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comments3.xml" ContentType="application/vnd.openxmlformats-officedocument.spreadsheetml.comments+xml"/>
  <Override PartName="/xl/threadedComments/threadedComment1.xml" ContentType="application/vnd.ms-excel.threaded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4.xml" ContentType="application/vnd.openxmlformats-officedocument.spreadsheetml.comments+xml"/>
  <Override PartName="/xl/threadedComments/threadedComment2.xml" ContentType="application/vnd.ms-excel.threadedcomment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9.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omments5.xml" ContentType="application/vnd.openxmlformats-officedocument.spreadsheetml.comments+xml"/>
  <Override PartName="/xl/threadedComments/threadedComment3.xml" ContentType="application/vnd.ms-excel.threadedcomments+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mc:AlternateContent xmlns:mc="http://schemas.openxmlformats.org/markup-compatibility/2006">
    <mc:Choice Requires="x15">
      <x15ac:absPath xmlns:x15ac="http://schemas.microsoft.com/office/spreadsheetml/2010/11/ac" url="C:\Users\Adm\Desktop\"/>
    </mc:Choice>
  </mc:AlternateContent>
  <xr:revisionPtr revIDLastSave="0" documentId="8_{4AEE593E-F12D-4023-9DF4-D436E067C1D2}" xr6:coauthVersionLast="47" xr6:coauthVersionMax="47" xr10:uidLastSave="{00000000-0000-0000-0000-000000000000}"/>
  <bookViews>
    <workbookView xWindow="-120" yWindow="-120" windowWidth="20730" windowHeight="11160" tabRatio="914" firstSheet="1" activeTab="2" xr2:uid="{17DF1344-5C8D-49B3-97B0-CCBF5214363F}"/>
  </bookViews>
  <sheets>
    <sheet name="Disclaimer" sheetId="10" r:id="rId1"/>
    <sheet name="Índice" sheetId="56" r:id="rId2"/>
    <sheet name="Reposicionamento Tarifário" sheetId="63" r:id="rId3"/>
    <sheet name="Parcela CF &gt;" sheetId="66" r:id="rId4"/>
    <sheet name="Componente Financeiro" sheetId="67" r:id="rId5"/>
    <sheet name="Compensação Tributária" sheetId="79" r:id="rId6"/>
    <sheet name="Compensação RTA 2023" sheetId="73" r:id="rId7"/>
    <sheet name="Parcela A &gt;" sheetId="11" r:id="rId8"/>
    <sheet name="Bônus-desconto" sheetId="18" r:id="rId9"/>
    <sheet name="TFS_TFU" sheetId="12" r:id="rId10"/>
    <sheet name="Vol.água e esg. Fat. (m³) " sheetId="13" r:id="rId11"/>
    <sheet name="Vol.água prod_esg col.(m³) 2023" sheetId="15" r:id="rId12"/>
    <sheet name="Rec. Op. Direta (R$) 2023" sheetId="17" r:id="rId13"/>
    <sheet name="Conselho e Recursos hídricos" sheetId="20" r:id="rId14"/>
    <sheet name="Parcela B &gt;" sheetId="21" r:id="rId15"/>
    <sheet name="Custos Operacionais" sheetId="22" r:id="rId16"/>
    <sheet name="BD_OPEX" sheetId="57" r:id="rId17"/>
    <sheet name="CO_Pessoal_Ajuste" sheetId="71" r:id="rId18"/>
    <sheet name="Índices de Preço (IPCA)" sheetId="72" r:id="rId19"/>
    <sheet name="FR_Energia_Elétrica" sheetId="78" r:id="rId20"/>
    <sheet name="CO_Energia_Elétrica" sheetId="26" r:id="rId21"/>
    <sheet name="Curva de envelhecimento " sheetId="28" r:id="rId22"/>
    <sheet name="Rec. Irrec" sheetId="27" r:id="rId23"/>
    <sheet name="Rem. Adequada" sheetId="29" r:id="rId24"/>
    <sheet name="Almoxarifado" sheetId="64" r:id="rId25"/>
    <sheet name="BAR Incremental" sheetId="30" r:id="rId26"/>
    <sheet name="WACC" sheetId="33" r:id="rId27"/>
    <sheet name="Beta_β" sheetId="75" r:id="rId28"/>
    <sheet name="Estrutura_Capital" sheetId="77" r:id="rId29"/>
    <sheet name="Repo_ Tarifário &gt;" sheetId="31" r:id="rId30"/>
    <sheet name="Outras Receitas" sheetId="32" r:id="rId31"/>
    <sheet name="Rec_Verificada" sheetId="49" r:id="rId32"/>
    <sheet name="Projeção do Mercado" sheetId="70" r:id="rId33"/>
    <sheet name="Tarifas 2024" sheetId="74" r:id="rId34"/>
    <sheet name="Impacto real ao usuário" sheetId="80" r:id="rId35"/>
    <sheet name=" Índice_atualização" sheetId="55" r:id="rId36"/>
  </sheets>
  <externalReferences>
    <externalReference r:id="rId37"/>
    <externalReference r:id="rId38"/>
    <externalReference r:id="rId39"/>
    <externalReference r:id="rId40"/>
    <externalReference r:id="rId41"/>
  </externalReferences>
  <definedNames>
    <definedName name="_xlnm._FilterDatabase" localSheetId="25" hidden="1">'BAR Incremental'!$B$8:$M$13304</definedName>
    <definedName name="_xlnm._FilterDatabase" localSheetId="16" hidden="1">BD_OPEX!$B$10:$D$64</definedName>
    <definedName name="_xlnm._FilterDatabase" localSheetId="21" hidden="1">'Curva de envelhecimento '!#REF!</definedName>
    <definedName name="_R57_2007" localSheetId="35">[1]Parâmetros!#REF!</definedName>
    <definedName name="_R57_2007" localSheetId="24">[1]Parâmetros!#REF!</definedName>
    <definedName name="_R57_2007" localSheetId="25">[1]Parâmetros!#REF!</definedName>
    <definedName name="_R57_2007" localSheetId="8">[1]Parâmetros!#REF!</definedName>
    <definedName name="_R57_2007" localSheetId="20">[1]Parâmetros!#REF!</definedName>
    <definedName name="_R57_2007" localSheetId="4">[1]Parâmetros!#REF!</definedName>
    <definedName name="_R57_2007" localSheetId="13">[1]Parâmetros!#REF!</definedName>
    <definedName name="_R57_2007" localSheetId="15">[1]Parâmetros!#REF!</definedName>
    <definedName name="_R57_2007" localSheetId="0">[1]Parâmetros!#REF!</definedName>
    <definedName name="_R57_2007" localSheetId="28">[1]Parâmetros!#REF!</definedName>
    <definedName name="_R57_2007" localSheetId="1">[1]Parâmetros!#REF!</definedName>
    <definedName name="_R57_2007" localSheetId="30">[1]Parâmetros!#REF!</definedName>
    <definedName name="_R57_2007" localSheetId="7">[1]Parâmetros!#REF!</definedName>
    <definedName name="_R57_2007" localSheetId="14">[1]Parâmetros!#REF!</definedName>
    <definedName name="_R57_2007" localSheetId="22">[1]Parâmetros!#REF!</definedName>
    <definedName name="_R57_2007" localSheetId="12">[1]Parâmetros!#REF!</definedName>
    <definedName name="_R57_2007" localSheetId="31">[1]Parâmetros!#REF!</definedName>
    <definedName name="_R57_2007" localSheetId="23">[1]Parâmetros!#REF!</definedName>
    <definedName name="_R57_2007" localSheetId="29">[1]Parâmetros!#REF!</definedName>
    <definedName name="_R57_2007" localSheetId="9">[1]Parâmetros!#REF!</definedName>
    <definedName name="_R57_2007" localSheetId="10">[1]Parâmetros!#REF!</definedName>
    <definedName name="_R57_2007" localSheetId="11">[1]Parâmetros!#REF!</definedName>
    <definedName name="_R57_2007" localSheetId="26">[1]Parâmetros!#REF!</definedName>
    <definedName name="_R57_2007">[1]Parâmetros!#REF!</definedName>
    <definedName name="AdicionalIR" localSheetId="35">#REF!</definedName>
    <definedName name="AdicionalIR" localSheetId="24">#REF!</definedName>
    <definedName name="AdicionalIR" localSheetId="25">#REF!</definedName>
    <definedName name="AdicionalIR" localSheetId="8">#REF!</definedName>
    <definedName name="AdicionalIR" localSheetId="20">#REF!</definedName>
    <definedName name="AdicionalIR" localSheetId="4">#REF!</definedName>
    <definedName name="AdicionalIR" localSheetId="13">#REF!</definedName>
    <definedName name="AdicionalIR" localSheetId="15">#REF!</definedName>
    <definedName name="AdicionalIR" localSheetId="0">#REF!</definedName>
    <definedName name="AdicionalIR" localSheetId="28">#REF!</definedName>
    <definedName name="AdicionalIR" localSheetId="1">#REF!</definedName>
    <definedName name="AdicionalIR" localSheetId="30">#REF!</definedName>
    <definedName name="AdicionalIR" localSheetId="7">#REF!</definedName>
    <definedName name="AdicionalIR" localSheetId="14">#REF!</definedName>
    <definedName name="AdicionalIR" localSheetId="22">#REF!</definedName>
    <definedName name="AdicionalIR" localSheetId="12">#REF!</definedName>
    <definedName name="AdicionalIR" localSheetId="31">#REF!</definedName>
    <definedName name="AdicionalIR" localSheetId="23">#REF!</definedName>
    <definedName name="AdicionalIR" localSheetId="29">#REF!</definedName>
    <definedName name="AdicionalIR" localSheetId="9">#REF!</definedName>
    <definedName name="AdicionalIR" localSheetId="10">#REF!</definedName>
    <definedName name="AdicionalIR" localSheetId="11">#REF!</definedName>
    <definedName name="AdicionalIR" localSheetId="26">#REF!</definedName>
    <definedName name="AdicionalIR">#REF!</definedName>
    <definedName name="AlugCentral">'[2]E-AdmSist'!$D$9</definedName>
    <definedName name="AlugCom">'[2]E-AdmSist'!$D$11</definedName>
    <definedName name="AlugETA_ETE">'[2]E-AdmSist'!$D$12</definedName>
    <definedName name="AlugPA">'[2]E-AdmSist'!$D$10</definedName>
    <definedName name="_xlnm.Print_Area" localSheetId="35">#REF!</definedName>
    <definedName name="_xlnm.Print_Area" localSheetId="24">#REF!</definedName>
    <definedName name="_xlnm.Print_Area" localSheetId="25">#REF!</definedName>
    <definedName name="_xlnm.Print_Area" localSheetId="8">#REF!</definedName>
    <definedName name="_xlnm.Print_Area" localSheetId="20">#REF!</definedName>
    <definedName name="_xlnm.Print_Area" localSheetId="4">#REF!</definedName>
    <definedName name="_xlnm.Print_Area" localSheetId="13">#REF!</definedName>
    <definedName name="_xlnm.Print_Area" localSheetId="15">#REF!</definedName>
    <definedName name="_xlnm.Print_Area" localSheetId="0">#REF!</definedName>
    <definedName name="_xlnm.Print_Area" localSheetId="28">#REF!</definedName>
    <definedName name="_xlnm.Print_Area" localSheetId="1">#REF!</definedName>
    <definedName name="_xlnm.Print_Area" localSheetId="30">#REF!</definedName>
    <definedName name="_xlnm.Print_Area" localSheetId="7">#REF!</definedName>
    <definedName name="_xlnm.Print_Area" localSheetId="14">#REF!</definedName>
    <definedName name="_xlnm.Print_Area" localSheetId="22">#REF!</definedName>
    <definedName name="_xlnm.Print_Area" localSheetId="12">#REF!</definedName>
    <definedName name="_xlnm.Print_Area" localSheetId="31">#REF!</definedName>
    <definedName name="_xlnm.Print_Area" localSheetId="23">#REF!</definedName>
    <definedName name="_xlnm.Print_Area" localSheetId="29">#REF!</definedName>
    <definedName name="_xlnm.Print_Area" localSheetId="9">#REF!</definedName>
    <definedName name="_xlnm.Print_Area" localSheetId="10">#REF!</definedName>
    <definedName name="_xlnm.Print_Area" localSheetId="11">#REF!</definedName>
    <definedName name="_xlnm.Print_Area" localSheetId="26">#REF!</definedName>
    <definedName name="_xlnm.Print_Area">#REF!</definedName>
    <definedName name="AreaEst">'[2]E-AdmSist'!$I$9</definedName>
    <definedName name="AreaLabC">'[2]E-AdmSist'!$D$21</definedName>
    <definedName name="AreaOficC">'[2]E-AdmSist'!$D$22</definedName>
    <definedName name="B" localSheetId="35">[3]DRE!#REF!</definedName>
    <definedName name="B" localSheetId="24">[3]DRE!#REF!</definedName>
    <definedName name="B" localSheetId="25">[3]DRE!#REF!</definedName>
    <definedName name="B" localSheetId="8">[3]DRE!#REF!</definedName>
    <definedName name="B" localSheetId="20">[3]DRE!#REF!</definedName>
    <definedName name="B" localSheetId="4">[3]DRE!#REF!</definedName>
    <definedName name="B" localSheetId="13">[3]DRE!#REF!</definedName>
    <definedName name="B" localSheetId="15">[3]DRE!#REF!</definedName>
    <definedName name="B" localSheetId="0">[3]DRE!#REF!</definedName>
    <definedName name="B" localSheetId="28">[3]DRE!#REF!</definedName>
    <definedName name="B" localSheetId="1">[3]DRE!#REF!</definedName>
    <definedName name="B" localSheetId="30">[3]DRE!#REF!</definedName>
    <definedName name="B" localSheetId="7">[3]DRE!#REF!</definedName>
    <definedName name="B" localSheetId="14">[3]DRE!#REF!</definedName>
    <definedName name="B" localSheetId="22">[3]DRE!#REF!</definedName>
    <definedName name="B" localSheetId="12">[3]DRE!#REF!</definedName>
    <definedName name="B" localSheetId="31">[3]DRE!#REF!</definedName>
    <definedName name="B" localSheetId="23">[3]DRE!#REF!</definedName>
    <definedName name="B" localSheetId="29">[3]DRE!#REF!</definedName>
    <definedName name="B" localSheetId="9">[3]DRE!#REF!</definedName>
    <definedName name="B" localSheetId="10">[3]DRE!#REF!</definedName>
    <definedName name="B" localSheetId="11">[3]DRE!#REF!</definedName>
    <definedName name="B" localSheetId="26">[3]DRE!#REF!</definedName>
    <definedName name="B">[3]DRE!#REF!</definedName>
    <definedName name="BaseIR" localSheetId="35">#REF!</definedName>
    <definedName name="BaseIR" localSheetId="24">#REF!</definedName>
    <definedName name="BaseIR" localSheetId="25">#REF!</definedName>
    <definedName name="BaseIR" localSheetId="8">#REF!</definedName>
    <definedName name="BaseIR" localSheetId="20">#REF!</definedName>
    <definedName name="BaseIR" localSheetId="4">#REF!</definedName>
    <definedName name="BaseIR" localSheetId="13">#REF!</definedName>
    <definedName name="BaseIR" localSheetId="15">#REF!</definedName>
    <definedName name="BaseIR" localSheetId="0">#REF!</definedName>
    <definedName name="BaseIR" localSheetId="28">#REF!</definedName>
    <definedName name="BaseIR" localSheetId="1">#REF!</definedName>
    <definedName name="BaseIR" localSheetId="30">#REF!</definedName>
    <definedName name="BaseIR" localSheetId="7">#REF!</definedName>
    <definedName name="BaseIR" localSheetId="14">#REF!</definedName>
    <definedName name="BaseIR" localSheetId="22">#REF!</definedName>
    <definedName name="BaseIR" localSheetId="12">#REF!</definedName>
    <definedName name="BaseIR" localSheetId="31">#REF!</definedName>
    <definedName name="BaseIR" localSheetId="23">#REF!</definedName>
    <definedName name="BaseIR" localSheetId="29">#REF!</definedName>
    <definedName name="BaseIR" localSheetId="9">#REF!</definedName>
    <definedName name="BaseIR" localSheetId="10">#REF!</definedName>
    <definedName name="BaseIR" localSheetId="11">#REF!</definedName>
    <definedName name="BaseIR" localSheetId="26">#REF!</definedName>
    <definedName name="BaseIR">#REF!</definedName>
    <definedName name="Beneficio">'[2]P-Indices'!$D$20</definedName>
    <definedName name="Caixa" localSheetId="24">#REF!</definedName>
    <definedName name="Caixa" localSheetId="25">#REF!</definedName>
    <definedName name="Caixa" localSheetId="16">#REF!</definedName>
    <definedName name="Caixa" localSheetId="4">#REF!</definedName>
    <definedName name="Caixa" localSheetId="28">#REF!</definedName>
    <definedName name="Caixa" localSheetId="30">#REF!</definedName>
    <definedName name="Caixa" localSheetId="23">#REF!</definedName>
    <definedName name="Caixa" localSheetId="26">#REF!</definedName>
    <definedName name="Caixa">#REF!</definedName>
    <definedName name="Capacitação">'[2]P-Indices'!$D$18</definedName>
    <definedName name="CAPM" localSheetId="35">#REF!</definedName>
    <definedName name="CAPM" localSheetId="24">#REF!</definedName>
    <definedName name="CAPM" localSheetId="25">#REF!</definedName>
    <definedName name="CAPM" localSheetId="8">#REF!</definedName>
    <definedName name="CAPM" localSheetId="20">#REF!</definedName>
    <definedName name="CAPM" localSheetId="4">#REF!</definedName>
    <definedName name="CAPM" localSheetId="13">#REF!</definedName>
    <definedName name="CAPM" localSheetId="15">#REF!</definedName>
    <definedName name="CAPM" localSheetId="0">#REF!</definedName>
    <definedName name="CAPM" localSheetId="28">#REF!</definedName>
    <definedName name="CAPM" localSheetId="1">#REF!</definedName>
    <definedName name="CAPM" localSheetId="30">#REF!</definedName>
    <definedName name="CAPM" localSheetId="7">#REF!</definedName>
    <definedName name="CAPM" localSheetId="14">#REF!</definedName>
    <definedName name="CAPM" localSheetId="22">#REF!</definedName>
    <definedName name="CAPM" localSheetId="12">#REF!</definedName>
    <definedName name="CAPM" localSheetId="31">#REF!</definedName>
    <definedName name="CAPM" localSheetId="23">#REF!</definedName>
    <definedName name="CAPM" localSheetId="29">#REF!</definedName>
    <definedName name="CAPM" localSheetId="9">#REF!</definedName>
    <definedName name="CAPM" localSheetId="10">#REF!</definedName>
    <definedName name="CAPM" localSheetId="11">#REF!</definedName>
    <definedName name="CAPM" localSheetId="26">#REF!</definedName>
    <definedName name="CAPM">#REF!</definedName>
    <definedName name="CRA">'[2]C-Teleatendimento'!$D$9</definedName>
    <definedName name="CS_NEG" localSheetId="35">#REF!</definedName>
    <definedName name="CS_NEG" localSheetId="24">#REF!</definedName>
    <definedName name="CS_NEG" localSheetId="25">#REF!</definedName>
    <definedName name="CS_NEG" localSheetId="8">#REF!</definedName>
    <definedName name="CS_NEG" localSheetId="20">#REF!</definedName>
    <definedName name="CS_NEG" localSheetId="4">#REF!</definedName>
    <definedName name="CS_NEG" localSheetId="13">#REF!</definedName>
    <definedName name="CS_NEG" localSheetId="15">#REF!</definedName>
    <definedName name="CS_NEG" localSheetId="0">#REF!</definedName>
    <definedName name="CS_NEG" localSheetId="28">#REF!</definedName>
    <definedName name="CS_NEG" localSheetId="1">#REF!</definedName>
    <definedName name="CS_NEG" localSheetId="30">#REF!</definedName>
    <definedName name="CS_NEG" localSheetId="7">#REF!</definedName>
    <definedName name="CS_NEG" localSheetId="14">#REF!</definedName>
    <definedName name="CS_NEG" localSheetId="22">#REF!</definedName>
    <definedName name="CS_NEG" localSheetId="12">#REF!</definedName>
    <definedName name="CS_NEG" localSheetId="31">#REF!</definedName>
    <definedName name="CS_NEG" localSheetId="23">#REF!</definedName>
    <definedName name="CS_NEG" localSheetId="29">#REF!</definedName>
    <definedName name="CS_NEG" localSheetId="9">#REF!</definedName>
    <definedName name="CS_NEG" localSheetId="10">#REF!</definedName>
    <definedName name="CS_NEG" localSheetId="11">#REF!</definedName>
    <definedName name="CS_NEG" localSheetId="26">#REF!</definedName>
    <definedName name="CS_NEG">#REF!</definedName>
    <definedName name="CS_PERC" localSheetId="35">#REF!</definedName>
    <definedName name="CS_PERC" localSheetId="24">#REF!</definedName>
    <definedName name="CS_PERC" localSheetId="25">#REF!</definedName>
    <definedName name="CS_PERC" localSheetId="8">#REF!</definedName>
    <definedName name="CS_PERC" localSheetId="20">#REF!</definedName>
    <definedName name="CS_PERC" localSheetId="4">#REF!</definedName>
    <definedName name="CS_PERC" localSheetId="13">#REF!</definedName>
    <definedName name="CS_PERC" localSheetId="15">#REF!</definedName>
    <definedName name="CS_PERC" localSheetId="0">#REF!</definedName>
    <definedName name="CS_PERC" localSheetId="28">#REF!</definedName>
    <definedName name="CS_PERC" localSheetId="1">#REF!</definedName>
    <definedName name="CS_PERC" localSheetId="30">#REF!</definedName>
    <definedName name="CS_PERC" localSheetId="7">#REF!</definedName>
    <definedName name="CS_PERC" localSheetId="14">#REF!</definedName>
    <definedName name="CS_PERC" localSheetId="22">#REF!</definedName>
    <definedName name="CS_PERC" localSheetId="12">#REF!</definedName>
    <definedName name="CS_PERC" localSheetId="31">#REF!</definedName>
    <definedName name="CS_PERC" localSheetId="23">#REF!</definedName>
    <definedName name="CS_PERC" localSheetId="29">#REF!</definedName>
    <definedName name="CS_PERC" localSheetId="9">#REF!</definedName>
    <definedName name="CS_PERC" localSheetId="10">#REF!</definedName>
    <definedName name="CS_PERC" localSheetId="11">#REF!</definedName>
    <definedName name="CS_PERC" localSheetId="26">#REF!</definedName>
    <definedName name="CS_PERC">#REF!</definedName>
    <definedName name="CTIPO" localSheetId="35">#REF!</definedName>
    <definedName name="CTIPO" localSheetId="24">#REF!</definedName>
    <definedName name="CTIPO" localSheetId="25">#REF!</definedName>
    <definedName name="CTIPO" localSheetId="8">#REF!</definedName>
    <definedName name="CTIPO" localSheetId="20">#REF!</definedName>
    <definedName name="CTIPO" localSheetId="4">#REF!</definedName>
    <definedName name="CTIPO" localSheetId="13">#REF!</definedName>
    <definedName name="CTIPO" localSheetId="15">#REF!</definedName>
    <definedName name="CTIPO" localSheetId="0">#REF!</definedName>
    <definedName name="CTIPO" localSheetId="28">#REF!</definedName>
    <definedName name="CTIPO" localSheetId="1">#REF!</definedName>
    <definedName name="CTIPO" localSheetId="30">#REF!</definedName>
    <definedName name="CTIPO" localSheetId="7">#REF!</definedName>
    <definedName name="CTIPO" localSheetId="14">#REF!</definedName>
    <definedName name="CTIPO" localSheetId="22">#REF!</definedName>
    <definedName name="CTIPO" localSheetId="12">#REF!</definedName>
    <definedName name="CTIPO" localSheetId="31">#REF!</definedName>
    <definedName name="CTIPO" localSheetId="23">#REF!</definedName>
    <definedName name="CTIPO" localSheetId="29">#REF!</definedName>
    <definedName name="CTIPO" localSheetId="9">#REF!</definedName>
    <definedName name="CTIPO" localSheetId="10">#REF!</definedName>
    <definedName name="CTIPO" localSheetId="11">#REF!</definedName>
    <definedName name="CTIPO" localSheetId="26">#REF!</definedName>
    <definedName name="CTIPO">#REF!</definedName>
    <definedName name="CustAnalise">'[2]E-AdmSist'!$D$23</definedName>
    <definedName name="CustElet">'[2]E-AdmSist'!$D$18</definedName>
    <definedName name="CustEst">'[2]E-AdmSist'!$I$10</definedName>
    <definedName name="CustLimp">'[2]E-AdmSist'!$D$19</definedName>
    <definedName name="CustMovel">'[2]E-AdmSist'!$D$15</definedName>
    <definedName name="CustTel">'[2]E-AdmSist'!$D$17</definedName>
    <definedName name="Decimo_Terceiro">'[2]P-Indices'!$D$12</definedName>
    <definedName name="Deposito">'[2]E-AdmSist'!$D$16</definedName>
    <definedName name="dia_TrabMesCom">'[2]P-Indices'!$D$25</definedName>
    <definedName name="dia_TrabSem">'[2]P-Indices'!$D$24</definedName>
    <definedName name="Equipes">'[2]P-Equipes'!$B$11:$AV$105</definedName>
    <definedName name="FC_ElevEsg">'[2]E-Elevatorias'!$M$176</definedName>
    <definedName name="FC_ETE">'[2]E-ETA-ETE'!$J$86</definedName>
    <definedName name="fdgf">'[2]P-Indices'!$D$15</definedName>
    <definedName name="Ferias">'[2]P-Indices'!$D$13</definedName>
    <definedName name="FGTS">'[2]P-Indices'!$D$10</definedName>
    <definedName name="FreqAtCom">'[2]E-Estrutura'!$D$458</definedName>
    <definedName name="G" localSheetId="35">#REF!</definedName>
    <definedName name="G" localSheetId="24">#REF!</definedName>
    <definedName name="G" localSheetId="25">#REF!</definedName>
    <definedName name="G" localSheetId="8">#REF!</definedName>
    <definedName name="G" localSheetId="20">#REF!</definedName>
    <definedName name="G" localSheetId="4">#REF!</definedName>
    <definedName name="G" localSheetId="13">#REF!</definedName>
    <definedName name="G" localSheetId="15">#REF!</definedName>
    <definedName name="G" localSheetId="0">#REF!</definedName>
    <definedName name="G" localSheetId="28">#REF!</definedName>
    <definedName name="G" localSheetId="1">#REF!</definedName>
    <definedName name="G" localSheetId="30">#REF!</definedName>
    <definedName name="G" localSheetId="7">#REF!</definedName>
    <definedName name="G" localSheetId="14">#REF!</definedName>
    <definedName name="G" localSheetId="22">#REF!</definedName>
    <definedName name="G" localSheetId="12">#REF!</definedName>
    <definedName name="G" localSheetId="31">#REF!</definedName>
    <definedName name="G" localSheetId="23">#REF!</definedName>
    <definedName name="G" localSheetId="29">#REF!</definedName>
    <definedName name="G" localSheetId="9">#REF!</definedName>
    <definedName name="G" localSheetId="10">#REF!</definedName>
    <definedName name="G" localSheetId="11">#REF!</definedName>
    <definedName name="G" localSheetId="26">#REF!</definedName>
    <definedName name="G">#REF!</definedName>
    <definedName name="gfhfgh">'[2]E-AdmSist'!$D$44</definedName>
    <definedName name="GR" localSheetId="35">#REF!</definedName>
    <definedName name="GR" localSheetId="24">#REF!</definedName>
    <definedName name="GR" localSheetId="25">#REF!</definedName>
    <definedName name="GR" localSheetId="8">#REF!</definedName>
    <definedName name="GR" localSheetId="20">#REF!</definedName>
    <definedName name="GR" localSheetId="4">#REF!</definedName>
    <definedName name="GR" localSheetId="13">#REF!</definedName>
    <definedName name="GR" localSheetId="15">#REF!</definedName>
    <definedName name="GR" localSheetId="0">#REF!</definedName>
    <definedName name="GR" localSheetId="28">#REF!</definedName>
    <definedName name="GR" localSheetId="1">#REF!</definedName>
    <definedName name="GR" localSheetId="30">#REF!</definedName>
    <definedName name="GR" localSheetId="7">#REF!</definedName>
    <definedName name="GR" localSheetId="14">#REF!</definedName>
    <definedName name="GR" localSheetId="22">#REF!</definedName>
    <definedName name="GR" localSheetId="12">#REF!</definedName>
    <definedName name="GR" localSheetId="31">#REF!</definedName>
    <definedName name="GR" localSheetId="23">#REF!</definedName>
    <definedName name="GR" localSheetId="29">#REF!</definedName>
    <definedName name="GR" localSheetId="9">#REF!</definedName>
    <definedName name="GR" localSheetId="10">#REF!</definedName>
    <definedName name="GR" localSheetId="11">#REF!</definedName>
    <definedName name="GR" localSheetId="26">#REF!</definedName>
    <definedName name="GR">#REF!</definedName>
    <definedName name="h_ElevEnerg">'[2]E-Elevatorias'!$D$10</definedName>
    <definedName name="h_OpEnerg">'[2]E-ETA-ETE'!$D$34</definedName>
    <definedName name="h_TrabDia">'[2]P-Indices'!$D$22</definedName>
    <definedName name="h_TrabOeM">'[2]P-Indices'!$D$23</definedName>
    <definedName name="h_VecDia">'[2]P-Indices'!$D$28</definedName>
    <definedName name="HoraExtra">'[2]P-Indices'!$D$19</definedName>
    <definedName name="IGPM_1">[2]Controle!$D$13</definedName>
    <definedName name="IGPM_2">[2]Controle!$D$16</definedName>
    <definedName name="Inativos">'[2]E-Economias'!$L$26</definedName>
    <definedName name="inflation" localSheetId="35">#REF!</definedName>
    <definedName name="inflation" localSheetId="24">#REF!</definedName>
    <definedName name="inflation" localSheetId="25">#REF!</definedName>
    <definedName name="inflation" localSheetId="8">#REF!</definedName>
    <definedName name="inflation" localSheetId="20">#REF!</definedName>
    <definedName name="inflation" localSheetId="4">#REF!</definedName>
    <definedName name="inflation" localSheetId="13">#REF!</definedName>
    <definedName name="inflation" localSheetId="15">#REF!</definedName>
    <definedName name="inflation" localSheetId="0">#REF!</definedName>
    <definedName name="inflation" localSheetId="28">#REF!</definedName>
    <definedName name="inflation" localSheetId="1">#REF!</definedName>
    <definedName name="inflation" localSheetId="30">#REF!</definedName>
    <definedName name="inflation" localSheetId="7">#REF!</definedName>
    <definedName name="inflation" localSheetId="14">#REF!</definedName>
    <definedName name="inflation" localSheetId="22">#REF!</definedName>
    <definedName name="inflation" localSheetId="12">#REF!</definedName>
    <definedName name="inflation" localSheetId="31">#REF!</definedName>
    <definedName name="inflation" localSheetId="23">#REF!</definedName>
    <definedName name="inflation" localSheetId="29">#REF!</definedName>
    <definedName name="inflation" localSheetId="9">#REF!</definedName>
    <definedName name="inflation" localSheetId="10">#REF!</definedName>
    <definedName name="inflation" localSheetId="11">#REF!</definedName>
    <definedName name="inflation" localSheetId="26">#REF!</definedName>
    <definedName name="inflation">#REF!</definedName>
    <definedName name="Insalub_Max">'[2]P-Indices'!$D$17</definedName>
    <definedName name="Insalub_Med">'[2]P-Indices'!$D$16</definedName>
    <definedName name="Insalub_Min">'[2]P-Indices'!$D$15</definedName>
    <definedName name="INSS">'[2]P-Indices'!$D$9</definedName>
    <definedName name="InsumEscrit">'[2]E-AdmSist'!$D$20</definedName>
    <definedName name="InvHardPC">'[2]E-AdmSist'!$D$44</definedName>
    <definedName name="InvSoftPC">'[2]E-AdmSist'!$D$43</definedName>
    <definedName name="IPCA_1">[2]Controle!$D$12</definedName>
    <definedName name="IPCA_2">[2]Controle!$D$15</definedName>
    <definedName name="ir_perpetuo" localSheetId="35">#REF!</definedName>
    <definedName name="ir_perpetuo" localSheetId="24">#REF!</definedName>
    <definedName name="ir_perpetuo" localSheetId="25">#REF!</definedName>
    <definedName name="ir_perpetuo" localSheetId="8">#REF!</definedName>
    <definedName name="ir_perpetuo" localSheetId="20">#REF!</definedName>
    <definedName name="ir_perpetuo" localSheetId="4">#REF!</definedName>
    <definedName name="ir_perpetuo" localSheetId="13">#REF!</definedName>
    <definedName name="ir_perpetuo" localSheetId="15">#REF!</definedName>
    <definedName name="ir_perpetuo" localSheetId="0">#REF!</definedName>
    <definedName name="ir_perpetuo" localSheetId="28">#REF!</definedName>
    <definedName name="ir_perpetuo" localSheetId="1">#REF!</definedName>
    <definedName name="ir_perpetuo" localSheetId="30">#REF!</definedName>
    <definedName name="ir_perpetuo" localSheetId="7">#REF!</definedName>
    <definedName name="ir_perpetuo" localSheetId="14">#REF!</definedName>
    <definedName name="ir_perpetuo" localSheetId="22">#REF!</definedName>
    <definedName name="ir_perpetuo" localSheetId="12">#REF!</definedName>
    <definedName name="ir_perpetuo" localSheetId="31">#REF!</definedName>
    <definedName name="ir_perpetuo" localSheetId="23">#REF!</definedName>
    <definedName name="ir_perpetuo" localSheetId="29">#REF!</definedName>
    <definedName name="ir_perpetuo" localSheetId="9">#REF!</definedName>
    <definedName name="ir_perpetuo" localSheetId="10">#REF!</definedName>
    <definedName name="ir_perpetuo" localSheetId="11">#REF!</definedName>
    <definedName name="ir_perpetuo" localSheetId="26">#REF!</definedName>
    <definedName name="ir_perpetuo">#REF!</definedName>
    <definedName name="Lig_Ativ_Esg">'[2]E-Economias'!$J$39</definedName>
    <definedName name="Ligacoes_Tot">'[2]E-Economias'!$J$26</definedName>
    <definedName name="Lucro" localSheetId="35">#REF!</definedName>
    <definedName name="Lucro" localSheetId="24">#REF!</definedName>
    <definedName name="Lucro" localSheetId="25">#REF!</definedName>
    <definedName name="Lucro" localSheetId="8">#REF!</definedName>
    <definedName name="Lucro" localSheetId="20">#REF!</definedName>
    <definedName name="Lucro" localSheetId="4">#REF!</definedName>
    <definedName name="Lucro" localSheetId="13">#REF!</definedName>
    <definedName name="Lucro" localSheetId="15">#REF!</definedName>
    <definedName name="Lucro" localSheetId="0">#REF!</definedName>
    <definedName name="Lucro" localSheetId="28">#REF!</definedName>
    <definedName name="Lucro" localSheetId="1">#REF!</definedName>
    <definedName name="Lucro" localSheetId="30">#REF!</definedName>
    <definedName name="Lucro" localSheetId="7">#REF!</definedName>
    <definedName name="Lucro" localSheetId="14">#REF!</definedName>
    <definedName name="Lucro" localSheetId="22">#REF!</definedName>
    <definedName name="Lucro" localSheetId="12">#REF!</definedName>
    <definedName name="Lucro" localSheetId="31">#REF!</definedName>
    <definedName name="Lucro" localSheetId="23">#REF!</definedName>
    <definedName name="Lucro" localSheetId="29">#REF!</definedName>
    <definedName name="Lucro" localSheetId="9">#REF!</definedName>
    <definedName name="Lucro" localSheetId="10">#REF!</definedName>
    <definedName name="Lucro" localSheetId="11">#REF!</definedName>
    <definedName name="Lucro" localSheetId="26">#REF!</definedName>
    <definedName name="Lucro">#REF!</definedName>
    <definedName name="m2_Acom">'[2]E-AdmSist'!$D$14</definedName>
    <definedName name="m2_Indiv">'[2]E-AdmSist'!$D$13</definedName>
    <definedName name="Maquina">'[2]P-Veiculos'!$C$33:$W$47</definedName>
    <definedName name="MESES_A_PROJETAR" localSheetId="35">#REF!</definedName>
    <definedName name="MESES_A_PROJETAR" localSheetId="24">#REF!</definedName>
    <definedName name="MESES_A_PROJETAR" localSheetId="25">#REF!</definedName>
    <definedName name="MESES_A_PROJETAR" localSheetId="8">#REF!</definedName>
    <definedName name="MESES_A_PROJETAR" localSheetId="20">#REF!</definedName>
    <definedName name="MESES_A_PROJETAR" localSheetId="4">#REF!</definedName>
    <definedName name="MESES_A_PROJETAR" localSheetId="13">#REF!</definedName>
    <definedName name="MESES_A_PROJETAR" localSheetId="15">#REF!</definedName>
    <definedName name="MESES_A_PROJETAR" localSheetId="0">#REF!</definedName>
    <definedName name="MESES_A_PROJETAR" localSheetId="28">#REF!</definedName>
    <definedName name="MESES_A_PROJETAR" localSheetId="1">#REF!</definedName>
    <definedName name="MESES_A_PROJETAR" localSheetId="30">#REF!</definedName>
    <definedName name="MESES_A_PROJETAR" localSheetId="7">#REF!</definedName>
    <definedName name="MESES_A_PROJETAR" localSheetId="14">#REF!</definedName>
    <definedName name="MESES_A_PROJETAR" localSheetId="22">#REF!</definedName>
    <definedName name="MESES_A_PROJETAR" localSheetId="12">#REF!</definedName>
    <definedName name="MESES_A_PROJETAR" localSheetId="31">#REF!</definedName>
    <definedName name="MESES_A_PROJETAR" localSheetId="23">#REF!</definedName>
    <definedName name="MESES_A_PROJETAR" localSheetId="29">#REF!</definedName>
    <definedName name="MESES_A_PROJETAR" localSheetId="9">#REF!</definedName>
    <definedName name="MESES_A_PROJETAR" localSheetId="10">#REF!</definedName>
    <definedName name="MESES_A_PROJETAR" localSheetId="11">#REF!</definedName>
    <definedName name="MESES_A_PROJETAR" localSheetId="26">#REF!</definedName>
    <definedName name="MESES_A_PROJETAR">#REF!</definedName>
    <definedName name="MobDCom">'[2]E-AdmSist'!$I$13</definedName>
    <definedName name="MobDEng">'[2]E-AdmSist'!$I$15</definedName>
    <definedName name="MobDGest">'[2]E-AdmSist'!$I$16</definedName>
    <definedName name="MobPres">'[2]E-AdmSist'!$I$12</definedName>
    <definedName name="model" localSheetId="35">[4]Controle!#REF!</definedName>
    <definedName name="model" localSheetId="24">[4]Controle!#REF!</definedName>
    <definedName name="model" localSheetId="25">[4]Controle!#REF!</definedName>
    <definedName name="model" localSheetId="8">[4]Controle!#REF!</definedName>
    <definedName name="model" localSheetId="20">[4]Controle!#REF!</definedName>
    <definedName name="model" localSheetId="4">[4]Controle!#REF!</definedName>
    <definedName name="model" localSheetId="13">[4]Controle!#REF!</definedName>
    <definedName name="model" localSheetId="15">[4]Controle!#REF!</definedName>
    <definedName name="model" localSheetId="0">[4]Controle!#REF!</definedName>
    <definedName name="model" localSheetId="28">[4]Controle!#REF!</definedName>
    <definedName name="model" localSheetId="30">[4]Controle!#REF!</definedName>
    <definedName name="model" localSheetId="7">[4]Controle!#REF!</definedName>
    <definedName name="model" localSheetId="14">[4]Controle!#REF!</definedName>
    <definedName name="model" localSheetId="22">[4]Controle!#REF!</definedName>
    <definedName name="model" localSheetId="12">[4]Controle!#REF!</definedName>
    <definedName name="model" localSheetId="31">[4]Controle!#REF!</definedName>
    <definedName name="model" localSheetId="23">[4]Controle!#REF!</definedName>
    <definedName name="model" localSheetId="29">[4]Controle!#REF!</definedName>
    <definedName name="model" localSheetId="9">[4]Controle!#REF!</definedName>
    <definedName name="model" localSheetId="10">[4]Controle!#REF!</definedName>
    <definedName name="model" localSheetId="11">[4]Controle!#REF!</definedName>
    <definedName name="model" localSheetId="26">[4]Controle!#REF!</definedName>
    <definedName name="model">[4]Controle!#REF!</definedName>
    <definedName name="moeda" localSheetId="35">#REF!</definedName>
    <definedName name="moeda" localSheetId="24">#REF!</definedName>
    <definedName name="moeda" localSheetId="25">#REF!</definedName>
    <definedName name="moeda" localSheetId="8">#REF!</definedName>
    <definedName name="moeda" localSheetId="20">#REF!</definedName>
    <definedName name="moeda" localSheetId="4">#REF!</definedName>
    <definedName name="moeda" localSheetId="13">#REF!</definedName>
    <definedName name="moeda" localSheetId="15">#REF!</definedName>
    <definedName name="moeda" localSheetId="0">#REF!</definedName>
    <definedName name="moeda" localSheetId="28">#REF!</definedName>
    <definedName name="moeda" localSheetId="1">#REF!</definedName>
    <definedName name="moeda" localSheetId="30">#REF!</definedName>
    <definedName name="moeda" localSheetId="7">#REF!</definedName>
    <definedName name="moeda" localSheetId="14">#REF!</definedName>
    <definedName name="moeda" localSheetId="22">#REF!</definedName>
    <definedName name="moeda" localSheetId="12">#REF!</definedName>
    <definedName name="moeda" localSheetId="31">#REF!</definedName>
    <definedName name="moeda" localSheetId="23">#REF!</definedName>
    <definedName name="moeda" localSheetId="29">#REF!</definedName>
    <definedName name="moeda" localSheetId="9">#REF!</definedName>
    <definedName name="moeda" localSheetId="10">#REF!</definedName>
    <definedName name="moeda" localSheetId="11">#REF!</definedName>
    <definedName name="moeda" localSheetId="26">#REF!</definedName>
    <definedName name="moeda">#REF!</definedName>
    <definedName name="o">'[5]T-Bonds'!$E$6</definedName>
    <definedName name="oi" localSheetId="24">#REF!</definedName>
    <definedName name="oi" localSheetId="25">#REF!</definedName>
    <definedName name="oi" localSheetId="16">#REF!</definedName>
    <definedName name="oi" localSheetId="4">#REF!</definedName>
    <definedName name="oi" localSheetId="28">#REF!</definedName>
    <definedName name="oi" localSheetId="30">#REF!</definedName>
    <definedName name="oi" localSheetId="23">#REF!</definedName>
    <definedName name="oi" localSheetId="26">#REF!</definedName>
    <definedName name="oi">#REF!</definedName>
    <definedName name="Pensao">'[2]P-Indices'!$D$21</definedName>
    <definedName name="PeriodoTaxa" localSheetId="35">#REF!</definedName>
    <definedName name="PeriodoTaxa" localSheetId="24">#REF!</definedName>
    <definedName name="PeriodoTaxa" localSheetId="25">#REF!</definedName>
    <definedName name="PeriodoTaxa" localSheetId="8">#REF!</definedName>
    <definedName name="PeriodoTaxa" localSheetId="20">#REF!</definedName>
    <definedName name="PeriodoTaxa" localSheetId="4">#REF!</definedName>
    <definedName name="PeriodoTaxa" localSheetId="13">#REF!</definedName>
    <definedName name="PeriodoTaxa" localSheetId="15">#REF!</definedName>
    <definedName name="PeriodoTaxa" localSheetId="0">#REF!</definedName>
    <definedName name="PeriodoTaxa" localSheetId="28">#REF!</definedName>
    <definedName name="PeriodoTaxa" localSheetId="1">#REF!</definedName>
    <definedName name="PeriodoTaxa" localSheetId="30">#REF!</definedName>
    <definedName name="PeriodoTaxa" localSheetId="7">#REF!</definedName>
    <definedName name="PeriodoTaxa" localSheetId="14">#REF!</definedName>
    <definedName name="PeriodoTaxa" localSheetId="22">#REF!</definedName>
    <definedName name="PeriodoTaxa" localSheetId="12">#REF!</definedName>
    <definedName name="PeriodoTaxa" localSheetId="31">#REF!</definedName>
    <definedName name="PeriodoTaxa" localSheetId="23">#REF!</definedName>
    <definedName name="PeriodoTaxa" localSheetId="29">#REF!</definedName>
    <definedName name="PeriodoTaxa" localSheetId="9">#REF!</definedName>
    <definedName name="PeriodoTaxa" localSheetId="10">#REF!</definedName>
    <definedName name="PeriodoTaxa" localSheetId="11">#REF!</definedName>
    <definedName name="PeriodoTaxa" localSheetId="26">#REF!</definedName>
    <definedName name="PeriodoTaxa">#REF!</definedName>
    <definedName name="perpetuo" localSheetId="35">[3]DRE!#REF!</definedName>
    <definedName name="perpetuo" localSheetId="24">[3]DRE!#REF!</definedName>
    <definedName name="perpetuo" localSheetId="25">[3]DRE!#REF!</definedName>
    <definedName name="perpetuo" localSheetId="8">[3]DRE!#REF!</definedName>
    <definedName name="perpetuo" localSheetId="20">[3]DRE!#REF!</definedName>
    <definedName name="perpetuo" localSheetId="4">[3]DRE!#REF!</definedName>
    <definedName name="perpetuo" localSheetId="13">[3]DRE!#REF!</definedName>
    <definedName name="perpetuo" localSheetId="15">[3]DRE!#REF!</definedName>
    <definedName name="perpetuo" localSheetId="0">[3]DRE!#REF!</definedName>
    <definedName name="perpetuo" localSheetId="28">[3]DRE!#REF!</definedName>
    <definedName name="perpetuo" localSheetId="1">[3]DRE!#REF!</definedName>
    <definedName name="perpetuo" localSheetId="30">[3]DRE!#REF!</definedName>
    <definedName name="perpetuo" localSheetId="7">[3]DRE!#REF!</definedName>
    <definedName name="perpetuo" localSheetId="14">[3]DRE!#REF!</definedName>
    <definedName name="perpetuo" localSheetId="22">[3]DRE!#REF!</definedName>
    <definedName name="perpetuo" localSheetId="12">[3]DRE!#REF!</definedName>
    <definedName name="perpetuo" localSheetId="31">[3]DRE!#REF!</definedName>
    <definedName name="perpetuo" localSheetId="23">[3]DRE!#REF!</definedName>
    <definedName name="perpetuo" localSheetId="29">[3]DRE!#REF!</definedName>
    <definedName name="perpetuo" localSheetId="9">[3]DRE!#REF!</definedName>
    <definedName name="perpetuo" localSheetId="10">[3]DRE!#REF!</definedName>
    <definedName name="perpetuo" localSheetId="11">[3]DRE!#REF!</definedName>
    <definedName name="perpetuo" localSheetId="26">[3]DRE!#REF!</definedName>
    <definedName name="perpetuo">[3]DRE!#REF!</definedName>
    <definedName name="ponderada_abaixo" localSheetId="35">#REF!</definedName>
    <definedName name="ponderada_abaixo" localSheetId="24">#REF!</definedName>
    <definedName name="ponderada_abaixo" localSheetId="25">#REF!</definedName>
    <definedName name="ponderada_abaixo" localSheetId="8">#REF!</definedName>
    <definedName name="ponderada_abaixo" localSheetId="20">#REF!</definedName>
    <definedName name="ponderada_abaixo" localSheetId="4">#REF!</definedName>
    <definedName name="ponderada_abaixo" localSheetId="13">#REF!</definedName>
    <definedName name="ponderada_abaixo" localSheetId="15">#REF!</definedName>
    <definedName name="ponderada_abaixo" localSheetId="0">#REF!</definedName>
    <definedName name="ponderada_abaixo" localSheetId="28">#REF!</definedName>
    <definedName name="ponderada_abaixo" localSheetId="1">#REF!</definedName>
    <definedName name="ponderada_abaixo" localSheetId="30">#REF!</definedName>
    <definedName name="ponderada_abaixo" localSheetId="7">#REF!</definedName>
    <definedName name="ponderada_abaixo" localSheetId="14">#REF!</definedName>
    <definedName name="ponderada_abaixo" localSheetId="22">#REF!</definedName>
    <definedName name="ponderada_abaixo" localSheetId="12">#REF!</definedName>
    <definedName name="ponderada_abaixo" localSheetId="31">#REF!</definedName>
    <definedName name="ponderada_abaixo" localSheetId="23">#REF!</definedName>
    <definedName name="ponderada_abaixo" localSheetId="29">#REF!</definedName>
    <definedName name="ponderada_abaixo" localSheetId="9">#REF!</definedName>
    <definedName name="ponderada_abaixo" localSheetId="10">#REF!</definedName>
    <definedName name="ponderada_abaixo" localSheetId="11">#REF!</definedName>
    <definedName name="ponderada_abaixo" localSheetId="26">#REF!</definedName>
    <definedName name="ponderada_abaixo">#REF!</definedName>
    <definedName name="ponderada_acima" localSheetId="35">#REF!</definedName>
    <definedName name="ponderada_acima" localSheetId="24">#REF!</definedName>
    <definedName name="ponderada_acima" localSheetId="25">#REF!</definedName>
    <definedName name="ponderada_acima" localSheetId="8">#REF!</definedName>
    <definedName name="ponderada_acima" localSheetId="20">#REF!</definedName>
    <definedName name="ponderada_acima" localSheetId="4">#REF!</definedName>
    <definedName name="ponderada_acima" localSheetId="13">#REF!</definedName>
    <definedName name="ponderada_acima" localSheetId="15">#REF!</definedName>
    <definedName name="ponderada_acima" localSheetId="0">#REF!</definedName>
    <definedName name="ponderada_acima" localSheetId="28">#REF!</definedName>
    <definedName name="ponderada_acima" localSheetId="1">#REF!</definedName>
    <definedName name="ponderada_acima" localSheetId="30">#REF!</definedName>
    <definedName name="ponderada_acima" localSheetId="7">#REF!</definedName>
    <definedName name="ponderada_acima" localSheetId="14">#REF!</definedName>
    <definedName name="ponderada_acima" localSheetId="22">#REF!</definedName>
    <definedName name="ponderada_acima" localSheetId="12">#REF!</definedName>
    <definedName name="ponderada_acima" localSheetId="31">#REF!</definedName>
    <definedName name="ponderada_acima" localSheetId="23">#REF!</definedName>
    <definedName name="ponderada_acima" localSheetId="29">#REF!</definedName>
    <definedName name="ponderada_acima" localSheetId="9">#REF!</definedName>
    <definedName name="ponderada_acima" localSheetId="10">#REF!</definedName>
    <definedName name="ponderada_acima" localSheetId="11">#REF!</definedName>
    <definedName name="ponderada_acima" localSheetId="26">#REF!</definedName>
    <definedName name="ponderada_acima">#REF!</definedName>
    <definedName name="ponderada_simples" localSheetId="35">#REF!</definedName>
    <definedName name="ponderada_simples" localSheetId="24">#REF!</definedName>
    <definedName name="ponderada_simples" localSheetId="25">#REF!</definedName>
    <definedName name="ponderada_simples" localSheetId="8">#REF!</definedName>
    <definedName name="ponderada_simples" localSheetId="20">#REF!</definedName>
    <definedName name="ponderada_simples" localSheetId="4">#REF!</definedName>
    <definedName name="ponderada_simples" localSheetId="13">#REF!</definedName>
    <definedName name="ponderada_simples" localSheetId="15">#REF!</definedName>
    <definedName name="ponderada_simples" localSheetId="0">#REF!</definedName>
    <definedName name="ponderada_simples" localSheetId="28">#REF!</definedName>
    <definedName name="ponderada_simples" localSheetId="1">#REF!</definedName>
    <definedName name="ponderada_simples" localSheetId="30">#REF!</definedName>
    <definedName name="ponderada_simples" localSheetId="7">#REF!</definedName>
    <definedName name="ponderada_simples" localSheetId="14">#REF!</definedName>
    <definedName name="ponderada_simples" localSheetId="22">#REF!</definedName>
    <definedName name="ponderada_simples" localSheetId="12">#REF!</definedName>
    <definedName name="ponderada_simples" localSheetId="31">#REF!</definedName>
    <definedName name="ponderada_simples" localSheetId="23">#REF!</definedName>
    <definedName name="ponderada_simples" localSheetId="29">#REF!</definedName>
    <definedName name="ponderada_simples" localSheetId="9">#REF!</definedName>
    <definedName name="ponderada_simples" localSheetId="10">#REF!</definedName>
    <definedName name="ponderada_simples" localSheetId="11">#REF!</definedName>
    <definedName name="ponderada_simples" localSheetId="26">#REF!</definedName>
    <definedName name="ponderada_simples">#REF!</definedName>
    <definedName name="PREJFISC_ACUM" localSheetId="35">#REF!</definedName>
    <definedName name="PREJFISC_ACUM" localSheetId="24">#REF!</definedName>
    <definedName name="PREJFISC_ACUM" localSheetId="25">#REF!</definedName>
    <definedName name="PREJFISC_ACUM" localSheetId="8">#REF!</definedName>
    <definedName name="PREJFISC_ACUM" localSheetId="20">#REF!</definedName>
    <definedName name="PREJFISC_ACUM" localSheetId="4">#REF!</definedName>
    <definedName name="PREJFISC_ACUM" localSheetId="13">#REF!</definedName>
    <definedName name="PREJFISC_ACUM" localSheetId="15">#REF!</definedName>
    <definedName name="PREJFISC_ACUM" localSheetId="0">#REF!</definedName>
    <definedName name="PREJFISC_ACUM" localSheetId="28">#REF!</definedName>
    <definedName name="PREJFISC_ACUM" localSheetId="1">#REF!</definedName>
    <definedName name="PREJFISC_ACUM" localSheetId="30">#REF!</definedName>
    <definedName name="PREJFISC_ACUM" localSheetId="7">#REF!</definedName>
    <definedName name="PREJFISC_ACUM" localSheetId="14">#REF!</definedName>
    <definedName name="PREJFISC_ACUM" localSheetId="22">#REF!</definedName>
    <definedName name="PREJFISC_ACUM" localSheetId="12">#REF!</definedName>
    <definedName name="PREJFISC_ACUM" localSheetId="31">#REF!</definedName>
    <definedName name="PREJFISC_ACUM" localSheetId="23">#REF!</definedName>
    <definedName name="PREJFISC_ACUM" localSheetId="29">#REF!</definedName>
    <definedName name="PREJFISC_ACUM" localSheetId="9">#REF!</definedName>
    <definedName name="PREJFISC_ACUM" localSheetId="10">#REF!</definedName>
    <definedName name="PREJFISC_ACUM" localSheetId="11">#REF!</definedName>
    <definedName name="PREJFISC_ACUM" localSheetId="26">#REF!</definedName>
    <definedName name="PREJFISC_ACUM">#REF!</definedName>
    <definedName name="ProdQuim">'[2]E-ETA-ETE'!$C$9:$D$29</definedName>
    <definedName name="SalarioMinimo">'[2]P-Indices'!$D$11</definedName>
    <definedName name="Salarios">'[2]P-Salarios'!$C$9:$V$60</definedName>
    <definedName name="sem_TrabAno">'[2]P-Indices'!$D$26</definedName>
    <definedName name="sem_TrabVEC">'[2]P-Indices'!$D$27</definedName>
    <definedName name="simple" localSheetId="35">[4]BETA!#REF!</definedName>
    <definedName name="simple" localSheetId="24">[4]BETA!#REF!</definedName>
    <definedName name="simple" localSheetId="25">[4]BETA!#REF!</definedName>
    <definedName name="simple" localSheetId="8">[4]BETA!#REF!</definedName>
    <definedName name="simple" localSheetId="20">[4]BETA!#REF!</definedName>
    <definedName name="simple" localSheetId="4">[4]BETA!#REF!</definedName>
    <definedName name="simple" localSheetId="13">[4]BETA!#REF!</definedName>
    <definedName name="simple" localSheetId="15">[4]BETA!#REF!</definedName>
    <definedName name="simple" localSheetId="0">[4]BETA!#REF!</definedName>
    <definedName name="simple" localSheetId="28">[4]BETA!#REF!</definedName>
    <definedName name="simple" localSheetId="30">[4]BETA!#REF!</definedName>
    <definedName name="simple" localSheetId="7">[4]BETA!#REF!</definedName>
    <definedName name="simple" localSheetId="14">[4]BETA!#REF!</definedName>
    <definedName name="simple" localSheetId="22">[4]BETA!#REF!</definedName>
    <definedName name="simple" localSheetId="12">[4]BETA!#REF!</definedName>
    <definedName name="simple" localSheetId="31">[4]BETA!#REF!</definedName>
    <definedName name="simple" localSheetId="23">[4]BETA!#REF!</definedName>
    <definedName name="simple" localSheetId="29">[4]BETA!#REF!</definedName>
    <definedName name="simple" localSheetId="9">[4]BETA!#REF!</definedName>
    <definedName name="simple" localSheetId="10">[4]BETA!#REF!</definedName>
    <definedName name="simple" localSheetId="11">[4]BETA!#REF!</definedName>
    <definedName name="simple" localSheetId="26">[4]BETA!#REF!</definedName>
    <definedName name="simple">[4]BETA!#REF!</definedName>
    <definedName name="TarifConsElev">'[2]E-Elevatorias'!$D$9</definedName>
    <definedName name="TarifConsOp">'[2]E-ETA-ETE'!$D$33</definedName>
    <definedName name="TarifDemElev">'[2]E-Elevatorias'!$D$8</definedName>
    <definedName name="TarifDemOp">'[2]E-ETA-ETE'!$D$32</definedName>
    <definedName name="TaxaDesconto" localSheetId="35">#REF!</definedName>
    <definedName name="TaxaDesconto" localSheetId="24">#REF!</definedName>
    <definedName name="TaxaDesconto" localSheetId="25">#REF!</definedName>
    <definedName name="TaxaDesconto" localSheetId="8">#REF!</definedName>
    <definedName name="TaxaDesconto" localSheetId="20">#REF!</definedName>
    <definedName name="TaxaDesconto" localSheetId="4">#REF!</definedName>
    <definedName name="TaxaDesconto" localSheetId="13">#REF!</definedName>
    <definedName name="TaxaDesconto" localSheetId="15">#REF!</definedName>
    <definedName name="TaxaDesconto" localSheetId="0">#REF!</definedName>
    <definedName name="TaxaDesconto" localSheetId="28">#REF!</definedName>
    <definedName name="TaxaDesconto" localSheetId="1">#REF!</definedName>
    <definedName name="TaxaDesconto" localSheetId="30">#REF!</definedName>
    <definedName name="TaxaDesconto" localSheetId="7">#REF!</definedName>
    <definedName name="TaxaDesconto" localSheetId="14">#REF!</definedName>
    <definedName name="TaxaDesconto" localSheetId="22">#REF!</definedName>
    <definedName name="TaxaDesconto" localSheetId="12">#REF!</definedName>
    <definedName name="TaxaDesconto" localSheetId="31">#REF!</definedName>
    <definedName name="TaxaDesconto" localSheetId="23">#REF!</definedName>
    <definedName name="TaxaDesconto" localSheetId="29">#REF!</definedName>
    <definedName name="TaxaDesconto" localSheetId="9">#REF!</definedName>
    <definedName name="TaxaDesconto" localSheetId="10">#REF!</definedName>
    <definedName name="TaxaDesconto" localSheetId="11">#REF!</definedName>
    <definedName name="TaxaDesconto" localSheetId="26">#REF!</definedName>
    <definedName name="TaxaDesconto">#REF!</definedName>
    <definedName name="_xlnm.Print_Titles" localSheetId="35">#REF!</definedName>
    <definedName name="_xlnm.Print_Titles" localSheetId="24">#REF!</definedName>
    <definedName name="_xlnm.Print_Titles" localSheetId="25">#REF!</definedName>
    <definedName name="_xlnm.Print_Titles" localSheetId="8">#REF!</definedName>
    <definedName name="_xlnm.Print_Titles" localSheetId="20">#REF!</definedName>
    <definedName name="_xlnm.Print_Titles" localSheetId="4">#REF!</definedName>
    <definedName name="_xlnm.Print_Titles" localSheetId="13">#REF!</definedName>
    <definedName name="_xlnm.Print_Titles" localSheetId="15">#REF!</definedName>
    <definedName name="_xlnm.Print_Titles" localSheetId="0">#REF!</definedName>
    <definedName name="_xlnm.Print_Titles" localSheetId="28">#REF!</definedName>
    <definedName name="_xlnm.Print_Titles" localSheetId="1">#REF!</definedName>
    <definedName name="_xlnm.Print_Titles" localSheetId="30">#REF!</definedName>
    <definedName name="_xlnm.Print_Titles" localSheetId="7">#REF!</definedName>
    <definedName name="_xlnm.Print_Titles" localSheetId="14">#REF!</definedName>
    <definedName name="_xlnm.Print_Titles" localSheetId="22">#REF!</definedName>
    <definedName name="_xlnm.Print_Titles" localSheetId="12">#REF!</definedName>
    <definedName name="_xlnm.Print_Titles" localSheetId="31">#REF!</definedName>
    <definedName name="_xlnm.Print_Titles" localSheetId="23">#REF!</definedName>
    <definedName name="_xlnm.Print_Titles" localSheetId="29">#REF!</definedName>
    <definedName name="_xlnm.Print_Titles" localSheetId="9">#REF!</definedName>
    <definedName name="_xlnm.Print_Titles" localSheetId="10">#REF!</definedName>
    <definedName name="_xlnm.Print_Titles" localSheetId="11">#REF!</definedName>
    <definedName name="_xlnm.Print_Titles" localSheetId="26">#REF!</definedName>
    <definedName name="_xlnm.Print_Titles">#REF!</definedName>
    <definedName name="TMA">'[2]E-Estrutura'!$D$457</definedName>
    <definedName name="Tx_Desc" localSheetId="35">[3]DRE!#REF!</definedName>
    <definedName name="Tx_Desc" localSheetId="24">[3]DRE!#REF!</definedName>
    <definedName name="Tx_Desc" localSheetId="25">[3]DRE!#REF!</definedName>
    <definedName name="Tx_Desc" localSheetId="8">[3]DRE!#REF!</definedName>
    <definedName name="Tx_Desc" localSheetId="20">[3]DRE!#REF!</definedName>
    <definedName name="Tx_Desc" localSheetId="4">[3]DRE!#REF!</definedName>
    <definedName name="Tx_Desc" localSheetId="13">[3]DRE!#REF!</definedName>
    <definedName name="Tx_Desc" localSheetId="15">[3]DRE!#REF!</definedName>
    <definedName name="Tx_Desc" localSheetId="0">[3]DRE!#REF!</definedName>
    <definedName name="Tx_Desc" localSheetId="28">[3]DRE!#REF!</definedName>
    <definedName name="Tx_Desc" localSheetId="1">[3]DRE!#REF!</definedName>
    <definedName name="Tx_Desc" localSheetId="30">[3]DRE!#REF!</definedName>
    <definedName name="Tx_Desc" localSheetId="7">[3]DRE!#REF!</definedName>
    <definedName name="Tx_Desc" localSheetId="14">[3]DRE!#REF!</definedName>
    <definedName name="Tx_Desc" localSheetId="22">[3]DRE!#REF!</definedName>
    <definedName name="Tx_Desc" localSheetId="12">[3]DRE!#REF!</definedName>
    <definedName name="Tx_Desc" localSheetId="31">[3]DRE!#REF!</definedName>
    <definedName name="Tx_Desc" localSheetId="23">[3]DRE!#REF!</definedName>
    <definedName name="Tx_Desc" localSheetId="29">[3]DRE!#REF!</definedName>
    <definedName name="Tx_Desc" localSheetId="9">[3]DRE!#REF!</definedName>
    <definedName name="Tx_Desc" localSheetId="10">[3]DRE!#REF!</definedName>
    <definedName name="Tx_Desc" localSheetId="11">[3]DRE!#REF!</definedName>
    <definedName name="Tx_Desc" localSheetId="26">[3]DRE!#REF!</definedName>
    <definedName name="Tx_Desc">[3]DRE!#REF!</definedName>
    <definedName name="Veiculos">'[2]P-Veiculos'!$C$13:$W$27</definedName>
    <definedName name="VidaHard">'[2]E-AdmSist'!$E$34</definedName>
    <definedName name="VidaHardPC">'[2]E-AdmSist'!$E$36</definedName>
    <definedName name="VidaSoft">'[2]E-AdmSist'!$E$33</definedName>
    <definedName name="VidaSoftPC">'[2]E-AdmSist'!$E$35</definedName>
    <definedName name="WACC">[2]Controle!$D$9</definedName>
  </definedNames>
  <calcPr calcId="191028"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4" i="70" l="1"/>
  <c r="C43" i="70"/>
  <c r="C42" i="70"/>
  <c r="I20" i="28"/>
  <c r="J20" i="28"/>
  <c r="K20" i="28"/>
  <c r="L20" i="28"/>
  <c r="M20" i="28"/>
  <c r="N20" i="28"/>
  <c r="O20" i="28"/>
  <c r="P20" i="28"/>
  <c r="Q20" i="28"/>
  <c r="R20" i="28"/>
  <c r="S20" i="28"/>
  <c r="T20" i="28"/>
  <c r="U20" i="28"/>
  <c r="V20" i="28"/>
  <c r="W20" i="28"/>
  <c r="X20" i="28"/>
  <c r="Y20" i="28"/>
  <c r="Z20" i="28"/>
  <c r="AA20" i="28"/>
  <c r="AB20" i="28"/>
  <c r="AC20" i="28"/>
  <c r="AD20" i="28"/>
  <c r="AE20" i="28"/>
  <c r="AF20" i="28"/>
  <c r="AG20" i="28"/>
  <c r="AH20" i="28"/>
  <c r="AI20" i="28"/>
  <c r="AJ20" i="28"/>
  <c r="AK20" i="28"/>
  <c r="AL20" i="28"/>
  <c r="AM20" i="28"/>
  <c r="AN20" i="28"/>
  <c r="AO20" i="28"/>
  <c r="AP20" i="28"/>
  <c r="AQ20" i="28"/>
  <c r="AR20" i="28"/>
  <c r="AS20" i="28"/>
  <c r="AT20" i="28"/>
  <c r="AU20" i="28"/>
  <c r="AV20" i="28"/>
  <c r="AW20" i="28"/>
  <c r="AX20" i="28"/>
  <c r="AY20" i="28"/>
  <c r="AZ20" i="28"/>
  <c r="BA20" i="28"/>
  <c r="BB20" i="28"/>
  <c r="BC20" i="28"/>
  <c r="BD20" i="28"/>
  <c r="BE20" i="28"/>
  <c r="BF20" i="28"/>
  <c r="BG20" i="28"/>
  <c r="BH20" i="28"/>
  <c r="BI20" i="28"/>
  <c r="BJ20" i="28"/>
  <c r="BK20" i="28"/>
  <c r="BL20" i="28"/>
  <c r="BM20" i="28"/>
  <c r="BN20" i="28"/>
  <c r="BO20" i="28"/>
  <c r="BP20" i="28"/>
  <c r="BQ20" i="28"/>
  <c r="BR20" i="28"/>
  <c r="BS20" i="28"/>
  <c r="BT20" i="28"/>
  <c r="BU20" i="28"/>
  <c r="BV20" i="28"/>
  <c r="BW20" i="28"/>
  <c r="BX20" i="28"/>
  <c r="BY20" i="28"/>
  <c r="BZ20" i="28"/>
  <c r="CA20" i="28"/>
  <c r="CB20" i="28"/>
  <c r="CC20" i="28"/>
  <c r="CD20" i="28"/>
  <c r="CE20" i="28"/>
  <c r="CF20" i="28"/>
  <c r="CG20" i="28"/>
  <c r="CH20" i="28"/>
  <c r="CI20" i="28"/>
  <c r="CJ20" i="28"/>
  <c r="CK20" i="28"/>
  <c r="CL20" i="28"/>
  <c r="CM20" i="28"/>
  <c r="CN20" i="28"/>
  <c r="CO20" i="28"/>
  <c r="CP20" i="28"/>
  <c r="CQ20" i="28"/>
  <c r="CR20" i="28"/>
  <c r="CS20" i="28"/>
  <c r="CT20" i="28"/>
  <c r="H20" i="28"/>
  <c r="I15" i="28"/>
  <c r="J15" i="28"/>
  <c r="K15" i="28"/>
  <c r="L15" i="28"/>
  <c r="M15" i="28"/>
  <c r="N15" i="28"/>
  <c r="O15" i="28"/>
  <c r="P15" i="28"/>
  <c r="Q15" i="28"/>
  <c r="R15" i="28"/>
  <c r="S15" i="28"/>
  <c r="T15" i="28"/>
  <c r="U15" i="28"/>
  <c r="V15" i="28"/>
  <c r="W15" i="28"/>
  <c r="X15" i="28"/>
  <c r="Y15" i="28"/>
  <c r="Z15" i="28"/>
  <c r="AA15" i="28"/>
  <c r="AB15" i="28"/>
  <c r="AC15" i="28"/>
  <c r="AD15" i="28"/>
  <c r="AE15" i="28"/>
  <c r="AF15" i="28"/>
  <c r="AG15" i="28"/>
  <c r="AH15" i="28"/>
  <c r="AI15" i="28"/>
  <c r="AJ15" i="28"/>
  <c r="AK15" i="28"/>
  <c r="AL15" i="28"/>
  <c r="AM15" i="28"/>
  <c r="AN15" i="28"/>
  <c r="AO15" i="28"/>
  <c r="AP15" i="28"/>
  <c r="AQ15" i="28"/>
  <c r="AR15" i="28"/>
  <c r="AS15" i="28"/>
  <c r="AT15" i="28"/>
  <c r="AU15" i="28"/>
  <c r="AV15" i="28"/>
  <c r="AW15" i="28"/>
  <c r="AX15" i="28"/>
  <c r="AY15" i="28"/>
  <c r="AZ15" i="28"/>
  <c r="BA15" i="28"/>
  <c r="BB15" i="28"/>
  <c r="BC15" i="28"/>
  <c r="BD15" i="28"/>
  <c r="BE15" i="28"/>
  <c r="BF15" i="28"/>
  <c r="BG15" i="28"/>
  <c r="BH15" i="28"/>
  <c r="BI15" i="28"/>
  <c r="BJ15" i="28"/>
  <c r="BK15" i="28"/>
  <c r="BL15" i="28"/>
  <c r="BM15" i="28"/>
  <c r="BN15" i="28"/>
  <c r="BO15" i="28"/>
  <c r="BP15" i="28"/>
  <c r="BQ15" i="28"/>
  <c r="BR15" i="28"/>
  <c r="BS15" i="28"/>
  <c r="BT15" i="28"/>
  <c r="BU15" i="28"/>
  <c r="BV15" i="28"/>
  <c r="BW15" i="28"/>
  <c r="BX15" i="28"/>
  <c r="BY15" i="28"/>
  <c r="BZ15" i="28"/>
  <c r="CA15" i="28"/>
  <c r="CB15" i="28"/>
  <c r="CC15" i="28"/>
  <c r="CD15" i="28"/>
  <c r="CE15" i="28"/>
  <c r="CF15" i="28"/>
  <c r="CG15" i="28"/>
  <c r="CH15" i="28"/>
  <c r="CI15" i="28"/>
  <c r="CJ15" i="28"/>
  <c r="CK15" i="28"/>
  <c r="CL15" i="28"/>
  <c r="CM15" i="28"/>
  <c r="CN15" i="28"/>
  <c r="CO15" i="28"/>
  <c r="CP15" i="28"/>
  <c r="CQ15" i="28"/>
  <c r="CR15" i="28"/>
  <c r="CS15" i="28"/>
  <c r="CT15" i="28"/>
  <c r="H15" i="28"/>
  <c r="E40" i="29"/>
  <c r="E39" i="63"/>
  <c r="E46" i="29"/>
  <c r="E10" i="64"/>
  <c r="B30" i="20"/>
  <c r="AA17" i="13" l="1"/>
  <c r="E24" i="67"/>
  <c r="E79" i="67" l="1"/>
  <c r="M10" i="30" l="1"/>
  <c r="F28" i="73" l="1"/>
  <c r="F40" i="73"/>
  <c r="C40" i="73"/>
  <c r="D21" i="73"/>
  <c r="C21" i="73"/>
  <c r="M11" i="30"/>
  <c r="M12" i="30"/>
  <c r="M13" i="30"/>
  <c r="M14" i="30"/>
  <c r="M15" i="30"/>
  <c r="M16" i="30"/>
  <c r="M17" i="30"/>
  <c r="M18" i="30"/>
  <c r="M19" i="30"/>
  <c r="M20" i="30"/>
  <c r="M21" i="30"/>
  <c r="M22" i="30"/>
  <c r="M23" i="30"/>
  <c r="M24" i="30"/>
  <c r="M25" i="30"/>
  <c r="M26" i="30"/>
  <c r="M27" i="30"/>
  <c r="M28" i="30"/>
  <c r="M29" i="30"/>
  <c r="M30" i="30"/>
  <c r="M31" i="30"/>
  <c r="M32" i="30"/>
  <c r="M33" i="30"/>
  <c r="M34" i="30"/>
  <c r="M35" i="30"/>
  <c r="M36" i="30"/>
  <c r="M37" i="30"/>
  <c r="M38" i="30"/>
  <c r="M39" i="30"/>
  <c r="M40" i="30"/>
  <c r="M41" i="30"/>
  <c r="M42" i="30"/>
  <c r="M43" i="30"/>
  <c r="M44" i="30"/>
  <c r="M45" i="30"/>
  <c r="M46" i="30"/>
  <c r="M47" i="30"/>
  <c r="M48" i="30"/>
  <c r="M49" i="30"/>
  <c r="M50" i="30"/>
  <c r="M51" i="30"/>
  <c r="M52" i="30"/>
  <c r="M53" i="30"/>
  <c r="M54" i="30"/>
  <c r="M55" i="30"/>
  <c r="M56" i="30"/>
  <c r="M57" i="30"/>
  <c r="M58" i="30"/>
  <c r="M59" i="30"/>
  <c r="M60" i="30"/>
  <c r="M61" i="30"/>
  <c r="M62" i="30"/>
  <c r="M63" i="30"/>
  <c r="M64" i="30"/>
  <c r="M65" i="30"/>
  <c r="M66" i="30"/>
  <c r="M67" i="30"/>
  <c r="M68" i="30"/>
  <c r="M69" i="30"/>
  <c r="M70" i="30"/>
  <c r="M71" i="30"/>
  <c r="M72" i="30"/>
  <c r="M73" i="30"/>
  <c r="M74" i="30"/>
  <c r="M75" i="30"/>
  <c r="M76" i="30"/>
  <c r="M77" i="30"/>
  <c r="M78" i="30"/>
  <c r="M79" i="30"/>
  <c r="M80" i="30"/>
  <c r="M81" i="30"/>
  <c r="M82" i="30"/>
  <c r="M83" i="30"/>
  <c r="M84" i="30"/>
  <c r="M85" i="30"/>
  <c r="M86" i="30"/>
  <c r="M87" i="30"/>
  <c r="M88" i="30"/>
  <c r="M89" i="30"/>
  <c r="M90" i="30"/>
  <c r="M91" i="30"/>
  <c r="M92" i="30"/>
  <c r="M93" i="30"/>
  <c r="M94" i="30"/>
  <c r="M95" i="30"/>
  <c r="M96" i="30"/>
  <c r="M97" i="30"/>
  <c r="M98" i="30"/>
  <c r="M99" i="30"/>
  <c r="M100" i="30"/>
  <c r="M101" i="30"/>
  <c r="M102" i="30"/>
  <c r="M103" i="30"/>
  <c r="M104" i="30"/>
  <c r="M105" i="30"/>
  <c r="M106" i="30"/>
  <c r="M107" i="30"/>
  <c r="M108" i="30"/>
  <c r="M109" i="30"/>
  <c r="M110" i="30"/>
  <c r="M111" i="30"/>
  <c r="M112" i="30"/>
  <c r="M113" i="30"/>
  <c r="M114" i="30"/>
  <c r="M115" i="30"/>
  <c r="M116" i="30"/>
  <c r="M117" i="30"/>
  <c r="M118" i="30"/>
  <c r="M119" i="30"/>
  <c r="M120" i="30"/>
  <c r="M121" i="30"/>
  <c r="M122" i="30"/>
  <c r="M123" i="30"/>
  <c r="M124" i="30"/>
  <c r="M125" i="30"/>
  <c r="M126" i="30"/>
  <c r="M127" i="30"/>
  <c r="M128" i="30"/>
  <c r="M129" i="30"/>
  <c r="M130" i="30"/>
  <c r="M131" i="30"/>
  <c r="M132" i="30"/>
  <c r="M133" i="30"/>
  <c r="M134" i="30"/>
  <c r="M135" i="30"/>
  <c r="M136" i="30"/>
  <c r="M137" i="30"/>
  <c r="M138" i="30"/>
  <c r="M139" i="30"/>
  <c r="M140" i="30"/>
  <c r="M141" i="30"/>
  <c r="M142" i="30"/>
  <c r="M143" i="30"/>
  <c r="M144" i="30"/>
  <c r="M145" i="30"/>
  <c r="M146" i="30"/>
  <c r="M147" i="30"/>
  <c r="M148" i="30"/>
  <c r="M149" i="30"/>
  <c r="M150" i="30"/>
  <c r="M151" i="30"/>
  <c r="M152" i="30"/>
  <c r="M153" i="30"/>
  <c r="M154" i="30"/>
  <c r="M155" i="30"/>
  <c r="M156" i="30"/>
  <c r="M157" i="30"/>
  <c r="M158" i="30"/>
  <c r="M159" i="30"/>
  <c r="M160" i="30"/>
  <c r="M161" i="30"/>
  <c r="M162" i="30"/>
  <c r="M163" i="30"/>
  <c r="M164" i="30"/>
  <c r="M165" i="30"/>
  <c r="M166" i="30"/>
  <c r="M167" i="30"/>
  <c r="M168" i="30"/>
  <c r="M169" i="30"/>
  <c r="M170" i="30"/>
  <c r="M171" i="30"/>
  <c r="M172" i="30"/>
  <c r="M173" i="30"/>
  <c r="M174" i="30"/>
  <c r="M175" i="30"/>
  <c r="M176" i="30"/>
  <c r="M177" i="30"/>
  <c r="M178" i="30"/>
  <c r="M179" i="30"/>
  <c r="M180" i="30"/>
  <c r="M181" i="30"/>
  <c r="M182" i="30"/>
  <c r="M183" i="30"/>
  <c r="M184" i="30"/>
  <c r="M185" i="30"/>
  <c r="M186" i="30"/>
  <c r="M187" i="30"/>
  <c r="M188" i="30"/>
  <c r="M189" i="30"/>
  <c r="M190" i="30"/>
  <c r="M191" i="30"/>
  <c r="M192" i="30"/>
  <c r="M193" i="30"/>
  <c r="M194" i="30"/>
  <c r="M195" i="30"/>
  <c r="M196" i="30"/>
  <c r="M197" i="30"/>
  <c r="M198" i="30"/>
  <c r="M199" i="30"/>
  <c r="M200" i="30"/>
  <c r="M201" i="30"/>
  <c r="M202" i="30"/>
  <c r="M203" i="30"/>
  <c r="M204" i="30"/>
  <c r="M205" i="30"/>
  <c r="M206" i="30"/>
  <c r="M207" i="30"/>
  <c r="M208" i="30"/>
  <c r="M209" i="30"/>
  <c r="M210" i="30"/>
  <c r="M211" i="30"/>
  <c r="M212" i="30"/>
  <c r="M213" i="30"/>
  <c r="M214" i="30"/>
  <c r="M215" i="30"/>
  <c r="M216" i="30"/>
  <c r="M217" i="30"/>
  <c r="M218" i="30"/>
  <c r="M219" i="30"/>
  <c r="M220" i="30"/>
  <c r="M221" i="30"/>
  <c r="M222" i="30"/>
  <c r="M223" i="30"/>
  <c r="M224" i="30"/>
  <c r="M225" i="30"/>
  <c r="M226" i="30"/>
  <c r="M227" i="30"/>
  <c r="M228" i="30"/>
  <c r="M229" i="30"/>
  <c r="M230" i="30"/>
  <c r="M231" i="30"/>
  <c r="M232" i="30"/>
  <c r="M233" i="30"/>
  <c r="M234" i="30"/>
  <c r="M235" i="30"/>
  <c r="M236" i="30"/>
  <c r="M237" i="30"/>
  <c r="M238" i="30"/>
  <c r="M239" i="30"/>
  <c r="M240" i="30"/>
  <c r="M241" i="30"/>
  <c r="M242" i="30"/>
  <c r="M243" i="30"/>
  <c r="M244" i="30"/>
  <c r="M245" i="30"/>
  <c r="M246" i="30"/>
  <c r="M247" i="30"/>
  <c r="M248" i="30"/>
  <c r="M249" i="30"/>
  <c r="M250" i="30"/>
  <c r="M251" i="30"/>
  <c r="M252" i="30"/>
  <c r="M253" i="30"/>
  <c r="M254" i="30"/>
  <c r="M255" i="30"/>
  <c r="M256" i="30"/>
  <c r="M257" i="30"/>
  <c r="M258" i="30"/>
  <c r="M259" i="30"/>
  <c r="M260" i="30"/>
  <c r="M261" i="30"/>
  <c r="M262" i="30"/>
  <c r="M263" i="30"/>
  <c r="M264" i="30"/>
  <c r="M265" i="30"/>
  <c r="M266" i="30"/>
  <c r="M267" i="30"/>
  <c r="M268" i="30"/>
  <c r="M269" i="30"/>
  <c r="M270" i="30"/>
  <c r="M271" i="30"/>
  <c r="M272" i="30"/>
  <c r="M273" i="30"/>
  <c r="M274" i="30"/>
  <c r="M275" i="30"/>
  <c r="M276" i="30"/>
  <c r="M277" i="30"/>
  <c r="M278" i="30"/>
  <c r="M279" i="30"/>
  <c r="M280" i="30"/>
  <c r="M281" i="30"/>
  <c r="M282" i="30"/>
  <c r="M283" i="30"/>
  <c r="M284" i="30"/>
  <c r="M285" i="30"/>
  <c r="M286" i="30"/>
  <c r="M287" i="30"/>
  <c r="M288" i="30"/>
  <c r="M289" i="30"/>
  <c r="M290" i="30"/>
  <c r="M291" i="30"/>
  <c r="M292" i="30"/>
  <c r="M293" i="30"/>
  <c r="M294" i="30"/>
  <c r="M295" i="30"/>
  <c r="M296" i="30"/>
  <c r="M297" i="30"/>
  <c r="M298" i="30"/>
  <c r="M299" i="30"/>
  <c r="M300" i="30"/>
  <c r="M301" i="30"/>
  <c r="M302" i="30"/>
  <c r="M303" i="30"/>
  <c r="M304" i="30"/>
  <c r="M305" i="30"/>
  <c r="M306" i="30"/>
  <c r="M307" i="30"/>
  <c r="M308" i="30"/>
  <c r="M309" i="30"/>
  <c r="M310" i="30"/>
  <c r="M311" i="30"/>
  <c r="M312" i="30"/>
  <c r="M313" i="30"/>
  <c r="M314" i="30"/>
  <c r="M315" i="30"/>
  <c r="M316" i="30"/>
  <c r="M317" i="30"/>
  <c r="M318" i="30"/>
  <c r="M319" i="30"/>
  <c r="M320" i="30"/>
  <c r="M321" i="30"/>
  <c r="M322" i="30"/>
  <c r="M323" i="30"/>
  <c r="M324" i="30"/>
  <c r="M325" i="30"/>
  <c r="M326" i="30"/>
  <c r="M327" i="30"/>
  <c r="M328" i="30"/>
  <c r="M329" i="30"/>
  <c r="M330" i="30"/>
  <c r="M331" i="30"/>
  <c r="M332" i="30"/>
  <c r="M333" i="30"/>
  <c r="M334" i="30"/>
  <c r="M335" i="30"/>
  <c r="M336" i="30"/>
  <c r="M337" i="30"/>
  <c r="M338" i="30"/>
  <c r="M339" i="30"/>
  <c r="M340" i="30"/>
  <c r="M341" i="30"/>
  <c r="M342" i="30"/>
  <c r="M343" i="30"/>
  <c r="M344" i="30"/>
  <c r="M345" i="30"/>
  <c r="M346" i="30"/>
  <c r="M347" i="30"/>
  <c r="M348" i="30"/>
  <c r="M349" i="30"/>
  <c r="M350" i="30"/>
  <c r="M351" i="30"/>
  <c r="M352" i="30"/>
  <c r="M353" i="30"/>
  <c r="M354" i="30"/>
  <c r="M355" i="30"/>
  <c r="M356" i="30"/>
  <c r="M357" i="30"/>
  <c r="M358" i="30"/>
  <c r="M359" i="30"/>
  <c r="M360" i="30"/>
  <c r="M361" i="30"/>
  <c r="M362" i="30"/>
  <c r="M363" i="30"/>
  <c r="M364" i="30"/>
  <c r="M365" i="30"/>
  <c r="M366" i="30"/>
  <c r="M367" i="30"/>
  <c r="M368" i="30"/>
  <c r="M369" i="30"/>
  <c r="M370" i="30"/>
  <c r="M371" i="30"/>
  <c r="M372" i="30"/>
  <c r="M373" i="30"/>
  <c r="M374" i="30"/>
  <c r="M375" i="30"/>
  <c r="M376" i="30"/>
  <c r="M377" i="30"/>
  <c r="M378" i="30"/>
  <c r="M379" i="30"/>
  <c r="M380" i="30"/>
  <c r="M381" i="30"/>
  <c r="M382" i="30"/>
  <c r="M383" i="30"/>
  <c r="M384" i="30"/>
  <c r="M385" i="30"/>
  <c r="M386" i="30"/>
  <c r="M387" i="30"/>
  <c r="M388" i="30"/>
  <c r="M389" i="30"/>
  <c r="M390" i="30"/>
  <c r="M391" i="30"/>
  <c r="M392" i="30"/>
  <c r="M393" i="30"/>
  <c r="M394" i="30"/>
  <c r="M395" i="30"/>
  <c r="M396" i="30"/>
  <c r="M397" i="30"/>
  <c r="M398" i="30"/>
  <c r="M399" i="30"/>
  <c r="M400" i="30"/>
  <c r="M401" i="30"/>
  <c r="M402" i="30"/>
  <c r="M403" i="30"/>
  <c r="M404" i="30"/>
  <c r="M405" i="30"/>
  <c r="M406" i="30"/>
  <c r="M407" i="30"/>
  <c r="M408" i="30"/>
  <c r="M409" i="30"/>
  <c r="M410" i="30"/>
  <c r="M411" i="30"/>
  <c r="M412" i="30"/>
  <c r="M413" i="30"/>
  <c r="M414" i="30"/>
  <c r="M415" i="30"/>
  <c r="M416" i="30"/>
  <c r="M417" i="30"/>
  <c r="M418" i="30"/>
  <c r="M419" i="30"/>
  <c r="M420" i="30"/>
  <c r="M421" i="30"/>
  <c r="M422" i="30"/>
  <c r="M423" i="30"/>
  <c r="M424" i="30"/>
  <c r="M425" i="30"/>
  <c r="M426" i="30"/>
  <c r="M427" i="30"/>
  <c r="M428" i="30"/>
  <c r="M429" i="30"/>
  <c r="M430" i="30"/>
  <c r="M431" i="30"/>
  <c r="M432" i="30"/>
  <c r="M433" i="30"/>
  <c r="M434" i="30"/>
  <c r="M435" i="30"/>
  <c r="M436" i="30"/>
  <c r="M437" i="30"/>
  <c r="M438" i="30"/>
  <c r="M439" i="30"/>
  <c r="M440" i="30"/>
  <c r="M441" i="30"/>
  <c r="M442" i="30"/>
  <c r="M443" i="30"/>
  <c r="M444" i="30"/>
  <c r="M445" i="30"/>
  <c r="M446" i="30"/>
  <c r="M447" i="30"/>
  <c r="M448" i="30"/>
  <c r="M449" i="30"/>
  <c r="M450" i="30"/>
  <c r="M451" i="30"/>
  <c r="M452" i="30"/>
  <c r="M453" i="30"/>
  <c r="M454" i="30"/>
  <c r="M455" i="30"/>
  <c r="M456" i="30"/>
  <c r="M457" i="30"/>
  <c r="M458" i="30"/>
  <c r="M459" i="30"/>
  <c r="M460" i="30"/>
  <c r="M461" i="30"/>
  <c r="M462" i="30"/>
  <c r="M463" i="30"/>
  <c r="M464" i="30"/>
  <c r="M465" i="30"/>
  <c r="M466" i="30"/>
  <c r="M467" i="30"/>
  <c r="M468" i="30"/>
  <c r="M469" i="30"/>
  <c r="M470" i="30"/>
  <c r="M471" i="30"/>
  <c r="M472" i="30"/>
  <c r="M473" i="30"/>
  <c r="M474" i="30"/>
  <c r="M475" i="30"/>
  <c r="M476" i="30"/>
  <c r="M477" i="30"/>
  <c r="M478" i="30"/>
  <c r="M479" i="30"/>
  <c r="M480" i="30"/>
  <c r="M481" i="30"/>
  <c r="M482" i="30"/>
  <c r="M483" i="30"/>
  <c r="M484" i="30"/>
  <c r="M485" i="30"/>
  <c r="M486" i="30"/>
  <c r="M487" i="30"/>
  <c r="M488" i="30"/>
  <c r="M489" i="30"/>
  <c r="M490" i="30"/>
  <c r="M491" i="30"/>
  <c r="M492" i="30"/>
  <c r="M493" i="30"/>
  <c r="M494" i="30"/>
  <c r="M495" i="30"/>
  <c r="M496" i="30"/>
  <c r="M497" i="30"/>
  <c r="M498" i="30"/>
  <c r="M499" i="30"/>
  <c r="M500" i="30"/>
  <c r="M501" i="30"/>
  <c r="M502" i="30"/>
  <c r="M503" i="30"/>
  <c r="M504" i="30"/>
  <c r="M505" i="30"/>
  <c r="M506" i="30"/>
  <c r="M507" i="30"/>
  <c r="M508" i="30"/>
  <c r="M509" i="30"/>
  <c r="M510" i="30"/>
  <c r="M511" i="30"/>
  <c r="M512" i="30"/>
  <c r="M513" i="30"/>
  <c r="M514" i="30"/>
  <c r="M515" i="30"/>
  <c r="M516" i="30"/>
  <c r="M517" i="30"/>
  <c r="M518" i="30"/>
  <c r="M519" i="30"/>
  <c r="M520" i="30"/>
  <c r="M521" i="30"/>
  <c r="M522" i="30"/>
  <c r="M523" i="30"/>
  <c r="M524" i="30"/>
  <c r="M525" i="30"/>
  <c r="M526" i="30"/>
  <c r="M527" i="30"/>
  <c r="M528" i="30"/>
  <c r="M529" i="30"/>
  <c r="M530" i="30"/>
  <c r="M531" i="30"/>
  <c r="M532" i="30"/>
  <c r="M533" i="30"/>
  <c r="M534" i="30"/>
  <c r="M535" i="30"/>
  <c r="M536" i="30"/>
  <c r="M537" i="30"/>
  <c r="M538" i="30"/>
  <c r="M539" i="30"/>
  <c r="M540" i="30"/>
  <c r="M541" i="30"/>
  <c r="M542" i="30"/>
  <c r="M543" i="30"/>
  <c r="M544" i="30"/>
  <c r="M545" i="30"/>
  <c r="M546" i="30"/>
  <c r="M547" i="30"/>
  <c r="M548" i="30"/>
  <c r="M549" i="30"/>
  <c r="M550" i="30"/>
  <c r="M551" i="30"/>
  <c r="M552" i="30"/>
  <c r="M553" i="30"/>
  <c r="M554" i="30"/>
  <c r="M555" i="30"/>
  <c r="M556" i="30"/>
  <c r="M557" i="30"/>
  <c r="M558" i="30"/>
  <c r="M559" i="30"/>
  <c r="M560" i="30"/>
  <c r="M561" i="30"/>
  <c r="M562" i="30"/>
  <c r="M563" i="30"/>
  <c r="M564" i="30"/>
  <c r="M565" i="30"/>
  <c r="M566" i="30"/>
  <c r="M567" i="30"/>
  <c r="M568" i="30"/>
  <c r="M569" i="30"/>
  <c r="M570" i="30"/>
  <c r="M571" i="30"/>
  <c r="M572" i="30"/>
  <c r="M573" i="30"/>
  <c r="M574" i="30"/>
  <c r="M575" i="30"/>
  <c r="M576" i="30"/>
  <c r="M577" i="30"/>
  <c r="M578" i="30"/>
  <c r="M579" i="30"/>
  <c r="M580" i="30"/>
  <c r="M581" i="30"/>
  <c r="M582" i="30"/>
  <c r="M583" i="30"/>
  <c r="M584" i="30"/>
  <c r="M585" i="30"/>
  <c r="M586" i="30"/>
  <c r="M587" i="30"/>
  <c r="M588" i="30"/>
  <c r="M589" i="30"/>
  <c r="M590" i="30"/>
  <c r="M591" i="30"/>
  <c r="M592" i="30"/>
  <c r="M593" i="30"/>
  <c r="M594" i="30"/>
  <c r="M595" i="30"/>
  <c r="M596" i="30"/>
  <c r="M597" i="30"/>
  <c r="M598" i="30"/>
  <c r="M599" i="30"/>
  <c r="M600" i="30"/>
  <c r="M601" i="30"/>
  <c r="M602" i="30"/>
  <c r="M603" i="30"/>
  <c r="M604" i="30"/>
  <c r="M605" i="30"/>
  <c r="M606" i="30"/>
  <c r="M607" i="30"/>
  <c r="M608" i="30"/>
  <c r="M609" i="30"/>
  <c r="M610" i="30"/>
  <c r="M611" i="30"/>
  <c r="M612" i="30"/>
  <c r="M613" i="30"/>
  <c r="M614" i="30"/>
  <c r="M615" i="30"/>
  <c r="M616" i="30"/>
  <c r="M617" i="30"/>
  <c r="M618" i="30"/>
  <c r="M619" i="30"/>
  <c r="M620" i="30"/>
  <c r="M621" i="30"/>
  <c r="M622" i="30"/>
  <c r="M623" i="30"/>
  <c r="M624" i="30"/>
  <c r="M625" i="30"/>
  <c r="M626" i="30"/>
  <c r="M627" i="30"/>
  <c r="M628" i="30"/>
  <c r="M629" i="30"/>
  <c r="M630" i="30"/>
  <c r="M631" i="30"/>
  <c r="M632" i="30"/>
  <c r="M633" i="30"/>
  <c r="M634" i="30"/>
  <c r="M635" i="30"/>
  <c r="M636" i="30"/>
  <c r="M637" i="30"/>
  <c r="M638" i="30"/>
  <c r="M639" i="30"/>
  <c r="M640" i="30"/>
  <c r="M641" i="30"/>
  <c r="M642" i="30"/>
  <c r="M643" i="30"/>
  <c r="M644" i="30"/>
  <c r="M645" i="30"/>
  <c r="M646" i="30"/>
  <c r="M647" i="30"/>
  <c r="M648" i="30"/>
  <c r="M649" i="30"/>
  <c r="M650" i="30"/>
  <c r="M651" i="30"/>
  <c r="M652" i="30"/>
  <c r="M653" i="30"/>
  <c r="M654" i="30"/>
  <c r="M655" i="30"/>
  <c r="M656" i="30"/>
  <c r="M657" i="30"/>
  <c r="M658" i="30"/>
  <c r="M659" i="30"/>
  <c r="M660" i="30"/>
  <c r="M661" i="30"/>
  <c r="M662" i="30"/>
  <c r="M663" i="30"/>
  <c r="M664" i="30"/>
  <c r="M665" i="30"/>
  <c r="M666" i="30"/>
  <c r="M667" i="30"/>
  <c r="M668" i="30"/>
  <c r="M669" i="30"/>
  <c r="M670" i="30"/>
  <c r="M671" i="30"/>
  <c r="M672" i="30"/>
  <c r="M673" i="30"/>
  <c r="M674" i="30"/>
  <c r="M675" i="30"/>
  <c r="M676" i="30"/>
  <c r="M677" i="30"/>
  <c r="M678" i="30"/>
  <c r="M679" i="30"/>
  <c r="M680" i="30"/>
  <c r="M681" i="30"/>
  <c r="M682" i="30"/>
  <c r="M683" i="30"/>
  <c r="M684" i="30"/>
  <c r="M685" i="30"/>
  <c r="M686" i="30"/>
  <c r="M687" i="30"/>
  <c r="M688" i="30"/>
  <c r="M689" i="30"/>
  <c r="M690" i="30"/>
  <c r="M691" i="30"/>
  <c r="M692" i="30"/>
  <c r="M693" i="30"/>
  <c r="M694" i="30"/>
  <c r="M695" i="30"/>
  <c r="M696" i="30"/>
  <c r="M697" i="30"/>
  <c r="M698" i="30"/>
  <c r="M699" i="30"/>
  <c r="M700" i="30"/>
  <c r="M701" i="30"/>
  <c r="M702" i="30"/>
  <c r="M703" i="30"/>
  <c r="M704" i="30"/>
  <c r="M705" i="30"/>
  <c r="M706" i="30"/>
  <c r="M707" i="30"/>
  <c r="M708" i="30"/>
  <c r="M709" i="30"/>
  <c r="M710" i="30"/>
  <c r="M711" i="30"/>
  <c r="M712" i="30"/>
  <c r="M713" i="30"/>
  <c r="M714" i="30"/>
  <c r="M715" i="30"/>
  <c r="M716" i="30"/>
  <c r="M717" i="30"/>
  <c r="M718" i="30"/>
  <c r="M719" i="30"/>
  <c r="M720" i="30"/>
  <c r="M721" i="30"/>
  <c r="M722" i="30"/>
  <c r="M723" i="30"/>
  <c r="M724" i="30"/>
  <c r="M725" i="30"/>
  <c r="M726" i="30"/>
  <c r="M727" i="30"/>
  <c r="M728" i="30"/>
  <c r="M729" i="30"/>
  <c r="M730" i="30"/>
  <c r="M731" i="30"/>
  <c r="M732" i="30"/>
  <c r="M733" i="30"/>
  <c r="M734" i="30"/>
  <c r="M735" i="30"/>
  <c r="M736" i="30"/>
  <c r="M737" i="30"/>
  <c r="M738" i="30"/>
  <c r="M739" i="30"/>
  <c r="M740" i="30"/>
  <c r="M741" i="30"/>
  <c r="M742" i="30"/>
  <c r="M743" i="30"/>
  <c r="M744" i="30"/>
  <c r="M745" i="30"/>
  <c r="M746" i="30"/>
  <c r="M747" i="30"/>
  <c r="M748" i="30"/>
  <c r="M749" i="30"/>
  <c r="M750" i="30"/>
  <c r="M751" i="30"/>
  <c r="M752" i="30"/>
  <c r="M753" i="30"/>
  <c r="M754" i="30"/>
  <c r="M755" i="30"/>
  <c r="M756" i="30"/>
  <c r="M757" i="30"/>
  <c r="M758" i="30"/>
  <c r="M759" i="30"/>
  <c r="M760" i="30"/>
  <c r="M761" i="30"/>
  <c r="M762" i="30"/>
  <c r="M763" i="30"/>
  <c r="M764" i="30"/>
  <c r="M765" i="30"/>
  <c r="M766" i="30"/>
  <c r="M767" i="30"/>
  <c r="M768" i="30"/>
  <c r="M769" i="30"/>
  <c r="M770" i="30"/>
  <c r="M771" i="30"/>
  <c r="M772" i="30"/>
  <c r="M773" i="30"/>
  <c r="M774" i="30"/>
  <c r="M775" i="30"/>
  <c r="M776" i="30"/>
  <c r="M777" i="30"/>
  <c r="M778" i="30"/>
  <c r="M779" i="30"/>
  <c r="M780" i="30"/>
  <c r="M781" i="30"/>
  <c r="M782" i="30"/>
  <c r="M783" i="30"/>
  <c r="M784" i="30"/>
  <c r="M785" i="30"/>
  <c r="M786" i="30"/>
  <c r="M787" i="30"/>
  <c r="M788" i="30"/>
  <c r="M789" i="30"/>
  <c r="M790" i="30"/>
  <c r="M791" i="30"/>
  <c r="M792" i="30"/>
  <c r="M793" i="30"/>
  <c r="M794" i="30"/>
  <c r="M795" i="30"/>
  <c r="M796" i="30"/>
  <c r="M797" i="30"/>
  <c r="M798" i="30"/>
  <c r="M799" i="30"/>
  <c r="M800" i="30"/>
  <c r="M801" i="30"/>
  <c r="M802" i="30"/>
  <c r="M803" i="30"/>
  <c r="M804" i="30"/>
  <c r="M805" i="30"/>
  <c r="M806" i="30"/>
  <c r="M807" i="30"/>
  <c r="M808" i="30"/>
  <c r="M809" i="30"/>
  <c r="M810" i="30"/>
  <c r="M811" i="30"/>
  <c r="M812" i="30"/>
  <c r="M813" i="30"/>
  <c r="M814" i="30"/>
  <c r="M815" i="30"/>
  <c r="M816" i="30"/>
  <c r="M817" i="30"/>
  <c r="M818" i="30"/>
  <c r="M819" i="30"/>
  <c r="M820" i="30"/>
  <c r="M821" i="30"/>
  <c r="M822" i="30"/>
  <c r="M823" i="30"/>
  <c r="M824" i="30"/>
  <c r="M825" i="30"/>
  <c r="M826" i="30"/>
  <c r="M827" i="30"/>
  <c r="M828" i="30"/>
  <c r="M829" i="30"/>
  <c r="M830" i="30"/>
  <c r="M831" i="30"/>
  <c r="M832" i="30"/>
  <c r="M833" i="30"/>
  <c r="M834" i="30"/>
  <c r="M835" i="30"/>
  <c r="M836" i="30"/>
  <c r="M837" i="30"/>
  <c r="M838" i="30"/>
  <c r="M839" i="30"/>
  <c r="M840" i="30"/>
  <c r="M841" i="30"/>
  <c r="M842" i="30"/>
  <c r="M843" i="30"/>
  <c r="M844" i="30"/>
  <c r="M845" i="30"/>
  <c r="M846" i="30"/>
  <c r="M847" i="30"/>
  <c r="M848" i="30"/>
  <c r="M849" i="30"/>
  <c r="M850" i="30"/>
  <c r="M851" i="30"/>
  <c r="M852" i="30"/>
  <c r="M853" i="30"/>
  <c r="M854" i="30"/>
  <c r="M855" i="30"/>
  <c r="M856" i="30"/>
  <c r="M857" i="30"/>
  <c r="M858" i="30"/>
  <c r="M859" i="30"/>
  <c r="M860" i="30"/>
  <c r="M861" i="30"/>
  <c r="M862" i="30"/>
  <c r="M863" i="30"/>
  <c r="M864" i="30"/>
  <c r="M865" i="30"/>
  <c r="M866" i="30"/>
  <c r="M867" i="30"/>
  <c r="M868" i="30"/>
  <c r="M869" i="30"/>
  <c r="M870" i="30"/>
  <c r="M871" i="30"/>
  <c r="M872" i="30"/>
  <c r="M873" i="30"/>
  <c r="M874" i="30"/>
  <c r="M875" i="30"/>
  <c r="M876" i="30"/>
  <c r="M877" i="30"/>
  <c r="M878" i="30"/>
  <c r="M879" i="30"/>
  <c r="M880" i="30"/>
  <c r="M881" i="30"/>
  <c r="M882" i="30"/>
  <c r="M883" i="30"/>
  <c r="M884" i="30"/>
  <c r="M885" i="30"/>
  <c r="M886" i="30"/>
  <c r="M887" i="30"/>
  <c r="M888" i="30"/>
  <c r="M889" i="30"/>
  <c r="M890" i="30"/>
  <c r="M891" i="30"/>
  <c r="M892" i="30"/>
  <c r="M893" i="30"/>
  <c r="M894" i="30"/>
  <c r="M895" i="30"/>
  <c r="M896" i="30"/>
  <c r="M897" i="30"/>
  <c r="M898" i="30"/>
  <c r="M899" i="30"/>
  <c r="M900" i="30"/>
  <c r="M901" i="30"/>
  <c r="M902" i="30"/>
  <c r="M903" i="30"/>
  <c r="M904" i="30"/>
  <c r="M905" i="30"/>
  <c r="M906" i="30"/>
  <c r="M907" i="30"/>
  <c r="M908" i="30"/>
  <c r="M909" i="30"/>
  <c r="M910" i="30"/>
  <c r="M911" i="30"/>
  <c r="M912" i="30"/>
  <c r="M913" i="30"/>
  <c r="M914" i="30"/>
  <c r="M915" i="30"/>
  <c r="M916" i="30"/>
  <c r="M917" i="30"/>
  <c r="M918" i="30"/>
  <c r="M919" i="30"/>
  <c r="M920" i="30"/>
  <c r="M921" i="30"/>
  <c r="M922" i="30"/>
  <c r="M923" i="30"/>
  <c r="M924" i="30"/>
  <c r="M925" i="30"/>
  <c r="M926" i="30"/>
  <c r="M927" i="30"/>
  <c r="M928" i="30"/>
  <c r="M929" i="30"/>
  <c r="M930" i="30"/>
  <c r="M931" i="30"/>
  <c r="M932" i="30"/>
  <c r="M933" i="30"/>
  <c r="M934" i="30"/>
  <c r="M935" i="30"/>
  <c r="M936" i="30"/>
  <c r="M937" i="30"/>
  <c r="M938" i="30"/>
  <c r="M939" i="30"/>
  <c r="M940" i="30"/>
  <c r="M941" i="30"/>
  <c r="M942" i="30"/>
  <c r="M943" i="30"/>
  <c r="M944" i="30"/>
  <c r="M945" i="30"/>
  <c r="M946" i="30"/>
  <c r="M947" i="30"/>
  <c r="M948" i="30"/>
  <c r="M949" i="30"/>
  <c r="M950" i="30"/>
  <c r="M951" i="30"/>
  <c r="M952" i="30"/>
  <c r="M953" i="30"/>
  <c r="M954" i="30"/>
  <c r="M955" i="30"/>
  <c r="M956" i="30"/>
  <c r="M957" i="30"/>
  <c r="M958" i="30"/>
  <c r="M959" i="30"/>
  <c r="M960" i="30"/>
  <c r="M961" i="30"/>
  <c r="M962" i="30"/>
  <c r="M963" i="30"/>
  <c r="M964" i="30"/>
  <c r="M965" i="30"/>
  <c r="M966" i="30"/>
  <c r="M967" i="30"/>
  <c r="M968" i="30"/>
  <c r="M969" i="30"/>
  <c r="M970" i="30"/>
  <c r="M971" i="30"/>
  <c r="M972" i="30"/>
  <c r="M973" i="30"/>
  <c r="M974" i="30"/>
  <c r="M975" i="30"/>
  <c r="M976" i="30"/>
  <c r="M977" i="30"/>
  <c r="M978" i="30"/>
  <c r="M979" i="30"/>
  <c r="M980" i="30"/>
  <c r="M981" i="30"/>
  <c r="M982" i="30"/>
  <c r="M983" i="30"/>
  <c r="M984" i="30"/>
  <c r="M985" i="30"/>
  <c r="M986" i="30"/>
  <c r="M987" i="30"/>
  <c r="M988" i="30"/>
  <c r="M989" i="30"/>
  <c r="M990" i="30"/>
  <c r="M991" i="30"/>
  <c r="M992" i="30"/>
  <c r="M993" i="30"/>
  <c r="M994" i="30"/>
  <c r="M995" i="30"/>
  <c r="M996" i="30"/>
  <c r="M997" i="30"/>
  <c r="M998" i="30"/>
  <c r="M999" i="30"/>
  <c r="M1000" i="30"/>
  <c r="M1001" i="30"/>
  <c r="M1002" i="30"/>
  <c r="M1003" i="30"/>
  <c r="M1004" i="30"/>
  <c r="M1005" i="30"/>
  <c r="M1006" i="30"/>
  <c r="M1007" i="30"/>
  <c r="M1008" i="30"/>
  <c r="M1009" i="30"/>
  <c r="M1010" i="30"/>
  <c r="M1011" i="30"/>
  <c r="M1012" i="30"/>
  <c r="M1013" i="30"/>
  <c r="M1014" i="30"/>
  <c r="M1015" i="30"/>
  <c r="M1016" i="30"/>
  <c r="M1017" i="30"/>
  <c r="M1018" i="30"/>
  <c r="M1019" i="30"/>
  <c r="M1020" i="30"/>
  <c r="M1021" i="30"/>
  <c r="M1022" i="30"/>
  <c r="M1023" i="30"/>
  <c r="M1024" i="30"/>
  <c r="M1025" i="30"/>
  <c r="M1026" i="30"/>
  <c r="M1027" i="30"/>
  <c r="M1028" i="30"/>
  <c r="M1029" i="30"/>
  <c r="M1030" i="30"/>
  <c r="M1031" i="30"/>
  <c r="M1032" i="30"/>
  <c r="M1033" i="30"/>
  <c r="M1034" i="30"/>
  <c r="M1035" i="30"/>
  <c r="M1036" i="30"/>
  <c r="M1037" i="30"/>
  <c r="M1038" i="30"/>
  <c r="M1039" i="30"/>
  <c r="M1040" i="30"/>
  <c r="M1041" i="30"/>
  <c r="M1042" i="30"/>
  <c r="M1043" i="30"/>
  <c r="M1044" i="30"/>
  <c r="M1045" i="30"/>
  <c r="M1046" i="30"/>
  <c r="M1047" i="30"/>
  <c r="M1048" i="30"/>
  <c r="M1049" i="30"/>
  <c r="M1050" i="30"/>
  <c r="M1051" i="30"/>
  <c r="M1052" i="30"/>
  <c r="M1053" i="30"/>
  <c r="M1054" i="30"/>
  <c r="M1055" i="30"/>
  <c r="M1056" i="30"/>
  <c r="M1057" i="30"/>
  <c r="M1058" i="30"/>
  <c r="M1059" i="30"/>
  <c r="M1060" i="30"/>
  <c r="M1061" i="30"/>
  <c r="M1062" i="30"/>
  <c r="M1063" i="30"/>
  <c r="M1064" i="30"/>
  <c r="M1065" i="30"/>
  <c r="M1066" i="30"/>
  <c r="M1067" i="30"/>
  <c r="M1068" i="30"/>
  <c r="M1069" i="30"/>
  <c r="M1070" i="30"/>
  <c r="M1071" i="30"/>
  <c r="M1072" i="30"/>
  <c r="M1073" i="30"/>
  <c r="M1074" i="30"/>
  <c r="M1075" i="30"/>
  <c r="M1076" i="30"/>
  <c r="M1077" i="30"/>
  <c r="M1078" i="30"/>
  <c r="M1079" i="30"/>
  <c r="M1080" i="30"/>
  <c r="M1081" i="30"/>
  <c r="M1082" i="30"/>
  <c r="M1083" i="30"/>
  <c r="M1084" i="30"/>
  <c r="M1085" i="30"/>
  <c r="M1086" i="30"/>
  <c r="M1087" i="30"/>
  <c r="M1088" i="30"/>
  <c r="M1089" i="30"/>
  <c r="M1090" i="30"/>
  <c r="M1091" i="30"/>
  <c r="M1092" i="30"/>
  <c r="M1093" i="30"/>
  <c r="M1094" i="30"/>
  <c r="M1095" i="30"/>
  <c r="M1096" i="30"/>
  <c r="M1097" i="30"/>
  <c r="M1098" i="30"/>
  <c r="M1099" i="30"/>
  <c r="M1100" i="30"/>
  <c r="M1101" i="30"/>
  <c r="M1102" i="30"/>
  <c r="M1103" i="30"/>
  <c r="M1104" i="30"/>
  <c r="M1105" i="30"/>
  <c r="M1106" i="30"/>
  <c r="M1107" i="30"/>
  <c r="M1108" i="30"/>
  <c r="M1109" i="30"/>
  <c r="M1110" i="30"/>
  <c r="M1111" i="30"/>
  <c r="M1112" i="30"/>
  <c r="M1113" i="30"/>
  <c r="M1114" i="30"/>
  <c r="M1115" i="30"/>
  <c r="M1116" i="30"/>
  <c r="M1117" i="30"/>
  <c r="M1118" i="30"/>
  <c r="M1119" i="30"/>
  <c r="M1120" i="30"/>
  <c r="M1121" i="30"/>
  <c r="M1122" i="30"/>
  <c r="M1123" i="30"/>
  <c r="M1124" i="30"/>
  <c r="M1125" i="30"/>
  <c r="M1126" i="30"/>
  <c r="M1127" i="30"/>
  <c r="M1128" i="30"/>
  <c r="M1129" i="30"/>
  <c r="M1130" i="30"/>
  <c r="M1131" i="30"/>
  <c r="M1132" i="30"/>
  <c r="M1133" i="30"/>
  <c r="M1134" i="30"/>
  <c r="M1135" i="30"/>
  <c r="M1136" i="30"/>
  <c r="M1137" i="30"/>
  <c r="M1138" i="30"/>
  <c r="M1139" i="30"/>
  <c r="M1140" i="30"/>
  <c r="M1141" i="30"/>
  <c r="M1142" i="30"/>
  <c r="M1143" i="30"/>
  <c r="M1144" i="30"/>
  <c r="M1145" i="30"/>
  <c r="M1146" i="30"/>
  <c r="M1147" i="30"/>
  <c r="M1148" i="30"/>
  <c r="M1149" i="30"/>
  <c r="M1150" i="30"/>
  <c r="M1151" i="30"/>
  <c r="M1152" i="30"/>
  <c r="M1153" i="30"/>
  <c r="M1154" i="30"/>
  <c r="M1155" i="30"/>
  <c r="M1156" i="30"/>
  <c r="M1157" i="30"/>
  <c r="M1158" i="30"/>
  <c r="M1159" i="30"/>
  <c r="M1160" i="30"/>
  <c r="M1161" i="30"/>
  <c r="M1162" i="30"/>
  <c r="M1163" i="30"/>
  <c r="M1164" i="30"/>
  <c r="M1165" i="30"/>
  <c r="M1166" i="30"/>
  <c r="M1167" i="30"/>
  <c r="M1168" i="30"/>
  <c r="M1169" i="30"/>
  <c r="M1170" i="30"/>
  <c r="M1171" i="30"/>
  <c r="M1172" i="30"/>
  <c r="M1173" i="30"/>
  <c r="M1174" i="30"/>
  <c r="M1175" i="30"/>
  <c r="M1176" i="30"/>
  <c r="M1177" i="30"/>
  <c r="M1178" i="30"/>
  <c r="M1179" i="30"/>
  <c r="M1180" i="30"/>
  <c r="M1181" i="30"/>
  <c r="M1182" i="30"/>
  <c r="M1183" i="30"/>
  <c r="M1184" i="30"/>
  <c r="M1185" i="30"/>
  <c r="M1186" i="30"/>
  <c r="M1187" i="30"/>
  <c r="M1188" i="30"/>
  <c r="M1189" i="30"/>
  <c r="M1190" i="30"/>
  <c r="M1191" i="30"/>
  <c r="M1192" i="30"/>
  <c r="M1193" i="30"/>
  <c r="M1194" i="30"/>
  <c r="M1195" i="30"/>
  <c r="M1196" i="30"/>
  <c r="M1197" i="30"/>
  <c r="M1198" i="30"/>
  <c r="M1199" i="30"/>
  <c r="M1200" i="30"/>
  <c r="M1201" i="30"/>
  <c r="M1202" i="30"/>
  <c r="M1203" i="30"/>
  <c r="M1204" i="30"/>
  <c r="M1205" i="30"/>
  <c r="M1206" i="30"/>
  <c r="M1207" i="30"/>
  <c r="M1208" i="30"/>
  <c r="M1209" i="30"/>
  <c r="M1210" i="30"/>
  <c r="M1211" i="30"/>
  <c r="M1212" i="30"/>
  <c r="M1213" i="30"/>
  <c r="M1214" i="30"/>
  <c r="M1215" i="30"/>
  <c r="M1216" i="30"/>
  <c r="M1217" i="30"/>
  <c r="M1218" i="30"/>
  <c r="M1219" i="30"/>
  <c r="M1220" i="30"/>
  <c r="M1221" i="30"/>
  <c r="M1222" i="30"/>
  <c r="M1223" i="30"/>
  <c r="M1224" i="30"/>
  <c r="M1225" i="30"/>
  <c r="M1226" i="30"/>
  <c r="M1227" i="30"/>
  <c r="M1228" i="30"/>
  <c r="M1229" i="30"/>
  <c r="M1230" i="30"/>
  <c r="M1231" i="30"/>
  <c r="M1232" i="30"/>
  <c r="M1233" i="30"/>
  <c r="M1234" i="30"/>
  <c r="M1235" i="30"/>
  <c r="M1236" i="30"/>
  <c r="M1237" i="30"/>
  <c r="M1238" i="30"/>
  <c r="M1239" i="30"/>
  <c r="M1240" i="30"/>
  <c r="M1241" i="30"/>
  <c r="M1242" i="30"/>
  <c r="M1243" i="30"/>
  <c r="M1244" i="30"/>
  <c r="M1245" i="30"/>
  <c r="M1246" i="30"/>
  <c r="M1247" i="30"/>
  <c r="M1248" i="30"/>
  <c r="M1249" i="30"/>
  <c r="M1250" i="30"/>
  <c r="M1251" i="30"/>
  <c r="M1252" i="30"/>
  <c r="M1253" i="30"/>
  <c r="M1254" i="30"/>
  <c r="M1255" i="30"/>
  <c r="M1256" i="30"/>
  <c r="M1257" i="30"/>
  <c r="M1258" i="30"/>
  <c r="M1259" i="30"/>
  <c r="M1260" i="30"/>
  <c r="M1261" i="30"/>
  <c r="M1262" i="30"/>
  <c r="M1263" i="30"/>
  <c r="M1264" i="30"/>
  <c r="M1265" i="30"/>
  <c r="M1266" i="30"/>
  <c r="M1267" i="30"/>
  <c r="M1268" i="30"/>
  <c r="M1269" i="30"/>
  <c r="M1270" i="30"/>
  <c r="M1271" i="30"/>
  <c r="M1272" i="30"/>
  <c r="M1273" i="30"/>
  <c r="M1274" i="30"/>
  <c r="M1275" i="30"/>
  <c r="M1276" i="30"/>
  <c r="M1277" i="30"/>
  <c r="M1278" i="30"/>
  <c r="M1279" i="30"/>
  <c r="M1280" i="30"/>
  <c r="M1281" i="30"/>
  <c r="M1282" i="30"/>
  <c r="M1283" i="30"/>
  <c r="M1284" i="30"/>
  <c r="M1285" i="30"/>
  <c r="M1286" i="30"/>
  <c r="M1287" i="30"/>
  <c r="M1288" i="30"/>
  <c r="M1289" i="30"/>
  <c r="M1290" i="30"/>
  <c r="M1291" i="30"/>
  <c r="M1292" i="30"/>
  <c r="M1293" i="30"/>
  <c r="M1294" i="30"/>
  <c r="M1295" i="30"/>
  <c r="M1296" i="30"/>
  <c r="M1297" i="30"/>
  <c r="M1298" i="30"/>
  <c r="M1299" i="30"/>
  <c r="M1300" i="30"/>
  <c r="M1301" i="30"/>
  <c r="M1302" i="30"/>
  <c r="M1303" i="30"/>
  <c r="M1304" i="30"/>
  <c r="M1305" i="30"/>
  <c r="M1306" i="30"/>
  <c r="M1307" i="30"/>
  <c r="M1308" i="30"/>
  <c r="M1309" i="30"/>
  <c r="M1310" i="30"/>
  <c r="M1311" i="30"/>
  <c r="M1312" i="30"/>
  <c r="M1313" i="30"/>
  <c r="M1314" i="30"/>
  <c r="M1315" i="30"/>
  <c r="M1316" i="30"/>
  <c r="M1317" i="30"/>
  <c r="M1318" i="30"/>
  <c r="M1319" i="30"/>
  <c r="M1320" i="30"/>
  <c r="M1321" i="30"/>
  <c r="M1322" i="30"/>
  <c r="M1323" i="30"/>
  <c r="M1324" i="30"/>
  <c r="M1325" i="30"/>
  <c r="M1326" i="30"/>
  <c r="M1327" i="30"/>
  <c r="M1328" i="30"/>
  <c r="M1329" i="30"/>
  <c r="M1330" i="30"/>
  <c r="M1331" i="30"/>
  <c r="M1332" i="30"/>
  <c r="M1333" i="30"/>
  <c r="M1334" i="30"/>
  <c r="M1335" i="30"/>
  <c r="M1336" i="30"/>
  <c r="M1337" i="30"/>
  <c r="M1338" i="30"/>
  <c r="M1339" i="30"/>
  <c r="M1340" i="30"/>
  <c r="M1341" i="30"/>
  <c r="M1342" i="30"/>
  <c r="M1343" i="30"/>
  <c r="M1344" i="30"/>
  <c r="M1345" i="30"/>
  <c r="M1346" i="30"/>
  <c r="M1347" i="30"/>
  <c r="M1348" i="30"/>
  <c r="M1349" i="30"/>
  <c r="M1350" i="30"/>
  <c r="M1351" i="30"/>
  <c r="M1352" i="30"/>
  <c r="M1353" i="30"/>
  <c r="M1354" i="30"/>
  <c r="M1355" i="30"/>
  <c r="M1356" i="30"/>
  <c r="M1357" i="30"/>
  <c r="M1358" i="30"/>
  <c r="M1359" i="30"/>
  <c r="M1360" i="30"/>
  <c r="M1361" i="30"/>
  <c r="M1362" i="30"/>
  <c r="M1363" i="30"/>
  <c r="M1364" i="30"/>
  <c r="M1365" i="30"/>
  <c r="M1366" i="30"/>
  <c r="M1367" i="30"/>
  <c r="M1368" i="30"/>
  <c r="M1369" i="30"/>
  <c r="M1370" i="30"/>
  <c r="M1371" i="30"/>
  <c r="M1372" i="30"/>
  <c r="M1373" i="30"/>
  <c r="M1374" i="30"/>
  <c r="M1375" i="30"/>
  <c r="M1376" i="30"/>
  <c r="M1377" i="30"/>
  <c r="M1378" i="30"/>
  <c r="M1379" i="30"/>
  <c r="M1380" i="30"/>
  <c r="M1381" i="30"/>
  <c r="M1382" i="30"/>
  <c r="M1383" i="30"/>
  <c r="M1384" i="30"/>
  <c r="M1385" i="30"/>
  <c r="M1386" i="30"/>
  <c r="M1387" i="30"/>
  <c r="M1388" i="30"/>
  <c r="M1389" i="30"/>
  <c r="M1390" i="30"/>
  <c r="M1391" i="30"/>
  <c r="M1392" i="30"/>
  <c r="M1393" i="30"/>
  <c r="M1394" i="30"/>
  <c r="M1395" i="30"/>
  <c r="M1396" i="30"/>
  <c r="M1397" i="30"/>
  <c r="M1398" i="30"/>
  <c r="M1399" i="30"/>
  <c r="M1400" i="30"/>
  <c r="M1401" i="30"/>
  <c r="M1402" i="30"/>
  <c r="M1403" i="30"/>
  <c r="M1404" i="30"/>
  <c r="M1405" i="30"/>
  <c r="M1406" i="30"/>
  <c r="M1407" i="30"/>
  <c r="M1408" i="30"/>
  <c r="M1409" i="30"/>
  <c r="M1410" i="30"/>
  <c r="M1411" i="30"/>
  <c r="M1412" i="30"/>
  <c r="M1413" i="30"/>
  <c r="M1414" i="30"/>
  <c r="M1415" i="30"/>
  <c r="M1416" i="30"/>
  <c r="M1417" i="30"/>
  <c r="M1418" i="30"/>
  <c r="M1419" i="30"/>
  <c r="M1420" i="30"/>
  <c r="M1421" i="30"/>
  <c r="M1422" i="30"/>
  <c r="M1423" i="30"/>
  <c r="M1424" i="30"/>
  <c r="M1425" i="30"/>
  <c r="M1426" i="30"/>
  <c r="M1427" i="30"/>
  <c r="M1428" i="30"/>
  <c r="M1429" i="30"/>
  <c r="M1430" i="30"/>
  <c r="M1431" i="30"/>
  <c r="M1432" i="30"/>
  <c r="M1433" i="30"/>
  <c r="M1434" i="30"/>
  <c r="M1435" i="30"/>
  <c r="M1436" i="30"/>
  <c r="M1437" i="30"/>
  <c r="M1438" i="30"/>
  <c r="M1439" i="30"/>
  <c r="M1440" i="30"/>
  <c r="M1441" i="30"/>
  <c r="M1442" i="30"/>
  <c r="M1443" i="30"/>
  <c r="M1444" i="30"/>
  <c r="M1445" i="30"/>
  <c r="M1446" i="30"/>
  <c r="M1447" i="30"/>
  <c r="M1448" i="30"/>
  <c r="M1449" i="30"/>
  <c r="M1450" i="30"/>
  <c r="M1451" i="30"/>
  <c r="M1452" i="30"/>
  <c r="M1453" i="30"/>
  <c r="M1454" i="30"/>
  <c r="M1455" i="30"/>
  <c r="M1456" i="30"/>
  <c r="M1457" i="30"/>
  <c r="M1458" i="30"/>
  <c r="M1459" i="30"/>
  <c r="M1460" i="30"/>
  <c r="M1461" i="30"/>
  <c r="M1462" i="30"/>
  <c r="M1463" i="30"/>
  <c r="M1464" i="30"/>
  <c r="M1465" i="30"/>
  <c r="M1466" i="30"/>
  <c r="M1467" i="30"/>
  <c r="M1468" i="30"/>
  <c r="M1469" i="30"/>
  <c r="M1470" i="30"/>
  <c r="M1471" i="30"/>
  <c r="M1472" i="30"/>
  <c r="M1473" i="30"/>
  <c r="M1474" i="30"/>
  <c r="M1475" i="30"/>
  <c r="M1476" i="30"/>
  <c r="M1477" i="30"/>
  <c r="M1478" i="30"/>
  <c r="M1479" i="30"/>
  <c r="M1480" i="30"/>
  <c r="M1481" i="30"/>
  <c r="M1482" i="30"/>
  <c r="M1483" i="30"/>
  <c r="M1484" i="30"/>
  <c r="M1485" i="30"/>
  <c r="M1486" i="30"/>
  <c r="M1487" i="30"/>
  <c r="M1488" i="30"/>
  <c r="M1489" i="30"/>
  <c r="M1490" i="30"/>
  <c r="M1491" i="30"/>
  <c r="M1492" i="30"/>
  <c r="M1493" i="30"/>
  <c r="M1494" i="30"/>
  <c r="M1495" i="30"/>
  <c r="M1496" i="30"/>
  <c r="M1497" i="30"/>
  <c r="M1498" i="30"/>
  <c r="M1499" i="30"/>
  <c r="M1500" i="30"/>
  <c r="M1501" i="30"/>
  <c r="M1502" i="30"/>
  <c r="M1503" i="30"/>
  <c r="M1504" i="30"/>
  <c r="M1505" i="30"/>
  <c r="M1506" i="30"/>
  <c r="M1507" i="30"/>
  <c r="M1508" i="30"/>
  <c r="M1509" i="30"/>
  <c r="M1510" i="30"/>
  <c r="M1511" i="30"/>
  <c r="M1512" i="30"/>
  <c r="M1513" i="30"/>
  <c r="M1514" i="30"/>
  <c r="M1515" i="30"/>
  <c r="M1516" i="30"/>
  <c r="M1517" i="30"/>
  <c r="M1518" i="30"/>
  <c r="M1519" i="30"/>
  <c r="M1520" i="30"/>
  <c r="M1521" i="30"/>
  <c r="M1522" i="30"/>
  <c r="M1523" i="30"/>
  <c r="M1524" i="30"/>
  <c r="M1525" i="30"/>
  <c r="M1526" i="30"/>
  <c r="M1527" i="30"/>
  <c r="M1528" i="30"/>
  <c r="M1529" i="30"/>
  <c r="M1530" i="30"/>
  <c r="M1531" i="30"/>
  <c r="M1532" i="30"/>
  <c r="M1533" i="30"/>
  <c r="M1534" i="30"/>
  <c r="M1535" i="30"/>
  <c r="M1536" i="30"/>
  <c r="M1537" i="30"/>
  <c r="M1538" i="30"/>
  <c r="M1539" i="30"/>
  <c r="M1540" i="30"/>
  <c r="M1541" i="30"/>
  <c r="M1542" i="30"/>
  <c r="M1543" i="30"/>
  <c r="M1544" i="30"/>
  <c r="M1545" i="30"/>
  <c r="M1546" i="30"/>
  <c r="M1547" i="30"/>
  <c r="M1548" i="30"/>
  <c r="M1549" i="30"/>
  <c r="M1550" i="30"/>
  <c r="M1551" i="30"/>
  <c r="M1552" i="30"/>
  <c r="M1553" i="30"/>
  <c r="M1554" i="30"/>
  <c r="M1555" i="30"/>
  <c r="M1556" i="30"/>
  <c r="M1557" i="30"/>
  <c r="M1558" i="30"/>
  <c r="M1559" i="30"/>
  <c r="M1560" i="30"/>
  <c r="M1561" i="30"/>
  <c r="M1562" i="30"/>
  <c r="M1563" i="30"/>
  <c r="M1564" i="30"/>
  <c r="M1565" i="30"/>
  <c r="M1566" i="30"/>
  <c r="M1567" i="30"/>
  <c r="M1568" i="30"/>
  <c r="M1569" i="30"/>
  <c r="M1570" i="30"/>
  <c r="M1571" i="30"/>
  <c r="M1572" i="30"/>
  <c r="M1573" i="30"/>
  <c r="M1574" i="30"/>
  <c r="M1575" i="30"/>
  <c r="M1576" i="30"/>
  <c r="M1577" i="30"/>
  <c r="M1578" i="30"/>
  <c r="M1579" i="30"/>
  <c r="M1580" i="30"/>
  <c r="M1581" i="30"/>
  <c r="M1582" i="30"/>
  <c r="M1583" i="30"/>
  <c r="M1584" i="30"/>
  <c r="M1585" i="30"/>
  <c r="M1586" i="30"/>
  <c r="M1587" i="30"/>
  <c r="M1588" i="30"/>
  <c r="M1589" i="30"/>
  <c r="M1590" i="30"/>
  <c r="M1591" i="30"/>
  <c r="M1592" i="30"/>
  <c r="M1593" i="30"/>
  <c r="M1594" i="30"/>
  <c r="M1595" i="30"/>
  <c r="M1596" i="30"/>
  <c r="M1597" i="30"/>
  <c r="M1598" i="30"/>
  <c r="M1599" i="30"/>
  <c r="M1600" i="30"/>
  <c r="M1601" i="30"/>
  <c r="M1602" i="30"/>
  <c r="M1603" i="30"/>
  <c r="M1604" i="30"/>
  <c r="M1605" i="30"/>
  <c r="M1606" i="30"/>
  <c r="M1607" i="30"/>
  <c r="M1608" i="30"/>
  <c r="M1609" i="30"/>
  <c r="M1610" i="30"/>
  <c r="M1611" i="30"/>
  <c r="M1612" i="30"/>
  <c r="M1613" i="30"/>
  <c r="M1614" i="30"/>
  <c r="M1615" i="30"/>
  <c r="M1616" i="30"/>
  <c r="M1617" i="30"/>
  <c r="M1618" i="30"/>
  <c r="M1619" i="30"/>
  <c r="M1620" i="30"/>
  <c r="M1621" i="30"/>
  <c r="M1622" i="30"/>
  <c r="M1623" i="30"/>
  <c r="M1624" i="30"/>
  <c r="M1625" i="30"/>
  <c r="M1626" i="30"/>
  <c r="M1627" i="30"/>
  <c r="M1628" i="30"/>
  <c r="M1629" i="30"/>
  <c r="M1630" i="30"/>
  <c r="M1631" i="30"/>
  <c r="M1632" i="30"/>
  <c r="M1633" i="30"/>
  <c r="M1634" i="30"/>
  <c r="M1635" i="30"/>
  <c r="M1636" i="30"/>
  <c r="M1637" i="30"/>
  <c r="M1638" i="30"/>
  <c r="M1639" i="30"/>
  <c r="M1640" i="30"/>
  <c r="M1641" i="30"/>
  <c r="M1642" i="30"/>
  <c r="M1643" i="30"/>
  <c r="M1644" i="30"/>
  <c r="M1645" i="30"/>
  <c r="M1646" i="30"/>
  <c r="M1647" i="30"/>
  <c r="M1648" i="30"/>
  <c r="M1649" i="30"/>
  <c r="M1650" i="30"/>
  <c r="M1651" i="30"/>
  <c r="M1652" i="30"/>
  <c r="M1653" i="30"/>
  <c r="M1654" i="30"/>
  <c r="M1655" i="30"/>
  <c r="M1656" i="30"/>
  <c r="M1657" i="30"/>
  <c r="M1658" i="30"/>
  <c r="M1659" i="30"/>
  <c r="M1660" i="30"/>
  <c r="M1661" i="30"/>
  <c r="M1662" i="30"/>
  <c r="M1663" i="30"/>
  <c r="M1664" i="30"/>
  <c r="M1665" i="30"/>
  <c r="M1666" i="30"/>
  <c r="M1667" i="30"/>
  <c r="M1668" i="30"/>
  <c r="M1669" i="30"/>
  <c r="M1670" i="30"/>
  <c r="M1671" i="30"/>
  <c r="M1672" i="30"/>
  <c r="M1673" i="30"/>
  <c r="M1674" i="30"/>
  <c r="M1675" i="30"/>
  <c r="M1676" i="30"/>
  <c r="M1677" i="30"/>
  <c r="M1678" i="30"/>
  <c r="M1679" i="30"/>
  <c r="M1680" i="30"/>
  <c r="M1681" i="30"/>
  <c r="M1682" i="30"/>
  <c r="M1683" i="30"/>
  <c r="M1684" i="30"/>
  <c r="M1685" i="30"/>
  <c r="M1686" i="30"/>
  <c r="M1687" i="30"/>
  <c r="M1688" i="30"/>
  <c r="M1689" i="30"/>
  <c r="M1690" i="30"/>
  <c r="M1691" i="30"/>
  <c r="M1692" i="30"/>
  <c r="M1693" i="30"/>
  <c r="M1694" i="30"/>
  <c r="M1695" i="30"/>
  <c r="M1696" i="30"/>
  <c r="M1697" i="30"/>
  <c r="M1698" i="30"/>
  <c r="M1699" i="30"/>
  <c r="M1700" i="30"/>
  <c r="M1701" i="30"/>
  <c r="M1702" i="30"/>
  <c r="M1703" i="30"/>
  <c r="M1704" i="30"/>
  <c r="M1705" i="30"/>
  <c r="M1706" i="30"/>
  <c r="M1707" i="30"/>
  <c r="M1708" i="30"/>
  <c r="M1709" i="30"/>
  <c r="M1710" i="30"/>
  <c r="M1711" i="30"/>
  <c r="M1712" i="30"/>
  <c r="M1713" i="30"/>
  <c r="M1714" i="30"/>
  <c r="M1715" i="30"/>
  <c r="M1716" i="30"/>
  <c r="M1717" i="30"/>
  <c r="M1718" i="30"/>
  <c r="M1719" i="30"/>
  <c r="M1720" i="30"/>
  <c r="M1721" i="30"/>
  <c r="M1722" i="30"/>
  <c r="M1723" i="30"/>
  <c r="M1724" i="30"/>
  <c r="M1725" i="30"/>
  <c r="M1726" i="30"/>
  <c r="M1727" i="30"/>
  <c r="M1728" i="30"/>
  <c r="M1729" i="30"/>
  <c r="M1730" i="30"/>
  <c r="M1731" i="30"/>
  <c r="M1732" i="30"/>
  <c r="M1733" i="30"/>
  <c r="M1734" i="30"/>
  <c r="M1735" i="30"/>
  <c r="M1736" i="30"/>
  <c r="M1737" i="30"/>
  <c r="M1738" i="30"/>
  <c r="M1739" i="30"/>
  <c r="M1740" i="30"/>
  <c r="M1741" i="30"/>
  <c r="M1742" i="30"/>
  <c r="M1743" i="30"/>
  <c r="M1744" i="30"/>
  <c r="M1745" i="30"/>
  <c r="M1746" i="30"/>
  <c r="M1747" i="30"/>
  <c r="M1748" i="30"/>
  <c r="M1749" i="30"/>
  <c r="M1750" i="30"/>
  <c r="M1751" i="30"/>
  <c r="M1752" i="30"/>
  <c r="M1753" i="30"/>
  <c r="M1754" i="30"/>
  <c r="M1755" i="30"/>
  <c r="M1756" i="30"/>
  <c r="M1757" i="30"/>
  <c r="M1758" i="30"/>
  <c r="M1759" i="30"/>
  <c r="M1760" i="30"/>
  <c r="M1761" i="30"/>
  <c r="M1762" i="30"/>
  <c r="M1763" i="30"/>
  <c r="M1764" i="30"/>
  <c r="M1765" i="30"/>
  <c r="M1766" i="30"/>
  <c r="M1767" i="30"/>
  <c r="M1768" i="30"/>
  <c r="M1769" i="30"/>
  <c r="M1770" i="30"/>
  <c r="M1771" i="30"/>
  <c r="M1772" i="30"/>
  <c r="M1773" i="30"/>
  <c r="M1774" i="30"/>
  <c r="M1775" i="30"/>
  <c r="M1776" i="30"/>
  <c r="M1777" i="30"/>
  <c r="M1778" i="30"/>
  <c r="M1779" i="30"/>
  <c r="M1780" i="30"/>
  <c r="M1781" i="30"/>
  <c r="M1782" i="30"/>
  <c r="M1783" i="30"/>
  <c r="M1784" i="30"/>
  <c r="M1785" i="30"/>
  <c r="M1786" i="30"/>
  <c r="M1787" i="30"/>
  <c r="M1788" i="30"/>
  <c r="M1789" i="30"/>
  <c r="M1790" i="30"/>
  <c r="M1791" i="30"/>
  <c r="M1792" i="30"/>
  <c r="M1793" i="30"/>
  <c r="M1794" i="30"/>
  <c r="M1795" i="30"/>
  <c r="M1796" i="30"/>
  <c r="M1797" i="30"/>
  <c r="M1798" i="30"/>
  <c r="M1799" i="30"/>
  <c r="M1800" i="30"/>
  <c r="M1801" i="30"/>
  <c r="M1802" i="30"/>
  <c r="M1803" i="30"/>
  <c r="M1804" i="30"/>
  <c r="M1805" i="30"/>
  <c r="M1806" i="30"/>
  <c r="M1807" i="30"/>
  <c r="M1808" i="30"/>
  <c r="M1809" i="30"/>
  <c r="M1810" i="30"/>
  <c r="M1811" i="30"/>
  <c r="M1812" i="30"/>
  <c r="M1813" i="30"/>
  <c r="M1814" i="30"/>
  <c r="M1815" i="30"/>
  <c r="M1816" i="30"/>
  <c r="M1817" i="30"/>
  <c r="M1818" i="30"/>
  <c r="M1819" i="30"/>
  <c r="M1820" i="30"/>
  <c r="M1821" i="30"/>
  <c r="M1822" i="30"/>
  <c r="M1823" i="30"/>
  <c r="M1824" i="30"/>
  <c r="M1825" i="30"/>
  <c r="M1826" i="30"/>
  <c r="M1827" i="30"/>
  <c r="M1828" i="30"/>
  <c r="M1829" i="30"/>
  <c r="M1830" i="30"/>
  <c r="M1831" i="30"/>
  <c r="M1832" i="30"/>
  <c r="M1833" i="30"/>
  <c r="M1834" i="30"/>
  <c r="M1835" i="30"/>
  <c r="M1836" i="30"/>
  <c r="M1837" i="30"/>
  <c r="M1838" i="30"/>
  <c r="M1839" i="30"/>
  <c r="M1840" i="30"/>
  <c r="M1841" i="30"/>
  <c r="M1842" i="30"/>
  <c r="M1843" i="30"/>
  <c r="M1844" i="30"/>
  <c r="M1845" i="30"/>
  <c r="M1846" i="30"/>
  <c r="M1847" i="30"/>
  <c r="M1848" i="30"/>
  <c r="M1849" i="30"/>
  <c r="M1850" i="30"/>
  <c r="M1851" i="30"/>
  <c r="M1852" i="30"/>
  <c r="M1853" i="30"/>
  <c r="M1854" i="30"/>
  <c r="M1855" i="30"/>
  <c r="M1856" i="30"/>
  <c r="M1857" i="30"/>
  <c r="M1858" i="30"/>
  <c r="M1859" i="30"/>
  <c r="M1860" i="30"/>
  <c r="M1861" i="30"/>
  <c r="M1862" i="30"/>
  <c r="M1863" i="30"/>
  <c r="M1864" i="30"/>
  <c r="M1865" i="30"/>
  <c r="M1866" i="30"/>
  <c r="M1867" i="30"/>
  <c r="M1868" i="30"/>
  <c r="M1869" i="30"/>
  <c r="M1870" i="30"/>
  <c r="M1871" i="30"/>
  <c r="M1872" i="30"/>
  <c r="M1873" i="30"/>
  <c r="M1874" i="30"/>
  <c r="M1875" i="30"/>
  <c r="M1876" i="30"/>
  <c r="M1877" i="30"/>
  <c r="M1878" i="30"/>
  <c r="M1879" i="30"/>
  <c r="M1880" i="30"/>
  <c r="M1881" i="30"/>
  <c r="M1882" i="30"/>
  <c r="M1883" i="30"/>
  <c r="M1884" i="30"/>
  <c r="M1885" i="30"/>
  <c r="M1886" i="30"/>
  <c r="M1887" i="30"/>
  <c r="M1888" i="30"/>
  <c r="M1889" i="30"/>
  <c r="M1890" i="30"/>
  <c r="M1891" i="30"/>
  <c r="M1892" i="30"/>
  <c r="M1893" i="30"/>
  <c r="M1894" i="30"/>
  <c r="M1895" i="30"/>
  <c r="M1896" i="30"/>
  <c r="M1897" i="30"/>
  <c r="M1898" i="30"/>
  <c r="M1899" i="30"/>
  <c r="M1900" i="30"/>
  <c r="M1901" i="30"/>
  <c r="M1902" i="30"/>
  <c r="M1903" i="30"/>
  <c r="M1904" i="30"/>
  <c r="M1905" i="30"/>
  <c r="M1906" i="30"/>
  <c r="M1907" i="30"/>
  <c r="M1908" i="30"/>
  <c r="M1909" i="30"/>
  <c r="M1910" i="30"/>
  <c r="M1911" i="30"/>
  <c r="M1912" i="30"/>
  <c r="M1913" i="30"/>
  <c r="M1914" i="30"/>
  <c r="M1915" i="30"/>
  <c r="M1916" i="30"/>
  <c r="M1917" i="30"/>
  <c r="M1918" i="30"/>
  <c r="M1919" i="30"/>
  <c r="M1920" i="30"/>
  <c r="M1921" i="30"/>
  <c r="M1922" i="30"/>
  <c r="M1923" i="30"/>
  <c r="M1924" i="30"/>
  <c r="M1925" i="30"/>
  <c r="M1926" i="30"/>
  <c r="M1927" i="30"/>
  <c r="M1928" i="30"/>
  <c r="M1929" i="30"/>
  <c r="M1930" i="30"/>
  <c r="M1931" i="30"/>
  <c r="M1932" i="30"/>
  <c r="M1933" i="30"/>
  <c r="M1934" i="30"/>
  <c r="M1935" i="30"/>
  <c r="M1936" i="30"/>
  <c r="M1937" i="30"/>
  <c r="M1938" i="30"/>
  <c r="M1939" i="30"/>
  <c r="M1940" i="30"/>
  <c r="M1941" i="30"/>
  <c r="M1942" i="30"/>
  <c r="M1943" i="30"/>
  <c r="M1944" i="30"/>
  <c r="M1945" i="30"/>
  <c r="M1946" i="30"/>
  <c r="M1947" i="30"/>
  <c r="M1948" i="30"/>
  <c r="M1949" i="30"/>
  <c r="M1950" i="30"/>
  <c r="M1951" i="30"/>
  <c r="M1952" i="30"/>
  <c r="M1953" i="30"/>
  <c r="M1954" i="30"/>
  <c r="M1955" i="30"/>
  <c r="M1956" i="30"/>
  <c r="M1957" i="30"/>
  <c r="M1958" i="30"/>
  <c r="M1959" i="30"/>
  <c r="M1960" i="30"/>
  <c r="M1961" i="30"/>
  <c r="M1962" i="30"/>
  <c r="M1963" i="30"/>
  <c r="M1964" i="30"/>
  <c r="M1965" i="30"/>
  <c r="M1966" i="30"/>
  <c r="M1967" i="30"/>
  <c r="M1968" i="30"/>
  <c r="M1969" i="30"/>
  <c r="M1970" i="30"/>
  <c r="M1971" i="30"/>
  <c r="M1972" i="30"/>
  <c r="M1973" i="30"/>
  <c r="M1974" i="30"/>
  <c r="M1975" i="30"/>
  <c r="M1976" i="30"/>
  <c r="M1977" i="30"/>
  <c r="M1978" i="30"/>
  <c r="M1979" i="30"/>
  <c r="M1980" i="30"/>
  <c r="M1981" i="30"/>
  <c r="M1982" i="30"/>
  <c r="M1983" i="30"/>
  <c r="M1984" i="30"/>
  <c r="M1985" i="30"/>
  <c r="M1986" i="30"/>
  <c r="M1987" i="30"/>
  <c r="M1988" i="30"/>
  <c r="M1989" i="30"/>
  <c r="M1990" i="30"/>
  <c r="M1991" i="30"/>
  <c r="M1992" i="30"/>
  <c r="M1993" i="30"/>
  <c r="M1994" i="30"/>
  <c r="M1995" i="30"/>
  <c r="M1996" i="30"/>
  <c r="M1997" i="30"/>
  <c r="M1998" i="30"/>
  <c r="M1999" i="30"/>
  <c r="M2000" i="30"/>
  <c r="M2001" i="30"/>
  <c r="M2002" i="30"/>
  <c r="M2003" i="30"/>
  <c r="M2004" i="30"/>
  <c r="M2005" i="30"/>
  <c r="M2006" i="30"/>
  <c r="M2007" i="30"/>
  <c r="M2008" i="30"/>
  <c r="M2009" i="30"/>
  <c r="M2010" i="30"/>
  <c r="M2011" i="30"/>
  <c r="M2012" i="30"/>
  <c r="M2013" i="30"/>
  <c r="M2014" i="30"/>
  <c r="M2015" i="30"/>
  <c r="M2016" i="30"/>
  <c r="M2017" i="30"/>
  <c r="M2018" i="30"/>
  <c r="M2019" i="30"/>
  <c r="M2020" i="30"/>
  <c r="M2021" i="30"/>
  <c r="M2022" i="30"/>
  <c r="M2023" i="30"/>
  <c r="M2024" i="30"/>
  <c r="M2025" i="30"/>
  <c r="M2026" i="30"/>
  <c r="M2027" i="30"/>
  <c r="M2028" i="30"/>
  <c r="M2029" i="30"/>
  <c r="M2030" i="30"/>
  <c r="M2031" i="30"/>
  <c r="M2032" i="30"/>
  <c r="M2033" i="30"/>
  <c r="M2034" i="30"/>
  <c r="M2035" i="30"/>
  <c r="M2036" i="30"/>
  <c r="M2037" i="30"/>
  <c r="M2038" i="30"/>
  <c r="M2039" i="30"/>
  <c r="M2040" i="30"/>
  <c r="M2041" i="30"/>
  <c r="M2042" i="30"/>
  <c r="M2043" i="30"/>
  <c r="M2044" i="30"/>
  <c r="M2045" i="30"/>
  <c r="M2046" i="30"/>
  <c r="M2047" i="30"/>
  <c r="M2048" i="30"/>
  <c r="M2049" i="30"/>
  <c r="M2050" i="30"/>
  <c r="M2051" i="30"/>
  <c r="M2052" i="30"/>
  <c r="M2053" i="30"/>
  <c r="M2054" i="30"/>
  <c r="M2055" i="30"/>
  <c r="M2056" i="30"/>
  <c r="M2057" i="30"/>
  <c r="M2058" i="30"/>
  <c r="M2059" i="30"/>
  <c r="M2060" i="30"/>
  <c r="M2061" i="30"/>
  <c r="M2062" i="30"/>
  <c r="M2063" i="30"/>
  <c r="M2064" i="30"/>
  <c r="M2065" i="30"/>
  <c r="M2066" i="30"/>
  <c r="M2067" i="30"/>
  <c r="M2068" i="30"/>
  <c r="M2069" i="30"/>
  <c r="M2070" i="30"/>
  <c r="M2071" i="30"/>
  <c r="M2072" i="30"/>
  <c r="M2073" i="30"/>
  <c r="M2074" i="30"/>
  <c r="M2075" i="30"/>
  <c r="M2076" i="30"/>
  <c r="M2077" i="30"/>
  <c r="M2078" i="30"/>
  <c r="M2079" i="30"/>
  <c r="M2080" i="30"/>
  <c r="M2081" i="30"/>
  <c r="M2082" i="30"/>
  <c r="M2083" i="30"/>
  <c r="M2084" i="30"/>
  <c r="M2085" i="30"/>
  <c r="M2086" i="30"/>
  <c r="M2087" i="30"/>
  <c r="M2088" i="30"/>
  <c r="M2089" i="30"/>
  <c r="M2090" i="30"/>
  <c r="M2091" i="30"/>
  <c r="M2092" i="30"/>
  <c r="M2093" i="30"/>
  <c r="M2094" i="30"/>
  <c r="M2095" i="30"/>
  <c r="M2096" i="30"/>
  <c r="M2097" i="30"/>
  <c r="M2098" i="30"/>
  <c r="M2099" i="30"/>
  <c r="M2100" i="30"/>
  <c r="M2101" i="30"/>
  <c r="M2102" i="30"/>
  <c r="M2103" i="30"/>
  <c r="M2104" i="30"/>
  <c r="M2105" i="30"/>
  <c r="M2106" i="30"/>
  <c r="M2107" i="30"/>
  <c r="M2108" i="30"/>
  <c r="M2109" i="30"/>
  <c r="M2110" i="30"/>
  <c r="M2111" i="30"/>
  <c r="M2112" i="30"/>
  <c r="M2113" i="30"/>
  <c r="M2114" i="30"/>
  <c r="M2115" i="30"/>
  <c r="M2116" i="30"/>
  <c r="M2117" i="30"/>
  <c r="M2118" i="30"/>
  <c r="M2119" i="30"/>
  <c r="M2120" i="30"/>
  <c r="M2121" i="30"/>
  <c r="M2122" i="30"/>
  <c r="M2123" i="30"/>
  <c r="M2124" i="30"/>
  <c r="M2125" i="30"/>
  <c r="M2126" i="30"/>
  <c r="M2127" i="30"/>
  <c r="M2128" i="30"/>
  <c r="M2129" i="30"/>
  <c r="M2130" i="30"/>
  <c r="M2131" i="30"/>
  <c r="M2132" i="30"/>
  <c r="M2133" i="30"/>
  <c r="M2134" i="30"/>
  <c r="M2135" i="30"/>
  <c r="M2136" i="30"/>
  <c r="M2137" i="30"/>
  <c r="M2138" i="30"/>
  <c r="M2139" i="30"/>
  <c r="M2140" i="30"/>
  <c r="M2141" i="30"/>
  <c r="M2142" i="30"/>
  <c r="M2143" i="30"/>
  <c r="M2144" i="30"/>
  <c r="M2145" i="30"/>
  <c r="M2146" i="30"/>
  <c r="M2147" i="30"/>
  <c r="M2148" i="30"/>
  <c r="M2149" i="30"/>
  <c r="M2150" i="30"/>
  <c r="M2151" i="30"/>
  <c r="M2152" i="30"/>
  <c r="M2153" i="30"/>
  <c r="M2154" i="30"/>
  <c r="M2155" i="30"/>
  <c r="M2156" i="30"/>
  <c r="M2157" i="30"/>
  <c r="M2158" i="30"/>
  <c r="M2159" i="30"/>
  <c r="M2160" i="30"/>
  <c r="M2161" i="30"/>
  <c r="M2162" i="30"/>
  <c r="M2163" i="30"/>
  <c r="M2164" i="30"/>
  <c r="M2165" i="30"/>
  <c r="M2166" i="30"/>
  <c r="M2167" i="30"/>
  <c r="M2168" i="30"/>
  <c r="M2169" i="30"/>
  <c r="M2170" i="30"/>
  <c r="M2171" i="30"/>
  <c r="M2172" i="30"/>
  <c r="M2173" i="30"/>
  <c r="M2174" i="30"/>
  <c r="M2175" i="30"/>
  <c r="M2176" i="30"/>
  <c r="M2177" i="30"/>
  <c r="M2178" i="30"/>
  <c r="M2179" i="30"/>
  <c r="M2180" i="30"/>
  <c r="M2181" i="30"/>
  <c r="M2182" i="30"/>
  <c r="M2183" i="30"/>
  <c r="M2184" i="30"/>
  <c r="M2185" i="30"/>
  <c r="M2186" i="30"/>
  <c r="M2187" i="30"/>
  <c r="M2188" i="30"/>
  <c r="M2189" i="30"/>
  <c r="M2190" i="30"/>
  <c r="M2191" i="30"/>
  <c r="M2192" i="30"/>
  <c r="M2193" i="30"/>
  <c r="M2194" i="30"/>
  <c r="M2195" i="30"/>
  <c r="M2196" i="30"/>
  <c r="M2197" i="30"/>
  <c r="M2198" i="30"/>
  <c r="M2199" i="30"/>
  <c r="M2200" i="30"/>
  <c r="M2201" i="30"/>
  <c r="M2202" i="30"/>
  <c r="M2203" i="30"/>
  <c r="M2204" i="30"/>
  <c r="M2205" i="30"/>
  <c r="M2206" i="30"/>
  <c r="M2207" i="30"/>
  <c r="M2208" i="30"/>
  <c r="M2209" i="30"/>
  <c r="M2210" i="30"/>
  <c r="M2211" i="30"/>
  <c r="M2212" i="30"/>
  <c r="M2213" i="30"/>
  <c r="M2214" i="30"/>
  <c r="M2215" i="30"/>
  <c r="M2216" i="30"/>
  <c r="M2217" i="30"/>
  <c r="M2218" i="30"/>
  <c r="M2219" i="30"/>
  <c r="M2220" i="30"/>
  <c r="M2221" i="30"/>
  <c r="M2222" i="30"/>
  <c r="M2223" i="30"/>
  <c r="M2224" i="30"/>
  <c r="M2225" i="30"/>
  <c r="M2226" i="30"/>
  <c r="M2227" i="30"/>
  <c r="M2228" i="30"/>
  <c r="M2229" i="30"/>
  <c r="M2230" i="30"/>
  <c r="M2231" i="30"/>
  <c r="M2232" i="30"/>
  <c r="M2233" i="30"/>
  <c r="M2234" i="30"/>
  <c r="M2235" i="30"/>
  <c r="M2236" i="30"/>
  <c r="M2237" i="30"/>
  <c r="M2238" i="30"/>
  <c r="M2239" i="30"/>
  <c r="M2240" i="30"/>
  <c r="M2241" i="30"/>
  <c r="M2242" i="30"/>
  <c r="M2243" i="30"/>
  <c r="M2244" i="30"/>
  <c r="M2245" i="30"/>
  <c r="M2246" i="30"/>
  <c r="M2247" i="30"/>
  <c r="M2248" i="30"/>
  <c r="M2249" i="30"/>
  <c r="M2250" i="30"/>
  <c r="M2251" i="30"/>
  <c r="M2252" i="30"/>
  <c r="M2253" i="30"/>
  <c r="M2254" i="30"/>
  <c r="M2255" i="30"/>
  <c r="M2256" i="30"/>
  <c r="M2257" i="30"/>
  <c r="M2258" i="30"/>
  <c r="M2259" i="30"/>
  <c r="M2260" i="30"/>
  <c r="M2261" i="30"/>
  <c r="M2262" i="30"/>
  <c r="M2263" i="30"/>
  <c r="M2264" i="30"/>
  <c r="M2265" i="30"/>
  <c r="M2266" i="30"/>
  <c r="M2267" i="30"/>
  <c r="M2268" i="30"/>
  <c r="M2269" i="30"/>
  <c r="M2270" i="30"/>
  <c r="M2271" i="30"/>
  <c r="M2272" i="30"/>
  <c r="M2273" i="30"/>
  <c r="M2274" i="30"/>
  <c r="M2275" i="30"/>
  <c r="M2276" i="30"/>
  <c r="M2277" i="30"/>
  <c r="M2278" i="30"/>
  <c r="M2279" i="30"/>
  <c r="M2280" i="30"/>
  <c r="M2281" i="30"/>
  <c r="M2282" i="30"/>
  <c r="M2283" i="30"/>
  <c r="M2284" i="30"/>
  <c r="M2285" i="30"/>
  <c r="M2286" i="30"/>
  <c r="M2287" i="30"/>
  <c r="M2288" i="30"/>
  <c r="M2289" i="30"/>
  <c r="M2290" i="30"/>
  <c r="M2291" i="30"/>
  <c r="M2292" i="30"/>
  <c r="M2293" i="30"/>
  <c r="M2294" i="30"/>
  <c r="M2295" i="30"/>
  <c r="M2296" i="30"/>
  <c r="M2297" i="30"/>
  <c r="M2298" i="30"/>
  <c r="M2299" i="30"/>
  <c r="M2300" i="30"/>
  <c r="M2301" i="30"/>
  <c r="M2302" i="30"/>
  <c r="M2303" i="30"/>
  <c r="M2304" i="30"/>
  <c r="M2305" i="30"/>
  <c r="M2306" i="30"/>
  <c r="M2307" i="30"/>
  <c r="M2308" i="30"/>
  <c r="M2309" i="30"/>
  <c r="M2310" i="30"/>
  <c r="M2311" i="30"/>
  <c r="M2312" i="30"/>
  <c r="M2313" i="30"/>
  <c r="M2314" i="30"/>
  <c r="M2315" i="30"/>
  <c r="M2316" i="30"/>
  <c r="M2317" i="30"/>
  <c r="M2318" i="30"/>
  <c r="M2319" i="30"/>
  <c r="M2320" i="30"/>
  <c r="M2321" i="30"/>
  <c r="M2322" i="30"/>
  <c r="M2323" i="30"/>
  <c r="M2324" i="30"/>
  <c r="M2325" i="30"/>
  <c r="M2326" i="30"/>
  <c r="M2327" i="30"/>
  <c r="M2328" i="30"/>
  <c r="M2329" i="30"/>
  <c r="M2330" i="30"/>
  <c r="M2331" i="30"/>
  <c r="M2332" i="30"/>
  <c r="M2333" i="30"/>
  <c r="M2334" i="30"/>
  <c r="M2335" i="30"/>
  <c r="M2336" i="30"/>
  <c r="M2337" i="30"/>
  <c r="M2338" i="30"/>
  <c r="M2339" i="30"/>
  <c r="M2340" i="30"/>
  <c r="M2341" i="30"/>
  <c r="M2342" i="30"/>
  <c r="M2343" i="30"/>
  <c r="M2344" i="30"/>
  <c r="M2345" i="30"/>
  <c r="M2346" i="30"/>
  <c r="M2347" i="30"/>
  <c r="M2348" i="30"/>
  <c r="M2349" i="30"/>
  <c r="M2350" i="30"/>
  <c r="M2351" i="30"/>
  <c r="M2352" i="30"/>
  <c r="M2353" i="30"/>
  <c r="M2354" i="30"/>
  <c r="M2355" i="30"/>
  <c r="M2356" i="30"/>
  <c r="M2357" i="30"/>
  <c r="M2358" i="30"/>
  <c r="M2359" i="30"/>
  <c r="M2360" i="30"/>
  <c r="M2361" i="30"/>
  <c r="M2362" i="30"/>
  <c r="M2363" i="30"/>
  <c r="M2364" i="30"/>
  <c r="M2365" i="30"/>
  <c r="M2366" i="30"/>
  <c r="M2367" i="30"/>
  <c r="M2368" i="30"/>
  <c r="M2369" i="30"/>
  <c r="M2370" i="30"/>
  <c r="M2371" i="30"/>
  <c r="M2372" i="30"/>
  <c r="M2373" i="30"/>
  <c r="M2374" i="30"/>
  <c r="M2375" i="30"/>
  <c r="M2376" i="30"/>
  <c r="M2377" i="30"/>
  <c r="M2378" i="30"/>
  <c r="M2379" i="30"/>
  <c r="M2380" i="30"/>
  <c r="M2381" i="30"/>
  <c r="M2382" i="30"/>
  <c r="M2383" i="30"/>
  <c r="M2384" i="30"/>
  <c r="M2385" i="30"/>
  <c r="M2386" i="30"/>
  <c r="M2387" i="30"/>
  <c r="M2388" i="30"/>
  <c r="M2389" i="30"/>
  <c r="M2390" i="30"/>
  <c r="M2391" i="30"/>
  <c r="M2392" i="30"/>
  <c r="M2393" i="30"/>
  <c r="M2394" i="30"/>
  <c r="M2395" i="30"/>
  <c r="M2396" i="30"/>
  <c r="M2397" i="30"/>
  <c r="M2398" i="30"/>
  <c r="M2399" i="30"/>
  <c r="M2400" i="30"/>
  <c r="M2401" i="30"/>
  <c r="M2402" i="30"/>
  <c r="M2403" i="30"/>
  <c r="M2404" i="30"/>
  <c r="M2405" i="30"/>
  <c r="M2406" i="30"/>
  <c r="M2407" i="30"/>
  <c r="M2408" i="30"/>
  <c r="M2409" i="30"/>
  <c r="M2410" i="30"/>
  <c r="M2411" i="30"/>
  <c r="M2412" i="30"/>
  <c r="M2413" i="30"/>
  <c r="M2414" i="30"/>
  <c r="M2415" i="30"/>
  <c r="M2416" i="30"/>
  <c r="M2417" i="30"/>
  <c r="M2418" i="30"/>
  <c r="M2419" i="30"/>
  <c r="M2420" i="30"/>
  <c r="M2421" i="30"/>
  <c r="M2422" i="30"/>
  <c r="M2423" i="30"/>
  <c r="M2424" i="30"/>
  <c r="M2425" i="30"/>
  <c r="M2426" i="30"/>
  <c r="M2427" i="30"/>
  <c r="M2428" i="30"/>
  <c r="M2429" i="30"/>
  <c r="M2430" i="30"/>
  <c r="M2431" i="30"/>
  <c r="M2432" i="30"/>
  <c r="M2433" i="30"/>
  <c r="M2434" i="30"/>
  <c r="M2435" i="30"/>
  <c r="M2436" i="30"/>
  <c r="M2437" i="30"/>
  <c r="M2438" i="30"/>
  <c r="M2439" i="30"/>
  <c r="M2440" i="30"/>
  <c r="M2441" i="30"/>
  <c r="M2442" i="30"/>
  <c r="M2443" i="30"/>
  <c r="M2444" i="30"/>
  <c r="M2445" i="30"/>
  <c r="M2446" i="30"/>
  <c r="M2447" i="30"/>
  <c r="M2448" i="30"/>
  <c r="M2449" i="30"/>
  <c r="M2450" i="30"/>
  <c r="M2451" i="30"/>
  <c r="M2452" i="30"/>
  <c r="M2453" i="30"/>
  <c r="M2454" i="30"/>
  <c r="M2455" i="30"/>
  <c r="M2456" i="30"/>
  <c r="M2457" i="30"/>
  <c r="M2458" i="30"/>
  <c r="M2459" i="30"/>
  <c r="M2460" i="30"/>
  <c r="M2461" i="30"/>
  <c r="M2462" i="30"/>
  <c r="M2463" i="30"/>
  <c r="M2464" i="30"/>
  <c r="M2465" i="30"/>
  <c r="M2466" i="30"/>
  <c r="M2467" i="30"/>
  <c r="M2468" i="30"/>
  <c r="M2469" i="30"/>
  <c r="M2470" i="30"/>
  <c r="M2471" i="30"/>
  <c r="M2472" i="30"/>
  <c r="M2473" i="30"/>
  <c r="M2474" i="30"/>
  <c r="M2475" i="30"/>
  <c r="M2476" i="30"/>
  <c r="M2477" i="30"/>
  <c r="M2478" i="30"/>
  <c r="M2479" i="30"/>
  <c r="M2480" i="30"/>
  <c r="M2481" i="30"/>
  <c r="M2482" i="30"/>
  <c r="M2483" i="30"/>
  <c r="M2484" i="30"/>
  <c r="M2485" i="30"/>
  <c r="M2486" i="30"/>
  <c r="M2487" i="30"/>
  <c r="M2488" i="30"/>
  <c r="M2489" i="30"/>
  <c r="M2490" i="30"/>
  <c r="M2491" i="30"/>
  <c r="M2492" i="30"/>
  <c r="M2493" i="30"/>
  <c r="M2494" i="30"/>
  <c r="M2495" i="30"/>
  <c r="M2496" i="30"/>
  <c r="M2497" i="30"/>
  <c r="M2498" i="30"/>
  <c r="M2499" i="30"/>
  <c r="M2500" i="30"/>
  <c r="M2501" i="30"/>
  <c r="M2502" i="30"/>
  <c r="M2503" i="30"/>
  <c r="M2504" i="30"/>
  <c r="M2505" i="30"/>
  <c r="M2506" i="30"/>
  <c r="M2507" i="30"/>
  <c r="M2508" i="30"/>
  <c r="M2509" i="30"/>
  <c r="M2510" i="30"/>
  <c r="M2511" i="30"/>
  <c r="M2512" i="30"/>
  <c r="M2513" i="30"/>
  <c r="M2514" i="30"/>
  <c r="M2515" i="30"/>
  <c r="M2516" i="30"/>
  <c r="M2517" i="30"/>
  <c r="M2518" i="30"/>
  <c r="M2519" i="30"/>
  <c r="M2520" i="30"/>
  <c r="M2521" i="30"/>
  <c r="M2522" i="30"/>
  <c r="M2523" i="30"/>
  <c r="M2524" i="30"/>
  <c r="M2525" i="30"/>
  <c r="M2526" i="30"/>
  <c r="M2527" i="30"/>
  <c r="M2528" i="30"/>
  <c r="M2529" i="30"/>
  <c r="M2530" i="30"/>
  <c r="M2531" i="30"/>
  <c r="M2532" i="30"/>
  <c r="M2533" i="30"/>
  <c r="M2534" i="30"/>
  <c r="M2535" i="30"/>
  <c r="M2536" i="30"/>
  <c r="M2537" i="30"/>
  <c r="M2538" i="30"/>
  <c r="M2539" i="30"/>
  <c r="M2540" i="30"/>
  <c r="M2541" i="30"/>
  <c r="M2542" i="30"/>
  <c r="M2543" i="30"/>
  <c r="M2544" i="30"/>
  <c r="M2545" i="30"/>
  <c r="M2546" i="30"/>
  <c r="M2547" i="30"/>
  <c r="M2548" i="30"/>
  <c r="M2549" i="30"/>
  <c r="M2550" i="30"/>
  <c r="M2551" i="30"/>
  <c r="M2552" i="30"/>
  <c r="M2553" i="30"/>
  <c r="M2554" i="30"/>
  <c r="M2555" i="30"/>
  <c r="M2556" i="30"/>
  <c r="M2557" i="30"/>
  <c r="M2558" i="30"/>
  <c r="M2559" i="30"/>
  <c r="M2560" i="30"/>
  <c r="M2561" i="30"/>
  <c r="M2562" i="30"/>
  <c r="M2563" i="30"/>
  <c r="M2564" i="30"/>
  <c r="M2565" i="30"/>
  <c r="M2566" i="30"/>
  <c r="M2567" i="30"/>
  <c r="M2568" i="30"/>
  <c r="M2569" i="30"/>
  <c r="M2570" i="30"/>
  <c r="M2571" i="30"/>
  <c r="M2572" i="30"/>
  <c r="M2573" i="30"/>
  <c r="M2574" i="30"/>
  <c r="M2575" i="30"/>
  <c r="M2576" i="30"/>
  <c r="M2577" i="30"/>
  <c r="M2578" i="30"/>
  <c r="M2579" i="30"/>
  <c r="M2580" i="30"/>
  <c r="M2581" i="30"/>
  <c r="M2582" i="30"/>
  <c r="M2583" i="30"/>
  <c r="M2584" i="30"/>
  <c r="M2585" i="30"/>
  <c r="M2586" i="30"/>
  <c r="M2587" i="30"/>
  <c r="M2588" i="30"/>
  <c r="M2589" i="30"/>
  <c r="M2590" i="30"/>
  <c r="M2591" i="30"/>
  <c r="M2592" i="30"/>
  <c r="M2593" i="30"/>
  <c r="M2594" i="30"/>
  <c r="M2595" i="30"/>
  <c r="M2596" i="30"/>
  <c r="M2597" i="30"/>
  <c r="M2598" i="30"/>
  <c r="M2599" i="30"/>
  <c r="M2600" i="30"/>
  <c r="M2601" i="30"/>
  <c r="M2602" i="30"/>
  <c r="M2603" i="30"/>
  <c r="M2604" i="30"/>
  <c r="M2605" i="30"/>
  <c r="M2606" i="30"/>
  <c r="M2607" i="30"/>
  <c r="M2608" i="30"/>
  <c r="M2609" i="30"/>
  <c r="M2610" i="30"/>
  <c r="M2611" i="30"/>
  <c r="M2612" i="30"/>
  <c r="M2613" i="30"/>
  <c r="M2614" i="30"/>
  <c r="M2615" i="30"/>
  <c r="M2616" i="30"/>
  <c r="M2617" i="30"/>
  <c r="M2618" i="30"/>
  <c r="M2619" i="30"/>
  <c r="M2620" i="30"/>
  <c r="M2621" i="30"/>
  <c r="M2622" i="30"/>
  <c r="M2623" i="30"/>
  <c r="M2624" i="30"/>
  <c r="M2625" i="30"/>
  <c r="M2626" i="30"/>
  <c r="M2627" i="30"/>
  <c r="M2628" i="30"/>
  <c r="M2629" i="30"/>
  <c r="M2630" i="30"/>
  <c r="M2631" i="30"/>
  <c r="M2632" i="30"/>
  <c r="M2633" i="30"/>
  <c r="M2634" i="30"/>
  <c r="M2635" i="30"/>
  <c r="M2636" i="30"/>
  <c r="M2637" i="30"/>
  <c r="M2638" i="30"/>
  <c r="M2639" i="30"/>
  <c r="M2640" i="30"/>
  <c r="M2641" i="30"/>
  <c r="M2642" i="30"/>
  <c r="M2643" i="30"/>
  <c r="M2644" i="30"/>
  <c r="M2645" i="30"/>
  <c r="M2646" i="30"/>
  <c r="M2647" i="30"/>
  <c r="M2648" i="30"/>
  <c r="M2649" i="30"/>
  <c r="M2650" i="30"/>
  <c r="M2651" i="30"/>
  <c r="M2652" i="30"/>
  <c r="M2653" i="30"/>
  <c r="M2654" i="30"/>
  <c r="M2655" i="30"/>
  <c r="M2656" i="30"/>
  <c r="M2657" i="30"/>
  <c r="M2658" i="30"/>
  <c r="M2659" i="30"/>
  <c r="M2660" i="30"/>
  <c r="M2661" i="30"/>
  <c r="M2662" i="30"/>
  <c r="M2663" i="30"/>
  <c r="M2664" i="30"/>
  <c r="M2665" i="30"/>
  <c r="M2666" i="30"/>
  <c r="M2667" i="30"/>
  <c r="M2668" i="30"/>
  <c r="M2669" i="30"/>
  <c r="M2670" i="30"/>
  <c r="M2671" i="30"/>
  <c r="M2672" i="30"/>
  <c r="M2673" i="30"/>
  <c r="M2674" i="30"/>
  <c r="M2675" i="30"/>
  <c r="M2676" i="30"/>
  <c r="M2677" i="30"/>
  <c r="M2678" i="30"/>
  <c r="M2679" i="30"/>
  <c r="M2680" i="30"/>
  <c r="M2681" i="30"/>
  <c r="M2682" i="30"/>
  <c r="M2683" i="30"/>
  <c r="M2684" i="30"/>
  <c r="M2685" i="30"/>
  <c r="M2686" i="30"/>
  <c r="M2687" i="30"/>
  <c r="M2688" i="30"/>
  <c r="M2689" i="30"/>
  <c r="M2690" i="30"/>
  <c r="M2691" i="30"/>
  <c r="M2692" i="30"/>
  <c r="M2693" i="30"/>
  <c r="M2694" i="30"/>
  <c r="M2695" i="30"/>
  <c r="M2696" i="30"/>
  <c r="M2697" i="30"/>
  <c r="M2698" i="30"/>
  <c r="M2699" i="30"/>
  <c r="M2700" i="30"/>
  <c r="M2701" i="30"/>
  <c r="M2702" i="30"/>
  <c r="M2703" i="30"/>
  <c r="M2704" i="30"/>
  <c r="M2705" i="30"/>
  <c r="M2706" i="30"/>
  <c r="M2707" i="30"/>
  <c r="M2708" i="30"/>
  <c r="M2709" i="30"/>
  <c r="M2710" i="30"/>
  <c r="M2711" i="30"/>
  <c r="M2712" i="30"/>
  <c r="M2713" i="30"/>
  <c r="M2714" i="30"/>
  <c r="M2715" i="30"/>
  <c r="M2716" i="30"/>
  <c r="M2717" i="30"/>
  <c r="M2718" i="30"/>
  <c r="M2719" i="30"/>
  <c r="M2720" i="30"/>
  <c r="M2721" i="30"/>
  <c r="M2722" i="30"/>
  <c r="M2723" i="30"/>
  <c r="M2724" i="30"/>
  <c r="M2725" i="30"/>
  <c r="M2726" i="30"/>
  <c r="M2727" i="30"/>
  <c r="M2728" i="30"/>
  <c r="M2729" i="30"/>
  <c r="M2730" i="30"/>
  <c r="M2731" i="30"/>
  <c r="M2732" i="30"/>
  <c r="M2733" i="30"/>
  <c r="M2734" i="30"/>
  <c r="M2735" i="30"/>
  <c r="M2736" i="30"/>
  <c r="M2737" i="30"/>
  <c r="M2738" i="30"/>
  <c r="M2739" i="30"/>
  <c r="M2740" i="30"/>
  <c r="M2741" i="30"/>
  <c r="M2742" i="30"/>
  <c r="M2743" i="30"/>
  <c r="M2744" i="30"/>
  <c r="M2745" i="30"/>
  <c r="M2746" i="30"/>
  <c r="M2747" i="30"/>
  <c r="M2748" i="30"/>
  <c r="M2749" i="30"/>
  <c r="M2750" i="30"/>
  <c r="M2751" i="30"/>
  <c r="M2752" i="30"/>
  <c r="M2753" i="30"/>
  <c r="M2754" i="30"/>
  <c r="M2755" i="30"/>
  <c r="M2756" i="30"/>
  <c r="M2757" i="30"/>
  <c r="M2758" i="30"/>
  <c r="M2759" i="30"/>
  <c r="M2760" i="30"/>
  <c r="M2761" i="30"/>
  <c r="M2762" i="30"/>
  <c r="M2763" i="30"/>
  <c r="M2764" i="30"/>
  <c r="M2765" i="30"/>
  <c r="M2766" i="30"/>
  <c r="M2767" i="30"/>
  <c r="M2768" i="30"/>
  <c r="M2769" i="30"/>
  <c r="M2770" i="30"/>
  <c r="M2771" i="30"/>
  <c r="M2772" i="30"/>
  <c r="M2773" i="30"/>
  <c r="M2774" i="30"/>
  <c r="M2775" i="30"/>
  <c r="M2776" i="30"/>
  <c r="M2777" i="30"/>
  <c r="M2778" i="30"/>
  <c r="M2779" i="30"/>
  <c r="M2780" i="30"/>
  <c r="M2781" i="30"/>
  <c r="M2782" i="30"/>
  <c r="M2783" i="30"/>
  <c r="M2784" i="30"/>
  <c r="M2785" i="30"/>
  <c r="M2786" i="30"/>
  <c r="M2787" i="30"/>
  <c r="M2788" i="30"/>
  <c r="M2789" i="30"/>
  <c r="M2790" i="30"/>
  <c r="M2791" i="30"/>
  <c r="M2792" i="30"/>
  <c r="M2793" i="30"/>
  <c r="M2794" i="30"/>
  <c r="M2795" i="30"/>
  <c r="M2796" i="30"/>
  <c r="M2797" i="30"/>
  <c r="M2798" i="30"/>
  <c r="M2799" i="30"/>
  <c r="M2800" i="30"/>
  <c r="M2801" i="30"/>
  <c r="M2802" i="30"/>
  <c r="M2803" i="30"/>
  <c r="M2804" i="30"/>
  <c r="M2805" i="30"/>
  <c r="M2806" i="30"/>
  <c r="M2807" i="30"/>
  <c r="M2808" i="30"/>
  <c r="M2809" i="30"/>
  <c r="M2810" i="30"/>
  <c r="M2811" i="30"/>
  <c r="M2812" i="30"/>
  <c r="M2813" i="30"/>
  <c r="M2814" i="30"/>
  <c r="M2815" i="30"/>
  <c r="M2816" i="30"/>
  <c r="M2817" i="30"/>
  <c r="M2818" i="30"/>
  <c r="M2819" i="30"/>
  <c r="M2820" i="30"/>
  <c r="M2821" i="30"/>
  <c r="M2822" i="30"/>
  <c r="M2823" i="30"/>
  <c r="M2824" i="30"/>
  <c r="M2825" i="30"/>
  <c r="M2826" i="30"/>
  <c r="M2827" i="30"/>
  <c r="M2828" i="30"/>
  <c r="M2829" i="30"/>
  <c r="M2830" i="30"/>
  <c r="M2831" i="30"/>
  <c r="M2832" i="30"/>
  <c r="M2833" i="30"/>
  <c r="M2834" i="30"/>
  <c r="M2835" i="30"/>
  <c r="M2836" i="30"/>
  <c r="M2837" i="30"/>
  <c r="M2838" i="30"/>
  <c r="M2839" i="30"/>
  <c r="M2840" i="30"/>
  <c r="M2841" i="30"/>
  <c r="M2842" i="30"/>
  <c r="M2843" i="30"/>
  <c r="M2844" i="30"/>
  <c r="M2845" i="30"/>
  <c r="M2846" i="30"/>
  <c r="M2847" i="30"/>
  <c r="M2848" i="30"/>
  <c r="M2849" i="30"/>
  <c r="M2850" i="30"/>
  <c r="M2851" i="30"/>
  <c r="M2852" i="30"/>
  <c r="M2853" i="30"/>
  <c r="M2854" i="30"/>
  <c r="M2855" i="30"/>
  <c r="M2856" i="30"/>
  <c r="M2857" i="30"/>
  <c r="M2858" i="30"/>
  <c r="M2859" i="30"/>
  <c r="M2860" i="30"/>
  <c r="M2861" i="30"/>
  <c r="M2862" i="30"/>
  <c r="M2863" i="30"/>
  <c r="M2864" i="30"/>
  <c r="M2865" i="30"/>
  <c r="M2866" i="30"/>
  <c r="M2867" i="30"/>
  <c r="M2868" i="30"/>
  <c r="M2869" i="30"/>
  <c r="M2870" i="30"/>
  <c r="M2871" i="30"/>
  <c r="M2872" i="30"/>
  <c r="M2873" i="30"/>
  <c r="M2874" i="30"/>
  <c r="M2875" i="30"/>
  <c r="M2876" i="30"/>
  <c r="M2877" i="30"/>
  <c r="M2878" i="30"/>
  <c r="M2879" i="30"/>
  <c r="M2880" i="30"/>
  <c r="M2881" i="30"/>
  <c r="M2882" i="30"/>
  <c r="M2883" i="30"/>
  <c r="M2884" i="30"/>
  <c r="M2885" i="30"/>
  <c r="M2886" i="30"/>
  <c r="M2887" i="30"/>
  <c r="M2888" i="30"/>
  <c r="M2889" i="30"/>
  <c r="M2890" i="30"/>
  <c r="M2891" i="30"/>
  <c r="M2892" i="30"/>
  <c r="M2893" i="30"/>
  <c r="M2894" i="30"/>
  <c r="M2895" i="30"/>
  <c r="M2896" i="30"/>
  <c r="M2897" i="30"/>
  <c r="M2898" i="30"/>
  <c r="M2899" i="30"/>
  <c r="M2900" i="30"/>
  <c r="M2901" i="30"/>
  <c r="M2902" i="30"/>
  <c r="M2903" i="30"/>
  <c r="M2904" i="30"/>
  <c r="M2905" i="30"/>
  <c r="M2906" i="30"/>
  <c r="M2907" i="30"/>
  <c r="M2908" i="30"/>
  <c r="M2909" i="30"/>
  <c r="M2910" i="30"/>
  <c r="M2911" i="30"/>
  <c r="M2912" i="30"/>
  <c r="M2913" i="30"/>
  <c r="M2914" i="30"/>
  <c r="M2915" i="30"/>
  <c r="M2916" i="30"/>
  <c r="M2917" i="30"/>
  <c r="M2918" i="30"/>
  <c r="M2919" i="30"/>
  <c r="M2920" i="30"/>
  <c r="M2921" i="30"/>
  <c r="M2922" i="30"/>
  <c r="M2923" i="30"/>
  <c r="M2924" i="30"/>
  <c r="M2925" i="30"/>
  <c r="M2926" i="30"/>
  <c r="M2927" i="30"/>
  <c r="M2928" i="30"/>
  <c r="M2929" i="30"/>
  <c r="M2930" i="30"/>
  <c r="M2931" i="30"/>
  <c r="M2932" i="30"/>
  <c r="M2933" i="30"/>
  <c r="M2934" i="30"/>
  <c r="M2935" i="30"/>
  <c r="M2936" i="30"/>
  <c r="M2937" i="30"/>
  <c r="M2938" i="30"/>
  <c r="M2939" i="30"/>
  <c r="M2940" i="30"/>
  <c r="M2941" i="30"/>
  <c r="M2942" i="30"/>
  <c r="M2943" i="30"/>
  <c r="M2944" i="30"/>
  <c r="M2945" i="30"/>
  <c r="M2946" i="30"/>
  <c r="M2947" i="30"/>
  <c r="M2948" i="30"/>
  <c r="M2949" i="30"/>
  <c r="M2950" i="30"/>
  <c r="M2951" i="30"/>
  <c r="M2952" i="30"/>
  <c r="M2953" i="30"/>
  <c r="M2954" i="30"/>
  <c r="M2955" i="30"/>
  <c r="M2956" i="30"/>
  <c r="M2957" i="30"/>
  <c r="M2958" i="30"/>
  <c r="M2959" i="30"/>
  <c r="M2960" i="30"/>
  <c r="M2961" i="30"/>
  <c r="M2962" i="30"/>
  <c r="M2963" i="30"/>
  <c r="M2964" i="30"/>
  <c r="M2965" i="30"/>
  <c r="M2966" i="30"/>
  <c r="M2967" i="30"/>
  <c r="M2968" i="30"/>
  <c r="M2969" i="30"/>
  <c r="M2970" i="30"/>
  <c r="M2971" i="30"/>
  <c r="M2972" i="30"/>
  <c r="M2973" i="30"/>
  <c r="M2974" i="30"/>
  <c r="M2975" i="30"/>
  <c r="M2976" i="30"/>
  <c r="M2977" i="30"/>
  <c r="M2978" i="30"/>
  <c r="M2979" i="30"/>
  <c r="M2980" i="30"/>
  <c r="M2981" i="30"/>
  <c r="M2982" i="30"/>
  <c r="M2983" i="30"/>
  <c r="M2984" i="30"/>
  <c r="M2985" i="30"/>
  <c r="M2986" i="30"/>
  <c r="M2987" i="30"/>
  <c r="M2988" i="30"/>
  <c r="M2989" i="30"/>
  <c r="M2990" i="30"/>
  <c r="M2991" i="30"/>
  <c r="M2992" i="30"/>
  <c r="M2993" i="30"/>
  <c r="M2994" i="30"/>
  <c r="M2995" i="30"/>
  <c r="M2996" i="30"/>
  <c r="M2997" i="30"/>
  <c r="M2998" i="30"/>
  <c r="M2999" i="30"/>
  <c r="M3000" i="30"/>
  <c r="M3001" i="30"/>
  <c r="M3002" i="30"/>
  <c r="M3003" i="30"/>
  <c r="M3004" i="30"/>
  <c r="M3005" i="30"/>
  <c r="M3006" i="30"/>
  <c r="M3007" i="30"/>
  <c r="M3008" i="30"/>
  <c r="M3009" i="30"/>
  <c r="M3010" i="30"/>
  <c r="M3011" i="30"/>
  <c r="M3012" i="30"/>
  <c r="M3013" i="30"/>
  <c r="M3014" i="30"/>
  <c r="M3015" i="30"/>
  <c r="M3016" i="30"/>
  <c r="M3017" i="30"/>
  <c r="M3018" i="30"/>
  <c r="M3019" i="30"/>
  <c r="M3020" i="30"/>
  <c r="M3021" i="30"/>
  <c r="M3022" i="30"/>
  <c r="M3023" i="30"/>
  <c r="M3024" i="30"/>
  <c r="M3025" i="30"/>
  <c r="M3026" i="30"/>
  <c r="M3027" i="30"/>
  <c r="M3028" i="30"/>
  <c r="M3029" i="30"/>
  <c r="M3030" i="30"/>
  <c r="M3031" i="30"/>
  <c r="M3032" i="30"/>
  <c r="M3033" i="30"/>
  <c r="M3034" i="30"/>
  <c r="M3035" i="30"/>
  <c r="M3036" i="30"/>
  <c r="M3037" i="30"/>
  <c r="M3038" i="30"/>
  <c r="M3039" i="30"/>
  <c r="M3040" i="30"/>
  <c r="M3041" i="30"/>
  <c r="M3042" i="30"/>
  <c r="M3043" i="30"/>
  <c r="M3044" i="30"/>
  <c r="M3045" i="30"/>
  <c r="M3046" i="30"/>
  <c r="M3047" i="30"/>
  <c r="M3048" i="30"/>
  <c r="M3049" i="30"/>
  <c r="M3050" i="30"/>
  <c r="M3051" i="30"/>
  <c r="M3052" i="30"/>
  <c r="M3053" i="30"/>
  <c r="M3054" i="30"/>
  <c r="M3055" i="30"/>
  <c r="M3056" i="30"/>
  <c r="M3057" i="30"/>
  <c r="M3058" i="30"/>
  <c r="M3059" i="30"/>
  <c r="M3060" i="30"/>
  <c r="M3061" i="30"/>
  <c r="M3062" i="30"/>
  <c r="M3063" i="30"/>
  <c r="M3064" i="30"/>
  <c r="M3065" i="30"/>
  <c r="M3066" i="30"/>
  <c r="M3067" i="30"/>
  <c r="M3068" i="30"/>
  <c r="M3069" i="30"/>
  <c r="M3070" i="30"/>
  <c r="M3071" i="30"/>
  <c r="M3072" i="30"/>
  <c r="M3073" i="30"/>
  <c r="M3074" i="30"/>
  <c r="M3075" i="30"/>
  <c r="M3076" i="30"/>
  <c r="M3077" i="30"/>
  <c r="M3078" i="30"/>
  <c r="M3079" i="30"/>
  <c r="M3080" i="30"/>
  <c r="M3081" i="30"/>
  <c r="M3082" i="30"/>
  <c r="M3083" i="30"/>
  <c r="M3084" i="30"/>
  <c r="M3085" i="30"/>
  <c r="M3086" i="30"/>
  <c r="M3087" i="30"/>
  <c r="M3088" i="30"/>
  <c r="M3089" i="30"/>
  <c r="M3090" i="30"/>
  <c r="M3091" i="30"/>
  <c r="M3092" i="30"/>
  <c r="M3093" i="30"/>
  <c r="M3094" i="30"/>
  <c r="M3095" i="30"/>
  <c r="M3096" i="30"/>
  <c r="M3097" i="30"/>
  <c r="M3098" i="30"/>
  <c r="M3099" i="30"/>
  <c r="M3100" i="30"/>
  <c r="M3101" i="30"/>
  <c r="M3102" i="30"/>
  <c r="M3103" i="30"/>
  <c r="M3104" i="30"/>
  <c r="M3105" i="30"/>
  <c r="M3106" i="30"/>
  <c r="M3107" i="30"/>
  <c r="M3108" i="30"/>
  <c r="M3109" i="30"/>
  <c r="M3110" i="30"/>
  <c r="M3111" i="30"/>
  <c r="M3112" i="30"/>
  <c r="M3113" i="30"/>
  <c r="M3114" i="30"/>
  <c r="M3115" i="30"/>
  <c r="M3116" i="30"/>
  <c r="M3117" i="30"/>
  <c r="M3118" i="30"/>
  <c r="M3119" i="30"/>
  <c r="M3120" i="30"/>
  <c r="M3121" i="30"/>
  <c r="M3122" i="30"/>
  <c r="M3123" i="30"/>
  <c r="M3124" i="30"/>
  <c r="M3125" i="30"/>
  <c r="M3126" i="30"/>
  <c r="M3127" i="30"/>
  <c r="M3128" i="30"/>
  <c r="M3129" i="30"/>
  <c r="M3130" i="30"/>
  <c r="M3131" i="30"/>
  <c r="M3132" i="30"/>
  <c r="M3133" i="30"/>
  <c r="M3134" i="30"/>
  <c r="M3135" i="30"/>
  <c r="M3136" i="30"/>
  <c r="M3137" i="30"/>
  <c r="M3138" i="30"/>
  <c r="M3139" i="30"/>
  <c r="M3140" i="30"/>
  <c r="M3141" i="30"/>
  <c r="M3142" i="30"/>
  <c r="M3143" i="30"/>
  <c r="M3144" i="30"/>
  <c r="M3145" i="30"/>
  <c r="M3146" i="30"/>
  <c r="M3147" i="30"/>
  <c r="M3148" i="30"/>
  <c r="M3149" i="30"/>
  <c r="M3150" i="30"/>
  <c r="M3151" i="30"/>
  <c r="M3152" i="30"/>
  <c r="M3153" i="30"/>
  <c r="M3154" i="30"/>
  <c r="M3155" i="30"/>
  <c r="M3156" i="30"/>
  <c r="M3157" i="30"/>
  <c r="M3158" i="30"/>
  <c r="M3159" i="30"/>
  <c r="M3160" i="30"/>
  <c r="M3161" i="30"/>
  <c r="M3162" i="30"/>
  <c r="M3163" i="30"/>
  <c r="M3164" i="30"/>
  <c r="M3165" i="30"/>
  <c r="M3166" i="30"/>
  <c r="M3167" i="30"/>
  <c r="M3168" i="30"/>
  <c r="M3169" i="30"/>
  <c r="M3170" i="30"/>
  <c r="M3171" i="30"/>
  <c r="M3172" i="30"/>
  <c r="M3173" i="30"/>
  <c r="M3174" i="30"/>
  <c r="M3175" i="30"/>
  <c r="M3176" i="30"/>
  <c r="M3177" i="30"/>
  <c r="M3178" i="30"/>
  <c r="M3179" i="30"/>
  <c r="M3180" i="30"/>
  <c r="M3181" i="30"/>
  <c r="M3182" i="30"/>
  <c r="M3183" i="30"/>
  <c r="M3184" i="30"/>
  <c r="M3185" i="30"/>
  <c r="M3186" i="30"/>
  <c r="M3187" i="30"/>
  <c r="M3188" i="30"/>
  <c r="M3189" i="30"/>
  <c r="M3190" i="30"/>
  <c r="M3191" i="30"/>
  <c r="M3192" i="30"/>
  <c r="M3193" i="30"/>
  <c r="M3194" i="30"/>
  <c r="M3195" i="30"/>
  <c r="M3196" i="30"/>
  <c r="M3197" i="30"/>
  <c r="M3198" i="30"/>
  <c r="M3199" i="30"/>
  <c r="M3200" i="30"/>
  <c r="M3201" i="30"/>
  <c r="M3202" i="30"/>
  <c r="M3203" i="30"/>
  <c r="M3204" i="30"/>
  <c r="M3205" i="30"/>
  <c r="M3206" i="30"/>
  <c r="M3207" i="30"/>
  <c r="M3208" i="30"/>
  <c r="M3209" i="30"/>
  <c r="M3210" i="30"/>
  <c r="M3211" i="30"/>
  <c r="M3212" i="30"/>
  <c r="M3213" i="30"/>
  <c r="M3214" i="30"/>
  <c r="M3215" i="30"/>
  <c r="M3216" i="30"/>
  <c r="M3217" i="30"/>
  <c r="M3218" i="30"/>
  <c r="M3219" i="30"/>
  <c r="M3220" i="30"/>
  <c r="M3221" i="30"/>
  <c r="M3222" i="30"/>
  <c r="M3223" i="30"/>
  <c r="M3224" i="30"/>
  <c r="M3225" i="30"/>
  <c r="M3226" i="30"/>
  <c r="M3227" i="30"/>
  <c r="M3228" i="30"/>
  <c r="M3229" i="30"/>
  <c r="M3230" i="30"/>
  <c r="M3231" i="30"/>
  <c r="M3232" i="30"/>
  <c r="M3233" i="30"/>
  <c r="M3234" i="30"/>
  <c r="M3235" i="30"/>
  <c r="M3236" i="30"/>
  <c r="M3237" i="30"/>
  <c r="M3238" i="30"/>
  <c r="M3239" i="30"/>
  <c r="M3240" i="30"/>
  <c r="M3241" i="30"/>
  <c r="M3242" i="30"/>
  <c r="M3243" i="30"/>
  <c r="M3244" i="30"/>
  <c r="M3245" i="30"/>
  <c r="M3246" i="30"/>
  <c r="M3247" i="30"/>
  <c r="M3248" i="30"/>
  <c r="M3249" i="30"/>
  <c r="M3250" i="30"/>
  <c r="M3251" i="30"/>
  <c r="M3252" i="30"/>
  <c r="M3253" i="30"/>
  <c r="M3254" i="30"/>
  <c r="M3255" i="30"/>
  <c r="M3256" i="30"/>
  <c r="M3257" i="30"/>
  <c r="M3258" i="30"/>
  <c r="M3259" i="30"/>
  <c r="M3260" i="30"/>
  <c r="M3261" i="30"/>
  <c r="M3262" i="30"/>
  <c r="M3263" i="30"/>
  <c r="M3264" i="30"/>
  <c r="M3265" i="30"/>
  <c r="M3266" i="30"/>
  <c r="M3267" i="30"/>
  <c r="M3268" i="30"/>
  <c r="M3269" i="30"/>
  <c r="M3270" i="30"/>
  <c r="M3271" i="30"/>
  <c r="M3272" i="30"/>
  <c r="M3273" i="30"/>
  <c r="M3274" i="30"/>
  <c r="M3275" i="30"/>
  <c r="M3276" i="30"/>
  <c r="M3277" i="30"/>
  <c r="M3278" i="30"/>
  <c r="M3279" i="30"/>
  <c r="M3280" i="30"/>
  <c r="M3281" i="30"/>
  <c r="M3282" i="30"/>
  <c r="M3283" i="30"/>
  <c r="M3284" i="30"/>
  <c r="M3285" i="30"/>
  <c r="M3286" i="30"/>
  <c r="M3287" i="30"/>
  <c r="M3288" i="30"/>
  <c r="M3289" i="30"/>
  <c r="M3290" i="30"/>
  <c r="M3291" i="30"/>
  <c r="M3292" i="30"/>
  <c r="M3293" i="30"/>
  <c r="M3294" i="30"/>
  <c r="M3295" i="30"/>
  <c r="M3296" i="30"/>
  <c r="M3297" i="30"/>
  <c r="M3298" i="30"/>
  <c r="M3299" i="30"/>
  <c r="M3300" i="30"/>
  <c r="M3301" i="30"/>
  <c r="M3302" i="30"/>
  <c r="M3303" i="30"/>
  <c r="M3304" i="30"/>
  <c r="M3305" i="30"/>
  <c r="M3306" i="30"/>
  <c r="M3307" i="30"/>
  <c r="M3308" i="30"/>
  <c r="M3309" i="30"/>
  <c r="M3310" i="30"/>
  <c r="M3311" i="30"/>
  <c r="M3312" i="30"/>
  <c r="M3313" i="30"/>
  <c r="M3314" i="30"/>
  <c r="M3315" i="30"/>
  <c r="M3316" i="30"/>
  <c r="M3317" i="30"/>
  <c r="M3318" i="30"/>
  <c r="M3319" i="30"/>
  <c r="M3320" i="30"/>
  <c r="M3321" i="30"/>
  <c r="M3322" i="30"/>
  <c r="M3323" i="30"/>
  <c r="M3324" i="30"/>
  <c r="M3325" i="30"/>
  <c r="M3326" i="30"/>
  <c r="M3327" i="30"/>
  <c r="M3328" i="30"/>
  <c r="M3329" i="30"/>
  <c r="M3330" i="30"/>
  <c r="M3331" i="30"/>
  <c r="M3332" i="30"/>
  <c r="M3333" i="30"/>
  <c r="M3334" i="30"/>
  <c r="M3335" i="30"/>
  <c r="M3336" i="30"/>
  <c r="M3337" i="30"/>
  <c r="M3338" i="30"/>
  <c r="M3339" i="30"/>
  <c r="M3340" i="30"/>
  <c r="M3341" i="30"/>
  <c r="M3342" i="30"/>
  <c r="M3343" i="30"/>
  <c r="M3344" i="30"/>
  <c r="M3345" i="30"/>
  <c r="M3346" i="30"/>
  <c r="M3347" i="30"/>
  <c r="M3348" i="30"/>
  <c r="M3349" i="30"/>
  <c r="M3350" i="30"/>
  <c r="M3351" i="30"/>
  <c r="M3352" i="30"/>
  <c r="M3353" i="30"/>
  <c r="M3354" i="30"/>
  <c r="M3355" i="30"/>
  <c r="M3356" i="30"/>
  <c r="M3357" i="30"/>
  <c r="M3358" i="30"/>
  <c r="M3359" i="30"/>
  <c r="M3360" i="30"/>
  <c r="M3361" i="30"/>
  <c r="M3362" i="30"/>
  <c r="M3363" i="30"/>
  <c r="M3364" i="30"/>
  <c r="M3365" i="30"/>
  <c r="M3366" i="30"/>
  <c r="M3367" i="30"/>
  <c r="M3368" i="30"/>
  <c r="M3369" i="30"/>
  <c r="M3370" i="30"/>
  <c r="M3371" i="30"/>
  <c r="M3372" i="30"/>
  <c r="M3373" i="30"/>
  <c r="M3374" i="30"/>
  <c r="M3375" i="30"/>
  <c r="M3376" i="30"/>
  <c r="M3377" i="30"/>
  <c r="M3378" i="30"/>
  <c r="M3379" i="30"/>
  <c r="M3380" i="30"/>
  <c r="M3381" i="30"/>
  <c r="M3382" i="30"/>
  <c r="M3383" i="30"/>
  <c r="M3384" i="30"/>
  <c r="M3385" i="30"/>
  <c r="M3386" i="30"/>
  <c r="M3387" i="30"/>
  <c r="M3388" i="30"/>
  <c r="M3389" i="30"/>
  <c r="M3390" i="30"/>
  <c r="M3391" i="30"/>
  <c r="M3392" i="30"/>
  <c r="M3393" i="30"/>
  <c r="M3394" i="30"/>
  <c r="M3395" i="30"/>
  <c r="M3396" i="30"/>
  <c r="M3397" i="30"/>
  <c r="M3398" i="30"/>
  <c r="M3399" i="30"/>
  <c r="M3400" i="30"/>
  <c r="M3401" i="30"/>
  <c r="M3402" i="30"/>
  <c r="M3403" i="30"/>
  <c r="M3404" i="30"/>
  <c r="M3405" i="30"/>
  <c r="M3406" i="30"/>
  <c r="M3407" i="30"/>
  <c r="M3408" i="30"/>
  <c r="M3409" i="30"/>
  <c r="M3410" i="30"/>
  <c r="M3411" i="30"/>
  <c r="M3412" i="30"/>
  <c r="M3413" i="30"/>
  <c r="M3414" i="30"/>
  <c r="M3415" i="30"/>
  <c r="M3416" i="30"/>
  <c r="M3417" i="30"/>
  <c r="M3418" i="30"/>
  <c r="M3419" i="30"/>
  <c r="M3420" i="30"/>
  <c r="M3421" i="30"/>
  <c r="M3422" i="30"/>
  <c r="M3423" i="30"/>
  <c r="M3424" i="30"/>
  <c r="M3425" i="30"/>
  <c r="M3426" i="30"/>
  <c r="M3427" i="30"/>
  <c r="M3428" i="30"/>
  <c r="M3429" i="30"/>
  <c r="M3430" i="30"/>
  <c r="M3431" i="30"/>
  <c r="M3432" i="30"/>
  <c r="M3433" i="30"/>
  <c r="M3434" i="30"/>
  <c r="M3435" i="30"/>
  <c r="M3436" i="30"/>
  <c r="M3437" i="30"/>
  <c r="M3438" i="30"/>
  <c r="M3439" i="30"/>
  <c r="M3440" i="30"/>
  <c r="M3441" i="30"/>
  <c r="M3442" i="30"/>
  <c r="M3443" i="30"/>
  <c r="M3444" i="30"/>
  <c r="M3445" i="30"/>
  <c r="M3446" i="30"/>
  <c r="M3447" i="30"/>
  <c r="M3448" i="30"/>
  <c r="M3449" i="30"/>
  <c r="M3450" i="30"/>
  <c r="M3451" i="30"/>
  <c r="M3452" i="30"/>
  <c r="M3453" i="30"/>
  <c r="M3454" i="30"/>
  <c r="M3455" i="30"/>
  <c r="M3456" i="30"/>
  <c r="M3457" i="30"/>
  <c r="M3458" i="30"/>
  <c r="M3459" i="30"/>
  <c r="M3460" i="30"/>
  <c r="M3461" i="30"/>
  <c r="M3462" i="30"/>
  <c r="M3463" i="30"/>
  <c r="M3464" i="30"/>
  <c r="M3465" i="30"/>
  <c r="M3466" i="30"/>
  <c r="M3467" i="30"/>
  <c r="M3468" i="30"/>
  <c r="M3469" i="30"/>
  <c r="M3470" i="30"/>
  <c r="M3471" i="30"/>
  <c r="M3472" i="30"/>
  <c r="M3473" i="30"/>
  <c r="M3474" i="30"/>
  <c r="M3475" i="30"/>
  <c r="M3476" i="30"/>
  <c r="M3477" i="30"/>
  <c r="M3478" i="30"/>
  <c r="M3479" i="30"/>
  <c r="M3480" i="30"/>
  <c r="M3481" i="30"/>
  <c r="M3482" i="30"/>
  <c r="M3483" i="30"/>
  <c r="M3484" i="30"/>
  <c r="M3485" i="30"/>
  <c r="M3486" i="30"/>
  <c r="M3487" i="30"/>
  <c r="M3488" i="30"/>
  <c r="M3489" i="30"/>
  <c r="M3490" i="30"/>
  <c r="M3491" i="30"/>
  <c r="M3492" i="30"/>
  <c r="M3493" i="30"/>
  <c r="M3494" i="30"/>
  <c r="M3495" i="30"/>
  <c r="M3496" i="30"/>
  <c r="M3497" i="30"/>
  <c r="M3498" i="30"/>
  <c r="M3499" i="30"/>
  <c r="M3500" i="30"/>
  <c r="M3501" i="30"/>
  <c r="M3502" i="30"/>
  <c r="M3503" i="30"/>
  <c r="M3504" i="30"/>
  <c r="M3505" i="30"/>
  <c r="M3506" i="30"/>
  <c r="M3507" i="30"/>
  <c r="M3508" i="30"/>
  <c r="M3509" i="30"/>
  <c r="M3510" i="30"/>
  <c r="M3511" i="30"/>
  <c r="M3512" i="30"/>
  <c r="M3513" i="30"/>
  <c r="M3514" i="30"/>
  <c r="M3515" i="30"/>
  <c r="M3516" i="30"/>
  <c r="M3517" i="30"/>
  <c r="M3518" i="30"/>
  <c r="M3519" i="30"/>
  <c r="M3520" i="30"/>
  <c r="M3521" i="30"/>
  <c r="M3522" i="30"/>
  <c r="M3523" i="30"/>
  <c r="M3524" i="30"/>
  <c r="M3525" i="30"/>
  <c r="M3526" i="30"/>
  <c r="M3527" i="30"/>
  <c r="M3528" i="30"/>
  <c r="M3529" i="30"/>
  <c r="M3530" i="30"/>
  <c r="M3531" i="30"/>
  <c r="M3532" i="30"/>
  <c r="M3533" i="30"/>
  <c r="M3534" i="30"/>
  <c r="M3535" i="30"/>
  <c r="M3536" i="30"/>
  <c r="M3537" i="30"/>
  <c r="M3538" i="30"/>
  <c r="M3539" i="30"/>
  <c r="M3540" i="30"/>
  <c r="M3541" i="30"/>
  <c r="M3542" i="30"/>
  <c r="M3543" i="30"/>
  <c r="M3544" i="30"/>
  <c r="M3545" i="30"/>
  <c r="M3546" i="30"/>
  <c r="M3547" i="30"/>
  <c r="M3548" i="30"/>
  <c r="M3549" i="30"/>
  <c r="M3550" i="30"/>
  <c r="M3551" i="30"/>
  <c r="M3552" i="30"/>
  <c r="M3553" i="30"/>
  <c r="M3554" i="30"/>
  <c r="M3555" i="30"/>
  <c r="M3556" i="30"/>
  <c r="M3557" i="30"/>
  <c r="M3558" i="30"/>
  <c r="M3559" i="30"/>
  <c r="M3560" i="30"/>
  <c r="M3561" i="30"/>
  <c r="M3562" i="30"/>
  <c r="M3563" i="30"/>
  <c r="M3564" i="30"/>
  <c r="M3565" i="30"/>
  <c r="M3566" i="30"/>
  <c r="M3567" i="30"/>
  <c r="M3568" i="30"/>
  <c r="M3569" i="30"/>
  <c r="M3570" i="30"/>
  <c r="M3571" i="30"/>
  <c r="M3572" i="30"/>
  <c r="M3573" i="30"/>
  <c r="M3574" i="30"/>
  <c r="M3575" i="30"/>
  <c r="M3576" i="30"/>
  <c r="M3577" i="30"/>
  <c r="M3578" i="30"/>
  <c r="M3579" i="30"/>
  <c r="M3580" i="30"/>
  <c r="M3581" i="30"/>
  <c r="M3582" i="30"/>
  <c r="M3583" i="30"/>
  <c r="M3584" i="30"/>
  <c r="M3585" i="30"/>
  <c r="M3586" i="30"/>
  <c r="M3587" i="30"/>
  <c r="M3588" i="30"/>
  <c r="M3589" i="30"/>
  <c r="M3590" i="30"/>
  <c r="M3591" i="30"/>
  <c r="M3592" i="30"/>
  <c r="M3593" i="30"/>
  <c r="M3594" i="30"/>
  <c r="M3595" i="30"/>
  <c r="M3596" i="30"/>
  <c r="M3597" i="30"/>
  <c r="M3598" i="30"/>
  <c r="M3599" i="30"/>
  <c r="M3600" i="30"/>
  <c r="M3601" i="30"/>
  <c r="M3602" i="30"/>
  <c r="M3603" i="30"/>
  <c r="M3604" i="30"/>
  <c r="M3605" i="30"/>
  <c r="M3606" i="30"/>
  <c r="M3607" i="30"/>
  <c r="M3608" i="30"/>
  <c r="M3609" i="30"/>
  <c r="M3610" i="30"/>
  <c r="M3611" i="30"/>
  <c r="M3612" i="30"/>
  <c r="M3613" i="30"/>
  <c r="M3614" i="30"/>
  <c r="M3615" i="30"/>
  <c r="M3616" i="30"/>
  <c r="M3617" i="30"/>
  <c r="M3618" i="30"/>
  <c r="M3619" i="30"/>
  <c r="M3620" i="30"/>
  <c r="M3621" i="30"/>
  <c r="M3622" i="30"/>
  <c r="M3623" i="30"/>
  <c r="M3624" i="30"/>
  <c r="M3625" i="30"/>
  <c r="M3626" i="30"/>
  <c r="M3627" i="30"/>
  <c r="M3628" i="30"/>
  <c r="M3629" i="30"/>
  <c r="M3630" i="30"/>
  <c r="M3631" i="30"/>
  <c r="M3632" i="30"/>
  <c r="M3633" i="30"/>
  <c r="M3634" i="30"/>
  <c r="M3635" i="30"/>
  <c r="M3636" i="30"/>
  <c r="M3637" i="30"/>
  <c r="M3638" i="30"/>
  <c r="M3639" i="30"/>
  <c r="M3640" i="30"/>
  <c r="M3641" i="30"/>
  <c r="M3642" i="30"/>
  <c r="M3643" i="30"/>
  <c r="M3644" i="30"/>
  <c r="M3645" i="30"/>
  <c r="M3646" i="30"/>
  <c r="M3647" i="30"/>
  <c r="M3648" i="30"/>
  <c r="M3649" i="30"/>
  <c r="M3650" i="30"/>
  <c r="M3651" i="30"/>
  <c r="M3652" i="30"/>
  <c r="M3653" i="30"/>
  <c r="M3654" i="30"/>
  <c r="M3655" i="30"/>
  <c r="M3656" i="30"/>
  <c r="M3657" i="30"/>
  <c r="M3658" i="30"/>
  <c r="M3659" i="30"/>
  <c r="M3660" i="30"/>
  <c r="M3661" i="30"/>
  <c r="M3662" i="30"/>
  <c r="M3663" i="30"/>
  <c r="M3664" i="30"/>
  <c r="M3665" i="30"/>
  <c r="M3666" i="30"/>
  <c r="M3667" i="30"/>
  <c r="M3668" i="30"/>
  <c r="M3669" i="30"/>
  <c r="M3670" i="30"/>
  <c r="M3671" i="30"/>
  <c r="M3672" i="30"/>
  <c r="M3673" i="30"/>
  <c r="M3674" i="30"/>
  <c r="M3675" i="30"/>
  <c r="M3676" i="30"/>
  <c r="M3677" i="30"/>
  <c r="M3678" i="30"/>
  <c r="M3679" i="30"/>
  <c r="M3680" i="30"/>
  <c r="M3681" i="30"/>
  <c r="M3682" i="30"/>
  <c r="M3683" i="30"/>
  <c r="M3684" i="30"/>
  <c r="M3685" i="30"/>
  <c r="M3686" i="30"/>
  <c r="M3687" i="30"/>
  <c r="M3688" i="30"/>
  <c r="M3689" i="30"/>
  <c r="M3690" i="30"/>
  <c r="M3691" i="30"/>
  <c r="M3692" i="30"/>
  <c r="M3693" i="30"/>
  <c r="M3694" i="30"/>
  <c r="M3695" i="30"/>
  <c r="M3696" i="30"/>
  <c r="M3697" i="30"/>
  <c r="M3698" i="30"/>
  <c r="M3699" i="30"/>
  <c r="M3700" i="30"/>
  <c r="M3701" i="30"/>
  <c r="M3702" i="30"/>
  <c r="M3703" i="30"/>
  <c r="M3704" i="30"/>
  <c r="M3705" i="30"/>
  <c r="M3706" i="30"/>
  <c r="M3707" i="30"/>
  <c r="M3708" i="30"/>
  <c r="M3709" i="30"/>
  <c r="M3710" i="30"/>
  <c r="M3711" i="30"/>
  <c r="M3712" i="30"/>
  <c r="M3713" i="30"/>
  <c r="M3714" i="30"/>
  <c r="M3715" i="30"/>
  <c r="M3716" i="30"/>
  <c r="M3717" i="30"/>
  <c r="M3718" i="30"/>
  <c r="M3719" i="30"/>
  <c r="M3720" i="30"/>
  <c r="M3721" i="30"/>
  <c r="M3722" i="30"/>
  <c r="M3723" i="30"/>
  <c r="M3724" i="30"/>
  <c r="M3725" i="30"/>
  <c r="M3726" i="30"/>
  <c r="M3727" i="30"/>
  <c r="M3728" i="30"/>
  <c r="M3729" i="30"/>
  <c r="M3730" i="30"/>
  <c r="M3731" i="30"/>
  <c r="M3732" i="30"/>
  <c r="M3733" i="30"/>
  <c r="M3734" i="30"/>
  <c r="M3735" i="30"/>
  <c r="M3736" i="30"/>
  <c r="M3737" i="30"/>
  <c r="M3738" i="30"/>
  <c r="M3739" i="30"/>
  <c r="M3740" i="30"/>
  <c r="M3741" i="30"/>
  <c r="M3742" i="30"/>
  <c r="M3743" i="30"/>
  <c r="M3744" i="30"/>
  <c r="M3745" i="30"/>
  <c r="M3746" i="30"/>
  <c r="M3747" i="30"/>
  <c r="M3748" i="30"/>
  <c r="M3749" i="30"/>
  <c r="M3750" i="30"/>
  <c r="M3751" i="30"/>
  <c r="M3752" i="30"/>
  <c r="M3753" i="30"/>
  <c r="M3754" i="30"/>
  <c r="M3755" i="30"/>
  <c r="M3756" i="30"/>
  <c r="M3757" i="30"/>
  <c r="M3758" i="30"/>
  <c r="M3759" i="30"/>
  <c r="M3760" i="30"/>
  <c r="M3761" i="30"/>
  <c r="M3762" i="30"/>
  <c r="M3763" i="30"/>
  <c r="M3764" i="30"/>
  <c r="M3765" i="30"/>
  <c r="M3766" i="30"/>
  <c r="M3767" i="30"/>
  <c r="M3768" i="30"/>
  <c r="M3769" i="30"/>
  <c r="M3770" i="30"/>
  <c r="M3771" i="30"/>
  <c r="M3772" i="30"/>
  <c r="M3773" i="30"/>
  <c r="M3774" i="30"/>
  <c r="M3775" i="30"/>
  <c r="M3776" i="30"/>
  <c r="M3777" i="30"/>
  <c r="M3778" i="30"/>
  <c r="M3779" i="30"/>
  <c r="M3780" i="30"/>
  <c r="M3781" i="30"/>
  <c r="M3782" i="30"/>
  <c r="M3783" i="30"/>
  <c r="M3784" i="30"/>
  <c r="M3785" i="30"/>
  <c r="M3786" i="30"/>
  <c r="M3787" i="30"/>
  <c r="M3788" i="30"/>
  <c r="M3789" i="30"/>
  <c r="M3790" i="30"/>
  <c r="M3791" i="30"/>
  <c r="M3792" i="30"/>
  <c r="M3793" i="30"/>
  <c r="M3794" i="30"/>
  <c r="M3795" i="30"/>
  <c r="M3796" i="30"/>
  <c r="M3797" i="30"/>
  <c r="M3798" i="30"/>
  <c r="M3799" i="30"/>
  <c r="M3800" i="30"/>
  <c r="M3801" i="30"/>
  <c r="M3802" i="30"/>
  <c r="M3803" i="30"/>
  <c r="M3804" i="30"/>
  <c r="M3805" i="30"/>
  <c r="M3806" i="30"/>
  <c r="M3807" i="30"/>
  <c r="M3808" i="30"/>
  <c r="M3809" i="30"/>
  <c r="M3810" i="30"/>
  <c r="M3811" i="30"/>
  <c r="M3812" i="30"/>
  <c r="M3813" i="30"/>
  <c r="M3814" i="30"/>
  <c r="M3815" i="30"/>
  <c r="M3816" i="30"/>
  <c r="M3817" i="30"/>
  <c r="M3818" i="30"/>
  <c r="M3819" i="30"/>
  <c r="M3820" i="30"/>
  <c r="M3821" i="30"/>
  <c r="M3822" i="30"/>
  <c r="M3823" i="30"/>
  <c r="M3824" i="30"/>
  <c r="M3825" i="30"/>
  <c r="M3826" i="30"/>
  <c r="M3827" i="30"/>
  <c r="M3828" i="30"/>
  <c r="M3829" i="30"/>
  <c r="M3830" i="30"/>
  <c r="M3831" i="30"/>
  <c r="M3832" i="30"/>
  <c r="M3833" i="30"/>
  <c r="M3834" i="30"/>
  <c r="M3835" i="30"/>
  <c r="M3836" i="30"/>
  <c r="M3837" i="30"/>
  <c r="M3838" i="30"/>
  <c r="M3839" i="30"/>
  <c r="M3840" i="30"/>
  <c r="M3841" i="30"/>
  <c r="M3842" i="30"/>
  <c r="M3843" i="30"/>
  <c r="M3844" i="30"/>
  <c r="M3845" i="30"/>
  <c r="M3846" i="30"/>
  <c r="M3847" i="30"/>
  <c r="M3848" i="30"/>
  <c r="M3849" i="30"/>
  <c r="M3850" i="30"/>
  <c r="M3851" i="30"/>
  <c r="M3852" i="30"/>
  <c r="M3853" i="30"/>
  <c r="M3854" i="30"/>
  <c r="M3855" i="30"/>
  <c r="M3856" i="30"/>
  <c r="M3857" i="30"/>
  <c r="M3858" i="30"/>
  <c r="M3859" i="30"/>
  <c r="M3860" i="30"/>
  <c r="M3861" i="30"/>
  <c r="M3862" i="30"/>
  <c r="M3863" i="30"/>
  <c r="M3864" i="30"/>
  <c r="M3865" i="30"/>
  <c r="M3866" i="30"/>
  <c r="M3867" i="30"/>
  <c r="M3868" i="30"/>
  <c r="M3869" i="30"/>
  <c r="M3870" i="30"/>
  <c r="M3871" i="30"/>
  <c r="M3872" i="30"/>
  <c r="M3873" i="30"/>
  <c r="M3874" i="30"/>
  <c r="M3875" i="30"/>
  <c r="M3876" i="30"/>
  <c r="M3877" i="30"/>
  <c r="M3878" i="30"/>
  <c r="M3879" i="30"/>
  <c r="M3880" i="30"/>
  <c r="M3881" i="30"/>
  <c r="M3882" i="30"/>
  <c r="M3883" i="30"/>
  <c r="M3884" i="30"/>
  <c r="M3885" i="30"/>
  <c r="M3886" i="30"/>
  <c r="M3887" i="30"/>
  <c r="M3888" i="30"/>
  <c r="M3889" i="30"/>
  <c r="M3890" i="30"/>
  <c r="M3891" i="30"/>
  <c r="M3892" i="30"/>
  <c r="M3893" i="30"/>
  <c r="M3894" i="30"/>
  <c r="M3895" i="30"/>
  <c r="M3896" i="30"/>
  <c r="M3897" i="30"/>
  <c r="M3898" i="30"/>
  <c r="M3899" i="30"/>
  <c r="M3900" i="30"/>
  <c r="M3901" i="30"/>
  <c r="M3902" i="30"/>
  <c r="M3903" i="30"/>
  <c r="M3904" i="30"/>
  <c r="M3905" i="30"/>
  <c r="M3906" i="30"/>
  <c r="M3907" i="30"/>
  <c r="M3908" i="30"/>
  <c r="M3909" i="30"/>
  <c r="M3910" i="30"/>
  <c r="M3911" i="30"/>
  <c r="M3912" i="30"/>
  <c r="M3913" i="30"/>
  <c r="M3914" i="30"/>
  <c r="M3915" i="30"/>
  <c r="M3916" i="30"/>
  <c r="M3917" i="30"/>
  <c r="M3918" i="30"/>
  <c r="M3919" i="30"/>
  <c r="M3920" i="30"/>
  <c r="M3921" i="30"/>
  <c r="M3922" i="30"/>
  <c r="M3923" i="30"/>
  <c r="M3924" i="30"/>
  <c r="M3925" i="30"/>
  <c r="M3926" i="30"/>
  <c r="M3927" i="30"/>
  <c r="M3928" i="30"/>
  <c r="M3929" i="30"/>
  <c r="M3930" i="30"/>
  <c r="M3931" i="30"/>
  <c r="M3932" i="30"/>
  <c r="M3933" i="30"/>
  <c r="M3934" i="30"/>
  <c r="M3935" i="30"/>
  <c r="M3936" i="30"/>
  <c r="M3937" i="30"/>
  <c r="M3938" i="30"/>
  <c r="M3939" i="30"/>
  <c r="M3940" i="30"/>
  <c r="M3941" i="30"/>
  <c r="M3942" i="30"/>
  <c r="M3943" i="30"/>
  <c r="M3944" i="30"/>
  <c r="M3945" i="30"/>
  <c r="M3946" i="30"/>
  <c r="M3947" i="30"/>
  <c r="M3948" i="30"/>
  <c r="M3949" i="30"/>
  <c r="M3950" i="30"/>
  <c r="M3951" i="30"/>
  <c r="M3952" i="30"/>
  <c r="M3953" i="30"/>
  <c r="M3954" i="30"/>
  <c r="M3955" i="30"/>
  <c r="M3956" i="30"/>
  <c r="M3957" i="30"/>
  <c r="M3958" i="30"/>
  <c r="M3959" i="30"/>
  <c r="M3960" i="30"/>
  <c r="M3961" i="30"/>
  <c r="M3962" i="30"/>
  <c r="M3963" i="30"/>
  <c r="M3964" i="30"/>
  <c r="M3965" i="30"/>
  <c r="M3966" i="30"/>
  <c r="M3967" i="30"/>
  <c r="M3968" i="30"/>
  <c r="M3969" i="30"/>
  <c r="M3970" i="30"/>
  <c r="M3971" i="30"/>
  <c r="M3972" i="30"/>
  <c r="M3973" i="30"/>
  <c r="M3974" i="30"/>
  <c r="M3975" i="30"/>
  <c r="M3976" i="30"/>
  <c r="M3977" i="30"/>
  <c r="M3978" i="30"/>
  <c r="M3979" i="30"/>
  <c r="M3980" i="30"/>
  <c r="M3981" i="30"/>
  <c r="M3982" i="30"/>
  <c r="M3983" i="30"/>
  <c r="M3984" i="30"/>
  <c r="M3985" i="30"/>
  <c r="M3986" i="30"/>
  <c r="M3987" i="30"/>
  <c r="M3988" i="30"/>
  <c r="M3989" i="30"/>
  <c r="M3990" i="30"/>
  <c r="M3991" i="30"/>
  <c r="M3992" i="30"/>
  <c r="M3993" i="30"/>
  <c r="M3994" i="30"/>
  <c r="M3995" i="30"/>
  <c r="M3996" i="30"/>
  <c r="M3997" i="30"/>
  <c r="M3998" i="30"/>
  <c r="M3999" i="30"/>
  <c r="M4000" i="30"/>
  <c r="M4001" i="30"/>
  <c r="M4002" i="30"/>
  <c r="M4003" i="30"/>
  <c r="M4004" i="30"/>
  <c r="M4005" i="30"/>
  <c r="M4006" i="30"/>
  <c r="M4007" i="30"/>
  <c r="M4008" i="30"/>
  <c r="M4009" i="30"/>
  <c r="M4010" i="30"/>
  <c r="M4011" i="30"/>
  <c r="M4012" i="30"/>
  <c r="M4013" i="30"/>
  <c r="M4014" i="30"/>
  <c r="M4015" i="30"/>
  <c r="M4016" i="30"/>
  <c r="M4017" i="30"/>
  <c r="M4018" i="30"/>
  <c r="M4019" i="30"/>
  <c r="M4020" i="30"/>
  <c r="M4021" i="30"/>
  <c r="M4022" i="30"/>
  <c r="M4023" i="30"/>
  <c r="M4024" i="30"/>
  <c r="M4025" i="30"/>
  <c r="M4026" i="30"/>
  <c r="M4027" i="30"/>
  <c r="M4028" i="30"/>
  <c r="M4029" i="30"/>
  <c r="M4030" i="30"/>
  <c r="M4031" i="30"/>
  <c r="M4032" i="30"/>
  <c r="M4033" i="30"/>
  <c r="M4034" i="30"/>
  <c r="M4035" i="30"/>
  <c r="M4036" i="30"/>
  <c r="M4037" i="30"/>
  <c r="M4038" i="30"/>
  <c r="M4039" i="30"/>
  <c r="M4040" i="30"/>
  <c r="M4041" i="30"/>
  <c r="M4042" i="30"/>
  <c r="M4043" i="30"/>
  <c r="M4044" i="30"/>
  <c r="M4045" i="30"/>
  <c r="M4046" i="30"/>
  <c r="M4047" i="30"/>
  <c r="M4048" i="30"/>
  <c r="M4049" i="30"/>
  <c r="M4050" i="30"/>
  <c r="M4051" i="30"/>
  <c r="M4052" i="30"/>
  <c r="M4053" i="30"/>
  <c r="M4054" i="30"/>
  <c r="M4055" i="30"/>
  <c r="M4056" i="30"/>
  <c r="M4057" i="30"/>
  <c r="M4058" i="30"/>
  <c r="M4059" i="30"/>
  <c r="M4060" i="30"/>
  <c r="M4061" i="30"/>
  <c r="M4062" i="30"/>
  <c r="M4063" i="30"/>
  <c r="M4064" i="30"/>
  <c r="M4065" i="30"/>
  <c r="M4066" i="30"/>
  <c r="M4067" i="30"/>
  <c r="M4068" i="30"/>
  <c r="M4069" i="30"/>
  <c r="M4070" i="30"/>
  <c r="M4071" i="30"/>
  <c r="M4072" i="30"/>
  <c r="M4073" i="30"/>
  <c r="M4074" i="30"/>
  <c r="M4075" i="30"/>
  <c r="M4076" i="30"/>
  <c r="M4077" i="30"/>
  <c r="M4078" i="30"/>
  <c r="M4079" i="30"/>
  <c r="M4080" i="30"/>
  <c r="M4081" i="30"/>
  <c r="M4082" i="30"/>
  <c r="M4083" i="30"/>
  <c r="M4084" i="30"/>
  <c r="M4085" i="30"/>
  <c r="M4086" i="30"/>
  <c r="M4087" i="30"/>
  <c r="M4088" i="30"/>
  <c r="M4089" i="30"/>
  <c r="M4090" i="30"/>
  <c r="M4091" i="30"/>
  <c r="M4092" i="30"/>
  <c r="M4093" i="30"/>
  <c r="M4094" i="30"/>
  <c r="M4095" i="30"/>
  <c r="M4096" i="30"/>
  <c r="M4097" i="30"/>
  <c r="M4098" i="30"/>
  <c r="M4099" i="30"/>
  <c r="M4100" i="30"/>
  <c r="M4101" i="30"/>
  <c r="M4102" i="30"/>
  <c r="M4103" i="30"/>
  <c r="M4104" i="30"/>
  <c r="M4105" i="30"/>
  <c r="M4106" i="30"/>
  <c r="M4107" i="30"/>
  <c r="M4108" i="30"/>
  <c r="M4109" i="30"/>
  <c r="M4110" i="30"/>
  <c r="M4111" i="30"/>
  <c r="M4112" i="30"/>
  <c r="M4113" i="30"/>
  <c r="M4114" i="30"/>
  <c r="M4115" i="30"/>
  <c r="M4116" i="30"/>
  <c r="M4117" i="30"/>
  <c r="M4118" i="30"/>
  <c r="M4119" i="30"/>
  <c r="M4120" i="30"/>
  <c r="M4121" i="30"/>
  <c r="M4122" i="30"/>
  <c r="M4123" i="30"/>
  <c r="M4124" i="30"/>
  <c r="M4125" i="30"/>
  <c r="M4126" i="30"/>
  <c r="M4127" i="30"/>
  <c r="M4128" i="30"/>
  <c r="M4129" i="30"/>
  <c r="M4130" i="30"/>
  <c r="M4131" i="30"/>
  <c r="M4132" i="30"/>
  <c r="M4133" i="30"/>
  <c r="M4134" i="30"/>
  <c r="M4135" i="30"/>
  <c r="M4136" i="30"/>
  <c r="M4137" i="30"/>
  <c r="M4138" i="30"/>
  <c r="M4139" i="30"/>
  <c r="M4140" i="30"/>
  <c r="M4141" i="30"/>
  <c r="M4142" i="30"/>
  <c r="M4143" i="30"/>
  <c r="M4144" i="30"/>
  <c r="M4145" i="30"/>
  <c r="M4146" i="30"/>
  <c r="M4147" i="30"/>
  <c r="M4148" i="30"/>
  <c r="M4149" i="30"/>
  <c r="M4150" i="30"/>
  <c r="M4151" i="30"/>
  <c r="M4152" i="30"/>
  <c r="M4153" i="30"/>
  <c r="M4154" i="30"/>
  <c r="M4155" i="30"/>
  <c r="M4156" i="30"/>
  <c r="M4157" i="30"/>
  <c r="M4158" i="30"/>
  <c r="M4159" i="30"/>
  <c r="M4160" i="30"/>
  <c r="M4161" i="30"/>
  <c r="M4162" i="30"/>
  <c r="M4163" i="30"/>
  <c r="M4164" i="30"/>
  <c r="M4165" i="30"/>
  <c r="M4166" i="30"/>
  <c r="M4167" i="30"/>
  <c r="M4168" i="30"/>
  <c r="M4169" i="30"/>
  <c r="M4170" i="30"/>
  <c r="M4171" i="30"/>
  <c r="M4172" i="30"/>
  <c r="M4173" i="30"/>
  <c r="M4174" i="30"/>
  <c r="M4175" i="30"/>
  <c r="M4176" i="30"/>
  <c r="M4177" i="30"/>
  <c r="M4178" i="30"/>
  <c r="M4179" i="30"/>
  <c r="M4180" i="30"/>
  <c r="M4181" i="30"/>
  <c r="M4182" i="30"/>
  <c r="M4183" i="30"/>
  <c r="M4184" i="30"/>
  <c r="M4185" i="30"/>
  <c r="M4186" i="30"/>
  <c r="M4187" i="30"/>
  <c r="M4188" i="30"/>
  <c r="M4189" i="30"/>
  <c r="M4190" i="30"/>
  <c r="M4191" i="30"/>
  <c r="M4192" i="30"/>
  <c r="M4193" i="30"/>
  <c r="M4194" i="30"/>
  <c r="M4195" i="30"/>
  <c r="M4196" i="30"/>
  <c r="M4197" i="30"/>
  <c r="M4198" i="30"/>
  <c r="M4199" i="30"/>
  <c r="M4200" i="30"/>
  <c r="M4201" i="30"/>
  <c r="M4202" i="30"/>
  <c r="M4203" i="30"/>
  <c r="M4204" i="30"/>
  <c r="M4205" i="30"/>
  <c r="M4206" i="30"/>
  <c r="M4207" i="30"/>
  <c r="M4208" i="30"/>
  <c r="M4209" i="30"/>
  <c r="M4210" i="30"/>
  <c r="M4211" i="30"/>
  <c r="M4212" i="30"/>
  <c r="M4213" i="30"/>
  <c r="M4214" i="30"/>
  <c r="M4215" i="30"/>
  <c r="M4216" i="30"/>
  <c r="M4217" i="30"/>
  <c r="M4218" i="30"/>
  <c r="M4219" i="30"/>
  <c r="M4220" i="30"/>
  <c r="M4221" i="30"/>
  <c r="M4222" i="30"/>
  <c r="M4223" i="30"/>
  <c r="M4224" i="30"/>
  <c r="M4225" i="30"/>
  <c r="M4226" i="30"/>
  <c r="M4227" i="30"/>
  <c r="M4228" i="30"/>
  <c r="M4229" i="30"/>
  <c r="M4230" i="30"/>
  <c r="M4231" i="30"/>
  <c r="M4232" i="30"/>
  <c r="M4233" i="30"/>
  <c r="M4234" i="30"/>
  <c r="M4235" i="30"/>
  <c r="M4236" i="30"/>
  <c r="M4237" i="30"/>
  <c r="M4238" i="30"/>
  <c r="M4239" i="30"/>
  <c r="M4240" i="30"/>
  <c r="M4241" i="30"/>
  <c r="M4242" i="30"/>
  <c r="M4243" i="30"/>
  <c r="M4244" i="30"/>
  <c r="M4245" i="30"/>
  <c r="M4246" i="30"/>
  <c r="M4247" i="30"/>
  <c r="M4248" i="30"/>
  <c r="M4249" i="30"/>
  <c r="M4250" i="30"/>
  <c r="M4251" i="30"/>
  <c r="M4252" i="30"/>
  <c r="M4253" i="30"/>
  <c r="M4254" i="30"/>
  <c r="M4255" i="30"/>
  <c r="M4256" i="30"/>
  <c r="M4257" i="30"/>
  <c r="M4258" i="30"/>
  <c r="M4259" i="30"/>
  <c r="M4260" i="30"/>
  <c r="M4261" i="30"/>
  <c r="M4262" i="30"/>
  <c r="M4263" i="30"/>
  <c r="M4264" i="30"/>
  <c r="M4265" i="30"/>
  <c r="M4266" i="30"/>
  <c r="M4267" i="30"/>
  <c r="M4268" i="30"/>
  <c r="M4269" i="30"/>
  <c r="M4270" i="30"/>
  <c r="M4271" i="30"/>
  <c r="M4272" i="30"/>
  <c r="M4273" i="30"/>
  <c r="M4274" i="30"/>
  <c r="M4275" i="30"/>
  <c r="M4276" i="30"/>
  <c r="M4277" i="30"/>
  <c r="M4278" i="30"/>
  <c r="M4279" i="30"/>
  <c r="M4280" i="30"/>
  <c r="M4281" i="30"/>
  <c r="M4282" i="30"/>
  <c r="M4283" i="30"/>
  <c r="M4284" i="30"/>
  <c r="M4285" i="30"/>
  <c r="M4286" i="30"/>
  <c r="M4287" i="30"/>
  <c r="M4288" i="30"/>
  <c r="M4289" i="30"/>
  <c r="M4290" i="30"/>
  <c r="M4291" i="30"/>
  <c r="M4292" i="30"/>
  <c r="M4293" i="30"/>
  <c r="M4294" i="30"/>
  <c r="M4295" i="30"/>
  <c r="M4296" i="30"/>
  <c r="M4297" i="30"/>
  <c r="M4298" i="30"/>
  <c r="M4299" i="30"/>
  <c r="M4300" i="30"/>
  <c r="M4301" i="30"/>
  <c r="M4302" i="30"/>
  <c r="M4303" i="30"/>
  <c r="M4304" i="30"/>
  <c r="M4305" i="30"/>
  <c r="M4306" i="30"/>
  <c r="M4307" i="30"/>
  <c r="M4308" i="30"/>
  <c r="M4309" i="30"/>
  <c r="M4310" i="30"/>
  <c r="M4311" i="30"/>
  <c r="M4312" i="30"/>
  <c r="M4313" i="30"/>
  <c r="M4314" i="30"/>
  <c r="M4315" i="30"/>
  <c r="M4316" i="30"/>
  <c r="M4317" i="30"/>
  <c r="M4318" i="30"/>
  <c r="M4319" i="30"/>
  <c r="M4320" i="30"/>
  <c r="M4321" i="30"/>
  <c r="M4322" i="30"/>
  <c r="M4323" i="30"/>
  <c r="M4324" i="30"/>
  <c r="M4325" i="30"/>
  <c r="M4326" i="30"/>
  <c r="M4327" i="30"/>
  <c r="M4328" i="30"/>
  <c r="M4329" i="30"/>
  <c r="M4330" i="30"/>
  <c r="M4331" i="30"/>
  <c r="M4332" i="30"/>
  <c r="M4333" i="30"/>
  <c r="M4334" i="30"/>
  <c r="M4335" i="30"/>
  <c r="M4336" i="30"/>
  <c r="M4337" i="30"/>
  <c r="M4338" i="30"/>
  <c r="M4339" i="30"/>
  <c r="M4340" i="30"/>
  <c r="M4341" i="30"/>
  <c r="M4342" i="30"/>
  <c r="M4343" i="30"/>
  <c r="M4344" i="30"/>
  <c r="M4345" i="30"/>
  <c r="M4346" i="30"/>
  <c r="M4347" i="30"/>
  <c r="M4348" i="30"/>
  <c r="M4349" i="30"/>
  <c r="M4350" i="30"/>
  <c r="M4351" i="30"/>
  <c r="M4352" i="30"/>
  <c r="M4353" i="30"/>
  <c r="M4354" i="30"/>
  <c r="M4355" i="30"/>
  <c r="M4356" i="30"/>
  <c r="M4357" i="30"/>
  <c r="M4358" i="30"/>
  <c r="M4359" i="30"/>
  <c r="M4360" i="30"/>
  <c r="M4361" i="30"/>
  <c r="M4362" i="30"/>
  <c r="M4363" i="30"/>
  <c r="M4364" i="30"/>
  <c r="M4365" i="30"/>
  <c r="M4366" i="30"/>
  <c r="M4367" i="30"/>
  <c r="M4368" i="30"/>
  <c r="M4369" i="30"/>
  <c r="M4370" i="30"/>
  <c r="M4371" i="30"/>
  <c r="M4372" i="30"/>
  <c r="M4373" i="30"/>
  <c r="M4374" i="30"/>
  <c r="M4375" i="30"/>
  <c r="M4376" i="30"/>
  <c r="M4377" i="30"/>
  <c r="M4378" i="30"/>
  <c r="M4379" i="30"/>
  <c r="M4380" i="30"/>
  <c r="M4381" i="30"/>
  <c r="M4382" i="30"/>
  <c r="M4383" i="30"/>
  <c r="M4384" i="30"/>
  <c r="M4385" i="30"/>
  <c r="M4386" i="30"/>
  <c r="M4387" i="30"/>
  <c r="M4388" i="30"/>
  <c r="M4389" i="30"/>
  <c r="M4390" i="30"/>
  <c r="M4391" i="30"/>
  <c r="M4392" i="30"/>
  <c r="M4393" i="30"/>
  <c r="M4394" i="30"/>
  <c r="M4395" i="30"/>
  <c r="M4396" i="30"/>
  <c r="M4397" i="30"/>
  <c r="M4398" i="30"/>
  <c r="M4399" i="30"/>
  <c r="M4400" i="30"/>
  <c r="M4401" i="30"/>
  <c r="M4402" i="30"/>
  <c r="M4403" i="30"/>
  <c r="M4404" i="30"/>
  <c r="M4405" i="30"/>
  <c r="M4406" i="30"/>
  <c r="M4407" i="30"/>
  <c r="M4408" i="30"/>
  <c r="M4409" i="30"/>
  <c r="M4410" i="30"/>
  <c r="M4411" i="30"/>
  <c r="M4412" i="30"/>
  <c r="M4413" i="30"/>
  <c r="M4414" i="30"/>
  <c r="M4415" i="30"/>
  <c r="M4416" i="30"/>
  <c r="M4417" i="30"/>
  <c r="M4418" i="30"/>
  <c r="M4419" i="30"/>
  <c r="M4420" i="30"/>
  <c r="M4421" i="30"/>
  <c r="M4422" i="30"/>
  <c r="M4423" i="30"/>
  <c r="M4424" i="30"/>
  <c r="M4425" i="30"/>
  <c r="M4426" i="30"/>
  <c r="M4427" i="30"/>
  <c r="M4428" i="30"/>
  <c r="M4429" i="30"/>
  <c r="M4430" i="30"/>
  <c r="M4431" i="30"/>
  <c r="M4432" i="30"/>
  <c r="M4433" i="30"/>
  <c r="M4434" i="30"/>
  <c r="M4435" i="30"/>
  <c r="M4436" i="30"/>
  <c r="M4437" i="30"/>
  <c r="M4438" i="30"/>
  <c r="M4439" i="30"/>
  <c r="M4440" i="30"/>
  <c r="M4441" i="30"/>
  <c r="M4442" i="30"/>
  <c r="M4443" i="30"/>
  <c r="M4444" i="30"/>
  <c r="M4445" i="30"/>
  <c r="M4446" i="30"/>
  <c r="M4447" i="30"/>
  <c r="M4448" i="30"/>
  <c r="M4449" i="30"/>
  <c r="M4450" i="30"/>
  <c r="M4451" i="30"/>
  <c r="M4452" i="30"/>
  <c r="M4453" i="30"/>
  <c r="M4454" i="30"/>
  <c r="M4455" i="30"/>
  <c r="M4456" i="30"/>
  <c r="M4457" i="30"/>
  <c r="M4458" i="30"/>
  <c r="M4459" i="30"/>
  <c r="M4460" i="30"/>
  <c r="M4461" i="30"/>
  <c r="M4462" i="30"/>
  <c r="M4463" i="30"/>
  <c r="M4464" i="30"/>
  <c r="M4465" i="30"/>
  <c r="M4466" i="30"/>
  <c r="M4467" i="30"/>
  <c r="M4468" i="30"/>
  <c r="M4469" i="30"/>
  <c r="M4470" i="30"/>
  <c r="M4471" i="30"/>
  <c r="M4472" i="30"/>
  <c r="M4473" i="30"/>
  <c r="M4474" i="30"/>
  <c r="M4475" i="30"/>
  <c r="M4476" i="30"/>
  <c r="M4477" i="30"/>
  <c r="M4478" i="30"/>
  <c r="M4479" i="30"/>
  <c r="M4480" i="30"/>
  <c r="M4481" i="30"/>
  <c r="M4482" i="30"/>
  <c r="M4483" i="30"/>
  <c r="M4484" i="30"/>
  <c r="M4485" i="30"/>
  <c r="M4486" i="30"/>
  <c r="M4487" i="30"/>
  <c r="M4488" i="30"/>
  <c r="M4489" i="30"/>
  <c r="M4490" i="30"/>
  <c r="M4491" i="30"/>
  <c r="M4492" i="30"/>
  <c r="M4493" i="30"/>
  <c r="M4494" i="30"/>
  <c r="M4495" i="30"/>
  <c r="M4496" i="30"/>
  <c r="M4497" i="30"/>
  <c r="M4498" i="30"/>
  <c r="M4499" i="30"/>
  <c r="M4500" i="30"/>
  <c r="M4501" i="30"/>
  <c r="M4502" i="30"/>
  <c r="M4503" i="30"/>
  <c r="M4504" i="30"/>
  <c r="M4505" i="30"/>
  <c r="M4506" i="30"/>
  <c r="M4507" i="30"/>
  <c r="M4508" i="30"/>
  <c r="M4509" i="30"/>
  <c r="M4510" i="30"/>
  <c r="M4511" i="30"/>
  <c r="M4512" i="30"/>
  <c r="M4513" i="30"/>
  <c r="M4514" i="30"/>
  <c r="M4515" i="30"/>
  <c r="M4516" i="30"/>
  <c r="M4517" i="30"/>
  <c r="M4518" i="30"/>
  <c r="M4519" i="30"/>
  <c r="M4520" i="30"/>
  <c r="M4521" i="30"/>
  <c r="M4522" i="30"/>
  <c r="M4523" i="30"/>
  <c r="M4524" i="30"/>
  <c r="M4525" i="30"/>
  <c r="M4526" i="30"/>
  <c r="M4527" i="30"/>
  <c r="M4528" i="30"/>
  <c r="M4529" i="30"/>
  <c r="M4530" i="30"/>
  <c r="M4531" i="30"/>
  <c r="M4532" i="30"/>
  <c r="M4533" i="30"/>
  <c r="M4534" i="30"/>
  <c r="M4535" i="30"/>
  <c r="M4536" i="30"/>
  <c r="M4537" i="30"/>
  <c r="M4538" i="30"/>
  <c r="M4539" i="30"/>
  <c r="M4540" i="30"/>
  <c r="M4541" i="30"/>
  <c r="M4542" i="30"/>
  <c r="M4543" i="30"/>
  <c r="M4544" i="30"/>
  <c r="M4545" i="30"/>
  <c r="M4546" i="30"/>
  <c r="M4547" i="30"/>
  <c r="M4548" i="30"/>
  <c r="M4549" i="30"/>
  <c r="M4550" i="30"/>
  <c r="M4551" i="30"/>
  <c r="M4552" i="30"/>
  <c r="M4553" i="30"/>
  <c r="M4554" i="30"/>
  <c r="M4555" i="30"/>
  <c r="M4556" i="30"/>
  <c r="M4557" i="30"/>
  <c r="M4558" i="30"/>
  <c r="M4559" i="30"/>
  <c r="M4560" i="30"/>
  <c r="M4561" i="30"/>
  <c r="M4562" i="30"/>
  <c r="M4563" i="30"/>
  <c r="M4564" i="30"/>
  <c r="M4565" i="30"/>
  <c r="M4566" i="30"/>
  <c r="M4567" i="30"/>
  <c r="M4568" i="30"/>
  <c r="M4569" i="30"/>
  <c r="M4570" i="30"/>
  <c r="M4571" i="30"/>
  <c r="M4572" i="30"/>
  <c r="M4573" i="30"/>
  <c r="M4574" i="30"/>
  <c r="M4575" i="30"/>
  <c r="M4576" i="30"/>
  <c r="M4577" i="30"/>
  <c r="M4578" i="30"/>
  <c r="M4579" i="30"/>
  <c r="M4580" i="30"/>
  <c r="M4581" i="30"/>
  <c r="M4582" i="30"/>
  <c r="M4583" i="30"/>
  <c r="M4584" i="30"/>
  <c r="M4585" i="30"/>
  <c r="M4586" i="30"/>
  <c r="M4587" i="30"/>
  <c r="M4588" i="30"/>
  <c r="M4589" i="30"/>
  <c r="M4590" i="30"/>
  <c r="M4591" i="30"/>
  <c r="M4592" i="30"/>
  <c r="M4593" i="30"/>
  <c r="M4594" i="30"/>
  <c r="M4595" i="30"/>
  <c r="M4596" i="30"/>
  <c r="M4597" i="30"/>
  <c r="M4598" i="30"/>
  <c r="M4599" i="30"/>
  <c r="M4600" i="30"/>
  <c r="M4601" i="30"/>
  <c r="M4602" i="30"/>
  <c r="M4603" i="30"/>
  <c r="M4604" i="30"/>
  <c r="M4605" i="30"/>
  <c r="M4606" i="30"/>
  <c r="M4607" i="30"/>
  <c r="M4608" i="30"/>
  <c r="M4609" i="30"/>
  <c r="M4610" i="30"/>
  <c r="M4611" i="30"/>
  <c r="M4612" i="30"/>
  <c r="M4613" i="30"/>
  <c r="M4614" i="30"/>
  <c r="M4615" i="30"/>
  <c r="M4616" i="30"/>
  <c r="M4617" i="30"/>
  <c r="M4618" i="30"/>
  <c r="M4619" i="30"/>
  <c r="M4620" i="30"/>
  <c r="M4621" i="30"/>
  <c r="M4622" i="30"/>
  <c r="M4623" i="30"/>
  <c r="M4624" i="30"/>
  <c r="M4625" i="30"/>
  <c r="M4626" i="30"/>
  <c r="M4627" i="30"/>
  <c r="M4628" i="30"/>
  <c r="M4629" i="30"/>
  <c r="M4630" i="30"/>
  <c r="M4631" i="30"/>
  <c r="M4632" i="30"/>
  <c r="M4633" i="30"/>
  <c r="M4634" i="30"/>
  <c r="M4635" i="30"/>
  <c r="M4636" i="30"/>
  <c r="M4637" i="30"/>
  <c r="M4638" i="30"/>
  <c r="M4639" i="30"/>
  <c r="M4640" i="30"/>
  <c r="M4641" i="30"/>
  <c r="M4642" i="30"/>
  <c r="M4643" i="30"/>
  <c r="M4644" i="30"/>
  <c r="M4645" i="30"/>
  <c r="M4646" i="30"/>
  <c r="M4647" i="30"/>
  <c r="M4648" i="30"/>
  <c r="M4649" i="30"/>
  <c r="M4650" i="30"/>
  <c r="M4651" i="30"/>
  <c r="M4652" i="30"/>
  <c r="M4653" i="30"/>
  <c r="M4654" i="30"/>
  <c r="M4655" i="30"/>
  <c r="M4656" i="30"/>
  <c r="M4657" i="30"/>
  <c r="M4658" i="30"/>
  <c r="M4659" i="30"/>
  <c r="M4660" i="30"/>
  <c r="M4661" i="30"/>
  <c r="M4662" i="30"/>
  <c r="M4663" i="30"/>
  <c r="M4664" i="30"/>
  <c r="M4665" i="30"/>
  <c r="M4666" i="30"/>
  <c r="M4667" i="30"/>
  <c r="M4668" i="30"/>
  <c r="M4669" i="30"/>
  <c r="M4670" i="30"/>
  <c r="M4671" i="30"/>
  <c r="M4672" i="30"/>
  <c r="M4673" i="30"/>
  <c r="M4674" i="30"/>
  <c r="M4675" i="30"/>
  <c r="M4676" i="30"/>
  <c r="M4677" i="30"/>
  <c r="M4678" i="30"/>
  <c r="M4679" i="30"/>
  <c r="M4680" i="30"/>
  <c r="M4681" i="30"/>
  <c r="M4682" i="30"/>
  <c r="M4683" i="30"/>
  <c r="M4684" i="30"/>
  <c r="M4685" i="30"/>
  <c r="M4686" i="30"/>
  <c r="M4687" i="30"/>
  <c r="M4688" i="30"/>
  <c r="M4689" i="30"/>
  <c r="M4690" i="30"/>
  <c r="M4691" i="30"/>
  <c r="M4692" i="30"/>
  <c r="M4693" i="30"/>
  <c r="M4694" i="30"/>
  <c r="M4695" i="30"/>
  <c r="M4696" i="30"/>
  <c r="M4697" i="30"/>
  <c r="M4698" i="30"/>
  <c r="M4699" i="30"/>
  <c r="M4700" i="30"/>
  <c r="M4701" i="30"/>
  <c r="M4702" i="30"/>
  <c r="M4703" i="30"/>
  <c r="M4704" i="30"/>
  <c r="M4705" i="30"/>
  <c r="M4706" i="30"/>
  <c r="M4707" i="30"/>
  <c r="M4708" i="30"/>
  <c r="M4709" i="30"/>
  <c r="M4710" i="30"/>
  <c r="M4711" i="30"/>
  <c r="M4712" i="30"/>
  <c r="M4713" i="30"/>
  <c r="M4714" i="30"/>
  <c r="M4715" i="30"/>
  <c r="M4716" i="30"/>
  <c r="M4717" i="30"/>
  <c r="M4718" i="30"/>
  <c r="M4719" i="30"/>
  <c r="M4720" i="30"/>
  <c r="M4721" i="30"/>
  <c r="M4722" i="30"/>
  <c r="M4723" i="30"/>
  <c r="M4724" i="30"/>
  <c r="M4725" i="30"/>
  <c r="M4726" i="30"/>
  <c r="M4727" i="30"/>
  <c r="M4728" i="30"/>
  <c r="M4729" i="30"/>
  <c r="M4730" i="30"/>
  <c r="M4731" i="30"/>
  <c r="M4732" i="30"/>
  <c r="M4733" i="30"/>
  <c r="M4734" i="30"/>
  <c r="M4735" i="30"/>
  <c r="M4736" i="30"/>
  <c r="M4737" i="30"/>
  <c r="M4738" i="30"/>
  <c r="M4739" i="30"/>
  <c r="M4740" i="30"/>
  <c r="M4741" i="30"/>
  <c r="M4742" i="30"/>
  <c r="M4743" i="30"/>
  <c r="M4744" i="30"/>
  <c r="M4745" i="30"/>
  <c r="M4746" i="30"/>
  <c r="M4747" i="30"/>
  <c r="M4748" i="30"/>
  <c r="M4749" i="30"/>
  <c r="M4750" i="30"/>
  <c r="M4751" i="30"/>
  <c r="M4752" i="30"/>
  <c r="M4753" i="30"/>
  <c r="M4754" i="30"/>
  <c r="M4755" i="30"/>
  <c r="M4756" i="30"/>
  <c r="M4757" i="30"/>
  <c r="M4758" i="30"/>
  <c r="M4759" i="30"/>
  <c r="M4760" i="30"/>
  <c r="M4761" i="30"/>
  <c r="M4762" i="30"/>
  <c r="M4763" i="30"/>
  <c r="M4764" i="30"/>
  <c r="M4765" i="30"/>
  <c r="M4766" i="30"/>
  <c r="M4767" i="30"/>
  <c r="M4768" i="30"/>
  <c r="M4769" i="30"/>
  <c r="M4770" i="30"/>
  <c r="M4771" i="30"/>
  <c r="M4772" i="30"/>
  <c r="M4773" i="30"/>
  <c r="M4774" i="30"/>
  <c r="M4775" i="30"/>
  <c r="M4776" i="30"/>
  <c r="M4777" i="30"/>
  <c r="M4778" i="30"/>
  <c r="M4779" i="30"/>
  <c r="M4780" i="30"/>
  <c r="M4781" i="30"/>
  <c r="M4782" i="30"/>
  <c r="M4783" i="30"/>
  <c r="M4784" i="30"/>
  <c r="M4785" i="30"/>
  <c r="M4786" i="30"/>
  <c r="M4787" i="30"/>
  <c r="M4788" i="30"/>
  <c r="M4789" i="30"/>
  <c r="M4790" i="30"/>
  <c r="M4791" i="30"/>
  <c r="M4792" i="30"/>
  <c r="M4793" i="30"/>
  <c r="M4794" i="30"/>
  <c r="M4795" i="30"/>
  <c r="M4796" i="30"/>
  <c r="M4797" i="30"/>
  <c r="M4798" i="30"/>
  <c r="M4799" i="30"/>
  <c r="M4800" i="30"/>
  <c r="M4801" i="30"/>
  <c r="M4802" i="30"/>
  <c r="M4803" i="30"/>
  <c r="M4804" i="30"/>
  <c r="M4805" i="30"/>
  <c r="M4806" i="30"/>
  <c r="M4807" i="30"/>
  <c r="M4808" i="30"/>
  <c r="M4809" i="30"/>
  <c r="M4810" i="30"/>
  <c r="M4811" i="30"/>
  <c r="M4812" i="30"/>
  <c r="M4813" i="30"/>
  <c r="M4814" i="30"/>
  <c r="M4815" i="30"/>
  <c r="M4816" i="30"/>
  <c r="M4817" i="30"/>
  <c r="M4818" i="30"/>
  <c r="M4819" i="30"/>
  <c r="M4820" i="30"/>
  <c r="M4821" i="30"/>
  <c r="M4822" i="30"/>
  <c r="M4823" i="30"/>
  <c r="M4824" i="30"/>
  <c r="M4825" i="30"/>
  <c r="M4826" i="30"/>
  <c r="M4827" i="30"/>
  <c r="M4828" i="30"/>
  <c r="M4829" i="30"/>
  <c r="M4830" i="30"/>
  <c r="M4831" i="30"/>
  <c r="M4832" i="30"/>
  <c r="M4833" i="30"/>
  <c r="M4834" i="30"/>
  <c r="M4835" i="30"/>
  <c r="M4836" i="30"/>
  <c r="M4837" i="30"/>
  <c r="M4838" i="30"/>
  <c r="M4839" i="30"/>
  <c r="M4840" i="30"/>
  <c r="M4841" i="30"/>
  <c r="M4842" i="30"/>
  <c r="M4843" i="30"/>
  <c r="M4844" i="30"/>
  <c r="M4845" i="30"/>
  <c r="M4846" i="30"/>
  <c r="M4847" i="30"/>
  <c r="M4848" i="30"/>
  <c r="M4849" i="30"/>
  <c r="M4850" i="30"/>
  <c r="M4851" i="30"/>
  <c r="M4852" i="30"/>
  <c r="M4853" i="30"/>
  <c r="M4854" i="30"/>
  <c r="M4855" i="30"/>
  <c r="M4856" i="30"/>
  <c r="M4857" i="30"/>
  <c r="M4858" i="30"/>
  <c r="M4859" i="30"/>
  <c r="M4860" i="30"/>
  <c r="M4861" i="30"/>
  <c r="M4862" i="30"/>
  <c r="M4863" i="30"/>
  <c r="M4864" i="30"/>
  <c r="M4865" i="30"/>
  <c r="M4866" i="30"/>
  <c r="M4867" i="30"/>
  <c r="M4868" i="30"/>
  <c r="M4869" i="30"/>
  <c r="M4870" i="30"/>
  <c r="M4871" i="30"/>
  <c r="M4872" i="30"/>
  <c r="M4873" i="30"/>
  <c r="M4874" i="30"/>
  <c r="M4875" i="30"/>
  <c r="M4876" i="30"/>
  <c r="M4877" i="30"/>
  <c r="M4878" i="30"/>
  <c r="M4879" i="30"/>
  <c r="M4880" i="30"/>
  <c r="M4881" i="30"/>
  <c r="M4882" i="30"/>
  <c r="M4883" i="30"/>
  <c r="M4884" i="30"/>
  <c r="M4885" i="30"/>
  <c r="M4886" i="30"/>
  <c r="M4887" i="30"/>
  <c r="M4888" i="30"/>
  <c r="M4889" i="30"/>
  <c r="M4890" i="30"/>
  <c r="M4891" i="30"/>
  <c r="M4892" i="30"/>
  <c r="M4893" i="30"/>
  <c r="M4894" i="30"/>
  <c r="M4895" i="30"/>
  <c r="M4896" i="30"/>
  <c r="M4897" i="30"/>
  <c r="M4898" i="30"/>
  <c r="M4899" i="30"/>
  <c r="M4900" i="30"/>
  <c r="M4901" i="30"/>
  <c r="M4902" i="30"/>
  <c r="M4903" i="30"/>
  <c r="M4904" i="30"/>
  <c r="M4905" i="30"/>
  <c r="M4906" i="30"/>
  <c r="M4907" i="30"/>
  <c r="M4908" i="30"/>
  <c r="M4909" i="30"/>
  <c r="M4910" i="30"/>
  <c r="M4911" i="30"/>
  <c r="M4912" i="30"/>
  <c r="M4913" i="30"/>
  <c r="M4914" i="30"/>
  <c r="M4915" i="30"/>
  <c r="M4916" i="30"/>
  <c r="M4917" i="30"/>
  <c r="M4918" i="30"/>
  <c r="M4919" i="30"/>
  <c r="M4920" i="30"/>
  <c r="M4921" i="30"/>
  <c r="M4922" i="30"/>
  <c r="M4923" i="30"/>
  <c r="M4924" i="30"/>
  <c r="M4925" i="30"/>
  <c r="M4926" i="30"/>
  <c r="M4927" i="30"/>
  <c r="M4928" i="30"/>
  <c r="M4929" i="30"/>
  <c r="M4930" i="30"/>
  <c r="M4931" i="30"/>
  <c r="M4932" i="30"/>
  <c r="M4933" i="30"/>
  <c r="M4934" i="30"/>
  <c r="M4935" i="30"/>
  <c r="M4936" i="30"/>
  <c r="M4937" i="30"/>
  <c r="M4938" i="30"/>
  <c r="M4939" i="30"/>
  <c r="M4940" i="30"/>
  <c r="M4941" i="30"/>
  <c r="M4942" i="30"/>
  <c r="M4943" i="30"/>
  <c r="M4944" i="30"/>
  <c r="M4945" i="30"/>
  <c r="M4946" i="30"/>
  <c r="M4947" i="30"/>
  <c r="M4948" i="30"/>
  <c r="M4949" i="30"/>
  <c r="M4950" i="30"/>
  <c r="M4951" i="30"/>
  <c r="M4952" i="30"/>
  <c r="M4953" i="30"/>
  <c r="M4954" i="30"/>
  <c r="M4955" i="30"/>
  <c r="M4956" i="30"/>
  <c r="M4957" i="30"/>
  <c r="M4958" i="30"/>
  <c r="M4959" i="30"/>
  <c r="M4960" i="30"/>
  <c r="M4961" i="30"/>
  <c r="M4962" i="30"/>
  <c r="M4963" i="30"/>
  <c r="M4964" i="30"/>
  <c r="M4965" i="30"/>
  <c r="M4966" i="30"/>
  <c r="M4967" i="30"/>
  <c r="M4968" i="30"/>
  <c r="M4969" i="30"/>
  <c r="M4970" i="30"/>
  <c r="M4971" i="30"/>
  <c r="M4972" i="30"/>
  <c r="M4973" i="30"/>
  <c r="M4974" i="30"/>
  <c r="M4975" i="30"/>
  <c r="M4976" i="30"/>
  <c r="M4977" i="30"/>
  <c r="M4978" i="30"/>
  <c r="M4979" i="30"/>
  <c r="M4980" i="30"/>
  <c r="M4981" i="30"/>
  <c r="M4982" i="30"/>
  <c r="M4983" i="30"/>
  <c r="M4984" i="30"/>
  <c r="M4985" i="30"/>
  <c r="M4986" i="30"/>
  <c r="M4987" i="30"/>
  <c r="M4988" i="30"/>
  <c r="M4989" i="30"/>
  <c r="M4990" i="30"/>
  <c r="M4991" i="30"/>
  <c r="M4992" i="30"/>
  <c r="M4993" i="30"/>
  <c r="M4994" i="30"/>
  <c r="M4995" i="30"/>
  <c r="M4996" i="30"/>
  <c r="M4997" i="30"/>
  <c r="M4998" i="30"/>
  <c r="M4999" i="30"/>
  <c r="M5000" i="30"/>
  <c r="M5001" i="30"/>
  <c r="M5002" i="30"/>
  <c r="M5003" i="30"/>
  <c r="M5004" i="30"/>
  <c r="M5005" i="30"/>
  <c r="M5006" i="30"/>
  <c r="M5007" i="30"/>
  <c r="M5008" i="30"/>
  <c r="M5009" i="30"/>
  <c r="M5010" i="30"/>
  <c r="M5011" i="30"/>
  <c r="M5012" i="30"/>
  <c r="M5013" i="30"/>
  <c r="M5014" i="30"/>
  <c r="M5015" i="30"/>
  <c r="M5016" i="30"/>
  <c r="M5017" i="30"/>
  <c r="M5018" i="30"/>
  <c r="M5019" i="30"/>
  <c r="M5020" i="30"/>
  <c r="M5021" i="30"/>
  <c r="M5022" i="30"/>
  <c r="M5023" i="30"/>
  <c r="M5024" i="30"/>
  <c r="M5025" i="30"/>
  <c r="M5026" i="30"/>
  <c r="M5027" i="30"/>
  <c r="M5028" i="30"/>
  <c r="M5029" i="30"/>
  <c r="M5030" i="30"/>
  <c r="M5031" i="30"/>
  <c r="M5032" i="30"/>
  <c r="M5033" i="30"/>
  <c r="M5034" i="30"/>
  <c r="M5035" i="30"/>
  <c r="M5036" i="30"/>
  <c r="M5037" i="30"/>
  <c r="M5038" i="30"/>
  <c r="M5039" i="30"/>
  <c r="M5040" i="30"/>
  <c r="M5041" i="30"/>
  <c r="M5042" i="30"/>
  <c r="M5043" i="30"/>
  <c r="M5044" i="30"/>
  <c r="M5045" i="30"/>
  <c r="M5046" i="30"/>
  <c r="M5047" i="30"/>
  <c r="M5048" i="30"/>
  <c r="M5049" i="30"/>
  <c r="M5050" i="30"/>
  <c r="M5051" i="30"/>
  <c r="M5052" i="30"/>
  <c r="M5053" i="30"/>
  <c r="M5054" i="30"/>
  <c r="M5055" i="30"/>
  <c r="M5056" i="30"/>
  <c r="M5057" i="30"/>
  <c r="M5058" i="30"/>
  <c r="M5059" i="30"/>
  <c r="M5060" i="30"/>
  <c r="M5061" i="30"/>
  <c r="M5062" i="30"/>
  <c r="M5063" i="30"/>
  <c r="M5064" i="30"/>
  <c r="M5065" i="30"/>
  <c r="M5066" i="30"/>
  <c r="M5067" i="30"/>
  <c r="M5068" i="30"/>
  <c r="M5069" i="30"/>
  <c r="M5070" i="30"/>
  <c r="M5071" i="30"/>
  <c r="M5072" i="30"/>
  <c r="M5073" i="30"/>
  <c r="M5074" i="30"/>
  <c r="M5075" i="30"/>
  <c r="M5076" i="30"/>
  <c r="M5077" i="30"/>
  <c r="M5078" i="30"/>
  <c r="M5079" i="30"/>
  <c r="M5080" i="30"/>
  <c r="M5081" i="30"/>
  <c r="M5082" i="30"/>
  <c r="M5083" i="30"/>
  <c r="M5084" i="30"/>
  <c r="M5085" i="30"/>
  <c r="M5086" i="30"/>
  <c r="M5087" i="30"/>
  <c r="M5088" i="30"/>
  <c r="M5089" i="30"/>
  <c r="M5090" i="30"/>
  <c r="M5091" i="30"/>
  <c r="M5092" i="30"/>
  <c r="M5093" i="30"/>
  <c r="M5094" i="30"/>
  <c r="M5095" i="30"/>
  <c r="M5096" i="30"/>
  <c r="M5097" i="30"/>
  <c r="M5098" i="30"/>
  <c r="M5099" i="30"/>
  <c r="M5100" i="30"/>
  <c r="M5101" i="30"/>
  <c r="M5102" i="30"/>
  <c r="M5103" i="30"/>
  <c r="M5104" i="30"/>
  <c r="M5105" i="30"/>
  <c r="M5106" i="30"/>
  <c r="M5107" i="30"/>
  <c r="M5108" i="30"/>
  <c r="M5109" i="30"/>
  <c r="M5110" i="30"/>
  <c r="M5111" i="30"/>
  <c r="M5112" i="30"/>
  <c r="M5113" i="30"/>
  <c r="M5114" i="30"/>
  <c r="M5115" i="30"/>
  <c r="M5116" i="30"/>
  <c r="M5117" i="30"/>
  <c r="M5118" i="30"/>
  <c r="M5119" i="30"/>
  <c r="M5120" i="30"/>
  <c r="M5121" i="30"/>
  <c r="M5122" i="30"/>
  <c r="M5123" i="30"/>
  <c r="M5124" i="30"/>
  <c r="M5125" i="30"/>
  <c r="M5126" i="30"/>
  <c r="M5127" i="30"/>
  <c r="M5128" i="30"/>
  <c r="M5129" i="30"/>
  <c r="M5130" i="30"/>
  <c r="M5131" i="30"/>
  <c r="M5132" i="30"/>
  <c r="M5133" i="30"/>
  <c r="M5134" i="30"/>
  <c r="M5135" i="30"/>
  <c r="M5136" i="30"/>
  <c r="M5137" i="30"/>
  <c r="M5138" i="30"/>
  <c r="M5139" i="30"/>
  <c r="M5140" i="30"/>
  <c r="M5141" i="30"/>
  <c r="M5142" i="30"/>
  <c r="M5143" i="30"/>
  <c r="M5144" i="30"/>
  <c r="M5145" i="30"/>
  <c r="M5146" i="30"/>
  <c r="M5147" i="30"/>
  <c r="M5148" i="30"/>
  <c r="M5149" i="30"/>
  <c r="M5150" i="30"/>
  <c r="M5151" i="30"/>
  <c r="M5152" i="30"/>
  <c r="M5153" i="30"/>
  <c r="M5154" i="30"/>
  <c r="M5155" i="30"/>
  <c r="M5156" i="30"/>
  <c r="M5157" i="30"/>
  <c r="M5158" i="30"/>
  <c r="M5159" i="30"/>
  <c r="M5160" i="30"/>
  <c r="M5161" i="30"/>
  <c r="M5162" i="30"/>
  <c r="M5163" i="30"/>
  <c r="M5164" i="30"/>
  <c r="M5165" i="30"/>
  <c r="M5166" i="30"/>
  <c r="M5167" i="30"/>
  <c r="M5168" i="30"/>
  <c r="M5169" i="30"/>
  <c r="M5170" i="30"/>
  <c r="M5171" i="30"/>
  <c r="M5172" i="30"/>
  <c r="M5173" i="30"/>
  <c r="M5174" i="30"/>
  <c r="M5175" i="30"/>
  <c r="M5176" i="30"/>
  <c r="M5177" i="30"/>
  <c r="M5178" i="30"/>
  <c r="M5179" i="30"/>
  <c r="M5180" i="30"/>
  <c r="M5181" i="30"/>
  <c r="M5182" i="30"/>
  <c r="M5183" i="30"/>
  <c r="M5184" i="30"/>
  <c r="M5185" i="30"/>
  <c r="M5186" i="30"/>
  <c r="M5187" i="30"/>
  <c r="M5188" i="30"/>
  <c r="M5189" i="30"/>
  <c r="M5190" i="30"/>
  <c r="M5191" i="30"/>
  <c r="M5192" i="30"/>
  <c r="M5193" i="30"/>
  <c r="M5194" i="30"/>
  <c r="M5195" i="30"/>
  <c r="M5196" i="30"/>
  <c r="M5197" i="30"/>
  <c r="M5198" i="30"/>
  <c r="M5199" i="30"/>
  <c r="M5200" i="30"/>
  <c r="M5201" i="30"/>
  <c r="M5202" i="30"/>
  <c r="M5203" i="30"/>
  <c r="M5204" i="30"/>
  <c r="M5205" i="30"/>
  <c r="M5206" i="30"/>
  <c r="M5207" i="30"/>
  <c r="M5208" i="30"/>
  <c r="M5209" i="30"/>
  <c r="M5210" i="30"/>
  <c r="M5211" i="30"/>
  <c r="M5212" i="30"/>
  <c r="M5213" i="30"/>
  <c r="M5214" i="30"/>
  <c r="M5215" i="30"/>
  <c r="M5216" i="30"/>
  <c r="M5217" i="30"/>
  <c r="M5218" i="30"/>
  <c r="M5219" i="30"/>
  <c r="M5220" i="30"/>
  <c r="M5221" i="30"/>
  <c r="M5222" i="30"/>
  <c r="M5223" i="30"/>
  <c r="M5224" i="30"/>
  <c r="M5225" i="30"/>
  <c r="M5226" i="30"/>
  <c r="M5227" i="30"/>
  <c r="M5228" i="30"/>
  <c r="M5229" i="30"/>
  <c r="M5230" i="30"/>
  <c r="M5231" i="30"/>
  <c r="M5232" i="30"/>
  <c r="M5233" i="30"/>
  <c r="M5234" i="30"/>
  <c r="M5235" i="30"/>
  <c r="M5236" i="30"/>
  <c r="M5237" i="30"/>
  <c r="M5238" i="30"/>
  <c r="M5239" i="30"/>
  <c r="M5240" i="30"/>
  <c r="M5241" i="30"/>
  <c r="M5242" i="30"/>
  <c r="M5243" i="30"/>
  <c r="M5244" i="30"/>
  <c r="M5245" i="30"/>
  <c r="M5246" i="30"/>
  <c r="M5247" i="30"/>
  <c r="M5248" i="30"/>
  <c r="M5249" i="30"/>
  <c r="M5250" i="30"/>
  <c r="M5251" i="30"/>
  <c r="M5252" i="30"/>
  <c r="M5253" i="30"/>
  <c r="M5254" i="30"/>
  <c r="M5255" i="30"/>
  <c r="M5256" i="30"/>
  <c r="M5257" i="30"/>
  <c r="M5258" i="30"/>
  <c r="M5259" i="30"/>
  <c r="M5260" i="30"/>
  <c r="M5261" i="30"/>
  <c r="M5262" i="30"/>
  <c r="M5263" i="30"/>
  <c r="M5264" i="30"/>
  <c r="M5265" i="30"/>
  <c r="M5266" i="30"/>
  <c r="M5267" i="30"/>
  <c r="M5268" i="30"/>
  <c r="M5269" i="30"/>
  <c r="M5270" i="30"/>
  <c r="M5271" i="30"/>
  <c r="M5272" i="30"/>
  <c r="M5273" i="30"/>
  <c r="M5274" i="30"/>
  <c r="M5275" i="30"/>
  <c r="M5276" i="30"/>
  <c r="M5277" i="30"/>
  <c r="M5278" i="30"/>
  <c r="M5279" i="30"/>
  <c r="M5280" i="30"/>
  <c r="M5281" i="30"/>
  <c r="M5282" i="30"/>
  <c r="M5283" i="30"/>
  <c r="M5284" i="30"/>
  <c r="M5285" i="30"/>
  <c r="M5286" i="30"/>
  <c r="M5287" i="30"/>
  <c r="M5288" i="30"/>
  <c r="M5289" i="30"/>
  <c r="M5290" i="30"/>
  <c r="M5291" i="30"/>
  <c r="M5292" i="30"/>
  <c r="M5293" i="30"/>
  <c r="M5294" i="30"/>
  <c r="M5295" i="30"/>
  <c r="M5296" i="30"/>
  <c r="M5297" i="30"/>
  <c r="M5298" i="30"/>
  <c r="M5299" i="30"/>
  <c r="M5300" i="30"/>
  <c r="M5301" i="30"/>
  <c r="M5302" i="30"/>
  <c r="M5303" i="30"/>
  <c r="M5304" i="30"/>
  <c r="M5305" i="30"/>
  <c r="M5306" i="30"/>
  <c r="M5307" i="30"/>
  <c r="M5308" i="30"/>
  <c r="M5309" i="30"/>
  <c r="M5310" i="30"/>
  <c r="M5311" i="30"/>
  <c r="M5312" i="30"/>
  <c r="M5313" i="30"/>
  <c r="M5314" i="30"/>
  <c r="M5315" i="30"/>
  <c r="M5316" i="30"/>
  <c r="M5317" i="30"/>
  <c r="M5318" i="30"/>
  <c r="M5319" i="30"/>
  <c r="M5320" i="30"/>
  <c r="M5321" i="30"/>
  <c r="M5322" i="30"/>
  <c r="M5323" i="30"/>
  <c r="M5324" i="30"/>
  <c r="M5325" i="30"/>
  <c r="M5326" i="30"/>
  <c r="M5327" i="30"/>
  <c r="M5328" i="30"/>
  <c r="M5329" i="30"/>
  <c r="M5330" i="30"/>
  <c r="M5331" i="30"/>
  <c r="M5332" i="30"/>
  <c r="M5333" i="30"/>
  <c r="M5334" i="30"/>
  <c r="M5335" i="30"/>
  <c r="M5336" i="30"/>
  <c r="M5337" i="30"/>
  <c r="M5338" i="30"/>
  <c r="M5339" i="30"/>
  <c r="M5340" i="30"/>
  <c r="M5341" i="30"/>
  <c r="M5342" i="30"/>
  <c r="M5343" i="30"/>
  <c r="M5344" i="30"/>
  <c r="M5345" i="30"/>
  <c r="M5346" i="30"/>
  <c r="M5347" i="30"/>
  <c r="M5348" i="30"/>
  <c r="M5349" i="30"/>
  <c r="M5350" i="30"/>
  <c r="M5351" i="30"/>
  <c r="M5352" i="30"/>
  <c r="M5353" i="30"/>
  <c r="M5354" i="30"/>
  <c r="M5355" i="30"/>
  <c r="M5356" i="30"/>
  <c r="M5357" i="30"/>
  <c r="M5358" i="30"/>
  <c r="M5359" i="30"/>
  <c r="M5360" i="30"/>
  <c r="M5361" i="30"/>
  <c r="M5362" i="30"/>
  <c r="M5363" i="30"/>
  <c r="M5364" i="30"/>
  <c r="M5365" i="30"/>
  <c r="M5366" i="30"/>
  <c r="M5367" i="30"/>
  <c r="M5368" i="30"/>
  <c r="M5369" i="30"/>
  <c r="M5370" i="30"/>
  <c r="M5371" i="30"/>
  <c r="M5372" i="30"/>
  <c r="M5373" i="30"/>
  <c r="M5374" i="30"/>
  <c r="M5375" i="30"/>
  <c r="M5376" i="30"/>
  <c r="M5377" i="30"/>
  <c r="M5378" i="30"/>
  <c r="M5379" i="30"/>
  <c r="M5380" i="30"/>
  <c r="M5381" i="30"/>
  <c r="M5382" i="30"/>
  <c r="M5383" i="30"/>
  <c r="M5384" i="30"/>
  <c r="M5385" i="30"/>
  <c r="M5386" i="30"/>
  <c r="M5387" i="30"/>
  <c r="M5388" i="30"/>
  <c r="M5389" i="30"/>
  <c r="M5390" i="30"/>
  <c r="M5391" i="30"/>
  <c r="M5392" i="30"/>
  <c r="M5393" i="30"/>
  <c r="M5394" i="30"/>
  <c r="M5395" i="30"/>
  <c r="M5396" i="30"/>
  <c r="M5397" i="30"/>
  <c r="M5398" i="30"/>
  <c r="M5399" i="30"/>
  <c r="M5400" i="30"/>
  <c r="M5401" i="30"/>
  <c r="M5402" i="30"/>
  <c r="M5403" i="30"/>
  <c r="M5404" i="30"/>
  <c r="M5405" i="30"/>
  <c r="M5406" i="30"/>
  <c r="M5407" i="30"/>
  <c r="M5408" i="30"/>
  <c r="M5409" i="30"/>
  <c r="M5410" i="30"/>
  <c r="M5411" i="30"/>
  <c r="M5412" i="30"/>
  <c r="M5413" i="30"/>
  <c r="M5414" i="30"/>
  <c r="M5415" i="30"/>
  <c r="M5416" i="30"/>
  <c r="M5417" i="30"/>
  <c r="M5418" i="30"/>
  <c r="M5419" i="30"/>
  <c r="M5420" i="30"/>
  <c r="M5421" i="30"/>
  <c r="M5422" i="30"/>
  <c r="M5423" i="30"/>
  <c r="M5424" i="30"/>
  <c r="M5425" i="30"/>
  <c r="M5426" i="30"/>
  <c r="M5427" i="30"/>
  <c r="M5428" i="30"/>
  <c r="M5429" i="30"/>
  <c r="M5430" i="30"/>
  <c r="M5431" i="30"/>
  <c r="M5432" i="30"/>
  <c r="M5433" i="30"/>
  <c r="M5434" i="30"/>
  <c r="M5435" i="30"/>
  <c r="M5436" i="30"/>
  <c r="M5437" i="30"/>
  <c r="M5438" i="30"/>
  <c r="M5439" i="30"/>
  <c r="M5440" i="30"/>
  <c r="M5441" i="30"/>
  <c r="M5442" i="30"/>
  <c r="M5443" i="30"/>
  <c r="M5444" i="30"/>
  <c r="M5445" i="30"/>
  <c r="M5446" i="30"/>
  <c r="M5447" i="30"/>
  <c r="M5448" i="30"/>
  <c r="M5449" i="30"/>
  <c r="M5450" i="30"/>
  <c r="M5451" i="30"/>
  <c r="M5452" i="30"/>
  <c r="M5453" i="30"/>
  <c r="M5454" i="30"/>
  <c r="M5455" i="30"/>
  <c r="M5456" i="30"/>
  <c r="M5457" i="30"/>
  <c r="M5458" i="30"/>
  <c r="M5459" i="30"/>
  <c r="M5460" i="30"/>
  <c r="M5461" i="30"/>
  <c r="M5462" i="30"/>
  <c r="M5463" i="30"/>
  <c r="M5464" i="30"/>
  <c r="M5465" i="30"/>
  <c r="M5466" i="30"/>
  <c r="M5467" i="30"/>
  <c r="M5468" i="30"/>
  <c r="M5469" i="30"/>
  <c r="M5470" i="30"/>
  <c r="M5471" i="30"/>
  <c r="M5472" i="30"/>
  <c r="M5473" i="30"/>
  <c r="M5474" i="30"/>
  <c r="M5475" i="30"/>
  <c r="M5476" i="30"/>
  <c r="M5477" i="30"/>
  <c r="M5478" i="30"/>
  <c r="M5479" i="30"/>
  <c r="M5480" i="30"/>
  <c r="M5481" i="30"/>
  <c r="M5482" i="30"/>
  <c r="M5483" i="30"/>
  <c r="M5484" i="30"/>
  <c r="M5485" i="30"/>
  <c r="M5486" i="30"/>
  <c r="M5487" i="30"/>
  <c r="M5488" i="30"/>
  <c r="M5489" i="30"/>
  <c r="M5490" i="30"/>
  <c r="M5491" i="30"/>
  <c r="M5492" i="30"/>
  <c r="M5493" i="30"/>
  <c r="M5494" i="30"/>
  <c r="M5495" i="30"/>
  <c r="M5496" i="30"/>
  <c r="M5497" i="30"/>
  <c r="M5498" i="30"/>
  <c r="M5499" i="30"/>
  <c r="M5500" i="30"/>
  <c r="M5501" i="30"/>
  <c r="M5502" i="30"/>
  <c r="M5503" i="30"/>
  <c r="M5504" i="30"/>
  <c r="M5505" i="30"/>
  <c r="M5506" i="30"/>
  <c r="M5507" i="30"/>
  <c r="M5508" i="30"/>
  <c r="M5509" i="30"/>
  <c r="M5510" i="30"/>
  <c r="M5511" i="30"/>
  <c r="M5512" i="30"/>
  <c r="M5513" i="30"/>
  <c r="M5514" i="30"/>
  <c r="M5515" i="30"/>
  <c r="M5516" i="30"/>
  <c r="M5517" i="30"/>
  <c r="M5518" i="30"/>
  <c r="M5519" i="30"/>
  <c r="M5520" i="30"/>
  <c r="M5521" i="30"/>
  <c r="M5522" i="30"/>
  <c r="M5523" i="30"/>
  <c r="M5524" i="30"/>
  <c r="M5525" i="30"/>
  <c r="M5526" i="30"/>
  <c r="M5527" i="30"/>
  <c r="M5528" i="30"/>
  <c r="M5529" i="30"/>
  <c r="M5530" i="30"/>
  <c r="M5531" i="30"/>
  <c r="M5532" i="30"/>
  <c r="M5533" i="30"/>
  <c r="M5534" i="30"/>
  <c r="M5535" i="30"/>
  <c r="M5536" i="30"/>
  <c r="M5537" i="30"/>
  <c r="M5538" i="30"/>
  <c r="M5539" i="30"/>
  <c r="M5540" i="30"/>
  <c r="M5541" i="30"/>
  <c r="M5542" i="30"/>
  <c r="M5543" i="30"/>
  <c r="M5544" i="30"/>
  <c r="M5545" i="30"/>
  <c r="M5546" i="30"/>
  <c r="M5547" i="30"/>
  <c r="M5548" i="30"/>
  <c r="M5549" i="30"/>
  <c r="M5550" i="30"/>
  <c r="M5551" i="30"/>
  <c r="M5552" i="30"/>
  <c r="M5553" i="30"/>
  <c r="M5554" i="30"/>
  <c r="M5555" i="30"/>
  <c r="M5556" i="30"/>
  <c r="M5557" i="30"/>
  <c r="M5558" i="30"/>
  <c r="M5559" i="30"/>
  <c r="M5560" i="30"/>
  <c r="M5561" i="30"/>
  <c r="M5562" i="30"/>
  <c r="M5563" i="30"/>
  <c r="M5564" i="30"/>
  <c r="M5565" i="30"/>
  <c r="M5566" i="30"/>
  <c r="M5567" i="30"/>
  <c r="M5568" i="30"/>
  <c r="M5569" i="30"/>
  <c r="M5570" i="30"/>
  <c r="M5571" i="30"/>
  <c r="M5572" i="30"/>
  <c r="M5573" i="30"/>
  <c r="M5574" i="30"/>
  <c r="M5575" i="30"/>
  <c r="M5576" i="30"/>
  <c r="M5577" i="30"/>
  <c r="M5578" i="30"/>
  <c r="M5579" i="30"/>
  <c r="M5580" i="30"/>
  <c r="M5581" i="30"/>
  <c r="M5582" i="30"/>
  <c r="M5583" i="30"/>
  <c r="M5584" i="30"/>
  <c r="M5585" i="30"/>
  <c r="M5586" i="30"/>
  <c r="M5587" i="30"/>
  <c r="M5588" i="30"/>
  <c r="M5589" i="30"/>
  <c r="M5590" i="30"/>
  <c r="M5591" i="30"/>
  <c r="M5592" i="30"/>
  <c r="M5593" i="30"/>
  <c r="M5594" i="30"/>
  <c r="M5595" i="30"/>
  <c r="M5596" i="30"/>
  <c r="M5597" i="30"/>
  <c r="M5598" i="30"/>
  <c r="M5599" i="30"/>
  <c r="M5600" i="30"/>
  <c r="M5601" i="30"/>
  <c r="M5602" i="30"/>
  <c r="M5603" i="30"/>
  <c r="M5604" i="30"/>
  <c r="M5605" i="30"/>
  <c r="M5606" i="30"/>
  <c r="M5607" i="30"/>
  <c r="M5608" i="30"/>
  <c r="M5609" i="30"/>
  <c r="M5610" i="30"/>
  <c r="M5611" i="30"/>
  <c r="M5612" i="30"/>
  <c r="M5613" i="30"/>
  <c r="M5614" i="30"/>
  <c r="M5615" i="30"/>
  <c r="M5616" i="30"/>
  <c r="M5617" i="30"/>
  <c r="M5618" i="30"/>
  <c r="M5619" i="30"/>
  <c r="M5620" i="30"/>
  <c r="M5621" i="30"/>
  <c r="M5622" i="30"/>
  <c r="M5623" i="30"/>
  <c r="M5624" i="30"/>
  <c r="M5625" i="30"/>
  <c r="M5626" i="30"/>
  <c r="M5627" i="30"/>
  <c r="M5628" i="30"/>
  <c r="M5629" i="30"/>
  <c r="M5630" i="30"/>
  <c r="M5631" i="30"/>
  <c r="M5632" i="30"/>
  <c r="M5633" i="30"/>
  <c r="M5634" i="30"/>
  <c r="M5635" i="30"/>
  <c r="M5636" i="30"/>
  <c r="M5637" i="30"/>
  <c r="M5638" i="30"/>
  <c r="M5639" i="30"/>
  <c r="M5640" i="30"/>
  <c r="M5641" i="30"/>
  <c r="M5642" i="30"/>
  <c r="M5643" i="30"/>
  <c r="M5644" i="30"/>
  <c r="M5645" i="30"/>
  <c r="M5646" i="30"/>
  <c r="M5647" i="30"/>
  <c r="M5648" i="30"/>
  <c r="M5649" i="30"/>
  <c r="M5650" i="30"/>
  <c r="M5651" i="30"/>
  <c r="M5652" i="30"/>
  <c r="M5653" i="30"/>
  <c r="M5654" i="30"/>
  <c r="M5655" i="30"/>
  <c r="M5656" i="30"/>
  <c r="M5657" i="30"/>
  <c r="M5658" i="30"/>
  <c r="M5659" i="30"/>
  <c r="M5660" i="30"/>
  <c r="M5661" i="30"/>
  <c r="M5662" i="30"/>
  <c r="M5663" i="30"/>
  <c r="M5664" i="30"/>
  <c r="M5665" i="30"/>
  <c r="M5666" i="30"/>
  <c r="M5667" i="30"/>
  <c r="M5668" i="30"/>
  <c r="M5669" i="30"/>
  <c r="M5670" i="30"/>
  <c r="M5671" i="30"/>
  <c r="M5672" i="30"/>
  <c r="M5673" i="30"/>
  <c r="M5674" i="30"/>
  <c r="M5675" i="30"/>
  <c r="M5676" i="30"/>
  <c r="M5677" i="30"/>
  <c r="M5678" i="30"/>
  <c r="M5679" i="30"/>
  <c r="M5680" i="30"/>
  <c r="M5681" i="30"/>
  <c r="M5682" i="30"/>
  <c r="M5683" i="30"/>
  <c r="M5684" i="30"/>
  <c r="M5685" i="30"/>
  <c r="M5686" i="30"/>
  <c r="M5687" i="30"/>
  <c r="M5688" i="30"/>
  <c r="M5689" i="30"/>
  <c r="M5690" i="30"/>
  <c r="M5691" i="30"/>
  <c r="M5692" i="30"/>
  <c r="M5693" i="30"/>
  <c r="M5694" i="30"/>
  <c r="M5695" i="30"/>
  <c r="M5696" i="30"/>
  <c r="M5697" i="30"/>
  <c r="M5698" i="30"/>
  <c r="M5699" i="30"/>
  <c r="M5700" i="30"/>
  <c r="M5701" i="30"/>
  <c r="M5702" i="30"/>
  <c r="M5703" i="30"/>
  <c r="M5704" i="30"/>
  <c r="M5705" i="30"/>
  <c r="M5706" i="30"/>
  <c r="M5707" i="30"/>
  <c r="M5708" i="30"/>
  <c r="M5709" i="30"/>
  <c r="M5710" i="30"/>
  <c r="M5711" i="30"/>
  <c r="M5712" i="30"/>
  <c r="M5713" i="30"/>
  <c r="M5714" i="30"/>
  <c r="M5715" i="30"/>
  <c r="M5716" i="30"/>
  <c r="M5717" i="30"/>
  <c r="M5718" i="30"/>
  <c r="M5719" i="30"/>
  <c r="M5720" i="30"/>
  <c r="M5721" i="30"/>
  <c r="M5722" i="30"/>
  <c r="M5723" i="30"/>
  <c r="M5724" i="30"/>
  <c r="M5725" i="30"/>
  <c r="M5726" i="30"/>
  <c r="M5727" i="30"/>
  <c r="M5728" i="30"/>
  <c r="M5729" i="30"/>
  <c r="M5730" i="30"/>
  <c r="M5731" i="30"/>
  <c r="M5732" i="30"/>
  <c r="M5733" i="30"/>
  <c r="M5734" i="30"/>
  <c r="M5735" i="30"/>
  <c r="M5736" i="30"/>
  <c r="M5737" i="30"/>
  <c r="M5738" i="30"/>
  <c r="M5739" i="30"/>
  <c r="M5740" i="30"/>
  <c r="M5741" i="30"/>
  <c r="M5742" i="30"/>
  <c r="M5743" i="30"/>
  <c r="M5744" i="30"/>
  <c r="M5745" i="30"/>
  <c r="M5746" i="30"/>
  <c r="M5747" i="30"/>
  <c r="M5748" i="30"/>
  <c r="M5749" i="30"/>
  <c r="M5750" i="30"/>
  <c r="M5751" i="30"/>
  <c r="M5752" i="30"/>
  <c r="M5753" i="30"/>
  <c r="M5754" i="30"/>
  <c r="M5755" i="30"/>
  <c r="M5756" i="30"/>
  <c r="M5757" i="30"/>
  <c r="M5758" i="30"/>
  <c r="M5759" i="30"/>
  <c r="M5760" i="30"/>
  <c r="M5761" i="30"/>
  <c r="M5762" i="30"/>
  <c r="M5763" i="30"/>
  <c r="M5764" i="30"/>
  <c r="M5765" i="30"/>
  <c r="M5766" i="30"/>
  <c r="M5767" i="30"/>
  <c r="M5768" i="30"/>
  <c r="M5769" i="30"/>
  <c r="M5770" i="30"/>
  <c r="M5771" i="30"/>
  <c r="M5772" i="30"/>
  <c r="M5773" i="30"/>
  <c r="M5774" i="30"/>
  <c r="M5775" i="30"/>
  <c r="M5776" i="30"/>
  <c r="M5777" i="30"/>
  <c r="M5778" i="30"/>
  <c r="M5779" i="30"/>
  <c r="M5780" i="30"/>
  <c r="M5781" i="30"/>
  <c r="M5782" i="30"/>
  <c r="M5783" i="30"/>
  <c r="M5784" i="30"/>
  <c r="M5785" i="30"/>
  <c r="M5786" i="30"/>
  <c r="M5787" i="30"/>
  <c r="M5788" i="30"/>
  <c r="M5789" i="30"/>
  <c r="M5790" i="30"/>
  <c r="M5791" i="30"/>
  <c r="M5792" i="30"/>
  <c r="M5793" i="30"/>
  <c r="M5794" i="30"/>
  <c r="M5795" i="30"/>
  <c r="M5796" i="30"/>
  <c r="M5797" i="30"/>
  <c r="M5798" i="30"/>
  <c r="M5799" i="30"/>
  <c r="M5800" i="30"/>
  <c r="M5801" i="30"/>
  <c r="M5802" i="30"/>
  <c r="M5803" i="30"/>
  <c r="M5804" i="30"/>
  <c r="M5805" i="30"/>
  <c r="M5806" i="30"/>
  <c r="M5807" i="30"/>
  <c r="M5808" i="30"/>
  <c r="M5809" i="30"/>
  <c r="M5810" i="30"/>
  <c r="M5811" i="30"/>
  <c r="M5812" i="30"/>
  <c r="M5813" i="30"/>
  <c r="M5814" i="30"/>
  <c r="M5815" i="30"/>
  <c r="M5816" i="30"/>
  <c r="M5817" i="30"/>
  <c r="M5818" i="30"/>
  <c r="M5819" i="30"/>
  <c r="M5820" i="30"/>
  <c r="M5821" i="30"/>
  <c r="M5822" i="30"/>
  <c r="M5823" i="30"/>
  <c r="M5824" i="30"/>
  <c r="M5825" i="30"/>
  <c r="M5826" i="30"/>
  <c r="M5827" i="30"/>
  <c r="M5828" i="30"/>
  <c r="M5829" i="30"/>
  <c r="M5830" i="30"/>
  <c r="M5831" i="30"/>
  <c r="M5832" i="30"/>
  <c r="M5833" i="30"/>
  <c r="M5834" i="30"/>
  <c r="M5835" i="30"/>
  <c r="M5836" i="30"/>
  <c r="M5837" i="30"/>
  <c r="M5838" i="30"/>
  <c r="M5839" i="30"/>
  <c r="M5840" i="30"/>
  <c r="M5841" i="30"/>
  <c r="M5842" i="30"/>
  <c r="M5843" i="30"/>
  <c r="M5844" i="30"/>
  <c r="M5845" i="30"/>
  <c r="M5846" i="30"/>
  <c r="M5847" i="30"/>
  <c r="M5848" i="30"/>
  <c r="M5849" i="30"/>
  <c r="M5850" i="30"/>
  <c r="M5851" i="30"/>
  <c r="M5852" i="30"/>
  <c r="M5853" i="30"/>
  <c r="M5854" i="30"/>
  <c r="M5855" i="30"/>
  <c r="M5856" i="30"/>
  <c r="M5857" i="30"/>
  <c r="M5858" i="30"/>
  <c r="M5859" i="30"/>
  <c r="M5860" i="30"/>
  <c r="M5861" i="30"/>
  <c r="M5862" i="30"/>
  <c r="M5863" i="30"/>
  <c r="M5864" i="30"/>
  <c r="M5865" i="30"/>
  <c r="M5866" i="30"/>
  <c r="M5867" i="30"/>
  <c r="M5868" i="30"/>
  <c r="M5869" i="30"/>
  <c r="M5870" i="30"/>
  <c r="M5871" i="30"/>
  <c r="M5872" i="30"/>
  <c r="M5873" i="30"/>
  <c r="M5874" i="30"/>
  <c r="M5875" i="30"/>
  <c r="M5876" i="30"/>
  <c r="M5877" i="30"/>
  <c r="M5878" i="30"/>
  <c r="M5879" i="30"/>
  <c r="M5880" i="30"/>
  <c r="M5881" i="30"/>
  <c r="M5882" i="30"/>
  <c r="M5883" i="30"/>
  <c r="M5884" i="30"/>
  <c r="M5885" i="30"/>
  <c r="M5886" i="30"/>
  <c r="M5887" i="30"/>
  <c r="M5888" i="30"/>
  <c r="M5889" i="30"/>
  <c r="M5890" i="30"/>
  <c r="M5891" i="30"/>
  <c r="M5892" i="30"/>
  <c r="M5893" i="30"/>
  <c r="M5894" i="30"/>
  <c r="M5895" i="30"/>
  <c r="M5896" i="30"/>
  <c r="M5897" i="30"/>
  <c r="M5898" i="30"/>
  <c r="M5899" i="30"/>
  <c r="M5900" i="30"/>
  <c r="M5901" i="30"/>
  <c r="M5902" i="30"/>
  <c r="M5903" i="30"/>
  <c r="M5904" i="30"/>
  <c r="M5905" i="30"/>
  <c r="M5906" i="30"/>
  <c r="M5907" i="30"/>
  <c r="M5908" i="30"/>
  <c r="M5909" i="30"/>
  <c r="M5910" i="30"/>
  <c r="M5911" i="30"/>
  <c r="M5912" i="30"/>
  <c r="M5913" i="30"/>
  <c r="M5914" i="30"/>
  <c r="M5915" i="30"/>
  <c r="M5916" i="30"/>
  <c r="M5917" i="30"/>
  <c r="M5918" i="30"/>
  <c r="M5919" i="30"/>
  <c r="M5920" i="30"/>
  <c r="M5921" i="30"/>
  <c r="M5922" i="30"/>
  <c r="M5923" i="30"/>
  <c r="M5924" i="30"/>
  <c r="M5925" i="30"/>
  <c r="M5926" i="30"/>
  <c r="M5927" i="30"/>
  <c r="M5928" i="30"/>
  <c r="M5929" i="30"/>
  <c r="M5930" i="30"/>
  <c r="M5931" i="30"/>
  <c r="M5932" i="30"/>
  <c r="M5933" i="30"/>
  <c r="M5934" i="30"/>
  <c r="M5935" i="30"/>
  <c r="M5936" i="30"/>
  <c r="M5937" i="30"/>
  <c r="M5938" i="30"/>
  <c r="M5939" i="30"/>
  <c r="M5940" i="30"/>
  <c r="M5941" i="30"/>
  <c r="M5942" i="30"/>
  <c r="M5943" i="30"/>
  <c r="M5944" i="30"/>
  <c r="M5945" i="30"/>
  <c r="M5946" i="30"/>
  <c r="M5947" i="30"/>
  <c r="M5948" i="30"/>
  <c r="M5949" i="30"/>
  <c r="M5950" i="30"/>
  <c r="M5951" i="30"/>
  <c r="M5952" i="30"/>
  <c r="M5953" i="30"/>
  <c r="M5954" i="30"/>
  <c r="M5955" i="30"/>
  <c r="M5956" i="30"/>
  <c r="M5957" i="30"/>
  <c r="M5958" i="30"/>
  <c r="M5959" i="30"/>
  <c r="M5960" i="30"/>
  <c r="M5961" i="30"/>
  <c r="M5962" i="30"/>
  <c r="M5963" i="30"/>
  <c r="M5964" i="30"/>
  <c r="M5965" i="30"/>
  <c r="M5966" i="30"/>
  <c r="M5967" i="30"/>
  <c r="M5968" i="30"/>
  <c r="M5969" i="30"/>
  <c r="M5970" i="30"/>
  <c r="M5971" i="30"/>
  <c r="M5972" i="30"/>
  <c r="M5973" i="30"/>
  <c r="M5974" i="30"/>
  <c r="M5975" i="30"/>
  <c r="M5976" i="30"/>
  <c r="M5977" i="30"/>
  <c r="M5978" i="30"/>
  <c r="M5979" i="30"/>
  <c r="M5980" i="30"/>
  <c r="M5981" i="30"/>
  <c r="M5982" i="30"/>
  <c r="M5983" i="30"/>
  <c r="M5984" i="30"/>
  <c r="M5985" i="30"/>
  <c r="M5986" i="30"/>
  <c r="M5987" i="30"/>
  <c r="M5988" i="30"/>
  <c r="M5989" i="30"/>
  <c r="M5990" i="30"/>
  <c r="M5991" i="30"/>
  <c r="M5992" i="30"/>
  <c r="M5993" i="30"/>
  <c r="M5994" i="30"/>
  <c r="M5995" i="30"/>
  <c r="M5996" i="30"/>
  <c r="M5997" i="30"/>
  <c r="M5998" i="30"/>
  <c r="M5999" i="30"/>
  <c r="M6000" i="30"/>
  <c r="M6001" i="30"/>
  <c r="M6002" i="30"/>
  <c r="M6003" i="30"/>
  <c r="M6004" i="30"/>
  <c r="M6005" i="30"/>
  <c r="M6006" i="30"/>
  <c r="M6007" i="30"/>
  <c r="M6008" i="30"/>
  <c r="M6009" i="30"/>
  <c r="M6010" i="30"/>
  <c r="M6011" i="30"/>
  <c r="M6012" i="30"/>
  <c r="M6013" i="30"/>
  <c r="M6014" i="30"/>
  <c r="M6015" i="30"/>
  <c r="M6016" i="30"/>
  <c r="M6017" i="30"/>
  <c r="M6018" i="30"/>
  <c r="M6019" i="30"/>
  <c r="M6020" i="30"/>
  <c r="M6021" i="30"/>
  <c r="M6022" i="30"/>
  <c r="M6023" i="30"/>
  <c r="M6024" i="30"/>
  <c r="M6025" i="30"/>
  <c r="M6026" i="30"/>
  <c r="M6027" i="30"/>
  <c r="M6028" i="30"/>
  <c r="M6029" i="30"/>
  <c r="M6030" i="30"/>
  <c r="M6031" i="30"/>
  <c r="M6032" i="30"/>
  <c r="M6033" i="30"/>
  <c r="M6034" i="30"/>
  <c r="M6035" i="30"/>
  <c r="M6036" i="30"/>
  <c r="M6037" i="30"/>
  <c r="M6038" i="30"/>
  <c r="M6039" i="30"/>
  <c r="M6040" i="30"/>
  <c r="M6041" i="30"/>
  <c r="M6042" i="30"/>
  <c r="M6043" i="30"/>
  <c r="M6044" i="30"/>
  <c r="M6045" i="30"/>
  <c r="M6046" i="30"/>
  <c r="M6047" i="30"/>
  <c r="M6048" i="30"/>
  <c r="M6049" i="30"/>
  <c r="M6050" i="30"/>
  <c r="M6051" i="30"/>
  <c r="M6052" i="30"/>
  <c r="M6053" i="30"/>
  <c r="M6054" i="30"/>
  <c r="M6055" i="30"/>
  <c r="M6056" i="30"/>
  <c r="M6057" i="30"/>
  <c r="M6058" i="30"/>
  <c r="M6059" i="30"/>
  <c r="M6060" i="30"/>
  <c r="M6061" i="30"/>
  <c r="M6062" i="30"/>
  <c r="M6063" i="30"/>
  <c r="M6064" i="30"/>
  <c r="M6065" i="30"/>
  <c r="M6066" i="30"/>
  <c r="M6067" i="30"/>
  <c r="M6068" i="30"/>
  <c r="M6069" i="30"/>
  <c r="M6070" i="30"/>
  <c r="M6071" i="30"/>
  <c r="M6072" i="30"/>
  <c r="M6073" i="30"/>
  <c r="M6074" i="30"/>
  <c r="M6075" i="30"/>
  <c r="M6076" i="30"/>
  <c r="M6077" i="30"/>
  <c r="M6078" i="30"/>
  <c r="M6079" i="30"/>
  <c r="M6080" i="30"/>
  <c r="M6081" i="30"/>
  <c r="M6082" i="30"/>
  <c r="M6083" i="30"/>
  <c r="M6084" i="30"/>
  <c r="M6085" i="30"/>
  <c r="M6086" i="30"/>
  <c r="M6087" i="30"/>
  <c r="M6088" i="30"/>
  <c r="M6089" i="30"/>
  <c r="M6090" i="30"/>
  <c r="M6091" i="30"/>
  <c r="M6092" i="30"/>
  <c r="M6093" i="30"/>
  <c r="M6094" i="30"/>
  <c r="M6095" i="30"/>
  <c r="M6096" i="30"/>
  <c r="M6097" i="30"/>
  <c r="M6098" i="30"/>
  <c r="M6099" i="30"/>
  <c r="M6100" i="30"/>
  <c r="M6101" i="30"/>
  <c r="M6102" i="30"/>
  <c r="M6103" i="30"/>
  <c r="M6104" i="30"/>
  <c r="M6105" i="30"/>
  <c r="M6106" i="30"/>
  <c r="M6107" i="30"/>
  <c r="M6108" i="30"/>
  <c r="M6109" i="30"/>
  <c r="M6110" i="30"/>
  <c r="M6111" i="30"/>
  <c r="M6112" i="30"/>
  <c r="M6113" i="30"/>
  <c r="M6114" i="30"/>
  <c r="M6115" i="30"/>
  <c r="M6116" i="30"/>
  <c r="M6117" i="30"/>
  <c r="M6118" i="30"/>
  <c r="M6119" i="30"/>
  <c r="M6120" i="30"/>
  <c r="M6121" i="30"/>
  <c r="M6122" i="30"/>
  <c r="M6123" i="30"/>
  <c r="M6124" i="30"/>
  <c r="M6125" i="30"/>
  <c r="M6126" i="30"/>
  <c r="M6127" i="30"/>
  <c r="M6128" i="30"/>
  <c r="M6129" i="30"/>
  <c r="M6130" i="30"/>
  <c r="M6131" i="30"/>
  <c r="M6132" i="30"/>
  <c r="M6133" i="30"/>
  <c r="M6134" i="30"/>
  <c r="M6135" i="30"/>
  <c r="M6136" i="30"/>
  <c r="M6137" i="30"/>
  <c r="M6138" i="30"/>
  <c r="M6139" i="30"/>
  <c r="M6140" i="30"/>
  <c r="M6141" i="30"/>
  <c r="M6142" i="30"/>
  <c r="M6143" i="30"/>
  <c r="M6144" i="30"/>
  <c r="M6145" i="30"/>
  <c r="M6146" i="30"/>
  <c r="M6147" i="30"/>
  <c r="M6148" i="30"/>
  <c r="M6149" i="30"/>
  <c r="M6150" i="30"/>
  <c r="M6151" i="30"/>
  <c r="M6152" i="30"/>
  <c r="M6153" i="30"/>
  <c r="M6154" i="30"/>
  <c r="M6155" i="30"/>
  <c r="M6156" i="30"/>
  <c r="M6157" i="30"/>
  <c r="M6158" i="30"/>
  <c r="M6159" i="30"/>
  <c r="M6160" i="30"/>
  <c r="M6161" i="30"/>
  <c r="M6162" i="30"/>
  <c r="M6163" i="30"/>
  <c r="M6164" i="30"/>
  <c r="M6165" i="30"/>
  <c r="M6166" i="30"/>
  <c r="M6167" i="30"/>
  <c r="M6168" i="30"/>
  <c r="M6169" i="30"/>
  <c r="M6170" i="30"/>
  <c r="M6171" i="30"/>
  <c r="M6172" i="30"/>
  <c r="M6173" i="30"/>
  <c r="M6174" i="30"/>
  <c r="M6175" i="30"/>
  <c r="M6176" i="30"/>
  <c r="M6177" i="30"/>
  <c r="M6178" i="30"/>
  <c r="M6179" i="30"/>
  <c r="M6180" i="30"/>
  <c r="M6181" i="30"/>
  <c r="M6182" i="30"/>
  <c r="M6183" i="30"/>
  <c r="M6184" i="30"/>
  <c r="M6185" i="30"/>
  <c r="M6186" i="30"/>
  <c r="M6187" i="30"/>
  <c r="M6188" i="30"/>
  <c r="M6189" i="30"/>
  <c r="M6190" i="30"/>
  <c r="M6191" i="30"/>
  <c r="M6192" i="30"/>
  <c r="M6193" i="30"/>
  <c r="M6194" i="30"/>
  <c r="M6195" i="30"/>
  <c r="M6196" i="30"/>
  <c r="M6197" i="30"/>
  <c r="M6198" i="30"/>
  <c r="M6199" i="30"/>
  <c r="M6200" i="30"/>
  <c r="M6201" i="30"/>
  <c r="M6202" i="30"/>
  <c r="M6203" i="30"/>
  <c r="M6204" i="30"/>
  <c r="M6205" i="30"/>
  <c r="M6206" i="30"/>
  <c r="M6207" i="30"/>
  <c r="M6208" i="30"/>
  <c r="M6209" i="30"/>
  <c r="M6210" i="30"/>
  <c r="M6211" i="30"/>
  <c r="M6212" i="30"/>
  <c r="M6213" i="30"/>
  <c r="M6214" i="30"/>
  <c r="M6215" i="30"/>
  <c r="M6216" i="30"/>
  <c r="M6217" i="30"/>
  <c r="M6218" i="30"/>
  <c r="M6219" i="30"/>
  <c r="M6220" i="30"/>
  <c r="M6221" i="30"/>
  <c r="M6222" i="30"/>
  <c r="M6223" i="30"/>
  <c r="M6224" i="30"/>
  <c r="M6225" i="30"/>
  <c r="M6226" i="30"/>
  <c r="M6227" i="30"/>
  <c r="M6228" i="30"/>
  <c r="M6229" i="30"/>
  <c r="M6230" i="30"/>
  <c r="M6231" i="30"/>
  <c r="M6232" i="30"/>
  <c r="M6233" i="30"/>
  <c r="M6234" i="30"/>
  <c r="M6235" i="30"/>
  <c r="M6236" i="30"/>
  <c r="M6237" i="30"/>
  <c r="M6238" i="30"/>
  <c r="M6239" i="30"/>
  <c r="M6240" i="30"/>
  <c r="M6241" i="30"/>
  <c r="M6242" i="30"/>
  <c r="M6243" i="30"/>
  <c r="M6244" i="30"/>
  <c r="M6245" i="30"/>
  <c r="M6246" i="30"/>
  <c r="M6247" i="30"/>
  <c r="M6248" i="30"/>
  <c r="M6249" i="30"/>
  <c r="M6250" i="30"/>
  <c r="M6251" i="30"/>
  <c r="M6252" i="30"/>
  <c r="M6253" i="30"/>
  <c r="M6254" i="30"/>
  <c r="M6255" i="30"/>
  <c r="M6256" i="30"/>
  <c r="M6257" i="30"/>
  <c r="M6258" i="30"/>
  <c r="M6259" i="30"/>
  <c r="M6260" i="30"/>
  <c r="M6261" i="30"/>
  <c r="M6262" i="30"/>
  <c r="M6263" i="30"/>
  <c r="M6264" i="30"/>
  <c r="M6265" i="30"/>
  <c r="M6266" i="30"/>
  <c r="M6267" i="30"/>
  <c r="M6268" i="30"/>
  <c r="M6269" i="30"/>
  <c r="M6270" i="30"/>
  <c r="M6271" i="30"/>
  <c r="M6272" i="30"/>
  <c r="M6273" i="30"/>
  <c r="M6274" i="30"/>
  <c r="M6275" i="30"/>
  <c r="M6276" i="30"/>
  <c r="M6277" i="30"/>
  <c r="M6278" i="30"/>
  <c r="M6279" i="30"/>
  <c r="M6280" i="30"/>
  <c r="M6281" i="30"/>
  <c r="M6282" i="30"/>
  <c r="M6283" i="30"/>
  <c r="M6284" i="30"/>
  <c r="M6285" i="30"/>
  <c r="M6286" i="30"/>
  <c r="M6287" i="30"/>
  <c r="M6288" i="30"/>
  <c r="M6289" i="30"/>
  <c r="M6290" i="30"/>
  <c r="M6291" i="30"/>
  <c r="M6292" i="30"/>
  <c r="M6293" i="30"/>
  <c r="M6294" i="30"/>
  <c r="M6295" i="30"/>
  <c r="M6296" i="30"/>
  <c r="M6297" i="30"/>
  <c r="M6298" i="30"/>
  <c r="M6299" i="30"/>
  <c r="M6300" i="30"/>
  <c r="M6301" i="30"/>
  <c r="M6302" i="30"/>
  <c r="M6303" i="30"/>
  <c r="M6304" i="30"/>
  <c r="M6305" i="30"/>
  <c r="M6306" i="30"/>
  <c r="M6307" i="30"/>
  <c r="M6308" i="30"/>
  <c r="M6309" i="30"/>
  <c r="M6310" i="30"/>
  <c r="M6311" i="30"/>
  <c r="M6312" i="30"/>
  <c r="M6313" i="30"/>
  <c r="M6314" i="30"/>
  <c r="M6315" i="30"/>
  <c r="M6316" i="30"/>
  <c r="M6317" i="30"/>
  <c r="M6318" i="30"/>
  <c r="M6319" i="30"/>
  <c r="M6320" i="30"/>
  <c r="M6321" i="30"/>
  <c r="M6322" i="30"/>
  <c r="M6323" i="30"/>
  <c r="M6324" i="30"/>
  <c r="M6325" i="30"/>
  <c r="M6326" i="30"/>
  <c r="M6327" i="30"/>
  <c r="M6328" i="30"/>
  <c r="M6329" i="30"/>
  <c r="M6330" i="30"/>
  <c r="M6331" i="30"/>
  <c r="M6332" i="30"/>
  <c r="M6333" i="30"/>
  <c r="M6334" i="30"/>
  <c r="M6335" i="30"/>
  <c r="M6336" i="30"/>
  <c r="M6337" i="30"/>
  <c r="M6338" i="30"/>
  <c r="M6339" i="30"/>
  <c r="M6340" i="30"/>
  <c r="M6341" i="30"/>
  <c r="M6342" i="30"/>
  <c r="M6343" i="30"/>
  <c r="M6344" i="30"/>
  <c r="M6345" i="30"/>
  <c r="M6346" i="30"/>
  <c r="M6347" i="30"/>
  <c r="M6348" i="30"/>
  <c r="M6349" i="30"/>
  <c r="M6350" i="30"/>
  <c r="M6351" i="30"/>
  <c r="M6352" i="30"/>
  <c r="M6353" i="30"/>
  <c r="M6354" i="30"/>
  <c r="M6355" i="30"/>
  <c r="M6356" i="30"/>
  <c r="M6357" i="30"/>
  <c r="M6358" i="30"/>
  <c r="M6359" i="30"/>
  <c r="M6360" i="30"/>
  <c r="M6361" i="30"/>
  <c r="M6362" i="30"/>
  <c r="M6363" i="30"/>
  <c r="M6364" i="30"/>
  <c r="M6365" i="30"/>
  <c r="M6366" i="30"/>
  <c r="M6367" i="30"/>
  <c r="M6368" i="30"/>
  <c r="M6369" i="30"/>
  <c r="M6370" i="30"/>
  <c r="M6371" i="30"/>
  <c r="M6372" i="30"/>
  <c r="M6373" i="30"/>
  <c r="M6374" i="30"/>
  <c r="M6375" i="30"/>
  <c r="M6376" i="30"/>
  <c r="M6377" i="30"/>
  <c r="M6378" i="30"/>
  <c r="M6379" i="30"/>
  <c r="M6380" i="30"/>
  <c r="M6381" i="30"/>
  <c r="M6382" i="30"/>
  <c r="M6383" i="30"/>
  <c r="M6384" i="30"/>
  <c r="M6385" i="30"/>
  <c r="M6386" i="30"/>
  <c r="M6387" i="30"/>
  <c r="M6388" i="30"/>
  <c r="M6389" i="30"/>
  <c r="M6390" i="30"/>
  <c r="M6391" i="30"/>
  <c r="M6392" i="30"/>
  <c r="M6393" i="30"/>
  <c r="M6394" i="30"/>
  <c r="M6395" i="30"/>
  <c r="M6396" i="30"/>
  <c r="M6397" i="30"/>
  <c r="M6398" i="30"/>
  <c r="M6399" i="30"/>
  <c r="M6400" i="30"/>
  <c r="M6401" i="30"/>
  <c r="M6402" i="30"/>
  <c r="M6403" i="30"/>
  <c r="M6404" i="30"/>
  <c r="M6405" i="30"/>
  <c r="M6406" i="30"/>
  <c r="M6407" i="30"/>
  <c r="M6408" i="30"/>
  <c r="M6409" i="30"/>
  <c r="M6410" i="30"/>
  <c r="M6411" i="30"/>
  <c r="M6412" i="30"/>
  <c r="M6413" i="30"/>
  <c r="M6414" i="30"/>
  <c r="M6415" i="30"/>
  <c r="M6416" i="30"/>
  <c r="M6417" i="30"/>
  <c r="M6418" i="30"/>
  <c r="M6419" i="30"/>
  <c r="M6420" i="30"/>
  <c r="M6421" i="30"/>
  <c r="M6422" i="30"/>
  <c r="M6423" i="30"/>
  <c r="M6424" i="30"/>
  <c r="M6425" i="30"/>
  <c r="M6426" i="30"/>
  <c r="M6427" i="30"/>
  <c r="M6428" i="30"/>
  <c r="M6429" i="30"/>
  <c r="M6430" i="30"/>
  <c r="M6431" i="30"/>
  <c r="M6432" i="30"/>
  <c r="M6433" i="30"/>
  <c r="M6434" i="30"/>
  <c r="M6435" i="30"/>
  <c r="M6436" i="30"/>
  <c r="M6437" i="30"/>
  <c r="M6438" i="30"/>
  <c r="M6439" i="30"/>
  <c r="M6440" i="30"/>
  <c r="M6441" i="30"/>
  <c r="M6442" i="30"/>
  <c r="M6443" i="30"/>
  <c r="M6444" i="30"/>
  <c r="M6445" i="30"/>
  <c r="M6446" i="30"/>
  <c r="M6447" i="30"/>
  <c r="M6448" i="30"/>
  <c r="M6449" i="30"/>
  <c r="M6450" i="30"/>
  <c r="M6451" i="30"/>
  <c r="M6452" i="30"/>
  <c r="M6453" i="30"/>
  <c r="M6454" i="30"/>
  <c r="M6455" i="30"/>
  <c r="M6456" i="30"/>
  <c r="M6457" i="30"/>
  <c r="M6458" i="30"/>
  <c r="M6459" i="30"/>
  <c r="M6460" i="30"/>
  <c r="M6461" i="30"/>
  <c r="M6462" i="30"/>
  <c r="M6463" i="30"/>
  <c r="M6464" i="30"/>
  <c r="M6465" i="30"/>
  <c r="M6466" i="30"/>
  <c r="M6467" i="30"/>
  <c r="M6468" i="30"/>
  <c r="M6469" i="30"/>
  <c r="M6470" i="30"/>
  <c r="M6471" i="30"/>
  <c r="M6472" i="30"/>
  <c r="M6473" i="30"/>
  <c r="M6474" i="30"/>
  <c r="M6475" i="30"/>
  <c r="M6476" i="30"/>
  <c r="M6477" i="30"/>
  <c r="M6478" i="30"/>
  <c r="M6479" i="30"/>
  <c r="M6480" i="30"/>
  <c r="M6481" i="30"/>
  <c r="M6482" i="30"/>
  <c r="M6483" i="30"/>
  <c r="M6484" i="30"/>
  <c r="M6485" i="30"/>
  <c r="M6486" i="30"/>
  <c r="M6487" i="30"/>
  <c r="M6488" i="30"/>
  <c r="M6489" i="30"/>
  <c r="M6490" i="30"/>
  <c r="M6491" i="30"/>
  <c r="M6492" i="30"/>
  <c r="M6493" i="30"/>
  <c r="M6494" i="30"/>
  <c r="M6495" i="30"/>
  <c r="M6496" i="30"/>
  <c r="M6497" i="30"/>
  <c r="M6498" i="30"/>
  <c r="M6499" i="30"/>
  <c r="M6500" i="30"/>
  <c r="M6501" i="30"/>
  <c r="M6502" i="30"/>
  <c r="M6503" i="30"/>
  <c r="M6504" i="30"/>
  <c r="M6505" i="30"/>
  <c r="M6506" i="30"/>
  <c r="M6507" i="30"/>
  <c r="M6508" i="30"/>
  <c r="M6509" i="30"/>
  <c r="M6510" i="30"/>
  <c r="M6511" i="30"/>
  <c r="M6512" i="30"/>
  <c r="M6513" i="30"/>
  <c r="M6514" i="30"/>
  <c r="M6515" i="30"/>
  <c r="M6516" i="30"/>
  <c r="M6517" i="30"/>
  <c r="M6518" i="30"/>
  <c r="M6519" i="30"/>
  <c r="M6520" i="30"/>
  <c r="M6521" i="30"/>
  <c r="M6522" i="30"/>
  <c r="M6523" i="30"/>
  <c r="M6524" i="30"/>
  <c r="M6525" i="30"/>
  <c r="M6526" i="30"/>
  <c r="M6527" i="30"/>
  <c r="M6528" i="30"/>
  <c r="M6529" i="30"/>
  <c r="M6530" i="30"/>
  <c r="M6531" i="30"/>
  <c r="M6532" i="30"/>
  <c r="M6533" i="30"/>
  <c r="M6534" i="30"/>
  <c r="M6535" i="30"/>
  <c r="M6536" i="30"/>
  <c r="M6537" i="30"/>
  <c r="M6538" i="30"/>
  <c r="M6539" i="30"/>
  <c r="M6540" i="30"/>
  <c r="M6541" i="30"/>
  <c r="M6542" i="30"/>
  <c r="M6543" i="30"/>
  <c r="M6544" i="30"/>
  <c r="M6545" i="30"/>
  <c r="M6546" i="30"/>
  <c r="M6547" i="30"/>
  <c r="M6548" i="30"/>
  <c r="M6549" i="30"/>
  <c r="M6550" i="30"/>
  <c r="M6551" i="30"/>
  <c r="M6552" i="30"/>
  <c r="M6553" i="30"/>
  <c r="M6554" i="30"/>
  <c r="M6555" i="30"/>
  <c r="M6556" i="30"/>
  <c r="M6557" i="30"/>
  <c r="M6558" i="30"/>
  <c r="M6559" i="30"/>
  <c r="M6560" i="30"/>
  <c r="M6561" i="30"/>
  <c r="M6562" i="30"/>
  <c r="M6563" i="30"/>
  <c r="M6564" i="30"/>
  <c r="M6565" i="30"/>
  <c r="M6566" i="30"/>
  <c r="M6567" i="30"/>
  <c r="M6568" i="30"/>
  <c r="M6569" i="30"/>
  <c r="M6570" i="30"/>
  <c r="M6571" i="30"/>
  <c r="M6572" i="30"/>
  <c r="M6573" i="30"/>
  <c r="M6574" i="30"/>
  <c r="M6575" i="30"/>
  <c r="M6576" i="30"/>
  <c r="M6577" i="30"/>
  <c r="M6578" i="30"/>
  <c r="M6579" i="30"/>
  <c r="M6580" i="30"/>
  <c r="M6581" i="30"/>
  <c r="M6582" i="30"/>
  <c r="M6583" i="30"/>
  <c r="M6584" i="30"/>
  <c r="M6585" i="30"/>
  <c r="M6586" i="30"/>
  <c r="M6587" i="30"/>
  <c r="M6588" i="30"/>
  <c r="M6589" i="30"/>
  <c r="M6590" i="30"/>
  <c r="M6591" i="30"/>
  <c r="M6592" i="30"/>
  <c r="M6593" i="30"/>
  <c r="M6594" i="30"/>
  <c r="M6595" i="30"/>
  <c r="M6596" i="30"/>
  <c r="M6597" i="30"/>
  <c r="M6598" i="30"/>
  <c r="M6599" i="30"/>
  <c r="M6600" i="30"/>
  <c r="M6601" i="30"/>
  <c r="M6602" i="30"/>
  <c r="M6603" i="30"/>
  <c r="M6604" i="30"/>
  <c r="M6605" i="30"/>
  <c r="M6606" i="30"/>
  <c r="M6607" i="30"/>
  <c r="M6608" i="30"/>
  <c r="M6609" i="30"/>
  <c r="M6610" i="30"/>
  <c r="M6611" i="30"/>
  <c r="M6612" i="30"/>
  <c r="M6613" i="30"/>
  <c r="M6614" i="30"/>
  <c r="M6615" i="30"/>
  <c r="M6616" i="30"/>
  <c r="M6617" i="30"/>
  <c r="M6618" i="30"/>
  <c r="M6619" i="30"/>
  <c r="M6620" i="30"/>
  <c r="M6621" i="30"/>
  <c r="M6622" i="30"/>
  <c r="M6623" i="30"/>
  <c r="M6624" i="30"/>
  <c r="M6625" i="30"/>
  <c r="M6626" i="30"/>
  <c r="M6627" i="30"/>
  <c r="M6628" i="30"/>
  <c r="M6629" i="30"/>
  <c r="M6630" i="30"/>
  <c r="M6631" i="30"/>
  <c r="M6632" i="30"/>
  <c r="M6633" i="30"/>
  <c r="M6634" i="30"/>
  <c r="M6635" i="30"/>
  <c r="M6636" i="30"/>
  <c r="M6637" i="30"/>
  <c r="M6638" i="30"/>
  <c r="M6639" i="30"/>
  <c r="M6640" i="30"/>
  <c r="M6641" i="30"/>
  <c r="M6642" i="30"/>
  <c r="M6643" i="30"/>
  <c r="M6644" i="30"/>
  <c r="M6645" i="30"/>
  <c r="M6646" i="30"/>
  <c r="M6647" i="30"/>
  <c r="M6648" i="30"/>
  <c r="M6649" i="30"/>
  <c r="M6650" i="30"/>
  <c r="M6651" i="30"/>
  <c r="M6652" i="30"/>
  <c r="M6653" i="30"/>
  <c r="M6654" i="30"/>
  <c r="M6655" i="30"/>
  <c r="M6656" i="30"/>
  <c r="M6657" i="30"/>
  <c r="M6658" i="30"/>
  <c r="M6659" i="30"/>
  <c r="M6660" i="30"/>
  <c r="M6661" i="30"/>
  <c r="M6662" i="30"/>
  <c r="M6663" i="30"/>
  <c r="M6664" i="30"/>
  <c r="M6665" i="30"/>
  <c r="M6666" i="30"/>
  <c r="M6667" i="30"/>
  <c r="M6668" i="30"/>
  <c r="M6669" i="30"/>
  <c r="M6670" i="30"/>
  <c r="M6671" i="30"/>
  <c r="M6672" i="30"/>
  <c r="M6673" i="30"/>
  <c r="M6674" i="30"/>
  <c r="M6675" i="30"/>
  <c r="M6676" i="30"/>
  <c r="M6677" i="30"/>
  <c r="M6678" i="30"/>
  <c r="M6679" i="30"/>
  <c r="M6680" i="30"/>
  <c r="M6681" i="30"/>
  <c r="M6682" i="30"/>
  <c r="M6683" i="30"/>
  <c r="M6684" i="30"/>
  <c r="M6685" i="30"/>
  <c r="M6686" i="30"/>
  <c r="M6687" i="30"/>
  <c r="M6688" i="30"/>
  <c r="M6689" i="30"/>
  <c r="M6690" i="30"/>
  <c r="M6691" i="30"/>
  <c r="M6692" i="30"/>
  <c r="M6693" i="30"/>
  <c r="M6694" i="30"/>
  <c r="M6695" i="30"/>
  <c r="M6696" i="30"/>
  <c r="M6697" i="30"/>
  <c r="M6698" i="30"/>
  <c r="M6699" i="30"/>
  <c r="M6700" i="30"/>
  <c r="M6701" i="30"/>
  <c r="M6702" i="30"/>
  <c r="M6703" i="30"/>
  <c r="M6704" i="30"/>
  <c r="M6705" i="30"/>
  <c r="M6706" i="30"/>
  <c r="M6707" i="30"/>
  <c r="M6708" i="30"/>
  <c r="M6709" i="30"/>
  <c r="M6710" i="30"/>
  <c r="M6711" i="30"/>
  <c r="M6712" i="30"/>
  <c r="M6713" i="30"/>
  <c r="M6714" i="30"/>
  <c r="M6715" i="30"/>
  <c r="M6716" i="30"/>
  <c r="M6717" i="30"/>
  <c r="M6718" i="30"/>
  <c r="M6719" i="30"/>
  <c r="M6720" i="30"/>
  <c r="M6721" i="30"/>
  <c r="M6722" i="30"/>
  <c r="M6723" i="30"/>
  <c r="M6724" i="30"/>
  <c r="M6725" i="30"/>
  <c r="M6726" i="30"/>
  <c r="M6727" i="30"/>
  <c r="M6728" i="30"/>
  <c r="M6729" i="30"/>
  <c r="M6730" i="30"/>
  <c r="M6731" i="30"/>
  <c r="M6732" i="30"/>
  <c r="M6733" i="30"/>
  <c r="M6734" i="30"/>
  <c r="M6735" i="30"/>
  <c r="M6736" i="30"/>
  <c r="M6737" i="30"/>
  <c r="M6738" i="30"/>
  <c r="M6739" i="30"/>
  <c r="M6740" i="30"/>
  <c r="M6741" i="30"/>
  <c r="M6742" i="30"/>
  <c r="M6743" i="30"/>
  <c r="M6744" i="30"/>
  <c r="M6745" i="30"/>
  <c r="M6746" i="30"/>
  <c r="M6747" i="30"/>
  <c r="M6748" i="30"/>
  <c r="M6749" i="30"/>
  <c r="M6750" i="30"/>
  <c r="M6751" i="30"/>
  <c r="M6752" i="30"/>
  <c r="M6753" i="30"/>
  <c r="M6754" i="30"/>
  <c r="M6755" i="30"/>
  <c r="M6756" i="30"/>
  <c r="M6757" i="30"/>
  <c r="M6758" i="30"/>
  <c r="M6759" i="30"/>
  <c r="M6760" i="30"/>
  <c r="M6761" i="30"/>
  <c r="M6762" i="30"/>
  <c r="M6763" i="30"/>
  <c r="M6764" i="30"/>
  <c r="M6765" i="30"/>
  <c r="M6766" i="30"/>
  <c r="M6767" i="30"/>
  <c r="M6768" i="30"/>
  <c r="M6769" i="30"/>
  <c r="M6770" i="30"/>
  <c r="M6771" i="30"/>
  <c r="M6772" i="30"/>
  <c r="M6773" i="30"/>
  <c r="M6774" i="30"/>
  <c r="M6775" i="30"/>
  <c r="M6776" i="30"/>
  <c r="M6777" i="30"/>
  <c r="M6778" i="30"/>
  <c r="M6779" i="30"/>
  <c r="M6780" i="30"/>
  <c r="M6781" i="30"/>
  <c r="M6782" i="30"/>
  <c r="M6783" i="30"/>
  <c r="M6784" i="30"/>
  <c r="M6785" i="30"/>
  <c r="M6786" i="30"/>
  <c r="M6787" i="30"/>
  <c r="M6788" i="30"/>
  <c r="M6789" i="30"/>
  <c r="M6790" i="30"/>
  <c r="M6791" i="30"/>
  <c r="M6792" i="30"/>
  <c r="M6793" i="30"/>
  <c r="M6794" i="30"/>
  <c r="M6795" i="30"/>
  <c r="M6796" i="30"/>
  <c r="M6797" i="30"/>
  <c r="M6798" i="30"/>
  <c r="M6799" i="30"/>
  <c r="M6800" i="30"/>
  <c r="M6801" i="30"/>
  <c r="M6802" i="30"/>
  <c r="M6803" i="30"/>
  <c r="M6804" i="30"/>
  <c r="M6805" i="30"/>
  <c r="M6806" i="30"/>
  <c r="M6807" i="30"/>
  <c r="M6808" i="30"/>
  <c r="M6809" i="30"/>
  <c r="M6810" i="30"/>
  <c r="M6811" i="30"/>
  <c r="M6812" i="30"/>
  <c r="M6813" i="30"/>
  <c r="M6814" i="30"/>
  <c r="M6815" i="30"/>
  <c r="M6816" i="30"/>
  <c r="M6817" i="30"/>
  <c r="M6818" i="30"/>
  <c r="M6819" i="30"/>
  <c r="M6820" i="30"/>
  <c r="M6821" i="30"/>
  <c r="M6822" i="30"/>
  <c r="M6823" i="30"/>
  <c r="M6824" i="30"/>
  <c r="M6825" i="30"/>
  <c r="M6826" i="30"/>
  <c r="M6827" i="30"/>
  <c r="M6828" i="30"/>
  <c r="M6829" i="30"/>
  <c r="M6830" i="30"/>
  <c r="M6831" i="30"/>
  <c r="M6832" i="30"/>
  <c r="M6833" i="30"/>
  <c r="M6834" i="30"/>
  <c r="M6835" i="30"/>
  <c r="M6836" i="30"/>
  <c r="M6837" i="30"/>
  <c r="M6838" i="30"/>
  <c r="M6839" i="30"/>
  <c r="M6840" i="30"/>
  <c r="M6841" i="30"/>
  <c r="M6842" i="30"/>
  <c r="M6843" i="30"/>
  <c r="M6844" i="30"/>
  <c r="M6845" i="30"/>
  <c r="M6846" i="30"/>
  <c r="M6847" i="30"/>
  <c r="M6848" i="30"/>
  <c r="M6849" i="30"/>
  <c r="M6850" i="30"/>
  <c r="M6851" i="30"/>
  <c r="M6852" i="30"/>
  <c r="M6853" i="30"/>
  <c r="M6854" i="30"/>
  <c r="M6855" i="30"/>
  <c r="M6856" i="30"/>
  <c r="M6857" i="30"/>
  <c r="M6858" i="30"/>
  <c r="M6859" i="30"/>
  <c r="M6860" i="30"/>
  <c r="M6861" i="30"/>
  <c r="M6862" i="30"/>
  <c r="M6863" i="30"/>
  <c r="M6864" i="30"/>
  <c r="M6865" i="30"/>
  <c r="M6866" i="30"/>
  <c r="M6867" i="30"/>
  <c r="M6868" i="30"/>
  <c r="M6869" i="30"/>
  <c r="M6870" i="30"/>
  <c r="M6871" i="30"/>
  <c r="M6872" i="30"/>
  <c r="M6873" i="30"/>
  <c r="M6874" i="30"/>
  <c r="M6875" i="30"/>
  <c r="M6876" i="30"/>
  <c r="M6877" i="30"/>
  <c r="M6878" i="30"/>
  <c r="M6879" i="30"/>
  <c r="M6880" i="30"/>
  <c r="M6881" i="30"/>
  <c r="M6882" i="30"/>
  <c r="M6883" i="30"/>
  <c r="M6884" i="30"/>
  <c r="M6885" i="30"/>
  <c r="M6886" i="30"/>
  <c r="M6887" i="30"/>
  <c r="M6888" i="30"/>
  <c r="M6889" i="30"/>
  <c r="M6890" i="30"/>
  <c r="M6891" i="30"/>
  <c r="M6892" i="30"/>
  <c r="M6893" i="30"/>
  <c r="M6894" i="30"/>
  <c r="M6895" i="30"/>
  <c r="M6896" i="30"/>
  <c r="M6897" i="30"/>
  <c r="M6898" i="30"/>
  <c r="M6899" i="30"/>
  <c r="M6900" i="30"/>
  <c r="M6901" i="30"/>
  <c r="M6902" i="30"/>
  <c r="M6903" i="30"/>
  <c r="M6904" i="30"/>
  <c r="M6905" i="30"/>
  <c r="M6906" i="30"/>
  <c r="M6907" i="30"/>
  <c r="M6908" i="30"/>
  <c r="M6909" i="30"/>
  <c r="M6910" i="30"/>
  <c r="M6911" i="30"/>
  <c r="M6912" i="30"/>
  <c r="M6913" i="30"/>
  <c r="M6914" i="30"/>
  <c r="M6915" i="30"/>
  <c r="M6916" i="30"/>
  <c r="M6917" i="30"/>
  <c r="M6918" i="30"/>
  <c r="M6919" i="30"/>
  <c r="M6920" i="30"/>
  <c r="M6921" i="30"/>
  <c r="M6922" i="30"/>
  <c r="M6923" i="30"/>
  <c r="M6924" i="30"/>
  <c r="M6925" i="30"/>
  <c r="M6926" i="30"/>
  <c r="M6927" i="30"/>
  <c r="M6928" i="30"/>
  <c r="M6929" i="30"/>
  <c r="M6930" i="30"/>
  <c r="M6931" i="30"/>
  <c r="M6932" i="30"/>
  <c r="M6933" i="30"/>
  <c r="M6934" i="30"/>
  <c r="M6935" i="30"/>
  <c r="M6936" i="30"/>
  <c r="M6937" i="30"/>
  <c r="M6938" i="30"/>
  <c r="M6939" i="30"/>
  <c r="M6940" i="30"/>
  <c r="M6941" i="30"/>
  <c r="M6942" i="30"/>
  <c r="M6943" i="30"/>
  <c r="M6944" i="30"/>
  <c r="M6945" i="30"/>
  <c r="M6946" i="30"/>
  <c r="M6947" i="30"/>
  <c r="M6948" i="30"/>
  <c r="M6949" i="30"/>
  <c r="M6950" i="30"/>
  <c r="M6951" i="30"/>
  <c r="M6952" i="30"/>
  <c r="M6953" i="30"/>
  <c r="M6954" i="30"/>
  <c r="M6955" i="30"/>
  <c r="M6956" i="30"/>
  <c r="M6957" i="30"/>
  <c r="M6958" i="30"/>
  <c r="M6959" i="30"/>
  <c r="M6960" i="30"/>
  <c r="M6961" i="30"/>
  <c r="M6962" i="30"/>
  <c r="M6963" i="30"/>
  <c r="M6964" i="30"/>
  <c r="M6965" i="30"/>
  <c r="M6966" i="30"/>
  <c r="M6967" i="30"/>
  <c r="M6968" i="30"/>
  <c r="M6969" i="30"/>
  <c r="M6970" i="30"/>
  <c r="M6971" i="30"/>
  <c r="M6972" i="30"/>
  <c r="M6973" i="30"/>
  <c r="M6974" i="30"/>
  <c r="M6975" i="30"/>
  <c r="M6976" i="30"/>
  <c r="M6977" i="30"/>
  <c r="M6978" i="30"/>
  <c r="M6979" i="30"/>
  <c r="M6980" i="30"/>
  <c r="M6981" i="30"/>
  <c r="M6982" i="30"/>
  <c r="M6983" i="30"/>
  <c r="M6984" i="30"/>
  <c r="M6985" i="30"/>
  <c r="M6986" i="30"/>
  <c r="M6987" i="30"/>
  <c r="M6988" i="30"/>
  <c r="M6989" i="30"/>
  <c r="M6990" i="30"/>
  <c r="M6991" i="30"/>
  <c r="M6992" i="30"/>
  <c r="M6993" i="30"/>
  <c r="M6994" i="30"/>
  <c r="M6995" i="30"/>
  <c r="M6996" i="30"/>
  <c r="M6997" i="30"/>
  <c r="M6998" i="30"/>
  <c r="M6999" i="30"/>
  <c r="M7000" i="30"/>
  <c r="M7001" i="30"/>
  <c r="M7002" i="30"/>
  <c r="M7003" i="30"/>
  <c r="M7004" i="30"/>
  <c r="M7005" i="30"/>
  <c r="M7006" i="30"/>
  <c r="M7007" i="30"/>
  <c r="M7008" i="30"/>
  <c r="M7009" i="30"/>
  <c r="M7010" i="30"/>
  <c r="M7011" i="30"/>
  <c r="M7012" i="30"/>
  <c r="M7013" i="30"/>
  <c r="M7014" i="30"/>
  <c r="M7015" i="30"/>
  <c r="M7016" i="30"/>
  <c r="M7017" i="30"/>
  <c r="M7018" i="30"/>
  <c r="M7019" i="30"/>
  <c r="M7020" i="30"/>
  <c r="M7021" i="30"/>
  <c r="M7022" i="30"/>
  <c r="M7023" i="30"/>
  <c r="M7024" i="30"/>
  <c r="M7025" i="30"/>
  <c r="M7026" i="30"/>
  <c r="M7027" i="30"/>
  <c r="M7028" i="30"/>
  <c r="M7029" i="30"/>
  <c r="M7030" i="30"/>
  <c r="M7031" i="30"/>
  <c r="M7032" i="30"/>
  <c r="M7033" i="30"/>
  <c r="M7034" i="30"/>
  <c r="M7035" i="30"/>
  <c r="M7036" i="30"/>
  <c r="M7037" i="30"/>
  <c r="M7038" i="30"/>
  <c r="M7039" i="30"/>
  <c r="M7040" i="30"/>
  <c r="M7041" i="30"/>
  <c r="M7042" i="30"/>
  <c r="M7043" i="30"/>
  <c r="M7044" i="30"/>
  <c r="M7045" i="30"/>
  <c r="M7046" i="30"/>
  <c r="M7047" i="30"/>
  <c r="M7048" i="30"/>
  <c r="M7049" i="30"/>
  <c r="M7050" i="30"/>
  <c r="M7051" i="30"/>
  <c r="M7052" i="30"/>
  <c r="M7053" i="30"/>
  <c r="M7054" i="30"/>
  <c r="M7055" i="30"/>
  <c r="M7056" i="30"/>
  <c r="M7057" i="30"/>
  <c r="M7058" i="30"/>
  <c r="M7059" i="30"/>
  <c r="M7060" i="30"/>
  <c r="M7061" i="30"/>
  <c r="M7062" i="30"/>
  <c r="M7063" i="30"/>
  <c r="M7064" i="30"/>
  <c r="M7065" i="30"/>
  <c r="M7066" i="30"/>
  <c r="M7067" i="30"/>
  <c r="M7068" i="30"/>
  <c r="M7069" i="30"/>
  <c r="M7070" i="30"/>
  <c r="M7071" i="30"/>
  <c r="M7072" i="30"/>
  <c r="M7073" i="30"/>
  <c r="M7074" i="30"/>
  <c r="M7075" i="30"/>
  <c r="M7076" i="30"/>
  <c r="M7077" i="30"/>
  <c r="M7078" i="30"/>
  <c r="M7079" i="30"/>
  <c r="M7080" i="30"/>
  <c r="M7081" i="30"/>
  <c r="M7082" i="30"/>
  <c r="M7083" i="30"/>
  <c r="M7084" i="30"/>
  <c r="M7085" i="30"/>
  <c r="M7086" i="30"/>
  <c r="M7087" i="30"/>
  <c r="M7088" i="30"/>
  <c r="M7089" i="30"/>
  <c r="M7090" i="30"/>
  <c r="M7091" i="30"/>
  <c r="M7092" i="30"/>
  <c r="M7093" i="30"/>
  <c r="M7094" i="30"/>
  <c r="M7095" i="30"/>
  <c r="M7096" i="30"/>
  <c r="M7097" i="30"/>
  <c r="M7098" i="30"/>
  <c r="M7099" i="30"/>
  <c r="M7100" i="30"/>
  <c r="M7101" i="30"/>
  <c r="M7102" i="30"/>
  <c r="M7103" i="30"/>
  <c r="M7104" i="30"/>
  <c r="M7105" i="30"/>
  <c r="M7106" i="30"/>
  <c r="M7107" i="30"/>
  <c r="M7108" i="30"/>
  <c r="M7109" i="30"/>
  <c r="M7110" i="30"/>
  <c r="M7111" i="30"/>
  <c r="M7112" i="30"/>
  <c r="M7113" i="30"/>
  <c r="M7114" i="30"/>
  <c r="M7115" i="30"/>
  <c r="M7116" i="30"/>
  <c r="M7117" i="30"/>
  <c r="M7118" i="30"/>
  <c r="M7119" i="30"/>
  <c r="M7120" i="30"/>
  <c r="M7121" i="30"/>
  <c r="M7122" i="30"/>
  <c r="M7123" i="30"/>
  <c r="M7124" i="30"/>
  <c r="M7125" i="30"/>
  <c r="M7126" i="30"/>
  <c r="M7127" i="30"/>
  <c r="M7128" i="30"/>
  <c r="M7129" i="30"/>
  <c r="M7130" i="30"/>
  <c r="M7131" i="30"/>
  <c r="M7132" i="30"/>
  <c r="M7133" i="30"/>
  <c r="M7134" i="30"/>
  <c r="M7135" i="30"/>
  <c r="M7136" i="30"/>
  <c r="M7137" i="30"/>
  <c r="M7138" i="30"/>
  <c r="M7139" i="30"/>
  <c r="M7140" i="30"/>
  <c r="M7141" i="30"/>
  <c r="M7142" i="30"/>
  <c r="M7143" i="30"/>
  <c r="M7144" i="30"/>
  <c r="M7145" i="30"/>
  <c r="M7146" i="30"/>
  <c r="M7147" i="30"/>
  <c r="M7148" i="30"/>
  <c r="M7149" i="30"/>
  <c r="M7150" i="30"/>
  <c r="M7151" i="30"/>
  <c r="M7152" i="30"/>
  <c r="M7153" i="30"/>
  <c r="M7154" i="30"/>
  <c r="M7155" i="30"/>
  <c r="M7156" i="30"/>
  <c r="M7157" i="30"/>
  <c r="M7158" i="30"/>
  <c r="M7159" i="30"/>
  <c r="M7160" i="30"/>
  <c r="M7161" i="30"/>
  <c r="M7162" i="30"/>
  <c r="M7163" i="30"/>
  <c r="M7164" i="30"/>
  <c r="M7165" i="30"/>
  <c r="M7166" i="30"/>
  <c r="M7167" i="30"/>
  <c r="M7168" i="30"/>
  <c r="M7169" i="30"/>
  <c r="M7170" i="30"/>
  <c r="M7171" i="30"/>
  <c r="M7172" i="30"/>
  <c r="M7173" i="30"/>
  <c r="M7174" i="30"/>
  <c r="M7175" i="30"/>
  <c r="M7176" i="30"/>
  <c r="M7177" i="30"/>
  <c r="M7178" i="30"/>
  <c r="M7179" i="30"/>
  <c r="M7180" i="30"/>
  <c r="M7181" i="30"/>
  <c r="M7182" i="30"/>
  <c r="M7183" i="30"/>
  <c r="M7184" i="30"/>
  <c r="M7185" i="30"/>
  <c r="M7186" i="30"/>
  <c r="M7187" i="30"/>
  <c r="M7188" i="30"/>
  <c r="M7189" i="30"/>
  <c r="M7190" i="30"/>
  <c r="M7191" i="30"/>
  <c r="M7192" i="30"/>
  <c r="M7193" i="30"/>
  <c r="M7194" i="30"/>
  <c r="M7195" i="30"/>
  <c r="M7196" i="30"/>
  <c r="M7197" i="30"/>
  <c r="M7198" i="30"/>
  <c r="M7199" i="30"/>
  <c r="M7200" i="30"/>
  <c r="M7201" i="30"/>
  <c r="M7202" i="30"/>
  <c r="M7203" i="30"/>
  <c r="M7204" i="30"/>
  <c r="M7205" i="30"/>
  <c r="M7206" i="30"/>
  <c r="M7207" i="30"/>
  <c r="M7208" i="30"/>
  <c r="M7209" i="30"/>
  <c r="M7210" i="30"/>
  <c r="M7211" i="30"/>
  <c r="M7212" i="30"/>
  <c r="M7213" i="30"/>
  <c r="M7214" i="30"/>
  <c r="M7215" i="30"/>
  <c r="M7216" i="30"/>
  <c r="M7217" i="30"/>
  <c r="M7218" i="30"/>
  <c r="M7219" i="30"/>
  <c r="M7220" i="30"/>
  <c r="M7221" i="30"/>
  <c r="M7222" i="30"/>
  <c r="M7223" i="30"/>
  <c r="M7224" i="30"/>
  <c r="M7225" i="30"/>
  <c r="M7226" i="30"/>
  <c r="M7227" i="30"/>
  <c r="M7228" i="30"/>
  <c r="M7229" i="30"/>
  <c r="M7230" i="30"/>
  <c r="M7231" i="30"/>
  <c r="M7232" i="30"/>
  <c r="M7233" i="30"/>
  <c r="M7234" i="30"/>
  <c r="M7235" i="30"/>
  <c r="M7236" i="30"/>
  <c r="M7237" i="30"/>
  <c r="M7238" i="30"/>
  <c r="M7239" i="30"/>
  <c r="M7240" i="30"/>
  <c r="M7241" i="30"/>
  <c r="M7242" i="30"/>
  <c r="M7243" i="30"/>
  <c r="M7244" i="30"/>
  <c r="M7245" i="30"/>
  <c r="M7246" i="30"/>
  <c r="M7247" i="30"/>
  <c r="M7248" i="30"/>
  <c r="M7249" i="30"/>
  <c r="M7250" i="30"/>
  <c r="M7251" i="30"/>
  <c r="M7252" i="30"/>
  <c r="M7253" i="30"/>
  <c r="M7254" i="30"/>
  <c r="M7255" i="30"/>
  <c r="M7256" i="30"/>
  <c r="M7257" i="30"/>
  <c r="M7258" i="30"/>
  <c r="M7259" i="30"/>
  <c r="M7260" i="30"/>
  <c r="M7261" i="30"/>
  <c r="M7262" i="30"/>
  <c r="M7263" i="30"/>
  <c r="M7264" i="30"/>
  <c r="M7265" i="30"/>
  <c r="M7266" i="30"/>
  <c r="M7267" i="30"/>
  <c r="M7268" i="30"/>
  <c r="M7269" i="30"/>
  <c r="M7270" i="30"/>
  <c r="M7271" i="30"/>
  <c r="M7272" i="30"/>
  <c r="M7273" i="30"/>
  <c r="M7274" i="30"/>
  <c r="M7275" i="30"/>
  <c r="M7276" i="30"/>
  <c r="M7277" i="30"/>
  <c r="M7278" i="30"/>
  <c r="M7279" i="30"/>
  <c r="M7280" i="30"/>
  <c r="M7281" i="30"/>
  <c r="M7282" i="30"/>
  <c r="M7283" i="30"/>
  <c r="M7284" i="30"/>
  <c r="M7285" i="30"/>
  <c r="M7286" i="30"/>
  <c r="M7287" i="30"/>
  <c r="M7288" i="30"/>
  <c r="M7289" i="30"/>
  <c r="M7290" i="30"/>
  <c r="M7291" i="30"/>
  <c r="M7292" i="30"/>
  <c r="M7293" i="30"/>
  <c r="M7294" i="30"/>
  <c r="M7295" i="30"/>
  <c r="M7296" i="30"/>
  <c r="M7297" i="30"/>
  <c r="M7298" i="30"/>
  <c r="M7299" i="30"/>
  <c r="M7300" i="30"/>
  <c r="M7301" i="30"/>
  <c r="M7302" i="30"/>
  <c r="M7303" i="30"/>
  <c r="M7304" i="30"/>
  <c r="M7305" i="30"/>
  <c r="M7306" i="30"/>
  <c r="M7307" i="30"/>
  <c r="M7308" i="30"/>
  <c r="M7309" i="30"/>
  <c r="M7310" i="30"/>
  <c r="M7311" i="30"/>
  <c r="M7312" i="30"/>
  <c r="M7313" i="30"/>
  <c r="M7314" i="30"/>
  <c r="M7315" i="30"/>
  <c r="M7316" i="30"/>
  <c r="M7317" i="30"/>
  <c r="M7318" i="30"/>
  <c r="M7319" i="30"/>
  <c r="M7320" i="30"/>
  <c r="M7321" i="30"/>
  <c r="M7322" i="30"/>
  <c r="M7323" i="30"/>
  <c r="M7324" i="30"/>
  <c r="M7325" i="30"/>
  <c r="M7326" i="30"/>
  <c r="M7327" i="30"/>
  <c r="M7328" i="30"/>
  <c r="M7329" i="30"/>
  <c r="M7330" i="30"/>
  <c r="M7331" i="30"/>
  <c r="M7332" i="30"/>
  <c r="M7333" i="30"/>
  <c r="M7334" i="30"/>
  <c r="M7335" i="30"/>
  <c r="M7336" i="30"/>
  <c r="M7337" i="30"/>
  <c r="M7338" i="30"/>
  <c r="M7339" i="30"/>
  <c r="M7340" i="30"/>
  <c r="M7341" i="30"/>
  <c r="M7342" i="30"/>
  <c r="M7343" i="30"/>
  <c r="M7344" i="30"/>
  <c r="M7345" i="30"/>
  <c r="M7346" i="30"/>
  <c r="M7347" i="30"/>
  <c r="M7348" i="30"/>
  <c r="M7349" i="30"/>
  <c r="M7350" i="30"/>
  <c r="M7351" i="30"/>
  <c r="M7352" i="30"/>
  <c r="M7353" i="30"/>
  <c r="M7354" i="30"/>
  <c r="M7355" i="30"/>
  <c r="M7356" i="30"/>
  <c r="M7357" i="30"/>
  <c r="M7358" i="30"/>
  <c r="M7359" i="30"/>
  <c r="M7360" i="30"/>
  <c r="M7361" i="30"/>
  <c r="M7362" i="30"/>
  <c r="M7363" i="30"/>
  <c r="M7364" i="30"/>
  <c r="M7365" i="30"/>
  <c r="M7366" i="30"/>
  <c r="M7367" i="30"/>
  <c r="M7368" i="30"/>
  <c r="M7369" i="30"/>
  <c r="M7370" i="30"/>
  <c r="M7371" i="30"/>
  <c r="M7372" i="30"/>
  <c r="M7373" i="30"/>
  <c r="M7374" i="30"/>
  <c r="M7375" i="30"/>
  <c r="M7376" i="30"/>
  <c r="M7377" i="30"/>
  <c r="M7378" i="30"/>
  <c r="M7379" i="30"/>
  <c r="M7380" i="30"/>
  <c r="M7381" i="30"/>
  <c r="M7382" i="30"/>
  <c r="M7383" i="30"/>
  <c r="M7384" i="30"/>
  <c r="M7385" i="30"/>
  <c r="M7386" i="30"/>
  <c r="M7387" i="30"/>
  <c r="M7388" i="30"/>
  <c r="M7389" i="30"/>
  <c r="M7390" i="30"/>
  <c r="M7391" i="30"/>
  <c r="M7392" i="30"/>
  <c r="M7393" i="30"/>
  <c r="M7394" i="30"/>
  <c r="M7395" i="30"/>
  <c r="M7396" i="30"/>
  <c r="M7397" i="30"/>
  <c r="M7398" i="30"/>
  <c r="M7399" i="30"/>
  <c r="M7400" i="30"/>
  <c r="M7401" i="30"/>
  <c r="M7402" i="30"/>
  <c r="M7403" i="30"/>
  <c r="M7404" i="30"/>
  <c r="M7405" i="30"/>
  <c r="M7406" i="30"/>
  <c r="M7407" i="30"/>
  <c r="M7408" i="30"/>
  <c r="M7409" i="30"/>
  <c r="M7410" i="30"/>
  <c r="M7411" i="30"/>
  <c r="M7412" i="30"/>
  <c r="M7413" i="30"/>
  <c r="M7414" i="30"/>
  <c r="M7415" i="30"/>
  <c r="M7416" i="30"/>
  <c r="M7417" i="30"/>
  <c r="M7418" i="30"/>
  <c r="M7419" i="30"/>
  <c r="M7420" i="30"/>
  <c r="M7421" i="30"/>
  <c r="M7422" i="30"/>
  <c r="M7423" i="30"/>
  <c r="M7424" i="30"/>
  <c r="M7425" i="30"/>
  <c r="M7426" i="30"/>
  <c r="M7427" i="30"/>
  <c r="M7428" i="30"/>
  <c r="M7429" i="30"/>
  <c r="M7430" i="30"/>
  <c r="M7431" i="30"/>
  <c r="M7432" i="30"/>
  <c r="M7433" i="30"/>
  <c r="M7434" i="30"/>
  <c r="M7435" i="30"/>
  <c r="M7436" i="30"/>
  <c r="M7437" i="30"/>
  <c r="M7438" i="30"/>
  <c r="M7439" i="30"/>
  <c r="M7440" i="30"/>
  <c r="M7441" i="30"/>
  <c r="M7442" i="30"/>
  <c r="M7443" i="30"/>
  <c r="M7444" i="30"/>
  <c r="M7445" i="30"/>
  <c r="M7446" i="30"/>
  <c r="M7447" i="30"/>
  <c r="M7448" i="30"/>
  <c r="M7449" i="30"/>
  <c r="M7450" i="30"/>
  <c r="M7451" i="30"/>
  <c r="M7452" i="30"/>
  <c r="M7453" i="30"/>
  <c r="M7454" i="30"/>
  <c r="M7455" i="30"/>
  <c r="M7456" i="30"/>
  <c r="M7457" i="30"/>
  <c r="M7458" i="30"/>
  <c r="M7459" i="30"/>
  <c r="M7460" i="30"/>
  <c r="M7461" i="30"/>
  <c r="M7462" i="30"/>
  <c r="M7463" i="30"/>
  <c r="M7464" i="30"/>
  <c r="M7465" i="30"/>
  <c r="M7466" i="30"/>
  <c r="M7467" i="30"/>
  <c r="M7468" i="30"/>
  <c r="M7469" i="30"/>
  <c r="M7470" i="30"/>
  <c r="M7471" i="30"/>
  <c r="M7472" i="30"/>
  <c r="M7473" i="30"/>
  <c r="M7474" i="30"/>
  <c r="M7475" i="30"/>
  <c r="M7476" i="30"/>
  <c r="M7477" i="30"/>
  <c r="M7478" i="30"/>
  <c r="M7479" i="30"/>
  <c r="M7480" i="30"/>
  <c r="M7481" i="30"/>
  <c r="M7482" i="30"/>
  <c r="M7483" i="30"/>
  <c r="M7484" i="30"/>
  <c r="M7485" i="30"/>
  <c r="M7486" i="30"/>
  <c r="M7487" i="30"/>
  <c r="M7488" i="30"/>
  <c r="M7489" i="30"/>
  <c r="M7490" i="30"/>
  <c r="M7491" i="30"/>
  <c r="M7492" i="30"/>
  <c r="M7493" i="30"/>
  <c r="M7494" i="30"/>
  <c r="M7495" i="30"/>
  <c r="M7496" i="30"/>
  <c r="M7497" i="30"/>
  <c r="M7498" i="30"/>
  <c r="M7499" i="30"/>
  <c r="M7500" i="30"/>
  <c r="M7501" i="30"/>
  <c r="M7502" i="30"/>
  <c r="M7503" i="30"/>
  <c r="M7504" i="30"/>
  <c r="M7505" i="30"/>
  <c r="M7506" i="30"/>
  <c r="M7507" i="30"/>
  <c r="M7508" i="30"/>
  <c r="M7509" i="30"/>
  <c r="M7510" i="30"/>
  <c r="M7511" i="30"/>
  <c r="M7512" i="30"/>
  <c r="M7513" i="30"/>
  <c r="M7514" i="30"/>
  <c r="M7515" i="30"/>
  <c r="M7516" i="30"/>
  <c r="M7517" i="30"/>
  <c r="M7518" i="30"/>
  <c r="M7519" i="30"/>
  <c r="M7520" i="30"/>
  <c r="M7521" i="30"/>
  <c r="M7522" i="30"/>
  <c r="M7523" i="30"/>
  <c r="M7524" i="30"/>
  <c r="M7525" i="30"/>
  <c r="M7526" i="30"/>
  <c r="M7527" i="30"/>
  <c r="M7528" i="30"/>
  <c r="M7529" i="30"/>
  <c r="M7530" i="30"/>
  <c r="M7531" i="30"/>
  <c r="M7532" i="30"/>
  <c r="M7533" i="30"/>
  <c r="M7534" i="30"/>
  <c r="M7535" i="30"/>
  <c r="M7536" i="30"/>
  <c r="M7537" i="30"/>
  <c r="M7538" i="30"/>
  <c r="M7539" i="30"/>
  <c r="M7540" i="30"/>
  <c r="M7541" i="30"/>
  <c r="M7542" i="30"/>
  <c r="M7543" i="30"/>
  <c r="M7544" i="30"/>
  <c r="M7545" i="30"/>
  <c r="M7546" i="30"/>
  <c r="M7547" i="30"/>
  <c r="M7548" i="30"/>
  <c r="M7549" i="30"/>
  <c r="M7550" i="30"/>
  <c r="M7551" i="30"/>
  <c r="M7552" i="30"/>
  <c r="M7553" i="30"/>
  <c r="M7554" i="30"/>
  <c r="M7555" i="30"/>
  <c r="M7556" i="30"/>
  <c r="M7557" i="30"/>
  <c r="M7558" i="30"/>
  <c r="M7559" i="30"/>
  <c r="M7560" i="30"/>
  <c r="M7561" i="30"/>
  <c r="M7562" i="30"/>
  <c r="M7563" i="30"/>
  <c r="M7564" i="30"/>
  <c r="M7565" i="30"/>
  <c r="M7566" i="30"/>
  <c r="M7567" i="30"/>
  <c r="M7568" i="30"/>
  <c r="M7569" i="30"/>
  <c r="M7570" i="30"/>
  <c r="M7571" i="30"/>
  <c r="M7572" i="30"/>
  <c r="M7573" i="30"/>
  <c r="M7574" i="30"/>
  <c r="M7575" i="30"/>
  <c r="M7576" i="30"/>
  <c r="M7577" i="30"/>
  <c r="M7578" i="30"/>
  <c r="M7579" i="30"/>
  <c r="M7580" i="30"/>
  <c r="M7581" i="30"/>
  <c r="M7582" i="30"/>
  <c r="M7583" i="30"/>
  <c r="M7584" i="30"/>
  <c r="M7585" i="30"/>
  <c r="M7586" i="30"/>
  <c r="M7587" i="30"/>
  <c r="M7588" i="30"/>
  <c r="M7589" i="30"/>
  <c r="M7590" i="30"/>
  <c r="M7591" i="30"/>
  <c r="M7592" i="30"/>
  <c r="M7593" i="30"/>
  <c r="M7594" i="30"/>
  <c r="M7595" i="30"/>
  <c r="M7596" i="30"/>
  <c r="M7597" i="30"/>
  <c r="M7598" i="30"/>
  <c r="M7599" i="30"/>
  <c r="M7600" i="30"/>
  <c r="M7601" i="30"/>
  <c r="M7602" i="30"/>
  <c r="M7603" i="30"/>
  <c r="M7604" i="30"/>
  <c r="M7605" i="30"/>
  <c r="M7606" i="30"/>
  <c r="M7607" i="30"/>
  <c r="M7608" i="30"/>
  <c r="M7609" i="30"/>
  <c r="M7610" i="30"/>
  <c r="M7611" i="30"/>
  <c r="M7612" i="30"/>
  <c r="M7613" i="30"/>
  <c r="M7614" i="30"/>
  <c r="M7615" i="30"/>
  <c r="M7616" i="30"/>
  <c r="M7617" i="30"/>
  <c r="M7618" i="30"/>
  <c r="M7619" i="30"/>
  <c r="M7620" i="30"/>
  <c r="M7621" i="30"/>
  <c r="M7622" i="30"/>
  <c r="M7623" i="30"/>
  <c r="M7624" i="30"/>
  <c r="M7625" i="30"/>
  <c r="M7626" i="30"/>
  <c r="M7627" i="30"/>
  <c r="M7628" i="30"/>
  <c r="M7629" i="30"/>
  <c r="M7630" i="30"/>
  <c r="M7631" i="30"/>
  <c r="M7632" i="30"/>
  <c r="M7633" i="30"/>
  <c r="M7634" i="30"/>
  <c r="M7635" i="30"/>
  <c r="M7636" i="30"/>
  <c r="M7637" i="30"/>
  <c r="M7638" i="30"/>
  <c r="M7639" i="30"/>
  <c r="M7640" i="30"/>
  <c r="M7641" i="30"/>
  <c r="M7642" i="30"/>
  <c r="M7643" i="30"/>
  <c r="M7644" i="30"/>
  <c r="M7645" i="30"/>
  <c r="M7646" i="30"/>
  <c r="M7647" i="30"/>
  <c r="M7648" i="30"/>
  <c r="M7649" i="30"/>
  <c r="M7650" i="30"/>
  <c r="M7651" i="30"/>
  <c r="M7652" i="30"/>
  <c r="M7653" i="30"/>
  <c r="M7654" i="30"/>
  <c r="M7655" i="30"/>
  <c r="M7656" i="30"/>
  <c r="M7657" i="30"/>
  <c r="M7658" i="30"/>
  <c r="M7659" i="30"/>
  <c r="M7660" i="30"/>
  <c r="M7661" i="30"/>
  <c r="M7662" i="30"/>
  <c r="M7663" i="30"/>
  <c r="M7664" i="30"/>
  <c r="M7665" i="30"/>
  <c r="M7666" i="30"/>
  <c r="M7667" i="30"/>
  <c r="M7668" i="30"/>
  <c r="M7669" i="30"/>
  <c r="M7670" i="30"/>
  <c r="M7671" i="30"/>
  <c r="M7672" i="30"/>
  <c r="M7673" i="30"/>
  <c r="M7674" i="30"/>
  <c r="M7675" i="30"/>
  <c r="M7676" i="30"/>
  <c r="M7677" i="30"/>
  <c r="M7678" i="30"/>
  <c r="M7679" i="30"/>
  <c r="M7680" i="30"/>
  <c r="M7681" i="30"/>
  <c r="M7682" i="30"/>
  <c r="M7683" i="30"/>
  <c r="M7684" i="30"/>
  <c r="M7685" i="30"/>
  <c r="M7686" i="30"/>
  <c r="M7687" i="30"/>
  <c r="M7688" i="30"/>
  <c r="M7689" i="30"/>
  <c r="M7690" i="30"/>
  <c r="M7691" i="30"/>
  <c r="M7692" i="30"/>
  <c r="M7693" i="30"/>
  <c r="M7694" i="30"/>
  <c r="M7695" i="30"/>
  <c r="M7696" i="30"/>
  <c r="M7697" i="30"/>
  <c r="M7698" i="30"/>
  <c r="M7699" i="30"/>
  <c r="M7700" i="30"/>
  <c r="M7701" i="30"/>
  <c r="M7702" i="30"/>
  <c r="M7703" i="30"/>
  <c r="M7704" i="30"/>
  <c r="M7705" i="30"/>
  <c r="M7706" i="30"/>
  <c r="M7707" i="30"/>
  <c r="M7708" i="30"/>
  <c r="M7709" i="30"/>
  <c r="M7710" i="30"/>
  <c r="M7711" i="30"/>
  <c r="M7712" i="30"/>
  <c r="M7713" i="30"/>
  <c r="M7714" i="30"/>
  <c r="M7715" i="30"/>
  <c r="M7716" i="30"/>
  <c r="M7717" i="30"/>
  <c r="M7718" i="30"/>
  <c r="M7719" i="30"/>
  <c r="M7720" i="30"/>
  <c r="M7721" i="30"/>
  <c r="M7722" i="30"/>
  <c r="M7723" i="30"/>
  <c r="M7724" i="30"/>
  <c r="M7725" i="30"/>
  <c r="M7726" i="30"/>
  <c r="M7727" i="30"/>
  <c r="M7728" i="30"/>
  <c r="M7729" i="30"/>
  <c r="M7730" i="30"/>
  <c r="M7731" i="30"/>
  <c r="M7732" i="30"/>
  <c r="M7733" i="30"/>
  <c r="M7734" i="30"/>
  <c r="M7735" i="30"/>
  <c r="M7736" i="30"/>
  <c r="M7737" i="30"/>
  <c r="M7738" i="30"/>
  <c r="M7739" i="30"/>
  <c r="M7740" i="30"/>
  <c r="M7741" i="30"/>
  <c r="M7742" i="30"/>
  <c r="M7743" i="30"/>
  <c r="M7744" i="30"/>
  <c r="M7745" i="30"/>
  <c r="M7746" i="30"/>
  <c r="M7747" i="30"/>
  <c r="M7748" i="30"/>
  <c r="M7749" i="30"/>
  <c r="M7750" i="30"/>
  <c r="M7751" i="30"/>
  <c r="M7752" i="30"/>
  <c r="M7753" i="30"/>
  <c r="M7754" i="30"/>
  <c r="M7755" i="30"/>
  <c r="M7756" i="30"/>
  <c r="M7757" i="30"/>
  <c r="M7758" i="30"/>
  <c r="M7759" i="30"/>
  <c r="M7760" i="30"/>
  <c r="M7761" i="30"/>
  <c r="M7762" i="30"/>
  <c r="M7763" i="30"/>
  <c r="M7764" i="30"/>
  <c r="M7765" i="30"/>
  <c r="M7766" i="30"/>
  <c r="M7767" i="30"/>
  <c r="M7768" i="30"/>
  <c r="M7769" i="30"/>
  <c r="M7770" i="30"/>
  <c r="M7771" i="30"/>
  <c r="M7772" i="30"/>
  <c r="M7773" i="30"/>
  <c r="M7774" i="30"/>
  <c r="M7775" i="30"/>
  <c r="M7776" i="30"/>
  <c r="M7777" i="30"/>
  <c r="M7778" i="30"/>
  <c r="M7779" i="30"/>
  <c r="M7780" i="30"/>
  <c r="M7781" i="30"/>
  <c r="M7782" i="30"/>
  <c r="M7783" i="30"/>
  <c r="M7784" i="30"/>
  <c r="M7785" i="30"/>
  <c r="M7786" i="30"/>
  <c r="M7787" i="30"/>
  <c r="M7788" i="30"/>
  <c r="M7789" i="30"/>
  <c r="M7790" i="30"/>
  <c r="M7791" i="30"/>
  <c r="M7792" i="30"/>
  <c r="M7793" i="30"/>
  <c r="M7794" i="30"/>
  <c r="M7795" i="30"/>
  <c r="M7796" i="30"/>
  <c r="M7797" i="30"/>
  <c r="M7798" i="30"/>
  <c r="M7799" i="30"/>
  <c r="M7800" i="30"/>
  <c r="M7801" i="30"/>
  <c r="M7802" i="30"/>
  <c r="M7803" i="30"/>
  <c r="M7804" i="30"/>
  <c r="M7805" i="30"/>
  <c r="M7806" i="30"/>
  <c r="M7807" i="30"/>
  <c r="M7808" i="30"/>
  <c r="M7809" i="30"/>
  <c r="M7810" i="30"/>
  <c r="M7811" i="30"/>
  <c r="M7812" i="30"/>
  <c r="M7813" i="30"/>
  <c r="M7814" i="30"/>
  <c r="M7815" i="30"/>
  <c r="M7816" i="30"/>
  <c r="M7817" i="30"/>
  <c r="M7818" i="30"/>
  <c r="M7819" i="30"/>
  <c r="M7820" i="30"/>
  <c r="M7821" i="30"/>
  <c r="M7822" i="30"/>
  <c r="M7823" i="30"/>
  <c r="M7824" i="30"/>
  <c r="M7825" i="30"/>
  <c r="M7826" i="30"/>
  <c r="M7827" i="30"/>
  <c r="M7828" i="30"/>
  <c r="M7829" i="30"/>
  <c r="M7830" i="30"/>
  <c r="M7831" i="30"/>
  <c r="M7832" i="30"/>
  <c r="M7833" i="30"/>
  <c r="M7834" i="30"/>
  <c r="M7835" i="30"/>
  <c r="M7836" i="30"/>
  <c r="M7837" i="30"/>
  <c r="M7838" i="30"/>
  <c r="M7839" i="30"/>
  <c r="M7840" i="30"/>
  <c r="M7841" i="30"/>
  <c r="M7842" i="30"/>
  <c r="M7843" i="30"/>
  <c r="M7844" i="30"/>
  <c r="M7845" i="30"/>
  <c r="M7846" i="30"/>
  <c r="M7847" i="30"/>
  <c r="M7848" i="30"/>
  <c r="M7849" i="30"/>
  <c r="M7850" i="30"/>
  <c r="M7851" i="30"/>
  <c r="M7852" i="30"/>
  <c r="M7853" i="30"/>
  <c r="M7854" i="30"/>
  <c r="M7855" i="30"/>
  <c r="M7856" i="30"/>
  <c r="M7857" i="30"/>
  <c r="M7858" i="30"/>
  <c r="M7859" i="30"/>
  <c r="M7860" i="30"/>
  <c r="M7861" i="30"/>
  <c r="M7862" i="30"/>
  <c r="M7863" i="30"/>
  <c r="M7864" i="30"/>
  <c r="M7865" i="30"/>
  <c r="M7866" i="30"/>
  <c r="M7867" i="30"/>
  <c r="M7868" i="30"/>
  <c r="M7869" i="30"/>
  <c r="M7870" i="30"/>
  <c r="M7871" i="30"/>
  <c r="M7872" i="30"/>
  <c r="M7873" i="30"/>
  <c r="M7874" i="30"/>
  <c r="M7875" i="30"/>
  <c r="M7876" i="30"/>
  <c r="M7877" i="30"/>
  <c r="M7878" i="30"/>
  <c r="M7879" i="30"/>
  <c r="M7880" i="30"/>
  <c r="M7881" i="30"/>
  <c r="M7882" i="30"/>
  <c r="M7883" i="30"/>
  <c r="M7884" i="30"/>
  <c r="M7885" i="30"/>
  <c r="M7886" i="30"/>
  <c r="M7887" i="30"/>
  <c r="M7888" i="30"/>
  <c r="M7889" i="30"/>
  <c r="M7890" i="30"/>
  <c r="M7891" i="30"/>
  <c r="M7892" i="30"/>
  <c r="M7893" i="30"/>
  <c r="M7894" i="30"/>
  <c r="M7895" i="30"/>
  <c r="M7896" i="30"/>
  <c r="M7897" i="30"/>
  <c r="M7898" i="30"/>
  <c r="M7899" i="30"/>
  <c r="M7900" i="30"/>
  <c r="M7901" i="30"/>
  <c r="M7902" i="30"/>
  <c r="M7903" i="30"/>
  <c r="M7904" i="30"/>
  <c r="M7905" i="30"/>
  <c r="M7906" i="30"/>
  <c r="M7907" i="30"/>
  <c r="M7908" i="30"/>
  <c r="M7909" i="30"/>
  <c r="M7910" i="30"/>
  <c r="M7911" i="30"/>
  <c r="M7912" i="30"/>
  <c r="M7913" i="30"/>
  <c r="M7914" i="30"/>
  <c r="M7915" i="30"/>
  <c r="M7916" i="30"/>
  <c r="M7917" i="30"/>
  <c r="M7918" i="30"/>
  <c r="M7919" i="30"/>
  <c r="M7920" i="30"/>
  <c r="M7921" i="30"/>
  <c r="M7922" i="30"/>
  <c r="M7923" i="30"/>
  <c r="M7924" i="30"/>
  <c r="M7925" i="30"/>
  <c r="M7926" i="30"/>
  <c r="M7927" i="30"/>
  <c r="M7928" i="30"/>
  <c r="M7929" i="30"/>
  <c r="M7930" i="30"/>
  <c r="M7931" i="30"/>
  <c r="M7932" i="30"/>
  <c r="M7933" i="30"/>
  <c r="M7934" i="30"/>
  <c r="M7935" i="30"/>
  <c r="M7936" i="30"/>
  <c r="M7937" i="30"/>
  <c r="M7938" i="30"/>
  <c r="M7939" i="30"/>
  <c r="M7940" i="30"/>
  <c r="M7941" i="30"/>
  <c r="M7942" i="30"/>
  <c r="M7943" i="30"/>
  <c r="M7944" i="30"/>
  <c r="M7945" i="30"/>
  <c r="M7946" i="30"/>
  <c r="M7947" i="30"/>
  <c r="M7948" i="30"/>
  <c r="M7949" i="30"/>
  <c r="M7950" i="30"/>
  <c r="M7951" i="30"/>
  <c r="M7952" i="30"/>
  <c r="M7953" i="30"/>
  <c r="M7954" i="30"/>
  <c r="M7955" i="30"/>
  <c r="M7956" i="30"/>
  <c r="M7957" i="30"/>
  <c r="M7958" i="30"/>
  <c r="M7959" i="30"/>
  <c r="M7960" i="30"/>
  <c r="M7961" i="30"/>
  <c r="M7962" i="30"/>
  <c r="M7963" i="30"/>
  <c r="M7964" i="30"/>
  <c r="M7965" i="30"/>
  <c r="M7966" i="30"/>
  <c r="M7967" i="30"/>
  <c r="M7968" i="30"/>
  <c r="M7969" i="30"/>
  <c r="M7970" i="30"/>
  <c r="M7971" i="30"/>
  <c r="M7972" i="30"/>
  <c r="M7973" i="30"/>
  <c r="M7974" i="30"/>
  <c r="M7975" i="30"/>
  <c r="M7976" i="30"/>
  <c r="M7977" i="30"/>
  <c r="M7978" i="30"/>
  <c r="M7979" i="30"/>
  <c r="M7980" i="30"/>
  <c r="M7981" i="30"/>
  <c r="M7982" i="30"/>
  <c r="M7983" i="30"/>
  <c r="M7984" i="30"/>
  <c r="M7985" i="30"/>
  <c r="M7986" i="30"/>
  <c r="M7987" i="30"/>
  <c r="M7988" i="30"/>
  <c r="M7989" i="30"/>
  <c r="M7990" i="30"/>
  <c r="M7991" i="30"/>
  <c r="M7992" i="30"/>
  <c r="M7993" i="30"/>
  <c r="M7994" i="30"/>
  <c r="M7995" i="30"/>
  <c r="M7996" i="30"/>
  <c r="M7997" i="30"/>
  <c r="M7998" i="30"/>
  <c r="M7999" i="30"/>
  <c r="M8000" i="30"/>
  <c r="M8001" i="30"/>
  <c r="M8002" i="30"/>
  <c r="M8003" i="30"/>
  <c r="M8004" i="30"/>
  <c r="M8005" i="30"/>
  <c r="M8006" i="30"/>
  <c r="M8007" i="30"/>
  <c r="M8008" i="30"/>
  <c r="M8009" i="30"/>
  <c r="M8010" i="30"/>
  <c r="M8011" i="30"/>
  <c r="M8012" i="30"/>
  <c r="M8013" i="30"/>
  <c r="M8014" i="30"/>
  <c r="M8015" i="30"/>
  <c r="M8016" i="30"/>
  <c r="M8017" i="30"/>
  <c r="M8018" i="30"/>
  <c r="M8019" i="30"/>
  <c r="M8020" i="30"/>
  <c r="M8021" i="30"/>
  <c r="M8022" i="30"/>
  <c r="M8023" i="30"/>
  <c r="M8024" i="30"/>
  <c r="M8025" i="30"/>
  <c r="M8026" i="30"/>
  <c r="M8027" i="30"/>
  <c r="M8028" i="30"/>
  <c r="M8029" i="30"/>
  <c r="M8030" i="30"/>
  <c r="M8031" i="30"/>
  <c r="M8032" i="30"/>
  <c r="M8033" i="30"/>
  <c r="M8034" i="30"/>
  <c r="M8035" i="30"/>
  <c r="M8036" i="30"/>
  <c r="M8037" i="30"/>
  <c r="M8038" i="30"/>
  <c r="M8039" i="30"/>
  <c r="M8040" i="30"/>
  <c r="M8041" i="30"/>
  <c r="M8042" i="30"/>
  <c r="M8043" i="30"/>
  <c r="M8044" i="30"/>
  <c r="M8045" i="30"/>
  <c r="M8046" i="30"/>
  <c r="M8047" i="30"/>
  <c r="M8048" i="30"/>
  <c r="M8049" i="30"/>
  <c r="M8050" i="30"/>
  <c r="M8051" i="30"/>
  <c r="M8052" i="30"/>
  <c r="M8053" i="30"/>
  <c r="M8054" i="30"/>
  <c r="M8055" i="30"/>
  <c r="M8056" i="30"/>
  <c r="M8057" i="30"/>
  <c r="M8058" i="30"/>
  <c r="M8059" i="30"/>
  <c r="M8060" i="30"/>
  <c r="M8061" i="30"/>
  <c r="M8062" i="30"/>
  <c r="M8063" i="30"/>
  <c r="M8064" i="30"/>
  <c r="M8065" i="30"/>
  <c r="M8066" i="30"/>
  <c r="M8067" i="30"/>
  <c r="M8068" i="30"/>
  <c r="M8069" i="30"/>
  <c r="M8070" i="30"/>
  <c r="M8071" i="30"/>
  <c r="M8072" i="30"/>
  <c r="M8073" i="30"/>
  <c r="M8074" i="30"/>
  <c r="M8075" i="30"/>
  <c r="M8076" i="30"/>
  <c r="M8077" i="30"/>
  <c r="M8078" i="30"/>
  <c r="M8079" i="30"/>
  <c r="M8080" i="30"/>
  <c r="M8081" i="30"/>
  <c r="M8082" i="30"/>
  <c r="M8083" i="30"/>
  <c r="M8084" i="30"/>
  <c r="M8085" i="30"/>
  <c r="M8086" i="30"/>
  <c r="M8087" i="30"/>
  <c r="M8088" i="30"/>
  <c r="M8089" i="30"/>
  <c r="M8090" i="30"/>
  <c r="M8091" i="30"/>
  <c r="M8092" i="30"/>
  <c r="M8093" i="30"/>
  <c r="M8094" i="30"/>
  <c r="M8095" i="30"/>
  <c r="M8096" i="30"/>
  <c r="M8097" i="30"/>
  <c r="M8098" i="30"/>
  <c r="M8099" i="30"/>
  <c r="M8100" i="30"/>
  <c r="M8101" i="30"/>
  <c r="M8102" i="30"/>
  <c r="M8103" i="30"/>
  <c r="M8104" i="30"/>
  <c r="M8105" i="30"/>
  <c r="M8106" i="30"/>
  <c r="M8107" i="30"/>
  <c r="M8108" i="30"/>
  <c r="M8109" i="30"/>
  <c r="M8110" i="30"/>
  <c r="M8111" i="30"/>
  <c r="M8112" i="30"/>
  <c r="M8113" i="30"/>
  <c r="M8114" i="30"/>
  <c r="M8115" i="30"/>
  <c r="M8116" i="30"/>
  <c r="M8117" i="30"/>
  <c r="M8118" i="30"/>
  <c r="M8119" i="30"/>
  <c r="M8120" i="30"/>
  <c r="M8121" i="30"/>
  <c r="M8122" i="30"/>
  <c r="M8123" i="30"/>
  <c r="M8124" i="30"/>
  <c r="M8125" i="30"/>
  <c r="M8126" i="30"/>
  <c r="M8127" i="30"/>
  <c r="M8128" i="30"/>
  <c r="M8129" i="30"/>
  <c r="M8130" i="30"/>
  <c r="M8131" i="30"/>
  <c r="M8132" i="30"/>
  <c r="M8133" i="30"/>
  <c r="M8134" i="30"/>
  <c r="M8135" i="30"/>
  <c r="M8136" i="30"/>
  <c r="M8137" i="30"/>
  <c r="M8138" i="30"/>
  <c r="M8139" i="30"/>
  <c r="M8140" i="30"/>
  <c r="M8141" i="30"/>
  <c r="M8142" i="30"/>
  <c r="M8143" i="30"/>
  <c r="M8144" i="30"/>
  <c r="M8145" i="30"/>
  <c r="M8146" i="30"/>
  <c r="M8147" i="30"/>
  <c r="M8148" i="30"/>
  <c r="M8149" i="30"/>
  <c r="M8150" i="30"/>
  <c r="M8151" i="30"/>
  <c r="M8152" i="30"/>
  <c r="M8153" i="30"/>
  <c r="M8154" i="30"/>
  <c r="M8155" i="30"/>
  <c r="M8156" i="30"/>
  <c r="M8157" i="30"/>
  <c r="M8158" i="30"/>
  <c r="M8159" i="30"/>
  <c r="M8160" i="30"/>
  <c r="M8161" i="30"/>
  <c r="M8162" i="30"/>
  <c r="M8163" i="30"/>
  <c r="M8164" i="30"/>
  <c r="M8165" i="30"/>
  <c r="M8166" i="30"/>
  <c r="M8167" i="30"/>
  <c r="M8168" i="30"/>
  <c r="M8169" i="30"/>
  <c r="M8170" i="30"/>
  <c r="M8171" i="30"/>
  <c r="M8172" i="30"/>
  <c r="M8173" i="30"/>
  <c r="M8174" i="30"/>
  <c r="M8175" i="30"/>
  <c r="M8176" i="30"/>
  <c r="M8177" i="30"/>
  <c r="M8178" i="30"/>
  <c r="M8179" i="30"/>
  <c r="M8180" i="30"/>
  <c r="M8181" i="30"/>
  <c r="M8182" i="30"/>
  <c r="M8183" i="30"/>
  <c r="M8184" i="30"/>
  <c r="M8185" i="30"/>
  <c r="M8186" i="30"/>
  <c r="M8187" i="30"/>
  <c r="M8188" i="30"/>
  <c r="M8189" i="30"/>
  <c r="M8190" i="30"/>
  <c r="M8191" i="30"/>
  <c r="M8192" i="30"/>
  <c r="M8193" i="30"/>
  <c r="M8194" i="30"/>
  <c r="M8195" i="30"/>
  <c r="M8196" i="30"/>
  <c r="M8197" i="30"/>
  <c r="M8198" i="30"/>
  <c r="M8199" i="30"/>
  <c r="M8200" i="30"/>
  <c r="M8201" i="30"/>
  <c r="M8202" i="30"/>
  <c r="M8203" i="30"/>
  <c r="M8204" i="30"/>
  <c r="M8205" i="30"/>
  <c r="M8206" i="30"/>
  <c r="M8207" i="30"/>
  <c r="M8208" i="30"/>
  <c r="M8209" i="30"/>
  <c r="M8210" i="30"/>
  <c r="M8211" i="30"/>
  <c r="M8212" i="30"/>
  <c r="M8213" i="30"/>
  <c r="M8214" i="30"/>
  <c r="M8215" i="30"/>
  <c r="M8216" i="30"/>
  <c r="M8217" i="30"/>
  <c r="M8218" i="30"/>
  <c r="M8219" i="30"/>
  <c r="M8220" i="30"/>
  <c r="M8221" i="30"/>
  <c r="M8222" i="30"/>
  <c r="M8223" i="30"/>
  <c r="M8224" i="30"/>
  <c r="M8225" i="30"/>
  <c r="M8226" i="30"/>
  <c r="M8227" i="30"/>
  <c r="M8228" i="30"/>
  <c r="M8229" i="30"/>
  <c r="M8230" i="30"/>
  <c r="M8231" i="30"/>
  <c r="M8232" i="30"/>
  <c r="M8233" i="30"/>
  <c r="M8234" i="30"/>
  <c r="M8235" i="30"/>
  <c r="M8236" i="30"/>
  <c r="M8237" i="30"/>
  <c r="M8238" i="30"/>
  <c r="M8239" i="30"/>
  <c r="M8240" i="30"/>
  <c r="M8241" i="30"/>
  <c r="M8242" i="30"/>
  <c r="M8243" i="30"/>
  <c r="M8244" i="30"/>
  <c r="M8245" i="30"/>
  <c r="M8246" i="30"/>
  <c r="M8247" i="30"/>
  <c r="M8248" i="30"/>
  <c r="M8249" i="30"/>
  <c r="M8250" i="30"/>
  <c r="M8251" i="30"/>
  <c r="M8252" i="30"/>
  <c r="M8253" i="30"/>
  <c r="M8254" i="30"/>
  <c r="M8255" i="30"/>
  <c r="M8256" i="30"/>
  <c r="M8257" i="30"/>
  <c r="M8258" i="30"/>
  <c r="M8259" i="30"/>
  <c r="M8260" i="30"/>
  <c r="M8261" i="30"/>
  <c r="M8262" i="30"/>
  <c r="M8263" i="30"/>
  <c r="M8264" i="30"/>
  <c r="M8265" i="30"/>
  <c r="M8266" i="30"/>
  <c r="M8267" i="30"/>
  <c r="M8268" i="30"/>
  <c r="M8269" i="30"/>
  <c r="M8270" i="30"/>
  <c r="M8271" i="30"/>
  <c r="M8272" i="30"/>
  <c r="M8273" i="30"/>
  <c r="M8274" i="30"/>
  <c r="M8275" i="30"/>
  <c r="M8276" i="30"/>
  <c r="M8277" i="30"/>
  <c r="M8278" i="30"/>
  <c r="M8279" i="30"/>
  <c r="M8280" i="30"/>
  <c r="M8281" i="30"/>
  <c r="M8282" i="30"/>
  <c r="M8283" i="30"/>
  <c r="M8284" i="30"/>
  <c r="M8285" i="30"/>
  <c r="M8286" i="30"/>
  <c r="M8287" i="30"/>
  <c r="M8288" i="30"/>
  <c r="M8289" i="30"/>
  <c r="M8290" i="30"/>
  <c r="M8291" i="30"/>
  <c r="M8292" i="30"/>
  <c r="M8293" i="30"/>
  <c r="M8294" i="30"/>
  <c r="M8295" i="30"/>
  <c r="M8296" i="30"/>
  <c r="M8297" i="30"/>
  <c r="M8298" i="30"/>
  <c r="M8299" i="30"/>
  <c r="M8300" i="30"/>
  <c r="M8301" i="30"/>
  <c r="M8302" i="30"/>
  <c r="M8303" i="30"/>
  <c r="M8304" i="30"/>
  <c r="M8305" i="30"/>
  <c r="M8306" i="30"/>
  <c r="M8307" i="30"/>
  <c r="M8308" i="30"/>
  <c r="M8309" i="30"/>
  <c r="M8310" i="30"/>
  <c r="M8311" i="30"/>
  <c r="M8312" i="30"/>
  <c r="M8313" i="30"/>
  <c r="M8314" i="30"/>
  <c r="M8315" i="30"/>
  <c r="M8316" i="30"/>
  <c r="M8317" i="30"/>
  <c r="M8318" i="30"/>
  <c r="M8319" i="30"/>
  <c r="M8320" i="30"/>
  <c r="M8321" i="30"/>
  <c r="M8322" i="30"/>
  <c r="M8323" i="30"/>
  <c r="M8324" i="30"/>
  <c r="M8325" i="30"/>
  <c r="M8326" i="30"/>
  <c r="M8327" i="30"/>
  <c r="M8328" i="30"/>
  <c r="M8329" i="30"/>
  <c r="M8330" i="30"/>
  <c r="M8331" i="30"/>
  <c r="M8332" i="30"/>
  <c r="M8333" i="30"/>
  <c r="M8334" i="30"/>
  <c r="M8335" i="30"/>
  <c r="M8336" i="30"/>
  <c r="M8337" i="30"/>
  <c r="M8338" i="30"/>
  <c r="M8339" i="30"/>
  <c r="M8340" i="30"/>
  <c r="M8341" i="30"/>
  <c r="M8342" i="30"/>
  <c r="M8343" i="30"/>
  <c r="M8344" i="30"/>
  <c r="M8345" i="30"/>
  <c r="M8346" i="30"/>
  <c r="M8347" i="30"/>
  <c r="M8348" i="30"/>
  <c r="M8349" i="30"/>
  <c r="M8350" i="30"/>
  <c r="M8351" i="30"/>
  <c r="M8352" i="30"/>
  <c r="M8353" i="30"/>
  <c r="M8354" i="30"/>
  <c r="M8355" i="30"/>
  <c r="M8356" i="30"/>
  <c r="M8357" i="30"/>
  <c r="M8358" i="30"/>
  <c r="M8359" i="30"/>
  <c r="M8360" i="30"/>
  <c r="M8361" i="30"/>
  <c r="M8362" i="30"/>
  <c r="M8363" i="30"/>
  <c r="M8364" i="30"/>
  <c r="M8365" i="30"/>
  <c r="M8366" i="30"/>
  <c r="M8367" i="30"/>
  <c r="M8368" i="30"/>
  <c r="M8369" i="30"/>
  <c r="M8370" i="30"/>
  <c r="M8371" i="30"/>
  <c r="M8372" i="30"/>
  <c r="M8373" i="30"/>
  <c r="M8374" i="30"/>
  <c r="M8375" i="30"/>
  <c r="M8376" i="30"/>
  <c r="M8377" i="30"/>
  <c r="M8378" i="30"/>
  <c r="M8379" i="30"/>
  <c r="M8380" i="30"/>
  <c r="M8381" i="30"/>
  <c r="M8382" i="30"/>
  <c r="M8383" i="30"/>
  <c r="M8384" i="30"/>
  <c r="M8385" i="30"/>
  <c r="M8386" i="30"/>
  <c r="M8387" i="30"/>
  <c r="M8388" i="30"/>
  <c r="M8389" i="30"/>
  <c r="M8390" i="30"/>
  <c r="M8391" i="30"/>
  <c r="M8392" i="30"/>
  <c r="M8393" i="30"/>
  <c r="M8394" i="30"/>
  <c r="M8395" i="30"/>
  <c r="M8396" i="30"/>
  <c r="M8397" i="30"/>
  <c r="M8398" i="30"/>
  <c r="M8399" i="30"/>
  <c r="M8400" i="30"/>
  <c r="M8401" i="30"/>
  <c r="M8402" i="30"/>
  <c r="M8403" i="30"/>
  <c r="M8404" i="30"/>
  <c r="M8405" i="30"/>
  <c r="M8406" i="30"/>
  <c r="M8407" i="30"/>
  <c r="M8408" i="30"/>
  <c r="M8409" i="30"/>
  <c r="M8410" i="30"/>
  <c r="M8411" i="30"/>
  <c r="M8412" i="30"/>
  <c r="M8413" i="30"/>
  <c r="M8414" i="30"/>
  <c r="M8415" i="30"/>
  <c r="M8416" i="30"/>
  <c r="M8417" i="30"/>
  <c r="M8418" i="30"/>
  <c r="M8419" i="30"/>
  <c r="M8420" i="30"/>
  <c r="M8421" i="30"/>
  <c r="M8422" i="30"/>
  <c r="M8423" i="30"/>
  <c r="M8424" i="30"/>
  <c r="M8425" i="30"/>
  <c r="M8426" i="30"/>
  <c r="M8427" i="30"/>
  <c r="M8428" i="30"/>
  <c r="M8429" i="30"/>
  <c r="M8430" i="30"/>
  <c r="M8431" i="30"/>
  <c r="M8432" i="30"/>
  <c r="M8433" i="30"/>
  <c r="M8434" i="30"/>
  <c r="M8435" i="30"/>
  <c r="M8436" i="30"/>
  <c r="M8437" i="30"/>
  <c r="M8438" i="30"/>
  <c r="M8439" i="30"/>
  <c r="M8440" i="30"/>
  <c r="M8441" i="30"/>
  <c r="M8442" i="30"/>
  <c r="M8443" i="30"/>
  <c r="M8444" i="30"/>
  <c r="M8445" i="30"/>
  <c r="M8446" i="30"/>
  <c r="M8447" i="30"/>
  <c r="M8448" i="30"/>
  <c r="M8449" i="30"/>
  <c r="M8450" i="30"/>
  <c r="M8451" i="30"/>
  <c r="M8452" i="30"/>
  <c r="M8453" i="30"/>
  <c r="M8454" i="30"/>
  <c r="M8455" i="30"/>
  <c r="M8456" i="30"/>
  <c r="M8457" i="30"/>
  <c r="M8458" i="30"/>
  <c r="M8459" i="30"/>
  <c r="M8460" i="30"/>
  <c r="M8461" i="30"/>
  <c r="M8462" i="30"/>
  <c r="M8463" i="30"/>
  <c r="M8464" i="30"/>
  <c r="M8465" i="30"/>
  <c r="M8466" i="30"/>
  <c r="M8467" i="30"/>
  <c r="M8468" i="30"/>
  <c r="M8469" i="30"/>
  <c r="M8470" i="30"/>
  <c r="M8471" i="30"/>
  <c r="M8472" i="30"/>
  <c r="M8473" i="30"/>
  <c r="M8474" i="30"/>
  <c r="M8475" i="30"/>
  <c r="M8476" i="30"/>
  <c r="M8477" i="30"/>
  <c r="M8478" i="30"/>
  <c r="M8479" i="30"/>
  <c r="M8480" i="30"/>
  <c r="M8481" i="30"/>
  <c r="M8482" i="30"/>
  <c r="M8483" i="30"/>
  <c r="M8484" i="30"/>
  <c r="M8485" i="30"/>
  <c r="M8486" i="30"/>
  <c r="M8487" i="30"/>
  <c r="M8488" i="30"/>
  <c r="M8489" i="30"/>
  <c r="M8490" i="30"/>
  <c r="M8491" i="30"/>
  <c r="M8492" i="30"/>
  <c r="M8493" i="30"/>
  <c r="M8494" i="30"/>
  <c r="M8495" i="30"/>
  <c r="M8496" i="30"/>
  <c r="M8497" i="30"/>
  <c r="M8498" i="30"/>
  <c r="M8499" i="30"/>
  <c r="M8500" i="30"/>
  <c r="M8501" i="30"/>
  <c r="M8502" i="30"/>
  <c r="M8503" i="30"/>
  <c r="M8504" i="30"/>
  <c r="M8505" i="30"/>
  <c r="M8506" i="30"/>
  <c r="M8507" i="30"/>
  <c r="M8508" i="30"/>
  <c r="M8509" i="30"/>
  <c r="M8510" i="30"/>
  <c r="M8511" i="30"/>
  <c r="M8512" i="30"/>
  <c r="M8513" i="30"/>
  <c r="M8514" i="30"/>
  <c r="M8515" i="30"/>
  <c r="M8516" i="30"/>
  <c r="M8517" i="30"/>
  <c r="M8518" i="30"/>
  <c r="M8519" i="30"/>
  <c r="M8520" i="30"/>
  <c r="M8521" i="30"/>
  <c r="M8522" i="30"/>
  <c r="M8523" i="30"/>
  <c r="M8524" i="30"/>
  <c r="M8525" i="30"/>
  <c r="M8526" i="30"/>
  <c r="M8527" i="30"/>
  <c r="M8528" i="30"/>
  <c r="M8529" i="30"/>
  <c r="M8530" i="30"/>
  <c r="M8531" i="30"/>
  <c r="M8532" i="30"/>
  <c r="M8533" i="30"/>
  <c r="M8534" i="30"/>
  <c r="M8535" i="30"/>
  <c r="M8536" i="30"/>
  <c r="M8537" i="30"/>
  <c r="M8538" i="30"/>
  <c r="M8539" i="30"/>
  <c r="M8540" i="30"/>
  <c r="M8541" i="30"/>
  <c r="M8542" i="30"/>
  <c r="M8543" i="30"/>
  <c r="M8544" i="30"/>
  <c r="M8545" i="30"/>
  <c r="M8546" i="30"/>
  <c r="M8547" i="30"/>
  <c r="M8548" i="30"/>
  <c r="M8549" i="30"/>
  <c r="M8550" i="30"/>
  <c r="M8551" i="30"/>
  <c r="M8552" i="30"/>
  <c r="M8553" i="30"/>
  <c r="M8554" i="30"/>
  <c r="M8555" i="30"/>
  <c r="M8556" i="30"/>
  <c r="M8557" i="30"/>
  <c r="M8558" i="30"/>
  <c r="M8559" i="30"/>
  <c r="M8560" i="30"/>
  <c r="M8561" i="30"/>
  <c r="M8562" i="30"/>
  <c r="M8563" i="30"/>
  <c r="M8564" i="30"/>
  <c r="M8565" i="30"/>
  <c r="M8566" i="30"/>
  <c r="M8567" i="30"/>
  <c r="M8568" i="30"/>
  <c r="M8569" i="30"/>
  <c r="M8570" i="30"/>
  <c r="M8571" i="30"/>
  <c r="M8572" i="30"/>
  <c r="M8573" i="30"/>
  <c r="M8574" i="30"/>
  <c r="M8575" i="30"/>
  <c r="M8576" i="30"/>
  <c r="M8577" i="30"/>
  <c r="M8578" i="30"/>
  <c r="M8579" i="30"/>
  <c r="M8580" i="30"/>
  <c r="M8581" i="30"/>
  <c r="M8582" i="30"/>
  <c r="M8583" i="30"/>
  <c r="M8584" i="30"/>
  <c r="M8585" i="30"/>
  <c r="M8586" i="30"/>
  <c r="M8587" i="30"/>
  <c r="M8588" i="30"/>
  <c r="M8589" i="30"/>
  <c r="M8590" i="30"/>
  <c r="M8591" i="30"/>
  <c r="M8592" i="30"/>
  <c r="M8593" i="30"/>
  <c r="M8594" i="30"/>
  <c r="M8595" i="30"/>
  <c r="M8596" i="30"/>
  <c r="M8597" i="30"/>
  <c r="M8598" i="30"/>
  <c r="M8599" i="30"/>
  <c r="M8600" i="30"/>
  <c r="M8601" i="30"/>
  <c r="M8602" i="30"/>
  <c r="M8603" i="30"/>
  <c r="M8604" i="30"/>
  <c r="M8605" i="30"/>
  <c r="M8606" i="30"/>
  <c r="M8607" i="30"/>
  <c r="M8608" i="30"/>
  <c r="M8609" i="30"/>
  <c r="M8610" i="30"/>
  <c r="M8611" i="30"/>
  <c r="M8612" i="30"/>
  <c r="M8613" i="30"/>
  <c r="M8614" i="30"/>
  <c r="M8615" i="30"/>
  <c r="M8616" i="30"/>
  <c r="M8617" i="30"/>
  <c r="M8618" i="30"/>
  <c r="M8619" i="30"/>
  <c r="M8620" i="30"/>
  <c r="M8621" i="30"/>
  <c r="M8622" i="30"/>
  <c r="M8623" i="30"/>
  <c r="M8624" i="30"/>
  <c r="M8625" i="30"/>
  <c r="M8626" i="30"/>
  <c r="M8627" i="30"/>
  <c r="M8628" i="30"/>
  <c r="M8629" i="30"/>
  <c r="M8630" i="30"/>
  <c r="M8631" i="30"/>
  <c r="M8632" i="30"/>
  <c r="M8633" i="30"/>
  <c r="M8634" i="30"/>
  <c r="M8635" i="30"/>
  <c r="M8636" i="30"/>
  <c r="M8637" i="30"/>
  <c r="M8638" i="30"/>
  <c r="M8639" i="30"/>
  <c r="M8640" i="30"/>
  <c r="M8641" i="30"/>
  <c r="M8642" i="30"/>
  <c r="M8643" i="30"/>
  <c r="M8644" i="30"/>
  <c r="M8645" i="30"/>
  <c r="M8646" i="30"/>
  <c r="M8647" i="30"/>
  <c r="M8648" i="30"/>
  <c r="M8649" i="30"/>
  <c r="M8650" i="30"/>
  <c r="M8651" i="30"/>
  <c r="M8652" i="30"/>
  <c r="M8653" i="30"/>
  <c r="M8654" i="30"/>
  <c r="M8655" i="30"/>
  <c r="M8656" i="30"/>
  <c r="M8657" i="30"/>
  <c r="M8658" i="30"/>
  <c r="M8659" i="30"/>
  <c r="M8660" i="30"/>
  <c r="M8661" i="30"/>
  <c r="M8662" i="30"/>
  <c r="M8663" i="30"/>
  <c r="M8664" i="30"/>
  <c r="M8665" i="30"/>
  <c r="M8666" i="30"/>
  <c r="M8667" i="30"/>
  <c r="M8668" i="30"/>
  <c r="M8669" i="30"/>
  <c r="M8670" i="30"/>
  <c r="M8671" i="30"/>
  <c r="M8672" i="30"/>
  <c r="M8673" i="30"/>
  <c r="M8674" i="30"/>
  <c r="M8675" i="30"/>
  <c r="M8676" i="30"/>
  <c r="M8677" i="30"/>
  <c r="M8678" i="30"/>
  <c r="M8679" i="30"/>
  <c r="M8680" i="30"/>
  <c r="M8681" i="30"/>
  <c r="M8682" i="30"/>
  <c r="M8683" i="30"/>
  <c r="M8684" i="30"/>
  <c r="M8685" i="30"/>
  <c r="M8686" i="30"/>
  <c r="M8687" i="30"/>
  <c r="M8688" i="30"/>
  <c r="M8689" i="30"/>
  <c r="M8690" i="30"/>
  <c r="M8691" i="30"/>
  <c r="M8692" i="30"/>
  <c r="M8693" i="30"/>
  <c r="M8694" i="30"/>
  <c r="M8695" i="30"/>
  <c r="M8696" i="30"/>
  <c r="M8697" i="30"/>
  <c r="M8698" i="30"/>
  <c r="M8699" i="30"/>
  <c r="M8700" i="30"/>
  <c r="M8701" i="30"/>
  <c r="M8702" i="30"/>
  <c r="M8703" i="30"/>
  <c r="M8704" i="30"/>
  <c r="M8705" i="30"/>
  <c r="M8706" i="30"/>
  <c r="M8707" i="30"/>
  <c r="M8708" i="30"/>
  <c r="M8709" i="30"/>
  <c r="M8710" i="30"/>
  <c r="M8711" i="30"/>
  <c r="M8712" i="30"/>
  <c r="M8713" i="30"/>
  <c r="M8714" i="30"/>
  <c r="M8715" i="30"/>
  <c r="M8716" i="30"/>
  <c r="M8717" i="30"/>
  <c r="M8718" i="30"/>
  <c r="M8719" i="30"/>
  <c r="M8720" i="30"/>
  <c r="M8721" i="30"/>
  <c r="M8722" i="30"/>
  <c r="M8723" i="30"/>
  <c r="M8724" i="30"/>
  <c r="M8725" i="30"/>
  <c r="M8726" i="30"/>
  <c r="M8727" i="30"/>
  <c r="M8728" i="30"/>
  <c r="M8729" i="30"/>
  <c r="M8730" i="30"/>
  <c r="M8731" i="30"/>
  <c r="M8732" i="30"/>
  <c r="M8733" i="30"/>
  <c r="M8734" i="30"/>
  <c r="M8735" i="30"/>
  <c r="M8736" i="30"/>
  <c r="M8737" i="30"/>
  <c r="M8738" i="30"/>
  <c r="M8739" i="30"/>
  <c r="M8740" i="30"/>
  <c r="M8741" i="30"/>
  <c r="M8742" i="30"/>
  <c r="M8743" i="30"/>
  <c r="M8744" i="30"/>
  <c r="M8745" i="30"/>
  <c r="M8746" i="30"/>
  <c r="M8747" i="30"/>
  <c r="M8748" i="30"/>
  <c r="M8749" i="30"/>
  <c r="M8750" i="30"/>
  <c r="M8751" i="30"/>
  <c r="M8752" i="30"/>
  <c r="M8753" i="30"/>
  <c r="M8754" i="30"/>
  <c r="M8755" i="30"/>
  <c r="M8756" i="30"/>
  <c r="M8757" i="30"/>
  <c r="M8758" i="30"/>
  <c r="M8759" i="30"/>
  <c r="M8760" i="30"/>
  <c r="M8761" i="30"/>
  <c r="M8762" i="30"/>
  <c r="M8763" i="30"/>
  <c r="M8764" i="30"/>
  <c r="M8765" i="30"/>
  <c r="M8766" i="30"/>
  <c r="M8767" i="30"/>
  <c r="M8768" i="30"/>
  <c r="M8769" i="30"/>
  <c r="M8770" i="30"/>
  <c r="M8771" i="30"/>
  <c r="M8772" i="30"/>
  <c r="M8773" i="30"/>
  <c r="M8774" i="30"/>
  <c r="M8775" i="30"/>
  <c r="M8776" i="30"/>
  <c r="M8777" i="30"/>
  <c r="M8778" i="30"/>
  <c r="M8779" i="30"/>
  <c r="M8780" i="30"/>
  <c r="M8781" i="30"/>
  <c r="M8782" i="30"/>
  <c r="M8783" i="30"/>
  <c r="M8784" i="30"/>
  <c r="M8785" i="30"/>
  <c r="M8786" i="30"/>
  <c r="M8787" i="30"/>
  <c r="M8788" i="30"/>
  <c r="M8789" i="30"/>
  <c r="M8790" i="30"/>
  <c r="M8791" i="30"/>
  <c r="M8792" i="30"/>
  <c r="M8793" i="30"/>
  <c r="M8794" i="30"/>
  <c r="M8795" i="30"/>
  <c r="M8796" i="30"/>
  <c r="M8797" i="30"/>
  <c r="M8798" i="30"/>
  <c r="M8799" i="30"/>
  <c r="M8800" i="30"/>
  <c r="M8801" i="30"/>
  <c r="M8802" i="30"/>
  <c r="M8803" i="30"/>
  <c r="M8804" i="30"/>
  <c r="M8805" i="30"/>
  <c r="M8806" i="30"/>
  <c r="M8807" i="30"/>
  <c r="M8808" i="30"/>
  <c r="M8809" i="30"/>
  <c r="M8810" i="30"/>
  <c r="M8811" i="30"/>
  <c r="M8812" i="30"/>
  <c r="M8813" i="30"/>
  <c r="M8814" i="30"/>
  <c r="M8815" i="30"/>
  <c r="M8816" i="30"/>
  <c r="M8817" i="30"/>
  <c r="M8818" i="30"/>
  <c r="M8819" i="30"/>
  <c r="M8820" i="30"/>
  <c r="M8821" i="30"/>
  <c r="M8822" i="30"/>
  <c r="M8823" i="30"/>
  <c r="M8824" i="30"/>
  <c r="M8825" i="30"/>
  <c r="M8826" i="30"/>
  <c r="M8827" i="30"/>
  <c r="M8828" i="30"/>
  <c r="M8829" i="30"/>
  <c r="M8830" i="30"/>
  <c r="M8831" i="30"/>
  <c r="M8832" i="30"/>
  <c r="M8833" i="30"/>
  <c r="M8834" i="30"/>
  <c r="M8835" i="30"/>
  <c r="M8836" i="30"/>
  <c r="M8837" i="30"/>
  <c r="M8838" i="30"/>
  <c r="M8839" i="30"/>
  <c r="M8840" i="30"/>
  <c r="M8841" i="30"/>
  <c r="M8842" i="30"/>
  <c r="M8843" i="30"/>
  <c r="M8844" i="30"/>
  <c r="M8845" i="30"/>
  <c r="M8846" i="30"/>
  <c r="M8847" i="30"/>
  <c r="M8848" i="30"/>
  <c r="M8849" i="30"/>
  <c r="M8850" i="30"/>
  <c r="M8851" i="30"/>
  <c r="M8852" i="30"/>
  <c r="M8853" i="30"/>
  <c r="M8854" i="30"/>
  <c r="M8855" i="30"/>
  <c r="M8856" i="30"/>
  <c r="M8857" i="30"/>
  <c r="M8858" i="30"/>
  <c r="M8859" i="30"/>
  <c r="M8860" i="30"/>
  <c r="M8861" i="30"/>
  <c r="M8862" i="30"/>
  <c r="M8863" i="30"/>
  <c r="M8864" i="30"/>
  <c r="M8865" i="30"/>
  <c r="M8866" i="30"/>
  <c r="M8867" i="30"/>
  <c r="M8868" i="30"/>
  <c r="M8869" i="30"/>
  <c r="M8870" i="30"/>
  <c r="M8871" i="30"/>
  <c r="M8872" i="30"/>
  <c r="M8873" i="30"/>
  <c r="M8874" i="30"/>
  <c r="M8875" i="30"/>
  <c r="M8876" i="30"/>
  <c r="M8877" i="30"/>
  <c r="M8878" i="30"/>
  <c r="M8879" i="30"/>
  <c r="M8880" i="30"/>
  <c r="M8881" i="30"/>
  <c r="M8882" i="30"/>
  <c r="M8883" i="30"/>
  <c r="M8884" i="30"/>
  <c r="M8885" i="30"/>
  <c r="M8886" i="30"/>
  <c r="M8887" i="30"/>
  <c r="M8888" i="30"/>
  <c r="M8889" i="30"/>
  <c r="M8890" i="30"/>
  <c r="M8891" i="30"/>
  <c r="M8892" i="30"/>
  <c r="M8893" i="30"/>
  <c r="M8894" i="30"/>
  <c r="M8895" i="30"/>
  <c r="M8896" i="30"/>
  <c r="M8897" i="30"/>
  <c r="M8898" i="30"/>
  <c r="M8899" i="30"/>
  <c r="M8900" i="30"/>
  <c r="M8901" i="30"/>
  <c r="M8902" i="30"/>
  <c r="M8903" i="30"/>
  <c r="M8904" i="30"/>
  <c r="M8905" i="30"/>
  <c r="M8906" i="30"/>
  <c r="M8907" i="30"/>
  <c r="M8908" i="30"/>
  <c r="M8909" i="30"/>
  <c r="M8910" i="30"/>
  <c r="M8911" i="30"/>
  <c r="M8912" i="30"/>
  <c r="M8913" i="30"/>
  <c r="M8914" i="30"/>
  <c r="M8915" i="30"/>
  <c r="M8916" i="30"/>
  <c r="M8917" i="30"/>
  <c r="M8918" i="30"/>
  <c r="M8919" i="30"/>
  <c r="M8920" i="30"/>
  <c r="M8921" i="30"/>
  <c r="M8922" i="30"/>
  <c r="M8923" i="30"/>
  <c r="M8924" i="30"/>
  <c r="M8925" i="30"/>
  <c r="M8926" i="30"/>
  <c r="M8927" i="30"/>
  <c r="M8928" i="30"/>
  <c r="M8929" i="30"/>
  <c r="M8930" i="30"/>
  <c r="M8931" i="30"/>
  <c r="M8932" i="30"/>
  <c r="M8933" i="30"/>
  <c r="M8934" i="30"/>
  <c r="M8935" i="30"/>
  <c r="M8936" i="30"/>
  <c r="M8937" i="30"/>
  <c r="M8938" i="30"/>
  <c r="M8939" i="30"/>
  <c r="M8940" i="30"/>
  <c r="M8941" i="30"/>
  <c r="M8942" i="30"/>
  <c r="M8943" i="30"/>
  <c r="M8944" i="30"/>
  <c r="M8945" i="30"/>
  <c r="M8946" i="30"/>
  <c r="M8947" i="30"/>
  <c r="M8948" i="30"/>
  <c r="M8949" i="30"/>
  <c r="M8950" i="30"/>
  <c r="M8951" i="30"/>
  <c r="M8952" i="30"/>
  <c r="M8953" i="30"/>
  <c r="M8954" i="30"/>
  <c r="M8955" i="30"/>
  <c r="M8956" i="30"/>
  <c r="M8957" i="30"/>
  <c r="M8958" i="30"/>
  <c r="M8959" i="30"/>
  <c r="M8960" i="30"/>
  <c r="M8961" i="30"/>
  <c r="M8962" i="30"/>
  <c r="M8963" i="30"/>
  <c r="M8964" i="30"/>
  <c r="M8965" i="30"/>
  <c r="M8966" i="30"/>
  <c r="M8967" i="30"/>
  <c r="M8968" i="30"/>
  <c r="M8969" i="30"/>
  <c r="M8970" i="30"/>
  <c r="M8971" i="30"/>
  <c r="M8972" i="30"/>
  <c r="M8973" i="30"/>
  <c r="M8974" i="30"/>
  <c r="M8975" i="30"/>
  <c r="M8976" i="30"/>
  <c r="M8977" i="30"/>
  <c r="M8978" i="30"/>
  <c r="M8979" i="30"/>
  <c r="M8980" i="30"/>
  <c r="M8981" i="30"/>
  <c r="M8982" i="30"/>
  <c r="M8983" i="30"/>
  <c r="M8984" i="30"/>
  <c r="M8985" i="30"/>
  <c r="M8986" i="30"/>
  <c r="M8987" i="30"/>
  <c r="M8988" i="30"/>
  <c r="M8989" i="30"/>
  <c r="M8990" i="30"/>
  <c r="M8991" i="30"/>
  <c r="M8992" i="30"/>
  <c r="M8993" i="30"/>
  <c r="M8994" i="30"/>
  <c r="M8995" i="30"/>
  <c r="M8996" i="30"/>
  <c r="M8997" i="30"/>
  <c r="M8998" i="30"/>
  <c r="M8999" i="30"/>
  <c r="M9000" i="30"/>
  <c r="M9001" i="30"/>
  <c r="M9002" i="30"/>
  <c r="M9003" i="30"/>
  <c r="M9004" i="30"/>
  <c r="M9005" i="30"/>
  <c r="M9006" i="30"/>
  <c r="M9007" i="30"/>
  <c r="M9008" i="30"/>
  <c r="M9009" i="30"/>
  <c r="M9010" i="30"/>
  <c r="M9011" i="30"/>
  <c r="M9012" i="30"/>
  <c r="M9013" i="30"/>
  <c r="M9014" i="30"/>
  <c r="M9015" i="30"/>
  <c r="M9016" i="30"/>
  <c r="M9017" i="30"/>
  <c r="M9018" i="30"/>
  <c r="M9019" i="30"/>
  <c r="M9020" i="30"/>
  <c r="M9021" i="30"/>
  <c r="M9022" i="30"/>
  <c r="M9023" i="30"/>
  <c r="M9024" i="30"/>
  <c r="M9025" i="30"/>
  <c r="M9026" i="30"/>
  <c r="M9027" i="30"/>
  <c r="M9028" i="30"/>
  <c r="M9029" i="30"/>
  <c r="M9030" i="30"/>
  <c r="M9031" i="30"/>
  <c r="M9032" i="30"/>
  <c r="M9033" i="30"/>
  <c r="M9034" i="30"/>
  <c r="M9035" i="30"/>
  <c r="M9036" i="30"/>
  <c r="M9037" i="30"/>
  <c r="M9038" i="30"/>
  <c r="M9039" i="30"/>
  <c r="M9040" i="30"/>
  <c r="M9041" i="30"/>
  <c r="M9042" i="30"/>
  <c r="M9043" i="30"/>
  <c r="M9044" i="30"/>
  <c r="M9045" i="30"/>
  <c r="M9046" i="30"/>
  <c r="M9047" i="30"/>
  <c r="M9048" i="30"/>
  <c r="M9049" i="30"/>
  <c r="M9050" i="30"/>
  <c r="M9051" i="30"/>
  <c r="M9052" i="30"/>
  <c r="M9053" i="30"/>
  <c r="M9054" i="30"/>
  <c r="M9055" i="30"/>
  <c r="M9056" i="30"/>
  <c r="M9057" i="30"/>
  <c r="M9058" i="30"/>
  <c r="M9059" i="30"/>
  <c r="M9060" i="30"/>
  <c r="M9061" i="30"/>
  <c r="M9062" i="30"/>
  <c r="M9063" i="30"/>
  <c r="M9064" i="30"/>
  <c r="M9065" i="30"/>
  <c r="M9066" i="30"/>
  <c r="M9067" i="30"/>
  <c r="M9068" i="30"/>
  <c r="M9069" i="30"/>
  <c r="M9070" i="30"/>
  <c r="M9071" i="30"/>
  <c r="M9072" i="30"/>
  <c r="M9073" i="30"/>
  <c r="M9074" i="30"/>
  <c r="M9075" i="30"/>
  <c r="M9076" i="30"/>
  <c r="M9077" i="30"/>
  <c r="M9078" i="30"/>
  <c r="M9079" i="30"/>
  <c r="M9080" i="30"/>
  <c r="M9081" i="30"/>
  <c r="M9082" i="30"/>
  <c r="M9083" i="30"/>
  <c r="M9084" i="30"/>
  <c r="M9085" i="30"/>
  <c r="M9086" i="30"/>
  <c r="M9087" i="30"/>
  <c r="M9088" i="30"/>
  <c r="M9089" i="30"/>
  <c r="M9090" i="30"/>
  <c r="M9091" i="30"/>
  <c r="M9092" i="30"/>
  <c r="M9093" i="30"/>
  <c r="M9094" i="30"/>
  <c r="M9095" i="30"/>
  <c r="M9096" i="30"/>
  <c r="M9097" i="30"/>
  <c r="M9098" i="30"/>
  <c r="M9099" i="30"/>
  <c r="M9100" i="30"/>
  <c r="M9101" i="30"/>
  <c r="M9102" i="30"/>
  <c r="M9103" i="30"/>
  <c r="M9104" i="30"/>
  <c r="M9105" i="30"/>
  <c r="M9106" i="30"/>
  <c r="M9107" i="30"/>
  <c r="M9108" i="30"/>
  <c r="M9109" i="30"/>
  <c r="M9110" i="30"/>
  <c r="M9111" i="30"/>
  <c r="M9112" i="30"/>
  <c r="M9113" i="30"/>
  <c r="M9114" i="30"/>
  <c r="M9115" i="30"/>
  <c r="M9116" i="30"/>
  <c r="M9117" i="30"/>
  <c r="M9118" i="30"/>
  <c r="M9119" i="30"/>
  <c r="M9120" i="30"/>
  <c r="M9121" i="30"/>
  <c r="M9122" i="30"/>
  <c r="M9123" i="30"/>
  <c r="M9124" i="30"/>
  <c r="M9125" i="30"/>
  <c r="M9126" i="30"/>
  <c r="M9127" i="30"/>
  <c r="M9128" i="30"/>
  <c r="M9129" i="30"/>
  <c r="M9130" i="30"/>
  <c r="M9131" i="30"/>
  <c r="M9132" i="30"/>
  <c r="M9133" i="30"/>
  <c r="M9134" i="30"/>
  <c r="M9135" i="30"/>
  <c r="M9136" i="30"/>
  <c r="M9137" i="30"/>
  <c r="M9138" i="30"/>
  <c r="M9139" i="30"/>
  <c r="M9140" i="30"/>
  <c r="M9141" i="30"/>
  <c r="M9142" i="30"/>
  <c r="M9143" i="30"/>
  <c r="M9144" i="30"/>
  <c r="M9145" i="30"/>
  <c r="M9146" i="30"/>
  <c r="M9147" i="30"/>
  <c r="M9148" i="30"/>
  <c r="M9149" i="30"/>
  <c r="M9150" i="30"/>
  <c r="M9151" i="30"/>
  <c r="M9152" i="30"/>
  <c r="M9153" i="30"/>
  <c r="M9154" i="30"/>
  <c r="M9155" i="30"/>
  <c r="M9156" i="30"/>
  <c r="M9157" i="30"/>
  <c r="M9158" i="30"/>
  <c r="M9159" i="30"/>
  <c r="M9160" i="30"/>
  <c r="M9161" i="30"/>
  <c r="M9162" i="30"/>
  <c r="M9163" i="30"/>
  <c r="M9164" i="30"/>
  <c r="M9165" i="30"/>
  <c r="M9166" i="30"/>
  <c r="M9167" i="30"/>
  <c r="M9168" i="30"/>
  <c r="M9169" i="30"/>
  <c r="M9170" i="30"/>
  <c r="M9171" i="30"/>
  <c r="M9172" i="30"/>
  <c r="M9173" i="30"/>
  <c r="M9174" i="30"/>
  <c r="M9175" i="30"/>
  <c r="M9176" i="30"/>
  <c r="M9177" i="30"/>
  <c r="M9178" i="30"/>
  <c r="M9179" i="30"/>
  <c r="M9180" i="30"/>
  <c r="M9181" i="30"/>
  <c r="M9182" i="30"/>
  <c r="M9183" i="30"/>
  <c r="M9184" i="30"/>
  <c r="M9185" i="30"/>
  <c r="M9186" i="30"/>
  <c r="M9187" i="30"/>
  <c r="M9188" i="30"/>
  <c r="M9189" i="30"/>
  <c r="M9190" i="30"/>
  <c r="M9191" i="30"/>
  <c r="M9192" i="30"/>
  <c r="M9193" i="30"/>
  <c r="M9194" i="30"/>
  <c r="M9195" i="30"/>
  <c r="M9196" i="30"/>
  <c r="M9197" i="30"/>
  <c r="M9198" i="30"/>
  <c r="M9199" i="30"/>
  <c r="M9200" i="30"/>
  <c r="M9201" i="30"/>
  <c r="M9202" i="30"/>
  <c r="M9203" i="30"/>
  <c r="M9204" i="30"/>
  <c r="M9205" i="30"/>
  <c r="M9206" i="30"/>
  <c r="M9207" i="30"/>
  <c r="M9208" i="30"/>
  <c r="M9209" i="30"/>
  <c r="M9210" i="30"/>
  <c r="M9211" i="30"/>
  <c r="M9212" i="30"/>
  <c r="M9213" i="30"/>
  <c r="M9214" i="30"/>
  <c r="M9215" i="30"/>
  <c r="M9216" i="30"/>
  <c r="M9217" i="30"/>
  <c r="M9218" i="30"/>
  <c r="M9219" i="30"/>
  <c r="M9220" i="30"/>
  <c r="M9221" i="30"/>
  <c r="M9222" i="30"/>
  <c r="M9223" i="30"/>
  <c r="M9224" i="30"/>
  <c r="M9225" i="30"/>
  <c r="M9226" i="30"/>
  <c r="M9227" i="30"/>
  <c r="M9228" i="30"/>
  <c r="M9229" i="30"/>
  <c r="M9230" i="30"/>
  <c r="M9231" i="30"/>
  <c r="M9232" i="30"/>
  <c r="M9233" i="30"/>
  <c r="M9234" i="30"/>
  <c r="M9235" i="30"/>
  <c r="M9236" i="30"/>
  <c r="M9237" i="30"/>
  <c r="M9238" i="30"/>
  <c r="M9239" i="30"/>
  <c r="M9240" i="30"/>
  <c r="M9241" i="30"/>
  <c r="M9242" i="30"/>
  <c r="M9243" i="30"/>
  <c r="M9244" i="30"/>
  <c r="M9245" i="30"/>
  <c r="M9246" i="30"/>
  <c r="M9247" i="30"/>
  <c r="M9248" i="30"/>
  <c r="M9249" i="30"/>
  <c r="M9250" i="30"/>
  <c r="M9251" i="30"/>
  <c r="M9252" i="30"/>
  <c r="M9253" i="30"/>
  <c r="M9254" i="30"/>
  <c r="M9255" i="30"/>
  <c r="M9256" i="30"/>
  <c r="M9257" i="30"/>
  <c r="M9258" i="30"/>
  <c r="M9259" i="30"/>
  <c r="M9260" i="30"/>
  <c r="M9261" i="30"/>
  <c r="M9262" i="30"/>
  <c r="M9263" i="30"/>
  <c r="M9264" i="30"/>
  <c r="M9265" i="30"/>
  <c r="M9266" i="30"/>
  <c r="M9267" i="30"/>
  <c r="M9268" i="30"/>
  <c r="M9269" i="30"/>
  <c r="M9270" i="30"/>
  <c r="M9271" i="30"/>
  <c r="M9272" i="30"/>
  <c r="M9273" i="30"/>
  <c r="M9274" i="30"/>
  <c r="M9275" i="30"/>
  <c r="M9276" i="30"/>
  <c r="M9277" i="30"/>
  <c r="M9278" i="30"/>
  <c r="M9279" i="30"/>
  <c r="M9280" i="30"/>
  <c r="M9281" i="30"/>
  <c r="M9282" i="30"/>
  <c r="M9283" i="30"/>
  <c r="M9284" i="30"/>
  <c r="M9285" i="30"/>
  <c r="M9286" i="30"/>
  <c r="M9287" i="30"/>
  <c r="M9288" i="30"/>
  <c r="M9289" i="30"/>
  <c r="M9290" i="30"/>
  <c r="M9291" i="30"/>
  <c r="M9292" i="30"/>
  <c r="M9293" i="30"/>
  <c r="M9294" i="30"/>
  <c r="M9295" i="30"/>
  <c r="M9296" i="30"/>
  <c r="M9297" i="30"/>
  <c r="M9298" i="30"/>
  <c r="M9299" i="30"/>
  <c r="M9300" i="30"/>
  <c r="M9301" i="30"/>
  <c r="M9302" i="30"/>
  <c r="M9303" i="30"/>
  <c r="M9304" i="30"/>
  <c r="M9305" i="30"/>
  <c r="M9306" i="30"/>
  <c r="M9307" i="30"/>
  <c r="M9308" i="30"/>
  <c r="M9309" i="30"/>
  <c r="M9310" i="30"/>
  <c r="M9311" i="30"/>
  <c r="M9312" i="30"/>
  <c r="M9313" i="30"/>
  <c r="M9314" i="30"/>
  <c r="M9315" i="30"/>
  <c r="M9316" i="30"/>
  <c r="M9317" i="30"/>
  <c r="M9318" i="30"/>
  <c r="M9319" i="30"/>
  <c r="M9320" i="30"/>
  <c r="M9321" i="30"/>
  <c r="M9322" i="30"/>
  <c r="M9323" i="30"/>
  <c r="M9324" i="30"/>
  <c r="M9325" i="30"/>
  <c r="M9326" i="30"/>
  <c r="M9327" i="30"/>
  <c r="M9328" i="30"/>
  <c r="M9329" i="30"/>
  <c r="M9330" i="30"/>
  <c r="M9331" i="30"/>
  <c r="M9332" i="30"/>
  <c r="M9333" i="30"/>
  <c r="M9334" i="30"/>
  <c r="M9335" i="30"/>
  <c r="M9336" i="30"/>
  <c r="M9337" i="30"/>
  <c r="M9338" i="30"/>
  <c r="M9339" i="30"/>
  <c r="M9340" i="30"/>
  <c r="M9341" i="30"/>
  <c r="M9342" i="30"/>
  <c r="M9343" i="30"/>
  <c r="M9344" i="30"/>
  <c r="M9345" i="30"/>
  <c r="M9346" i="30"/>
  <c r="M9347" i="30"/>
  <c r="M9348" i="30"/>
  <c r="M9349" i="30"/>
  <c r="M9350" i="30"/>
  <c r="M9351" i="30"/>
  <c r="M9352" i="30"/>
  <c r="M9353" i="30"/>
  <c r="M9354" i="30"/>
  <c r="M9355" i="30"/>
  <c r="M9356" i="30"/>
  <c r="M9357" i="30"/>
  <c r="M9358" i="30"/>
  <c r="M9359" i="30"/>
  <c r="M9360" i="30"/>
  <c r="M9361" i="30"/>
  <c r="M9362" i="30"/>
  <c r="M9363" i="30"/>
  <c r="M9364" i="30"/>
  <c r="M9365" i="30"/>
  <c r="M9366" i="30"/>
  <c r="M9367" i="30"/>
  <c r="M9368" i="30"/>
  <c r="M9369" i="30"/>
  <c r="M9370" i="30"/>
  <c r="M9371" i="30"/>
  <c r="M9372" i="30"/>
  <c r="M9373" i="30"/>
  <c r="M9374" i="30"/>
  <c r="M9375" i="30"/>
  <c r="M9376" i="30"/>
  <c r="M9377" i="30"/>
  <c r="M9378" i="30"/>
  <c r="M9379" i="30"/>
  <c r="M9380" i="30"/>
  <c r="M9381" i="30"/>
  <c r="M9382" i="30"/>
  <c r="M9383" i="30"/>
  <c r="M9384" i="30"/>
  <c r="M9385" i="30"/>
  <c r="M9386" i="30"/>
  <c r="M9387" i="30"/>
  <c r="M9388" i="30"/>
  <c r="M9389" i="30"/>
  <c r="M9390" i="30"/>
  <c r="M9391" i="30"/>
  <c r="M9392" i="30"/>
  <c r="M9393" i="30"/>
  <c r="M9394" i="30"/>
  <c r="M9395" i="30"/>
  <c r="M9396" i="30"/>
  <c r="M9397" i="30"/>
  <c r="M9398" i="30"/>
  <c r="M9399" i="30"/>
  <c r="M9400" i="30"/>
  <c r="M9401" i="30"/>
  <c r="M9402" i="30"/>
  <c r="M9403" i="30"/>
  <c r="M9404" i="30"/>
  <c r="M9405" i="30"/>
  <c r="M9406" i="30"/>
  <c r="M9407" i="30"/>
  <c r="M9408" i="30"/>
  <c r="M9409" i="30"/>
  <c r="M9410" i="30"/>
  <c r="M9411" i="30"/>
  <c r="M9412" i="30"/>
  <c r="M9413" i="30"/>
  <c r="M9414" i="30"/>
  <c r="M9415" i="30"/>
  <c r="M9416" i="30"/>
  <c r="M9417" i="30"/>
  <c r="M9418" i="30"/>
  <c r="M9419" i="30"/>
  <c r="M9420" i="30"/>
  <c r="M9421" i="30"/>
  <c r="M9422" i="30"/>
  <c r="M9423" i="30"/>
  <c r="M9424" i="30"/>
  <c r="M9425" i="30"/>
  <c r="M9426" i="30"/>
  <c r="M9427" i="30"/>
  <c r="M9428" i="30"/>
  <c r="M9429" i="30"/>
  <c r="M9430" i="30"/>
  <c r="M9431" i="30"/>
  <c r="M9432" i="30"/>
  <c r="M9433" i="30"/>
  <c r="M9434" i="30"/>
  <c r="M9435" i="30"/>
  <c r="M9436" i="30"/>
  <c r="M9437" i="30"/>
  <c r="M9438" i="30"/>
  <c r="M9439" i="30"/>
  <c r="M9440" i="30"/>
  <c r="M9441" i="30"/>
  <c r="M9442" i="30"/>
  <c r="M9443" i="30"/>
  <c r="M9444" i="30"/>
  <c r="M9445" i="30"/>
  <c r="M9446" i="30"/>
  <c r="M9447" i="30"/>
  <c r="M9448" i="30"/>
  <c r="M9449" i="30"/>
  <c r="M9450" i="30"/>
  <c r="M9451" i="30"/>
  <c r="M9452" i="30"/>
  <c r="M9453" i="30"/>
  <c r="M9454" i="30"/>
  <c r="M9455" i="30"/>
  <c r="M9456" i="30"/>
  <c r="M9457" i="30"/>
  <c r="M9458" i="30"/>
  <c r="M9459" i="30"/>
  <c r="M9460" i="30"/>
  <c r="M9461" i="30"/>
  <c r="M9462" i="30"/>
  <c r="M9463" i="30"/>
  <c r="M9464" i="30"/>
  <c r="M9465" i="30"/>
  <c r="M9466" i="30"/>
  <c r="M9467" i="30"/>
  <c r="M9468" i="30"/>
  <c r="M9469" i="30"/>
  <c r="M9470" i="30"/>
  <c r="M9471" i="30"/>
  <c r="M9472" i="30"/>
  <c r="M9473" i="30"/>
  <c r="M9474" i="30"/>
  <c r="M9475" i="30"/>
  <c r="M9476" i="30"/>
  <c r="M9477" i="30"/>
  <c r="M9478" i="30"/>
  <c r="M9479" i="30"/>
  <c r="M9480" i="30"/>
  <c r="M9481" i="30"/>
  <c r="M9482" i="30"/>
  <c r="M9483" i="30"/>
  <c r="M9484" i="30"/>
  <c r="M9485" i="30"/>
  <c r="M9486" i="30"/>
  <c r="M9487" i="30"/>
  <c r="M9488" i="30"/>
  <c r="M9489" i="30"/>
  <c r="M9490" i="30"/>
  <c r="M9491" i="30"/>
  <c r="M9492" i="30"/>
  <c r="M9493" i="30"/>
  <c r="M9494" i="30"/>
  <c r="M9495" i="30"/>
  <c r="M9496" i="30"/>
  <c r="M9497" i="30"/>
  <c r="M9498" i="30"/>
  <c r="M9499" i="30"/>
  <c r="M9500" i="30"/>
  <c r="M9501" i="30"/>
  <c r="M9502" i="30"/>
  <c r="M9503" i="30"/>
  <c r="M9504" i="30"/>
  <c r="M9505" i="30"/>
  <c r="M9506" i="30"/>
  <c r="M9507" i="30"/>
  <c r="M9508" i="30"/>
  <c r="M9509" i="30"/>
  <c r="M9510" i="30"/>
  <c r="M9511" i="30"/>
  <c r="M9512" i="30"/>
  <c r="M9513" i="30"/>
  <c r="M9514" i="30"/>
  <c r="M9515" i="30"/>
  <c r="M9516" i="30"/>
  <c r="M9517" i="30"/>
  <c r="M9518" i="30"/>
  <c r="M9519" i="30"/>
  <c r="M9520" i="30"/>
  <c r="M9521" i="30"/>
  <c r="M9522" i="30"/>
  <c r="M9523" i="30"/>
  <c r="M9524" i="30"/>
  <c r="M9525" i="30"/>
  <c r="M9526" i="30"/>
  <c r="M9527" i="30"/>
  <c r="M9528" i="30"/>
  <c r="M9529" i="30"/>
  <c r="M9530" i="30"/>
  <c r="M9531" i="30"/>
  <c r="M9532" i="30"/>
  <c r="M9533" i="30"/>
  <c r="M9534" i="30"/>
  <c r="M9535" i="30"/>
  <c r="M9536" i="30"/>
  <c r="M9537" i="30"/>
  <c r="M9538" i="30"/>
  <c r="M9539" i="30"/>
  <c r="M9540" i="30"/>
  <c r="M9541" i="30"/>
  <c r="M9542" i="30"/>
  <c r="M9543" i="30"/>
  <c r="M9544" i="30"/>
  <c r="M9545" i="30"/>
  <c r="M9546" i="30"/>
  <c r="M9547" i="30"/>
  <c r="M9548" i="30"/>
  <c r="M9549" i="30"/>
  <c r="M9550" i="30"/>
  <c r="M9551" i="30"/>
  <c r="M9552" i="30"/>
  <c r="M9553" i="30"/>
  <c r="M9554" i="30"/>
  <c r="M9555" i="30"/>
  <c r="M9556" i="30"/>
  <c r="M9557" i="30"/>
  <c r="M9558" i="30"/>
  <c r="M9559" i="30"/>
  <c r="M9560" i="30"/>
  <c r="M9561" i="30"/>
  <c r="M9562" i="30"/>
  <c r="M9563" i="30"/>
  <c r="M9564" i="30"/>
  <c r="M9565" i="30"/>
  <c r="M9566" i="30"/>
  <c r="M9567" i="30"/>
  <c r="M9568" i="30"/>
  <c r="M9569" i="30"/>
  <c r="M9570" i="30"/>
  <c r="M9571" i="30"/>
  <c r="M9572" i="30"/>
  <c r="M9573" i="30"/>
  <c r="M9574" i="30"/>
  <c r="M9575" i="30"/>
  <c r="M9576" i="30"/>
  <c r="M9577" i="30"/>
  <c r="M9578" i="30"/>
  <c r="M9579" i="30"/>
  <c r="M9580" i="30"/>
  <c r="M9581" i="30"/>
  <c r="M9582" i="30"/>
  <c r="M9583" i="30"/>
  <c r="M9584" i="30"/>
  <c r="M9585" i="30"/>
  <c r="M9586" i="30"/>
  <c r="M9587" i="30"/>
  <c r="M9588" i="30"/>
  <c r="M9589" i="30"/>
  <c r="M9590" i="30"/>
  <c r="M9591" i="30"/>
  <c r="M9592" i="30"/>
  <c r="M9593" i="30"/>
  <c r="M9594" i="30"/>
  <c r="M9595" i="30"/>
  <c r="M9596" i="30"/>
  <c r="M9597" i="30"/>
  <c r="M9598" i="30"/>
  <c r="M9599" i="30"/>
  <c r="M9600" i="30"/>
  <c r="M9601" i="30"/>
  <c r="M9602" i="30"/>
  <c r="M9603" i="30"/>
  <c r="M9604" i="30"/>
  <c r="M9605" i="30"/>
  <c r="M9606" i="30"/>
  <c r="M9607" i="30"/>
  <c r="M9608" i="30"/>
  <c r="M9609" i="30"/>
  <c r="M9610" i="30"/>
  <c r="M9611" i="30"/>
  <c r="M9612" i="30"/>
  <c r="M9613" i="30"/>
  <c r="M9614" i="30"/>
  <c r="M9615" i="30"/>
  <c r="M9616" i="30"/>
  <c r="M9617" i="30"/>
  <c r="M9618" i="30"/>
  <c r="M9619" i="30"/>
  <c r="M9620" i="30"/>
  <c r="M9621" i="30"/>
  <c r="M9622" i="30"/>
  <c r="M9623" i="30"/>
  <c r="M9624" i="30"/>
  <c r="M9625" i="30"/>
  <c r="M9626" i="30"/>
  <c r="M9627" i="30"/>
  <c r="M9628" i="30"/>
  <c r="M9629" i="30"/>
  <c r="M9630" i="30"/>
  <c r="M9631" i="30"/>
  <c r="M9632" i="30"/>
  <c r="M9633" i="30"/>
  <c r="M9634" i="30"/>
  <c r="M9635" i="30"/>
  <c r="M9636" i="30"/>
  <c r="M9637" i="30"/>
  <c r="M9638" i="30"/>
  <c r="M9639" i="30"/>
  <c r="M9640" i="30"/>
  <c r="M9641" i="30"/>
  <c r="M9642" i="30"/>
  <c r="M9643" i="30"/>
  <c r="M9644" i="30"/>
  <c r="M9645" i="30"/>
  <c r="M9646" i="30"/>
  <c r="M9647" i="30"/>
  <c r="M9648" i="30"/>
  <c r="M9649" i="30"/>
  <c r="M9650" i="30"/>
  <c r="M9651" i="30"/>
  <c r="M9652" i="30"/>
  <c r="M9653" i="30"/>
  <c r="M9654" i="30"/>
  <c r="M9655" i="30"/>
  <c r="M9656" i="30"/>
  <c r="M9657" i="30"/>
  <c r="M9658" i="30"/>
  <c r="M9659" i="30"/>
  <c r="M9660" i="30"/>
  <c r="M9661" i="30"/>
  <c r="M9662" i="30"/>
  <c r="M9663" i="30"/>
  <c r="M9664" i="30"/>
  <c r="M9665" i="30"/>
  <c r="M9666" i="30"/>
  <c r="M9667" i="30"/>
  <c r="M9668" i="30"/>
  <c r="M9669" i="30"/>
  <c r="M9670" i="30"/>
  <c r="M9671" i="30"/>
  <c r="M9672" i="30"/>
  <c r="M9673" i="30"/>
  <c r="M9674" i="30"/>
  <c r="M9675" i="30"/>
  <c r="M9676" i="30"/>
  <c r="M9677" i="30"/>
  <c r="M9678" i="30"/>
  <c r="M9679" i="30"/>
  <c r="M9680" i="30"/>
  <c r="M9681" i="30"/>
  <c r="M9682" i="30"/>
  <c r="M9683" i="30"/>
  <c r="M9684" i="30"/>
  <c r="M9685" i="30"/>
  <c r="M9686" i="30"/>
  <c r="M9687" i="30"/>
  <c r="M9688" i="30"/>
  <c r="M9689" i="30"/>
  <c r="M9690" i="30"/>
  <c r="M9691" i="30"/>
  <c r="M9692" i="30"/>
  <c r="M9693" i="30"/>
  <c r="M9694" i="30"/>
  <c r="M9695" i="30"/>
  <c r="M9696" i="30"/>
  <c r="M9697" i="30"/>
  <c r="M9698" i="30"/>
  <c r="M9699" i="30"/>
  <c r="M9700" i="30"/>
  <c r="M9701" i="30"/>
  <c r="M9702" i="30"/>
  <c r="M9703" i="30"/>
  <c r="M9704" i="30"/>
  <c r="M9705" i="30"/>
  <c r="M9706" i="30"/>
  <c r="M9707" i="30"/>
  <c r="M9708" i="30"/>
  <c r="M9709" i="30"/>
  <c r="M9710" i="30"/>
  <c r="M9711" i="30"/>
  <c r="M9712" i="30"/>
  <c r="M9713" i="30"/>
  <c r="M9714" i="30"/>
  <c r="M9715" i="30"/>
  <c r="M9716" i="30"/>
  <c r="M9717" i="30"/>
  <c r="M9718" i="30"/>
  <c r="M9719" i="30"/>
  <c r="M9720" i="30"/>
  <c r="M9721" i="30"/>
  <c r="M9722" i="30"/>
  <c r="M9723" i="30"/>
  <c r="M9724" i="30"/>
  <c r="M9725" i="30"/>
  <c r="M9726" i="30"/>
  <c r="M9727" i="30"/>
  <c r="M9728" i="30"/>
  <c r="M9729" i="30"/>
  <c r="M9730" i="30"/>
  <c r="M9731" i="30"/>
  <c r="M9732" i="30"/>
  <c r="M9733" i="30"/>
  <c r="M9734" i="30"/>
  <c r="M9735" i="30"/>
  <c r="M9736" i="30"/>
  <c r="M9737" i="30"/>
  <c r="M9738" i="30"/>
  <c r="M9739" i="30"/>
  <c r="M9740" i="30"/>
  <c r="M9741" i="30"/>
  <c r="M9742" i="30"/>
  <c r="M9743" i="30"/>
  <c r="M9744" i="30"/>
  <c r="M9745" i="30"/>
  <c r="M9746" i="30"/>
  <c r="M9747" i="30"/>
  <c r="M9748" i="30"/>
  <c r="M9749" i="30"/>
  <c r="M9750" i="30"/>
  <c r="M9751" i="30"/>
  <c r="M9752" i="30"/>
  <c r="M9753" i="30"/>
  <c r="M9754" i="30"/>
  <c r="M9755" i="30"/>
  <c r="M9756" i="30"/>
  <c r="M9757" i="30"/>
  <c r="M9758" i="30"/>
  <c r="M9759" i="30"/>
  <c r="M9760" i="30"/>
  <c r="M9761" i="30"/>
  <c r="M9762" i="30"/>
  <c r="M9763" i="30"/>
  <c r="M9764" i="30"/>
  <c r="M9765" i="30"/>
  <c r="M9766" i="30"/>
  <c r="M9767" i="30"/>
  <c r="M9768" i="30"/>
  <c r="M9769" i="30"/>
  <c r="M9770" i="30"/>
  <c r="M9771" i="30"/>
  <c r="M9772" i="30"/>
  <c r="M9773" i="30"/>
  <c r="M9774" i="30"/>
  <c r="M9775" i="30"/>
  <c r="M9776" i="30"/>
  <c r="M9777" i="30"/>
  <c r="M9778" i="30"/>
  <c r="M9779" i="30"/>
  <c r="M9780" i="30"/>
  <c r="M9781" i="30"/>
  <c r="M9782" i="30"/>
  <c r="M9783" i="30"/>
  <c r="M9784" i="30"/>
  <c r="M9785" i="30"/>
  <c r="M9786" i="30"/>
  <c r="M9787" i="30"/>
  <c r="M9788" i="30"/>
  <c r="M9789" i="30"/>
  <c r="M9790" i="30"/>
  <c r="M9791" i="30"/>
  <c r="M9792" i="30"/>
  <c r="M9793" i="30"/>
  <c r="M9794" i="30"/>
  <c r="M9795" i="30"/>
  <c r="M9796" i="30"/>
  <c r="M9797" i="30"/>
  <c r="M9798" i="30"/>
  <c r="M9799" i="30"/>
  <c r="M9800" i="30"/>
  <c r="M9801" i="30"/>
  <c r="M9802" i="30"/>
  <c r="M9803" i="30"/>
  <c r="M9804" i="30"/>
  <c r="M9805" i="30"/>
  <c r="M9806" i="30"/>
  <c r="M9807" i="30"/>
  <c r="M9808" i="30"/>
  <c r="M9809" i="30"/>
  <c r="M9810" i="30"/>
  <c r="M9811" i="30"/>
  <c r="M9812" i="30"/>
  <c r="M9813" i="30"/>
  <c r="M9814" i="30"/>
  <c r="M9815" i="30"/>
  <c r="M9816" i="30"/>
  <c r="M9817" i="30"/>
  <c r="M9818" i="30"/>
  <c r="M9819" i="30"/>
  <c r="M9820" i="30"/>
  <c r="M9821" i="30"/>
  <c r="M9822" i="30"/>
  <c r="M9823" i="30"/>
  <c r="M9824" i="30"/>
  <c r="M9825" i="30"/>
  <c r="M9826" i="30"/>
  <c r="M9827" i="30"/>
  <c r="M9828" i="30"/>
  <c r="M9829" i="30"/>
  <c r="M9830" i="30"/>
  <c r="M9831" i="30"/>
  <c r="M9832" i="30"/>
  <c r="M9833" i="30"/>
  <c r="M9834" i="30"/>
  <c r="M9835" i="30"/>
  <c r="M9836" i="30"/>
  <c r="M9837" i="30"/>
  <c r="M9838" i="30"/>
  <c r="M9839" i="30"/>
  <c r="M9840" i="30"/>
  <c r="M9841" i="30"/>
  <c r="M9842" i="30"/>
  <c r="M9843" i="30"/>
  <c r="M9844" i="30"/>
  <c r="M9845" i="30"/>
  <c r="M9846" i="30"/>
  <c r="M9847" i="30"/>
  <c r="M9848" i="30"/>
  <c r="M9849" i="30"/>
  <c r="M9850" i="30"/>
  <c r="M9851" i="30"/>
  <c r="M9852" i="30"/>
  <c r="M9853" i="30"/>
  <c r="M9854" i="30"/>
  <c r="M9855" i="30"/>
  <c r="M9856" i="30"/>
  <c r="M9857" i="30"/>
  <c r="M9858" i="30"/>
  <c r="M9859" i="30"/>
  <c r="M9860" i="30"/>
  <c r="M9861" i="30"/>
  <c r="M9862" i="30"/>
  <c r="M9863" i="30"/>
  <c r="M9864" i="30"/>
  <c r="M9865" i="30"/>
  <c r="M9866" i="30"/>
  <c r="M9867" i="30"/>
  <c r="M9868" i="30"/>
  <c r="M9869" i="30"/>
  <c r="M9870" i="30"/>
  <c r="M9871" i="30"/>
  <c r="M9872" i="30"/>
  <c r="M9873" i="30"/>
  <c r="M9874" i="30"/>
  <c r="M9875" i="30"/>
  <c r="M9876" i="30"/>
  <c r="M9877" i="30"/>
  <c r="M9878" i="30"/>
  <c r="M9879" i="30"/>
  <c r="M9880" i="30"/>
  <c r="M9881" i="30"/>
  <c r="M9882" i="30"/>
  <c r="M9883" i="30"/>
  <c r="M9884" i="30"/>
  <c r="M9885" i="30"/>
  <c r="M9886" i="30"/>
  <c r="M9887" i="30"/>
  <c r="M9888" i="30"/>
  <c r="M9889" i="30"/>
  <c r="M9890" i="30"/>
  <c r="M9891" i="30"/>
  <c r="M9892" i="30"/>
  <c r="M9893" i="30"/>
  <c r="M9894" i="30"/>
  <c r="M9895" i="30"/>
  <c r="M9896" i="30"/>
  <c r="M9897" i="30"/>
  <c r="M9898" i="30"/>
  <c r="M9899" i="30"/>
  <c r="M9900" i="30"/>
  <c r="M9901" i="30"/>
  <c r="M9902" i="30"/>
  <c r="M9903" i="30"/>
  <c r="M9904" i="30"/>
  <c r="M9905" i="30"/>
  <c r="M9906" i="30"/>
  <c r="M9907" i="30"/>
  <c r="M9908" i="30"/>
  <c r="M9909" i="30"/>
  <c r="M9910" i="30"/>
  <c r="M9911" i="30"/>
  <c r="M9912" i="30"/>
  <c r="M9913" i="30"/>
  <c r="M9914" i="30"/>
  <c r="M9915" i="30"/>
  <c r="M9916" i="30"/>
  <c r="M9917" i="30"/>
  <c r="M9918" i="30"/>
  <c r="M9919" i="30"/>
  <c r="M9920" i="30"/>
  <c r="M9921" i="30"/>
  <c r="M9922" i="30"/>
  <c r="M9923" i="30"/>
  <c r="M9924" i="30"/>
  <c r="M9925" i="30"/>
  <c r="M9926" i="30"/>
  <c r="M9927" i="30"/>
  <c r="M9928" i="30"/>
  <c r="M9929" i="30"/>
  <c r="M9930" i="30"/>
  <c r="M9931" i="30"/>
  <c r="M9932" i="30"/>
  <c r="M9933" i="30"/>
  <c r="M9934" i="30"/>
  <c r="M9935" i="30"/>
  <c r="M9936" i="30"/>
  <c r="M9937" i="30"/>
  <c r="M9938" i="30"/>
  <c r="M9939" i="30"/>
  <c r="M9940" i="30"/>
  <c r="M9941" i="30"/>
  <c r="M9942" i="30"/>
  <c r="M9943" i="30"/>
  <c r="M9944" i="30"/>
  <c r="M9945" i="30"/>
  <c r="M9946" i="30"/>
  <c r="M9947" i="30"/>
  <c r="M9948" i="30"/>
  <c r="M9949" i="30"/>
  <c r="M9950" i="30"/>
  <c r="M9951" i="30"/>
  <c r="M9952" i="30"/>
  <c r="M9953" i="30"/>
  <c r="M9954" i="30"/>
  <c r="M9955" i="30"/>
  <c r="M9956" i="30"/>
  <c r="M9957" i="30"/>
  <c r="M9958" i="30"/>
  <c r="M9959" i="30"/>
  <c r="M9960" i="30"/>
  <c r="M9961" i="30"/>
  <c r="M9962" i="30"/>
  <c r="M9963" i="30"/>
  <c r="M9964" i="30"/>
  <c r="M9965" i="30"/>
  <c r="M9966" i="30"/>
  <c r="M9967" i="30"/>
  <c r="M9968" i="30"/>
  <c r="M9969" i="30"/>
  <c r="M9970" i="30"/>
  <c r="M9971" i="30"/>
  <c r="M9972" i="30"/>
  <c r="M9973" i="30"/>
  <c r="M9974" i="30"/>
  <c r="M9975" i="30"/>
  <c r="M9976" i="30"/>
  <c r="M9977" i="30"/>
  <c r="M9978" i="30"/>
  <c r="M9979" i="30"/>
  <c r="M9980" i="30"/>
  <c r="M9981" i="30"/>
  <c r="M9982" i="30"/>
  <c r="M9983" i="30"/>
  <c r="M9984" i="30"/>
  <c r="M9985" i="30"/>
  <c r="M9986" i="30"/>
  <c r="M9987" i="30"/>
  <c r="M9988" i="30"/>
  <c r="M9989" i="30"/>
  <c r="M9990" i="30"/>
  <c r="M9991" i="30"/>
  <c r="M9992" i="30"/>
  <c r="M9993" i="30"/>
  <c r="M9994" i="30"/>
  <c r="M9995" i="30"/>
  <c r="M9996" i="30"/>
  <c r="M9997" i="30"/>
  <c r="M9998" i="30"/>
  <c r="M9999" i="30"/>
  <c r="M10000" i="30"/>
  <c r="M10001" i="30"/>
  <c r="M10002" i="30"/>
  <c r="M10003" i="30"/>
  <c r="M10004" i="30"/>
  <c r="M10005" i="30"/>
  <c r="M10006" i="30"/>
  <c r="M10007" i="30"/>
  <c r="M10008" i="30"/>
  <c r="M10009" i="30"/>
  <c r="M10010" i="30"/>
  <c r="M10011" i="30"/>
  <c r="M10012" i="30"/>
  <c r="M10013" i="30"/>
  <c r="M10014" i="30"/>
  <c r="M10015" i="30"/>
  <c r="M10016" i="30"/>
  <c r="M10017" i="30"/>
  <c r="M10018" i="30"/>
  <c r="M10019" i="30"/>
  <c r="M10020" i="30"/>
  <c r="M10021" i="30"/>
  <c r="M10022" i="30"/>
  <c r="M10023" i="30"/>
  <c r="M10024" i="30"/>
  <c r="M10025" i="30"/>
  <c r="M10026" i="30"/>
  <c r="M10027" i="30"/>
  <c r="M10028" i="30"/>
  <c r="M10029" i="30"/>
  <c r="M10030" i="30"/>
  <c r="M10031" i="30"/>
  <c r="M10032" i="30"/>
  <c r="M10033" i="30"/>
  <c r="M10034" i="30"/>
  <c r="M10035" i="30"/>
  <c r="M10036" i="30"/>
  <c r="M10037" i="30"/>
  <c r="M10038" i="30"/>
  <c r="M10039" i="30"/>
  <c r="M10040" i="30"/>
  <c r="M10041" i="30"/>
  <c r="M10042" i="30"/>
  <c r="M10043" i="30"/>
  <c r="M10044" i="30"/>
  <c r="M10045" i="30"/>
  <c r="M10046" i="30"/>
  <c r="M10047" i="30"/>
  <c r="M10048" i="30"/>
  <c r="M10049" i="30"/>
  <c r="M10050" i="30"/>
  <c r="M10051" i="30"/>
  <c r="M10052" i="30"/>
  <c r="M10053" i="30"/>
  <c r="M10054" i="30"/>
  <c r="M10055" i="30"/>
  <c r="M10056" i="30"/>
  <c r="M10057" i="30"/>
  <c r="M10058" i="30"/>
  <c r="M10059" i="30"/>
  <c r="M10060" i="30"/>
  <c r="M10061" i="30"/>
  <c r="M10062" i="30"/>
  <c r="M10063" i="30"/>
  <c r="M10064" i="30"/>
  <c r="M10065" i="30"/>
  <c r="M10066" i="30"/>
  <c r="M10067" i="30"/>
  <c r="M10068" i="30"/>
  <c r="M10069" i="30"/>
  <c r="M10070" i="30"/>
  <c r="M10071" i="30"/>
  <c r="M10072" i="30"/>
  <c r="M10073" i="30"/>
  <c r="M10074" i="30"/>
  <c r="M10075" i="30"/>
  <c r="M10076" i="30"/>
  <c r="M10077" i="30"/>
  <c r="M10078" i="30"/>
  <c r="M10079" i="30"/>
  <c r="M10080" i="30"/>
  <c r="M10081" i="30"/>
  <c r="M10082" i="30"/>
  <c r="M10083" i="30"/>
  <c r="M10084" i="30"/>
  <c r="M10085" i="30"/>
  <c r="M10086" i="30"/>
  <c r="M10087" i="30"/>
  <c r="M10088" i="30"/>
  <c r="M10089" i="30"/>
  <c r="M10090" i="30"/>
  <c r="M10091" i="30"/>
  <c r="M10092" i="30"/>
  <c r="M10093" i="30"/>
  <c r="M10094" i="30"/>
  <c r="M10095" i="30"/>
  <c r="M10096" i="30"/>
  <c r="M10097" i="30"/>
  <c r="M10098" i="30"/>
  <c r="M10099" i="30"/>
  <c r="M10100" i="30"/>
  <c r="M10101" i="30"/>
  <c r="M10102" i="30"/>
  <c r="M10103" i="30"/>
  <c r="M10104" i="30"/>
  <c r="M10105" i="30"/>
  <c r="M10106" i="30"/>
  <c r="M10107" i="30"/>
  <c r="M10108" i="30"/>
  <c r="M10109" i="30"/>
  <c r="M10110" i="30"/>
  <c r="M10111" i="30"/>
  <c r="M10112" i="30"/>
  <c r="M10113" i="30"/>
  <c r="M10114" i="30"/>
  <c r="M10115" i="30"/>
  <c r="M10116" i="30"/>
  <c r="M10117" i="30"/>
  <c r="M10118" i="30"/>
  <c r="M10119" i="30"/>
  <c r="M10120" i="30"/>
  <c r="M10121" i="30"/>
  <c r="M10122" i="30"/>
  <c r="M10123" i="30"/>
  <c r="M10124" i="30"/>
  <c r="M10125" i="30"/>
  <c r="M10126" i="30"/>
  <c r="M10127" i="30"/>
  <c r="M10128" i="30"/>
  <c r="M10129" i="30"/>
  <c r="M10130" i="30"/>
  <c r="M10131" i="30"/>
  <c r="M10132" i="30"/>
  <c r="M10133" i="30"/>
  <c r="M10134" i="30"/>
  <c r="M10135" i="30"/>
  <c r="M10136" i="30"/>
  <c r="M10137" i="30"/>
  <c r="M10138" i="30"/>
  <c r="M10139" i="30"/>
  <c r="M10140" i="30"/>
  <c r="M10141" i="30"/>
  <c r="M10142" i="30"/>
  <c r="M10143" i="30"/>
  <c r="M10144" i="30"/>
  <c r="M10145" i="30"/>
  <c r="M10146" i="30"/>
  <c r="M10147" i="30"/>
  <c r="M10148" i="30"/>
  <c r="M10149" i="30"/>
  <c r="M10150" i="30"/>
  <c r="M10151" i="30"/>
  <c r="M10152" i="30"/>
  <c r="M10153" i="30"/>
  <c r="M10154" i="30"/>
  <c r="M10155" i="30"/>
  <c r="M10156" i="30"/>
  <c r="M10157" i="30"/>
  <c r="M10158" i="30"/>
  <c r="M10159" i="30"/>
  <c r="M10160" i="30"/>
  <c r="M10161" i="30"/>
  <c r="M10162" i="30"/>
  <c r="M10163" i="30"/>
  <c r="M10164" i="30"/>
  <c r="M10165" i="30"/>
  <c r="M10166" i="30"/>
  <c r="M10167" i="30"/>
  <c r="M10168" i="30"/>
  <c r="M10169" i="30"/>
  <c r="M10170" i="30"/>
  <c r="M10171" i="30"/>
  <c r="M10172" i="30"/>
  <c r="M10173" i="30"/>
  <c r="M10174" i="30"/>
  <c r="M10175" i="30"/>
  <c r="M10176" i="30"/>
  <c r="M10177" i="30"/>
  <c r="M10178" i="30"/>
  <c r="M10179" i="30"/>
  <c r="M10180" i="30"/>
  <c r="M10181" i="30"/>
  <c r="M10182" i="30"/>
  <c r="M10183" i="30"/>
  <c r="M10184" i="30"/>
  <c r="M10185" i="30"/>
  <c r="M10186" i="30"/>
  <c r="M10187" i="30"/>
  <c r="M10188" i="30"/>
  <c r="M10189" i="30"/>
  <c r="M10190" i="30"/>
  <c r="M10191" i="30"/>
  <c r="M10192" i="30"/>
  <c r="M10193" i="30"/>
  <c r="M10194" i="30"/>
  <c r="M10195" i="30"/>
  <c r="M10196" i="30"/>
  <c r="M10197" i="30"/>
  <c r="M10198" i="30"/>
  <c r="M10199" i="30"/>
  <c r="M10200" i="30"/>
  <c r="M10201" i="30"/>
  <c r="M10202" i="30"/>
  <c r="M10203" i="30"/>
  <c r="M10204" i="30"/>
  <c r="M10205" i="30"/>
  <c r="M10206" i="30"/>
  <c r="M10207" i="30"/>
  <c r="M10208" i="30"/>
  <c r="M10209" i="30"/>
  <c r="M10210" i="30"/>
  <c r="M10211" i="30"/>
  <c r="M10212" i="30"/>
  <c r="M10213" i="30"/>
  <c r="M10214" i="30"/>
  <c r="M10215" i="30"/>
  <c r="M10216" i="30"/>
  <c r="M10217" i="30"/>
  <c r="M10218" i="30"/>
  <c r="M10219" i="30"/>
  <c r="M10220" i="30"/>
  <c r="M10221" i="30"/>
  <c r="M10222" i="30"/>
  <c r="M10223" i="30"/>
  <c r="M10224" i="30"/>
  <c r="M10225" i="30"/>
  <c r="M10226" i="30"/>
  <c r="M10227" i="30"/>
  <c r="M10228" i="30"/>
  <c r="M10229" i="30"/>
  <c r="M10230" i="30"/>
  <c r="M10231" i="30"/>
  <c r="M10232" i="30"/>
  <c r="M10233" i="30"/>
  <c r="M10234" i="30"/>
  <c r="M10235" i="30"/>
  <c r="M10236" i="30"/>
  <c r="M10237" i="30"/>
  <c r="M10238" i="30"/>
  <c r="M10239" i="30"/>
  <c r="M10240" i="30"/>
  <c r="M10241" i="30"/>
  <c r="M10242" i="30"/>
  <c r="M10243" i="30"/>
  <c r="M10244" i="30"/>
  <c r="M10245" i="30"/>
  <c r="M10246" i="30"/>
  <c r="M10247" i="30"/>
  <c r="M10248" i="30"/>
  <c r="M10249" i="30"/>
  <c r="M10250" i="30"/>
  <c r="M10251" i="30"/>
  <c r="M10252" i="30"/>
  <c r="M10253" i="30"/>
  <c r="M10254" i="30"/>
  <c r="M10255" i="30"/>
  <c r="M10256" i="30"/>
  <c r="M10257" i="30"/>
  <c r="M10258" i="30"/>
  <c r="M10259" i="30"/>
  <c r="M10260" i="30"/>
  <c r="M10261" i="30"/>
  <c r="M10262" i="30"/>
  <c r="M10263" i="30"/>
  <c r="M10264" i="30"/>
  <c r="M10265" i="30"/>
  <c r="M10266" i="30"/>
  <c r="M10267" i="30"/>
  <c r="M10268" i="30"/>
  <c r="M10269" i="30"/>
  <c r="M10270" i="30"/>
  <c r="M10271" i="30"/>
  <c r="M10272" i="30"/>
  <c r="M10273" i="30"/>
  <c r="M10274" i="30"/>
  <c r="M10275" i="30"/>
  <c r="M10276" i="30"/>
  <c r="M10277" i="30"/>
  <c r="M10278" i="30"/>
  <c r="M10279" i="30"/>
  <c r="M10280" i="30"/>
  <c r="M10281" i="30"/>
  <c r="M10282" i="30"/>
  <c r="M10283" i="30"/>
  <c r="M10284" i="30"/>
  <c r="M10285" i="30"/>
  <c r="M10286" i="30"/>
  <c r="M10287" i="30"/>
  <c r="M10288" i="30"/>
  <c r="M10289" i="30"/>
  <c r="M10290" i="30"/>
  <c r="M10291" i="30"/>
  <c r="M10292" i="30"/>
  <c r="M10293" i="30"/>
  <c r="M10294" i="30"/>
  <c r="M10295" i="30"/>
  <c r="M10296" i="30"/>
  <c r="M10297" i="30"/>
  <c r="M10298" i="30"/>
  <c r="M10299" i="30"/>
  <c r="M10300" i="30"/>
  <c r="M10301" i="30"/>
  <c r="M10302" i="30"/>
  <c r="M10303" i="30"/>
  <c r="M10304" i="30"/>
  <c r="M10305" i="30"/>
  <c r="M10306" i="30"/>
  <c r="M10307" i="30"/>
  <c r="M10308" i="30"/>
  <c r="M10309" i="30"/>
  <c r="M10310" i="30"/>
  <c r="M10311" i="30"/>
  <c r="M10312" i="30"/>
  <c r="M10313" i="30"/>
  <c r="M10314" i="30"/>
  <c r="M10315" i="30"/>
  <c r="M10316" i="30"/>
  <c r="M10317" i="30"/>
  <c r="M10318" i="30"/>
  <c r="M10319" i="30"/>
  <c r="M10320" i="30"/>
  <c r="M10321" i="30"/>
  <c r="M10322" i="30"/>
  <c r="M10323" i="30"/>
  <c r="M10324" i="30"/>
  <c r="M10325" i="30"/>
  <c r="M10326" i="30"/>
  <c r="M10327" i="30"/>
  <c r="M10328" i="30"/>
  <c r="M10329" i="30"/>
  <c r="M10330" i="30"/>
  <c r="M10331" i="30"/>
  <c r="M10332" i="30"/>
  <c r="M10333" i="30"/>
  <c r="M10334" i="30"/>
  <c r="M10335" i="30"/>
  <c r="M10336" i="30"/>
  <c r="M10337" i="30"/>
  <c r="M10338" i="30"/>
  <c r="M10339" i="30"/>
  <c r="M10340" i="30"/>
  <c r="M10341" i="30"/>
  <c r="M10342" i="30"/>
  <c r="M10343" i="30"/>
  <c r="M10344" i="30"/>
  <c r="M10345" i="30"/>
  <c r="M10346" i="30"/>
  <c r="M10347" i="30"/>
  <c r="M10348" i="30"/>
  <c r="M10349" i="30"/>
  <c r="M10350" i="30"/>
  <c r="M10351" i="30"/>
  <c r="M10352" i="30"/>
  <c r="M10353" i="30"/>
  <c r="M10354" i="30"/>
  <c r="M10355" i="30"/>
  <c r="M10356" i="30"/>
  <c r="M10357" i="30"/>
  <c r="M10358" i="30"/>
  <c r="M10359" i="30"/>
  <c r="M10360" i="30"/>
  <c r="M10361" i="30"/>
  <c r="M10362" i="30"/>
  <c r="M10363" i="30"/>
  <c r="M10364" i="30"/>
  <c r="M10365" i="30"/>
  <c r="M10366" i="30"/>
  <c r="M10367" i="30"/>
  <c r="M10368" i="30"/>
  <c r="M10369" i="30"/>
  <c r="M10370" i="30"/>
  <c r="M10371" i="30"/>
  <c r="M10372" i="30"/>
  <c r="M10373" i="30"/>
  <c r="M10374" i="30"/>
  <c r="M10375" i="30"/>
  <c r="M10376" i="30"/>
  <c r="M10377" i="30"/>
  <c r="M10378" i="30"/>
  <c r="M10379" i="30"/>
  <c r="M10380" i="30"/>
  <c r="M10381" i="30"/>
  <c r="M10382" i="30"/>
  <c r="M10383" i="30"/>
  <c r="M10384" i="30"/>
  <c r="M10385" i="30"/>
  <c r="M10386" i="30"/>
  <c r="M10387" i="30"/>
  <c r="M10388" i="30"/>
  <c r="M10389" i="30"/>
  <c r="M10390" i="30"/>
  <c r="M10391" i="30"/>
  <c r="M10392" i="30"/>
  <c r="M10393" i="30"/>
  <c r="M10394" i="30"/>
  <c r="M10395" i="30"/>
  <c r="M10396" i="30"/>
  <c r="M10397" i="30"/>
  <c r="M10398" i="30"/>
  <c r="M10399" i="30"/>
  <c r="M10400" i="30"/>
  <c r="M10401" i="30"/>
  <c r="M10402" i="30"/>
  <c r="M10403" i="30"/>
  <c r="M10404" i="30"/>
  <c r="M10405" i="30"/>
  <c r="M10406" i="30"/>
  <c r="M10407" i="30"/>
  <c r="M10408" i="30"/>
  <c r="M10409" i="30"/>
  <c r="M10410" i="30"/>
  <c r="M10411" i="30"/>
  <c r="M10412" i="30"/>
  <c r="M10413" i="30"/>
  <c r="M10414" i="30"/>
  <c r="M10415" i="30"/>
  <c r="M10416" i="30"/>
  <c r="M10417" i="30"/>
  <c r="M10418" i="30"/>
  <c r="M10419" i="30"/>
  <c r="M10420" i="30"/>
  <c r="M10421" i="30"/>
  <c r="M10422" i="30"/>
  <c r="M10423" i="30"/>
  <c r="M10424" i="30"/>
  <c r="M10425" i="30"/>
  <c r="M10426" i="30"/>
  <c r="M10427" i="30"/>
  <c r="M10428" i="30"/>
  <c r="M10429" i="30"/>
  <c r="M10430" i="30"/>
  <c r="M10431" i="30"/>
  <c r="M10432" i="30"/>
  <c r="M10433" i="30"/>
  <c r="M10434" i="30"/>
  <c r="M10435" i="30"/>
  <c r="M10436" i="30"/>
  <c r="M10437" i="30"/>
  <c r="M10438" i="30"/>
  <c r="M10439" i="30"/>
  <c r="M10440" i="30"/>
  <c r="M10441" i="30"/>
  <c r="M10442" i="30"/>
  <c r="M10443" i="30"/>
  <c r="M10444" i="30"/>
  <c r="M10445" i="30"/>
  <c r="M10446" i="30"/>
  <c r="M10447" i="30"/>
  <c r="M10448" i="30"/>
  <c r="M10449" i="30"/>
  <c r="M10450" i="30"/>
  <c r="M10451" i="30"/>
  <c r="M10452" i="30"/>
  <c r="M10453" i="30"/>
  <c r="M10454" i="30"/>
  <c r="M10455" i="30"/>
  <c r="M10456" i="30"/>
  <c r="M10457" i="30"/>
  <c r="M10458" i="30"/>
  <c r="M10459" i="30"/>
  <c r="M10460" i="30"/>
  <c r="M10461" i="30"/>
  <c r="M10462" i="30"/>
  <c r="M10463" i="30"/>
  <c r="M10464" i="30"/>
  <c r="M10465" i="30"/>
  <c r="M10466" i="30"/>
  <c r="M10467" i="30"/>
  <c r="M10468" i="30"/>
  <c r="M10469" i="30"/>
  <c r="M10470" i="30"/>
  <c r="M10471" i="30"/>
  <c r="M10472" i="30"/>
  <c r="M10473" i="30"/>
  <c r="M10474" i="30"/>
  <c r="M10475" i="30"/>
  <c r="M10476" i="30"/>
  <c r="M10477" i="30"/>
  <c r="M10478" i="30"/>
  <c r="M10479" i="30"/>
  <c r="M10480" i="30"/>
  <c r="M10481" i="30"/>
  <c r="M10482" i="30"/>
  <c r="M10483" i="30"/>
  <c r="M10484" i="30"/>
  <c r="M10485" i="30"/>
  <c r="M10486" i="30"/>
  <c r="M10487" i="30"/>
  <c r="M10488" i="30"/>
  <c r="M10489" i="30"/>
  <c r="M10490" i="30"/>
  <c r="M10491" i="30"/>
  <c r="M10492" i="30"/>
  <c r="M10493" i="30"/>
  <c r="M10494" i="30"/>
  <c r="M10495" i="30"/>
  <c r="M10496" i="30"/>
  <c r="M10497" i="30"/>
  <c r="M10498" i="30"/>
  <c r="M10499" i="30"/>
  <c r="M10500" i="30"/>
  <c r="M10501" i="30"/>
  <c r="M10502" i="30"/>
  <c r="M10503" i="30"/>
  <c r="M10504" i="30"/>
  <c r="M10505" i="30"/>
  <c r="M10506" i="30"/>
  <c r="M10507" i="30"/>
  <c r="M10508" i="30"/>
  <c r="M10509" i="30"/>
  <c r="M10510" i="30"/>
  <c r="M10511" i="30"/>
  <c r="M10512" i="30"/>
  <c r="M10513" i="30"/>
  <c r="M10514" i="30"/>
  <c r="M10515" i="30"/>
  <c r="M10516" i="30"/>
  <c r="M10517" i="30"/>
  <c r="M10518" i="30"/>
  <c r="M10519" i="30"/>
  <c r="M10520" i="30"/>
  <c r="M10521" i="30"/>
  <c r="M10522" i="30"/>
  <c r="M10523" i="30"/>
  <c r="M10524" i="30"/>
  <c r="M10525" i="30"/>
  <c r="M10526" i="30"/>
  <c r="M10527" i="30"/>
  <c r="M10528" i="30"/>
  <c r="M10529" i="30"/>
  <c r="M10530" i="30"/>
  <c r="M10531" i="30"/>
  <c r="M10532" i="30"/>
  <c r="M10533" i="30"/>
  <c r="M10534" i="30"/>
  <c r="M10535" i="30"/>
  <c r="M10536" i="30"/>
  <c r="M10537" i="30"/>
  <c r="M10538" i="30"/>
  <c r="M10539" i="30"/>
  <c r="M10540" i="30"/>
  <c r="M10541" i="30"/>
  <c r="M10542" i="30"/>
  <c r="M10543" i="30"/>
  <c r="M10544" i="30"/>
  <c r="M10545" i="30"/>
  <c r="M10546" i="30"/>
  <c r="M10547" i="30"/>
  <c r="M10548" i="30"/>
  <c r="M10549" i="30"/>
  <c r="M10550" i="30"/>
  <c r="M10551" i="30"/>
  <c r="M10552" i="30"/>
  <c r="M10553" i="30"/>
  <c r="M10554" i="30"/>
  <c r="M10555" i="30"/>
  <c r="M10556" i="30"/>
  <c r="M10557" i="30"/>
  <c r="M10558" i="30"/>
  <c r="M10559" i="30"/>
  <c r="M10560" i="30"/>
  <c r="M10561" i="30"/>
  <c r="M10562" i="30"/>
  <c r="M10563" i="30"/>
  <c r="M10564" i="30"/>
  <c r="M10565" i="30"/>
  <c r="M10566" i="30"/>
  <c r="M10567" i="30"/>
  <c r="M10568" i="30"/>
  <c r="M10569" i="30"/>
  <c r="M10570" i="30"/>
  <c r="M10571" i="30"/>
  <c r="M10572" i="30"/>
  <c r="M10573" i="30"/>
  <c r="M10574" i="30"/>
  <c r="M10575" i="30"/>
  <c r="M10576" i="30"/>
  <c r="M10577" i="30"/>
  <c r="M10578" i="30"/>
  <c r="M10579" i="30"/>
  <c r="M10580" i="30"/>
  <c r="M10581" i="30"/>
  <c r="M10582" i="30"/>
  <c r="M10583" i="30"/>
  <c r="M10584" i="30"/>
  <c r="M10585" i="30"/>
  <c r="M10586" i="30"/>
  <c r="M10587" i="30"/>
  <c r="M10588" i="30"/>
  <c r="M10589" i="30"/>
  <c r="M10590" i="30"/>
  <c r="M10591" i="30"/>
  <c r="M10592" i="30"/>
  <c r="M10593" i="30"/>
  <c r="M10594" i="30"/>
  <c r="M10595" i="30"/>
  <c r="M10596" i="30"/>
  <c r="M10597" i="30"/>
  <c r="M10598" i="30"/>
  <c r="M10599" i="30"/>
  <c r="M10600" i="30"/>
  <c r="M10601" i="30"/>
  <c r="M10602" i="30"/>
  <c r="M10603" i="30"/>
  <c r="M10604" i="30"/>
  <c r="M10605" i="30"/>
  <c r="M10606" i="30"/>
  <c r="M10607" i="30"/>
  <c r="M10608" i="30"/>
  <c r="M10609" i="30"/>
  <c r="M10610" i="30"/>
  <c r="M10611" i="30"/>
  <c r="M10612" i="30"/>
  <c r="M10613" i="30"/>
  <c r="M10614" i="30"/>
  <c r="M10615" i="30"/>
  <c r="M10616" i="30"/>
  <c r="M10617" i="30"/>
  <c r="M10618" i="30"/>
  <c r="M10619" i="30"/>
  <c r="M10620" i="30"/>
  <c r="M10621" i="30"/>
  <c r="M10622" i="30"/>
  <c r="M10623" i="30"/>
  <c r="M10624" i="30"/>
  <c r="M10625" i="30"/>
  <c r="M10626" i="30"/>
  <c r="M10627" i="30"/>
  <c r="M10628" i="30"/>
  <c r="M10629" i="30"/>
  <c r="M10630" i="30"/>
  <c r="M10631" i="30"/>
  <c r="M10632" i="30"/>
  <c r="M10633" i="30"/>
  <c r="M10634" i="30"/>
  <c r="M10635" i="30"/>
  <c r="M10636" i="30"/>
  <c r="M10637" i="30"/>
  <c r="M10638" i="30"/>
  <c r="M10639" i="30"/>
  <c r="M10640" i="30"/>
  <c r="M10641" i="30"/>
  <c r="M10642" i="30"/>
  <c r="M10643" i="30"/>
  <c r="M10644" i="30"/>
  <c r="M10645" i="30"/>
  <c r="M10646" i="30"/>
  <c r="M10647" i="30"/>
  <c r="M10648" i="30"/>
  <c r="M10649" i="30"/>
  <c r="M10650" i="30"/>
  <c r="M10651" i="30"/>
  <c r="M10652" i="30"/>
  <c r="M10653" i="30"/>
  <c r="M10654" i="30"/>
  <c r="M10655" i="30"/>
  <c r="M10656" i="30"/>
  <c r="M10657" i="30"/>
  <c r="M10658" i="30"/>
  <c r="M10659" i="30"/>
  <c r="M10660" i="30"/>
  <c r="M10661" i="30"/>
  <c r="M10662" i="30"/>
  <c r="M10663" i="30"/>
  <c r="M10664" i="30"/>
  <c r="M10665" i="30"/>
  <c r="M10666" i="30"/>
  <c r="M10667" i="30"/>
  <c r="M10668" i="30"/>
  <c r="M10669" i="30"/>
  <c r="M10670" i="30"/>
  <c r="M10671" i="30"/>
  <c r="M10672" i="30"/>
  <c r="M10673" i="30"/>
  <c r="M10674" i="30"/>
  <c r="M10675" i="30"/>
  <c r="M10676" i="30"/>
  <c r="M10677" i="30"/>
  <c r="M10678" i="30"/>
  <c r="M10679" i="30"/>
  <c r="M10680" i="30"/>
  <c r="M10681" i="30"/>
  <c r="M10682" i="30"/>
  <c r="M10683" i="30"/>
  <c r="M10684" i="30"/>
  <c r="M10685" i="30"/>
  <c r="M10686" i="30"/>
  <c r="M10687" i="30"/>
  <c r="M10688" i="30"/>
  <c r="M10689" i="30"/>
  <c r="M10690" i="30"/>
  <c r="M10691" i="30"/>
  <c r="M10692" i="30"/>
  <c r="M10693" i="30"/>
  <c r="M10694" i="30"/>
  <c r="M10695" i="30"/>
  <c r="M10696" i="30"/>
  <c r="M10697" i="30"/>
  <c r="M10698" i="30"/>
  <c r="M10699" i="30"/>
  <c r="M10700" i="30"/>
  <c r="M10701" i="30"/>
  <c r="M10702" i="30"/>
  <c r="M10703" i="30"/>
  <c r="M10704" i="30"/>
  <c r="M10705" i="30"/>
  <c r="M10706" i="30"/>
  <c r="M10707" i="30"/>
  <c r="M10708" i="30"/>
  <c r="M10709" i="30"/>
  <c r="M10710" i="30"/>
  <c r="M10711" i="30"/>
  <c r="M10712" i="30"/>
  <c r="M10713" i="30"/>
  <c r="M10714" i="30"/>
  <c r="M10715" i="30"/>
  <c r="M10716" i="30"/>
  <c r="M10717" i="30"/>
  <c r="M10718" i="30"/>
  <c r="M10719" i="30"/>
  <c r="M10720" i="30"/>
  <c r="M10721" i="30"/>
  <c r="M10722" i="30"/>
  <c r="M10723" i="30"/>
  <c r="M10724" i="30"/>
  <c r="M10725" i="30"/>
  <c r="M10726" i="30"/>
  <c r="M10727" i="30"/>
  <c r="M10728" i="30"/>
  <c r="M10729" i="30"/>
  <c r="M10730" i="30"/>
  <c r="M10731" i="30"/>
  <c r="M10732" i="30"/>
  <c r="M10733" i="30"/>
  <c r="M10734" i="30"/>
  <c r="M10735" i="30"/>
  <c r="M10736" i="30"/>
  <c r="M10737" i="30"/>
  <c r="M10738" i="30"/>
  <c r="M10739" i="30"/>
  <c r="M10740" i="30"/>
  <c r="M10741" i="30"/>
  <c r="M10742" i="30"/>
  <c r="M10743" i="30"/>
  <c r="M10744" i="30"/>
  <c r="M10745" i="30"/>
  <c r="M10746" i="30"/>
  <c r="M10747" i="30"/>
  <c r="M10748" i="30"/>
  <c r="M10749" i="30"/>
  <c r="M10750" i="30"/>
  <c r="M10751" i="30"/>
  <c r="M10752" i="30"/>
  <c r="M10753" i="30"/>
  <c r="M10754" i="30"/>
  <c r="M10755" i="30"/>
  <c r="M10756" i="30"/>
  <c r="M10757" i="30"/>
  <c r="M10758" i="30"/>
  <c r="M10759" i="30"/>
  <c r="M10760" i="30"/>
  <c r="M10761" i="30"/>
  <c r="M10762" i="30"/>
  <c r="M10763" i="30"/>
  <c r="M10764" i="30"/>
  <c r="M10765" i="30"/>
  <c r="M10766" i="30"/>
  <c r="M10767" i="30"/>
  <c r="M10768" i="30"/>
  <c r="M10769" i="30"/>
  <c r="M10770" i="30"/>
  <c r="M10771" i="30"/>
  <c r="M10772" i="30"/>
  <c r="M10773" i="30"/>
  <c r="M10774" i="30"/>
  <c r="M10775" i="30"/>
  <c r="M10776" i="30"/>
  <c r="M10777" i="30"/>
  <c r="M10778" i="30"/>
  <c r="M10779" i="30"/>
  <c r="M10780" i="30"/>
  <c r="M10781" i="30"/>
  <c r="M10782" i="30"/>
  <c r="M10783" i="30"/>
  <c r="M10784" i="30"/>
  <c r="M10785" i="30"/>
  <c r="M10786" i="30"/>
  <c r="M10787" i="30"/>
  <c r="M10788" i="30"/>
  <c r="M10789" i="30"/>
  <c r="M10790" i="30"/>
  <c r="M10791" i="30"/>
  <c r="M10792" i="30"/>
  <c r="M10793" i="30"/>
  <c r="M10794" i="30"/>
  <c r="M10795" i="30"/>
  <c r="M10796" i="30"/>
  <c r="M10797" i="30"/>
  <c r="M10798" i="30"/>
  <c r="M10799" i="30"/>
  <c r="M10800" i="30"/>
  <c r="M10801" i="30"/>
  <c r="M10802" i="30"/>
  <c r="M10803" i="30"/>
  <c r="M10804" i="30"/>
  <c r="M10805" i="30"/>
  <c r="M10806" i="30"/>
  <c r="M10807" i="30"/>
  <c r="M10808" i="30"/>
  <c r="M10809" i="30"/>
  <c r="M10810" i="30"/>
  <c r="M10811" i="30"/>
  <c r="M10812" i="30"/>
  <c r="M10813" i="30"/>
  <c r="M10814" i="30"/>
  <c r="M10815" i="30"/>
  <c r="M10816" i="30"/>
  <c r="M10817" i="30"/>
  <c r="M10818" i="30"/>
  <c r="M10819" i="30"/>
  <c r="M10820" i="30"/>
  <c r="M10821" i="30"/>
  <c r="M10822" i="30"/>
  <c r="M10823" i="30"/>
  <c r="M10824" i="30"/>
  <c r="M10825" i="30"/>
  <c r="M10826" i="30"/>
  <c r="M10827" i="30"/>
  <c r="M10828" i="30"/>
  <c r="M10829" i="30"/>
  <c r="M10830" i="30"/>
  <c r="M10831" i="30"/>
  <c r="M10832" i="30"/>
  <c r="M10833" i="30"/>
  <c r="M10834" i="30"/>
  <c r="M10835" i="30"/>
  <c r="M10836" i="30"/>
  <c r="M10837" i="30"/>
  <c r="M10838" i="30"/>
  <c r="M10839" i="30"/>
  <c r="M10840" i="30"/>
  <c r="M10841" i="30"/>
  <c r="M10842" i="30"/>
  <c r="M10843" i="30"/>
  <c r="M10844" i="30"/>
  <c r="M10845" i="30"/>
  <c r="M10846" i="30"/>
  <c r="M10847" i="30"/>
  <c r="M10848" i="30"/>
  <c r="M10849" i="30"/>
  <c r="M10850" i="30"/>
  <c r="M10851" i="30"/>
  <c r="M10852" i="30"/>
  <c r="M10853" i="30"/>
  <c r="M10854" i="30"/>
  <c r="M10855" i="30"/>
  <c r="M10856" i="30"/>
  <c r="M10857" i="30"/>
  <c r="M10858" i="30"/>
  <c r="M10859" i="30"/>
  <c r="M10860" i="30"/>
  <c r="M10861" i="30"/>
  <c r="M10862" i="30"/>
  <c r="M10863" i="30"/>
  <c r="M10864" i="30"/>
  <c r="M10865" i="30"/>
  <c r="M10866" i="30"/>
  <c r="M10867" i="30"/>
  <c r="M10868" i="30"/>
  <c r="M10869" i="30"/>
  <c r="M10870" i="30"/>
  <c r="M10871" i="30"/>
  <c r="M10872" i="30"/>
  <c r="M10873" i="30"/>
  <c r="M10874" i="30"/>
  <c r="M10875" i="30"/>
  <c r="M10876" i="30"/>
  <c r="M10877" i="30"/>
  <c r="M10878" i="30"/>
  <c r="M10879" i="30"/>
  <c r="M10880" i="30"/>
  <c r="M10881" i="30"/>
  <c r="M10882" i="30"/>
  <c r="M10883" i="30"/>
  <c r="M10884" i="30"/>
  <c r="M10885" i="30"/>
  <c r="M10886" i="30"/>
  <c r="M10887" i="30"/>
  <c r="M10888" i="30"/>
  <c r="M10889" i="30"/>
  <c r="M10890" i="30"/>
  <c r="M10891" i="30"/>
  <c r="M10892" i="30"/>
  <c r="M10893" i="30"/>
  <c r="M10894" i="30"/>
  <c r="M10895" i="30"/>
  <c r="M10896" i="30"/>
  <c r="M10897" i="30"/>
  <c r="M10898" i="30"/>
  <c r="M10899" i="30"/>
  <c r="M10900" i="30"/>
  <c r="M10901" i="30"/>
  <c r="M10902" i="30"/>
  <c r="M10903" i="30"/>
  <c r="M10904" i="30"/>
  <c r="M10905" i="30"/>
  <c r="M10906" i="30"/>
  <c r="M10907" i="30"/>
  <c r="M10908" i="30"/>
  <c r="M10909" i="30"/>
  <c r="M10910" i="30"/>
  <c r="M10911" i="30"/>
  <c r="M10912" i="30"/>
  <c r="M10913" i="30"/>
  <c r="M10914" i="30"/>
  <c r="M10915" i="30"/>
  <c r="M10916" i="30"/>
  <c r="M10917" i="30"/>
  <c r="M10918" i="30"/>
  <c r="M10919" i="30"/>
  <c r="M10920" i="30"/>
  <c r="M10921" i="30"/>
  <c r="M10922" i="30"/>
  <c r="M10923" i="30"/>
  <c r="M10924" i="30"/>
  <c r="M10925" i="30"/>
  <c r="M10926" i="30"/>
  <c r="M10927" i="30"/>
  <c r="M10928" i="30"/>
  <c r="M10929" i="30"/>
  <c r="M10930" i="30"/>
  <c r="M10931" i="30"/>
  <c r="M10932" i="30"/>
  <c r="M10933" i="30"/>
  <c r="M10934" i="30"/>
  <c r="M10935" i="30"/>
  <c r="M10936" i="30"/>
  <c r="M10937" i="30"/>
  <c r="M10938" i="30"/>
  <c r="M10939" i="30"/>
  <c r="M10940" i="30"/>
  <c r="M10941" i="30"/>
  <c r="M10942" i="30"/>
  <c r="M10943" i="30"/>
  <c r="M10944" i="30"/>
  <c r="M10945" i="30"/>
  <c r="M10946" i="30"/>
  <c r="M10947" i="30"/>
  <c r="M10948" i="30"/>
  <c r="M10949" i="30"/>
  <c r="M10950" i="30"/>
  <c r="M10951" i="30"/>
  <c r="M10952" i="30"/>
  <c r="M10953" i="30"/>
  <c r="M10954" i="30"/>
  <c r="M10955" i="30"/>
  <c r="M10956" i="30"/>
  <c r="M10957" i="30"/>
  <c r="M10958" i="30"/>
  <c r="M10959" i="30"/>
  <c r="M10960" i="30"/>
  <c r="M10961" i="30"/>
  <c r="M10962" i="30"/>
  <c r="M10963" i="30"/>
  <c r="M10964" i="30"/>
  <c r="M10965" i="30"/>
  <c r="M10966" i="30"/>
  <c r="M10967" i="30"/>
  <c r="M10968" i="30"/>
  <c r="M10969" i="30"/>
  <c r="M10970" i="30"/>
  <c r="M10971" i="30"/>
  <c r="M10972" i="30"/>
  <c r="M10973" i="30"/>
  <c r="M10974" i="30"/>
  <c r="M10975" i="30"/>
  <c r="M10976" i="30"/>
  <c r="M10977" i="30"/>
  <c r="M10978" i="30"/>
  <c r="M10979" i="30"/>
  <c r="M10980" i="30"/>
  <c r="M10981" i="30"/>
  <c r="M10982" i="30"/>
  <c r="M10983" i="30"/>
  <c r="M10984" i="30"/>
  <c r="M10985" i="30"/>
  <c r="M10986" i="30"/>
  <c r="M10987" i="30"/>
  <c r="M10988" i="30"/>
  <c r="M10989" i="30"/>
  <c r="M10990" i="30"/>
  <c r="M10991" i="30"/>
  <c r="M10992" i="30"/>
  <c r="M10993" i="30"/>
  <c r="M10994" i="30"/>
  <c r="M10995" i="30"/>
  <c r="M10996" i="30"/>
  <c r="M10997" i="30"/>
  <c r="M10998" i="30"/>
  <c r="M10999" i="30"/>
  <c r="M11000" i="30"/>
  <c r="M11001" i="30"/>
  <c r="M11002" i="30"/>
  <c r="M11003" i="30"/>
  <c r="M11004" i="30"/>
  <c r="M11005" i="30"/>
  <c r="M11006" i="30"/>
  <c r="M11007" i="30"/>
  <c r="M11008" i="30"/>
  <c r="M11009" i="30"/>
  <c r="M11010" i="30"/>
  <c r="M11011" i="30"/>
  <c r="M11012" i="30"/>
  <c r="M11013" i="30"/>
  <c r="M11014" i="30"/>
  <c r="M11015" i="30"/>
  <c r="M11016" i="30"/>
  <c r="M11017" i="30"/>
  <c r="M11018" i="30"/>
  <c r="M11019" i="30"/>
  <c r="M11020" i="30"/>
  <c r="M11021" i="30"/>
  <c r="M11022" i="30"/>
  <c r="M11023" i="30"/>
  <c r="M11024" i="30"/>
  <c r="M11025" i="30"/>
  <c r="M11026" i="30"/>
  <c r="M11027" i="30"/>
  <c r="M11028" i="30"/>
  <c r="M11029" i="30"/>
  <c r="M11030" i="30"/>
  <c r="M11031" i="30"/>
  <c r="M11032" i="30"/>
  <c r="M11033" i="30"/>
  <c r="M11034" i="30"/>
  <c r="M11035" i="30"/>
  <c r="M11036" i="30"/>
  <c r="M11037" i="30"/>
  <c r="M11038" i="30"/>
  <c r="M11039" i="30"/>
  <c r="M11040" i="30"/>
  <c r="M11041" i="30"/>
  <c r="M11042" i="30"/>
  <c r="M11043" i="30"/>
  <c r="M11044" i="30"/>
  <c r="M11045" i="30"/>
  <c r="M11046" i="30"/>
  <c r="M11047" i="30"/>
  <c r="M11048" i="30"/>
  <c r="M11049" i="30"/>
  <c r="M11050" i="30"/>
  <c r="M11051" i="30"/>
  <c r="M11052" i="30"/>
  <c r="M11053" i="30"/>
  <c r="M11054" i="30"/>
  <c r="M11055" i="30"/>
  <c r="M11056" i="30"/>
  <c r="M11057" i="30"/>
  <c r="M11058" i="30"/>
  <c r="M11059" i="30"/>
  <c r="M11060" i="30"/>
  <c r="M11061" i="30"/>
  <c r="M11062" i="30"/>
  <c r="M11063" i="30"/>
  <c r="M11064" i="30"/>
  <c r="M11065" i="30"/>
  <c r="M11066" i="30"/>
  <c r="M11067" i="30"/>
  <c r="M11068" i="30"/>
  <c r="M11069" i="30"/>
  <c r="M11070" i="30"/>
  <c r="M11071" i="30"/>
  <c r="M11072" i="30"/>
  <c r="M11073" i="30"/>
  <c r="M11074" i="30"/>
  <c r="M11075" i="30"/>
  <c r="M11076" i="30"/>
  <c r="M11077" i="30"/>
  <c r="M11078" i="30"/>
  <c r="M11079" i="30"/>
  <c r="M11080" i="30"/>
  <c r="M11081" i="30"/>
  <c r="M11082" i="30"/>
  <c r="M11083" i="30"/>
  <c r="M11084" i="30"/>
  <c r="M11085" i="30"/>
  <c r="M11086" i="30"/>
  <c r="M11087" i="30"/>
  <c r="M11088" i="30"/>
  <c r="M11089" i="30"/>
  <c r="M11090" i="30"/>
  <c r="M11091" i="30"/>
  <c r="M11092" i="30"/>
  <c r="M11093" i="30"/>
  <c r="M11094" i="30"/>
  <c r="M11095" i="30"/>
  <c r="M11096" i="30"/>
  <c r="M11097" i="30"/>
  <c r="M11098" i="30"/>
  <c r="M11099" i="30"/>
  <c r="M11100" i="30"/>
  <c r="M11101" i="30"/>
  <c r="M11102" i="30"/>
  <c r="M11103" i="30"/>
  <c r="M11104" i="30"/>
  <c r="M11105" i="30"/>
  <c r="M11106" i="30"/>
  <c r="M11107" i="30"/>
  <c r="M11108" i="30"/>
  <c r="M11109" i="30"/>
  <c r="M11110" i="30"/>
  <c r="M11111" i="30"/>
  <c r="M11112" i="30"/>
  <c r="M11113" i="30"/>
  <c r="M11114" i="30"/>
  <c r="M11115" i="30"/>
  <c r="M11116" i="30"/>
  <c r="M11117" i="30"/>
  <c r="M11118" i="30"/>
  <c r="M11119" i="30"/>
  <c r="M11120" i="30"/>
  <c r="M11121" i="30"/>
  <c r="M11122" i="30"/>
  <c r="M11123" i="30"/>
  <c r="M11124" i="30"/>
  <c r="M11125" i="30"/>
  <c r="M11126" i="30"/>
  <c r="M11127" i="30"/>
  <c r="M11128" i="30"/>
  <c r="M11129" i="30"/>
  <c r="M11130" i="30"/>
  <c r="M11131" i="30"/>
  <c r="M11132" i="30"/>
  <c r="M11133" i="30"/>
  <c r="M11134" i="30"/>
  <c r="M11135" i="30"/>
  <c r="M11136" i="30"/>
  <c r="M11137" i="30"/>
  <c r="M11138" i="30"/>
  <c r="M11139" i="30"/>
  <c r="M11140" i="30"/>
  <c r="M11141" i="30"/>
  <c r="M11142" i="30"/>
  <c r="M11143" i="30"/>
  <c r="M11144" i="30"/>
  <c r="M11145" i="30"/>
  <c r="M11146" i="30"/>
  <c r="M11147" i="30"/>
  <c r="M11148" i="30"/>
  <c r="M11149" i="30"/>
  <c r="M11150" i="30"/>
  <c r="M11151" i="30"/>
  <c r="M11152" i="30"/>
  <c r="M11153" i="30"/>
  <c r="M11154" i="30"/>
  <c r="M11155" i="30"/>
  <c r="M11156" i="30"/>
  <c r="M11157" i="30"/>
  <c r="M11158" i="30"/>
  <c r="M11159" i="30"/>
  <c r="M11160" i="30"/>
  <c r="M11161" i="30"/>
  <c r="M11162" i="30"/>
  <c r="M11163" i="30"/>
  <c r="M11164" i="30"/>
  <c r="M11165" i="30"/>
  <c r="M11166" i="30"/>
  <c r="M11167" i="30"/>
  <c r="M11168" i="30"/>
  <c r="M11169" i="30"/>
  <c r="M11170" i="30"/>
  <c r="M11171" i="30"/>
  <c r="M11172" i="30"/>
  <c r="M11173" i="30"/>
  <c r="M11174" i="30"/>
  <c r="M11175" i="30"/>
  <c r="M11176" i="30"/>
  <c r="M11177" i="30"/>
  <c r="M11178" i="30"/>
  <c r="M11179" i="30"/>
  <c r="M11180" i="30"/>
  <c r="M11181" i="30"/>
  <c r="M11182" i="30"/>
  <c r="M11183" i="30"/>
  <c r="M11184" i="30"/>
  <c r="M11185" i="30"/>
  <c r="M11186" i="30"/>
  <c r="M11187" i="30"/>
  <c r="M11188" i="30"/>
  <c r="M11189" i="30"/>
  <c r="M11190" i="30"/>
  <c r="M11191" i="30"/>
  <c r="M11192" i="30"/>
  <c r="M11193" i="30"/>
  <c r="M11194" i="30"/>
  <c r="M11195" i="30"/>
  <c r="M11196" i="30"/>
  <c r="M11197" i="30"/>
  <c r="M11198" i="30"/>
  <c r="M11199" i="30"/>
  <c r="M11200" i="30"/>
  <c r="M11201" i="30"/>
  <c r="M11202" i="30"/>
  <c r="M11203" i="30"/>
  <c r="M11204" i="30"/>
  <c r="M11205" i="30"/>
  <c r="M11206" i="30"/>
  <c r="M11207" i="30"/>
  <c r="M11208" i="30"/>
  <c r="M11209" i="30"/>
  <c r="M11210" i="30"/>
  <c r="M11211" i="30"/>
  <c r="M11212" i="30"/>
  <c r="M11213" i="30"/>
  <c r="M11214" i="30"/>
  <c r="M11215" i="30"/>
  <c r="M11216" i="30"/>
  <c r="M11217" i="30"/>
  <c r="M11218" i="30"/>
  <c r="M11219" i="30"/>
  <c r="M11220" i="30"/>
  <c r="M11221" i="30"/>
  <c r="M11222" i="30"/>
  <c r="M11223" i="30"/>
  <c r="M11224" i="30"/>
  <c r="M11225" i="30"/>
  <c r="M11226" i="30"/>
  <c r="M11227" i="30"/>
  <c r="M11228" i="30"/>
  <c r="M11229" i="30"/>
  <c r="M11230" i="30"/>
  <c r="M11231" i="30"/>
  <c r="M11232" i="30"/>
  <c r="M11233" i="30"/>
  <c r="M11234" i="30"/>
  <c r="M11235" i="30"/>
  <c r="M11236" i="30"/>
  <c r="M11237" i="30"/>
  <c r="M11238" i="30"/>
  <c r="M11239" i="30"/>
  <c r="M11240" i="30"/>
  <c r="M11241" i="30"/>
  <c r="M11242" i="30"/>
  <c r="M11243" i="30"/>
  <c r="M11244" i="30"/>
  <c r="M11245" i="30"/>
  <c r="M11246" i="30"/>
  <c r="M11247" i="30"/>
  <c r="M11248" i="30"/>
  <c r="M11249" i="30"/>
  <c r="M11250" i="30"/>
  <c r="M11251" i="30"/>
  <c r="M11252" i="30"/>
  <c r="M11253" i="30"/>
  <c r="M11254" i="30"/>
  <c r="M11255" i="30"/>
  <c r="M11256" i="30"/>
  <c r="M11257" i="30"/>
  <c r="M11258" i="30"/>
  <c r="M11259" i="30"/>
  <c r="M11260" i="30"/>
  <c r="M11261" i="30"/>
  <c r="M11262" i="30"/>
  <c r="M11263" i="30"/>
  <c r="M11264" i="30"/>
  <c r="M11265" i="30"/>
  <c r="M11266" i="30"/>
  <c r="M11267" i="30"/>
  <c r="M11268" i="30"/>
  <c r="M11269" i="30"/>
  <c r="M11270" i="30"/>
  <c r="M11271" i="30"/>
  <c r="M11272" i="30"/>
  <c r="M11273" i="30"/>
  <c r="M11274" i="30"/>
  <c r="M11275" i="30"/>
  <c r="M11276" i="30"/>
  <c r="M11277" i="30"/>
  <c r="M11278" i="30"/>
  <c r="M11279" i="30"/>
  <c r="M11280" i="30"/>
  <c r="M11281" i="30"/>
  <c r="M11282" i="30"/>
  <c r="M11283" i="30"/>
  <c r="M11284" i="30"/>
  <c r="M11285" i="30"/>
  <c r="M11286" i="30"/>
  <c r="M11287" i="30"/>
  <c r="M11288" i="30"/>
  <c r="M11289" i="30"/>
  <c r="M11290" i="30"/>
  <c r="M11291" i="30"/>
  <c r="M11292" i="30"/>
  <c r="M11293" i="30"/>
  <c r="M11294" i="30"/>
  <c r="M11295" i="30"/>
  <c r="M11296" i="30"/>
  <c r="M11297" i="30"/>
  <c r="M11298" i="30"/>
  <c r="M11299" i="30"/>
  <c r="M11300" i="30"/>
  <c r="M11301" i="30"/>
  <c r="M11302" i="30"/>
  <c r="M11303" i="30"/>
  <c r="M11304" i="30"/>
  <c r="M11305" i="30"/>
  <c r="M11306" i="30"/>
  <c r="M11307" i="30"/>
  <c r="M11308" i="30"/>
  <c r="M11309" i="30"/>
  <c r="M11310" i="30"/>
  <c r="M11311" i="30"/>
  <c r="M11312" i="30"/>
  <c r="M11313" i="30"/>
  <c r="M11314" i="30"/>
  <c r="M11315" i="30"/>
  <c r="M11316" i="30"/>
  <c r="M11317" i="30"/>
  <c r="M11318" i="30"/>
  <c r="M11319" i="30"/>
  <c r="M11320" i="30"/>
  <c r="M11321" i="30"/>
  <c r="M11322" i="30"/>
  <c r="M11323" i="30"/>
  <c r="M11324" i="30"/>
  <c r="M11325" i="30"/>
  <c r="M11326" i="30"/>
  <c r="M11327" i="30"/>
  <c r="M11328" i="30"/>
  <c r="M11329" i="30"/>
  <c r="M11330" i="30"/>
  <c r="M11331" i="30"/>
  <c r="M11332" i="30"/>
  <c r="M11333" i="30"/>
  <c r="M11334" i="30"/>
  <c r="M11335" i="30"/>
  <c r="M11336" i="30"/>
  <c r="M11337" i="30"/>
  <c r="M11338" i="30"/>
  <c r="M11339" i="30"/>
  <c r="M11340" i="30"/>
  <c r="M11341" i="30"/>
  <c r="M11342" i="30"/>
  <c r="M11343" i="30"/>
  <c r="M11344" i="30"/>
  <c r="M11345" i="30"/>
  <c r="M11346" i="30"/>
  <c r="M11347" i="30"/>
  <c r="M11348" i="30"/>
  <c r="M11349" i="30"/>
  <c r="M11350" i="30"/>
  <c r="M11351" i="30"/>
  <c r="M11352" i="30"/>
  <c r="M11353" i="30"/>
  <c r="M11354" i="30"/>
  <c r="M11355" i="30"/>
  <c r="M11356" i="30"/>
  <c r="M11357" i="30"/>
  <c r="M11358" i="30"/>
  <c r="M11359" i="30"/>
  <c r="M11360" i="30"/>
  <c r="M11361" i="30"/>
  <c r="M11362" i="30"/>
  <c r="M11363" i="30"/>
  <c r="M11364" i="30"/>
  <c r="M11365" i="30"/>
  <c r="M11366" i="30"/>
  <c r="M11367" i="30"/>
  <c r="M11368" i="30"/>
  <c r="M11369" i="30"/>
  <c r="M11370" i="30"/>
  <c r="M11371" i="30"/>
  <c r="M11372" i="30"/>
  <c r="M11373" i="30"/>
  <c r="M11374" i="30"/>
  <c r="M11375" i="30"/>
  <c r="M11376" i="30"/>
  <c r="M11377" i="30"/>
  <c r="M11378" i="30"/>
  <c r="M11379" i="30"/>
  <c r="M11380" i="30"/>
  <c r="M11381" i="30"/>
  <c r="M11382" i="30"/>
  <c r="M11383" i="30"/>
  <c r="M11384" i="30"/>
  <c r="M11385" i="30"/>
  <c r="M11386" i="30"/>
  <c r="M11387" i="30"/>
  <c r="M11388" i="30"/>
  <c r="M11389" i="30"/>
  <c r="M11390" i="30"/>
  <c r="M11391" i="30"/>
  <c r="M11392" i="30"/>
  <c r="M11393" i="30"/>
  <c r="M11394" i="30"/>
  <c r="M11395" i="30"/>
  <c r="M11396" i="30"/>
  <c r="M11397" i="30"/>
  <c r="M11398" i="30"/>
  <c r="M11399" i="30"/>
  <c r="M11400" i="30"/>
  <c r="M11401" i="30"/>
  <c r="M11402" i="30"/>
  <c r="M11403" i="30"/>
  <c r="M11404" i="30"/>
  <c r="M11405" i="30"/>
  <c r="M11406" i="30"/>
  <c r="M11407" i="30"/>
  <c r="M11408" i="30"/>
  <c r="M11409" i="30"/>
  <c r="M11410" i="30"/>
  <c r="M11411" i="30"/>
  <c r="M11412" i="30"/>
  <c r="M11413" i="30"/>
  <c r="M11414" i="30"/>
  <c r="M11415" i="30"/>
  <c r="M11416" i="30"/>
  <c r="M11417" i="30"/>
  <c r="M11418" i="30"/>
  <c r="M11419" i="30"/>
  <c r="M11420" i="30"/>
  <c r="M11421" i="30"/>
  <c r="M11422" i="30"/>
  <c r="M11423" i="30"/>
  <c r="M11424" i="30"/>
  <c r="M11425" i="30"/>
  <c r="M11426" i="30"/>
  <c r="M11427" i="30"/>
  <c r="M11428" i="30"/>
  <c r="M11429" i="30"/>
  <c r="M11430" i="30"/>
  <c r="M11431" i="30"/>
  <c r="M11432" i="30"/>
  <c r="M11433" i="30"/>
  <c r="M11434" i="30"/>
  <c r="M11435" i="30"/>
  <c r="M11436" i="30"/>
  <c r="M11437" i="30"/>
  <c r="M11438" i="30"/>
  <c r="M11439" i="30"/>
  <c r="M11440" i="30"/>
  <c r="M11441" i="30"/>
  <c r="M11442" i="30"/>
  <c r="M11443" i="30"/>
  <c r="M11444" i="30"/>
  <c r="M11445" i="30"/>
  <c r="M11446" i="30"/>
  <c r="M11447" i="30"/>
  <c r="M11448" i="30"/>
  <c r="M11449" i="30"/>
  <c r="M11450" i="30"/>
  <c r="M11451" i="30"/>
  <c r="M11452" i="30"/>
  <c r="M11453" i="30"/>
  <c r="M11454" i="30"/>
  <c r="M11455" i="30"/>
  <c r="M11456" i="30"/>
  <c r="M11457" i="30"/>
  <c r="M11458" i="30"/>
  <c r="M11459" i="30"/>
  <c r="M11460" i="30"/>
  <c r="M11461" i="30"/>
  <c r="M11462" i="30"/>
  <c r="M11463" i="30"/>
  <c r="M11464" i="30"/>
  <c r="M11465" i="30"/>
  <c r="M11466" i="30"/>
  <c r="M11467" i="30"/>
  <c r="M11468" i="30"/>
  <c r="M11469" i="30"/>
  <c r="M11470" i="30"/>
  <c r="M11471" i="30"/>
  <c r="M11472" i="30"/>
  <c r="M11473" i="30"/>
  <c r="M11474" i="30"/>
  <c r="M11475" i="30"/>
  <c r="M11476" i="30"/>
  <c r="M11477" i="30"/>
  <c r="M11478" i="30"/>
  <c r="M11479" i="30"/>
  <c r="M11480" i="30"/>
  <c r="M11481" i="30"/>
  <c r="M11482" i="30"/>
  <c r="M11483" i="30"/>
  <c r="M11484" i="30"/>
  <c r="M11485" i="30"/>
  <c r="M11486" i="30"/>
  <c r="M11487" i="30"/>
  <c r="M11488" i="30"/>
  <c r="M11489" i="30"/>
  <c r="M11490" i="30"/>
  <c r="M11491" i="30"/>
  <c r="M11492" i="30"/>
  <c r="M11493" i="30"/>
  <c r="M11494" i="30"/>
  <c r="M11495" i="30"/>
  <c r="M11496" i="30"/>
  <c r="M11497" i="30"/>
  <c r="M11498" i="30"/>
  <c r="M11499" i="30"/>
  <c r="M11500" i="30"/>
  <c r="M11501" i="30"/>
  <c r="M11502" i="30"/>
  <c r="M11503" i="30"/>
  <c r="M11504" i="30"/>
  <c r="M11505" i="30"/>
  <c r="M11506" i="30"/>
  <c r="M11507" i="30"/>
  <c r="M11508" i="30"/>
  <c r="M11509" i="30"/>
  <c r="M11510" i="30"/>
  <c r="M11511" i="30"/>
  <c r="M11512" i="30"/>
  <c r="M11513" i="30"/>
  <c r="M11514" i="30"/>
  <c r="M11515" i="30"/>
  <c r="M11516" i="30"/>
  <c r="M11517" i="30"/>
  <c r="M11518" i="30"/>
  <c r="M11519" i="30"/>
  <c r="M11520" i="30"/>
  <c r="M11521" i="30"/>
  <c r="M11522" i="30"/>
  <c r="M11523" i="30"/>
  <c r="M11524" i="30"/>
  <c r="M11525" i="30"/>
  <c r="M11526" i="30"/>
  <c r="M11527" i="30"/>
  <c r="M11528" i="30"/>
  <c r="M11529" i="30"/>
  <c r="M11530" i="30"/>
  <c r="M11531" i="30"/>
  <c r="M11532" i="30"/>
  <c r="M11533" i="30"/>
  <c r="M11534" i="30"/>
  <c r="M11535" i="30"/>
  <c r="M11536" i="30"/>
  <c r="M11537" i="30"/>
  <c r="M11538" i="30"/>
  <c r="M11539" i="30"/>
  <c r="M11540" i="30"/>
  <c r="M11541" i="30"/>
  <c r="M11542" i="30"/>
  <c r="M11543" i="30"/>
  <c r="M11544" i="30"/>
  <c r="M11545" i="30"/>
  <c r="M11546" i="30"/>
  <c r="M11547" i="30"/>
  <c r="M11548" i="30"/>
  <c r="M11549" i="30"/>
  <c r="M11550" i="30"/>
  <c r="M11551" i="30"/>
  <c r="M11552" i="30"/>
  <c r="M11553" i="30"/>
  <c r="M11554" i="30"/>
  <c r="M11555" i="30"/>
  <c r="M11556" i="30"/>
  <c r="M11557" i="30"/>
  <c r="M11558" i="30"/>
  <c r="M11559" i="30"/>
  <c r="M11560" i="30"/>
  <c r="M11561" i="30"/>
  <c r="M11562" i="30"/>
  <c r="M11563" i="30"/>
  <c r="M11564" i="30"/>
  <c r="M11565" i="30"/>
  <c r="M11566" i="30"/>
  <c r="M11567" i="30"/>
  <c r="M11568" i="30"/>
  <c r="M11569" i="30"/>
  <c r="M11570" i="30"/>
  <c r="M11571" i="30"/>
  <c r="M11572" i="30"/>
  <c r="M11573" i="30"/>
  <c r="M11574" i="30"/>
  <c r="M11575" i="30"/>
  <c r="M11576" i="30"/>
  <c r="M11577" i="30"/>
  <c r="M11578" i="30"/>
  <c r="M11579" i="30"/>
  <c r="M11580" i="30"/>
  <c r="M11581" i="30"/>
  <c r="M11582" i="30"/>
  <c r="M11583" i="30"/>
  <c r="M11584" i="30"/>
  <c r="M11585" i="30"/>
  <c r="M11586" i="30"/>
  <c r="M11587" i="30"/>
  <c r="M11588" i="30"/>
  <c r="M11589" i="30"/>
  <c r="M11590" i="30"/>
  <c r="M11591" i="30"/>
  <c r="M11592" i="30"/>
  <c r="M11593" i="30"/>
  <c r="M11594" i="30"/>
  <c r="M11595" i="30"/>
  <c r="M11596" i="30"/>
  <c r="M11597" i="30"/>
  <c r="M11598" i="30"/>
  <c r="M11599" i="30"/>
  <c r="M11600" i="30"/>
  <c r="M11601" i="30"/>
  <c r="M11602" i="30"/>
  <c r="M11603" i="30"/>
  <c r="M11604" i="30"/>
  <c r="M11605" i="30"/>
  <c r="M11606" i="30"/>
  <c r="M11607" i="30"/>
  <c r="M11608" i="30"/>
  <c r="M11609" i="30"/>
  <c r="M11610" i="30"/>
  <c r="M11611" i="30"/>
  <c r="M11612" i="30"/>
  <c r="M11613" i="30"/>
  <c r="M11614" i="30"/>
  <c r="M11615" i="30"/>
  <c r="M11616" i="30"/>
  <c r="M11617" i="30"/>
  <c r="M11618" i="30"/>
  <c r="M11619" i="30"/>
  <c r="M11620" i="30"/>
  <c r="M11621" i="30"/>
  <c r="M11622" i="30"/>
  <c r="M11623" i="30"/>
  <c r="M11624" i="30"/>
  <c r="M11625" i="30"/>
  <c r="M11626" i="30"/>
  <c r="M11627" i="30"/>
  <c r="M11628" i="30"/>
  <c r="M11629" i="30"/>
  <c r="M11630" i="30"/>
  <c r="M11631" i="30"/>
  <c r="M11632" i="30"/>
  <c r="M11633" i="30"/>
  <c r="M11634" i="30"/>
  <c r="M11635" i="30"/>
  <c r="M11636" i="30"/>
  <c r="M11637" i="30"/>
  <c r="M11638" i="30"/>
  <c r="M11639" i="30"/>
  <c r="M11640" i="30"/>
  <c r="M11641" i="30"/>
  <c r="M11642" i="30"/>
  <c r="M11643" i="30"/>
  <c r="M11644" i="30"/>
  <c r="M11645" i="30"/>
  <c r="M11646" i="30"/>
  <c r="M11647" i="30"/>
  <c r="M11648" i="30"/>
  <c r="M11649" i="30"/>
  <c r="M11650" i="30"/>
  <c r="M11651" i="30"/>
  <c r="M11652" i="30"/>
  <c r="M11653" i="30"/>
  <c r="M11654" i="30"/>
  <c r="M11655" i="30"/>
  <c r="M11656" i="30"/>
  <c r="M11657" i="30"/>
  <c r="M11658" i="30"/>
  <c r="M11659" i="30"/>
  <c r="M11660" i="30"/>
  <c r="M11661" i="30"/>
  <c r="M11662" i="30"/>
  <c r="M11663" i="30"/>
  <c r="M11664" i="30"/>
  <c r="M11665" i="30"/>
  <c r="M11666" i="30"/>
  <c r="M11667" i="30"/>
  <c r="M11668" i="30"/>
  <c r="M11669" i="30"/>
  <c r="M11670" i="30"/>
  <c r="M11671" i="30"/>
  <c r="M11672" i="30"/>
  <c r="M11673" i="30"/>
  <c r="M11674" i="30"/>
  <c r="M11675" i="30"/>
  <c r="M11676" i="30"/>
  <c r="M11677" i="30"/>
  <c r="M11678" i="30"/>
  <c r="M11679" i="30"/>
  <c r="M11680" i="30"/>
  <c r="M11681" i="30"/>
  <c r="M11682" i="30"/>
  <c r="M11683" i="30"/>
  <c r="M11684" i="30"/>
  <c r="M11685" i="30"/>
  <c r="M11686" i="30"/>
  <c r="M11687" i="30"/>
  <c r="M11688" i="30"/>
  <c r="M11689" i="30"/>
  <c r="M11690" i="30"/>
  <c r="M11691" i="30"/>
  <c r="M11692" i="30"/>
  <c r="M11693" i="30"/>
  <c r="M11694" i="30"/>
  <c r="M11695" i="30"/>
  <c r="M11696" i="30"/>
  <c r="M11697" i="30"/>
  <c r="M11698" i="30"/>
  <c r="M11699" i="30"/>
  <c r="M11700" i="30"/>
  <c r="M11701" i="30"/>
  <c r="M11702" i="30"/>
  <c r="M11703" i="30"/>
  <c r="M11704" i="30"/>
  <c r="M11705" i="30"/>
  <c r="M11706" i="30"/>
  <c r="M11707" i="30"/>
  <c r="M11708" i="30"/>
  <c r="M11709" i="30"/>
  <c r="M11710" i="30"/>
  <c r="M11711" i="30"/>
  <c r="M11712" i="30"/>
  <c r="M11713" i="30"/>
  <c r="M11714" i="30"/>
  <c r="M11715" i="30"/>
  <c r="M11716" i="30"/>
  <c r="M11717" i="30"/>
  <c r="M11718" i="30"/>
  <c r="M11719" i="30"/>
  <c r="M11720" i="30"/>
  <c r="M11721" i="30"/>
  <c r="M11722" i="30"/>
  <c r="M11723" i="30"/>
  <c r="M11724" i="30"/>
  <c r="M11725" i="30"/>
  <c r="M11726" i="30"/>
  <c r="M11727" i="30"/>
  <c r="M11728" i="30"/>
  <c r="M11729" i="30"/>
  <c r="M11730" i="30"/>
  <c r="M11731" i="30"/>
  <c r="M11732" i="30"/>
  <c r="M11733" i="30"/>
  <c r="M11734" i="30"/>
  <c r="M11735" i="30"/>
  <c r="M11736" i="30"/>
  <c r="M11737" i="30"/>
  <c r="M11738" i="30"/>
  <c r="M11739" i="30"/>
  <c r="M11740" i="30"/>
  <c r="M11741" i="30"/>
  <c r="M11742" i="30"/>
  <c r="M11743" i="30"/>
  <c r="M11744" i="30"/>
  <c r="M11745" i="30"/>
  <c r="M11746" i="30"/>
  <c r="M11747" i="30"/>
  <c r="M11748" i="30"/>
  <c r="M11749" i="30"/>
  <c r="M11750" i="30"/>
  <c r="M11751" i="30"/>
  <c r="M11752" i="30"/>
  <c r="M11753" i="30"/>
  <c r="M11754" i="30"/>
  <c r="M11755" i="30"/>
  <c r="M11756" i="30"/>
  <c r="M11757" i="30"/>
  <c r="M11758" i="30"/>
  <c r="M11759" i="30"/>
  <c r="M11760" i="30"/>
  <c r="M11761" i="30"/>
  <c r="M11762" i="30"/>
  <c r="M11763" i="30"/>
  <c r="M11764" i="30"/>
  <c r="M11765" i="30"/>
  <c r="M11766" i="30"/>
  <c r="M11767" i="30"/>
  <c r="M11768" i="30"/>
  <c r="M11769" i="30"/>
  <c r="M11770" i="30"/>
  <c r="M11771" i="30"/>
  <c r="M11772" i="30"/>
  <c r="M11773" i="30"/>
  <c r="M11774" i="30"/>
  <c r="M11775" i="30"/>
  <c r="M11776" i="30"/>
  <c r="M11777" i="30"/>
  <c r="M11778" i="30"/>
  <c r="M11779" i="30"/>
  <c r="M11780" i="30"/>
  <c r="M11781" i="30"/>
  <c r="M11782" i="30"/>
  <c r="M11783" i="30"/>
  <c r="M11784" i="30"/>
  <c r="M11785" i="30"/>
  <c r="M11786" i="30"/>
  <c r="M11787" i="30"/>
  <c r="M11788" i="30"/>
  <c r="M11789" i="30"/>
  <c r="M11790" i="30"/>
  <c r="M11791" i="30"/>
  <c r="M11792" i="30"/>
  <c r="M11793" i="30"/>
  <c r="M11794" i="30"/>
  <c r="M11795" i="30"/>
  <c r="M11796" i="30"/>
  <c r="M11797" i="30"/>
  <c r="M11798" i="30"/>
  <c r="M11799" i="30"/>
  <c r="M11800" i="30"/>
  <c r="M11801" i="30"/>
  <c r="M11802" i="30"/>
  <c r="M11803" i="30"/>
  <c r="M11804" i="30"/>
  <c r="M11805" i="30"/>
  <c r="M11806" i="30"/>
  <c r="M11807" i="30"/>
  <c r="M11808" i="30"/>
  <c r="M11809" i="30"/>
  <c r="M11810" i="30"/>
  <c r="M11811" i="30"/>
  <c r="M11812" i="30"/>
  <c r="M11813" i="30"/>
  <c r="M11814" i="30"/>
  <c r="M11815" i="30"/>
  <c r="M11816" i="30"/>
  <c r="M11817" i="30"/>
  <c r="M11818" i="30"/>
  <c r="M11819" i="30"/>
  <c r="M11820" i="30"/>
  <c r="M11821" i="30"/>
  <c r="M11822" i="30"/>
  <c r="M11823" i="30"/>
  <c r="M11824" i="30"/>
  <c r="M11825" i="30"/>
  <c r="M11826" i="30"/>
  <c r="M11827" i="30"/>
  <c r="M11828" i="30"/>
  <c r="M11829" i="30"/>
  <c r="M11830" i="30"/>
  <c r="M11831" i="30"/>
  <c r="M11832" i="30"/>
  <c r="M11833" i="30"/>
  <c r="M11834" i="30"/>
  <c r="M11835" i="30"/>
  <c r="M11836" i="30"/>
  <c r="M11837" i="30"/>
  <c r="M11838" i="30"/>
  <c r="M11839" i="30"/>
  <c r="M11840" i="30"/>
  <c r="M11841" i="30"/>
  <c r="M11842" i="30"/>
  <c r="M11843" i="30"/>
  <c r="M11844" i="30"/>
  <c r="M11845" i="30"/>
  <c r="M11846" i="30"/>
  <c r="M11847" i="30"/>
  <c r="M11848" i="30"/>
  <c r="M11849" i="30"/>
  <c r="M11850" i="30"/>
  <c r="M11851" i="30"/>
  <c r="M11852" i="30"/>
  <c r="M11853" i="30"/>
  <c r="M11854" i="30"/>
  <c r="M11855" i="30"/>
  <c r="M11856" i="30"/>
  <c r="M11857" i="30"/>
  <c r="M11858" i="30"/>
  <c r="M11859" i="30"/>
  <c r="M11860" i="30"/>
  <c r="M11861" i="30"/>
  <c r="M11862" i="30"/>
  <c r="M11863" i="30"/>
  <c r="M11864" i="30"/>
  <c r="M11865" i="30"/>
  <c r="M11866" i="30"/>
  <c r="M11867" i="30"/>
  <c r="M11868" i="30"/>
  <c r="M11869" i="30"/>
  <c r="M11870" i="30"/>
  <c r="M11871" i="30"/>
  <c r="M11872" i="30"/>
  <c r="M11873" i="30"/>
  <c r="M11874" i="30"/>
  <c r="M11875" i="30"/>
  <c r="M11876" i="30"/>
  <c r="M11877" i="30"/>
  <c r="M11878" i="30"/>
  <c r="M11879" i="30"/>
  <c r="M11880" i="30"/>
  <c r="M11881" i="30"/>
  <c r="M11882" i="30"/>
  <c r="M11883" i="30"/>
  <c r="M11884" i="30"/>
  <c r="M11885" i="30"/>
  <c r="M11886" i="30"/>
  <c r="M11887" i="30"/>
  <c r="M11888" i="30"/>
  <c r="M11889" i="30"/>
  <c r="M11890" i="30"/>
  <c r="M11891" i="30"/>
  <c r="M11892" i="30"/>
  <c r="M11893" i="30"/>
  <c r="M11894" i="30"/>
  <c r="M11895" i="30"/>
  <c r="M11896" i="30"/>
  <c r="M11897" i="30"/>
  <c r="M11898" i="30"/>
  <c r="M11899" i="30"/>
  <c r="M11900" i="30"/>
  <c r="M11901" i="30"/>
  <c r="M11902" i="30"/>
  <c r="M11903" i="30"/>
  <c r="M11904" i="30"/>
  <c r="M11905" i="30"/>
  <c r="M11906" i="30"/>
  <c r="M11907" i="30"/>
  <c r="M11908" i="30"/>
  <c r="M11909" i="30"/>
  <c r="M11910" i="30"/>
  <c r="M11911" i="30"/>
  <c r="M11912" i="30"/>
  <c r="M11913" i="30"/>
  <c r="M11914" i="30"/>
  <c r="M11915" i="30"/>
  <c r="M11916" i="30"/>
  <c r="M11917" i="30"/>
  <c r="M11918" i="30"/>
  <c r="M11919" i="30"/>
  <c r="M11920" i="30"/>
  <c r="M11921" i="30"/>
  <c r="M11922" i="30"/>
  <c r="M11923" i="30"/>
  <c r="M11924" i="30"/>
  <c r="M11925" i="30"/>
  <c r="M11926" i="30"/>
  <c r="M11927" i="30"/>
  <c r="M11928" i="30"/>
  <c r="M11929" i="30"/>
  <c r="M11930" i="30"/>
  <c r="M11931" i="30"/>
  <c r="M11932" i="30"/>
  <c r="M11933" i="30"/>
  <c r="M11934" i="30"/>
  <c r="M11935" i="30"/>
  <c r="M11936" i="30"/>
  <c r="M11937" i="30"/>
  <c r="M11938" i="30"/>
  <c r="M11939" i="30"/>
  <c r="M11940" i="30"/>
  <c r="M11941" i="30"/>
  <c r="M11942" i="30"/>
  <c r="M11943" i="30"/>
  <c r="M11944" i="30"/>
  <c r="M11945" i="30"/>
  <c r="M11946" i="30"/>
  <c r="M11947" i="30"/>
  <c r="M11948" i="30"/>
  <c r="M11949" i="30"/>
  <c r="M11950" i="30"/>
  <c r="M11951" i="30"/>
  <c r="M11952" i="30"/>
  <c r="M11953" i="30"/>
  <c r="M11954" i="30"/>
  <c r="M11955" i="30"/>
  <c r="M11956" i="30"/>
  <c r="M11957" i="30"/>
  <c r="M11958" i="30"/>
  <c r="M11959" i="30"/>
  <c r="M11960" i="30"/>
  <c r="M11961" i="30"/>
  <c r="M11962" i="30"/>
  <c r="M11963" i="30"/>
  <c r="M11964" i="30"/>
  <c r="M11965" i="30"/>
  <c r="M11966" i="30"/>
  <c r="M11967" i="30"/>
  <c r="M11968" i="30"/>
  <c r="M11969" i="30"/>
  <c r="M11970" i="30"/>
  <c r="M11971" i="30"/>
  <c r="M11972" i="30"/>
  <c r="M11973" i="30"/>
  <c r="M11974" i="30"/>
  <c r="M11975" i="30"/>
  <c r="M11976" i="30"/>
  <c r="M11977" i="30"/>
  <c r="M11978" i="30"/>
  <c r="M11979" i="30"/>
  <c r="M11980" i="30"/>
  <c r="M11981" i="30"/>
  <c r="M11982" i="30"/>
  <c r="M11983" i="30"/>
  <c r="M11984" i="30"/>
  <c r="M11985" i="30"/>
  <c r="M11986" i="30"/>
  <c r="M11987" i="30"/>
  <c r="M11988" i="30"/>
  <c r="M11989" i="30"/>
  <c r="M11990" i="30"/>
  <c r="M11991" i="30"/>
  <c r="M11992" i="30"/>
  <c r="M11993" i="30"/>
  <c r="M11994" i="30"/>
  <c r="M11995" i="30"/>
  <c r="M11996" i="30"/>
  <c r="M11997" i="30"/>
  <c r="M11998" i="30"/>
  <c r="M11999" i="30"/>
  <c r="M12000" i="30"/>
  <c r="M12001" i="30"/>
  <c r="M12002" i="30"/>
  <c r="M12003" i="30"/>
  <c r="M12004" i="30"/>
  <c r="M12005" i="30"/>
  <c r="M12006" i="30"/>
  <c r="M12007" i="30"/>
  <c r="M12008" i="30"/>
  <c r="M12009" i="30"/>
  <c r="M12010" i="30"/>
  <c r="M12011" i="30"/>
  <c r="M12012" i="30"/>
  <c r="M12013" i="30"/>
  <c r="M12014" i="30"/>
  <c r="M12015" i="30"/>
  <c r="M12016" i="30"/>
  <c r="M12017" i="30"/>
  <c r="M12018" i="30"/>
  <c r="M12019" i="30"/>
  <c r="M12020" i="30"/>
  <c r="M12021" i="30"/>
  <c r="M12022" i="30"/>
  <c r="M12023" i="30"/>
  <c r="M12024" i="30"/>
  <c r="M12025" i="30"/>
  <c r="M12026" i="30"/>
  <c r="M12027" i="30"/>
  <c r="M12028" i="30"/>
  <c r="M12029" i="30"/>
  <c r="M12030" i="30"/>
  <c r="M12031" i="30"/>
  <c r="M12032" i="30"/>
  <c r="M12033" i="30"/>
  <c r="M12034" i="30"/>
  <c r="M12035" i="30"/>
  <c r="M12036" i="30"/>
  <c r="M12037" i="30"/>
  <c r="M12038" i="30"/>
  <c r="M12039" i="30"/>
  <c r="M12040" i="30"/>
  <c r="M12041" i="30"/>
  <c r="M12042" i="30"/>
  <c r="M12043" i="30"/>
  <c r="M12044" i="30"/>
  <c r="M12045" i="30"/>
  <c r="M12046" i="30"/>
  <c r="M12047" i="30"/>
  <c r="M12048" i="30"/>
  <c r="M12049" i="30"/>
  <c r="M12050" i="30"/>
  <c r="M12051" i="30"/>
  <c r="M12052" i="30"/>
  <c r="M12053" i="30"/>
  <c r="M12054" i="30"/>
  <c r="M12055" i="30"/>
  <c r="M12056" i="30"/>
  <c r="M12057" i="30"/>
  <c r="M12058" i="30"/>
  <c r="M12059" i="30"/>
  <c r="M12060" i="30"/>
  <c r="M12061" i="30"/>
  <c r="M12062" i="30"/>
  <c r="M12063" i="30"/>
  <c r="M12064" i="30"/>
  <c r="M12065" i="30"/>
  <c r="M12066" i="30"/>
  <c r="M12067" i="30"/>
  <c r="M12068" i="30"/>
  <c r="M12069" i="30"/>
  <c r="M12070" i="30"/>
  <c r="M12071" i="30"/>
  <c r="M12072" i="30"/>
  <c r="M12073" i="30"/>
  <c r="M12074" i="30"/>
  <c r="M12075" i="30"/>
  <c r="M12076" i="30"/>
  <c r="M12077" i="30"/>
  <c r="M12078" i="30"/>
  <c r="M12079" i="30"/>
  <c r="M12080" i="30"/>
  <c r="M12081" i="30"/>
  <c r="M12082" i="30"/>
  <c r="M12083" i="30"/>
  <c r="M12084" i="30"/>
  <c r="M12085" i="30"/>
  <c r="M12086" i="30"/>
  <c r="M12087" i="30"/>
  <c r="M12088" i="30"/>
  <c r="M12089" i="30"/>
  <c r="M12090" i="30"/>
  <c r="M12091" i="30"/>
  <c r="M12092" i="30"/>
  <c r="M12093" i="30"/>
  <c r="M12094" i="30"/>
  <c r="M12095" i="30"/>
  <c r="M12096" i="30"/>
  <c r="M12097" i="30"/>
  <c r="M12098" i="30"/>
  <c r="M12099" i="30"/>
  <c r="M12100" i="30"/>
  <c r="M12101" i="30"/>
  <c r="M12102" i="30"/>
  <c r="M12103" i="30"/>
  <c r="M12104" i="30"/>
  <c r="M12105" i="30"/>
  <c r="M12106" i="30"/>
  <c r="M12107" i="30"/>
  <c r="M12108" i="30"/>
  <c r="M12109" i="30"/>
  <c r="M12110" i="30"/>
  <c r="M12111" i="30"/>
  <c r="M12112" i="30"/>
  <c r="M12113" i="30"/>
  <c r="M12114" i="30"/>
  <c r="M12115" i="30"/>
  <c r="M12116" i="30"/>
  <c r="M12117" i="30"/>
  <c r="M12118" i="30"/>
  <c r="M12119" i="30"/>
  <c r="M12120" i="30"/>
  <c r="M12121" i="30"/>
  <c r="M12122" i="30"/>
  <c r="M12123" i="30"/>
  <c r="M12124" i="30"/>
  <c r="M12125" i="30"/>
  <c r="M12126" i="30"/>
  <c r="M12127" i="30"/>
  <c r="M12128" i="30"/>
  <c r="M12129" i="30"/>
  <c r="M12130" i="30"/>
  <c r="M12131" i="30"/>
  <c r="M12132" i="30"/>
  <c r="M12133" i="30"/>
  <c r="M12134" i="30"/>
  <c r="M12135" i="30"/>
  <c r="M12136" i="30"/>
  <c r="M12137" i="30"/>
  <c r="M12138" i="30"/>
  <c r="M12139" i="30"/>
  <c r="M12140" i="30"/>
  <c r="M12141" i="30"/>
  <c r="M12142" i="30"/>
  <c r="M12143" i="30"/>
  <c r="M12144" i="30"/>
  <c r="M12145" i="30"/>
  <c r="M12146" i="30"/>
  <c r="M12147" i="30"/>
  <c r="M12148" i="30"/>
  <c r="M12149" i="30"/>
  <c r="M12150" i="30"/>
  <c r="M12151" i="30"/>
  <c r="M12152" i="30"/>
  <c r="M12153" i="30"/>
  <c r="M12154" i="30"/>
  <c r="M12155" i="30"/>
  <c r="M12156" i="30"/>
  <c r="M12157" i="30"/>
  <c r="M12158" i="30"/>
  <c r="M12159" i="30"/>
  <c r="M12160" i="30"/>
  <c r="M12161" i="30"/>
  <c r="M12162" i="30"/>
  <c r="M12163" i="30"/>
  <c r="M12164" i="30"/>
  <c r="M12165" i="30"/>
  <c r="M12166" i="30"/>
  <c r="M12167" i="30"/>
  <c r="M12168" i="30"/>
  <c r="M12169" i="30"/>
  <c r="M12170" i="30"/>
  <c r="M12171" i="30"/>
  <c r="M12172" i="30"/>
  <c r="M12173" i="30"/>
  <c r="M12174" i="30"/>
  <c r="M12175" i="30"/>
  <c r="M12176" i="30"/>
  <c r="M12177" i="30"/>
  <c r="M12178" i="30"/>
  <c r="M12179" i="30"/>
  <c r="M12180" i="30"/>
  <c r="M12181" i="30"/>
  <c r="M12182" i="30"/>
  <c r="M12183" i="30"/>
  <c r="M12184" i="30"/>
  <c r="M12185" i="30"/>
  <c r="M12186" i="30"/>
  <c r="M12187" i="30"/>
  <c r="M12188" i="30"/>
  <c r="M12189" i="30"/>
  <c r="M12190" i="30"/>
  <c r="M12191" i="30"/>
  <c r="M12192" i="30"/>
  <c r="M12193" i="30"/>
  <c r="M12194" i="30"/>
  <c r="M12195" i="30"/>
  <c r="M12196" i="30"/>
  <c r="M12197" i="30"/>
  <c r="M12198" i="30"/>
  <c r="M12199" i="30"/>
  <c r="M12200" i="30"/>
  <c r="M12201" i="30"/>
  <c r="M12202" i="30"/>
  <c r="M12203" i="30"/>
  <c r="M12204" i="30"/>
  <c r="M12205" i="30"/>
  <c r="M12206" i="30"/>
  <c r="M12207" i="30"/>
  <c r="M12208" i="30"/>
  <c r="M12209" i="30"/>
  <c r="M12210" i="30"/>
  <c r="M12211" i="30"/>
  <c r="M12212" i="30"/>
  <c r="M12213" i="30"/>
  <c r="M12214" i="30"/>
  <c r="M12215" i="30"/>
  <c r="M12216" i="30"/>
  <c r="M12217" i="30"/>
  <c r="M12218" i="30"/>
  <c r="M12219" i="30"/>
  <c r="M12220" i="30"/>
  <c r="M12221" i="30"/>
  <c r="M12222" i="30"/>
  <c r="M12223" i="30"/>
  <c r="M12224" i="30"/>
  <c r="M12225" i="30"/>
  <c r="M12226" i="30"/>
  <c r="M12227" i="30"/>
  <c r="M12228" i="30"/>
  <c r="M12229" i="30"/>
  <c r="M12230" i="30"/>
  <c r="M12231" i="30"/>
  <c r="M12232" i="30"/>
  <c r="M12233" i="30"/>
  <c r="M12234" i="30"/>
  <c r="M12235" i="30"/>
  <c r="M12236" i="30"/>
  <c r="M12237" i="30"/>
  <c r="M12238" i="30"/>
  <c r="M12239" i="30"/>
  <c r="M12240" i="30"/>
  <c r="M12241" i="30"/>
  <c r="M12242" i="30"/>
  <c r="M12243" i="30"/>
  <c r="M12244" i="30"/>
  <c r="M12245" i="30"/>
  <c r="M12246" i="30"/>
  <c r="M12247" i="30"/>
  <c r="M12248" i="30"/>
  <c r="M12249" i="30"/>
  <c r="M12250" i="30"/>
  <c r="M12251" i="30"/>
  <c r="M12252" i="30"/>
  <c r="M12253" i="30"/>
  <c r="M12254" i="30"/>
  <c r="M12255" i="30"/>
  <c r="M12256" i="30"/>
  <c r="M12257" i="30"/>
  <c r="M12258" i="30"/>
  <c r="M12259" i="30"/>
  <c r="M12260" i="30"/>
  <c r="M12261" i="30"/>
  <c r="M12262" i="30"/>
  <c r="M12263" i="30"/>
  <c r="M12264" i="30"/>
  <c r="M12265" i="30"/>
  <c r="M12266" i="30"/>
  <c r="M12267" i="30"/>
  <c r="M12268" i="30"/>
  <c r="M12269" i="30"/>
  <c r="M12270" i="30"/>
  <c r="M12271" i="30"/>
  <c r="M12272" i="30"/>
  <c r="M12273" i="30"/>
  <c r="M12274" i="30"/>
  <c r="M12275" i="30"/>
  <c r="M12276" i="30"/>
  <c r="M12277" i="30"/>
  <c r="M12278" i="30"/>
  <c r="M12279" i="30"/>
  <c r="M12280" i="30"/>
  <c r="M12281" i="30"/>
  <c r="M12282" i="30"/>
  <c r="M12283" i="30"/>
  <c r="M12284" i="30"/>
  <c r="M12285" i="30"/>
  <c r="M12286" i="30"/>
  <c r="M12287" i="30"/>
  <c r="M12288" i="30"/>
  <c r="M12289" i="30"/>
  <c r="M12290" i="30"/>
  <c r="M12291" i="30"/>
  <c r="M12292" i="30"/>
  <c r="M12293" i="30"/>
  <c r="M12294" i="30"/>
  <c r="M12295" i="30"/>
  <c r="M12296" i="30"/>
  <c r="M12297" i="30"/>
  <c r="M12298" i="30"/>
  <c r="M12299" i="30"/>
  <c r="M12300" i="30"/>
  <c r="M12301" i="30"/>
  <c r="M12302" i="30"/>
  <c r="M12303" i="30"/>
  <c r="M12304" i="30"/>
  <c r="M12305" i="30"/>
  <c r="M12306" i="30"/>
  <c r="M12307" i="30"/>
  <c r="M12308" i="30"/>
  <c r="M12309" i="30"/>
  <c r="M12310" i="30"/>
  <c r="M12311" i="30"/>
  <c r="M12312" i="30"/>
  <c r="M12313" i="30"/>
  <c r="M12314" i="30"/>
  <c r="M12315" i="30"/>
  <c r="M12316" i="30"/>
  <c r="M12317" i="30"/>
  <c r="M12318" i="30"/>
  <c r="M12319" i="30"/>
  <c r="M12320" i="30"/>
  <c r="M12321" i="30"/>
  <c r="M12322" i="30"/>
  <c r="M12323" i="30"/>
  <c r="M12324" i="30"/>
  <c r="M12325" i="30"/>
  <c r="M12326" i="30"/>
  <c r="M12327" i="30"/>
  <c r="M12328" i="30"/>
  <c r="M12329" i="30"/>
  <c r="M12330" i="30"/>
  <c r="M12331" i="30"/>
  <c r="M12332" i="30"/>
  <c r="M12333" i="30"/>
  <c r="M12334" i="30"/>
  <c r="M12335" i="30"/>
  <c r="M12336" i="30"/>
  <c r="M12337" i="30"/>
  <c r="M12338" i="30"/>
  <c r="M12339" i="30"/>
  <c r="M12340" i="30"/>
  <c r="M12341" i="30"/>
  <c r="M12342" i="30"/>
  <c r="M12343" i="30"/>
  <c r="M12344" i="30"/>
  <c r="M12345" i="30"/>
  <c r="M12346" i="30"/>
  <c r="M12347" i="30"/>
  <c r="M12348" i="30"/>
  <c r="M12349" i="30"/>
  <c r="M12350" i="30"/>
  <c r="M12351" i="30"/>
  <c r="M12352" i="30"/>
  <c r="M12353" i="30"/>
  <c r="M12354" i="30"/>
  <c r="M12355" i="30"/>
  <c r="M12356" i="30"/>
  <c r="M12357" i="30"/>
  <c r="M12358" i="30"/>
  <c r="M12359" i="30"/>
  <c r="M12360" i="30"/>
  <c r="M12361" i="30"/>
  <c r="M12362" i="30"/>
  <c r="M12363" i="30"/>
  <c r="M12364" i="30"/>
  <c r="M12365" i="30"/>
  <c r="M12366" i="30"/>
  <c r="M12367" i="30"/>
  <c r="M12368" i="30"/>
  <c r="M12369" i="30"/>
  <c r="M12370" i="30"/>
  <c r="M12371" i="30"/>
  <c r="M12372" i="30"/>
  <c r="M12373" i="30"/>
  <c r="M12374" i="30"/>
  <c r="M12375" i="30"/>
  <c r="M12376" i="30"/>
  <c r="M12377" i="30"/>
  <c r="M12378" i="30"/>
  <c r="M12379" i="30"/>
  <c r="M12380" i="30"/>
  <c r="M12381" i="30"/>
  <c r="M12382" i="30"/>
  <c r="M12383" i="30"/>
  <c r="M12384" i="30"/>
  <c r="M12385" i="30"/>
  <c r="M12386" i="30"/>
  <c r="M12387" i="30"/>
  <c r="M12388" i="30"/>
  <c r="M12389" i="30"/>
  <c r="M12390" i="30"/>
  <c r="M12391" i="30"/>
  <c r="M12392" i="30"/>
  <c r="M12393" i="30"/>
  <c r="M12394" i="30"/>
  <c r="M12395" i="30"/>
  <c r="M12396" i="30"/>
  <c r="M12397" i="30"/>
  <c r="M12398" i="30"/>
  <c r="M12399" i="30"/>
  <c r="M12400" i="30"/>
  <c r="M12401" i="30"/>
  <c r="M12402" i="30"/>
  <c r="M12403" i="30"/>
  <c r="M12404" i="30"/>
  <c r="M12405" i="30"/>
  <c r="M12406" i="30"/>
  <c r="M12407" i="30"/>
  <c r="M12408" i="30"/>
  <c r="M12409" i="30"/>
  <c r="M12410" i="30"/>
  <c r="M12411" i="30"/>
  <c r="M12412" i="30"/>
  <c r="M12413" i="30"/>
  <c r="M12414" i="30"/>
  <c r="M12415" i="30"/>
  <c r="M12416" i="30"/>
  <c r="M12417" i="30"/>
  <c r="M12418" i="30"/>
  <c r="M12419" i="30"/>
  <c r="M12420" i="30"/>
  <c r="M12421" i="30"/>
  <c r="M12422" i="30"/>
  <c r="M12423" i="30"/>
  <c r="M12424" i="30"/>
  <c r="M12425" i="30"/>
  <c r="M12426" i="30"/>
  <c r="M12427" i="30"/>
  <c r="M12428" i="30"/>
  <c r="M12429" i="30"/>
  <c r="M12430" i="30"/>
  <c r="M12431" i="30"/>
  <c r="M12432" i="30"/>
  <c r="M12433" i="30"/>
  <c r="M12434" i="30"/>
  <c r="M12435" i="30"/>
  <c r="M12436" i="30"/>
  <c r="M12437" i="30"/>
  <c r="M12438" i="30"/>
  <c r="M12439" i="30"/>
  <c r="M12440" i="30"/>
  <c r="M12441" i="30"/>
  <c r="M12442" i="30"/>
  <c r="M12443" i="30"/>
  <c r="M12444" i="30"/>
  <c r="M12445" i="30"/>
  <c r="M12446" i="30"/>
  <c r="M12447" i="30"/>
  <c r="M12448" i="30"/>
  <c r="M12449" i="30"/>
  <c r="M12450" i="30"/>
  <c r="M12451" i="30"/>
  <c r="M12452" i="30"/>
  <c r="M12453" i="30"/>
  <c r="M12454" i="30"/>
  <c r="M12455" i="30"/>
  <c r="M12456" i="30"/>
  <c r="M12457" i="30"/>
  <c r="M12458" i="30"/>
  <c r="M12459" i="30"/>
  <c r="M12460" i="30"/>
  <c r="M12461" i="30"/>
  <c r="M12462" i="30"/>
  <c r="M12463" i="30"/>
  <c r="M12464" i="30"/>
  <c r="M12465" i="30"/>
  <c r="M12466" i="30"/>
  <c r="M12467" i="30"/>
  <c r="M12468" i="30"/>
  <c r="M12469" i="30"/>
  <c r="M12470" i="30"/>
  <c r="M12471" i="30"/>
  <c r="M12472" i="30"/>
  <c r="M12473" i="30"/>
  <c r="M12474" i="30"/>
  <c r="M12475" i="30"/>
  <c r="M12476" i="30"/>
  <c r="M12477" i="30"/>
  <c r="M12478" i="30"/>
  <c r="M12479" i="30"/>
  <c r="M12480" i="30"/>
  <c r="M12481" i="30"/>
  <c r="M12482" i="30"/>
  <c r="M12483" i="30"/>
  <c r="M12484" i="30"/>
  <c r="M12485" i="30"/>
  <c r="M12486" i="30"/>
  <c r="M12487" i="30"/>
  <c r="M12488" i="30"/>
  <c r="M12489" i="30"/>
  <c r="M12490" i="30"/>
  <c r="M12491" i="30"/>
  <c r="M12492" i="30"/>
  <c r="M12493" i="30"/>
  <c r="M12494" i="30"/>
  <c r="M12495" i="30"/>
  <c r="M12496" i="30"/>
  <c r="M12497" i="30"/>
  <c r="M12498" i="30"/>
  <c r="M12499" i="30"/>
  <c r="M12500" i="30"/>
  <c r="M12501" i="30"/>
  <c r="M12502" i="30"/>
  <c r="M12503" i="30"/>
  <c r="M12504" i="30"/>
  <c r="M12505" i="30"/>
  <c r="M12506" i="30"/>
  <c r="M12507" i="30"/>
  <c r="M12508" i="30"/>
  <c r="M12509" i="30"/>
  <c r="M12510" i="30"/>
  <c r="M12511" i="30"/>
  <c r="M12512" i="30"/>
  <c r="M12513" i="30"/>
  <c r="M12514" i="30"/>
  <c r="M12515" i="30"/>
  <c r="M12516" i="30"/>
  <c r="M12517" i="30"/>
  <c r="M12518" i="30"/>
  <c r="M12519" i="30"/>
  <c r="M12520" i="30"/>
  <c r="M12521" i="30"/>
  <c r="M12522" i="30"/>
  <c r="M12523" i="30"/>
  <c r="M12524" i="30"/>
  <c r="M12525" i="30"/>
  <c r="M12526" i="30"/>
  <c r="M12527" i="30"/>
  <c r="M12528" i="30"/>
  <c r="M12529" i="30"/>
  <c r="M12530" i="30"/>
  <c r="M12531" i="30"/>
  <c r="M12532" i="30"/>
  <c r="M12533" i="30"/>
  <c r="M12534" i="30"/>
  <c r="M12535" i="30"/>
  <c r="M12536" i="30"/>
  <c r="M12537" i="30"/>
  <c r="M12538" i="30"/>
  <c r="M12539" i="30"/>
  <c r="M12540" i="30"/>
  <c r="M12541" i="30"/>
  <c r="M12542" i="30"/>
  <c r="M12543" i="30"/>
  <c r="M12544" i="30"/>
  <c r="M12545" i="30"/>
  <c r="M12546" i="30"/>
  <c r="M12547" i="30"/>
  <c r="M12548" i="30"/>
  <c r="M12549" i="30"/>
  <c r="M12550" i="30"/>
  <c r="M12551" i="30"/>
  <c r="M12552" i="30"/>
  <c r="M12553" i="30"/>
  <c r="M12554" i="30"/>
  <c r="M12555" i="30"/>
  <c r="M12556" i="30"/>
  <c r="M12557" i="30"/>
  <c r="M12558" i="30"/>
  <c r="M12559" i="30"/>
  <c r="M12560" i="30"/>
  <c r="M12561" i="30"/>
  <c r="M12562" i="30"/>
  <c r="M12563" i="30"/>
  <c r="M12564" i="30"/>
  <c r="M12565" i="30"/>
  <c r="M12566" i="30"/>
  <c r="M12567" i="30"/>
  <c r="M12568" i="30"/>
  <c r="M12569" i="30"/>
  <c r="M12570" i="30"/>
  <c r="M12571" i="30"/>
  <c r="M12572" i="30"/>
  <c r="M12573" i="30"/>
  <c r="M12574" i="30"/>
  <c r="M12575" i="30"/>
  <c r="M12576" i="30"/>
  <c r="M12577" i="30"/>
  <c r="M12578" i="30"/>
  <c r="M12579" i="30"/>
  <c r="M12580" i="30"/>
  <c r="M12581" i="30"/>
  <c r="M12582" i="30"/>
  <c r="M12583" i="30"/>
  <c r="M12584" i="30"/>
  <c r="M12585" i="30"/>
  <c r="M12586" i="30"/>
  <c r="M12587" i="30"/>
  <c r="M12588" i="30"/>
  <c r="M12589" i="30"/>
  <c r="M12590" i="30"/>
  <c r="M12591" i="30"/>
  <c r="M12592" i="30"/>
  <c r="M12593" i="30"/>
  <c r="M12594" i="30"/>
  <c r="M12595" i="30"/>
  <c r="M12596" i="30"/>
  <c r="M12597" i="30"/>
  <c r="M12598" i="30"/>
  <c r="M12599" i="30"/>
  <c r="M12600" i="30"/>
  <c r="M12601" i="30"/>
  <c r="M12602" i="30"/>
  <c r="M12603" i="30"/>
  <c r="M12604" i="30"/>
  <c r="M12605" i="30"/>
  <c r="M12606" i="30"/>
  <c r="M12607" i="30"/>
  <c r="M12608" i="30"/>
  <c r="M12609" i="30"/>
  <c r="M12610" i="30"/>
  <c r="M12611" i="30"/>
  <c r="M12612" i="30"/>
  <c r="M12613" i="30"/>
  <c r="M12614" i="30"/>
  <c r="M12615" i="30"/>
  <c r="M12616" i="30"/>
  <c r="M12617" i="30"/>
  <c r="M12618" i="30"/>
  <c r="M12619" i="30"/>
  <c r="M12620" i="30"/>
  <c r="M12621" i="30"/>
  <c r="M12622" i="30"/>
  <c r="M12623" i="30"/>
  <c r="M12624" i="30"/>
  <c r="M12625" i="30"/>
  <c r="M12626" i="30"/>
  <c r="M12627" i="30"/>
  <c r="M12628" i="30"/>
  <c r="M12629" i="30"/>
  <c r="M12630" i="30"/>
  <c r="M12631" i="30"/>
  <c r="M12632" i="30"/>
  <c r="M12633" i="30"/>
  <c r="M12634" i="30"/>
  <c r="M12635" i="30"/>
  <c r="M12636" i="30"/>
  <c r="M12637" i="30"/>
  <c r="M12638" i="30"/>
  <c r="M12639" i="30"/>
  <c r="M12640" i="30"/>
  <c r="M12641" i="30"/>
  <c r="M12642" i="30"/>
  <c r="M12643" i="30"/>
  <c r="M12644" i="30"/>
  <c r="M12645" i="30"/>
  <c r="M12646" i="30"/>
  <c r="M12647" i="30"/>
  <c r="M12648" i="30"/>
  <c r="M12649" i="30"/>
  <c r="M12650" i="30"/>
  <c r="M12651" i="30"/>
  <c r="M12652" i="30"/>
  <c r="M12653" i="30"/>
  <c r="M12654" i="30"/>
  <c r="M12655" i="30"/>
  <c r="M12656" i="30"/>
  <c r="M12657" i="30"/>
  <c r="M12658" i="30"/>
  <c r="M12659" i="30"/>
  <c r="M12660" i="30"/>
  <c r="M12661" i="30"/>
  <c r="M12662" i="30"/>
  <c r="M12663" i="30"/>
  <c r="M12664" i="30"/>
  <c r="M12665" i="30"/>
  <c r="M12666" i="30"/>
  <c r="M12667" i="30"/>
  <c r="M12668" i="30"/>
  <c r="M12669" i="30"/>
  <c r="M12670" i="30"/>
  <c r="M12671" i="30"/>
  <c r="M12672" i="30"/>
  <c r="M12673" i="30"/>
  <c r="M12674" i="30"/>
  <c r="M12675" i="30"/>
  <c r="M12676" i="30"/>
  <c r="M12677" i="30"/>
  <c r="M12678" i="30"/>
  <c r="M12679" i="30"/>
  <c r="M12680" i="30"/>
  <c r="M12681" i="30"/>
  <c r="M12682" i="30"/>
  <c r="M12683" i="30"/>
  <c r="M12684" i="30"/>
  <c r="M12685" i="30"/>
  <c r="M12686" i="30"/>
  <c r="M12687" i="30"/>
  <c r="M12688" i="30"/>
  <c r="M12689" i="30"/>
  <c r="M12690" i="30"/>
  <c r="M12691" i="30"/>
  <c r="M12692" i="30"/>
  <c r="M12693" i="30"/>
  <c r="M12694" i="30"/>
  <c r="M12695" i="30"/>
  <c r="M12696" i="30"/>
  <c r="M12697" i="30"/>
  <c r="M12698" i="30"/>
  <c r="M12699" i="30"/>
  <c r="M12700" i="30"/>
  <c r="M12701" i="30"/>
  <c r="M12702" i="30"/>
  <c r="M12703" i="30"/>
  <c r="M12704" i="30"/>
  <c r="M12705" i="30"/>
  <c r="M12706" i="30"/>
  <c r="M12707" i="30"/>
  <c r="M12708" i="30"/>
  <c r="M12709" i="30"/>
  <c r="M12710" i="30"/>
  <c r="M12711" i="30"/>
  <c r="M12712" i="30"/>
  <c r="M12713" i="30"/>
  <c r="M12714" i="30"/>
  <c r="M12715" i="30"/>
  <c r="M12716" i="30"/>
  <c r="M12717" i="30"/>
  <c r="M12718" i="30"/>
  <c r="M12719" i="30"/>
  <c r="M12720" i="30"/>
  <c r="M12721" i="30"/>
  <c r="M12722" i="30"/>
  <c r="M12723" i="30"/>
  <c r="M12724" i="30"/>
  <c r="M12725" i="30"/>
  <c r="M12726" i="30"/>
  <c r="M12727" i="30"/>
  <c r="M12728" i="30"/>
  <c r="M12729" i="30"/>
  <c r="M12730" i="30"/>
  <c r="M12731" i="30"/>
  <c r="M12732" i="30"/>
  <c r="M12733" i="30"/>
  <c r="M12734" i="30"/>
  <c r="M12735" i="30"/>
  <c r="M12736" i="30"/>
  <c r="M12737" i="30"/>
  <c r="M12738" i="30"/>
  <c r="M12739" i="30"/>
  <c r="M12740" i="30"/>
  <c r="M12741" i="30"/>
  <c r="M12742" i="30"/>
  <c r="M12743" i="30"/>
  <c r="M12744" i="30"/>
  <c r="M12745" i="30"/>
  <c r="M12746" i="30"/>
  <c r="M12747" i="30"/>
  <c r="M12748" i="30"/>
  <c r="M12749" i="30"/>
  <c r="M12750" i="30"/>
  <c r="M12751" i="30"/>
  <c r="M12752" i="30"/>
  <c r="M12753" i="30"/>
  <c r="M12754" i="30"/>
  <c r="M12755" i="30"/>
  <c r="M12756" i="30"/>
  <c r="M12757" i="30"/>
  <c r="M12758" i="30"/>
  <c r="M12759" i="30"/>
  <c r="M12760" i="30"/>
  <c r="M12761" i="30"/>
  <c r="M12762" i="30"/>
  <c r="M12763" i="30"/>
  <c r="M12764" i="30"/>
  <c r="M12765" i="30"/>
  <c r="M12766" i="30"/>
  <c r="M12767" i="30"/>
  <c r="M12768" i="30"/>
  <c r="M12769" i="30"/>
  <c r="M12770" i="30"/>
  <c r="M12771" i="30"/>
  <c r="M12772" i="30"/>
  <c r="M12773" i="30"/>
  <c r="M12774" i="30"/>
  <c r="M12775" i="30"/>
  <c r="M12776" i="30"/>
  <c r="M12777" i="30"/>
  <c r="M12778" i="30"/>
  <c r="M12779" i="30"/>
  <c r="M12780" i="30"/>
  <c r="M12781" i="30"/>
  <c r="M12782" i="30"/>
  <c r="M12783" i="30"/>
  <c r="M12784" i="30"/>
  <c r="M12785" i="30"/>
  <c r="M12786" i="30"/>
  <c r="M12787" i="30"/>
  <c r="M12788" i="30"/>
  <c r="M12789" i="30"/>
  <c r="M12790" i="30"/>
  <c r="M12791" i="30"/>
  <c r="M12792" i="30"/>
  <c r="M12793" i="30"/>
  <c r="M12794" i="30"/>
  <c r="M12795" i="30"/>
  <c r="M12796" i="30"/>
  <c r="M12797" i="30"/>
  <c r="M12798" i="30"/>
  <c r="M12799" i="30"/>
  <c r="M12800" i="30"/>
  <c r="M12801" i="30"/>
  <c r="M12802" i="30"/>
  <c r="M12803" i="30"/>
  <c r="M12804" i="30"/>
  <c r="M12805" i="30"/>
  <c r="M12806" i="30"/>
  <c r="M12807" i="30"/>
  <c r="M12808" i="30"/>
  <c r="M12809" i="30"/>
  <c r="M12810" i="30"/>
  <c r="M12811" i="30"/>
  <c r="M12812" i="30"/>
  <c r="M12813" i="30"/>
  <c r="M12814" i="30"/>
  <c r="M12815" i="30"/>
  <c r="M12816" i="30"/>
  <c r="M12817" i="30"/>
  <c r="M12818" i="30"/>
  <c r="M12819" i="30"/>
  <c r="M12820" i="30"/>
  <c r="M12821" i="30"/>
  <c r="M12822" i="30"/>
  <c r="M12823" i="30"/>
  <c r="M12824" i="30"/>
  <c r="M12825" i="30"/>
  <c r="M12826" i="30"/>
  <c r="M12827" i="30"/>
  <c r="M12828" i="30"/>
  <c r="M12829" i="30"/>
  <c r="M12830" i="30"/>
  <c r="M12831" i="30"/>
  <c r="M12832" i="30"/>
  <c r="M12833" i="30"/>
  <c r="M12834" i="30"/>
  <c r="M12835" i="30"/>
  <c r="M12836" i="30"/>
  <c r="M12837" i="30"/>
  <c r="M12838" i="30"/>
  <c r="M12839" i="30"/>
  <c r="M12840" i="30"/>
  <c r="M12841" i="30"/>
  <c r="M12842" i="30"/>
  <c r="M12843" i="30"/>
  <c r="M12844" i="30"/>
  <c r="M12845" i="30"/>
  <c r="M12846" i="30"/>
  <c r="M12847" i="30"/>
  <c r="M12848" i="30"/>
  <c r="M12849" i="30"/>
  <c r="M12850" i="30"/>
  <c r="M12851" i="30"/>
  <c r="M12852" i="30"/>
  <c r="M12853" i="30"/>
  <c r="M12854" i="30"/>
  <c r="M12855" i="30"/>
  <c r="M12856" i="30"/>
  <c r="M12857" i="30"/>
  <c r="M12858" i="30"/>
  <c r="M12859" i="30"/>
  <c r="M12860" i="30"/>
  <c r="M12861" i="30"/>
  <c r="M12862" i="30"/>
  <c r="M12863" i="30"/>
  <c r="M12864" i="30"/>
  <c r="M12865" i="30"/>
  <c r="M12866" i="30"/>
  <c r="M12867" i="30"/>
  <c r="M12868" i="30"/>
  <c r="M12869" i="30"/>
  <c r="M12870" i="30"/>
  <c r="M12871" i="30"/>
  <c r="M12872" i="30"/>
  <c r="M12873" i="30"/>
  <c r="M12874" i="30"/>
  <c r="M12875" i="30"/>
  <c r="M12876" i="30"/>
  <c r="M12877" i="30"/>
  <c r="M12878" i="30"/>
  <c r="M12879" i="30"/>
  <c r="M12880" i="30"/>
  <c r="M12881" i="30"/>
  <c r="M12882" i="30"/>
  <c r="M12883" i="30"/>
  <c r="M12884" i="30"/>
  <c r="M12885" i="30"/>
  <c r="M12886" i="30"/>
  <c r="M12887" i="30"/>
  <c r="M12888" i="30"/>
  <c r="M12889" i="30"/>
  <c r="M12890" i="30"/>
  <c r="M12891" i="30"/>
  <c r="M12892" i="30"/>
  <c r="M12893" i="30"/>
  <c r="M12894" i="30"/>
  <c r="M12895" i="30"/>
  <c r="M12896" i="30"/>
  <c r="M12897" i="30"/>
  <c r="M12898" i="30"/>
  <c r="M12899" i="30"/>
  <c r="M12900" i="30"/>
  <c r="M12901" i="30"/>
  <c r="M12902" i="30"/>
  <c r="M12903" i="30"/>
  <c r="M12904" i="30"/>
  <c r="M12905" i="30"/>
  <c r="M12906" i="30"/>
  <c r="M12907" i="30"/>
  <c r="M12908" i="30"/>
  <c r="M12909" i="30"/>
  <c r="M12910" i="30"/>
  <c r="M12911" i="30"/>
  <c r="M12912" i="30"/>
  <c r="M12913" i="30"/>
  <c r="M12914" i="30"/>
  <c r="M12915" i="30"/>
  <c r="M12916" i="30"/>
  <c r="M12917" i="30"/>
  <c r="M12918" i="30"/>
  <c r="M12919" i="30"/>
  <c r="M12920" i="30"/>
  <c r="M12921" i="30"/>
  <c r="M12922" i="30"/>
  <c r="M12923" i="30"/>
  <c r="M12924" i="30"/>
  <c r="M12925" i="30"/>
  <c r="M12926" i="30"/>
  <c r="M12927" i="30"/>
  <c r="M12928" i="30"/>
  <c r="M12929" i="30"/>
  <c r="M12930" i="30"/>
  <c r="M12931" i="30"/>
  <c r="M12932" i="30"/>
  <c r="M12933" i="30"/>
  <c r="M12934" i="30"/>
  <c r="M12935" i="30"/>
  <c r="M12936" i="30"/>
  <c r="M12937" i="30"/>
  <c r="M12938" i="30"/>
  <c r="M12939" i="30"/>
  <c r="M12940" i="30"/>
  <c r="M12941" i="30"/>
  <c r="M12942" i="30"/>
  <c r="M12943" i="30"/>
  <c r="M12944" i="30"/>
  <c r="M12945" i="30"/>
  <c r="M12946" i="30"/>
  <c r="M12947" i="30"/>
  <c r="M12948" i="30"/>
  <c r="M12949" i="30"/>
  <c r="M12950" i="30"/>
  <c r="M12951" i="30"/>
  <c r="M12952" i="30"/>
  <c r="M12953" i="30"/>
  <c r="M12954" i="30"/>
  <c r="M12955" i="30"/>
  <c r="M12956" i="30"/>
  <c r="M12957" i="30"/>
  <c r="M12958" i="30"/>
  <c r="M12959" i="30"/>
  <c r="M12960" i="30"/>
  <c r="M12961" i="30"/>
  <c r="M12962" i="30"/>
  <c r="M12963" i="30"/>
  <c r="M12964" i="30"/>
  <c r="M12965" i="30"/>
  <c r="M12966" i="30"/>
  <c r="M12967" i="30"/>
  <c r="M12968" i="30"/>
  <c r="M12969" i="30"/>
  <c r="M12970" i="30"/>
  <c r="M12971" i="30"/>
  <c r="M12972" i="30"/>
  <c r="M12973" i="30"/>
  <c r="M12974" i="30"/>
  <c r="M12975" i="30"/>
  <c r="M12976" i="30"/>
  <c r="M12977" i="30"/>
  <c r="M12978" i="30"/>
  <c r="M12979" i="30"/>
  <c r="M12980" i="30"/>
  <c r="M12981" i="30"/>
  <c r="M12982" i="30"/>
  <c r="M12983" i="30"/>
  <c r="M12984" i="30"/>
  <c r="M12985" i="30"/>
  <c r="M12986" i="30"/>
  <c r="M12987" i="30"/>
  <c r="M12988" i="30"/>
  <c r="M12989" i="30"/>
  <c r="M12990" i="30"/>
  <c r="M12991" i="30"/>
  <c r="M12992" i="30"/>
  <c r="M12993" i="30"/>
  <c r="M12994" i="30"/>
  <c r="M12995" i="30"/>
  <c r="M12996" i="30"/>
  <c r="M12997" i="30"/>
  <c r="M12998" i="30"/>
  <c r="M12999" i="30"/>
  <c r="M13000" i="30"/>
  <c r="M13001" i="30"/>
  <c r="M13002" i="30"/>
  <c r="M13003" i="30"/>
  <c r="M13004" i="30"/>
  <c r="M13005" i="30"/>
  <c r="M13006" i="30"/>
  <c r="M13007" i="30"/>
  <c r="M13008" i="30"/>
  <c r="M13009" i="30"/>
  <c r="M13010" i="30"/>
  <c r="M13011" i="30"/>
  <c r="M13012" i="30"/>
  <c r="M13013" i="30"/>
  <c r="M13014" i="30"/>
  <c r="M13015" i="30"/>
  <c r="M13016" i="30"/>
  <c r="M13017" i="30"/>
  <c r="M13018" i="30"/>
  <c r="M13019" i="30"/>
  <c r="M13020" i="30"/>
  <c r="M13021" i="30"/>
  <c r="M13022" i="30"/>
  <c r="M13023" i="30"/>
  <c r="M13024" i="30"/>
  <c r="M13025" i="30"/>
  <c r="M13026" i="30"/>
  <c r="M13027" i="30"/>
  <c r="M13028" i="30"/>
  <c r="M13029" i="30"/>
  <c r="M13030" i="30"/>
  <c r="M13031" i="30"/>
  <c r="M13032" i="30"/>
  <c r="M13033" i="30"/>
  <c r="M13034" i="30"/>
  <c r="M13035" i="30"/>
  <c r="M13036" i="30"/>
  <c r="M13037" i="30"/>
  <c r="M13038" i="30"/>
  <c r="M13039" i="30"/>
  <c r="M13040" i="30"/>
  <c r="M13041" i="30"/>
  <c r="M13042" i="30"/>
  <c r="M13043" i="30"/>
  <c r="M13044" i="30"/>
  <c r="M13045" i="30"/>
  <c r="M13046" i="30"/>
  <c r="M13047" i="30"/>
  <c r="M13048" i="30"/>
  <c r="M13049" i="30"/>
  <c r="M13050" i="30"/>
  <c r="M13051" i="30"/>
  <c r="M13052" i="30"/>
  <c r="M13053" i="30"/>
  <c r="M13054" i="30"/>
  <c r="M13055" i="30"/>
  <c r="M13056" i="30"/>
  <c r="M13057" i="30"/>
  <c r="M13058" i="30"/>
  <c r="M13059" i="30"/>
  <c r="M13060" i="30"/>
  <c r="M13061" i="30"/>
  <c r="M13062" i="30"/>
  <c r="M13063" i="30"/>
  <c r="M13064" i="30"/>
  <c r="M13065" i="30"/>
  <c r="M13066" i="30"/>
  <c r="M13067" i="30"/>
  <c r="M13068" i="30"/>
  <c r="M13069" i="30"/>
  <c r="M13070" i="30"/>
  <c r="M13071" i="30"/>
  <c r="M13072" i="30"/>
  <c r="M13073" i="30"/>
  <c r="M13074" i="30"/>
  <c r="M13075" i="30"/>
  <c r="M13076" i="30"/>
  <c r="M13077" i="30"/>
  <c r="M13078" i="30"/>
  <c r="M13079" i="30"/>
  <c r="M13080" i="30"/>
  <c r="M13081" i="30"/>
  <c r="M13082" i="30"/>
  <c r="M13083" i="30"/>
  <c r="M13084" i="30"/>
  <c r="M13085" i="30"/>
  <c r="M13086" i="30"/>
  <c r="M13087" i="30"/>
  <c r="M13088" i="30"/>
  <c r="M13089" i="30"/>
  <c r="M13090" i="30"/>
  <c r="M13091" i="30"/>
  <c r="M13092" i="30"/>
  <c r="M13093" i="30"/>
  <c r="M13094" i="30"/>
  <c r="M13095" i="30"/>
  <c r="M13096" i="30"/>
  <c r="M13097" i="30"/>
  <c r="M13098" i="30"/>
  <c r="M13099" i="30"/>
  <c r="M13100" i="30"/>
  <c r="M13101" i="30"/>
  <c r="M13102" i="30"/>
  <c r="M13103" i="30"/>
  <c r="M13104" i="30"/>
  <c r="M13105" i="30"/>
  <c r="M13106" i="30"/>
  <c r="M13107" i="30"/>
  <c r="M13108" i="30"/>
  <c r="M13109" i="30"/>
  <c r="M13110" i="30"/>
  <c r="M13111" i="30"/>
  <c r="M13112" i="30"/>
  <c r="M13113" i="30"/>
  <c r="M13114" i="30"/>
  <c r="M13115" i="30"/>
  <c r="M13116" i="30"/>
  <c r="M13117" i="30"/>
  <c r="M13118" i="30"/>
  <c r="M13119" i="30"/>
  <c r="M13120" i="30"/>
  <c r="M13121" i="30"/>
  <c r="M13122" i="30"/>
  <c r="M13123" i="30"/>
  <c r="M13124" i="30"/>
  <c r="M13125" i="30"/>
  <c r="M13126" i="30"/>
  <c r="M13127" i="30"/>
  <c r="M13128" i="30"/>
  <c r="M13129" i="30"/>
  <c r="M13130" i="30"/>
  <c r="M13131" i="30"/>
  <c r="M13132" i="30"/>
  <c r="M13133" i="30"/>
  <c r="M13134" i="30"/>
  <c r="M13135" i="30"/>
  <c r="M13136" i="30"/>
  <c r="M13137" i="30"/>
  <c r="M13138" i="30"/>
  <c r="M13139" i="30"/>
  <c r="M13140" i="30"/>
  <c r="M13141" i="30"/>
  <c r="M13142" i="30"/>
  <c r="M13143" i="30"/>
  <c r="M13144" i="30"/>
  <c r="M13145" i="30"/>
  <c r="M13146" i="30"/>
  <c r="M13147" i="30"/>
  <c r="M13148" i="30"/>
  <c r="M13149" i="30"/>
  <c r="M13150" i="30"/>
  <c r="M13151" i="30"/>
  <c r="M13152" i="30"/>
  <c r="M13153" i="30"/>
  <c r="M13154" i="30"/>
  <c r="M13155" i="30"/>
  <c r="M13156" i="30"/>
  <c r="M13157" i="30"/>
  <c r="M13158" i="30"/>
  <c r="M13159" i="30"/>
  <c r="M13160" i="30"/>
  <c r="M13161" i="30"/>
  <c r="M13162" i="30"/>
  <c r="M13163" i="30"/>
  <c r="M13164" i="30"/>
  <c r="M13165" i="30"/>
  <c r="M13166" i="30"/>
  <c r="M13167" i="30"/>
  <c r="M13168" i="30"/>
  <c r="M13169" i="30"/>
  <c r="M13170" i="30"/>
  <c r="M13171" i="30"/>
  <c r="M13172" i="30"/>
  <c r="M13173" i="30"/>
  <c r="M13174" i="30"/>
  <c r="M13175" i="30"/>
  <c r="M13176" i="30"/>
  <c r="M13177" i="30"/>
  <c r="M13178" i="30"/>
  <c r="M13179" i="30"/>
  <c r="M13180" i="30"/>
  <c r="M13181" i="30"/>
  <c r="M13182" i="30"/>
  <c r="M13183" i="30"/>
  <c r="M13184" i="30"/>
  <c r="M13185" i="30"/>
  <c r="M13186" i="30"/>
  <c r="M13187" i="30"/>
  <c r="M13188" i="30"/>
  <c r="M13189" i="30"/>
  <c r="M13190" i="30"/>
  <c r="M13191" i="30"/>
  <c r="M13192" i="30"/>
  <c r="M13193" i="30"/>
  <c r="M13194" i="30"/>
  <c r="M13195" i="30"/>
  <c r="M13196" i="30"/>
  <c r="M13197" i="30"/>
  <c r="M13198" i="30"/>
  <c r="M13199" i="30"/>
  <c r="M13200" i="30"/>
  <c r="M13201" i="30"/>
  <c r="M13202" i="30"/>
  <c r="M13203" i="30"/>
  <c r="M13204" i="30"/>
  <c r="M13205" i="30"/>
  <c r="M13206" i="30"/>
  <c r="M13207" i="30"/>
  <c r="M13208" i="30"/>
  <c r="M13209" i="30"/>
  <c r="M13210" i="30"/>
  <c r="M13211" i="30"/>
  <c r="M13212" i="30"/>
  <c r="M13213" i="30"/>
  <c r="M13214" i="30"/>
  <c r="M13215" i="30"/>
  <c r="M13216" i="30"/>
  <c r="M13217" i="30"/>
  <c r="M13218" i="30"/>
  <c r="M13219" i="30"/>
  <c r="M13220" i="30"/>
  <c r="M13221" i="30"/>
  <c r="M13222" i="30"/>
  <c r="M13223" i="30"/>
  <c r="M13224" i="30"/>
  <c r="M13225" i="30"/>
  <c r="M13226" i="30"/>
  <c r="M13227" i="30"/>
  <c r="M13228" i="30"/>
  <c r="M13229" i="30"/>
  <c r="M13230" i="30"/>
  <c r="M13231" i="30"/>
  <c r="M13232" i="30"/>
  <c r="M13233" i="30"/>
  <c r="M13234" i="30"/>
  <c r="M13235" i="30"/>
  <c r="M13236" i="30"/>
  <c r="M13237" i="30"/>
  <c r="M13238" i="30"/>
  <c r="M13239" i="30"/>
  <c r="M13240" i="30"/>
  <c r="M13241" i="30"/>
  <c r="M13242" i="30"/>
  <c r="M13243" i="30"/>
  <c r="M13244" i="30"/>
  <c r="M13245" i="30"/>
  <c r="M13246" i="30"/>
  <c r="M13247" i="30"/>
  <c r="M13248" i="30"/>
  <c r="M13249" i="30"/>
  <c r="M13250" i="30"/>
  <c r="M13251" i="30"/>
  <c r="M13252" i="30"/>
  <c r="M13253" i="30"/>
  <c r="M13254" i="30"/>
  <c r="M13255" i="30"/>
  <c r="M13256" i="30"/>
  <c r="M13257" i="30"/>
  <c r="M13258" i="30"/>
  <c r="M13259" i="30"/>
  <c r="M13260" i="30"/>
  <c r="M13261" i="30"/>
  <c r="M13262" i="30"/>
  <c r="M13263" i="30"/>
  <c r="M13264" i="30"/>
  <c r="M13265" i="30"/>
  <c r="M13266" i="30"/>
  <c r="M13267" i="30"/>
  <c r="M13268" i="30"/>
  <c r="M13269" i="30"/>
  <c r="M13270" i="30"/>
  <c r="M13271" i="30"/>
  <c r="M13272" i="30"/>
  <c r="M13273" i="30"/>
  <c r="M13274" i="30"/>
  <c r="M13275" i="30"/>
  <c r="M13276" i="30"/>
  <c r="M13277" i="30"/>
  <c r="M13278" i="30"/>
  <c r="M13279" i="30"/>
  <c r="M13280" i="30"/>
  <c r="M13281" i="30"/>
  <c r="M13282" i="30"/>
  <c r="M13283" i="30"/>
  <c r="M13284" i="30"/>
  <c r="M13285" i="30"/>
  <c r="M13286" i="30"/>
  <c r="M13287" i="30"/>
  <c r="M13288" i="30"/>
  <c r="M13289" i="30"/>
  <c r="M13290" i="30"/>
  <c r="M13291" i="30"/>
  <c r="M13292" i="30"/>
  <c r="M13293" i="30"/>
  <c r="M13294" i="30"/>
  <c r="M13295" i="30"/>
  <c r="M13296" i="30"/>
  <c r="M13297" i="30"/>
  <c r="M13298" i="30"/>
  <c r="M13299" i="30"/>
  <c r="M13300" i="30"/>
  <c r="M13301" i="30"/>
  <c r="M13302" i="30"/>
  <c r="M13303" i="30"/>
  <c r="M13304" i="30"/>
  <c r="E16" i="29" l="1"/>
  <c r="E14" i="29" s="1"/>
  <c r="E20" i="29" s="1"/>
  <c r="E44" i="29" s="1"/>
  <c r="E37" i="63" l="1"/>
  <c r="E32" i="29"/>
  <c r="E45" i="29" s="1"/>
  <c r="E38" i="63" s="1"/>
  <c r="E59" i="67"/>
  <c r="AB9" i="57"/>
  <c r="E49" i="29" l="1"/>
  <c r="C35" i="70"/>
  <c r="C21" i="70" l="1"/>
  <c r="C24" i="70" s="1"/>
  <c r="C22" i="70"/>
  <c r="C25" i="70" s="1"/>
  <c r="C26" i="70" s="1"/>
  <c r="C27" i="70" l="1"/>
  <c r="E57" i="67" l="1"/>
  <c r="E73" i="67" l="1"/>
  <c r="E71" i="67"/>
  <c r="E19" i="77"/>
  <c r="E16" i="77"/>
  <c r="D16" i="77"/>
  <c r="D21" i="77"/>
  <c r="D19" i="77"/>
  <c r="E21" i="77"/>
  <c r="F73" i="71" l="1"/>
  <c r="E18" i="67" l="1"/>
  <c r="E21" i="67"/>
  <c r="E12" i="67"/>
  <c r="E15" i="67"/>
  <c r="E14" i="67"/>
  <c r="B3" i="80"/>
  <c r="B2" i="80"/>
  <c r="B3" i="74"/>
  <c r="B2" i="74"/>
  <c r="E86" i="67" l="1"/>
  <c r="BC13" i="32" l="1"/>
  <c r="D9" i="73" l="1"/>
  <c r="C28" i="73" s="1"/>
  <c r="I11" i="71" l="1"/>
  <c r="H32" i="71"/>
  <c r="C77" i="71"/>
  <c r="I40" i="71"/>
  <c r="I32" i="71"/>
  <c r="I33" i="71"/>
  <c r="F52" i="71"/>
  <c r="E52" i="71"/>
  <c r="D52" i="71"/>
  <c r="D73" i="71"/>
  <c r="E73" i="71"/>
  <c r="I27" i="71"/>
  <c r="E67" i="71"/>
  <c r="G32" i="71"/>
  <c r="I44" i="71"/>
  <c r="I38" i="71"/>
  <c r="I37" i="71"/>
  <c r="H36" i="71"/>
  <c r="I34" i="71"/>
  <c r="G11" i="71"/>
  <c r="F11" i="71"/>
  <c r="AY21" i="32"/>
  <c r="I36" i="71" l="1"/>
  <c r="E29" i="73" l="1"/>
  <c r="E30" i="73"/>
  <c r="E31" i="73"/>
  <c r="E32" i="73"/>
  <c r="E33" i="73"/>
  <c r="E34" i="73"/>
  <c r="E35" i="73"/>
  <c r="E36" i="73"/>
  <c r="E37" i="73"/>
  <c r="E38" i="73"/>
  <c r="E39" i="73"/>
  <c r="E28" i="73"/>
  <c r="F11" i="79"/>
  <c r="E43" i="67"/>
  <c r="E54" i="67"/>
  <c r="E49" i="67" s="1"/>
  <c r="E20" i="67"/>
  <c r="G10" i="27"/>
  <c r="N11" i="78" l="1"/>
  <c r="E47" i="29"/>
  <c r="E38" i="29" l="1"/>
  <c r="Z14" i="13"/>
  <c r="Z13" i="13"/>
  <c r="O14" i="13"/>
  <c r="C16" i="17"/>
  <c r="E10" i="27"/>
  <c r="D13" i="27"/>
  <c r="D12" i="27"/>
  <c r="D11" i="27"/>
  <c r="D10" i="27"/>
  <c r="E38" i="67" l="1"/>
  <c r="E49" i="63" s="1"/>
  <c r="E52" i="63"/>
  <c r="E13" i="27"/>
  <c r="E12" i="27"/>
  <c r="E11" i="27"/>
  <c r="C49" i="72" l="1"/>
  <c r="M67" i="72"/>
  <c r="M66" i="72"/>
  <c r="M65" i="72"/>
  <c r="M64" i="72"/>
  <c r="M63" i="72"/>
  <c r="M62" i="72"/>
  <c r="M61" i="72"/>
  <c r="M60" i="72"/>
  <c r="M59" i="72"/>
  <c r="M58" i="72"/>
  <c r="M57" i="72"/>
  <c r="M56" i="72"/>
  <c r="M55" i="72"/>
  <c r="M54" i="72"/>
  <c r="M53" i="72"/>
  <c r="M52" i="72"/>
  <c r="J67" i="72"/>
  <c r="J66" i="72"/>
  <c r="J65" i="72"/>
  <c r="J64" i="72"/>
  <c r="J63" i="72"/>
  <c r="J62" i="72"/>
  <c r="J61" i="72"/>
  <c r="J60" i="72"/>
  <c r="J59" i="72"/>
  <c r="J58" i="72"/>
  <c r="J57" i="72"/>
  <c r="J56" i="72"/>
  <c r="J55" i="72"/>
  <c r="J54" i="72"/>
  <c r="J53" i="72"/>
  <c r="J52" i="72"/>
  <c r="G67" i="72"/>
  <c r="G66" i="72"/>
  <c r="G65" i="72"/>
  <c r="G64" i="72"/>
  <c r="G63" i="72"/>
  <c r="G62" i="72"/>
  <c r="G61" i="72"/>
  <c r="G60" i="72"/>
  <c r="G59" i="72"/>
  <c r="G58" i="72"/>
  <c r="G57" i="72"/>
  <c r="G56" i="72"/>
  <c r="G55" i="72"/>
  <c r="G54" i="72"/>
  <c r="G53" i="72"/>
  <c r="G52" i="72"/>
  <c r="D67" i="72"/>
  <c r="D66" i="72"/>
  <c r="D65" i="72"/>
  <c r="D64" i="72"/>
  <c r="D63" i="72"/>
  <c r="D62" i="72"/>
  <c r="D61" i="72"/>
  <c r="D60" i="72"/>
  <c r="D59" i="72"/>
  <c r="D58" i="72"/>
  <c r="D57" i="72"/>
  <c r="D56" i="72"/>
  <c r="D55" i="72"/>
  <c r="D54" i="72"/>
  <c r="D53" i="72"/>
  <c r="D52" i="72"/>
  <c r="L49" i="72"/>
  <c r="M49" i="72"/>
  <c r="N49" i="72"/>
  <c r="O49" i="72"/>
  <c r="P49" i="72"/>
  <c r="Q49" i="72"/>
  <c r="R49" i="72"/>
  <c r="S49" i="72"/>
  <c r="K49" i="72"/>
  <c r="J49" i="72"/>
  <c r="I49" i="72"/>
  <c r="H49" i="72"/>
  <c r="G49" i="72"/>
  <c r="F49" i="72"/>
  <c r="E49" i="72"/>
  <c r="D49" i="72"/>
  <c r="E41" i="78"/>
  <c r="E40" i="78"/>
  <c r="E37" i="78"/>
  <c r="D42" i="78" s="1"/>
  <c r="D41" i="78" l="1"/>
  <c r="K14" i="64"/>
  <c r="K15" i="64"/>
  <c r="K16" i="64"/>
  <c r="K17" i="64"/>
  <c r="K18" i="64"/>
  <c r="K19" i="64"/>
  <c r="K20" i="64"/>
  <c r="K21" i="64"/>
  <c r="K22" i="64"/>
  <c r="K23" i="64"/>
  <c r="K24" i="64"/>
  <c r="K25" i="64"/>
  <c r="K26" i="64"/>
  <c r="K27" i="64"/>
  <c r="K28" i="64"/>
  <c r="K29" i="64"/>
  <c r="K30" i="64"/>
  <c r="K31" i="64"/>
  <c r="K32" i="64"/>
  <c r="K33" i="64"/>
  <c r="K34" i="64"/>
  <c r="K35" i="64"/>
  <c r="K36" i="64"/>
  <c r="K37" i="64"/>
  <c r="K38" i="64"/>
  <c r="K39" i="64"/>
  <c r="K40" i="64"/>
  <c r="K41" i="64"/>
  <c r="K42" i="64"/>
  <c r="K43" i="64"/>
  <c r="K44" i="64"/>
  <c r="K45" i="64"/>
  <c r="K46" i="64"/>
  <c r="K47" i="64"/>
  <c r="K48" i="64"/>
  <c r="K49" i="64"/>
  <c r="K50" i="64"/>
  <c r="K51" i="64"/>
  <c r="K52" i="64"/>
  <c r="K53" i="64"/>
  <c r="K54" i="64"/>
  <c r="K55" i="64"/>
  <c r="K56" i="64"/>
  <c r="K57" i="64"/>
  <c r="K58" i="64"/>
  <c r="K59" i="64"/>
  <c r="K60" i="64"/>
  <c r="K61" i="64"/>
  <c r="I14" i="64"/>
  <c r="I15" i="64"/>
  <c r="I16" i="64"/>
  <c r="I17" i="64"/>
  <c r="I18" i="64"/>
  <c r="I19" i="64"/>
  <c r="I20" i="64"/>
  <c r="I21" i="64"/>
  <c r="I22" i="64"/>
  <c r="I23" i="64"/>
  <c r="I24" i="64"/>
  <c r="I25" i="64"/>
  <c r="I26" i="64"/>
  <c r="I27" i="64"/>
  <c r="I28" i="64"/>
  <c r="I29" i="64"/>
  <c r="I30" i="64"/>
  <c r="I31" i="64"/>
  <c r="I32" i="64"/>
  <c r="I33" i="64"/>
  <c r="I34" i="64"/>
  <c r="I35" i="64"/>
  <c r="I36" i="64"/>
  <c r="I37" i="64"/>
  <c r="I38" i="64"/>
  <c r="I39" i="64"/>
  <c r="I40" i="64"/>
  <c r="I41" i="64"/>
  <c r="I42" i="64"/>
  <c r="I43" i="64"/>
  <c r="I44" i="64"/>
  <c r="I45" i="64"/>
  <c r="I46" i="64"/>
  <c r="I47" i="64"/>
  <c r="I48" i="64"/>
  <c r="I49" i="64"/>
  <c r="I50" i="64"/>
  <c r="I51" i="64"/>
  <c r="I52" i="64"/>
  <c r="I53" i="64"/>
  <c r="I54" i="64"/>
  <c r="I55" i="64"/>
  <c r="I56" i="64"/>
  <c r="I57" i="64"/>
  <c r="I58" i="64"/>
  <c r="I59" i="64"/>
  <c r="I60" i="64"/>
  <c r="I61" i="64"/>
  <c r="G14" i="64"/>
  <c r="G15" i="64"/>
  <c r="G16" i="64"/>
  <c r="G17" i="64"/>
  <c r="G18" i="64"/>
  <c r="G19" i="64"/>
  <c r="G20" i="64"/>
  <c r="G21" i="64"/>
  <c r="G22" i="64"/>
  <c r="G23" i="64"/>
  <c r="G24" i="64"/>
  <c r="G25" i="64"/>
  <c r="G26" i="64"/>
  <c r="G27" i="64"/>
  <c r="G28" i="64"/>
  <c r="G29" i="64"/>
  <c r="G30" i="64"/>
  <c r="G31" i="64"/>
  <c r="G32" i="64"/>
  <c r="G33" i="64"/>
  <c r="G34" i="64"/>
  <c r="G35" i="64"/>
  <c r="G36" i="64"/>
  <c r="G37" i="64"/>
  <c r="G38" i="64"/>
  <c r="G39" i="64"/>
  <c r="G40" i="64"/>
  <c r="G41" i="64"/>
  <c r="G42" i="64"/>
  <c r="G43" i="64"/>
  <c r="G44" i="64"/>
  <c r="G45" i="64"/>
  <c r="G46" i="64"/>
  <c r="G47" i="64"/>
  <c r="G48" i="64"/>
  <c r="G49" i="64"/>
  <c r="G50" i="64"/>
  <c r="G51" i="64"/>
  <c r="G52" i="64"/>
  <c r="G53" i="64"/>
  <c r="G54" i="64"/>
  <c r="G55" i="64"/>
  <c r="G56" i="64"/>
  <c r="G57" i="64"/>
  <c r="G58" i="64"/>
  <c r="G59" i="64"/>
  <c r="G60" i="64"/>
  <c r="G61"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F60" i="64"/>
  <c r="F29" i="79" l="1"/>
  <c r="C31" i="13" l="1"/>
  <c r="D31" i="13"/>
  <c r="E31" i="13"/>
  <c r="F31" i="13"/>
  <c r="G31" i="13"/>
  <c r="H31" i="13"/>
  <c r="I31" i="13"/>
  <c r="J31" i="13"/>
  <c r="K31" i="13"/>
  <c r="L31" i="13"/>
  <c r="M31" i="13"/>
  <c r="N31" i="13"/>
  <c r="O31" i="13"/>
  <c r="P31" i="13"/>
  <c r="Q31" i="13"/>
  <c r="R31" i="13"/>
  <c r="S31" i="13"/>
  <c r="T31" i="13"/>
  <c r="U31" i="13"/>
  <c r="V31" i="13"/>
  <c r="W31" i="13"/>
  <c r="X31" i="13"/>
  <c r="Y31" i="13"/>
  <c r="C14" i="13"/>
  <c r="D14" i="13"/>
  <c r="E14" i="13"/>
  <c r="F14" i="13"/>
  <c r="G14" i="13"/>
  <c r="H14" i="13"/>
  <c r="I14" i="13"/>
  <c r="J14" i="13"/>
  <c r="K14" i="13"/>
  <c r="L14" i="13"/>
  <c r="M14" i="13"/>
  <c r="N14" i="13"/>
  <c r="P14" i="13"/>
  <c r="Q14" i="13"/>
  <c r="R14" i="13"/>
  <c r="S14" i="13"/>
  <c r="T14" i="13"/>
  <c r="U14" i="13"/>
  <c r="V14" i="13"/>
  <c r="W14" i="13"/>
  <c r="X14" i="13"/>
  <c r="Y14" i="13"/>
  <c r="AA28" i="13"/>
  <c r="Z31" i="13"/>
  <c r="C9" i="12"/>
  <c r="P37" i="32"/>
  <c r="BB13" i="32" s="1"/>
  <c r="AY34" i="32"/>
  <c r="AY12" i="32"/>
  <c r="C41" i="70"/>
  <c r="E18" i="63"/>
  <c r="E17" i="63"/>
  <c r="AA14" i="13" l="1"/>
  <c r="C34" i="70"/>
  <c r="C33" i="70" s="1"/>
  <c r="C14" i="70" s="1"/>
  <c r="E69" i="67" l="1"/>
  <c r="F62" i="79" l="1"/>
  <c r="F12" i="79"/>
  <c r="F13" i="79"/>
  <c r="F14" i="79"/>
  <c r="F15" i="79"/>
  <c r="F16" i="79"/>
  <c r="F17" i="79"/>
  <c r="F18" i="79"/>
  <c r="F19" i="79"/>
  <c r="F20" i="79"/>
  <c r="F21" i="79"/>
  <c r="F22" i="79"/>
  <c r="F23" i="79"/>
  <c r="F24" i="79"/>
  <c r="F25" i="79"/>
  <c r="F26" i="79"/>
  <c r="F27" i="79"/>
  <c r="F28" i="79"/>
  <c r="F30" i="79"/>
  <c r="F31" i="79"/>
  <c r="F32" i="79"/>
  <c r="F33" i="79"/>
  <c r="F34" i="79"/>
  <c r="F35" i="79"/>
  <c r="F36" i="79"/>
  <c r="F37" i="79"/>
  <c r="F38" i="79"/>
  <c r="F39" i="79"/>
  <c r="F40" i="79"/>
  <c r="F41" i="79"/>
  <c r="F42" i="79"/>
  <c r="F43" i="79"/>
  <c r="F44" i="79"/>
  <c r="F45" i="79"/>
  <c r="F46" i="79"/>
  <c r="F47" i="79"/>
  <c r="F48" i="79"/>
  <c r="F49" i="79"/>
  <c r="F50" i="79"/>
  <c r="F51" i="79"/>
  <c r="F52" i="79"/>
  <c r="F53" i="79"/>
  <c r="F54" i="79"/>
  <c r="F55" i="79"/>
  <c r="F56" i="79"/>
  <c r="F57" i="79"/>
  <c r="F58" i="79"/>
  <c r="F59" i="79"/>
  <c r="F60" i="79"/>
  <c r="F61" i="79"/>
  <c r="D63" i="79"/>
  <c r="CD23" i="28" l="1"/>
  <c r="CF13" i="28"/>
  <c r="Z10" i="13"/>
  <c r="B15" i="79"/>
  <c r="B27" i="79" s="1"/>
  <c r="B39" i="79" s="1"/>
  <c r="B51" i="79" s="1"/>
  <c r="B3" i="79"/>
  <c r="B2" i="79"/>
  <c r="F63" i="79" l="1"/>
  <c r="D29" i="73"/>
  <c r="D30" i="73"/>
  <c r="D31" i="73"/>
  <c r="D32" i="73"/>
  <c r="D33" i="73"/>
  <c r="D34" i="73"/>
  <c r="D35" i="73"/>
  <c r="D36" i="73"/>
  <c r="D37" i="73"/>
  <c r="D38" i="73"/>
  <c r="D39" i="73"/>
  <c r="D28" i="73"/>
  <c r="D10" i="73"/>
  <c r="C29" i="73" s="1"/>
  <c r="D13" i="73"/>
  <c r="C32" i="73" s="1"/>
  <c r="C13" i="73"/>
  <c r="C12" i="73"/>
  <c r="D12" i="73" s="1"/>
  <c r="C31" i="73" s="1"/>
  <c r="C11" i="73"/>
  <c r="D11" i="73" s="1"/>
  <c r="C30" i="73" s="1"/>
  <c r="C10" i="73"/>
  <c r="G22" i="71"/>
  <c r="G23" i="71"/>
  <c r="G24" i="71"/>
  <c r="G25" i="71"/>
  <c r="G26" i="71"/>
  <c r="G21" i="71"/>
  <c r="F30" i="73" l="1"/>
  <c r="F32" i="73"/>
  <c r="F29" i="73"/>
  <c r="F31" i="73"/>
  <c r="E81" i="67" l="1"/>
  <c r="E82" i="67"/>
  <c r="E83" i="67"/>
  <c r="E80" i="67"/>
  <c r="E77" i="67" s="1"/>
  <c r="E55" i="63" l="1"/>
  <c r="H12" i="26"/>
  <c r="H13" i="26"/>
  <c r="H9" i="57"/>
  <c r="C22" i="26" l="1"/>
  <c r="H12" i="78"/>
  <c r="C2" i="78"/>
  <c r="C3" i="78"/>
  <c r="D14" i="33"/>
  <c r="D17" i="33"/>
  <c r="E12" i="77"/>
  <c r="F12" i="77" s="1"/>
  <c r="G12" i="77" s="1"/>
  <c r="B3" i="77"/>
  <c r="B2" i="77"/>
  <c r="F16" i="77"/>
  <c r="F19" i="77" s="1"/>
  <c r="G16" i="77"/>
  <c r="G21" i="77" s="1"/>
  <c r="H19" i="75"/>
  <c r="B3" i="75"/>
  <c r="B2" i="75"/>
  <c r="B2" i="33"/>
  <c r="D22" i="26" l="1"/>
  <c r="E22" i="26" s="1"/>
  <c r="F21" i="77"/>
  <c r="D25" i="77"/>
  <c r="D22" i="33" s="1"/>
  <c r="G19" i="77"/>
  <c r="D23" i="77" s="1"/>
  <c r="D21" i="33" s="1"/>
  <c r="D24" i="33" l="1"/>
  <c r="N13" i="78" s="1"/>
  <c r="AX37" i="32"/>
  <c r="CS28" i="28"/>
  <c r="C20" i="70" l="1"/>
  <c r="C13" i="70" s="1"/>
  <c r="AX27" i="32"/>
  <c r="AY27" i="32"/>
  <c r="CR28" i="28" l="1"/>
  <c r="C20" i="73" l="1"/>
  <c r="C19" i="73"/>
  <c r="C18" i="73"/>
  <c r="C17" i="73"/>
  <c r="C16" i="73"/>
  <c r="C15" i="73"/>
  <c r="C14" i="73"/>
  <c r="D14" i="73" s="1"/>
  <c r="C33" i="73" s="1"/>
  <c r="B3" i="73"/>
  <c r="B2" i="73"/>
  <c r="D17" i="73" l="1"/>
  <c r="C36" i="73" s="1"/>
  <c r="D15" i="73"/>
  <c r="C34" i="73" s="1"/>
  <c r="D16" i="73"/>
  <c r="C35" i="73" s="1"/>
  <c r="D18" i="73"/>
  <c r="C37" i="73" s="1"/>
  <c r="D19" i="73"/>
  <c r="C38" i="73" s="1"/>
  <c r="D20" i="73"/>
  <c r="C39" i="73" s="1"/>
  <c r="F39" i="73" s="1"/>
  <c r="F38" i="73" l="1"/>
  <c r="F35" i="73"/>
  <c r="F36" i="73"/>
  <c r="F34" i="73"/>
  <c r="F37" i="73"/>
  <c r="F33" i="73"/>
  <c r="CJ18" i="28" l="1"/>
  <c r="D9" i="28"/>
  <c r="E9" i="28" s="1"/>
  <c r="F9" i="28" s="1"/>
  <c r="G9" i="28" s="1"/>
  <c r="H9" i="28" s="1"/>
  <c r="I9" i="28" s="1"/>
  <c r="J9" i="28" s="1"/>
  <c r="K9" i="28" s="1"/>
  <c r="L9" i="28" s="1"/>
  <c r="M9" i="28" s="1"/>
  <c r="N9" i="28" s="1"/>
  <c r="O9" i="28" l="1"/>
  <c r="P9" i="28" s="1"/>
  <c r="Q9" i="28" s="1"/>
  <c r="R9" i="28" s="1"/>
  <c r="S9" i="28" s="1"/>
  <c r="T9" i="28" s="1"/>
  <c r="U9" i="28" s="1"/>
  <c r="V9" i="28" s="1"/>
  <c r="W9" i="28" s="1"/>
  <c r="X9" i="28" s="1"/>
  <c r="Y9" i="28" s="1"/>
  <c r="Z9" i="28" s="1"/>
  <c r="AA9" i="28" s="1"/>
  <c r="AB9" i="28" s="1"/>
  <c r="AC9" i="28" s="1"/>
  <c r="AD9" i="28" s="1"/>
  <c r="AE9" i="28" s="1"/>
  <c r="AF9" i="28" s="1"/>
  <c r="AG9" i="28" s="1"/>
  <c r="AH9" i="28" s="1"/>
  <c r="AI9" i="28" s="1"/>
  <c r="AJ9" i="28" s="1"/>
  <c r="AK9" i="28" s="1"/>
  <c r="AL9" i="28" s="1"/>
  <c r="AM9" i="28" s="1"/>
  <c r="AN9" i="28" s="1"/>
  <c r="AO9" i="28" s="1"/>
  <c r="AP9" i="28" s="1"/>
  <c r="AQ9" i="28" s="1"/>
  <c r="AR9" i="28" s="1"/>
  <c r="AS9" i="28" s="1"/>
  <c r="AT9" i="28" s="1"/>
  <c r="AU9" i="28" s="1"/>
  <c r="AV9" i="28" s="1"/>
  <c r="AW9" i="28" s="1"/>
  <c r="AX9" i="28" s="1"/>
  <c r="AY9" i="28" s="1"/>
  <c r="AZ9" i="28" s="1"/>
  <c r="BA9" i="28" s="1"/>
  <c r="BB9" i="28" s="1"/>
  <c r="BC9" i="28" s="1"/>
  <c r="BD9" i="28" s="1"/>
  <c r="BE9" i="28" s="1"/>
  <c r="BF9" i="28" s="1"/>
  <c r="BG9" i="28" s="1"/>
  <c r="BI9" i="28" s="1"/>
  <c r="BJ9" i="28" s="1"/>
  <c r="BK9" i="28" s="1"/>
  <c r="BL9" i="28" s="1"/>
  <c r="BM9" i="28" s="1"/>
  <c r="BN9" i="28" s="1"/>
  <c r="BO9" i="28" s="1"/>
  <c r="BP9" i="28" s="1"/>
  <c r="BQ9" i="28" s="1"/>
  <c r="BR9" i="28" s="1"/>
  <c r="BS9" i="28" s="1"/>
  <c r="BT9" i="28" s="1"/>
  <c r="BU9" i="28" s="1"/>
  <c r="BV9" i="28" s="1"/>
  <c r="BW9" i="28" s="1"/>
  <c r="BX9" i="28" s="1"/>
  <c r="BY9" i="28" s="1"/>
  <c r="BZ9" i="28" s="1"/>
  <c r="CA9" i="28" s="1"/>
  <c r="CB9" i="28" s="1"/>
  <c r="CC9" i="28" s="1"/>
  <c r="CD9" i="28" s="1"/>
  <c r="CE9" i="28" s="1"/>
  <c r="CF9" i="28" s="1"/>
  <c r="CG9" i="28" s="1"/>
  <c r="CH9" i="28" s="1"/>
  <c r="CI9" i="28" s="1"/>
  <c r="CJ9" i="28" s="1"/>
  <c r="CK9" i="28" s="1"/>
  <c r="CL9" i="28" s="1"/>
  <c r="CM9" i="28" s="1"/>
  <c r="CN9" i="28" s="1"/>
  <c r="CO9" i="28" s="1"/>
  <c r="CP9" i="28" s="1"/>
  <c r="CQ9" i="28" s="1"/>
  <c r="CR9" i="28" s="1"/>
  <c r="CS9" i="28" s="1"/>
  <c r="CT9" i="28" s="1"/>
  <c r="E17" i="29" l="1"/>
  <c r="E74" i="67"/>
  <c r="E67" i="67" s="1"/>
  <c r="E54" i="63" l="1"/>
  <c r="E37" i="29"/>
  <c r="C21" i="26"/>
  <c r="E21" i="26" s="1"/>
  <c r="P9" i="57" l="1"/>
  <c r="T9" i="57"/>
  <c r="C18" i="26"/>
  <c r="L9" i="57"/>
  <c r="E18" i="26" l="1"/>
  <c r="E45" i="63"/>
  <c r="C2" i="29" l="1"/>
  <c r="C53" i="70" l="1" a="1"/>
  <c r="C53" i="70" s="1"/>
  <c r="C47" i="70"/>
  <c r="C48" i="70"/>
  <c r="C40" i="70" s="1"/>
  <c r="F13" i="18"/>
  <c r="C14" i="49" l="1"/>
  <c r="M18" i="17"/>
  <c r="C52" i="70" l="1"/>
  <c r="C51" i="70" l="1"/>
  <c r="C16" i="70" s="1"/>
  <c r="C19" i="49" s="1"/>
  <c r="C15" i="70"/>
  <c r="C15" i="49" s="1"/>
  <c r="C13" i="49" s="1"/>
  <c r="AA23" i="13"/>
  <c r="C2" i="72" l="1"/>
  <c r="C3" i="72"/>
  <c r="C3" i="71"/>
  <c r="C2" i="71"/>
  <c r="G38" i="71"/>
  <c r="H38" i="71" s="1"/>
  <c r="G34" i="71"/>
  <c r="H34" i="71" s="1"/>
  <c r="G35" i="71"/>
  <c r="H35" i="71" s="1"/>
  <c r="G36" i="71"/>
  <c r="G37" i="71"/>
  <c r="H37" i="71" s="1"/>
  <c r="G39" i="71"/>
  <c r="H39" i="71" s="1"/>
  <c r="G40" i="71"/>
  <c r="H40" i="71" s="1"/>
  <c r="G41" i="71"/>
  <c r="H41" i="71" s="1"/>
  <c r="G44" i="71"/>
  <c r="H44" i="71" s="1"/>
  <c r="G45" i="71"/>
  <c r="H45" i="71" s="1"/>
  <c r="G46" i="71"/>
  <c r="H46" i="71" s="1"/>
  <c r="G47" i="71"/>
  <c r="H47" i="71" s="1"/>
  <c r="G33" i="71"/>
  <c r="H33" i="71" s="1"/>
  <c r="H14" i="71"/>
  <c r="H16" i="71"/>
  <c r="H17" i="71"/>
  <c r="H18" i="71"/>
  <c r="H19" i="71"/>
  <c r="H20" i="71"/>
  <c r="H21" i="71"/>
  <c r="I21" i="71" s="1"/>
  <c r="D62" i="71" s="1"/>
  <c r="H22" i="71"/>
  <c r="I22" i="71" s="1"/>
  <c r="D63" i="71" s="1"/>
  <c r="H23" i="71"/>
  <c r="I23" i="71" s="1"/>
  <c r="D64" i="71" s="1"/>
  <c r="H24" i="71"/>
  <c r="I24" i="71" s="1"/>
  <c r="D65" i="71" s="1"/>
  <c r="H25" i="71"/>
  <c r="I25" i="71" s="1"/>
  <c r="D66" i="71" s="1"/>
  <c r="H26" i="71"/>
  <c r="H13" i="71"/>
  <c r="I13" i="71" s="1"/>
  <c r="H12" i="71"/>
  <c r="I12" i="71" s="1"/>
  <c r="H11" i="71"/>
  <c r="D45" i="72"/>
  <c r="E45" i="72"/>
  <c r="F45" i="72"/>
  <c r="G45" i="72"/>
  <c r="H45" i="72"/>
  <c r="I45" i="72"/>
  <c r="J45" i="72"/>
  <c r="K45" i="72"/>
  <c r="L45" i="72"/>
  <c r="M45" i="72"/>
  <c r="N45" i="72"/>
  <c r="O45" i="72"/>
  <c r="P45" i="72"/>
  <c r="Q45" i="72"/>
  <c r="R45" i="72"/>
  <c r="S45" i="72"/>
  <c r="C45" i="72"/>
  <c r="D42" i="72"/>
  <c r="E42" i="72"/>
  <c r="F42" i="72"/>
  <c r="G42" i="72"/>
  <c r="H42" i="72"/>
  <c r="I42" i="72"/>
  <c r="J42" i="72"/>
  <c r="K42" i="72"/>
  <c r="L42" i="72"/>
  <c r="M42" i="72"/>
  <c r="N42" i="72"/>
  <c r="O42" i="72"/>
  <c r="P42" i="72"/>
  <c r="Q42" i="72"/>
  <c r="R42" i="72"/>
  <c r="S42" i="72"/>
  <c r="C42" i="72"/>
  <c r="D39" i="72"/>
  <c r="E39" i="72"/>
  <c r="F39" i="72"/>
  <c r="G39" i="72"/>
  <c r="H39" i="72"/>
  <c r="I39" i="72"/>
  <c r="J39" i="72"/>
  <c r="K39" i="72"/>
  <c r="L39" i="72"/>
  <c r="M39" i="72"/>
  <c r="N39" i="72"/>
  <c r="O39" i="72"/>
  <c r="P39" i="72"/>
  <c r="Q39" i="72"/>
  <c r="R39" i="72"/>
  <c r="S39" i="72"/>
  <c r="C39" i="72"/>
  <c r="D36" i="72"/>
  <c r="E36" i="72"/>
  <c r="F36" i="72"/>
  <c r="G36" i="72"/>
  <c r="H36" i="72"/>
  <c r="I36" i="72"/>
  <c r="J36" i="72"/>
  <c r="K36" i="72"/>
  <c r="L36" i="72"/>
  <c r="M36" i="72"/>
  <c r="N36" i="72"/>
  <c r="O36" i="72"/>
  <c r="P36" i="72"/>
  <c r="Q36" i="72"/>
  <c r="R36" i="72"/>
  <c r="S36" i="72"/>
  <c r="C36" i="72"/>
  <c r="D33" i="72"/>
  <c r="E33" i="72"/>
  <c r="F33" i="72"/>
  <c r="G33" i="72"/>
  <c r="H33" i="72"/>
  <c r="I33" i="72"/>
  <c r="J33" i="72"/>
  <c r="K33" i="72"/>
  <c r="L33" i="72"/>
  <c r="M33" i="72"/>
  <c r="N33" i="72"/>
  <c r="O33" i="72"/>
  <c r="P33" i="72"/>
  <c r="Q33" i="72"/>
  <c r="R33" i="72"/>
  <c r="S33" i="72"/>
  <c r="C33" i="72"/>
  <c r="D30" i="72"/>
  <c r="E30" i="72"/>
  <c r="F30" i="72"/>
  <c r="G30" i="72"/>
  <c r="H30" i="72"/>
  <c r="I30" i="72"/>
  <c r="J30" i="72"/>
  <c r="K30" i="72"/>
  <c r="L30" i="72"/>
  <c r="M30" i="72"/>
  <c r="N30" i="72"/>
  <c r="O30" i="72"/>
  <c r="P30" i="72"/>
  <c r="Q30" i="72"/>
  <c r="R30" i="72"/>
  <c r="S30" i="72"/>
  <c r="C30" i="72"/>
  <c r="F26" i="71"/>
  <c r="D27" i="71"/>
  <c r="E27" i="71"/>
  <c r="F12" i="71"/>
  <c r="G12" i="71" s="1"/>
  <c r="F13" i="71"/>
  <c r="G13" i="71" s="1"/>
  <c r="F14" i="71"/>
  <c r="G14" i="71" s="1"/>
  <c r="F15" i="71"/>
  <c r="G15" i="71" s="1"/>
  <c r="F16" i="71"/>
  <c r="G16" i="71" s="1"/>
  <c r="F17" i="71"/>
  <c r="G17" i="71" s="1"/>
  <c r="F18" i="71"/>
  <c r="G18" i="71" s="1"/>
  <c r="F19" i="71"/>
  <c r="G19" i="71"/>
  <c r="F20" i="71"/>
  <c r="G20" i="71" s="1"/>
  <c r="E53" i="71" l="1"/>
  <c r="I19" i="71"/>
  <c r="D60" i="71" s="1"/>
  <c r="I26" i="71"/>
  <c r="D67" i="71" s="1"/>
  <c r="I17" i="71"/>
  <c r="D58" i="71" s="1"/>
  <c r="I16" i="71"/>
  <c r="D57" i="71" s="1"/>
  <c r="I18" i="71"/>
  <c r="D59" i="71" s="1"/>
  <c r="I14" i="71"/>
  <c r="D55" i="71" s="1"/>
  <c r="D54" i="71"/>
  <c r="D53" i="71"/>
  <c r="E64" i="71"/>
  <c r="F64" i="71" s="1"/>
  <c r="I45" i="71"/>
  <c r="E65" i="71" s="1"/>
  <c r="F65" i="71" s="1"/>
  <c r="E54" i="71"/>
  <c r="I47" i="71"/>
  <c r="I41" i="71"/>
  <c r="E61" i="71" s="1"/>
  <c r="E56" i="71"/>
  <c r="E57" i="71"/>
  <c r="E60" i="71"/>
  <c r="F60" i="71" s="1"/>
  <c r="E58" i="71"/>
  <c r="I20" i="71"/>
  <c r="D61" i="71" s="1"/>
  <c r="F27" i="71"/>
  <c r="G43" i="71"/>
  <c r="H43" i="71" s="1"/>
  <c r="I43" i="71" s="1"/>
  <c r="E63" i="71" s="1"/>
  <c r="F63" i="71" s="1"/>
  <c r="I46" i="71" l="1"/>
  <c r="E66" i="71" s="1"/>
  <c r="F66" i="71" s="1"/>
  <c r="F54" i="71"/>
  <c r="I39" i="71"/>
  <c r="E59" i="71" s="1"/>
  <c r="F59" i="71" s="1"/>
  <c r="I35" i="71"/>
  <c r="E55" i="71" s="1"/>
  <c r="F55" i="71" s="1"/>
  <c r="F57" i="71"/>
  <c r="F58" i="71"/>
  <c r="F67" i="71"/>
  <c r="F53" i="71"/>
  <c r="F61" i="71"/>
  <c r="H15" i="71"/>
  <c r="I15" i="71" s="1"/>
  <c r="G42" i="71"/>
  <c r="H42" i="71" s="1"/>
  <c r="I42" i="71" s="1"/>
  <c r="E62" i="71" s="1"/>
  <c r="F62" i="71" s="1"/>
  <c r="G27" i="71"/>
  <c r="D56" i="71" l="1"/>
  <c r="F56" i="71" s="1"/>
  <c r="F68" i="71" s="1"/>
  <c r="C8" i="70" l="1"/>
  <c r="B3" i="70"/>
  <c r="B2" i="70"/>
  <c r="C18" i="49" l="1"/>
  <c r="AA29" i="13"/>
  <c r="AA37" i="13"/>
  <c r="AA38" i="13"/>
  <c r="AA39" i="13"/>
  <c r="AA40" i="13"/>
  <c r="AA41" i="13"/>
  <c r="C43" i="13"/>
  <c r="D43" i="13"/>
  <c r="E43" i="13"/>
  <c r="F43" i="13"/>
  <c r="G43" i="13"/>
  <c r="H43" i="13"/>
  <c r="I43" i="13"/>
  <c r="J43" i="13"/>
  <c r="K43" i="13"/>
  <c r="L43" i="13"/>
  <c r="M43" i="13"/>
  <c r="N43" i="13"/>
  <c r="O43" i="13"/>
  <c r="P43" i="13"/>
  <c r="Q43" i="13"/>
  <c r="R43" i="13"/>
  <c r="S43" i="13"/>
  <c r="T43" i="13"/>
  <c r="U43" i="13"/>
  <c r="V43" i="13"/>
  <c r="W43" i="13"/>
  <c r="X43" i="13"/>
  <c r="Y43" i="13"/>
  <c r="Z43" i="13"/>
  <c r="AA24" i="13"/>
  <c r="AA25" i="13"/>
  <c r="AA26" i="13"/>
  <c r="AA27" i="13"/>
  <c r="M15" i="13"/>
  <c r="N15" i="13"/>
  <c r="L15" i="13"/>
  <c r="K15" i="13"/>
  <c r="J15" i="13"/>
  <c r="I15" i="13"/>
  <c r="H15" i="13"/>
  <c r="G15" i="13"/>
  <c r="F15" i="13"/>
  <c r="E15" i="13"/>
  <c r="D15" i="13"/>
  <c r="C15" i="13"/>
  <c r="N13" i="13"/>
  <c r="M13" i="13"/>
  <c r="L13" i="13"/>
  <c r="K13" i="13"/>
  <c r="J13" i="13"/>
  <c r="I13" i="13"/>
  <c r="H13" i="13"/>
  <c r="G13" i="13"/>
  <c r="F13" i="13"/>
  <c r="E13" i="13"/>
  <c r="D13" i="13"/>
  <c r="C13" i="13"/>
  <c r="N12" i="13"/>
  <c r="M12" i="13"/>
  <c r="L12" i="13"/>
  <c r="K12" i="13"/>
  <c r="J12" i="13"/>
  <c r="I12" i="13"/>
  <c r="H12" i="13"/>
  <c r="G12" i="13"/>
  <c r="F12" i="13"/>
  <c r="E12" i="13"/>
  <c r="D12" i="13"/>
  <c r="C12" i="13"/>
  <c r="N11" i="13"/>
  <c r="M11" i="13"/>
  <c r="L11" i="13"/>
  <c r="K11" i="13"/>
  <c r="J11" i="13"/>
  <c r="I11" i="13"/>
  <c r="H11" i="13"/>
  <c r="G11" i="13"/>
  <c r="F11" i="13"/>
  <c r="E11" i="13"/>
  <c r="D11" i="13"/>
  <c r="C11" i="13"/>
  <c r="N10" i="13"/>
  <c r="M10" i="13"/>
  <c r="L10" i="13"/>
  <c r="L17" i="13" s="1"/>
  <c r="K10" i="13"/>
  <c r="J10" i="13"/>
  <c r="I10" i="13"/>
  <c r="I17" i="13" s="1"/>
  <c r="H10" i="13"/>
  <c r="G10" i="13"/>
  <c r="F10" i="13"/>
  <c r="E10" i="13"/>
  <c r="D10" i="13"/>
  <c r="C10" i="13"/>
  <c r="AA31" i="13" l="1"/>
  <c r="H17" i="13"/>
  <c r="F17" i="13"/>
  <c r="J17" i="13"/>
  <c r="N17" i="13"/>
  <c r="K17" i="13"/>
  <c r="AA43" i="13"/>
  <c r="E17" i="13"/>
  <c r="D17" i="13"/>
  <c r="M17" i="13"/>
  <c r="C17" i="13"/>
  <c r="G17" i="13"/>
  <c r="E48" i="63" l="1"/>
  <c r="E47" i="63"/>
  <c r="E50" i="63"/>
  <c r="E56" i="63" l="1"/>
  <c r="E51" i="63"/>
  <c r="E46" i="63" l="1"/>
  <c r="C27" i="32" l="1"/>
  <c r="C20" i="32" l="1"/>
  <c r="C12" i="32"/>
  <c r="C37" i="32" l="1"/>
  <c r="D37" i="32"/>
  <c r="E37" i="32"/>
  <c r="F37" i="32"/>
  <c r="G37" i="32"/>
  <c r="H37" i="32"/>
  <c r="I37" i="32"/>
  <c r="J37" i="32"/>
  <c r="K37" i="32"/>
  <c r="L37" i="32"/>
  <c r="M37" i="32"/>
  <c r="N37" i="32"/>
  <c r="O37" i="32"/>
  <c r="Q37" i="32"/>
  <c r="R37" i="32"/>
  <c r="S37" i="32"/>
  <c r="T37" i="32"/>
  <c r="U37" i="32"/>
  <c r="V37" i="32"/>
  <c r="W37" i="32"/>
  <c r="X37" i="32"/>
  <c r="Y37" i="32"/>
  <c r="Z37" i="32"/>
  <c r="AA37" i="32"/>
  <c r="AB37" i="32"/>
  <c r="AC37" i="32"/>
  <c r="AD37" i="32"/>
  <c r="AE37" i="32"/>
  <c r="AF37" i="32"/>
  <c r="AG37" i="32"/>
  <c r="AH37" i="32"/>
  <c r="AI37" i="32"/>
  <c r="AJ37" i="32"/>
  <c r="AK37" i="32"/>
  <c r="AL37" i="32"/>
  <c r="AM37" i="32"/>
  <c r="AN37" i="32"/>
  <c r="AO37" i="32"/>
  <c r="AP37" i="32"/>
  <c r="AQ37" i="32"/>
  <c r="AR37" i="32"/>
  <c r="AS37" i="32"/>
  <c r="AT37" i="32"/>
  <c r="AU37" i="32"/>
  <c r="AV37" i="32"/>
  <c r="AW37" i="32"/>
  <c r="E37" i="12"/>
  <c r="F37" i="12"/>
  <c r="G37" i="12"/>
  <c r="H37" i="12"/>
  <c r="I37" i="12"/>
  <c r="J37" i="12"/>
  <c r="K37" i="12"/>
  <c r="L37" i="12"/>
  <c r="M37" i="12"/>
  <c r="N37" i="12"/>
  <c r="O37" i="12"/>
  <c r="E38" i="12"/>
  <c r="F38" i="12"/>
  <c r="G38" i="12"/>
  <c r="H38" i="12"/>
  <c r="I38" i="12"/>
  <c r="J38" i="12"/>
  <c r="K38" i="12"/>
  <c r="L38" i="12"/>
  <c r="M38" i="12"/>
  <c r="N38" i="12"/>
  <c r="O38" i="12"/>
  <c r="D38" i="12"/>
  <c r="D37" i="12"/>
  <c r="P10" i="13"/>
  <c r="P17" i="13" s="1"/>
  <c r="Q10" i="13"/>
  <c r="Q17" i="13" s="1"/>
  <c r="R10" i="13"/>
  <c r="S10" i="13"/>
  <c r="T10" i="13"/>
  <c r="U10" i="13"/>
  <c r="V10" i="13"/>
  <c r="W10" i="13"/>
  <c r="X10" i="13"/>
  <c r="X17" i="13" s="1"/>
  <c r="Y10" i="13"/>
  <c r="Y17" i="13" s="1"/>
  <c r="P11" i="13"/>
  <c r="Q11" i="13"/>
  <c r="R11" i="13"/>
  <c r="S11" i="13"/>
  <c r="T11" i="13"/>
  <c r="U11" i="13"/>
  <c r="V11" i="13"/>
  <c r="W11" i="13"/>
  <c r="X11" i="13"/>
  <c r="Y11" i="13"/>
  <c r="Z11" i="13"/>
  <c r="Z17" i="13" s="1"/>
  <c r="P12" i="13"/>
  <c r="Q12" i="13"/>
  <c r="R12" i="13"/>
  <c r="S12" i="13"/>
  <c r="T12" i="13"/>
  <c r="U12" i="13"/>
  <c r="V12" i="13"/>
  <c r="W12" i="13"/>
  <c r="X12" i="13"/>
  <c r="Y12" i="13"/>
  <c r="Z12" i="13"/>
  <c r="P13" i="13"/>
  <c r="Q13" i="13"/>
  <c r="R13" i="13"/>
  <c r="S13" i="13"/>
  <c r="T13" i="13"/>
  <c r="U13" i="13"/>
  <c r="V13" i="13"/>
  <c r="W13" i="13"/>
  <c r="X13" i="13"/>
  <c r="Y13" i="13"/>
  <c r="P15" i="13"/>
  <c r="Q15" i="13"/>
  <c r="R15" i="13"/>
  <c r="S15" i="13"/>
  <c r="T15" i="13"/>
  <c r="U15" i="13"/>
  <c r="V15" i="13"/>
  <c r="W15" i="13"/>
  <c r="X15" i="13"/>
  <c r="Y15" i="13"/>
  <c r="Z15" i="13"/>
  <c r="O15" i="13"/>
  <c r="O13" i="13"/>
  <c r="O12" i="13"/>
  <c r="O11" i="13"/>
  <c r="O10" i="13"/>
  <c r="O12" i="15"/>
  <c r="O11" i="15"/>
  <c r="O17" i="13" l="1"/>
  <c r="AA10" i="13"/>
  <c r="W17" i="13"/>
  <c r="AA11" i="13"/>
  <c r="AA12" i="13"/>
  <c r="T17" i="13"/>
  <c r="AA13" i="13"/>
  <c r="V17" i="13"/>
  <c r="U17" i="13"/>
  <c r="S17" i="13"/>
  <c r="AA15" i="13"/>
  <c r="R17" i="13"/>
  <c r="BB14" i="32"/>
  <c r="BB15" i="32"/>
  <c r="BB16" i="32"/>
  <c r="C10" i="12" l="1"/>
  <c r="C10" i="17"/>
  <c r="BW13" i="28"/>
  <c r="CG13" i="28"/>
  <c r="C10" i="22" l="1"/>
  <c r="C17" i="49"/>
  <c r="G12" i="49" s="1"/>
  <c r="E69" i="63" s="1"/>
  <c r="D10" i="22" l="1"/>
  <c r="E10" i="22" s="1"/>
  <c r="D9" i="57"/>
  <c r="J71" i="55" l="1"/>
  <c r="I10" i="17" l="1"/>
  <c r="J60" i="64"/>
  <c r="J59" i="64" s="1"/>
  <c r="H60" i="64"/>
  <c r="J58" i="64" l="1"/>
  <c r="H59" i="64"/>
  <c r="H58" i="64" l="1"/>
  <c r="J57" i="64"/>
  <c r="J56" i="64" l="1"/>
  <c r="H57" i="64"/>
  <c r="J55" i="64" l="1"/>
  <c r="H56" i="64"/>
  <c r="J54" i="64" l="1"/>
  <c r="H55" i="64"/>
  <c r="H54" i="64" l="1"/>
  <c r="J53" i="64"/>
  <c r="H53" i="64" l="1"/>
  <c r="J52" i="64"/>
  <c r="H52" i="64" l="1"/>
  <c r="J51" i="64"/>
  <c r="J50" i="64" l="1"/>
  <c r="H51" i="64"/>
  <c r="H50" i="64" l="1"/>
  <c r="J49" i="64"/>
  <c r="J48" i="64" l="1"/>
  <c r="H49" i="64"/>
  <c r="J47" i="64" l="1"/>
  <c r="H48" i="64"/>
  <c r="H47" i="64" l="1"/>
  <c r="J46" i="64"/>
  <c r="J45" i="64" l="1"/>
  <c r="H46" i="64"/>
  <c r="J44" i="64" l="1"/>
  <c r="H45" i="64"/>
  <c r="H44" i="64" l="1"/>
  <c r="J43" i="64"/>
  <c r="J42" i="64" l="1"/>
  <c r="H43" i="64"/>
  <c r="H42" i="64" l="1"/>
  <c r="J41" i="64"/>
  <c r="H41" i="64" l="1"/>
  <c r="J40" i="64"/>
  <c r="J39" i="64" l="1"/>
  <c r="H40" i="64"/>
  <c r="J38" i="64" l="1"/>
  <c r="H39" i="64"/>
  <c r="H38" i="64" l="1"/>
  <c r="J37" i="64"/>
  <c r="J36" i="64" l="1"/>
  <c r="H37" i="64"/>
  <c r="H36" i="64" l="1"/>
  <c r="J35" i="64"/>
  <c r="H35" i="64" l="1"/>
  <c r="J34" i="64"/>
  <c r="J33" i="64" l="1"/>
  <c r="H34" i="64"/>
  <c r="H33" i="64" l="1"/>
  <c r="J32" i="64"/>
  <c r="J31" i="64" l="1"/>
  <c r="H32" i="64"/>
  <c r="H31" i="64" l="1"/>
  <c r="J30" i="64"/>
  <c r="H30" i="64" l="1"/>
  <c r="J29" i="64"/>
  <c r="H29" i="64" l="1"/>
  <c r="J28" i="64"/>
  <c r="J27" i="64" l="1"/>
  <c r="H28" i="64"/>
  <c r="J26" i="64" l="1"/>
  <c r="H27" i="64"/>
  <c r="H26" i="64" l="1"/>
  <c r="J25" i="64"/>
  <c r="J24" i="64" l="1"/>
  <c r="H25" i="64"/>
  <c r="H24" i="64" l="1"/>
  <c r="J23" i="64"/>
  <c r="J22" i="64" l="1"/>
  <c r="H23" i="64"/>
  <c r="H22" i="64" l="1"/>
  <c r="J21" i="64"/>
  <c r="J20" i="64" l="1"/>
  <c r="H21" i="64"/>
  <c r="J19" i="64" l="1"/>
  <c r="H20" i="64"/>
  <c r="J18" i="64" l="1"/>
  <c r="H19" i="64"/>
  <c r="J17" i="64" l="1"/>
  <c r="H18" i="64"/>
  <c r="J16" i="64" l="1"/>
  <c r="H17" i="64"/>
  <c r="H16" i="64" s="1"/>
  <c r="H15" i="64" s="1"/>
  <c r="J15" i="64" l="1"/>
  <c r="J14" i="64" s="1"/>
  <c r="H14" i="64" l="1"/>
  <c r="B3" i="64" l="1"/>
  <c r="B2" i="64"/>
  <c r="CH13" i="28" l="1"/>
  <c r="CH18" i="28"/>
  <c r="CH23" i="28"/>
  <c r="CH28" i="28"/>
  <c r="X9" i="57"/>
  <c r="L32" i="17"/>
  <c r="B3" i="56"/>
  <c r="B2" i="56"/>
  <c r="B3" i="18" l="1"/>
  <c r="B2" i="18"/>
  <c r="B3" i="55"/>
  <c r="B2" i="55"/>
  <c r="B3" i="49"/>
  <c r="B2" i="49"/>
  <c r="B3" i="32"/>
  <c r="B2" i="32"/>
  <c r="B3" i="33"/>
  <c r="B3" i="30"/>
  <c r="B2" i="30"/>
  <c r="C3" i="29"/>
  <c r="B3" i="28"/>
  <c r="B2" i="28"/>
  <c r="C3" i="27"/>
  <c r="C2" i="27"/>
  <c r="B3" i="26"/>
  <c r="B2" i="26"/>
  <c r="B3" i="57"/>
  <c r="B2" i="57"/>
  <c r="B3" i="22"/>
  <c r="B2" i="22"/>
  <c r="B3" i="20"/>
  <c r="B2" i="20"/>
  <c r="B3" i="17"/>
  <c r="B2" i="17"/>
  <c r="B3" i="15"/>
  <c r="B2" i="15"/>
  <c r="B3" i="13"/>
  <c r="B2" i="13"/>
  <c r="B3" i="12"/>
  <c r="B2" i="12"/>
  <c r="E16" i="63"/>
  <c r="C31" i="28" l="1"/>
  <c r="D31" i="28"/>
  <c r="E31" i="28"/>
  <c r="F31" i="28"/>
  <c r="G31" i="28"/>
  <c r="H31" i="28"/>
  <c r="I31" i="28"/>
  <c r="J31" i="28"/>
  <c r="K31" i="28"/>
  <c r="L31" i="28"/>
  <c r="M31" i="28"/>
  <c r="N31" i="28"/>
  <c r="O31" i="28"/>
  <c r="P31" i="28"/>
  <c r="Q31" i="28"/>
  <c r="R31" i="28"/>
  <c r="S31" i="28"/>
  <c r="T31" i="28"/>
  <c r="U31" i="28"/>
  <c r="V31" i="28"/>
  <c r="W31" i="28"/>
  <c r="X31" i="28"/>
  <c r="Y31" i="28"/>
  <c r="Z31" i="28"/>
  <c r="AA31" i="28"/>
  <c r="AB31" i="28"/>
  <c r="AC31" i="28"/>
  <c r="AD31" i="28"/>
  <c r="AE31" i="28"/>
  <c r="AF31" i="28"/>
  <c r="AG31" i="28"/>
  <c r="AH31" i="28"/>
  <c r="AI31" i="28"/>
  <c r="AJ31" i="28"/>
  <c r="AK31" i="28"/>
  <c r="AL31" i="28"/>
  <c r="AM31" i="28"/>
  <c r="AN31" i="28"/>
  <c r="AO31" i="28"/>
  <c r="AP31" i="28"/>
  <c r="AQ31" i="28"/>
  <c r="AR31" i="28"/>
  <c r="AS31" i="28"/>
  <c r="AT31" i="28"/>
  <c r="AU31" i="28"/>
  <c r="AV31" i="28"/>
  <c r="AW31" i="28"/>
  <c r="AX31" i="28"/>
  <c r="AY31" i="28"/>
  <c r="AZ31" i="28"/>
  <c r="BA31" i="28"/>
  <c r="BB31" i="28"/>
  <c r="BC31" i="28"/>
  <c r="BD31" i="28"/>
  <c r="BE31" i="28"/>
  <c r="BF31" i="28"/>
  <c r="BG31" i="28"/>
  <c r="BH31" i="28"/>
  <c r="BI31" i="28"/>
  <c r="BJ31" i="28"/>
  <c r="BK31" i="28"/>
  <c r="BL31" i="28"/>
  <c r="BM31" i="28"/>
  <c r="BN31" i="28"/>
  <c r="BO31" i="28"/>
  <c r="BP31" i="28"/>
  <c r="BQ31" i="28"/>
  <c r="BR31" i="28"/>
  <c r="BS31" i="28"/>
  <c r="BT31" i="28"/>
  <c r="BU31" i="28"/>
  <c r="BV31" i="28"/>
  <c r="BW31" i="28"/>
  <c r="BX31" i="28"/>
  <c r="BY31" i="28"/>
  <c r="BZ31" i="28"/>
  <c r="CA31" i="28"/>
  <c r="CB31" i="28"/>
  <c r="CC31" i="28"/>
  <c r="CD31" i="28"/>
  <c r="CE31" i="28"/>
  <c r="CF31" i="28"/>
  <c r="CG31" i="28"/>
  <c r="CH31" i="28"/>
  <c r="CI31" i="28"/>
  <c r="CJ31" i="28"/>
  <c r="CK31" i="28"/>
  <c r="CL31" i="28"/>
  <c r="CM31" i="28"/>
  <c r="CN31" i="28"/>
  <c r="CO31" i="28"/>
  <c r="CP31" i="28"/>
  <c r="CQ31" i="28"/>
  <c r="CR31" i="28"/>
  <c r="CS31" i="28"/>
  <c r="CT31" i="28"/>
  <c r="C32" i="28"/>
  <c r="D32" i="28"/>
  <c r="E32" i="28"/>
  <c r="F32" i="28"/>
  <c r="G32" i="28"/>
  <c r="H32" i="28"/>
  <c r="I32" i="28"/>
  <c r="J32" i="28"/>
  <c r="K32" i="28"/>
  <c r="L32" i="28"/>
  <c r="M32" i="28"/>
  <c r="N32" i="28"/>
  <c r="O32" i="28"/>
  <c r="P32" i="28"/>
  <c r="Q32" i="28"/>
  <c r="R32" i="28"/>
  <c r="S32" i="28"/>
  <c r="T32" i="28"/>
  <c r="U32" i="28"/>
  <c r="V32" i="28"/>
  <c r="W32" i="28"/>
  <c r="X32" i="28"/>
  <c r="Y32" i="28"/>
  <c r="Z32" i="28"/>
  <c r="AA32" i="28"/>
  <c r="AB32" i="28"/>
  <c r="AC32" i="28"/>
  <c r="AD32" i="28"/>
  <c r="AE32" i="28"/>
  <c r="AF32" i="28"/>
  <c r="AG32" i="28"/>
  <c r="AH32" i="28"/>
  <c r="AI32" i="28"/>
  <c r="AJ32" i="28"/>
  <c r="AK32" i="28"/>
  <c r="AL32" i="28"/>
  <c r="AM32" i="28"/>
  <c r="AN32" i="28"/>
  <c r="AO32" i="28"/>
  <c r="AP32" i="28"/>
  <c r="AQ32" i="28"/>
  <c r="AR32" i="28"/>
  <c r="AS32" i="28"/>
  <c r="AT32" i="28"/>
  <c r="AU32" i="28"/>
  <c r="AV32" i="28"/>
  <c r="AW32" i="28"/>
  <c r="AX32" i="28"/>
  <c r="AY32" i="28"/>
  <c r="AZ32" i="28"/>
  <c r="BA32" i="28"/>
  <c r="BB32" i="28"/>
  <c r="BC32" i="28"/>
  <c r="BD32" i="28"/>
  <c r="BE32" i="28"/>
  <c r="BF32" i="28"/>
  <c r="BG32" i="28"/>
  <c r="BH32" i="28"/>
  <c r="BI32" i="28"/>
  <c r="BJ32" i="28"/>
  <c r="BK32" i="28"/>
  <c r="BL32" i="28"/>
  <c r="BM32" i="28"/>
  <c r="BN32" i="28"/>
  <c r="BO32" i="28"/>
  <c r="BP32" i="28"/>
  <c r="BQ32" i="28"/>
  <c r="BR32" i="28"/>
  <c r="BS32" i="28"/>
  <c r="BT32" i="28"/>
  <c r="BU32" i="28"/>
  <c r="BV32" i="28"/>
  <c r="BW32" i="28"/>
  <c r="BX32" i="28"/>
  <c r="BY32" i="28"/>
  <c r="BZ32" i="28"/>
  <c r="CA32" i="28"/>
  <c r="CB32" i="28"/>
  <c r="CC32" i="28"/>
  <c r="CD32" i="28"/>
  <c r="CE32" i="28"/>
  <c r="CF32" i="28"/>
  <c r="CG32" i="28"/>
  <c r="CH32" i="28"/>
  <c r="CH33" i="28" s="1"/>
  <c r="CI32" i="28"/>
  <c r="CJ32" i="28"/>
  <c r="CK32" i="28"/>
  <c r="CL32" i="28"/>
  <c r="CM32" i="28"/>
  <c r="CN32" i="28"/>
  <c r="CO32" i="28"/>
  <c r="CP32" i="28"/>
  <c r="CQ32" i="28"/>
  <c r="CR32" i="28"/>
  <c r="CS32" i="28"/>
  <c r="CT32" i="28"/>
  <c r="BB30" i="32" l="1"/>
  <c r="BC14" i="32" l="1"/>
  <c r="BE14" i="32" s="1"/>
  <c r="BC15" i="32"/>
  <c r="BE15" i="32" s="1"/>
  <c r="I39" i="12"/>
  <c r="J39" i="12"/>
  <c r="E39" i="12"/>
  <c r="H39" i="12"/>
  <c r="O39" i="12"/>
  <c r="G39" i="12"/>
  <c r="K39" i="12"/>
  <c r="C34" i="12"/>
  <c r="BE13" i="32" l="1"/>
  <c r="P38" i="12"/>
  <c r="N39" i="12"/>
  <c r="F39" i="12"/>
  <c r="M39" i="12"/>
  <c r="L39" i="12"/>
  <c r="P37" i="12"/>
  <c r="D39" i="12"/>
  <c r="P39" i="12" l="1"/>
  <c r="C20" i="26" l="1"/>
  <c r="C19" i="26"/>
  <c r="C23" i="26" s="1"/>
  <c r="C12" i="22"/>
  <c r="E12" i="22" s="1"/>
  <c r="C11" i="22"/>
  <c r="C15" i="22"/>
  <c r="C14" i="22"/>
  <c r="E14" i="22" s="1"/>
  <c r="E30" i="63" s="1"/>
  <c r="C13" i="22"/>
  <c r="E13" i="22" s="1"/>
  <c r="E11" i="22" l="1"/>
  <c r="E27" i="63" s="1"/>
  <c r="E15" i="22"/>
  <c r="E31" i="63" s="1"/>
  <c r="O39" i="17" l="1"/>
  <c r="O25" i="17"/>
  <c r="O26" i="17"/>
  <c r="O27" i="17"/>
  <c r="O28" i="17"/>
  <c r="O29" i="17"/>
  <c r="D15" i="17"/>
  <c r="E15" i="17"/>
  <c r="F15" i="17"/>
  <c r="G15" i="17"/>
  <c r="H15" i="17"/>
  <c r="I15" i="17"/>
  <c r="J15" i="17"/>
  <c r="K15" i="17"/>
  <c r="L15" i="17"/>
  <c r="M15" i="17"/>
  <c r="N15" i="17"/>
  <c r="C15" i="17"/>
  <c r="D11" i="17"/>
  <c r="E11" i="17"/>
  <c r="F11" i="17"/>
  <c r="G11" i="17"/>
  <c r="H11" i="17"/>
  <c r="I11" i="17"/>
  <c r="J11" i="17"/>
  <c r="K11" i="17"/>
  <c r="L11" i="17"/>
  <c r="M11" i="17"/>
  <c r="N11" i="17"/>
  <c r="C11" i="17"/>
  <c r="O30" i="17"/>
  <c r="O15" i="17" l="1"/>
  <c r="BB32" i="32" l="1"/>
  <c r="BC32" i="32" s="1"/>
  <c r="BE32" i="32" s="1"/>
  <c r="BB31" i="32"/>
  <c r="BC31" i="32" s="1"/>
  <c r="BC30" i="32"/>
  <c r="BE30" i="32" s="1"/>
  <c r="BB29" i="32"/>
  <c r="BC29" i="32" s="1"/>
  <c r="BE29" i="32" s="1"/>
  <c r="BB28" i="32"/>
  <c r="BC28" i="32" s="1"/>
  <c r="BB25" i="32"/>
  <c r="BC25" i="32" s="1"/>
  <c r="BE25" i="32" s="1"/>
  <c r="BB24" i="32"/>
  <c r="BC24" i="32" s="1"/>
  <c r="BE24" i="32" s="1"/>
  <c r="BB23" i="32"/>
  <c r="BC23" i="32" s="1"/>
  <c r="BE23" i="32" s="1"/>
  <c r="BB22" i="32"/>
  <c r="BC22" i="32" s="1"/>
  <c r="BE22" i="32" s="1"/>
  <c r="BB21" i="32"/>
  <c r="BC16" i="32"/>
  <c r="BB17" i="32"/>
  <c r="BB18" i="32"/>
  <c r="BC18" i="32" s="1"/>
  <c r="BE18" i="32" s="1"/>
  <c r="AV27" i="32"/>
  <c r="AT27" i="32"/>
  <c r="AS27" i="32"/>
  <c r="AQ27" i="32"/>
  <c r="AN27" i="32"/>
  <c r="AK27" i="32"/>
  <c r="AI27" i="32"/>
  <c r="AF27" i="32"/>
  <c r="AE27" i="32"/>
  <c r="AC27" i="32"/>
  <c r="AA27" i="32"/>
  <c r="W27" i="32"/>
  <c r="U27" i="32"/>
  <c r="O27" i="32"/>
  <c r="M27" i="32"/>
  <c r="G27" i="32"/>
  <c r="E27" i="32"/>
  <c r="AP27" i="32"/>
  <c r="AH27" i="32"/>
  <c r="Z27" i="32"/>
  <c r="X27" i="32"/>
  <c r="S27" i="32"/>
  <c r="R27" i="32"/>
  <c r="Q27" i="32"/>
  <c r="J27" i="32"/>
  <c r="I27" i="32"/>
  <c r="H27" i="32"/>
  <c r="AW27" i="32"/>
  <c r="AU27" i="32"/>
  <c r="AR27" i="32"/>
  <c r="AO27" i="32"/>
  <c r="AM27" i="32"/>
  <c r="AL27" i="32"/>
  <c r="AJ27" i="32"/>
  <c r="AG27" i="32"/>
  <c r="AD27" i="32"/>
  <c r="AB27" i="32"/>
  <c r="Y27" i="32"/>
  <c r="V27" i="32"/>
  <c r="T27" i="32"/>
  <c r="N27" i="32"/>
  <c r="L27" i="32"/>
  <c r="F27" i="32"/>
  <c r="D27" i="32"/>
  <c r="AU20" i="32"/>
  <c r="AM20" i="32"/>
  <c r="AE20" i="32"/>
  <c r="AR20" i="32"/>
  <c r="AJ20" i="32"/>
  <c r="AB20" i="32"/>
  <c r="W20" i="32"/>
  <c r="T20" i="32"/>
  <c r="O20" i="32"/>
  <c r="L20" i="32"/>
  <c r="G20" i="32"/>
  <c r="D20" i="32"/>
  <c r="AX20" i="32"/>
  <c r="AW20" i="32"/>
  <c r="AT20" i="32"/>
  <c r="AP20" i="32"/>
  <c r="AO20" i="32"/>
  <c r="AL20" i="32"/>
  <c r="AH20" i="32"/>
  <c r="AG20" i="32"/>
  <c r="AD20" i="32"/>
  <c r="Z20" i="32"/>
  <c r="Y20" i="32"/>
  <c r="V20" i="32"/>
  <c r="R20" i="32"/>
  <c r="Q20" i="32"/>
  <c r="N20" i="32"/>
  <c r="J20" i="32"/>
  <c r="I20" i="32"/>
  <c r="F20" i="32"/>
  <c r="AS12" i="32"/>
  <c r="AR12" i="32"/>
  <c r="AK12" i="32"/>
  <c r="AJ12" i="32"/>
  <c r="AB12" i="32"/>
  <c r="U12" i="32"/>
  <c r="T12" i="32"/>
  <c r="M12" i="32"/>
  <c r="L12" i="32"/>
  <c r="E12" i="32"/>
  <c r="D12" i="32"/>
  <c r="AV12" i="32"/>
  <c r="AU12" i="32"/>
  <c r="AN12" i="32"/>
  <c r="AM12" i="32"/>
  <c r="AF12" i="32"/>
  <c r="AE12" i="32"/>
  <c r="X12" i="32"/>
  <c r="W12" i="32"/>
  <c r="P12" i="32"/>
  <c r="O12" i="32"/>
  <c r="H12" i="32"/>
  <c r="G12" i="32"/>
  <c r="AX12" i="32"/>
  <c r="AQ12" i="32"/>
  <c r="AP12" i="32"/>
  <c r="AI12" i="32"/>
  <c r="AH12" i="32"/>
  <c r="AC12" i="32"/>
  <c r="AA12" i="32"/>
  <c r="Z12" i="32"/>
  <c r="S12" i="32"/>
  <c r="R12" i="32"/>
  <c r="K12" i="32"/>
  <c r="J12" i="32"/>
  <c r="AP34" i="32" l="1"/>
  <c r="BC21" i="32"/>
  <c r="BB20" i="32"/>
  <c r="BC17" i="32"/>
  <c r="BE17" i="32" s="1"/>
  <c r="BB12" i="32"/>
  <c r="W34" i="32"/>
  <c r="BE21" i="32"/>
  <c r="BC20" i="32"/>
  <c r="BC27" i="32"/>
  <c r="BE31" i="32"/>
  <c r="T34" i="32"/>
  <c r="AU34" i="32"/>
  <c r="Z34" i="32"/>
  <c r="AB34" i="32"/>
  <c r="AE34" i="32"/>
  <c r="L34" i="32"/>
  <c r="O34" i="32"/>
  <c r="AH34" i="32"/>
  <c r="J34" i="32"/>
  <c r="D34" i="32"/>
  <c r="AR34" i="32"/>
  <c r="R34" i="32"/>
  <c r="AJ34" i="32"/>
  <c r="G34" i="32"/>
  <c r="AM34" i="32"/>
  <c r="AY32" i="32"/>
  <c r="AX34" i="32"/>
  <c r="I12" i="32"/>
  <c r="I34" i="32" s="1"/>
  <c r="Q12" i="32"/>
  <c r="Q34" i="32" s="1"/>
  <c r="Y12" i="32"/>
  <c r="Y34" i="32" s="1"/>
  <c r="AG12" i="32"/>
  <c r="AG34" i="32" s="1"/>
  <c r="AO12" i="32"/>
  <c r="AO34" i="32" s="1"/>
  <c r="AW12" i="32"/>
  <c r="AW34" i="32" s="1"/>
  <c r="P27" i="32"/>
  <c r="AY13" i="32"/>
  <c r="AY14" i="32"/>
  <c r="AY15" i="32"/>
  <c r="AY17" i="32"/>
  <c r="K27" i="32"/>
  <c r="F12" i="32"/>
  <c r="F34" i="32" s="1"/>
  <c r="N12" i="32"/>
  <c r="N34" i="32" s="1"/>
  <c r="V12" i="32"/>
  <c r="V34" i="32" s="1"/>
  <c r="AD12" i="32"/>
  <c r="AD34" i="32" s="1"/>
  <c r="AL12" i="32"/>
  <c r="AL34" i="32" s="1"/>
  <c r="AT12" i="32"/>
  <c r="AT34" i="32" s="1"/>
  <c r="AY16" i="32"/>
  <c r="K20" i="32"/>
  <c r="S20" i="32"/>
  <c r="S34" i="32" s="1"/>
  <c r="AA20" i="32"/>
  <c r="AA34" i="32" s="1"/>
  <c r="AI20" i="32"/>
  <c r="AI34" i="32" s="1"/>
  <c r="AQ20" i="32"/>
  <c r="AQ34" i="32" s="1"/>
  <c r="H20" i="32"/>
  <c r="H34" i="32" s="1"/>
  <c r="P20" i="32"/>
  <c r="X20" i="32"/>
  <c r="X34" i="32" s="1"/>
  <c r="AF20" i="32"/>
  <c r="AF34" i="32" s="1"/>
  <c r="AN20" i="32"/>
  <c r="AN34" i="32" s="1"/>
  <c r="AV20" i="32"/>
  <c r="AV34" i="32" s="1"/>
  <c r="M20" i="32"/>
  <c r="M34" i="32" s="1"/>
  <c r="U20" i="32"/>
  <c r="U34" i="32" s="1"/>
  <c r="AC20" i="32"/>
  <c r="AC34" i="32" s="1"/>
  <c r="AK20" i="32"/>
  <c r="AK34" i="32" s="1"/>
  <c r="AS20" i="32"/>
  <c r="AS34" i="32" s="1"/>
  <c r="AY28" i="32"/>
  <c r="AY29" i="32"/>
  <c r="AY18" i="32"/>
  <c r="AY22" i="32"/>
  <c r="AY31" i="32"/>
  <c r="AY30" i="32"/>
  <c r="BC12" i="32" l="1"/>
  <c r="BC34" i="32" s="1"/>
  <c r="K34" i="32"/>
  <c r="P34" i="32"/>
  <c r="AY23" i="32"/>
  <c r="BE12" i="32"/>
  <c r="BB27" i="32"/>
  <c r="E20" i="32"/>
  <c r="E34" i="32" s="1"/>
  <c r="AY24" i="32"/>
  <c r="AY25" i="32"/>
  <c r="BB34" i="32" l="1"/>
  <c r="BE20" i="32"/>
  <c r="AY20" i="32"/>
  <c r="C34" i="32"/>
  <c r="C13" i="28" l="1"/>
  <c r="D13" i="28"/>
  <c r="E13" i="28"/>
  <c r="F13" i="28"/>
  <c r="G13" i="28"/>
  <c r="H13" i="28"/>
  <c r="I13" i="28"/>
  <c r="J13" i="28"/>
  <c r="K13" i="28"/>
  <c r="L13" i="28"/>
  <c r="M13" i="28"/>
  <c r="N13" i="28"/>
  <c r="O13" i="28"/>
  <c r="P13" i="28"/>
  <c r="Q13" i="28"/>
  <c r="R13" i="28"/>
  <c r="S13" i="28"/>
  <c r="T13" i="28"/>
  <c r="U13" i="28"/>
  <c r="V13" i="28"/>
  <c r="W13" i="28"/>
  <c r="X13" i="28"/>
  <c r="Y13" i="28"/>
  <c r="Z13" i="28"/>
  <c r="AA13" i="28"/>
  <c r="AB13" i="28"/>
  <c r="AC13" i="28"/>
  <c r="AD13" i="28"/>
  <c r="AE13" i="28"/>
  <c r="AF13" i="28"/>
  <c r="AG13" i="28"/>
  <c r="AH13" i="28"/>
  <c r="AI13" i="28"/>
  <c r="AJ13" i="28"/>
  <c r="AK13" i="28"/>
  <c r="AL13" i="28"/>
  <c r="AM13" i="28"/>
  <c r="AN13" i="28"/>
  <c r="AO13" i="28"/>
  <c r="AP13" i="28"/>
  <c r="AQ13" i="28"/>
  <c r="AR13" i="28"/>
  <c r="AS13" i="28"/>
  <c r="AT13" i="28"/>
  <c r="AU13" i="28"/>
  <c r="AV13" i="28"/>
  <c r="AW13" i="28"/>
  <c r="AX13" i="28"/>
  <c r="AY13" i="28"/>
  <c r="AZ13" i="28"/>
  <c r="BA13" i="28"/>
  <c r="BB13" i="28"/>
  <c r="BC13" i="28"/>
  <c r="BD13" i="28"/>
  <c r="BE13" i="28"/>
  <c r="BF13" i="28"/>
  <c r="BG13" i="28"/>
  <c r="BH13" i="28"/>
  <c r="BI13" i="28"/>
  <c r="BJ13" i="28"/>
  <c r="BK13" i="28"/>
  <c r="BL13" i="28"/>
  <c r="BM13" i="28"/>
  <c r="BN13" i="28"/>
  <c r="BO13" i="28"/>
  <c r="BP13" i="28"/>
  <c r="BQ13" i="28"/>
  <c r="BR13" i="28"/>
  <c r="BS13" i="28"/>
  <c r="BT13" i="28"/>
  <c r="BU13" i="28"/>
  <c r="BV13" i="28"/>
  <c r="BX13" i="28"/>
  <c r="BY13" i="28"/>
  <c r="BZ13" i="28"/>
  <c r="CA13" i="28"/>
  <c r="CB13" i="28"/>
  <c r="CC13" i="28"/>
  <c r="CD13" i="28"/>
  <c r="CE13" i="28"/>
  <c r="CI13" i="28"/>
  <c r="CJ13" i="28"/>
  <c r="CK13" i="28"/>
  <c r="CL13" i="28"/>
  <c r="CM13" i="28"/>
  <c r="CN13" i="28"/>
  <c r="CO13" i="28"/>
  <c r="CP13" i="28"/>
  <c r="CQ13" i="28"/>
  <c r="CR13" i="28"/>
  <c r="CS13" i="28"/>
  <c r="CT13" i="28"/>
  <c r="CT33" i="28"/>
  <c r="CS33" i="28"/>
  <c r="CR33" i="28"/>
  <c r="CQ33" i="28"/>
  <c r="CP33" i="28"/>
  <c r="CO33" i="28"/>
  <c r="CN33" i="28"/>
  <c r="CM33" i="28"/>
  <c r="CL33" i="28"/>
  <c r="CK33" i="28"/>
  <c r="CJ33" i="28"/>
  <c r="CI33" i="28"/>
  <c r="CG33" i="28"/>
  <c r="CF33" i="28"/>
  <c r="CE33" i="28"/>
  <c r="CD33" i="28"/>
  <c r="CC33" i="28"/>
  <c r="CB33" i="28"/>
  <c r="CA33" i="28"/>
  <c r="BZ33" i="28"/>
  <c r="BY33" i="28"/>
  <c r="BX33" i="28"/>
  <c r="BW33" i="28"/>
  <c r="BV33" i="28"/>
  <c r="BU33" i="28"/>
  <c r="BT33" i="28"/>
  <c r="BS33" i="28"/>
  <c r="BR33" i="28"/>
  <c r="BQ33" i="28"/>
  <c r="BP33" i="28"/>
  <c r="BO33" i="28"/>
  <c r="BN33" i="28"/>
  <c r="BM33" i="28"/>
  <c r="BL33" i="28"/>
  <c r="BK33" i="28"/>
  <c r="BJ33" i="28"/>
  <c r="BI33" i="28"/>
  <c r="BH33" i="28"/>
  <c r="BG33" i="28"/>
  <c r="BF33" i="28"/>
  <c r="BE33" i="28"/>
  <c r="BD33" i="28"/>
  <c r="BC33" i="28"/>
  <c r="BB33" i="28"/>
  <c r="BA33" i="28"/>
  <c r="AZ33" i="28"/>
  <c r="AY33" i="28"/>
  <c r="AX33" i="28"/>
  <c r="AW33" i="28"/>
  <c r="AV33" i="28"/>
  <c r="AU33" i="28"/>
  <c r="AT33" i="28"/>
  <c r="AS33" i="28"/>
  <c r="AR33" i="28"/>
  <c r="AQ33" i="28"/>
  <c r="AP33" i="28"/>
  <c r="AO33" i="28"/>
  <c r="AN33" i="28"/>
  <c r="AM33" i="28"/>
  <c r="AL33" i="28"/>
  <c r="AK33" i="28"/>
  <c r="AJ33" i="28"/>
  <c r="AI33" i="28"/>
  <c r="AH33" i="28"/>
  <c r="AG33" i="28"/>
  <c r="AF33" i="28"/>
  <c r="AE33" i="28"/>
  <c r="AD33" i="28"/>
  <c r="AC33" i="28"/>
  <c r="AB33" i="28"/>
  <c r="AA33" i="28"/>
  <c r="Z33" i="28"/>
  <c r="Y33" i="28"/>
  <c r="X33" i="28"/>
  <c r="W33" i="28"/>
  <c r="V33" i="28"/>
  <c r="U33" i="28"/>
  <c r="T33" i="28"/>
  <c r="S33" i="28"/>
  <c r="R33" i="28"/>
  <c r="Q33" i="28"/>
  <c r="P33" i="28"/>
  <c r="O33" i="28"/>
  <c r="N33" i="28"/>
  <c r="M33" i="28"/>
  <c r="L33" i="28"/>
  <c r="K33" i="28"/>
  <c r="J33" i="28"/>
  <c r="I33" i="28"/>
  <c r="H33" i="28"/>
  <c r="G33" i="28"/>
  <c r="F33" i="28"/>
  <c r="E33" i="28"/>
  <c r="D33" i="28"/>
  <c r="C33" i="28"/>
  <c r="CT28" i="28"/>
  <c r="CQ28" i="28"/>
  <c r="CP28" i="28"/>
  <c r="CO28" i="28"/>
  <c r="CT29" i="28" s="1"/>
  <c r="CN28" i="28"/>
  <c r="CS29" i="28" s="1"/>
  <c r="CM28" i="28"/>
  <c r="CL28" i="28"/>
  <c r="CK28" i="28"/>
  <c r="CJ28" i="28"/>
  <c r="CI28" i="28"/>
  <c r="CM29" i="28" s="1"/>
  <c r="CG28" i="28"/>
  <c r="CF28" i="28"/>
  <c r="CE28" i="28"/>
  <c r="CD28" i="28"/>
  <c r="CC28" i="28"/>
  <c r="CB28" i="28"/>
  <c r="CA28" i="28"/>
  <c r="BZ28" i="28"/>
  <c r="BY28" i="28"/>
  <c r="BX28" i="28"/>
  <c r="BW28" i="28"/>
  <c r="BV28" i="28"/>
  <c r="BU28" i="28"/>
  <c r="BT28" i="28"/>
  <c r="BS28" i="28"/>
  <c r="BR28" i="28"/>
  <c r="BQ28" i="28"/>
  <c r="BP28" i="28"/>
  <c r="BO28" i="28"/>
  <c r="BN28" i="28"/>
  <c r="BM28" i="28"/>
  <c r="BL28" i="28"/>
  <c r="BK28" i="28"/>
  <c r="BJ28" i="28"/>
  <c r="BI28" i="28"/>
  <c r="BH28" i="28"/>
  <c r="BG28" i="28"/>
  <c r="BF28" i="28"/>
  <c r="BE28" i="28"/>
  <c r="BD28" i="28"/>
  <c r="BC28" i="28"/>
  <c r="BB28" i="28"/>
  <c r="BA28" i="28"/>
  <c r="AZ28" i="28"/>
  <c r="AY28" i="28"/>
  <c r="AX28" i="28"/>
  <c r="AW28" i="28"/>
  <c r="AV28" i="28"/>
  <c r="AU28" i="28"/>
  <c r="AT28" i="28"/>
  <c r="AS28" i="28"/>
  <c r="AR28" i="28"/>
  <c r="AQ28" i="28"/>
  <c r="AP28" i="28"/>
  <c r="AO28" i="28"/>
  <c r="AN28" i="28"/>
  <c r="AM28" i="28"/>
  <c r="AL28" i="28"/>
  <c r="AK28" i="28"/>
  <c r="AJ28" i="28"/>
  <c r="AI28" i="28"/>
  <c r="AH28" i="28"/>
  <c r="AG28" i="28"/>
  <c r="AF28" i="28"/>
  <c r="AE28" i="28"/>
  <c r="AD28" i="28"/>
  <c r="AC28" i="28"/>
  <c r="AB28" i="28"/>
  <c r="AA28" i="28"/>
  <c r="Z28" i="28"/>
  <c r="Y28" i="28"/>
  <c r="X28" i="28"/>
  <c r="W28" i="28"/>
  <c r="V28" i="28"/>
  <c r="U28" i="28"/>
  <c r="T28" i="28"/>
  <c r="S28" i="28"/>
  <c r="R28" i="28"/>
  <c r="Q28" i="28"/>
  <c r="P28" i="28"/>
  <c r="O28" i="28"/>
  <c r="N28" i="28"/>
  <c r="M28" i="28"/>
  <c r="L28" i="28"/>
  <c r="K28" i="28"/>
  <c r="J28" i="28"/>
  <c r="I28" i="28"/>
  <c r="H28" i="28"/>
  <c r="G28" i="28"/>
  <c r="L29" i="28" s="1"/>
  <c r="F28" i="28"/>
  <c r="E28" i="28"/>
  <c r="D28" i="28"/>
  <c r="C28" i="28"/>
  <c r="CT23" i="28"/>
  <c r="CS23" i="28"/>
  <c r="CR23" i="28"/>
  <c r="CQ23" i="28"/>
  <c r="CP23" i="28"/>
  <c r="CO23" i="28"/>
  <c r="CN23" i="28"/>
  <c r="CM23" i="28"/>
  <c r="CL23" i="28"/>
  <c r="CK23" i="28"/>
  <c r="CJ23" i="28"/>
  <c r="CI23" i="28"/>
  <c r="CG23" i="28"/>
  <c r="CF23" i="28"/>
  <c r="CE23" i="28"/>
  <c r="CC23" i="28"/>
  <c r="CB23" i="28"/>
  <c r="CA23" i="28"/>
  <c r="BZ23" i="28"/>
  <c r="BY23" i="28"/>
  <c r="BX23" i="28"/>
  <c r="BW23" i="28"/>
  <c r="BV23" i="28"/>
  <c r="BU23" i="28"/>
  <c r="BT23" i="28"/>
  <c r="BS23" i="28"/>
  <c r="BR23" i="28"/>
  <c r="BQ23" i="28"/>
  <c r="BP23" i="28"/>
  <c r="BO23" i="28"/>
  <c r="BN23" i="28"/>
  <c r="BM23" i="28"/>
  <c r="BL23" i="28"/>
  <c r="BK23" i="28"/>
  <c r="BJ23" i="28"/>
  <c r="BI23" i="28"/>
  <c r="BH23" i="28"/>
  <c r="BG23" i="28"/>
  <c r="BF23" i="28"/>
  <c r="BE23" i="28"/>
  <c r="BD23" i="28"/>
  <c r="BC23" i="28"/>
  <c r="BB23" i="28"/>
  <c r="BA23" i="28"/>
  <c r="AZ23" i="28"/>
  <c r="AY23" i="28"/>
  <c r="AX23" i="28"/>
  <c r="AW23" i="28"/>
  <c r="AV23" i="28"/>
  <c r="AU23" i="28"/>
  <c r="AT23" i="28"/>
  <c r="AS23" i="28"/>
  <c r="AR23" i="28"/>
  <c r="AQ23" i="28"/>
  <c r="AP23" i="28"/>
  <c r="AO23" i="28"/>
  <c r="AN23" i="28"/>
  <c r="AM23" i="28"/>
  <c r="AL23" i="28"/>
  <c r="AK23" i="28"/>
  <c r="AJ23" i="28"/>
  <c r="AI23" i="28"/>
  <c r="AH23" i="28"/>
  <c r="AG23" i="28"/>
  <c r="AF23" i="28"/>
  <c r="AE23" i="28"/>
  <c r="AD23" i="28"/>
  <c r="AC23" i="28"/>
  <c r="AB23" i="28"/>
  <c r="AA23" i="28"/>
  <c r="Z23" i="28"/>
  <c r="Y23" i="28"/>
  <c r="X23" i="28"/>
  <c r="W23" i="28"/>
  <c r="V23" i="28"/>
  <c r="U23" i="28"/>
  <c r="T23" i="28"/>
  <c r="S23" i="28"/>
  <c r="R23" i="28"/>
  <c r="Q23" i="28"/>
  <c r="P23" i="28"/>
  <c r="O23" i="28"/>
  <c r="N23" i="28"/>
  <c r="M23" i="28"/>
  <c r="L23" i="28"/>
  <c r="K23" i="28"/>
  <c r="J23" i="28"/>
  <c r="I23" i="28"/>
  <c r="H23" i="28"/>
  <c r="G23" i="28"/>
  <c r="F23" i="28"/>
  <c r="E23" i="28"/>
  <c r="D23" i="28"/>
  <c r="C23" i="28"/>
  <c r="CT18" i="28"/>
  <c r="CS18" i="28"/>
  <c r="CR18" i="28"/>
  <c r="CQ18" i="28"/>
  <c r="CP18" i="28"/>
  <c r="CO18" i="28"/>
  <c r="CN18" i="28"/>
  <c r="CM18" i="28"/>
  <c r="CL18" i="28"/>
  <c r="CK18" i="28"/>
  <c r="CI18" i="28"/>
  <c r="CG18" i="28"/>
  <c r="CF18" i="28"/>
  <c r="CE18" i="28"/>
  <c r="CD18" i="28"/>
  <c r="CC18" i="28"/>
  <c r="CB18" i="28"/>
  <c r="CA18" i="28"/>
  <c r="BZ18" i="28"/>
  <c r="BY18" i="28"/>
  <c r="BX18" i="28"/>
  <c r="BW18" i="28"/>
  <c r="BV18" i="28"/>
  <c r="BU18" i="28"/>
  <c r="BT18" i="28"/>
  <c r="BS18" i="28"/>
  <c r="BR18" i="28"/>
  <c r="BQ18" i="28"/>
  <c r="BP18" i="28"/>
  <c r="BO18" i="28"/>
  <c r="BN18" i="28"/>
  <c r="BS19" i="28" s="1"/>
  <c r="BM18" i="28"/>
  <c r="BL18" i="28"/>
  <c r="BK18" i="28"/>
  <c r="BJ18" i="28"/>
  <c r="BI18" i="28"/>
  <c r="BH18" i="28"/>
  <c r="BG18" i="28"/>
  <c r="BF18" i="28"/>
  <c r="BE18" i="28"/>
  <c r="BD18" i="28"/>
  <c r="BC18" i="28"/>
  <c r="BB18" i="28"/>
  <c r="BA18" i="28"/>
  <c r="AZ18" i="28"/>
  <c r="AY18" i="28"/>
  <c r="AX18" i="28"/>
  <c r="AW18" i="28"/>
  <c r="AV18" i="28"/>
  <c r="AU18" i="28"/>
  <c r="AT18" i="28"/>
  <c r="AS18" i="28"/>
  <c r="AR18" i="28"/>
  <c r="AQ18" i="28"/>
  <c r="AP18" i="28"/>
  <c r="AO18" i="28"/>
  <c r="AN18" i="28"/>
  <c r="AM18" i="28"/>
  <c r="AL18" i="28"/>
  <c r="AK18" i="28"/>
  <c r="AJ18" i="28"/>
  <c r="AI18" i="28"/>
  <c r="AH18" i="28"/>
  <c r="AG18" i="28"/>
  <c r="AF18" i="28"/>
  <c r="AE18" i="28"/>
  <c r="AD18" i="28"/>
  <c r="AC18" i="28"/>
  <c r="AB18" i="28"/>
  <c r="AA18" i="28"/>
  <c r="Z18" i="28"/>
  <c r="Y18" i="28"/>
  <c r="X18" i="28"/>
  <c r="W18" i="28"/>
  <c r="V18" i="28"/>
  <c r="U18" i="28"/>
  <c r="T18" i="28"/>
  <c r="S18" i="28"/>
  <c r="R18" i="28"/>
  <c r="Q18" i="28"/>
  <c r="P18" i="28"/>
  <c r="O18" i="28"/>
  <c r="N18" i="28"/>
  <c r="M18" i="28"/>
  <c r="L18" i="28"/>
  <c r="K18" i="28"/>
  <c r="J18" i="28"/>
  <c r="I18" i="28"/>
  <c r="H18" i="28"/>
  <c r="G18" i="28"/>
  <c r="F18" i="28"/>
  <c r="E18" i="28"/>
  <c r="D18" i="28"/>
  <c r="C18" i="28"/>
  <c r="D8" i="28"/>
  <c r="E8" i="28" s="1"/>
  <c r="F8" i="28" s="1"/>
  <c r="G8" i="28" s="1"/>
  <c r="H8" i="28" s="1"/>
  <c r="I8" i="28" s="1"/>
  <c r="J8" i="28" s="1"/>
  <c r="K8" i="28" s="1"/>
  <c r="L8" i="28" s="1"/>
  <c r="M8" i="28" s="1"/>
  <c r="N8" i="28" s="1"/>
  <c r="O8" i="28" s="1"/>
  <c r="P8" i="28" s="1"/>
  <c r="Q8" i="28" s="1"/>
  <c r="R8" i="28" s="1"/>
  <c r="S8" i="28" s="1"/>
  <c r="T8" i="28" s="1"/>
  <c r="U8" i="28" s="1"/>
  <c r="V8" i="28" s="1"/>
  <c r="W8" i="28" s="1"/>
  <c r="X8" i="28" s="1"/>
  <c r="Y8" i="28" s="1"/>
  <c r="Z8" i="28" s="1"/>
  <c r="AA8" i="28" s="1"/>
  <c r="AB8" i="28" s="1"/>
  <c r="AC8" i="28" s="1"/>
  <c r="AD8" i="28" s="1"/>
  <c r="AE8" i="28" s="1"/>
  <c r="AF8" i="28" s="1"/>
  <c r="AG8" i="28" s="1"/>
  <c r="AH8" i="28" s="1"/>
  <c r="AI8" i="28" s="1"/>
  <c r="AJ8" i="28" s="1"/>
  <c r="AK8" i="28" s="1"/>
  <c r="AL8" i="28" s="1"/>
  <c r="AM8" i="28" s="1"/>
  <c r="AN8" i="28" s="1"/>
  <c r="AO8" i="28" s="1"/>
  <c r="AP8" i="28" s="1"/>
  <c r="AQ8" i="28" s="1"/>
  <c r="AR8" i="28" s="1"/>
  <c r="AS8" i="28" s="1"/>
  <c r="AT8" i="28" s="1"/>
  <c r="AU8" i="28" s="1"/>
  <c r="AV8" i="28" s="1"/>
  <c r="AW8" i="28" s="1"/>
  <c r="AX8" i="28" s="1"/>
  <c r="AY8" i="28" s="1"/>
  <c r="AZ8" i="28" s="1"/>
  <c r="BA8" i="28" s="1"/>
  <c r="BB8" i="28" s="1"/>
  <c r="BC8" i="28" s="1"/>
  <c r="BD8" i="28" s="1"/>
  <c r="BE8" i="28" s="1"/>
  <c r="BF8" i="28" s="1"/>
  <c r="BG8" i="28" s="1"/>
  <c r="BH8" i="28" s="1"/>
  <c r="BI8" i="28" s="1"/>
  <c r="BJ8" i="28" s="1"/>
  <c r="BK8" i="28" s="1"/>
  <c r="BL8" i="28" s="1"/>
  <c r="BM8" i="28" s="1"/>
  <c r="BN8" i="28" s="1"/>
  <c r="BO8" i="28" s="1"/>
  <c r="BP8" i="28" s="1"/>
  <c r="BQ8" i="28" s="1"/>
  <c r="BR8" i="28" s="1"/>
  <c r="BS8" i="28" s="1"/>
  <c r="BT8" i="28" s="1"/>
  <c r="BU8" i="28" s="1"/>
  <c r="BV8" i="28" s="1"/>
  <c r="BW8" i="28" s="1"/>
  <c r="BX8" i="28" s="1"/>
  <c r="BY8" i="28" s="1"/>
  <c r="BZ8" i="28" s="1"/>
  <c r="CA8" i="28" s="1"/>
  <c r="CB8" i="28" s="1"/>
  <c r="CC8" i="28" s="1"/>
  <c r="CD8" i="28" s="1"/>
  <c r="CE8" i="28" s="1"/>
  <c r="CF8" i="28" s="1"/>
  <c r="CG8" i="28" s="1"/>
  <c r="CH8" i="28" s="1"/>
  <c r="CI8" i="28" s="1"/>
  <c r="CJ8" i="28" s="1"/>
  <c r="CK8" i="28" s="1"/>
  <c r="CL8" i="28" s="1"/>
  <c r="CM8" i="28" s="1"/>
  <c r="CN8" i="28" s="1"/>
  <c r="CO8" i="28" s="1"/>
  <c r="CP8" i="28" s="1"/>
  <c r="CQ8" i="28" s="1"/>
  <c r="CR8" i="28" s="1"/>
  <c r="CS8" i="28" s="1"/>
  <c r="CT8" i="28" s="1"/>
  <c r="AT14" i="28" l="1"/>
  <c r="AE29" i="28"/>
  <c r="BC29" i="28"/>
  <c r="CA29" i="28"/>
  <c r="U29" i="28"/>
  <c r="AS29" i="28"/>
  <c r="K29" i="28"/>
  <c r="AO24" i="28"/>
  <c r="AG24" i="28"/>
  <c r="BE24" i="28"/>
  <c r="CC24" i="28"/>
  <c r="I24" i="28"/>
  <c r="BY19" i="28"/>
  <c r="AC19" i="28"/>
  <c r="BA19" i="28"/>
  <c r="AL14" i="28"/>
  <c r="CM14" i="28"/>
  <c r="CL14" i="28"/>
  <c r="CT14" i="28"/>
  <c r="BJ14" i="28"/>
  <c r="I14" i="28"/>
  <c r="H14" i="28"/>
  <c r="BC19" i="28"/>
  <c r="AE19" i="28"/>
  <c r="N14" i="28"/>
  <c r="CA19" i="28"/>
  <c r="BM24" i="28"/>
  <c r="AB14" i="28"/>
  <c r="Q24" i="28"/>
  <c r="AW14" i="28"/>
  <c r="CQ29" i="28"/>
  <c r="BQ19" i="28"/>
  <c r="AS19" i="28"/>
  <c r="AC29" i="28"/>
  <c r="BA29" i="28"/>
  <c r="BV29" i="28"/>
  <c r="CN14" i="28"/>
  <c r="AZ14" i="28"/>
  <c r="CO19" i="28"/>
  <c r="CO29" i="28"/>
  <c r="BR14" i="28"/>
  <c r="BW14" i="28"/>
  <c r="BV14" i="28"/>
  <c r="AU29" i="28"/>
  <c r="CG14" i="28"/>
  <c r="BH14" i="28"/>
  <c r="AJ14" i="28"/>
  <c r="L14" i="28"/>
  <c r="P19" i="28"/>
  <c r="CH14" i="28"/>
  <c r="W29" i="28"/>
  <c r="BS29" i="28"/>
  <c r="CS24" i="28"/>
  <c r="CF14" i="28"/>
  <c r="AD14" i="28"/>
  <c r="BN29" i="28"/>
  <c r="Y24" i="28"/>
  <c r="BU24" i="28"/>
  <c r="M29" i="28"/>
  <c r="AK29" i="28"/>
  <c r="BI29" i="28"/>
  <c r="CD29" i="28"/>
  <c r="CS14" i="28"/>
  <c r="J14" i="28"/>
  <c r="W19" i="28"/>
  <c r="M19" i="28"/>
  <c r="BI19" i="28"/>
  <c r="CG19" i="28"/>
  <c r="AW24" i="28"/>
  <c r="AU19" i="28"/>
  <c r="AK19" i="28"/>
  <c r="O19" i="28"/>
  <c r="AM19" i="28"/>
  <c r="BK19" i="28"/>
  <c r="CI19" i="28"/>
  <c r="O29" i="28"/>
  <c r="AM29" i="28"/>
  <c r="BK29" i="28"/>
  <c r="CI29" i="28"/>
  <c r="CC14" i="28"/>
  <c r="BP14" i="28"/>
  <c r="AR14" i="28"/>
  <c r="T14" i="28"/>
  <c r="N29" i="28"/>
  <c r="V29" i="28"/>
  <c r="AD29" i="28"/>
  <c r="AL29" i="28"/>
  <c r="AT29" i="28"/>
  <c r="BB29" i="28"/>
  <c r="BJ29" i="28"/>
  <c r="BR29" i="28"/>
  <c r="BZ29" i="28"/>
  <c r="CP29" i="28"/>
  <c r="H29" i="28"/>
  <c r="P29" i="28"/>
  <c r="X29" i="28"/>
  <c r="AF29" i="28"/>
  <c r="AN29" i="28"/>
  <c r="AV29" i="28"/>
  <c r="BD29" i="28"/>
  <c r="BL29" i="28"/>
  <c r="BT29" i="28"/>
  <c r="CB29" i="28"/>
  <c r="CJ29" i="28"/>
  <c r="CR29" i="28"/>
  <c r="I29" i="28"/>
  <c r="Q29" i="28"/>
  <c r="Y29" i="28"/>
  <c r="AG29" i="28"/>
  <c r="AO29" i="28"/>
  <c r="AW29" i="28"/>
  <c r="BE29" i="28"/>
  <c r="BM29" i="28"/>
  <c r="BU29" i="28"/>
  <c r="CC29" i="28"/>
  <c r="CK29" i="28"/>
  <c r="J29" i="28"/>
  <c r="R29" i="28"/>
  <c r="Z29" i="28"/>
  <c r="AH29" i="28"/>
  <c r="AP29" i="28"/>
  <c r="AX29" i="28"/>
  <c r="BF29" i="28"/>
  <c r="CL29" i="28"/>
  <c r="S29" i="28"/>
  <c r="AA29" i="28"/>
  <c r="AI29" i="28"/>
  <c r="AQ29" i="28"/>
  <c r="AY29" i="28"/>
  <c r="BG29" i="28"/>
  <c r="BO29" i="28"/>
  <c r="BW29" i="28"/>
  <c r="CE29" i="28"/>
  <c r="T29" i="28"/>
  <c r="AB29" i="28"/>
  <c r="AJ29" i="28"/>
  <c r="AR29" i="28"/>
  <c r="AZ29" i="28"/>
  <c r="BH29" i="28"/>
  <c r="BP29" i="28"/>
  <c r="BX29" i="28"/>
  <c r="CF29" i="28"/>
  <c r="AH24" i="28"/>
  <c r="J24" i="28"/>
  <c r="Z24" i="28"/>
  <c r="AX24" i="28"/>
  <c r="BN24" i="28"/>
  <c r="CD24" i="28"/>
  <c r="K24" i="28"/>
  <c r="S24" i="28"/>
  <c r="AA24" i="28"/>
  <c r="AI24" i="28"/>
  <c r="AQ24" i="28"/>
  <c r="AY24" i="28"/>
  <c r="BG24" i="28"/>
  <c r="BO24" i="28"/>
  <c r="BW24" i="28"/>
  <c r="CE24" i="28"/>
  <c r="R24" i="28"/>
  <c r="AP24" i="28"/>
  <c r="BF24" i="28"/>
  <c r="BV24" i="28"/>
  <c r="CT24" i="28"/>
  <c r="L24" i="28"/>
  <c r="T24" i="28"/>
  <c r="AB24" i="28"/>
  <c r="AJ24" i="28"/>
  <c r="AR24" i="28"/>
  <c r="AZ24" i="28"/>
  <c r="BH24" i="28"/>
  <c r="BP24" i="28"/>
  <c r="BX24" i="28"/>
  <c r="CF24" i="28"/>
  <c r="CN24" i="28"/>
  <c r="U24" i="28"/>
  <c r="AS24" i="28"/>
  <c r="M24" i="28"/>
  <c r="BQ24" i="28"/>
  <c r="N24" i="28"/>
  <c r="V24" i="28"/>
  <c r="AD24" i="28"/>
  <c r="AL24" i="28"/>
  <c r="AT24" i="28"/>
  <c r="BB24" i="28"/>
  <c r="BJ24" i="28"/>
  <c r="BR24" i="28"/>
  <c r="BZ24" i="28"/>
  <c r="CP24" i="28"/>
  <c r="AC24" i="28"/>
  <c r="BA24" i="28"/>
  <c r="CG24" i="28"/>
  <c r="W24" i="28"/>
  <c r="BK24" i="28"/>
  <c r="BS24" i="28"/>
  <c r="CQ24" i="28"/>
  <c r="AK24" i="28"/>
  <c r="BI24" i="28"/>
  <c r="BY24" i="28"/>
  <c r="CO24" i="28"/>
  <c r="O24" i="28"/>
  <c r="AE24" i="28"/>
  <c r="AM24" i="28"/>
  <c r="AU24" i="28"/>
  <c r="BC24" i="28"/>
  <c r="CA24" i="28"/>
  <c r="H24" i="28"/>
  <c r="P24" i="28"/>
  <c r="X24" i="28"/>
  <c r="AF24" i="28"/>
  <c r="AN24" i="28"/>
  <c r="AV24" i="28"/>
  <c r="BD24" i="28"/>
  <c r="BL24" i="28"/>
  <c r="BT24" i="28"/>
  <c r="CB24" i="28"/>
  <c r="CR24" i="28"/>
  <c r="N19" i="28"/>
  <c r="V19" i="28"/>
  <c r="AD19" i="28"/>
  <c r="AL19" i="28"/>
  <c r="AT19" i="28"/>
  <c r="BB19" i="28"/>
  <c r="BJ19" i="28"/>
  <c r="BR19" i="28"/>
  <c r="BZ19" i="28"/>
  <c r="CH19" i="28"/>
  <c r="CP19" i="28"/>
  <c r="CQ19" i="28"/>
  <c r="CR19" i="28"/>
  <c r="I19" i="28"/>
  <c r="Q19" i="28"/>
  <c r="Y19" i="28"/>
  <c r="AG19" i="28"/>
  <c r="AO19" i="28"/>
  <c r="AW19" i="28"/>
  <c r="BE19" i="28"/>
  <c r="BM19" i="28"/>
  <c r="BU19" i="28"/>
  <c r="CC19" i="28"/>
  <c r="CJ19" i="28"/>
  <c r="CS19" i="28"/>
  <c r="J19" i="28"/>
  <c r="R19" i="28"/>
  <c r="Z19" i="28"/>
  <c r="AH19" i="28"/>
  <c r="AP19" i="28"/>
  <c r="AX19" i="28"/>
  <c r="BF19" i="28"/>
  <c r="BN19" i="28"/>
  <c r="BV19" i="28"/>
  <c r="CD19" i="28"/>
  <c r="CT19" i="28"/>
  <c r="K19" i="28"/>
  <c r="S19" i="28"/>
  <c r="AA19" i="28"/>
  <c r="AI19" i="28"/>
  <c r="AQ19" i="28"/>
  <c r="AY19" i="28"/>
  <c r="BG19" i="28"/>
  <c r="BO19" i="28"/>
  <c r="BW19" i="28"/>
  <c r="CE19" i="28"/>
  <c r="L19" i="28"/>
  <c r="T19" i="28"/>
  <c r="AB19" i="28"/>
  <c r="AJ19" i="28"/>
  <c r="AR19" i="28"/>
  <c r="AZ19" i="28"/>
  <c r="BH19" i="28"/>
  <c r="BP19" i="28"/>
  <c r="BX19" i="28"/>
  <c r="CF19" i="28"/>
  <c r="CN19" i="28"/>
  <c r="CO14" i="28"/>
  <c r="BQ14" i="28"/>
  <c r="BI14" i="28"/>
  <c r="BA14" i="28"/>
  <c r="AS14" i="28"/>
  <c r="AK14" i="28"/>
  <c r="AC14" i="28"/>
  <c r="U14" i="28"/>
  <c r="M14" i="28"/>
  <c r="CD14" i="28"/>
  <c r="CE14" i="28"/>
  <c r="CK14" i="28"/>
  <c r="BU14" i="28"/>
  <c r="BM14" i="28"/>
  <c r="BE14" i="28"/>
  <c r="AO14" i="28"/>
  <c r="AG14" i="28"/>
  <c r="Y14" i="28"/>
  <c r="Q14" i="28"/>
  <c r="CR14" i="28"/>
  <c r="CJ14" i="28"/>
  <c r="CB14" i="28"/>
  <c r="BT14" i="28"/>
  <c r="BL14" i="28"/>
  <c r="BD14" i="28"/>
  <c r="AV14" i="28"/>
  <c r="AN14" i="28"/>
  <c r="AF14" i="28"/>
  <c r="X14" i="28"/>
  <c r="P14" i="28"/>
  <c r="CQ14" i="28"/>
  <c r="CI14" i="28"/>
  <c r="BS14" i="28"/>
  <c r="BK14" i="28"/>
  <c r="BC14" i="28"/>
  <c r="AU14" i="28"/>
  <c r="AM14" i="28"/>
  <c r="AE14" i="28"/>
  <c r="W14" i="28"/>
  <c r="O14" i="28"/>
  <c r="CP14" i="28"/>
  <c r="BB14" i="28"/>
  <c r="V14" i="28"/>
  <c r="BF14" i="28"/>
  <c r="Z14" i="28"/>
  <c r="BO14" i="28"/>
  <c r="BG14" i="28"/>
  <c r="AY14" i="28"/>
  <c r="AQ14" i="28"/>
  <c r="AI14" i="28"/>
  <c r="AA14" i="28"/>
  <c r="S14" i="28"/>
  <c r="K14" i="28"/>
  <c r="BQ29" i="28"/>
  <c r="BY29" i="28"/>
  <c r="CG29" i="28"/>
  <c r="CL19" i="28"/>
  <c r="CH29" i="28"/>
  <c r="BN14" i="28"/>
  <c r="AX14" i="28"/>
  <c r="AP14" i="28"/>
  <c r="AH14" i="28"/>
  <c r="R14" i="28"/>
  <c r="U19" i="28"/>
  <c r="H19" i="28"/>
  <c r="X19" i="28"/>
  <c r="AF19" i="28"/>
  <c r="AN19" i="28"/>
  <c r="AV19" i="28"/>
  <c r="BD19" i="28"/>
  <c r="BL19" i="28"/>
  <c r="BT19" i="28"/>
  <c r="CB19" i="28"/>
  <c r="CN29" i="28"/>
  <c r="CJ24" i="28"/>
  <c r="CM19" i="28"/>
  <c r="CK24" i="28"/>
  <c r="CK19" i="28"/>
  <c r="CL24" i="28"/>
  <c r="CM24" i="28"/>
  <c r="CH24" i="28"/>
  <c r="CI24" i="28"/>
  <c r="CA14" i="28"/>
  <c r="BZ14" i="28"/>
  <c r="BY14" i="28"/>
  <c r="BX14" i="28"/>
  <c r="E20" i="26" l="1"/>
  <c r="E19" i="26"/>
  <c r="E29" i="63"/>
  <c r="E23" i="26" l="1"/>
  <c r="C16" i="22" s="1"/>
  <c r="E28" i="63"/>
  <c r="D17" i="22"/>
  <c r="E16" i="22" l="1"/>
  <c r="C17" i="22"/>
  <c r="F78" i="18"/>
  <c r="F77" i="18"/>
  <c r="F75" i="18"/>
  <c r="F74" i="18"/>
  <c r="F72" i="18"/>
  <c r="F71" i="18"/>
  <c r="F70" i="18"/>
  <c r="F68" i="18"/>
  <c r="F67" i="18"/>
  <c r="F60" i="18"/>
  <c r="F58" i="18"/>
  <c r="F55" i="18"/>
  <c r="F53" i="18"/>
  <c r="F52" i="18"/>
  <c r="F51" i="18"/>
  <c r="F41" i="18"/>
  <c r="F39" i="18"/>
  <c r="F38" i="18"/>
  <c r="F37" i="18"/>
  <c r="F36" i="18"/>
  <c r="F34" i="18"/>
  <c r="F32" i="18"/>
  <c r="F31" i="18"/>
  <c r="F26" i="18"/>
  <c r="F25" i="18"/>
  <c r="F24" i="18"/>
  <c r="F23" i="18"/>
  <c r="F22" i="18"/>
  <c r="F19" i="18"/>
  <c r="F18" i="18"/>
  <c r="F17" i="18"/>
  <c r="F15" i="18"/>
  <c r="N44" i="17"/>
  <c r="M44" i="17"/>
  <c r="L44" i="17"/>
  <c r="K44" i="17"/>
  <c r="J44" i="17"/>
  <c r="I44" i="17"/>
  <c r="H44" i="17"/>
  <c r="G44" i="17"/>
  <c r="F44" i="17"/>
  <c r="E44" i="17"/>
  <c r="D44" i="17"/>
  <c r="C44" i="17"/>
  <c r="O42" i="17"/>
  <c r="O41" i="17"/>
  <c r="O40" i="17"/>
  <c r="O38" i="17"/>
  <c r="N32" i="17"/>
  <c r="M32" i="17"/>
  <c r="K32" i="17"/>
  <c r="J32" i="17"/>
  <c r="I32" i="17"/>
  <c r="H32" i="17"/>
  <c r="G32" i="17"/>
  <c r="F32" i="17"/>
  <c r="E32" i="17"/>
  <c r="D32" i="17"/>
  <c r="C32" i="17"/>
  <c r="O24" i="17"/>
  <c r="N16" i="17"/>
  <c r="M16" i="17"/>
  <c r="L16" i="17"/>
  <c r="K16" i="17"/>
  <c r="J16" i="17"/>
  <c r="I16" i="17"/>
  <c r="H16" i="17"/>
  <c r="G16" i="17"/>
  <c r="F16" i="17"/>
  <c r="E16" i="17"/>
  <c r="D16" i="17"/>
  <c r="N14" i="17"/>
  <c r="M14" i="17"/>
  <c r="L14" i="17"/>
  <c r="K14" i="17"/>
  <c r="J14" i="17"/>
  <c r="I14" i="17"/>
  <c r="H14" i="17"/>
  <c r="G14" i="17"/>
  <c r="F14" i="17"/>
  <c r="E14" i="17"/>
  <c r="D14" i="17"/>
  <c r="C14" i="17"/>
  <c r="N13" i="17"/>
  <c r="M13" i="17"/>
  <c r="L13" i="17"/>
  <c r="K13" i="17"/>
  <c r="J13" i="17"/>
  <c r="I13" i="17"/>
  <c r="H13" i="17"/>
  <c r="G13" i="17"/>
  <c r="F13" i="17"/>
  <c r="E13" i="17"/>
  <c r="D13" i="17"/>
  <c r="C13" i="17"/>
  <c r="N12" i="17"/>
  <c r="M12" i="17"/>
  <c r="L12" i="17"/>
  <c r="K12" i="17"/>
  <c r="J12" i="17"/>
  <c r="I12" i="17"/>
  <c r="I18" i="17" s="1"/>
  <c r="J36" i="12" s="1"/>
  <c r="H12" i="17"/>
  <c r="G12" i="17"/>
  <c r="F12" i="17"/>
  <c r="E12" i="17"/>
  <c r="D12" i="17"/>
  <c r="C12" i="17"/>
  <c r="C18" i="17" s="1"/>
  <c r="O11" i="17"/>
  <c r="N10" i="17"/>
  <c r="M10" i="17"/>
  <c r="L10" i="17"/>
  <c r="K10" i="17"/>
  <c r="J10" i="17"/>
  <c r="H10" i="17"/>
  <c r="G10" i="17"/>
  <c r="F10" i="17"/>
  <c r="E10" i="17"/>
  <c r="D10" i="17"/>
  <c r="H14" i="15"/>
  <c r="E14" i="15"/>
  <c r="M14" i="15"/>
  <c r="N14" i="15"/>
  <c r="L14" i="15"/>
  <c r="K14" i="15"/>
  <c r="J14" i="15"/>
  <c r="I14" i="15"/>
  <c r="G14" i="15"/>
  <c r="F14" i="15"/>
  <c r="D14" i="15"/>
  <c r="C14" i="15"/>
  <c r="O41" i="12"/>
  <c r="N41" i="12"/>
  <c r="M41" i="12"/>
  <c r="L41" i="12"/>
  <c r="K41" i="12"/>
  <c r="J41" i="12"/>
  <c r="I41" i="12"/>
  <c r="H41" i="12"/>
  <c r="G41" i="12"/>
  <c r="F41" i="12"/>
  <c r="E41" i="12"/>
  <c r="D41" i="12"/>
  <c r="E40" i="12"/>
  <c r="F40" i="12"/>
  <c r="G40" i="12"/>
  <c r="H40" i="12"/>
  <c r="I40" i="12"/>
  <c r="J40" i="12"/>
  <c r="K40" i="12"/>
  <c r="L40" i="12"/>
  <c r="M40" i="12"/>
  <c r="N40" i="12"/>
  <c r="O40" i="12"/>
  <c r="E32" i="63" l="1"/>
  <c r="E17" i="22"/>
  <c r="D36" i="12"/>
  <c r="D44" i="12" s="1"/>
  <c r="C9" i="73"/>
  <c r="O42" i="12"/>
  <c r="M42" i="12"/>
  <c r="K42" i="12"/>
  <c r="N42" i="12"/>
  <c r="L42" i="12"/>
  <c r="J42" i="12"/>
  <c r="J43" i="12" s="1"/>
  <c r="I42" i="12"/>
  <c r="F42" i="12"/>
  <c r="H42" i="12"/>
  <c r="E42" i="12"/>
  <c r="G42" i="12"/>
  <c r="P41" i="12"/>
  <c r="N36" i="12"/>
  <c r="N44" i="12" s="1"/>
  <c r="D40" i="12"/>
  <c r="J44" i="12"/>
  <c r="J18" i="17"/>
  <c r="K36" i="12" s="1"/>
  <c r="K44" i="12" s="1"/>
  <c r="F18" i="17"/>
  <c r="G36" i="12" s="1"/>
  <c r="G44" i="12" s="1"/>
  <c r="N18" i="17"/>
  <c r="O36" i="12" s="1"/>
  <c r="O44" i="12" s="1"/>
  <c r="K18" i="17"/>
  <c r="L36" i="12" s="1"/>
  <c r="L44" i="12" s="1"/>
  <c r="O16" i="17"/>
  <c r="O18" i="17" s="1"/>
  <c r="H18" i="17"/>
  <c r="I36" i="12" s="1"/>
  <c r="I44" i="12" s="1"/>
  <c r="O12" i="17"/>
  <c r="O14" i="17"/>
  <c r="G18" i="17"/>
  <c r="H36" i="12" s="1"/>
  <c r="H44" i="12" s="1"/>
  <c r="L18" i="17"/>
  <c r="M36" i="12" s="1"/>
  <c r="M44" i="12" s="1"/>
  <c r="O32" i="17"/>
  <c r="O13" i="17"/>
  <c r="F14" i="18"/>
  <c r="F21" i="18"/>
  <c r="F49" i="18"/>
  <c r="F56" i="18"/>
  <c r="F69" i="18"/>
  <c r="F76" i="18"/>
  <c r="F33" i="18"/>
  <c r="F40" i="18"/>
  <c r="F73" i="18"/>
  <c r="F50" i="18"/>
  <c r="F54" i="18"/>
  <c r="F57" i="18"/>
  <c r="F16" i="18"/>
  <c r="F35" i="18"/>
  <c r="F20" i="18"/>
  <c r="F42" i="18"/>
  <c r="F59" i="18"/>
  <c r="O44" i="17"/>
  <c r="D18" i="17"/>
  <c r="E36" i="12" s="1"/>
  <c r="E44" i="12" s="1"/>
  <c r="O10" i="17"/>
  <c r="E18" i="17"/>
  <c r="F36" i="12" s="1"/>
  <c r="F44" i="12" s="1"/>
  <c r="O14" i="15"/>
  <c r="F13" i="27" l="1"/>
  <c r="G13" i="27" s="1"/>
  <c r="F11" i="27"/>
  <c r="G11" i="27" s="1"/>
  <c r="F10" i="27"/>
  <c r="E19" i="63"/>
  <c r="F12" i="27"/>
  <c r="G12" i="27" s="1"/>
  <c r="P40" i="12"/>
  <c r="P42" i="12" s="1"/>
  <c r="Q42" i="12" s="1"/>
  <c r="D42" i="12"/>
  <c r="D43" i="12" s="1"/>
  <c r="E43" i="12"/>
  <c r="E47" i="12" s="1"/>
  <c r="J15" i="18"/>
  <c r="J17" i="18" s="1"/>
  <c r="J19" i="18" s="1"/>
  <c r="O43" i="12"/>
  <c r="O45" i="12" s="1"/>
  <c r="N43" i="12"/>
  <c r="N47" i="12" s="1"/>
  <c r="C27" i="12"/>
  <c r="I43" i="12"/>
  <c r="I45" i="12" s="1"/>
  <c r="L43" i="12"/>
  <c r="L47" i="12" s="1"/>
  <c r="K43" i="12"/>
  <c r="P36" i="12"/>
  <c r="G43" i="12"/>
  <c r="P44" i="12"/>
  <c r="M43" i="12"/>
  <c r="F43" i="12"/>
  <c r="H43" i="12"/>
  <c r="J45" i="12"/>
  <c r="J47" i="12"/>
  <c r="J46" i="12"/>
  <c r="J69" i="18"/>
  <c r="J71" i="18" s="1"/>
  <c r="J73" i="18" s="1"/>
  <c r="J51" i="18"/>
  <c r="J53" i="18" s="1"/>
  <c r="J55" i="18" s="1"/>
  <c r="J33" i="18"/>
  <c r="J35" i="18" s="1"/>
  <c r="J37" i="18" s="1"/>
  <c r="O46" i="12" l="1"/>
  <c r="O47" i="12"/>
  <c r="G14" i="27"/>
  <c r="E25" i="27" s="1"/>
  <c r="N45" i="12"/>
  <c r="N46" i="12"/>
  <c r="D47" i="12"/>
  <c r="D45" i="12"/>
  <c r="D46" i="12"/>
  <c r="E45" i="12"/>
  <c r="E46" i="12"/>
  <c r="E48" i="12" s="1"/>
  <c r="P43" i="12"/>
  <c r="E13" i="63"/>
  <c r="F20" i="12"/>
  <c r="O48" i="12"/>
  <c r="N48" i="12"/>
  <c r="L45" i="12"/>
  <c r="I46" i="12"/>
  <c r="L46" i="12"/>
  <c r="L48" i="12" s="1"/>
  <c r="I47" i="12"/>
  <c r="F47" i="12"/>
  <c r="F45" i="12"/>
  <c r="F46" i="12"/>
  <c r="M47" i="12"/>
  <c r="M45" i="12"/>
  <c r="M46" i="12"/>
  <c r="G46" i="12"/>
  <c r="G45" i="12"/>
  <c r="G47" i="12"/>
  <c r="K46" i="12"/>
  <c r="K45" i="12"/>
  <c r="K47" i="12"/>
  <c r="H45" i="12"/>
  <c r="H46" i="12"/>
  <c r="H47" i="12"/>
  <c r="J48" i="12"/>
  <c r="C11" i="12"/>
  <c r="C20" i="12"/>
  <c r="H48" i="12" l="1"/>
  <c r="D48" i="12"/>
  <c r="H20" i="12"/>
  <c r="E14" i="63" s="1"/>
  <c r="I48" i="12"/>
  <c r="E27" i="12"/>
  <c r="E20" i="12"/>
  <c r="P46" i="12"/>
  <c r="P45" i="12"/>
  <c r="F27" i="12" s="1"/>
  <c r="H27" i="12" s="1"/>
  <c r="P47" i="12"/>
  <c r="K48" i="12"/>
  <c r="G48" i="12"/>
  <c r="M48" i="12"/>
  <c r="F48" i="12"/>
  <c r="E15" i="63" l="1"/>
  <c r="D30" i="12"/>
  <c r="E64" i="67"/>
  <c r="E62" i="67" s="1"/>
  <c r="E53" i="63" s="1"/>
  <c r="E58" i="63" s="1"/>
  <c r="P48" i="12"/>
  <c r="E21" i="63"/>
  <c r="E26" i="63"/>
  <c r="E25" i="63" s="1"/>
  <c r="E90" i="67" l="1"/>
  <c r="BD28" i="32"/>
  <c r="BE28" i="32" s="1"/>
  <c r="BE27" i="32" s="1"/>
  <c r="BE34" i="32" s="1"/>
  <c r="BE37" i="32" s="1"/>
  <c r="E18" i="27" l="1"/>
  <c r="E64" i="63"/>
  <c r="F59" i="64"/>
  <c r="M61" i="64"/>
  <c r="M60" i="64" l="1"/>
  <c r="F58" i="64"/>
  <c r="M59" i="64"/>
  <c r="M58" i="64" l="1"/>
  <c r="F57" i="64"/>
  <c r="F56" i="64" l="1"/>
  <c r="M57" i="64"/>
  <c r="F55" i="64" l="1"/>
  <c r="M56" i="64"/>
  <c r="M55" i="64" l="1"/>
  <c r="F54" i="64"/>
  <c r="F53" i="64" l="1"/>
  <c r="M54" i="64"/>
  <c r="M53" i="64" l="1"/>
  <c r="F52" i="64"/>
  <c r="M52" i="64" l="1"/>
  <c r="F51" i="64"/>
  <c r="F50" i="64" l="1"/>
  <c r="M51" i="64"/>
  <c r="M50" i="64" l="1"/>
  <c r="F49" i="64"/>
  <c r="F48" i="64" l="1"/>
  <c r="M49" i="64"/>
  <c r="M48" i="64" l="1"/>
  <c r="F47" i="64"/>
  <c r="M47" i="64" l="1"/>
  <c r="F46" i="64"/>
  <c r="F45" i="64" l="1"/>
  <c r="M46" i="64"/>
  <c r="M45" i="64" l="1"/>
  <c r="F44" i="64"/>
  <c r="F43" i="64" l="1"/>
  <c r="M44" i="64"/>
  <c r="F42" i="64" l="1"/>
  <c r="M43" i="64"/>
  <c r="M42" i="64" l="1"/>
  <c r="F41" i="64"/>
  <c r="F40" i="64" l="1"/>
  <c r="M41" i="64"/>
  <c r="F39" i="64" l="1"/>
  <c r="M40" i="64"/>
  <c r="M39" i="64" l="1"/>
  <c r="F38" i="64"/>
  <c r="M38" i="64" l="1"/>
  <c r="F37" i="64"/>
  <c r="M37" i="64" l="1"/>
  <c r="F36" i="64"/>
  <c r="F35" i="64" l="1"/>
  <c r="M36" i="64"/>
  <c r="F34" i="64" l="1"/>
  <c r="M35" i="64"/>
  <c r="M34" i="64" l="1"/>
  <c r="F33" i="64"/>
  <c r="F32" i="64" l="1"/>
  <c r="M33" i="64"/>
  <c r="M32" i="64" l="1"/>
  <c r="F31" i="64"/>
  <c r="M31" i="64" l="1"/>
  <c r="F30" i="64"/>
  <c r="M30" i="64" l="1"/>
  <c r="F29" i="64"/>
  <c r="M29" i="64" l="1"/>
  <c r="F28" i="64"/>
  <c r="F27" i="64" l="1"/>
  <c r="M28" i="64"/>
  <c r="F26" i="64" l="1"/>
  <c r="M27" i="64"/>
  <c r="M26" i="64" l="1"/>
  <c r="F25" i="64"/>
  <c r="F24" i="64" l="1"/>
  <c r="M25" i="64"/>
  <c r="M24" i="64" l="1"/>
  <c r="F23" i="64"/>
  <c r="M23" i="64" l="1"/>
  <c r="F22" i="64"/>
  <c r="F21" i="64" l="1"/>
  <c r="M22" i="64"/>
  <c r="M21" i="64" l="1"/>
  <c r="F20" i="64"/>
  <c r="F19" i="64" l="1"/>
  <c r="M20" i="64"/>
  <c r="F18" i="64" l="1"/>
  <c r="M19" i="64"/>
  <c r="M18" i="64" l="1"/>
  <c r="F17" i="64"/>
  <c r="F16" i="64" l="1"/>
  <c r="M17" i="64"/>
  <c r="M16" i="64" l="1"/>
  <c r="F15" i="64"/>
  <c r="F14" i="64" s="1"/>
  <c r="M15" i="64" l="1"/>
  <c r="M14" i="64"/>
  <c r="E36" i="63" l="1"/>
  <c r="J11" i="80"/>
  <c r="K11" i="80"/>
  <c r="K12" i="80"/>
  <c r="K13" i="80"/>
  <c r="K14" i="80"/>
  <c r="K15" i="80"/>
  <c r="K16" i="80"/>
  <c r="J17" i="80"/>
  <c r="K17" i="80"/>
  <c r="K18" i="80"/>
  <c r="K19" i="80"/>
  <c r="K20" i="80"/>
  <c r="K21" i="80"/>
  <c r="K22" i="80"/>
  <c r="J23" i="80"/>
  <c r="K23" i="80"/>
  <c r="K24" i="80"/>
  <c r="K25" i="80"/>
  <c r="K26" i="80"/>
  <c r="K27" i="80"/>
  <c r="J28" i="80"/>
  <c r="K28" i="80"/>
  <c r="K29" i="80"/>
  <c r="K30" i="80"/>
  <c r="K31" i="80"/>
  <c r="K32" i="80"/>
  <c r="D36" i="80"/>
  <c r="E19" i="27"/>
  <c r="E23" i="27"/>
  <c r="E27" i="27"/>
  <c r="E34" i="63"/>
  <c r="G34" i="63"/>
  <c r="E41" i="63"/>
  <c r="E62" i="63"/>
  <c r="E66" i="63"/>
  <c r="E71" i="63"/>
  <c r="J11" i="74"/>
  <c r="K11" i="74"/>
  <c r="K12" i="74"/>
  <c r="K13" i="74"/>
  <c r="K14" i="74"/>
  <c r="K15" i="74"/>
  <c r="K16" i="74"/>
  <c r="J17" i="74"/>
  <c r="K17" i="74"/>
  <c r="K18" i="74"/>
  <c r="K19" i="74"/>
  <c r="K20" i="74"/>
  <c r="K21" i="74"/>
  <c r="K22" i="74"/>
  <c r="J23" i="74"/>
  <c r="K23" i="74"/>
  <c r="K24" i="74"/>
  <c r="K25" i="74"/>
  <c r="K26" i="74"/>
  <c r="K27" i="74"/>
  <c r="J28" i="74"/>
  <c r="K28" i="74"/>
  <c r="K29" i="74"/>
  <c r="K30" i="74"/>
  <c r="K31" i="74"/>
  <c r="K32" i="74"/>
  <c r="D36"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Geraldi, Fernanda (BR - Sao Paulo)</author>
  </authors>
  <commentList>
    <comment ref="I16" authorId="0" shapeId="0" xr:uid="{DAB7A1A6-2D06-4C40-A282-228027E866DD}">
      <text>
        <r>
          <rPr>
            <sz val="9"/>
            <color indexed="81"/>
            <rFont val="Tahoma"/>
            <family val="2"/>
          </rPr>
          <t xml:space="preserve">
Lei Distrital 4.341/09 </t>
        </r>
      </text>
    </comment>
    <comment ref="I34" authorId="0" shapeId="0" xr:uid="{CA368CA4-FFA3-4847-9890-4964B409DE00}">
      <text>
        <r>
          <rPr>
            <sz val="9"/>
            <color indexed="81"/>
            <rFont val="Tahoma"/>
            <family val="2"/>
          </rPr>
          <t xml:space="preserve">
Lei 4.341/09 </t>
        </r>
      </text>
    </comment>
    <comment ref="I52" authorId="0" shapeId="0" xr:uid="{682BC5CF-EBCB-46C0-AAD9-22A5E6D0C175}">
      <text>
        <r>
          <rPr>
            <sz val="9"/>
            <color indexed="81"/>
            <rFont val="Tahoma"/>
            <family val="2"/>
          </rPr>
          <t xml:space="preserve">
Lei 4.341/09 </t>
        </r>
      </text>
    </comment>
    <comment ref="I70" authorId="0" shapeId="0" xr:uid="{778F7B24-A102-45D4-9D0B-B72B9EDAE10A}">
      <text>
        <r>
          <rPr>
            <sz val="9"/>
            <color indexed="81"/>
            <rFont val="Tahoma"/>
            <family val="2"/>
          </rPr>
          <t xml:space="preserve">
Lei 4.341/09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Geraldi, Fernanda (BR - Sao Paulo)</author>
  </authors>
  <commentList>
    <comment ref="F9" authorId="0" shapeId="0" xr:uid="{04164ADA-999D-4CAB-A18E-F3F462A682B5}">
      <text>
        <r>
          <rPr>
            <sz val="9"/>
            <color indexed="81"/>
            <rFont val="Tahoma"/>
            <family val="2"/>
          </rPr>
          <t xml:space="preserve">Taxa de Fiscalização do Serviço Público de Saneamento Básico
</t>
        </r>
        <r>
          <rPr>
            <b/>
            <sz val="9"/>
            <color indexed="81"/>
            <rFont val="Tahoma"/>
            <family val="2"/>
          </rPr>
          <t xml:space="preserve">
Lei Complementar Distrital nº 711/2005, alterada pela Lei Complementar Distrital nº 798/2008.</t>
        </r>
      </text>
    </comment>
    <comment ref="F10" authorId="0" shapeId="0" xr:uid="{03D1FF3F-238B-4716-A114-9E6E6F155B98}">
      <text>
        <r>
          <rPr>
            <sz val="9"/>
            <color indexed="81"/>
            <rFont val="Tahoma"/>
            <family val="2"/>
          </rPr>
          <t xml:space="preserve">Taxa de Fiscalização dos Usos dos Recursos Hídricos
</t>
        </r>
        <r>
          <rPr>
            <b/>
            <sz val="9"/>
            <color indexed="81"/>
            <rFont val="Tahoma"/>
            <family val="2"/>
          </rPr>
          <t>Lei Complementar Distrital nº 711/2005, alterada pela Lei Complementar Distrital nº 798/2008.</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tc={CD1E4E6C-CC23-4EE8-918B-9D0EF46532D6}</author>
  </authors>
  <commentList>
    <comment ref="U43" authorId="0" shapeId="0" xr:uid="{CD1E4E6C-CC23-4EE8-918B-9D0EF46532D6}">
      <text>
        <t>[Comentário encadeado]
Sua versão do Excel permite que você leia este comentário encadeado, no entanto, as edições serão removidas se o arquivo for aberto em uma versão mais recente do Excel. Saiba mais: https://go.microsoft.com/fwlink/?linkid=870924
Comentário:
    Devido à falta de informações acerca dos eventos que originaram o estorno do volume de esgoto importado, o volume de 1.234.835 m³ foi desconsiderado dos cálculos da 4ª RTP.</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tc={2202866E-B825-4552-845A-6177FC47A255}</author>
  </authors>
  <commentList>
    <comment ref="F31" authorId="0" shapeId="0" xr:uid="{2202866E-B825-4552-845A-6177FC47A255}">
      <text>
        <t>[Comentário encadeado]
Sua versão do Excel permite que você leia este comentário encadeado, no entanto, as edições serão removidas se o arquivo for aberto em uma versão mais recente do Excel. Saiba mais: https://go.microsoft.com/fwlink/?linkid=870924
Comentário:
    Estes valores foram extraídos da POF 2017-2018 via softwares de programação em estatística</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tc={650682DA-A3AB-474A-85E0-9D0D28946310}</author>
  </authors>
  <commentList>
    <comment ref="C21" authorId="0" shapeId="0" xr:uid="{650682DA-A3AB-474A-85E0-9D0D28946310}">
      <text>
        <t>[Comentário encadeado]
Sua versão do Excel permite que você leia este comentário encadeado, no entanto, as edições serão removidas se o arquivo for aberto em uma versão mais recente do Excel. Saiba mais: https://go.microsoft.com/fwlink/?linkid=870924
Comentário:
    Censo*Taxa de Crescimento Anual</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<sst xmlns="http://schemas.openxmlformats.org/spreadsheetml/2006/main" count="42008" uniqueCount="4411">
  <si>
    <t>Modelo de Cálculo da 4ª Revisão Tarifária Periódica CAESB</t>
  </si>
  <si>
    <t>4ª RTP - 2024 - Versão Pré-Audiência Pública</t>
  </si>
  <si>
    <t>Disclaimer</t>
  </si>
  <si>
    <r>
      <t xml:space="preserve">O Modelo foi preparado para o uso da </t>
    </r>
    <r>
      <rPr>
        <b/>
        <i/>
        <sz val="10"/>
        <rFont val="Arial"/>
        <family val="2"/>
      </rPr>
      <t>ADASA,</t>
    </r>
    <r>
      <rPr>
        <sz val="10"/>
        <rFont val="Arial"/>
        <family val="2"/>
      </rPr>
      <t xml:space="preserve"> da </t>
    </r>
    <r>
      <rPr>
        <b/>
        <sz val="10"/>
        <rFont val="Arial"/>
        <family val="2"/>
      </rPr>
      <t>CAESB</t>
    </r>
    <r>
      <rPr>
        <sz val="10"/>
        <rFont val="Arial"/>
        <family val="2"/>
      </rPr>
      <t xml:space="preserve"> e demais interessados nas tarifas dos serviços públicos de abastecimento de água e esgotamento sanitário. Dessa forma, a </t>
    </r>
    <r>
      <rPr>
        <b/>
        <i/>
        <sz val="10"/>
        <rFont val="Arial"/>
        <family val="2"/>
      </rPr>
      <t>ADASA</t>
    </r>
    <r>
      <rPr>
        <sz val="10"/>
        <rFont val="Arial"/>
        <family val="2"/>
      </rPr>
      <t xml:space="preserve"> não assume nenhuma responsabilidade ou contingências por danos causados ou por eventual perda incorrida por qualquer parte envolvida, como resultado da circulação, publicação, reprodução ou uso deste documento com outra finalidade diferente do propósito da regulação tarifária, mais especificamente da 4ª Revisão Tarifária Periódica da CAESB, conforme estabelecido no Contrato de Concessão nº 001/2006-ADASA e nos normativos da ADASA.
Para evitar qualquer dúvida, se você recebeu ou teve acesso a esse Modelo para qualquer outro propósito que não o supracitado, ou não é um dos destinatários desse Modelo,  tanto a </t>
    </r>
    <r>
      <rPr>
        <b/>
        <i/>
        <sz val="10"/>
        <rFont val="Arial"/>
        <family val="2"/>
      </rPr>
      <t xml:space="preserve">ADASA </t>
    </r>
    <r>
      <rPr>
        <sz val="10"/>
        <rFont val="Arial"/>
        <family val="2"/>
      </rPr>
      <t>quanto seus servidores são isentos de responsabilidade sobre todo e qualquer eventual prejuízo decorrente do seu uso do Modelo.</t>
    </r>
  </si>
  <si>
    <t>Observação:</t>
  </si>
  <si>
    <t>A metodologia utilizada encontra-se nos módulos do Manual de Revisão Tarifária, aprovado pela Resolução Adasa n° 31, de 20 de dezembro de 2023.</t>
  </si>
  <si>
    <t>Índice do Modelo Tarifário</t>
  </si>
  <si>
    <t>Reposicionamento Tarifário</t>
  </si>
  <si>
    <t>Parcela A</t>
  </si>
  <si>
    <t>Parcela B</t>
  </si>
  <si>
    <t>Parcela CF</t>
  </si>
  <si>
    <t>Outras Receitas</t>
  </si>
  <si>
    <t>Bônus-desconto</t>
  </si>
  <si>
    <t xml:space="preserve">OPEX </t>
  </si>
  <si>
    <t>Componente Financeiro</t>
  </si>
  <si>
    <t>Receita Verificada</t>
  </si>
  <si>
    <t>TFS e TFU</t>
  </si>
  <si>
    <t>Banco de Base do OPEX</t>
  </si>
  <si>
    <t>Compensação Tributária PASEP/COFINS</t>
  </si>
  <si>
    <t>Índices de atualização</t>
  </si>
  <si>
    <t>Vol.água e esg. Fat. (m³)</t>
  </si>
  <si>
    <t>Ajuste regulatório do custo de pessoal</t>
  </si>
  <si>
    <t>Compensação RTA 2023</t>
  </si>
  <si>
    <t>Projeção do Mercado</t>
  </si>
  <si>
    <t>Vol.água prod. esg col.(m³) 2023</t>
  </si>
  <si>
    <t>Índice de Preço (IPCA)</t>
  </si>
  <si>
    <t>Tarifas 2024</t>
  </si>
  <si>
    <t>Rec. Op. Direta (R$) 2023</t>
  </si>
  <si>
    <t>Energia Elétrica gerada por fontes renováveis</t>
  </si>
  <si>
    <t>Impacto real ao usuário</t>
  </si>
  <si>
    <t>Conselho e Recursos hídricos</t>
  </si>
  <si>
    <t>OPEX Energia elétrica</t>
  </si>
  <si>
    <t>Curva de envelhecimento - Aging</t>
  </si>
  <si>
    <t>Receitas Irrecuparáveis</t>
  </si>
  <si>
    <t xml:space="preserve">Remuneração Adequada </t>
  </si>
  <si>
    <t>Almoxarifado em operações</t>
  </si>
  <si>
    <t>Base de Ativos Regulatória Incremental</t>
  </si>
  <si>
    <t>WACC</t>
  </si>
  <si>
    <t>Beta β</t>
  </si>
  <si>
    <t>Estrutura de Capital</t>
  </si>
  <si>
    <t>Companhia de Saneamento Ambiental do Distrito Federal - CAESB</t>
  </si>
  <si>
    <t>Revisão Tarifária Periódica (4ª RTP)</t>
  </si>
  <si>
    <t>Parcela A (VPA)</t>
  </si>
  <si>
    <t>em R$</t>
  </si>
  <si>
    <t>. Bônus desconto</t>
  </si>
  <si>
    <t xml:space="preserve">. TFS  </t>
  </si>
  <si>
    <t>. TFU</t>
  </si>
  <si>
    <t>. Conselho de consumidores</t>
  </si>
  <si>
    <t>. Pagamento pelo uso dos recursos hídricos de domínio da União - 2025</t>
  </si>
  <si>
    <t>. Pagamento pelo uso dos recursos hídricos de domínio do DF - 2025</t>
  </si>
  <si>
    <t>. Pagamento por Serviços de Proteção de Recursos Hídricos - PSPRH</t>
  </si>
  <si>
    <t>Total Parcela A (VPA)</t>
  </si>
  <si>
    <t>Parcela B (VPB)</t>
  </si>
  <si>
    <t>. Custos Operacionais 4ª RTP</t>
  </si>
  <si>
    <t>. Pessoal</t>
  </si>
  <si>
    <t>. Terceiros</t>
  </si>
  <si>
    <t>. Material</t>
  </si>
  <si>
    <t>. Gerais</t>
  </si>
  <si>
    <t>. Depreciação</t>
  </si>
  <si>
    <t>. Impostos e taxas</t>
  </si>
  <si>
    <t>. Energia elétrica</t>
  </si>
  <si>
    <t>. Receitas Irrecuperáveis</t>
  </si>
  <si>
    <t>. Remuneração Adequada</t>
  </si>
  <si>
    <t xml:space="preserve">. Remuneração dos Investimentos </t>
  </si>
  <si>
    <t>. Quota de Reintegração Regulatória</t>
  </si>
  <si>
    <t>. Remuneração dos Ativos de Almoxarifado</t>
  </si>
  <si>
    <t>Total Parcela B (VPB)</t>
  </si>
  <si>
    <t>Parcela CF (VCF)</t>
  </si>
  <si>
    <t>. Devolução do PASEP/COFINS de 2019 - saldo 3ª parcela</t>
  </si>
  <si>
    <t>. Compensação do adiamento da 3ª RTP</t>
  </si>
  <si>
    <t>. Diferença no pagamento pelo uso dos recursos hídricos de domínio da União</t>
  </si>
  <si>
    <t>. Devolução do pagamento pelo uso dos recursos hídricos de domínio do DF</t>
  </si>
  <si>
    <t>. Valor a devolver referente ao PDI - rendimentos de aplicações financeiras</t>
  </si>
  <si>
    <t>. Valor a devolver referente a Tarifa de Contingência</t>
  </si>
  <si>
    <t>. Compensação Tributária PASEP/COFINS</t>
  </si>
  <si>
    <t>. Compensação RTA 2023</t>
  </si>
  <si>
    <t>. Percentual de aumento não aplicado (1,88%) na RTE</t>
  </si>
  <si>
    <t>. Valor da economia de energia elétrica gerada pela Usina Fotovoltaica - Sede</t>
  </si>
  <si>
    <t>. Custos para avaliação dos ativos da BAR incremental - saldo contratual</t>
  </si>
  <si>
    <t>Total Parcela CF (VCF)</t>
  </si>
  <si>
    <t>. Receita Requerida (VPA + VPB + VCF)</t>
  </si>
  <si>
    <t>(-) Outras Receitas</t>
  </si>
  <si>
    <t>. Receita Requerida Líquida (A)</t>
  </si>
  <si>
    <t>. Receita Verificada (B)</t>
  </si>
  <si>
    <t>Reposicionamento Tarifário - RT (A/B-1)</t>
  </si>
  <si>
    <t>Parcela CF  ►</t>
  </si>
  <si>
    <t>Reposicionamento Tarifário Periódico (4ª RTP)</t>
  </si>
  <si>
    <t>Componentes Financeiros - Resumo</t>
  </si>
  <si>
    <t>Em R$</t>
  </si>
  <si>
    <t>Descrição</t>
  </si>
  <si>
    <t>Valor em R$</t>
  </si>
  <si>
    <t>A)</t>
  </si>
  <si>
    <t>Devolução do PASEP/COFINS de 2019 - valor atualizado</t>
  </si>
  <si>
    <t>Devolução do PASEP/COFINS de 2019 - parte da 3ª parcela, em valores de 2021</t>
  </si>
  <si>
    <t>Atualização monetária em R$</t>
  </si>
  <si>
    <t>B)</t>
  </si>
  <si>
    <t>Compensação do adiamento da 3ª RTP - valor atualizado</t>
  </si>
  <si>
    <t>Compensação do adiamento da 3ª RTP - parte da 3ª parcela, em valores de 2021</t>
  </si>
  <si>
    <t xml:space="preserve">C) </t>
  </si>
  <si>
    <t>Diferença no pagamento pelo uso dos recursos hídricos de domínio da União</t>
  </si>
  <si>
    <t>Previsão de pagamento pelo uso dos recursos hídricos de domínio da União - 2022</t>
  </si>
  <si>
    <t>Valor efetivamente pago pelo uso dos recursos hídricos de domínio da União - 2022</t>
  </si>
  <si>
    <t>Previsão de pagamento pelo uso dos recursos hídricos de domínio da União - 2023</t>
  </si>
  <si>
    <t>Valor efetivamente pago pelo uso dos recursos hídricos de domínio da União - 2023</t>
  </si>
  <si>
    <t xml:space="preserve">D) </t>
  </si>
  <si>
    <t>Devolução do Pagamento pelo uso dos recursos hídricos de domínio do DF - 2023</t>
  </si>
  <si>
    <t>Previsão de pagamento pelo uso dos recursos hídricos de domínio do DF - 2023</t>
  </si>
  <si>
    <t>Valor efetivamente pago pelo uso dos recursos hídricos de domínio do DF - 2023</t>
  </si>
  <si>
    <t>E)</t>
  </si>
  <si>
    <t>Valor a devolver referente ao PDI</t>
  </si>
  <si>
    <t>Rendimento bruto de aplicação Financeira até 29/12/2023</t>
  </si>
  <si>
    <t xml:space="preserve">F) </t>
  </si>
  <si>
    <t>Valor a devolver referente a Tarifa de Contingência</t>
  </si>
  <si>
    <t>Saldo na conta bancária em 29/12/2023</t>
  </si>
  <si>
    <t>Saldo devolvido na RTE</t>
  </si>
  <si>
    <t xml:space="preserve">G) </t>
  </si>
  <si>
    <t>Conselho de consumidores</t>
  </si>
  <si>
    <t>Recurso do conselho de consumidores 2019 - valor não utilizado</t>
  </si>
  <si>
    <t>Recurso do conselho de consumidores 2020 - valor não utilizado</t>
  </si>
  <si>
    <t>Recurso do conselho de consumidores 2021 - valor não utilizado</t>
  </si>
  <si>
    <t>Recurso do conselho de consumidores 2022 - saldo</t>
  </si>
  <si>
    <t xml:space="preserve">H) </t>
  </si>
  <si>
    <t>Compensação PASEP/COFINS de 2014 a 2018 (70%)</t>
  </si>
  <si>
    <t xml:space="preserve">I) </t>
  </si>
  <si>
    <t>Diferença - valores não faturados</t>
  </si>
  <si>
    <t>J)</t>
  </si>
  <si>
    <t>Percentual de aumento não aplicado (1,88%) na RTE</t>
  </si>
  <si>
    <t>Percentual não aplicado na RTE</t>
  </si>
  <si>
    <t>Tarifa Média do RTA 2022 (R$/m³)</t>
  </si>
  <si>
    <t>Resultado não aplicado da RTE (R$/m³)</t>
  </si>
  <si>
    <t>Mercado Utilizado (m³) - RTE</t>
  </si>
  <si>
    <t>Resultado da RTE referente ao percentual não aplicado (R$)</t>
  </si>
  <si>
    <t>Atualização (IPCA ago/23 a dez/23)</t>
  </si>
  <si>
    <t>K)</t>
  </si>
  <si>
    <t>Valor da economia de energia elétrica gerada pela Usina Fotovoltaica - Sede</t>
  </si>
  <si>
    <t>Economia em 2018</t>
  </si>
  <si>
    <t>Economia em 2019</t>
  </si>
  <si>
    <t>Economia em 2020</t>
  </si>
  <si>
    <t>Economia em 2021</t>
  </si>
  <si>
    <t>Economia em 2022</t>
  </si>
  <si>
    <t>L)</t>
  </si>
  <si>
    <t>Custos com avaliação dos ativos - BAR incremental</t>
  </si>
  <si>
    <t>Valor do Contrato de Serviços para definição da Base de Ativos Regulatória – BAR</t>
  </si>
  <si>
    <t>Total</t>
  </si>
  <si>
    <t>Compensação do PASEP/COFINS</t>
  </si>
  <si>
    <t>Expressos em R$</t>
  </si>
  <si>
    <t>Valor Atualizado para 2023</t>
  </si>
  <si>
    <t>Ano</t>
  </si>
  <si>
    <t>Mês Compensação</t>
  </si>
  <si>
    <t>PASEP/COFINS</t>
  </si>
  <si>
    <t>IPCA</t>
  </si>
  <si>
    <t>Valor compensado</t>
  </si>
  <si>
    <t>2019-09</t>
  </si>
  <si>
    <t>2019-10</t>
  </si>
  <si>
    <t>2019-11</t>
  </si>
  <si>
    <t>2019-12</t>
  </si>
  <si>
    <t>2020-01</t>
  </si>
  <si>
    <t>2020-02</t>
  </si>
  <si>
    <t>2020-03</t>
  </si>
  <si>
    <t>2020-04</t>
  </si>
  <si>
    <t>2020-05</t>
  </si>
  <si>
    <t>2020-06</t>
  </si>
  <si>
    <t>2020-07</t>
  </si>
  <si>
    <t>2020-08</t>
  </si>
  <si>
    <t>2020-09</t>
  </si>
  <si>
    <t>2020-10</t>
  </si>
  <si>
    <t>2020-11</t>
  </si>
  <si>
    <t>2020-12</t>
  </si>
  <si>
    <t>2021-01</t>
  </si>
  <si>
    <t>2021-02</t>
  </si>
  <si>
    <t>2021-03</t>
  </si>
  <si>
    <t>2021-04</t>
  </si>
  <si>
    <t>2021-05</t>
  </si>
  <si>
    <t>2021-06</t>
  </si>
  <si>
    <t>2021-07</t>
  </si>
  <si>
    <t>2021-08</t>
  </si>
  <si>
    <t>2021-09</t>
  </si>
  <si>
    <t>2021-10</t>
  </si>
  <si>
    <t>2021-11</t>
  </si>
  <si>
    <t>2021-12</t>
  </si>
  <si>
    <t>2022-01</t>
  </si>
  <si>
    <t>2022-02</t>
  </si>
  <si>
    <t>2022-03</t>
  </si>
  <si>
    <t>2022-04</t>
  </si>
  <si>
    <t>2022-05</t>
  </si>
  <si>
    <t>2022-06</t>
  </si>
  <si>
    <t>2022-07</t>
  </si>
  <si>
    <t>2022-08</t>
  </si>
  <si>
    <t>2022-09</t>
  </si>
  <si>
    <t>2022-10</t>
  </si>
  <si>
    <t>2022-11</t>
  </si>
  <si>
    <t>2022-12</t>
  </si>
  <si>
    <t>2023-01</t>
  </si>
  <si>
    <t>2023-02</t>
  </si>
  <si>
    <t>2023-03</t>
  </si>
  <si>
    <t>2023-04</t>
  </si>
  <si>
    <t>2023-05</t>
  </si>
  <si>
    <t>2023-06</t>
  </si>
  <si>
    <t>2023-07</t>
  </si>
  <si>
    <t>2023-08</t>
  </si>
  <si>
    <t>2023-09</t>
  </si>
  <si>
    <t>2023-10</t>
  </si>
  <si>
    <t>2023-11</t>
  </si>
  <si>
    <t>2023-12</t>
  </si>
  <si>
    <t>TOTAL</t>
  </si>
  <si>
    <t>Receita Operacional Direta</t>
  </si>
  <si>
    <t>Período</t>
  </si>
  <si>
    <t>Receita Total Realizada</t>
  </si>
  <si>
    <t>Receita Total Reajustada</t>
  </si>
  <si>
    <t>IRT - 2023</t>
  </si>
  <si>
    <t>Diferença Faturamento</t>
  </si>
  <si>
    <t>Índice de Correção</t>
  </si>
  <si>
    <t>Diferença Atualizada</t>
  </si>
  <si>
    <t>PARCELA A  ►</t>
  </si>
  <si>
    <t>Apuração do Bônus-Desconto para a Revisão Tarifária de 2024</t>
  </si>
  <si>
    <t>Residencial Padrão</t>
  </si>
  <si>
    <t>Período de Referência (A)</t>
  </si>
  <si>
    <t>Período de Apuração (B)</t>
  </si>
  <si>
    <t>Apuração (A-B)</t>
  </si>
  <si>
    <t xml:space="preserve"> Período de Referência</t>
  </si>
  <si>
    <t xml:space="preserve">Consumo (m³) </t>
  </si>
  <si>
    <t xml:space="preserve">Período de Apuração </t>
  </si>
  <si>
    <t xml:space="preserve">Economia  em m³ </t>
  </si>
  <si>
    <t>Bônus-Desconto - Consumo Residencial Normal</t>
  </si>
  <si>
    <t xml:space="preserve">Economia (m³)  </t>
  </si>
  <si>
    <t xml:space="preserve">Bônus Desconto (%) </t>
  </si>
  <si>
    <t>Base de Cálculo (m³)</t>
  </si>
  <si>
    <t>Tarifa Inicial Residencial Normal (R$)*</t>
  </si>
  <si>
    <t>Bonus-Desconto (R$)</t>
  </si>
  <si>
    <t>* Tarifas homologadas pela Resolução ADASA  nº 22, de 21 de junho de 2023</t>
  </si>
  <si>
    <t>Residencial Social</t>
  </si>
  <si>
    <t>Bônus-Desconto - Consumo Residencial Popular</t>
  </si>
  <si>
    <t>Tarifa Inicial Residencial Popular (R$)*</t>
  </si>
  <si>
    <t>Comercial</t>
  </si>
  <si>
    <t>Bônus-Desconto - Consumo Comercial</t>
  </si>
  <si>
    <t>Tarifa Inicial Comercial (R$)*</t>
  </si>
  <si>
    <t>Industrial</t>
  </si>
  <si>
    <t>Bônus-Desconto - Consumo Industrial</t>
  </si>
  <si>
    <t>Tarifa Inicial Industrial (R$)*</t>
  </si>
  <si>
    <t>Taxa de Fiscalização sobre os Serviços Públicos de Abastecimento de Água e Esgotamento Sanitário - TFS</t>
  </si>
  <si>
    <t>Taxa de Fiscalização dos Usos dos Recursos Hídricos - TFU</t>
  </si>
  <si>
    <t>Volume (m³) e Receita (R$)</t>
  </si>
  <si>
    <t>jan a dez/2023</t>
  </si>
  <si>
    <t>Taxas</t>
  </si>
  <si>
    <t>%</t>
  </si>
  <si>
    <t>Água produzida e esgoto coletado</t>
  </si>
  <si>
    <t>TFS</t>
  </si>
  <si>
    <t>Água e esgoto faturados</t>
  </si>
  <si>
    <t>TFU</t>
  </si>
  <si>
    <t>Ano-teste</t>
  </si>
  <si>
    <t>Volume Total Faturado</t>
  </si>
  <si>
    <t>Tarifa Média</t>
  </si>
  <si>
    <t>Bes</t>
  </si>
  <si>
    <t>TFS = 1% x Bes</t>
  </si>
  <si>
    <r>
      <t>Vf (m</t>
    </r>
    <r>
      <rPr>
        <b/>
        <vertAlign val="superscript"/>
        <sz val="10"/>
        <rFont val="Arial"/>
        <family val="2"/>
      </rPr>
      <t>3</t>
    </r>
    <r>
      <rPr>
        <b/>
        <sz val="10"/>
        <rFont val="Arial"/>
        <family val="2"/>
      </rPr>
      <t>)</t>
    </r>
  </si>
  <si>
    <r>
      <t>(R$/m</t>
    </r>
    <r>
      <rPr>
        <b/>
        <vertAlign val="superscript"/>
        <sz val="10"/>
        <rFont val="Arial"/>
        <family val="2"/>
      </rPr>
      <t>3</t>
    </r>
    <r>
      <rPr>
        <b/>
        <sz val="10"/>
        <rFont val="Arial"/>
        <family val="2"/>
      </rPr>
      <t>)</t>
    </r>
  </si>
  <si>
    <t>(R$)</t>
  </si>
  <si>
    <t>Volume Total Produzido</t>
  </si>
  <si>
    <t>Beu(a)</t>
  </si>
  <si>
    <t xml:space="preserve">TFU = 2,5% </t>
  </si>
  <si>
    <r>
      <t>VP (m</t>
    </r>
    <r>
      <rPr>
        <vertAlign val="superscript"/>
        <sz val="10"/>
        <rFont val="Arial"/>
        <family val="2"/>
      </rPr>
      <t>3</t>
    </r>
    <r>
      <rPr>
        <sz val="10"/>
        <rFont val="Arial"/>
        <family val="2"/>
      </rPr>
      <t>)</t>
    </r>
  </si>
  <si>
    <r>
      <t>(R$/m</t>
    </r>
    <r>
      <rPr>
        <vertAlign val="superscript"/>
        <sz val="10"/>
        <rFont val="Arial"/>
        <family val="2"/>
      </rPr>
      <t>3</t>
    </r>
    <r>
      <rPr>
        <sz val="10"/>
        <rFont val="Arial"/>
        <family val="2"/>
      </rPr>
      <t>)</t>
    </r>
  </si>
  <si>
    <t>X Beu(a) (R$)</t>
  </si>
  <si>
    <t xml:space="preserve">Total </t>
  </si>
  <si>
    <t>DISCRIMINAÇÃO</t>
  </si>
  <si>
    <t>JANEIRO</t>
  </si>
  <si>
    <t>FEVEREIRO</t>
  </si>
  <si>
    <t>MARÇO</t>
  </si>
  <si>
    <t xml:space="preserve">ABRIL </t>
  </si>
  <si>
    <t>MAIO</t>
  </si>
  <si>
    <t>JUNHO</t>
  </si>
  <si>
    <t>JULHO</t>
  </si>
  <si>
    <t>AGOSTO</t>
  </si>
  <si>
    <t>SETEMBRO</t>
  </si>
  <si>
    <t>OUTUBRO</t>
  </si>
  <si>
    <t>NOVEMBRO</t>
  </si>
  <si>
    <t>DEZEMBRO</t>
  </si>
  <si>
    <t>R$</t>
  </si>
  <si>
    <r>
      <t xml:space="preserve">volume </t>
    </r>
    <r>
      <rPr>
        <sz val="11"/>
        <color indexed="8"/>
        <rFont val="Calibri"/>
        <family val="2"/>
      </rPr>
      <t>produzido Ag</t>
    </r>
  </si>
  <si>
    <t>m³</t>
  </si>
  <si>
    <r>
      <t xml:space="preserve">volume </t>
    </r>
    <r>
      <rPr>
        <sz val="11"/>
        <color indexed="8"/>
        <rFont val="Calibri"/>
        <family val="2"/>
      </rPr>
      <t>coletado Esg</t>
    </r>
  </si>
  <si>
    <t>Total vol prod Ag + Esg</t>
  </si>
  <si>
    <r>
      <t xml:space="preserve">volume </t>
    </r>
    <r>
      <rPr>
        <sz val="11"/>
        <color indexed="8"/>
        <rFont val="Calibri"/>
        <family val="2"/>
      </rPr>
      <t>faturado Ag</t>
    </r>
  </si>
  <si>
    <r>
      <t xml:space="preserve">volume </t>
    </r>
    <r>
      <rPr>
        <sz val="11"/>
        <color indexed="8"/>
        <rFont val="Calibri"/>
        <family val="2"/>
      </rPr>
      <t>faturado Esg</t>
    </r>
  </si>
  <si>
    <t>Total vol fat Ag + Esg</t>
  </si>
  <si>
    <t>R$/m³</t>
  </si>
  <si>
    <t>Beu</t>
  </si>
  <si>
    <t>TFU (2,5%)</t>
  </si>
  <si>
    <t>TFS (1%)</t>
  </si>
  <si>
    <t>Volume de Água e Esgoto Faturado - 2023</t>
  </si>
  <si>
    <t>Expressos em m³</t>
  </si>
  <si>
    <r>
      <t>Volume Total de Água e de Esgoto Faturado pela CAESB (m</t>
    </r>
    <r>
      <rPr>
        <b/>
        <vertAlign val="superscript"/>
        <sz val="10"/>
        <color theme="0"/>
        <rFont val="Arial"/>
        <family val="2"/>
      </rPr>
      <t>3</t>
    </r>
    <r>
      <rPr>
        <b/>
        <sz val="10"/>
        <color theme="0"/>
        <rFont val="Arial"/>
        <family val="2"/>
      </rPr>
      <t>)</t>
    </r>
  </si>
  <si>
    <t>Classe</t>
  </si>
  <si>
    <t>Residencial Normal</t>
  </si>
  <si>
    <t>Pública</t>
  </si>
  <si>
    <t>Saneago e água bruta</t>
  </si>
  <si>
    <t>Residencial Popular</t>
  </si>
  <si>
    <t>Total Geral</t>
  </si>
  <si>
    <r>
      <t>Volume de Água Faturada pela CAESB (m</t>
    </r>
    <r>
      <rPr>
        <b/>
        <vertAlign val="superscript"/>
        <sz val="10"/>
        <color theme="0"/>
        <rFont val="Arial"/>
        <family val="2"/>
      </rPr>
      <t>3</t>
    </r>
    <r>
      <rPr>
        <b/>
        <sz val="10"/>
        <color theme="0"/>
        <rFont val="Arial"/>
        <family val="2"/>
      </rPr>
      <t>)</t>
    </r>
  </si>
  <si>
    <t>Saneago</t>
  </si>
  <si>
    <t>Água Bruta</t>
  </si>
  <si>
    <r>
      <t>Volume de Esgoto Faturado pela CAESB (m</t>
    </r>
    <r>
      <rPr>
        <b/>
        <vertAlign val="superscript"/>
        <sz val="10"/>
        <color theme="0"/>
        <rFont val="Arial"/>
        <family val="2"/>
      </rPr>
      <t>3</t>
    </r>
    <r>
      <rPr>
        <b/>
        <sz val="10"/>
        <color theme="0"/>
        <rFont val="Arial"/>
        <family val="2"/>
      </rPr>
      <t>)</t>
    </r>
  </si>
  <si>
    <t>2. Dados referentes a dezembro/2015 estarão disponíveis apenas dia 10/01/015</t>
  </si>
  <si>
    <t>Volume de Água Produzida e Volume de Esgoto Coletado - 2023</t>
  </si>
  <si>
    <r>
      <t>Volume Total de Água Produzida e de Esgoto Coletado pela CAESB (m</t>
    </r>
    <r>
      <rPr>
        <b/>
        <vertAlign val="superscript"/>
        <sz val="10"/>
        <color theme="0"/>
        <rFont val="Arial"/>
        <family val="2"/>
      </rPr>
      <t>3</t>
    </r>
    <r>
      <rPr>
        <b/>
        <sz val="10"/>
        <color theme="0"/>
        <rFont val="Arial"/>
        <family val="2"/>
      </rPr>
      <t>)</t>
    </r>
  </si>
  <si>
    <t>Volume</t>
  </si>
  <si>
    <t>Volume de Água Produzida</t>
  </si>
  <si>
    <t>Volume de Esgoto Coletado</t>
  </si>
  <si>
    <t>Receita Operacional Direta da CAESB (R$)</t>
  </si>
  <si>
    <t>Paisagismo</t>
  </si>
  <si>
    <t>Receita Operacional de Água da CAESB (R$)</t>
  </si>
  <si>
    <t xml:space="preserve">Residencial </t>
  </si>
  <si>
    <t>Receita Operacional de Esgoto da CAESB (R$)</t>
  </si>
  <si>
    <t>*Incluir débito na conta de esgoto importado em julho.</t>
  </si>
  <si>
    <t>Conselho dos consumidores e Uso dos recursos hídricos</t>
  </si>
  <si>
    <t>Conselho dos Consumidores</t>
  </si>
  <si>
    <t>Valor disponibilizado</t>
  </si>
  <si>
    <t>Pagamento pelo uso dos recursos hídricos de domínio da União - 2025</t>
  </si>
  <si>
    <t>Pagamento pelo uso dos recursos hídricos de domínio do DF - 2025</t>
  </si>
  <si>
    <t>Pagamento por Serviços de Proteção de Recursos Hídricos - PSPRH</t>
  </si>
  <si>
    <r>
      <t xml:space="preserve">PARCELA B </t>
    </r>
    <r>
      <rPr>
        <b/>
        <sz val="36"/>
        <color theme="0"/>
        <rFont val="Abadi Extra Light"/>
        <family val="2"/>
        <charset val="1"/>
      </rPr>
      <t>►</t>
    </r>
  </si>
  <si>
    <t>Custos Operacionais</t>
  </si>
  <si>
    <t>Custos operacionais da Caesb em 2023</t>
  </si>
  <si>
    <t xml:space="preserve">Valor </t>
  </si>
  <si>
    <t>Ajuste regulatório</t>
  </si>
  <si>
    <t>Valor Líq</t>
  </si>
  <si>
    <t>Pessoal</t>
  </si>
  <si>
    <t>Terceiros</t>
  </si>
  <si>
    <t>Material</t>
  </si>
  <si>
    <t>Gerais</t>
  </si>
  <si>
    <t>Depreciação</t>
  </si>
  <si>
    <t>Impostos e taxas</t>
  </si>
  <si>
    <t>Energia elétrica</t>
  </si>
  <si>
    <t>Base de Dados dos Custos Operacionais</t>
  </si>
  <si>
    <t xml:space="preserve">Terceiros </t>
  </si>
  <si>
    <t>Materiais</t>
  </si>
  <si>
    <t>Impostos e Taxas</t>
  </si>
  <si>
    <t>Energia Elétrica</t>
  </si>
  <si>
    <t>Conta</t>
  </si>
  <si>
    <t>Título</t>
  </si>
  <si>
    <t>Valor</t>
  </si>
  <si>
    <t>41.0101.0300.0000.301</t>
  </si>
  <si>
    <t xml:space="preserve">SERVIÇOS DE CONSERVAÇÃO E MANUTENÇÃO DE </t>
  </si>
  <si>
    <t>41.0101.0200.0000.201</t>
  </si>
  <si>
    <t>MATERIAL DE EXPEDIENTE, USO E CONSUMO</t>
  </si>
  <si>
    <t>41.0101.0400.0000.401</t>
  </si>
  <si>
    <t>PRÊMIOS DE SEGURO</t>
  </si>
  <si>
    <t>51.0101.0500.0000.501</t>
  </si>
  <si>
    <t>DEPRECIAÇÃO E AMORTIZAÇÃO</t>
  </si>
  <si>
    <t>55.0101.0104.0000.000</t>
  </si>
  <si>
    <t>IMPOSTO PREDIAL E TERRITORIAL URBANO - IPTU</t>
  </si>
  <si>
    <t>41.0101.0300.0000.310</t>
  </si>
  <si>
    <t>ENERGIA ELÉTRICA</t>
  </si>
  <si>
    <t>41.0101.0100.0000.101</t>
  </si>
  <si>
    <t>ORDENADOS E SALÁRIOS - HORAS NORMAIS</t>
  </si>
  <si>
    <t>41.0101.0300.0000.302</t>
  </si>
  <si>
    <t xml:space="preserve">SERVIÇOS DE CONSERVAÇÃO E REPAROS DE OUTROS </t>
  </si>
  <si>
    <t>41.0101.0200.0000.202</t>
  </si>
  <si>
    <t xml:space="preserve">MATERIAL DE CONSERVAÇÃO E MANUTENÇÃO DE </t>
  </si>
  <si>
    <t>41.0101.0400.0000.402</t>
  </si>
  <si>
    <t>CONDUÇÕES, VIAGENS E ESTADA</t>
  </si>
  <si>
    <t>52.0101.0500.0000.501</t>
  </si>
  <si>
    <t>55.0101.0106.0000.000</t>
  </si>
  <si>
    <t xml:space="preserve">IMPOSTO SOBRE A PROPRIEDADE DE VEÍCULOS </t>
  </si>
  <si>
    <t>42.0101.0300.0000.310</t>
  </si>
  <si>
    <t>41.0101.0100.0000.102</t>
  </si>
  <si>
    <t>ORDENADOS E SALÁRIOS - HORAS EXTRAS</t>
  </si>
  <si>
    <t>41.0101.0300.0000.303</t>
  </si>
  <si>
    <t>SERVIÇOS DE LIMPEZA E HIGIÊNE</t>
  </si>
  <si>
    <t>41.0101.0200.0000.203</t>
  </si>
  <si>
    <t>MATERIAL DE CONSERVAÇÃO E REPARO OUTROS BENS</t>
  </si>
  <si>
    <t>41.0101.0400.0000.407</t>
  </si>
  <si>
    <t>JORNAIS E REVISTAS</t>
  </si>
  <si>
    <t>41.0101.0500.0000.503</t>
  </si>
  <si>
    <t>DEPRECIAÇÃO ARRENDAMENTOS</t>
  </si>
  <si>
    <t>55.0101.0109.0000.000</t>
  </si>
  <si>
    <t>ICMS - DIFERENCIAL DE ALIQUOTAS</t>
  </si>
  <si>
    <t>41.0103.0300.0000.310</t>
  </si>
  <si>
    <t>41.0101.0100.0000.103</t>
  </si>
  <si>
    <t>GRATIFICAÇÃO DE FUNÇÃO E CARGOS EM COMISSÃO</t>
  </si>
  <si>
    <t>41.0101.0300.0000.304</t>
  </si>
  <si>
    <t>SERVIÇOS TÉCNICOS PROFISSIONAIS</t>
  </si>
  <si>
    <t>41.0101.0200.0000.204</t>
  </si>
  <si>
    <t>MATERIAL DE LIMPEZA E HIGIENE</t>
  </si>
  <si>
    <t>41.0101.0400.0000.409</t>
  </si>
  <si>
    <t>EMOLUMENTOS</t>
  </si>
  <si>
    <t>42.0101.0500.0000.503</t>
  </si>
  <si>
    <t>55.0102.0103.0000.000</t>
  </si>
  <si>
    <t>OUTRAS TAXAS E TARIFAS</t>
  </si>
  <si>
    <t>51.0101.0300.0000.310</t>
  </si>
  <si>
    <t>41.0101.0100.0000.104</t>
  </si>
  <si>
    <t>HONORÁRIOS DA DIRETORIA E CONSELHOS</t>
  </si>
  <si>
    <t>41.0101.0300.0000.305</t>
  </si>
  <si>
    <t>SERVIÇOS DE PROCESSAMENTO DE DADOS</t>
  </si>
  <si>
    <t>41.0101.0200.0000.205</t>
  </si>
  <si>
    <t>MATERIAL DE OFICINA</t>
  </si>
  <si>
    <t>41.0101.0400.0000.411</t>
  </si>
  <si>
    <t xml:space="preserve">RECEPÇÕES, CONGRESSOES, SEMINÁRIOS E </t>
  </si>
  <si>
    <t>51.0101.0500.0000.503</t>
  </si>
  <si>
    <t>52.0101.0300.0000.310</t>
  </si>
  <si>
    <t>41.0101.0100.0000.105</t>
  </si>
  <si>
    <t>FÉRIAS E SUAS GRATIFICAÇÕES</t>
  </si>
  <si>
    <t>41.0101.0300.0000.308</t>
  </si>
  <si>
    <t>SERVIÇOS DE COMUNICAÇÃO</t>
  </si>
  <si>
    <t>41.0101.0200.0000.206</t>
  </si>
  <si>
    <t>MATERIAL DE LABORATÓRIO</t>
  </si>
  <si>
    <t>41.0101.0400.0000.412</t>
  </si>
  <si>
    <t>CORRESPONDÊNCIAS</t>
  </si>
  <si>
    <t>52.0101.0500.0000.503</t>
  </si>
  <si>
    <t>41.0101.0100.0000.106</t>
  </si>
  <si>
    <t xml:space="preserve">13º SALÁRIO  </t>
  </si>
  <si>
    <t>41.0101.0300.0000.309</t>
  </si>
  <si>
    <t>SERVIÇOS DE SEGURANÇA E VIGILÂNCIA</t>
  </si>
  <si>
    <t>41.0101.0200.0000.207</t>
  </si>
  <si>
    <t>MATERIAL DE TRATAMENTO</t>
  </si>
  <si>
    <t>41.0103.0400.0000.412</t>
  </si>
  <si>
    <t>41.0101.0100.0000.107</t>
  </si>
  <si>
    <t>LICENÇA MATERNIDADE EMPRESA CIDADÃ</t>
  </si>
  <si>
    <t>41.0101.0300.0000.311</t>
  </si>
  <si>
    <t>FRETES E CARRETOS</t>
  </si>
  <si>
    <t>41.0101.0200.0000.208</t>
  </si>
  <si>
    <t>MATERIAL DE MANUTENÇÃO DE HIDRÔMETROS</t>
  </si>
  <si>
    <t>41.0103.0400.0000.490</t>
  </si>
  <si>
    <t>AJUSTE DE PRESTAÇÃO DE CONTAS - DESP. GERAIS</t>
  </si>
  <si>
    <t>41.0101.0100.0000.109</t>
  </si>
  <si>
    <t>TREINAMENTO E APERFEIÇOAMENTO</t>
  </si>
  <si>
    <t>41.0101.0300.0000.312</t>
  </si>
  <si>
    <t>LOCAÇÃO DE BENS MÓVEIS</t>
  </si>
  <si>
    <t>41.0101.0200.0000.210</t>
  </si>
  <si>
    <t>FERRAMENTAS PERECÍVEIS</t>
  </si>
  <si>
    <t>42.0101.0400.0000.401</t>
  </si>
  <si>
    <t>41.0101.0100.0000.110</t>
  </si>
  <si>
    <t>ASSISTÊNCIA MÉDICA AOS EMPREGADOS</t>
  </si>
  <si>
    <t>41.0101.0300.0000.314</t>
  </si>
  <si>
    <t>LOCAÇÃO DE VEÍCULOS DE TRANSPORTES</t>
  </si>
  <si>
    <t>41.0101.0200.0000.211</t>
  </si>
  <si>
    <t>PEÇAS PARA VEÍCULOS</t>
  </si>
  <si>
    <t>42.0101.0400.0000.402</t>
  </si>
  <si>
    <t>41.0101.0100.0000.112</t>
  </si>
  <si>
    <t>AUXÍLIO CRECHE</t>
  </si>
  <si>
    <t>41.0101.0300.0000.318</t>
  </si>
  <si>
    <t>ESTAGIÁRIOS</t>
  </si>
  <si>
    <t>41.0101.0200.0000.212</t>
  </si>
  <si>
    <t>COMBUSTÍVEIS E LUBRIFICANTES</t>
  </si>
  <si>
    <t>42.0101.0400.0000.407</t>
  </si>
  <si>
    <t>41.0101.0100.0000.113</t>
  </si>
  <si>
    <t>AJUDA DE TRANSPORTE</t>
  </si>
  <si>
    <t>41.0101.0300.0000.319</t>
  </si>
  <si>
    <t>ALUGUEL DE IMÓVEIS</t>
  </si>
  <si>
    <t>41.0101.0200.0000.213</t>
  </si>
  <si>
    <t>MATERIAL DE NATUREZA PERMANENTE</t>
  </si>
  <si>
    <t>42.0101.0400.0000.409</t>
  </si>
  <si>
    <t>41.0101.0100.0000.114</t>
  </si>
  <si>
    <t>BOLSA ESCOLA</t>
  </si>
  <si>
    <t>41.0103.0300.0000.304</t>
  </si>
  <si>
    <t>41.0101.0200.0000.214</t>
  </si>
  <si>
    <t>MATERIAL DE SEGURANÇA E PROTEÇÃO</t>
  </si>
  <si>
    <t>42.0101.0400.0000.411</t>
  </si>
  <si>
    <t>41.0101.0100.0000.115</t>
  </si>
  <si>
    <t>LICENÇA PRÊMIO</t>
  </si>
  <si>
    <t>41.0103.0300.0000.308</t>
  </si>
  <si>
    <t>41.0101.0200.0000.215</t>
  </si>
  <si>
    <t>PEÇAS PARA EQUIPAMENTOS DE OPERAÇÕES</t>
  </si>
  <si>
    <t>42.0101.0400.0000.412</t>
  </si>
  <si>
    <t>41.0101.0100.0000.117</t>
  </si>
  <si>
    <t>AUXÍLIO ALIMENTAÇÃO</t>
  </si>
  <si>
    <t>41.0103.0300.0000.309</t>
  </si>
  <si>
    <t>41.0101.0200.0000.216</t>
  </si>
  <si>
    <t>MATERIAL DE COPA E COZINHA</t>
  </si>
  <si>
    <t>51.0101.0400.0000.401</t>
  </si>
  <si>
    <t>41.0101.0100.0000.118</t>
  </si>
  <si>
    <t>GRATIFICAÇÃO DE TITULAÇÃO</t>
  </si>
  <si>
    <t>41.0103.0300.0000.311</t>
  </si>
  <si>
    <t>41.0103.0200.0000.202</t>
  </si>
  <si>
    <t>51.0101.0400.0000.402</t>
  </si>
  <si>
    <t>41.0101.0100.0000.150</t>
  </si>
  <si>
    <t>INSS</t>
  </si>
  <si>
    <t>41.0103.0300.0000.398</t>
  </si>
  <si>
    <t>AJUSTE DE PRESTAÇÃO DE CONTAS - SERVIÇOS</t>
  </si>
  <si>
    <t>41.0103.0200.0000.203</t>
  </si>
  <si>
    <t>51.0101.0400.0000.403</t>
  </si>
  <si>
    <t>LANCHES E REFEIÇÕES</t>
  </si>
  <si>
    <t>41.0101.0100.0000.151</t>
  </si>
  <si>
    <t>SEGURO ACIDENTE DE TRABALHO</t>
  </si>
  <si>
    <t>42.0101.0300.0000.301</t>
  </si>
  <si>
    <t>41.0103.0200.0000.204</t>
  </si>
  <si>
    <t>51.0101.0400.0000.404</t>
  </si>
  <si>
    <t>ASSOCIAÇÃO DE CLASSE</t>
  </si>
  <si>
    <t>41.0101.0100.0000.152</t>
  </si>
  <si>
    <t>CONTRIBUIÇÃO PARA O SENAI</t>
  </si>
  <si>
    <t>42.0101.0300.0000.302</t>
  </si>
  <si>
    <t>41.0103.0200.0000.206</t>
  </si>
  <si>
    <t>51.0101.0400.0000.407</t>
  </si>
  <si>
    <t>41.0101.0100.0000.153</t>
  </si>
  <si>
    <t>CONTRIBUIÇÃO PARA O SESI</t>
  </si>
  <si>
    <t>42.0101.0300.0000.303</t>
  </si>
  <si>
    <t>41.0103.0200.0000.207</t>
  </si>
  <si>
    <t>51.0101.0400.0000.409</t>
  </si>
  <si>
    <t>41.0101.0100.0000.154</t>
  </si>
  <si>
    <t>FGTS</t>
  </si>
  <si>
    <t>42.0101.0300.0000.304</t>
  </si>
  <si>
    <t>41.0103.0200.0000.210</t>
  </si>
  <si>
    <t>51.0101.0400.0000.411</t>
  </si>
  <si>
    <t>41.0101.0100.0000.155</t>
  </si>
  <si>
    <t>SALÁRIO EDUCAÇÃO</t>
  </si>
  <si>
    <t>42.0101.0300.0000.305</t>
  </si>
  <si>
    <t>41.0103.0200.0000.212</t>
  </si>
  <si>
    <t>51.0101.0400.0000.412</t>
  </si>
  <si>
    <t>41.0101.0100.0000.157</t>
  </si>
  <si>
    <t>CONTRIBUIÇÃO PREVIDENCIÁRIA - FUNDIÁGUA</t>
  </si>
  <si>
    <t>42.0101.0300.0000.308</t>
  </si>
  <si>
    <t>41.0103.0200.0000.214</t>
  </si>
  <si>
    <t>52.0101.0400.0000.401</t>
  </si>
  <si>
    <t>41.0101.0100.0000.158</t>
  </si>
  <si>
    <t>OBRIGAÇÕES SOCIAIS S/ PROVISÕES</t>
  </si>
  <si>
    <t>42.0101.0300.0000.309</t>
  </si>
  <si>
    <t>41.0103.0200.0000.216</t>
  </si>
  <si>
    <t>52.0101.0400.0000.402</t>
  </si>
  <si>
    <t>41.0103.0100.0000.101</t>
  </si>
  <si>
    <t>42.0101.0300.0000.311</t>
  </si>
  <si>
    <t>41.0103.0200.0000.290</t>
  </si>
  <si>
    <t>AJUSTE DE PRESTAÇÃO DE CONTAS - MATERIAL</t>
  </si>
  <si>
    <t>52.0101.0400.0000.409</t>
  </si>
  <si>
    <t>41.0103.0100.0000.103</t>
  </si>
  <si>
    <t>42.0101.0300.0000.312</t>
  </si>
  <si>
    <t>42.0101.0200.0000.201</t>
  </si>
  <si>
    <t>52.0101.0400.0000.411</t>
  </si>
  <si>
    <t>41.0103.0100.0000.105</t>
  </si>
  <si>
    <t>42.0101.0300.0000.314</t>
  </si>
  <si>
    <t>42.0101.0200.0000.202</t>
  </si>
  <si>
    <t>52.0101.0400.0000.412</t>
  </si>
  <si>
    <t>41.0103.0100.0000.106</t>
  </si>
  <si>
    <t>42.0101.0300.0000.318</t>
  </si>
  <si>
    <t>42.0101.0200.0000.203</t>
  </si>
  <si>
    <t>41.0103.0100.0000.117</t>
  </si>
  <si>
    <t>51.0101.0300.0000.301</t>
  </si>
  <si>
    <t>42.0101.0200.0000.204</t>
  </si>
  <si>
    <t>41.0103.0100.0000.118</t>
  </si>
  <si>
    <t>51.0101.0300.0000.302</t>
  </si>
  <si>
    <t>42.0101.0200.0000.205</t>
  </si>
  <si>
    <t>41.0103.0100.0000.150</t>
  </si>
  <si>
    <t>51.0101.0300.0000.303</t>
  </si>
  <si>
    <t>42.0101.0200.0000.206</t>
  </si>
  <si>
    <t>41.0103.0100.0000.151</t>
  </si>
  <si>
    <t>51.0101.0300.0000.304</t>
  </si>
  <si>
    <t>42.0101.0200.0000.207</t>
  </si>
  <si>
    <t>41.0103.0100.0000.152</t>
  </si>
  <si>
    <t>51.0101.0300.0000.305</t>
  </si>
  <si>
    <t>42.0101.0200.0000.208</t>
  </si>
  <si>
    <t>41.0103.0100.0000.153</t>
  </si>
  <si>
    <t>51.0101.0300.0000.308</t>
  </si>
  <si>
    <t>42.0101.0200.0000.210</t>
  </si>
  <si>
    <t>41.0103.0100.0000.154</t>
  </si>
  <si>
    <t>51.0101.0300.0000.309</t>
  </si>
  <si>
    <t>42.0101.0200.0000.211</t>
  </si>
  <si>
    <t>41.0103.0100.0000.155</t>
  </si>
  <si>
    <t>51.0101.0300.0000.311</t>
  </si>
  <si>
    <t>42.0101.0200.0000.212</t>
  </si>
  <si>
    <t>41.0103.0100.0000.158</t>
  </si>
  <si>
    <t>51.0101.0300.0000.312</t>
  </si>
  <si>
    <t>42.0101.0200.0000.213</t>
  </si>
  <si>
    <t>41.0103.0100.0000.190</t>
  </si>
  <si>
    <t>AJUSTE PRESTAÇÃO DE CONTAS - PESSOAL</t>
  </si>
  <si>
    <t>51.0101.0300.0000.313</t>
  </si>
  <si>
    <t>ANUNCIOS E EDITAIS</t>
  </si>
  <si>
    <t>42.0101.0200.0000.214</t>
  </si>
  <si>
    <t>42.0101.0100.0000.101</t>
  </si>
  <si>
    <t>51.0101.0300.0000.315</t>
  </si>
  <si>
    <t>SERVIÇOS DE TELEMARKETING</t>
  </si>
  <si>
    <t>42.0101.0200.0000.215</t>
  </si>
  <si>
    <t>42.0101.0100.0000.102</t>
  </si>
  <si>
    <t>51.0101.0300.0000.317</t>
  </si>
  <si>
    <t>CÓPIAS E REPRODUÇÕES</t>
  </si>
  <si>
    <t>42.0101.0200.0000.216</t>
  </si>
  <si>
    <t>42.0101.0100.0000.103</t>
  </si>
  <si>
    <t>51.0101.0300.0000.318</t>
  </si>
  <si>
    <t>51.0101.0200.0000.201</t>
  </si>
  <si>
    <t>42.0101.0100.0000.104</t>
  </si>
  <si>
    <t>51.0101.0300.0000.320</t>
  </si>
  <si>
    <t>SERVIÇOS DE ARRECADAÇÃO</t>
  </si>
  <si>
    <t>51.0101.0200.0000.202</t>
  </si>
  <si>
    <t>42.0101.0100.0000.105</t>
  </si>
  <si>
    <t>51.0102.0300.0000.301</t>
  </si>
  <si>
    <t>51.0101.0200.0000.203</t>
  </si>
  <si>
    <t>42.0101.0100.0000.106</t>
  </si>
  <si>
    <t>52.0101.0300.0000.302</t>
  </si>
  <si>
    <t>51.0101.0200.0000.204</t>
  </si>
  <si>
    <t>42.0101.0100.0000.107</t>
  </si>
  <si>
    <t>52.0101.0300.0000.303</t>
  </si>
  <si>
    <t>51.0101.0200.0000.205</t>
  </si>
  <si>
    <t>42.0101.0100.0000.109</t>
  </si>
  <si>
    <t>52.0101.0300.0000.304</t>
  </si>
  <si>
    <t>51.0101.0200.0000.206</t>
  </si>
  <si>
    <t>42.0101.0100.0000.110</t>
  </si>
  <si>
    <t>52.0101.0300.0000.305</t>
  </si>
  <si>
    <t>51.0101.0200.0000.207</t>
  </si>
  <si>
    <t>42.0101.0100.0000.112</t>
  </si>
  <si>
    <t>52.0101.0300.0000.306</t>
  </si>
  <si>
    <t>SERVIÇOS DE LEITURA E ENTREGA DE CONTAS</t>
  </si>
  <si>
    <t>51.0101.0200.0000.208</t>
  </si>
  <si>
    <t>42.0101.0100.0000.113</t>
  </si>
  <si>
    <t>52.0101.0300.0000.308</t>
  </si>
  <si>
    <t>51.0101.0200.0000.210</t>
  </si>
  <si>
    <t>42.0101.0100.0000.114</t>
  </si>
  <si>
    <t>52.0101.0300.0000.309</t>
  </si>
  <si>
    <t>51.0101.0200.0000.211</t>
  </si>
  <si>
    <t>42.0101.0100.0000.115</t>
  </si>
  <si>
    <t>52.0101.0300.0000.311</t>
  </si>
  <si>
    <t>51.0101.0200.0000.212</t>
  </si>
  <si>
    <t>42.0101.0100.0000.117</t>
  </si>
  <si>
    <t>52.0101.0300.0000.312</t>
  </si>
  <si>
    <t>51.0101.0200.0000.213</t>
  </si>
  <si>
    <t>42.0101.0100.0000.118</t>
  </si>
  <si>
    <t>52.0101.0300.0000.318</t>
  </si>
  <si>
    <t>51.0101.0200.0000.214</t>
  </si>
  <si>
    <t>42.0101.0100.0000.150</t>
  </si>
  <si>
    <t>52.0101.0300.0000.319</t>
  </si>
  <si>
    <t>51.0101.0200.0000.215</t>
  </si>
  <si>
    <t>42.0101.0100.0000.151</t>
  </si>
  <si>
    <t>51.0101.0200.0000.216</t>
  </si>
  <si>
    <t>42.0101.0100.0000.152</t>
  </si>
  <si>
    <t>52.0101.0200.0000.201</t>
  </si>
  <si>
    <t>42.0101.0100.0000.153</t>
  </si>
  <si>
    <t>52.0101.0200.0000.202</t>
  </si>
  <si>
    <t>42.0101.0100.0000.154</t>
  </si>
  <si>
    <t>52.0101.0200.0000.203</t>
  </si>
  <si>
    <t>42.0101.0100.0000.155</t>
  </si>
  <si>
    <t>52.0101.0200.0000.205</t>
  </si>
  <si>
    <t>42.0101.0100.0000.157</t>
  </si>
  <si>
    <t>52.0101.0200.0000.206</t>
  </si>
  <si>
    <t>42.0101.0100.0000.158</t>
  </si>
  <si>
    <t>52.0101.0200.0000.207</t>
  </si>
  <si>
    <t>51.0101.0100.0000.101</t>
  </si>
  <si>
    <t>52.0101.0200.0000.208</t>
  </si>
  <si>
    <t>51.0101.0100.0000.102</t>
  </si>
  <si>
    <t>52.0101.0200.0000.210</t>
  </si>
  <si>
    <t>51.0101.0100.0000.103</t>
  </si>
  <si>
    <t>52.0101.0200.0000.211</t>
  </si>
  <si>
    <t>51.0101.0100.0000.104</t>
  </si>
  <si>
    <t>52.0101.0200.0000.212</t>
  </si>
  <si>
    <t>51.0101.0100.0000.105</t>
  </si>
  <si>
    <t>52.0101.0200.0000.214</t>
  </si>
  <si>
    <t>51.0101.0100.0000.106</t>
  </si>
  <si>
    <t>52.0101.0200.0000.216</t>
  </si>
  <si>
    <t>51.0101.0100.0000.107</t>
  </si>
  <si>
    <t>51.0101.0100.0000.108</t>
  </si>
  <si>
    <t>INDENIZAÇÃO E AVISO PRÉVIO</t>
  </si>
  <si>
    <t>51.0101.0100.0000.109</t>
  </si>
  <si>
    <t>51.0101.0100.0000.110</t>
  </si>
  <si>
    <t>51.0101.0100.0000.112</t>
  </si>
  <si>
    <t>51.0101.0100.0000.113</t>
  </si>
  <si>
    <t>51.0101.0100.0000.114</t>
  </si>
  <si>
    <t>51.0101.0100.0000.115</t>
  </si>
  <si>
    <t>51.0101.0100.0000.117</t>
  </si>
  <si>
    <t>51.0101.0100.0000.118</t>
  </si>
  <si>
    <t>51.0101.0100.0000.150</t>
  </si>
  <si>
    <t>51.0101.0100.0000.151</t>
  </si>
  <si>
    <t>51.0101.0100.0000.152</t>
  </si>
  <si>
    <t>51.0101.0100.0000.153</t>
  </si>
  <si>
    <t>51.0101.0100.0000.154</t>
  </si>
  <si>
    <t>51.0101.0100.0000.155</t>
  </si>
  <si>
    <t>51.0101.0100.0000.157</t>
  </si>
  <si>
    <t>51.0101.0100.0000.158</t>
  </si>
  <si>
    <t>51.0102.0100.0000.101</t>
  </si>
  <si>
    <t>51.0102.0100.0000.102</t>
  </si>
  <si>
    <t>51.0102.0100.0000.103</t>
  </si>
  <si>
    <t>51.0102.0100.0000.105</t>
  </si>
  <si>
    <t>51.0102.0100.0000.106</t>
  </si>
  <si>
    <t>51.0102.0100.0000.113</t>
  </si>
  <si>
    <t>51.0102.0100.0000.118</t>
  </si>
  <si>
    <t>51.0102.0100.0000.150</t>
  </si>
  <si>
    <t>51.0102.0100.0000.151</t>
  </si>
  <si>
    <t>51.0102.0100.0000.152</t>
  </si>
  <si>
    <t>51.0102.0100.0000.153</t>
  </si>
  <si>
    <t>51.0102.0100.0000.154</t>
  </si>
  <si>
    <t>51.0102.0100.0000.155</t>
  </si>
  <si>
    <t>52.0101.0100.0000.101</t>
  </si>
  <si>
    <t>52.0101.0100.0000.102</t>
  </si>
  <si>
    <t>52.0101.0100.0000.103</t>
  </si>
  <si>
    <t>52.0101.0100.0000.104</t>
  </si>
  <si>
    <t>52.0101.0100.0000.105</t>
  </si>
  <si>
    <t>52.0101.0100.0000.106</t>
  </si>
  <si>
    <t>52.0101.0100.0000.107</t>
  </si>
  <si>
    <t>52.0101.0100.0000.108</t>
  </si>
  <si>
    <t>52.0101.0100.0000.109</t>
  </si>
  <si>
    <t>52.0101.0100.0000.110</t>
  </si>
  <si>
    <t>52.0101.0100.0000.112</t>
  </si>
  <si>
    <t>52.0101.0100.0000.113</t>
  </si>
  <si>
    <t>52.0101.0100.0000.114</t>
  </si>
  <si>
    <t>52.0101.0100.0000.115</t>
  </si>
  <si>
    <t>52.0101.0100.0000.117</t>
  </si>
  <si>
    <t>52.0101.0100.0000.118</t>
  </si>
  <si>
    <t>52.0101.0100.0000.150</t>
  </si>
  <si>
    <t>52.0101.0100.0000.151</t>
  </si>
  <si>
    <t>52.0101.0100.0000.152</t>
  </si>
  <si>
    <t>52.0101.0100.0000.153</t>
  </si>
  <si>
    <t>52.0101.0100.0000.154</t>
  </si>
  <si>
    <t>52.0101.0100.0000.155</t>
  </si>
  <si>
    <t>52.0101.0100.0000.157</t>
  </si>
  <si>
    <t>52.0101.0100.0000.158</t>
  </si>
  <si>
    <t>54.0501.0201.0000.000</t>
  </si>
  <si>
    <t>FUNDIÁGUA - CONTRATO 6937/06</t>
  </si>
  <si>
    <t>56.0109.0101.0000.000</t>
  </si>
  <si>
    <t>DESPESAS COM INATIVOS - FUNDIÁGUA</t>
  </si>
  <si>
    <t>Custos Operacionais - Gastos com Pessoal</t>
  </si>
  <si>
    <t>Cálculo da Remuneração Média da Capital</t>
  </si>
  <si>
    <t>Capital (a)</t>
  </si>
  <si>
    <t>Setor de Saneamento (b)</t>
  </si>
  <si>
    <t>Setor Elétrico (c)</t>
  </si>
  <si>
    <t>Somatório dos setores (d)
(b+c)</t>
  </si>
  <si>
    <t>Remuneração Média da Capital (e) 
(d/2)</t>
  </si>
  <si>
    <t>IPCA (2022-2023) (f)</t>
  </si>
  <si>
    <t>Remuneração Média da Capital atualizada (g) 
(e*f)</t>
  </si>
  <si>
    <t>Brasília</t>
  </si>
  <si>
    <t>Curitiba</t>
  </si>
  <si>
    <t>São Paulo</t>
  </si>
  <si>
    <t>Porto Alegre</t>
  </si>
  <si>
    <t xml:space="preserve">Goiânia </t>
  </si>
  <si>
    <t>Belo Horizonte</t>
  </si>
  <si>
    <t>Rio de Janeiro</t>
  </si>
  <si>
    <t>Recife</t>
  </si>
  <si>
    <t>Salvador</t>
  </si>
  <si>
    <t xml:space="preserve">Belém </t>
  </si>
  <si>
    <t>Rio Branco</t>
  </si>
  <si>
    <t>São Luís</t>
  </si>
  <si>
    <t>Aracaju</t>
  </si>
  <si>
    <t>Campo Grande</t>
  </si>
  <si>
    <t>Grande Vitória</t>
  </si>
  <si>
    <t>Fortaleza</t>
  </si>
  <si>
    <t>Média</t>
  </si>
  <si>
    <t>Cálculo do Índice de Ajuste da Remuneração Média da Capital</t>
  </si>
  <si>
    <t>Capital (h)</t>
  </si>
  <si>
    <t>Estado (i)</t>
  </si>
  <si>
    <t>Descrição (j)</t>
  </si>
  <si>
    <t>Cesta Média de Consumo da Capital (k)</t>
  </si>
  <si>
    <t>IAI - IPCA (2018-2023) (l)</t>
  </si>
  <si>
    <t>Cesta Corrigida (m)
(k*l)</t>
  </si>
  <si>
    <t>Índice de Ajuste da Remuneração Média da Capital (n)
(Brasília/capital)</t>
  </si>
  <si>
    <t>Distrito Federal - DF</t>
  </si>
  <si>
    <t>DESPESA CORRENTE</t>
  </si>
  <si>
    <t>Paraná</t>
  </si>
  <si>
    <t>Rio Grande do Sul</t>
  </si>
  <si>
    <t>Goiás</t>
  </si>
  <si>
    <t>Minas Gerais</t>
  </si>
  <si>
    <t>Pernambuco</t>
  </si>
  <si>
    <t>Bahia</t>
  </si>
  <si>
    <t>Pará</t>
  </si>
  <si>
    <t>Acre</t>
  </si>
  <si>
    <t>Maranhão</t>
  </si>
  <si>
    <t>Sergipe</t>
  </si>
  <si>
    <t>Mato Grosso do Sul</t>
  </si>
  <si>
    <t>Espírito Santo</t>
  </si>
  <si>
    <t>Ceará</t>
  </si>
  <si>
    <t>Fonte: POF - IBGE</t>
  </si>
  <si>
    <t>Cálculo da Remuneração Real Equivalente e da Remuneração Média Eficiente</t>
  </si>
  <si>
    <t>Capital (o)</t>
  </si>
  <si>
    <t>Remuneração Média da Capital atualizada (p) 
(g)</t>
  </si>
  <si>
    <t>Índice de Ajuste da Remuneração Média da Capital (q)
(n)</t>
  </si>
  <si>
    <t>Remuneração Real Equivalente (r)
(p*q)</t>
  </si>
  <si>
    <t>Remuneração Média Eficiente (s)</t>
  </si>
  <si>
    <t>Fonte: SEF</t>
  </si>
  <si>
    <t>Remuneração Média do Setor de Saneamento no DF Atualizada</t>
  </si>
  <si>
    <t>Capital (t)</t>
  </si>
  <si>
    <t>Remuneração Média (2021) (u)</t>
  </si>
  <si>
    <t>IPCA (2022, 2023) (v)</t>
  </si>
  <si>
    <t>Remuneração Média Atualizada (2023) (w)
(u*v)</t>
  </si>
  <si>
    <t>Fonte: RAIS e IBGE</t>
  </si>
  <si>
    <t>Índice de Ajuste Regulatório (s/w)</t>
  </si>
  <si>
    <t>Custos Operacionais - Índices de Preços</t>
  </si>
  <si>
    <t>Índices de Preços - IPCA (2018 a 2023)</t>
  </si>
  <si>
    <t>Brasil</t>
  </si>
  <si>
    <t>Rio Branco (AC)</t>
  </si>
  <si>
    <t>São Luís (MA)</t>
  </si>
  <si>
    <t>Aracaju (SE)</t>
  </si>
  <si>
    <t>Campo Grande (MS)</t>
  </si>
  <si>
    <t>Goiânia (GO)</t>
  </si>
  <si>
    <t>Brasília (DF)</t>
  </si>
  <si>
    <t>Belém (PA)</t>
  </si>
  <si>
    <t>Fortaleza (CE)</t>
  </si>
  <si>
    <t>Recife (PE)</t>
  </si>
  <si>
    <t>Salvador (BA)</t>
  </si>
  <si>
    <t>Belo Horizonte (MG)</t>
  </si>
  <si>
    <t>Grande Vitória (ES)</t>
  </si>
  <si>
    <t>Rio de Janeiro (RJ)</t>
  </si>
  <si>
    <t>São Paulo (SP)</t>
  </si>
  <si>
    <t>Curitiba (PR)</t>
  </si>
  <si>
    <t>Porto Alegre (RS)</t>
  </si>
  <si>
    <t>Dividido por 100</t>
  </si>
  <si>
    <t>IPCA (2018 E 2023)</t>
  </si>
  <si>
    <t>IPCA (2018 a 2023)</t>
  </si>
  <si>
    <t>IPCA (2023)</t>
  </si>
  <si>
    <t>IPCA (2022 a 2023)</t>
  </si>
  <si>
    <t>IPCA (2022)</t>
  </si>
  <si>
    <t>Despesa com Energia Elétrica gerada por fontes renováveis</t>
  </si>
  <si>
    <t>FLUXO DE CAIXA LÍQUIDO ANUAL</t>
  </si>
  <si>
    <t>PROJETO ORIGINAL - TIR 17,06%</t>
  </si>
  <si>
    <t>PROJETO AJUSTADO PELO WACC - 7,56%</t>
  </si>
  <si>
    <t>Ano 0</t>
  </si>
  <si>
    <t>TIR</t>
  </si>
  <si>
    <t>Ano 1</t>
  </si>
  <si>
    <t>Ano 2</t>
  </si>
  <si>
    <t>Ano 3</t>
  </si>
  <si>
    <t>Ano 4</t>
  </si>
  <si>
    <t>Ano 5</t>
  </si>
  <si>
    <t>Ano 6</t>
  </si>
  <si>
    <t>Ano 7</t>
  </si>
  <si>
    <t>Ano 8</t>
  </si>
  <si>
    <t>Ano 9</t>
  </si>
  <si>
    <t>Ano 10</t>
  </si>
  <si>
    <t>Ano 11</t>
  </si>
  <si>
    <t>Ano 12</t>
  </si>
  <si>
    <t>Ano 13</t>
  </si>
  <si>
    <t>Ano 14</t>
  </si>
  <si>
    <t>Ano 15</t>
  </si>
  <si>
    <t>Ano 16</t>
  </si>
  <si>
    <t>Ano 17</t>
  </si>
  <si>
    <t>Ano 18</t>
  </si>
  <si>
    <t>Ano 19</t>
  </si>
  <si>
    <t>Ano 20</t>
  </si>
  <si>
    <t>Valor da economia de energia em 2023</t>
  </si>
  <si>
    <t>Economia</t>
  </si>
  <si>
    <t>Custo operacional</t>
  </si>
  <si>
    <t>Caesb</t>
  </si>
  <si>
    <t>Usuário</t>
  </si>
  <si>
    <t>Despesa com Energia Elétrica</t>
  </si>
  <si>
    <t xml:space="preserve">Indicadores </t>
  </si>
  <si>
    <t>Resultado</t>
  </si>
  <si>
    <t>Meta</t>
  </si>
  <si>
    <t>Porcentagem Alcançada</t>
  </si>
  <si>
    <t>Utilização efeciente de energia nos sistemas de abastecimento de água - PEP2001</t>
  </si>
  <si>
    <t>Utilização eficiente de energia nos sistemas de esgotamento sanitário - PEP2002</t>
  </si>
  <si>
    <t>Gastos da Caesb com energia életrica</t>
  </si>
  <si>
    <t>Valor              R$</t>
  </si>
  <si>
    <t>% reconhecido</t>
  </si>
  <si>
    <t>Valor reconhecido no OPEX</t>
  </si>
  <si>
    <t>Custo com o serviço de Abastecimento de Água</t>
  </si>
  <si>
    <t>Custo com o serviço de Esgotamento Sanitário</t>
  </si>
  <si>
    <t>Despesa Administrativa e Geral</t>
  </si>
  <si>
    <t>Despesa Comercial</t>
  </si>
  <si>
    <t>Economia com sistema de energia fotovoltaica - Sede</t>
  </si>
  <si>
    <t>Receitas Irrecuperáveis - Curva de Envelhecimento</t>
  </si>
  <si>
    <t>Mês de Referência: dezembro/2023</t>
  </si>
  <si>
    <t>Curva de Envelhecimento da Fatura</t>
  </si>
  <si>
    <t xml:space="preserve">Faturamento </t>
  </si>
  <si>
    <t>Não recebido até dez/23</t>
  </si>
  <si>
    <t>Média  móvel</t>
  </si>
  <si>
    <t>Residencial</t>
  </si>
  <si>
    <t>Público</t>
  </si>
  <si>
    <t>Total Faturamento</t>
  </si>
  <si>
    <t>Total Não Recebido</t>
  </si>
  <si>
    <t>Receitas Irrecuperáveis</t>
  </si>
  <si>
    <t xml:space="preserve"> Inadimplência Regulatória</t>
  </si>
  <si>
    <t>Receita Operacional Direta 2023 (R$)</t>
  </si>
  <si>
    <t>Peso da Categoria</t>
  </si>
  <si>
    <t>Valor Regulatório da Inadimplência (%)</t>
  </si>
  <si>
    <t>CÁLCULO DAS RECEITAS IRRECUPERÁVEIS</t>
  </si>
  <si>
    <t>Valor da parcela A</t>
  </si>
  <si>
    <t>Valor da parcela B</t>
  </si>
  <si>
    <t>Alíquota PIS/COFINS</t>
  </si>
  <si>
    <t xml:space="preserve">Base de cálculo </t>
  </si>
  <si>
    <t>Valor regulatório do Aging</t>
  </si>
  <si>
    <t>Remuneração Adequada (RA),  Quota de Reintegração Regulatória (QRR) e Remuneração dos Ativos de Almoxarifado</t>
  </si>
  <si>
    <t>Fórmula</t>
  </si>
  <si>
    <t>Remuneração do Investimento Realizado (CAPEX)</t>
  </si>
  <si>
    <t>Rcapex-bar = VBRA x WACC</t>
  </si>
  <si>
    <t>Rcapex-bar:</t>
  </si>
  <si>
    <t>VBRA (BAR validada na 3ª RTP)</t>
  </si>
  <si>
    <t>Valor Base de Remuneração do Ativo (BAR validada na 3ª RTP)</t>
  </si>
  <si>
    <t>VBRA (Base Incremental)</t>
  </si>
  <si>
    <t>Valor Base de Remuneração do Ativo (Base Incremental)</t>
  </si>
  <si>
    <t>Taxa de retorno anual definida para o ciclo tarifário</t>
  </si>
  <si>
    <t xml:space="preserve">B) </t>
  </si>
  <si>
    <t>Quota de Reintegração Regulatória</t>
  </si>
  <si>
    <t>QRR = %DEPaa x (VBA x IA x Ion)</t>
  </si>
  <si>
    <t>%DEPaa</t>
  </si>
  <si>
    <t>Depreciação anual de cada ativo</t>
  </si>
  <si>
    <t>VBRA</t>
  </si>
  <si>
    <t>Valor Bruto do Ativo</t>
  </si>
  <si>
    <t>IA</t>
  </si>
  <si>
    <t>Índice de aproveitamento calculado pela BAR</t>
  </si>
  <si>
    <t>Ion</t>
  </si>
  <si>
    <t>Índice de onerosidade o calculado pela BAR</t>
  </si>
  <si>
    <t>QRR</t>
  </si>
  <si>
    <t>Quota de Reintegração Regulatória (BAR validada na 3ª RTP)</t>
  </si>
  <si>
    <t>Quota de Reintegração Regulatória (Base Incremental)</t>
  </si>
  <si>
    <r>
      <t>Remuneração dos Ativos de Almoxarifado (R</t>
    </r>
    <r>
      <rPr>
        <b/>
        <vertAlign val="subscript"/>
        <sz val="11"/>
        <color theme="1"/>
        <rFont val="Calibri"/>
        <family val="2"/>
        <scheme val="minor"/>
      </rPr>
      <t>ao</t>
    </r>
    <r>
      <rPr>
        <b/>
        <sz val="11"/>
        <color theme="1"/>
        <rFont val="Calibri"/>
        <family val="2"/>
        <scheme val="minor"/>
      </rPr>
      <t>)</t>
    </r>
  </si>
  <si>
    <t xml:space="preserve">Rao = WACC x AO </t>
  </si>
  <si>
    <t>AO:</t>
  </si>
  <si>
    <t>Almoxarifado de Operações (média mensal do período entre revisões)</t>
  </si>
  <si>
    <t>Rao</t>
  </si>
  <si>
    <t>Remuneração dos Ativos de Almoxarifado</t>
  </si>
  <si>
    <t>Remuneração Adequada</t>
  </si>
  <si>
    <t>RA = (Rcapex-bar + QRR + Rao) x Atualização</t>
  </si>
  <si>
    <t>Rcapex -bar:</t>
  </si>
  <si>
    <t>QRR:</t>
  </si>
  <si>
    <t>Rao:</t>
  </si>
  <si>
    <t>Atualização</t>
  </si>
  <si>
    <t>IGPM do período de 07/2023 a 12/2023</t>
  </si>
  <si>
    <t>RA:</t>
  </si>
  <si>
    <t>Almoxarifado em operação</t>
  </si>
  <si>
    <t>Saldo Médio</t>
  </si>
  <si>
    <r>
      <rPr>
        <b/>
        <sz val="11"/>
        <color rgb="FFFFFFFF"/>
        <rFont val="Calibri"/>
        <family val="2"/>
        <scheme val="minor"/>
      </rPr>
      <t>Data</t>
    </r>
  </si>
  <si>
    <t>Saldo Final</t>
  </si>
  <si>
    <t>(-) Almoxarifado de Obras</t>
  </si>
  <si>
    <r>
      <rPr>
        <b/>
        <sz val="11"/>
        <color rgb="FFFFFFFF"/>
        <rFont val="Calibri"/>
        <family val="2"/>
        <scheme val="minor"/>
      </rPr>
      <t>(-) Itens para Alienação</t>
    </r>
  </si>
  <si>
    <r>
      <rPr>
        <b/>
        <sz val="11"/>
        <color rgb="FFFFFFFF"/>
        <rFont val="Calibri"/>
        <family val="2"/>
        <scheme val="minor"/>
      </rPr>
      <t>(-) Componentes Principais</t>
    </r>
  </si>
  <si>
    <r>
      <rPr>
        <b/>
        <sz val="11"/>
        <color rgb="FFFFFFFF"/>
        <rFont val="Calibri"/>
        <family val="2"/>
        <scheme val="minor"/>
      </rPr>
      <t>(=) Valor Final</t>
    </r>
  </si>
  <si>
    <t>Fator de Atualização</t>
  </si>
  <si>
    <t>Valor Final Atualizado</t>
  </si>
  <si>
    <r>
      <rPr>
        <b/>
        <sz val="11"/>
        <color rgb="FFFFFFFF"/>
        <rFont val="Calibri"/>
        <family val="2"/>
        <scheme val="minor"/>
      </rPr>
      <t>Valor</t>
    </r>
  </si>
  <si>
    <r>
      <rPr>
        <b/>
        <sz val="11"/>
        <color rgb="FFFFFFFF"/>
        <rFont val="Calibri"/>
        <family val="2"/>
        <scheme val="minor"/>
      </rPr>
      <t>%</t>
    </r>
  </si>
  <si>
    <t>Atualizado</t>
  </si>
  <si>
    <t>07_2019</t>
  </si>
  <si>
    <t>08_2019</t>
  </si>
  <si>
    <t>09_2019</t>
  </si>
  <si>
    <t>10_2019</t>
  </si>
  <si>
    <t>11_2019</t>
  </si>
  <si>
    <t>12_2019</t>
  </si>
  <si>
    <t>01_2020</t>
  </si>
  <si>
    <t>02_2020</t>
  </si>
  <si>
    <t>03_2020</t>
  </si>
  <si>
    <t>04_2020</t>
  </si>
  <si>
    <t>05_2020</t>
  </si>
  <si>
    <t>06_2020</t>
  </si>
  <si>
    <t>07_2020</t>
  </si>
  <si>
    <t>08_2020</t>
  </si>
  <si>
    <t>09_2020</t>
  </si>
  <si>
    <t>10_2020</t>
  </si>
  <si>
    <t>11_2020</t>
  </si>
  <si>
    <t>12_2020</t>
  </si>
  <si>
    <t>01_2021</t>
  </si>
  <si>
    <t>02_2021</t>
  </si>
  <si>
    <t>03_2021</t>
  </si>
  <si>
    <t>04_2021</t>
  </si>
  <si>
    <t>05_2021</t>
  </si>
  <si>
    <t>06_2021</t>
  </si>
  <si>
    <t>07_2021</t>
  </si>
  <si>
    <t>08_2021</t>
  </si>
  <si>
    <t>09_2021</t>
  </si>
  <si>
    <t>10_2021</t>
  </si>
  <si>
    <t>11_2021</t>
  </si>
  <si>
    <t>12_2021</t>
  </si>
  <si>
    <t>01_2022</t>
  </si>
  <si>
    <t>02_2022</t>
  </si>
  <si>
    <t>03_2022</t>
  </si>
  <si>
    <t>04_2022</t>
  </si>
  <si>
    <t>05_2022</t>
  </si>
  <si>
    <t>06_2022</t>
  </si>
  <si>
    <t>07_2022</t>
  </si>
  <si>
    <t>08_2022</t>
  </si>
  <si>
    <t>09_2022</t>
  </si>
  <si>
    <t>10_2022</t>
  </si>
  <si>
    <t>11_2022</t>
  </si>
  <si>
    <t>12_2022</t>
  </si>
  <si>
    <t>01_2023</t>
  </si>
  <si>
    <t>02_2023</t>
  </si>
  <si>
    <t>03_2023</t>
  </si>
  <si>
    <t>04_2023</t>
  </si>
  <si>
    <t>05_2023</t>
  </si>
  <si>
    <t>06_2023</t>
  </si>
  <si>
    <t>Base de Ativos Regulatória</t>
  </si>
  <si>
    <t>Descrição completa do ativo</t>
  </si>
  <si>
    <t>Atividade do Ativo - AA</t>
  </si>
  <si>
    <t>Informação sobre onerosidade</t>
  </si>
  <si>
    <t>Indice de Onerosidade do bem (%)</t>
  </si>
  <si>
    <t>Data de inicio de operação do ativo</t>
  </si>
  <si>
    <t>Valor Bruto do Ativo (R$)</t>
  </si>
  <si>
    <t>Taxa de amortização (%) ao mês</t>
  </si>
  <si>
    <t>Amortização acumulada (%)</t>
  </si>
  <si>
    <t>Valor Líquido do Ativo (R$)</t>
  </si>
  <si>
    <t>Índice de aproveitamento do ativo (%)</t>
  </si>
  <si>
    <t>Valor Base de Remuneração do Ativo (R$)</t>
  </si>
  <si>
    <t>Descrição técnica utilizada</t>
  </si>
  <si>
    <t>(Preencher com a numeração do Quadro 7 do Anexo  Único - Layouts)</t>
  </si>
  <si>
    <r>
      <rPr>
        <b/>
        <i/>
        <sz val="10"/>
        <rFont val="Calibri"/>
        <family val="2"/>
        <scheme val="minor"/>
      </rPr>
      <t>1</t>
    </r>
    <r>
      <rPr>
        <i/>
        <sz val="10"/>
        <rFont val="Calibri"/>
        <family val="2"/>
        <scheme val="minor"/>
      </rPr>
      <t xml:space="preserve">- Totalmente oneroso; 
</t>
    </r>
    <r>
      <rPr>
        <b/>
        <i/>
        <sz val="10"/>
        <rFont val="Calibri"/>
        <family val="2"/>
        <scheme val="minor"/>
      </rPr>
      <t>2</t>
    </r>
    <r>
      <rPr>
        <i/>
        <sz val="10"/>
        <rFont val="Calibri"/>
        <family val="2"/>
        <scheme val="minor"/>
      </rPr>
      <t xml:space="preserve"> - Parcialmente oneroso; 
</t>
    </r>
    <r>
      <rPr>
        <b/>
        <i/>
        <sz val="10"/>
        <rFont val="Calibri"/>
        <family val="2"/>
        <scheme val="minor"/>
      </rPr>
      <t>3</t>
    </r>
    <r>
      <rPr>
        <i/>
        <sz val="10"/>
        <rFont val="Calibri"/>
        <family val="2"/>
        <scheme val="minor"/>
      </rPr>
      <t xml:space="preserve"> - Não oneroso</t>
    </r>
  </si>
  <si>
    <t>Informar o percentual de onerosidade do bem</t>
  </si>
  <si>
    <t>Informar a data de início de operação do ativo</t>
  </si>
  <si>
    <r>
      <t>Item (</t>
    </r>
    <r>
      <rPr>
        <b/>
        <i/>
        <sz val="10"/>
        <rFont val="Calibri"/>
        <family val="2"/>
        <scheme val="minor"/>
      </rPr>
      <t>7.4 ou 7.5 ou 9.6</t>
    </r>
    <r>
      <rPr>
        <i/>
        <sz val="10"/>
        <rFont val="Calibri"/>
        <family val="2"/>
        <scheme val="minor"/>
      </rPr>
      <t xml:space="preserve">) x </t>
    </r>
    <r>
      <rPr>
        <b/>
        <i/>
        <sz val="10"/>
        <rFont val="Calibri"/>
        <family val="2"/>
        <scheme val="minor"/>
      </rPr>
      <t>5.3</t>
    </r>
    <r>
      <rPr>
        <i/>
        <sz val="10"/>
        <rFont val="Calibri"/>
        <family val="2"/>
        <scheme val="minor"/>
      </rPr>
      <t xml:space="preserve"> x </t>
    </r>
    <r>
      <rPr>
        <b/>
        <i/>
        <sz val="10"/>
        <rFont val="Calibri"/>
        <family val="2"/>
        <scheme val="minor"/>
      </rPr>
      <t>8.4</t>
    </r>
    <r>
      <rPr>
        <i/>
        <sz val="10"/>
        <rFont val="Calibri"/>
        <family val="2"/>
        <scheme val="minor"/>
      </rPr>
      <t xml:space="preserve"> 
(no caso em for permitida a atualização monetária do ativo)</t>
    </r>
  </si>
  <si>
    <t xml:space="preserve"> Enquanto o manual de contabilidade não estiver implementado deverão ser utilizadas as taxas contábeis.</t>
  </si>
  <si>
    <t xml:space="preserve"> Item 10.2 x quantidade meses transcorridos desde o início da amortização até a data base do Laudo.</t>
  </si>
  <si>
    <t>Item 10.1 menos 10.4</t>
  </si>
  <si>
    <t>Calculado conforme metodologia</t>
  </si>
  <si>
    <t>Item 10.5 x 5.8 x 11.1 sem os não onerosos</t>
  </si>
  <si>
    <t>Quota de Reintegração Regulatória (QRR)</t>
  </si>
  <si>
    <t>HIDROMETRO; QMAX=3M³/H, QN=1,5M³/H, QMIN=15 L/H, DN 20MM; CAPACIDADE: A; CLASSE: C; DOACAO: NÃO; STATUS: INSTALADO</t>
  </si>
  <si>
    <t>CODIGO 1.2.4.2 - AGUA | DISTRIBUICAO | RAMAIS | RAMAIS CONDOMINIAIS | HIDROMETRO</t>
  </si>
  <si>
    <t>1 - ONEROSO</t>
  </si>
  <si>
    <t>HIDROMETRO; QMAX=5M³/H, QN=2,5M³/H, QMIN=25L/H, DN 20MM; CAPACIDADE: B; CLASSE: C; DOACAO: NÃO; STATUS: INSTALADO</t>
  </si>
  <si>
    <t>HIDROMETRO; QMAX=1,5M³/H, QN=0,75M³/H, QMIN=15 L/H, DN 20MM; CAPACIDADE: Y; CLASSE: B; DOACAO: NÃO; STATUS: INSTALADO</t>
  </si>
  <si>
    <t>HIDROMETRO; QMAX=10 OU 12M³/H, QN=5 OU 6M³/H, QMIN=50L/H, DN 25MM; CAPACIDADE: D; CLASSE: C; DOACAO: NÃO; STATUS: INSTALADO</t>
  </si>
  <si>
    <t>HIDROMETRO; QMAX=20M³/H, QN=10M³/H, QMIN=100L/H, DN 40MM; CAPACIDADE: E; CLASSE: C; DOACAO: NÃO; STATUS: INSTALADO</t>
  </si>
  <si>
    <t>HIDROMETRO; QMAX=50M³/H, QN=25M³/H, QMIN=80 L/H, DN 50MM; CAPACIDADE: G; CLASSE: C; DOACAO: NÃO; STATUS: INSTALADO</t>
  </si>
  <si>
    <t>HIDROMETRO; QMAX=30M³/H, QN=15M³/H, QMIN=150L/H, DN 50MM; CAPACIDADE: F; CLASSE: C; DOACAO: NÃO; STATUS: INSTALADO</t>
  </si>
  <si>
    <t>HIDROMETRO; QMAX=30M³/H, QN=15M³/H, QMIN=300 L/H, DN 50MM; CAPACIDADE: G; CLASSE: B; DOACAO: NÃO; STATUS: INSTALADO</t>
  </si>
  <si>
    <t>3 - NÃO ONEROSO</t>
  </si>
  <si>
    <t>HIDROMETRO; QMAX=7M³/H, QN=3,5M³/H, QMIN=35L/H, DN 25MM; CAPACIDADE: C; CLASSE: C; DOACAO: NÃO; STATUS: INSTALADO</t>
  </si>
  <si>
    <t>HIDROMETRO; QMAX=1,5M³/H, QN=0,75M³/H, QMIN=15 L/H, DN 20MM; CAPACIDADE: Y; CLASSE: B; DOACAO: SIM; STATUS: INSTALADO</t>
  </si>
  <si>
    <t>HIDROMETRO; QN=40,0M³/H QMIN=800 L/H, DN 80MM; CAPACIDADE: J; CLASSE: B; DOACAO: NÃO; STATUS: INSTALADO</t>
  </si>
  <si>
    <t>HIDROMETRO; QMAX=3M³/H, QN=1,5M³/H, QMIN=15 L/H, DN 20MM; CAPACIDADE: A; CLASSE: C; DOACAO: SIM; STATUS: INSTALADO</t>
  </si>
  <si>
    <t>HIDROMETRO; QMAX=5M³/H, QN=2,5M³/H, QMIN=25L/H, DN 20MM; CAPACIDADE: B; CLASSE: C; DOACAO: SIM; STATUS: INSTALADO</t>
  </si>
  <si>
    <t>HIDROMETRO; QMAX=50M³/H, QN=25M³/H, QMIN=80 L/H, DN 50MM; CAPACIDADE: G; CLASSE: C; DOACAO: SIM; STATUS: INSTALADO</t>
  </si>
  <si>
    <t>HIDROMETRO; QN=60,0M³/H QMIN=1200 L/H, DN 100MM; CAPACIDADE: K; CLASSE: B; DOACAO: NÃO; STATUS: INSTALADO</t>
  </si>
  <si>
    <t>HIDROMETRO; QMAX=10 OU 12M³/H, QN=5 OU 6M³/H, QMIN=50L/H, DN 25MM; CAPACIDADE: D; CLASSE: C; DOACAO: SIM; STATUS: INSTALADO</t>
  </si>
  <si>
    <t>HIDROMETRO; QN=60,0M³/H QMIN=200 L/H, DN 100MM; CAPACIDADE: K; CLASSE: C; DOACAO: NÃO; STATUS: INSTALADO</t>
  </si>
  <si>
    <t>HIDROMETRO; QN=60,0M³/H QMIN=200 L/H, DN 100MM; CAPACIDADE: K; CLASSE: C; DOACAO: SIM; STATUS: INSTALADO</t>
  </si>
  <si>
    <t>HIDROMETRO; QMAX=20M³/H, QN=10M³/H, QMIN=100L/H, DN 40MM; CAPACIDADE: E; CLASSE: C; DOACAO: SIM; STATUS: INSTALADO</t>
  </si>
  <si>
    <t>TERRENO; COD: EEB.SMS.002; ENDERECO: COORDENADA GEOGRAFICA: -15.6250997; -47.8307427; ZONEAMENTO: URBANO</t>
  </si>
  <si>
    <t>CODIGO 2.1.1.2.1 - ESGOTO | COLETA | ESTACOES ELEVATORIAS DE ESGOTO BRUTO | TERRENOS</t>
  </si>
  <si>
    <t>TERRENO; COD: EEB.ITP.003; ENDERECO: COORDENADA GEOGRAFICA: -15.731322; -47.7500166; ZONEAMENTO: URBANO</t>
  </si>
  <si>
    <t>TERRENO; COD: EEB.ITP.002; ENDERECO: COORDENADA GEOGRAFICA: -15.7235365; -47.7514038; ZONEAMENTO: URBANO</t>
  </si>
  <si>
    <t>TERRENO; COD: ETA.COR.001; ENDERECO: COORDENADA GEOGRAFICA: -16.1015879; -47.9810153; ZONEAMENTO: RURAL</t>
  </si>
  <si>
    <t>CODIGO 1.1.3.1.1 - AGUA | PRODUCAO | ETA | ETA | TERRENOS</t>
  </si>
  <si>
    <t>TERRENO; COD: EPO.SMO.003; ENDERECO: COORDENADA GEOGRAFICA: -15.9858795; -47.8195426; ZONEAMENTO: URBANO</t>
  </si>
  <si>
    <t>CODIGO 1.1.1.2.5 - AGUA | PRODUCAO | CAPTACAO | POCOS | TERRENOS</t>
  </si>
  <si>
    <t>TERRENO; COD: EPO.SMO.004; ENDERECO: COORDENADA GEOGRAFICA: -15.9826234; -47.8272244; ZONEAMENTO: URBANO</t>
  </si>
  <si>
    <t>TERRENO; COD: RAP.SMO.001; ENDERECO: COORDENADA GEOGRAFICA: -15.9856289; -47.8199711; ZONEAMENTO: URBANO</t>
  </si>
  <si>
    <t>CODIGO 1.2.2.1.1 - AGUA | DISTRIBUICAO | RESERVACAO | RESERVATORIOS | TERRENOS</t>
  </si>
  <si>
    <t>TERRENO; COD: EEB.MDA.001; ENDERECO: COORDENADA GEOGRAFICA: -15.612186; -47.667111; ZONEAMENTO: URBANO</t>
  </si>
  <si>
    <t>TERRENO; COD: ETA.SB1.002; ENDERECO: COORDENADA GEOGRAFICA: -15.6778733; -47.8295626; ZONEAMENTO: URBANO</t>
  </si>
  <si>
    <t>INVERSOR DE FREQUENCIA; MODELO: SISTEMA INVERSOR-390310; FABRICANTE: CTRLTEC; DATA DE FABRICACAO: 03/2022; POTENCIA: 10KVA; CORRENTE: 80A</t>
  </si>
  <si>
    <t>CODIGO 1.2.2.1.3 - AGUA | DISTRIBUICAO | RESERVACAO | RESERVATORIOS | EQUIPAMENTOS</t>
  </si>
  <si>
    <t>ATUADOR ELETRICO; MODELO: CSR16T; FABRICANTE: COESTER; DATA DE FABRICACAO: 02/2021; TENSAO: 380V; Nº DE FASES: TRIFASICO; ROTACAO: 10RPM; TORQUE MAXIMO: 160NM; TORQUE DE TRABALHO: 160NM</t>
  </si>
  <si>
    <t>VALVULA BORBOLETA COM ATUADOR ELETRICO; MODELO: EXCENTRICA; DIAMETRO: 1200MM; INFORMACOES COMPLEMENTARES: COM ATUADOR ELETRICO; MODELO: CSR16T; FABRICANTE: COESTER; DATA DE FABRICACAO: 03/2019; TENSAO: 380V; Nº DE FASES: TRIFASICO; ROTACAO: 48RPM; TORQUE MAXIMO: 100NM; TORQUE DE TRABALHO: 100NM</t>
  </si>
  <si>
    <t>SISTEMA RESPIROMETRICO</t>
  </si>
  <si>
    <t>CODIGO 3.1.3 - CONTROLE DE QUALIDADE | LABORATORIOS | EQUIPAMENTOS</t>
  </si>
  <si>
    <t>SISTEMA MANOMETRO</t>
  </si>
  <si>
    <t>BALANCA; MODELO: SECURA6102-10BR; FABRICANTE: SARTORIUS; DATA DE FABRICACAO: 2019; CAPACIDADE: 6100G</t>
  </si>
  <si>
    <t>BALANCA; MODELO: PRACTUM 22A/10BR; FABRICANTE: SARTORIUS; DATA DE FABRICACAO: 2019; CAPACIDADE: 220G</t>
  </si>
  <si>
    <t>MEDIDOR DE OXIGENIO; MODELO: 50SERIES; FABRICANTE: CHEMITEC</t>
  </si>
  <si>
    <t>BOMBA LOBULOS; MODELO: TORNADO T1XB-2; FABRICANTE: NETZSCH; DATA DE FABRICACAO: 2019</t>
  </si>
  <si>
    <t>CODIGO 2.2.1.1.3 - ESGOTO | TRATAMENTO | ETE | EQUIPAMENTOS</t>
  </si>
  <si>
    <t>BOMBA HELICOIDAL; MODELO: NM076BY01L07V; FABRICANTE: NETZSCH</t>
  </si>
  <si>
    <t>MEDIDOR DE NIVEL; MODELO: PROSONIC S FMU90; FABRICANTE: ENDRESS+HAUSER</t>
  </si>
  <si>
    <t>VALVULA DE FLUXO ANULAR COM ATUADOR ELETRICO; FABRICANTE: AQUAMEC; DATA DE FABRICACAO: 06/2022; DIAMETRO: 1200MM; INFORMACOES COMPLEMENTARES: COM ATUADOR ELETRICO; MODELO: CSR12M; FABRICANTE: COESTER; DATA DE FABRICACAO: 01/2022; TENSAO: 380V; Nº DE FASES: TRIFASICO; POTENCIA: 1,5KW; CORRENTE: 3,52A; ROTACAO: 1800RPM</t>
  </si>
  <si>
    <t>CODIGO 1.2.1.2.3 - AGUA | DISTRIBUICAO | REDES ADUTORAS/SUBADUTORAS DE AGUA TRATADA | ELEVATORIAS DE AGUA TRATADA | EQUIPAMENTOS</t>
  </si>
  <si>
    <t>BOMBA SUBMERSIVEL</t>
  </si>
  <si>
    <t>CODIGO 2.1.1.2.3 - ESGOTO | COLETA | ESTACOES ELEVATORIAS DE ESGOTO BRUTO | EQUIPAMENTOS</t>
  </si>
  <si>
    <t>BOMBA LOBULOS; MODELO: TORNADO T1XB-4; FABRICANTE: NETZSCH BRASIL; DATA DE FABRICACAO: 2019; ROTACAO: 274/340RPM</t>
  </si>
  <si>
    <t>ANALISADOR DE CLORO; MODELO: DR900; FABRICANTE: HACH</t>
  </si>
  <si>
    <t>TURBIDIMETRO; MODELO: 2100Q; FABRICANTE: HACH</t>
  </si>
  <si>
    <t>ANALISADOR DE PH; MODELO: ORION STAR A211; FABRICANTE: THERMO SCIENTIFIC</t>
  </si>
  <si>
    <t>MOTORREDUTOR; MODELO: RF77 DRN132S4; FABRICANTE: SEW EURODRIVE; TENSAO: 220/380V; Nº DE FASES: TRIFASICO; POTENCIA: 5,5KW; CORRENTE: 19,2/11,1A; ROTACAO: 1768/183RPM</t>
  </si>
  <si>
    <t>CODIGO 1.1.3.1.3 - AGUA | PRODUCAO | ETA | ETA | EQUIPAMENTOS</t>
  </si>
  <si>
    <t>INVERSOR DE FREQUENCIA; MODELO: VLT AQUA DRIVE; FABRICANTE: DANFOSS; TENSAO: 380/480V; Nº DE FASES: TRIFASICO; POTENCIA: 160KW; CORRENTE: 251/231A</t>
  </si>
  <si>
    <t>VALVULA DE FLUXO ANULAR COM ATUADOR ELETRICO; MODELO: AXIAL; FABRICANTE: AQUAMEC; DATA DE FABRICACAO: 06/2022; PRESSAO: 10BAR; DIAMETRO: 700MM; INFORMACOES COMPLEMENTARES: COM ATUADOR ELETRICO; MODELO: CSR60M; FABRICANTE: COESTER; DATA DE FABRICACAO: 01/2022; TENSAO: 380V; Nº DE FASES: TRIFASICO; CORRENTE: 1,25A; ROTACAO: 40RPM; TORQUE DE TRABALHO: 30NM</t>
  </si>
  <si>
    <t>VALVULA ESFERA FLANGEADA COM ATUADOR ELETRICO; MODELO: BIGFLUX; FABRICANTE: AQUAMEC; DATA DE FABRICACAO: 06/2022; PRESSAO: 25BAR; DIAMETRO: 1000MM; INFORMACOES COMPLEMENTARES: COM ATUADOR ELETRICO; MODELO: CSR50M; FABRICANTE: COESTER; DATA DE FABRICACAO: 01/2022; TENSAO: 380V; Nº DE FASES: TRIFASICO; CORRENTE: 8,22A; ROTACAO: 82RPM; TORQUE DE TRABALHO: 400NM</t>
  </si>
  <si>
    <t>PAINEL CCM; ALTURA: 1,00M; LARGURA: 0,60M; COMPRIMENTO: 0,30M</t>
  </si>
  <si>
    <t>CAMARA FRIA; FABRICANTE: ETHIKTECHNOLOGY; TAG: CMF003</t>
  </si>
  <si>
    <t>MOTORREDUTOR; MODELO: RF87 R57 DRS71S4; FABRICANTE: SEW EURODRIVE; TENSAO: 220/380V; Nº DE FASES: TRIFASICO; POTENCIA: 0,18KW; CORRENTE: 0,92/0,53A; ROTACAO: 1710/0,28RPM</t>
  </si>
  <si>
    <t>MOTORREDUTOR; MODELO: SA77 R37 DRS71S4; FABRICANTE: SEW EURODRIVE; TENSAO: 220/380V; Nº DE FASES: TRIFASICO; POTENCIA: 0,37KW; CORRENTE: 1,92/1,11A; ROTACAO: 1700/2RPM</t>
  </si>
  <si>
    <t>MOTORREDUTOR; MODELO: R107 R77 DRN80M4; FABRICANTE: SEW EURODRIVE; TENSAO: 220/380V; Nº DE FASES: TRIFASICO; POTENCIA: 0,75KW; CORRENTE: 3,25/1,68A; ROTACAO: 1751/1,9RPM</t>
  </si>
  <si>
    <t>MOTOVARIADOR; MODELO: KA87B R57 D 26 DRN90S4; FABRICANTE: SEW EURODRIVE; TENSAO: 220/380V; Nº DE FASES: TRIFASICO; POTENCIA: 1,1KW; CORRENTE: 4,85/2,8A; ROTACAO: 1762/0,72-3,6RPM</t>
  </si>
  <si>
    <t>MOTORREDUTOR; MODELO: RM87 DRN80M4; FABRICANTE: SEW EURODRIVE; TENSAO: 220/380V; Nº DE FASES: TRIFASICO; POTENCIA: 0,75KW; CORRENTE: 3,25/1,89A; ROTACAO: 1751/24RPM</t>
  </si>
  <si>
    <t>TRITURADOR; MODELO: M-OVAS S1 3.0/200; FABRICANTE: NETZSCH; DATA DE FABRICACAO: 2019</t>
  </si>
  <si>
    <t>MOTORREDUTOR; MODELO: RM77 DRS71S4; FABRICANTE: SEW EURODRIVE; TENSAO: 220/380V; Nº DE FASES: TRIFASICO; POTENCIA: 0,37KW; CORRENTE: 1,92/1,11A; ROTACAO: 1700/18RPM</t>
  </si>
  <si>
    <t>MOTORREDUTOR; MODELO: R77 DRN90LP4; FABRICANTE: SEW EURODRIVE; TENSAO: 220/380V; Nº DE FASES: TRIFASICO; POTENCIA: 2,2KW; CORRENTE: 8,8/5,10A; ROTACAO: 1756/93RPM</t>
  </si>
  <si>
    <t>BOMBA SUBMERSIVEL; MODELO: MX 30</t>
  </si>
  <si>
    <t>MEDIDOR DE OXIGENIO; FABRICANTE: HACH; INFORMACOES COMPLEMENTARES: COM ANALISADOR MULTIPARAMETRO; MODELO: SC200; FABRICANTE: HACH</t>
  </si>
  <si>
    <t>BOMBA SUBMERSIVEL; MODELO: MX 60</t>
  </si>
  <si>
    <t>BOMBA SUBMERSIVEL; MODELO: MX 75</t>
  </si>
  <si>
    <t>CLP; MODELO: SIMATIC S7-400; FABRICANTE: SIEMENS</t>
  </si>
  <si>
    <t>TRANSMISSOR DE PRESSAO; MODELO: SITRANS P; FABRICANTE: SIEMENS; TENSAO: 45V; PRESSAO: 32BAR</t>
  </si>
  <si>
    <t>TRANSMISSOR DE PRESSAO; MODELO: SITRANS P320; FABRICANTE: SIEMENS; TENSAO: 45V; CORRENTE: 20MA; PRESSAO: 20/30BAR</t>
  </si>
  <si>
    <t>MOTORREDUTOR; MODELO: RF77 DRN80MP4/C; FABRICANTE: SEW EURODRIVE; TENSAO: 220/380V; Nº DE FASES: TRIFASICO; POTENCIA: 1,1KW; CORRENTE: 4,4/2,55A; ROTACAO: 1735/30RPM</t>
  </si>
  <si>
    <t>BOMBA LOBULOS; MODELO: NM063BY01L07V; FABRICANTE: NETZSCH BRASIL; DATA DE FABRICACAO: 2019</t>
  </si>
  <si>
    <t>INVERSOR DE FREQUENCIA; MODELO: ACS580; FABRICANTE: ABB</t>
  </si>
  <si>
    <t>MEDIDOR DE VAZAO; MODELO: IFC050P; FABRICANTE: KROHNE CONAUT; DATA DE FABRICACAO: 2021</t>
  </si>
  <si>
    <t>MEDIDOR DE OXIGENIO; MODELO: MULTIPARAMETER PLUG E PLAY ANALYZER; FABRICANTE: CHEMITEC</t>
  </si>
  <si>
    <t>MEDIDOR DE VAZAO; MODELO: SC7; FABRICANTE: PULSE; DATA DE FABRICACAO: 2022; VAZAO: 40M³/H; DIAMETRO: 50MM</t>
  </si>
  <si>
    <t>MEDIDOR DE VAZAO; MODELO: SC7; FABRICANTE: PULSE; DATA DE FABRICACAO: 2022; VAZAO: 400M³/H; DIAMETRO: 200MM</t>
  </si>
  <si>
    <t>MEDIDOR DE VAZAO; MODELO: SC7; FABRICANTE: PULSE; DATA DE FABRICACAO: 2022; VAZAO: 630M³/H; DIAMETRO: 250MM</t>
  </si>
  <si>
    <t>TRANSMISSOR DE NIVEL; MODELO: SITRANS PROBE LU240; FABRICANTE: SIEMENS; CORRENTE: 4/20MA</t>
  </si>
  <si>
    <t>MEDIDOR DE VAZAO; MODELO: SC7; FABRICANTE: PULSE; CORRENTE: 4/20MA; VAZAO: 40M³/H; DIAMETRO: 50MM</t>
  </si>
  <si>
    <t>TURBIDIMETRO; MODELO: TU5300SC; FABRICANTE: HACH</t>
  </si>
  <si>
    <t>MEDIDOR DE NIVEL COMPLETO; MODELO: PROSONIC S FMU90; FABRICANTE: ENDRESS+HAUSER; INFORMACOES COMPLEMENTARES: COM SONDA DE NIVEL; MODELO: PROSONIC S FDU91; FABRICANTE: ENDRESS+HAUSER</t>
  </si>
  <si>
    <t>SENSOR FLANGEADO PARA FLUXO ELETROMAGNETICO; MODELO: MS 501-T15-1A6A7B; FABRICANTE: ISOIL; PRESSAO: 1600KPA; DIAMETRO: 15MM</t>
  </si>
  <si>
    <t>SENSOR FLANGEADO PARA FLUXO ELETROMAGNETICO; MODELO: MS 2500-T50-A4A7B; FABRICANTE: ISOIL; PRESSAO: 4000KPA; DIAMETRO: 50MM</t>
  </si>
  <si>
    <t>SENSOR FLANGEADO PARA FLUXO ELETROMAGNETICO; MODELO: MS 2500-T25-A4A7B; FABRICANTE: ISOIL; PRESSAO: 4000KPA; DIAMETRO: 25MM</t>
  </si>
  <si>
    <t>SENSOR FLANGEADO PARA FLUXO ELETROMAGNETICO; MODELO: MS 2500-E700-A2A2B; FABRICANTE: ISOIL; PRESSAO: 1000KPA; DIAMETRO: 700MM</t>
  </si>
  <si>
    <t>SENSOR FLANGEADO PARA FLUXO ELETROMAGNETICO; MODELO: MS 2500-R300-A1A2B; FABRICANTE: ISOIL; PRESSAO: 1600KPA; DIAMETRO: 300MM</t>
  </si>
  <si>
    <t>SENSOR FLANGEADO PARA FLUXO ELETROMAGNETICO; MODELO: MS 2500-E700-A1A2B; FABRICANTE: ISOIL; PRESSAO: 1600KPA; DIAMETRO: 700MM</t>
  </si>
  <si>
    <t>MEDIDOR DE OXIGENIO; FABRICANTE: THERMO SCIENTIFIC; INFORMACOES COMPLEMENTARES: COM CONTROLADOR UNIVERSAL MULTIPARAMETROS; MODELO: AQUASENSORS AV38 BB7A2; FABRICANTE: THERMO SCIENTIFIC</t>
  </si>
  <si>
    <t>SENSOR FLANGEADO PARA FLUXO ELETROMAGNETICO; MODELO: MS 2500-E350-A3A2B; FABRICANTE: ISOIL; PRESSAO: 2500KPA; DIAMETRO: 350MM</t>
  </si>
  <si>
    <t>MEDIDOR DE NIVEL ULTRASSONICO; MODELO: HYDRORANGER 200; FABRICANTE: SIEMENS</t>
  </si>
  <si>
    <t>TRANSMISSOR DE PRESSAO; MODELO: SITRANS F320; FABRICANTE: SIEMENS; PRESSAO: 20/30BAR</t>
  </si>
  <si>
    <t>CONVERSOR DE FIBRA; FABRICANTE: ROBUSTEL</t>
  </si>
  <si>
    <t>CODIGO 1.1.1.2.2 - AGUA | PRODUCAO | CAPTACAO | POCOS | EQUIPAMENTOS</t>
  </si>
  <si>
    <t>CONJUNTO DE NIVEL OTICO; MODELO: NA32</t>
  </si>
  <si>
    <t>ANALISADOR MULTIPROTOCOLO; FABRICANTE: PANASONIC</t>
  </si>
  <si>
    <t>ANALISADOR DE QUALIDADE ENERGIA; MODELO: MODEL 8336 POWERPAD III; FABRICANTE: AEMC INSTRUMENTS; TENSAO: 600V</t>
  </si>
  <si>
    <t>INVERSOR DE FREQUENCIA; MODELO: AQUA; FABRICANTE: ABB; TENSAO: 400/480VAC; CORRENTE: 88/77A</t>
  </si>
  <si>
    <t>CODIGO 1.1.2.3.3 - AGUA | PRODUCAO | ADUCAO | ELEVATORIAS DE AGUA BRUTA | EQUIPAMENTOS</t>
  </si>
  <si>
    <t>BOMBA HELICOIDAL; MODELO: NMO76BY01L07V; FABRICANTE: NETZSCH; DATA DE FABRICACAO: 2019</t>
  </si>
  <si>
    <t>BOMBA HELICOIDAL; FABRICANTE: NETZSCH</t>
  </si>
  <si>
    <t>PAINEL CCM; FABRICANTE: TECAUT AUTOMACAO INDUSTRIAL LTDA</t>
  </si>
  <si>
    <t>MICROHMIMETRO; MODELO: MPH 102E; FABRICANTE: MEGABRAS</t>
  </si>
  <si>
    <t>BOMBA HELICOIDAL; MODELO: NM076SF02L12K; FABRICANTE: NETZSCH</t>
  </si>
  <si>
    <t>BOMBA HELICOIDAL; MODELO: NM076BY01L07V; FABRICANTE: NETZSCH; DATA DE FABRICACAO: 2019</t>
  </si>
  <si>
    <t>BOMBA HELICOIDAL; MODELO: NM031BY01L06B; FABRICANTE: NETZSCH; DATA DE FABRICACAO: 2019</t>
  </si>
  <si>
    <t>TRITURADOR; FABRICANTE: NETZSCH; TENSAO: 380V</t>
  </si>
  <si>
    <t>BOMBA LOBULOS; FABRICANTE: NETZSCH</t>
  </si>
  <si>
    <t>MOTORREDUTOR; MODELO: RM77 DRS71S4; FABRICANTE: SEW EURODRIVE; TENSAO: 220/380V; CORRENTE: 1,92/1,11A; ROTACAO: 1700RPM</t>
  </si>
  <si>
    <t>MOTORREDUTOR; MODELO: R77 DRN90LP4; FABRICANTE: SEW EURODRIVE; TENSAO: 220/380V; CORRENTE: 8,8/5,10A; ROTACAO: 1756RPM</t>
  </si>
  <si>
    <t>MEDIDOR DE VAZAO; MODELO: IFC1000W; FABRICANTE: KROHNE CONAUT; TENSAO: 100/220VAC</t>
  </si>
  <si>
    <t>MEDIDOR DE NIVEL ULTRASSONICO; MODELO: MULTIRANGER 100; FABRICANTE: SIEMENS; TENSAO: 100/230V; POTENCIA: 36VA; CORRENTE: 5A</t>
  </si>
  <si>
    <t>MEDIDOR DE NIVEL ULTRASSONICO; MODELO: HYDRORANGER 200; FABRICANTE: SIEMENS; TENSAO: 100/230V; POTENCIA: 36VA; CORRENTE: 5A</t>
  </si>
  <si>
    <t>PAINEL CCM; FABRICANTE: WOLTEC; TAG: CCM EEB 3~380/220 V - 60 HZ; TENSAO: 380/220V</t>
  </si>
  <si>
    <t>BOMBA HELICOIDAL; MODELO: NM076SF02L12K; FABRICANTE: NETZSCH; DATA DE FABRICACAO: 2019</t>
  </si>
  <si>
    <t>TRITURADOR; FABRICANTE: NETZSCH; TENSAO: 380V; ROTACAO: 1752RPM</t>
  </si>
  <si>
    <t>BOMBA LOBULOS PARA LODO DE ESGOTO; COM MOTOR ELETRICO; MODELO: W22; FABRICANTE: WEG; TENSAO: 220/380/440V; POTENCIA: 15KW; CORRENTE: 52,6/30,5/26,3A; ROTACAO: 1770RPM</t>
  </si>
  <si>
    <t>BOMBA CENTRIFUGA; MODELO: ACP200-500.4F CD; FABRICANTE: ANDRITZ; DATA DE FABRICACAO: 2020; POTENCIA: 370KW; VAZAO: 1099,8M³/H; DIAMETRO: 454MM</t>
  </si>
  <si>
    <t>MEDIDOR DE VAZAO ULTRASSONICO; MODELO: SC7; FABRICANTE: ULTRASONIC WATER; DATA DE FABRICACAO: 01/2022; VAZAO: 40M³/H; PRESSAO: 16BAR; DIAMETRO: 50MM</t>
  </si>
  <si>
    <t>CAMERA TERMOGRAFICA; MODELO: FLIR C3-X; FABRICANTE: FLIR</t>
  </si>
  <si>
    <t>ANALISADOR DIGITAL DE TRANSFORMADOR; MODELO: MI 3280; FABRICANTE: METREL; TENSAO: 260V; Nº DE FASES: TRIFASICO</t>
  </si>
  <si>
    <t>INVERSOR DE FREQUENCIA; MODELO: VLT AQUA DRIVE; FABRICANTE: DANFOSS</t>
  </si>
  <si>
    <t>PONTE ROLANTE; MODELO: XLD; FABRICANTE: SANSEI; DATA DE FABRICACAO: 2019; TENSAO: 220/380V; CAPACIDADE: 1000KG</t>
  </si>
  <si>
    <t>GUINDASTE HIDRAULICO; MODELO: PK11.001SLD3; FABRICANTE: PALFINGER</t>
  </si>
  <si>
    <t>BOMBA DOSADORA; MODELO: AD0016CA04100; FABRICANTE: ETATRON; VAZAO: 16L/H; PRESSAO: 14BAR</t>
  </si>
  <si>
    <t>BOMBA SUBMERSIVEL; MODELO: XFP 150M CB2 PE104; FABRICANTE: SULZER; DATA DE FABRICACAO: 04/2021; TENSAO: 380V; Nº DE FASES: TRIFASICO; POTENCIA: 104KW; CORRENTE: 187,6A; VAZAO: 163,4M³/H; PRESSAO: 91MCA; ROTACAO: 1785RPM</t>
  </si>
  <si>
    <t>PONTE ROLANTE; FABRICANTE: WLL; CAPACIDADE: 10T</t>
  </si>
  <si>
    <t>MOTOBOMBA; MODELO: BC-92S 1C 1.5 T 60 2/3; FABRICANTE: SCHNEIDER; VAZAO: 14,7M³/H; PRESSAO: 34,7MCA; ROTACAO: 3500RPM; DIAMETRO: 142MM</t>
  </si>
  <si>
    <t>MOTOBOMBA; MODELO: SH65 BPI-21R 2 1/2; FABRICANTE: SCHNEIDER; VAZAO: 46,1M³/H; PRESSAO: 32MCA; ROTACAO: 3600RPM; DIAMETRO: 145MM</t>
  </si>
  <si>
    <t>MOTOBOMBA; MODELO: BPI-22R 2 1/2 7.5 T 60 4V; FABRICANTE: SCHNEIDER; VAZAO: 20,5/35M³/H; PRESSAO: 42MCA</t>
  </si>
  <si>
    <t>BOMBA SUBMERSIVEL; FABRICANTE: SULZER; DATA DE FABRICACAO: 2021</t>
  </si>
  <si>
    <t>BOMBA SUBMERSIVEL; MODELO: XFP 100J CH2 PE520/4 328MM; FABRICANTE: SULZER; DATA DE FABRICACAO: 05/2021; TENSAO: 380V; Nº DE FASES: TRIFASICO; POTENCIA: 52KW; CORRENTE: 98,5A; VAZAO: 248M³/H; PRESSAO: 44MCA; ROTACAO: 1784RPM</t>
  </si>
  <si>
    <t>BOMBA SUBMERSIVEL; MODELO: XFP 150J CH2 PE250/6 365MM; FABRICANTE: SULZER; DATA DE FABRICACAO: 04/2021; TENSAO: 380V; Nº DE FASES: TRIFASICO; POTENCIA: 25KW; CORRENTE: 51,4A; VAZAO: 222M³/H; PRESSAO: 27MCA; ROTACAO: 1187RPM</t>
  </si>
  <si>
    <t>BOMBA SUBMERSIVEL; MODELO: XFP 150J CH2 PE430/4-60 286MM; FABRICANTE: SULZER; DATA DE FABRICACAO: 05/2021; TENSAO: 380V; Nº DE FASES: TRIFASICO; POTENCIA: 43KW; CORRENTE: 83,1A; VAZAO: 240,4M³/H; PRESSAO: 32MCA; ROTACAO: 1787RPM</t>
  </si>
  <si>
    <t>BOMBA SUBMERSIVEL; MODELO: AF 550-4 W2 GB150; FABRICANTE: SULZER; TENSAO: 380V; Nº DE FASES: TRIFASICO; POTENCIA: 55KW; CORRENTE: 107A; VAZAO: 295,2M³/H; PRESSAO: 42MCA; ROTACAO: 1755RPM</t>
  </si>
  <si>
    <t>BOMBA SUBMERSIVEL; MODELO: KRTF100-316/294XG 0290MM; FABRICANTE: KSB; DATA DE FABRICACAO: 2021; TENSAO: 380V; POTENCIA: 36HP; VAZAO: 45,74M³/H; PRESSAO: 46,5MCA; ROTACAO: 1750RPM</t>
  </si>
  <si>
    <t>BOMBA SUBMERSIVEL; MODELO: KRTNK100-2537184UEG 0240MM; FABRICANTE: KSB; DATA DE FABRICACAO: 2021; TENSAO: 220/380/440V; POTENCIA: 20HP; VAZAO: 252M³/H; PRESSAO: 16,66MCA; ROTACAO: 1770RPM</t>
  </si>
  <si>
    <t>BOMBA SUBMERSIVEL; MODELO: KRTNE80-253/154UEG 0240MM; FABRICANTE: KSB; DATA DE FABRICACAO: 2021; TENSAO: 220/380/440V; POTENCIA: 20HP; VAZAO: 107,4M³/H; PRESSAO: 22,48MCA; ROTACAO: 1779RPM</t>
  </si>
  <si>
    <t>BOMBA SUBMERSIVEL; MODELO: KRTNE80-253/154UEG 0270MM; FABRICANTE: KSB; DATA DE FABRICACAO: 2021; TENSAO: 220/380/440V; POTENCIA: 20HP; VAZAO: 56,68M³/H; PRESSAO: 34,72MCA; ROTACAO: 1779RPM</t>
  </si>
  <si>
    <t>BOMBA SUBMERSIVEL; MODELO: KRTNF80-252/114UEG 0260MM; FABRICANTE: KSB; DATA DE FABRICACAO: 2021; TENSAO: 220/380/440V; POTENCIA: 15HP; VAZAO: 56,92M³/H; PRESSAO: 31,89MCA; ROTACAO: 1759RPM</t>
  </si>
  <si>
    <t>BOMBA SUBMERSIVEL; MODELO: KRTNF80-252/114UEG 0237MM; FABRICANTE: KSB; DATA DE FABRICACAO: 2021; TENSAO: 220/380/440V; POTENCIA: 15HP; VAZAO: 40,99M³/H; PRESSAO: 23,11MCA; ROTACAO: 1777RPM</t>
  </si>
  <si>
    <t>BOMBA HELICOIDAL; MODELO: NM011BY02S12B; FABRICANTE: NETZSCH; DATA DE FABRICACAO: 2017</t>
  </si>
  <si>
    <t>FILTRO CARTUCHADO; MODELO: FC-001; FABRICANTE: TECHFILTER; DATA DE FABRICACAO: 2017; PRESSAO: 4KGF/CM²; VOLUME: 235L; MATERIAL: INOX</t>
  </si>
  <si>
    <t>MEDIDOR AUTOMATICO DE TENSAO DE PASSE E TORQUE; MODELO: MI 3295S; FABRICANTE: METREL; TENSAO: 250V; Nº DE FASES: TRIFASICO; CORRENTE: 6,3A</t>
  </si>
  <si>
    <t>PAINEL CCM</t>
  </si>
  <si>
    <t>ATUADOR PNEUMATICO; MODELO: BT140 D A F10/12-N-DS-27; FABRICANTE: VCW; PRESSAO: 0,3/0,8MPA; DIAMETRO: 300MM; TORQUE: 477NM</t>
  </si>
  <si>
    <t>VALVULA BORBOLETA; FABRICANTE: VCW; PRESSAO: 150PSI; DIAMETRO: 300MM</t>
  </si>
  <si>
    <t>MOTOR ELETRICO; MODELO: W22; FABRICANTE: WEG; DATA DE FABRICACAO: 30/05/2018; TENSAO: 220/380/440V; Nº DE FASES: TRIFASICO; POTENCIA: 300CV; CORRENTE: 700/405/350A; ROTACAO: 1790RPM</t>
  </si>
  <si>
    <t>MEDIDOR DE VAZAO; MODELO: SITRANS F M MAG 5100W; FABRICANTE: SIEMENS; DATA DE FABRICACAO: 2017; TAG: FE/FIT-001; TENSAO: 60V; CORRENTE: 0,125A; PRESSAO: 10BAR; DIAMETRO: 250MM; INFORMACOES COMPLEMENTARES: COM CONVERSOR ELETRONICO DE SINAIS; MODELO: SITRANS FM MAG 6000</t>
  </si>
  <si>
    <t>BOMBA CENTRIFUGA; MODELO: VTP; FABRICANTE: FLOWSERVE; DATA DE FABRICACAO: 16/08/2017; TAG: BV-001A; VAZAO: 1043M³/H; PRESSAO: 57MCA; ROTACAO: 1780RPM; DIAMETRO: 403MM</t>
  </si>
  <si>
    <t>BOMBA CENTRIFUGA; MODELO: VTP; FABRICANTE: FLOWSERVE; DATA DE FABRICACAO: 16/08/2017; TAG: BV-001B; VAZAO: 1043M³/H; PRESSAO: 57MCA; ROTACAO: 1780RPM; DIAMETRO: 403MM</t>
  </si>
  <si>
    <t>BOMBA CENTRIFUGA; MODELO: VTP; FABRICANTE: FLOWSERVE; DATA DE FABRICACAO: 16/08/2017; TAG: BV-001C; VAZAO: 1043M³/H; PRESSAO: 57MCA; ROTACAO: 1780RPM; DIAMETRO: 403MM</t>
  </si>
  <si>
    <t>BOMBA CENTRIFUGA; MODELO: VTP; FABRICANTE: FLOWSERVE; DATA DE FABRICACAO: 16/08/2017; TAG: BV-001D; VAZAO: 1043M³/H; PRESSAO: 57MCA; ROTACAO: 1780RPM; DIAMETRO: 403MM</t>
  </si>
  <si>
    <t>ATUADOR PNEUMATICO; MODELO: BT63 D A F05/07-N-DS-14; FABRICANTE: VCW; PRESSAO: 0,3/0,8MPA; TORQUE MAXIMO: 38NM</t>
  </si>
  <si>
    <t>VALVULA BORBOLETA; FABRICANTE: VCW; PRESSAO: 10/16BAR; DIAMETRO: 75MM</t>
  </si>
  <si>
    <t>ATUADOR PNEUMATICO; PRESSAO: 10/16BAR</t>
  </si>
  <si>
    <t>ATUADOR PNEUMATICO; PRESSAO: 10/16BAR; DIAMETRO: 250MM</t>
  </si>
  <si>
    <t>VALVULA BORBOLETA; FABRICANTE: VCW; PRESSAO: 10/16BAR; DIAMETRO: 250MM</t>
  </si>
  <si>
    <t>ATUADOR PNEUMATICO; MODELO: BT83 D A F05/07-N-DS-17; FABRICANTE: VCW; PRESSAO: 0,3/0,8MPA; TORQUE MAXIMO: 83NM</t>
  </si>
  <si>
    <t>VALVULA BORBOLETA; FABRICANTE: VCW; PRESSAO: 10/16BAR; DIAMETRO: 150MM</t>
  </si>
  <si>
    <t>ATUADOR PNEUMATICO; PRESSAO: 10/16BAR; DIAMETRO: 300MM</t>
  </si>
  <si>
    <t>VALVULA BORBOLETA; FABRICANTE: VCW; PRESSAO: 10/16BAR; DIAMETRO: 300MM</t>
  </si>
  <si>
    <t>ATUADOR PNEUMATICO; PRESSAO: 10/16BAR; DIAMETRO: 400MM</t>
  </si>
  <si>
    <t>VALVULA BORBOLETA; FABRICANTE: VCW; PRESSAO: 10/16BAR; DIAMETRO: 400MM</t>
  </si>
  <si>
    <t>ATUADOR PNEUMATICO; MODELO: BT105 D A F07/10-N-DS-22; FABRICANTE: VCW; PRESSAO: 0,3/0,8MPA; TORQUE MAXIMO: 179NM</t>
  </si>
  <si>
    <t>VALVULA BORBOLETA; FABRICANTE: VCW; PRESSAO: 10/16BAR; DIAMETRO: 200MM</t>
  </si>
  <si>
    <t>TALHA MANUAL; MODELO: COMPACTA NT-8; FABRICANTE: BERG-STEEL; DATA DE FABRICACAO: 2017; CAPACIDADE: 3T; ALTURA: 10,00M</t>
  </si>
  <si>
    <t>ANALISADOR DE FLUOR; MODELO: DM-FL; FABRICANTE: DIGIMED</t>
  </si>
  <si>
    <t>TURBIDIMETRO; MODELO: DM-TU; FABRICANTE: DIGIMED</t>
  </si>
  <si>
    <t>ANALISADOR DE CLORO; MODELO: DM-CL; FABRICANTE: DIGIMED</t>
  </si>
  <si>
    <t>ANALISADOR DE PH; MODELO: DM-23; FABRICANTE: DIGIMED</t>
  </si>
  <si>
    <t>ANALISADOR DE COR; MODELO: AI-COR2-HP; FABRICANTE: DIGIMED</t>
  </si>
  <si>
    <t>ANALISADOR DE PH; FABRICANTE: HACH; INFORMACOES COMPLEMENTARES: COM ANALISADOR MULTIPARAMETRO; MODELO: SC200; FABRICANTE: HACH; TAG: AIT-006</t>
  </si>
  <si>
    <t>ANALISADOR DE PH; MODELO: DTRANS PH 02; FABRICANTE: JUMO; TAG: AIT-004</t>
  </si>
  <si>
    <t>TURBIDIMETRO; MODELO: LIQUILINE; FABRICANTE: ENDRESS+HAUSER; TAG: AIT-003F</t>
  </si>
  <si>
    <t>TURBIDIMETRO; MODELO: LIQUILINE; FABRICANTE: ENDRESS+HAUSER; TAG: AIT-003E</t>
  </si>
  <si>
    <t>TURBIDIMETRO; MODELO: LIQUILINE; FABRICANTE: ENDRESS+HAUSER; TAG: AIT-003D</t>
  </si>
  <si>
    <t>TURBIDIMETRO; MODELO: LIQUILINE; FABRICANTE: ENDRESS+HAUSER; TAG: AIT-003C</t>
  </si>
  <si>
    <t>TURBIDIMETRO; MODELO: LIQUILINE; FABRICANTE: ENDRESS+HAUSER; TAG: AIT-003B</t>
  </si>
  <si>
    <t>TURBIDIMETRO; MODELO: LIQUILINE; FABRICANTE: ENDRESS+HAUSER; TAG: AIT-003A</t>
  </si>
  <si>
    <t>ANALISADOR DE PH; MODELO: DTRANS PH 02; FABRICANTE: JUMO; TAG: AIT-002</t>
  </si>
  <si>
    <t>GRUPO GERADOR; FABRICANTE: STEMAC</t>
  </si>
  <si>
    <t>MEDIDOR DE VAZAO; MODELO: SITRANS F M MAG 3100 P; FABRICANTE: SIEMENS; INFORMACOES COMPLEMENTARES: COM CONVERSOR ELETRONICO DE SINAIS; MODELO: SITRANS F M MAG 6000; FABRICANTE: SIEMENS; TENSAO: 24V</t>
  </si>
  <si>
    <t>TALHA MANUAL; FABRICANTE: CMDB; CAPACIDADE: 5T</t>
  </si>
  <si>
    <t>BOMBA CENTRIFUGA; MODELO: INE; FABRICANTE: FLOWSERVE; DATA DE FABRICACAO: 2017; VAZAO: 912M³/H; ROTACAO: 1775RPM</t>
  </si>
  <si>
    <t>PAINEL DE AUTOMACAO; FABRICANTE: KTSA KEI-TEK SISTEMAS DE AUTOMACAO INDUSTRIAL LTDA; TAG: CLP-ETA-01 PAINEL DE AUTOMACAO ETA</t>
  </si>
  <si>
    <t>PAINEL CCM; FABRICANTE: KTSA KEI-TEK SISTEMAS DE AUTOMACAO INDUSTRIAL LTDA; TAG: CCM 03 CARGAS ESSENCIAIS</t>
  </si>
  <si>
    <t>PAINEL CCM; FABRICANTE: KTSA KEI-TEK SISTEMAS DE AUTOMACAO INDUSTRIAL LTDA; TAG: CCM 02 ETA+EAT</t>
  </si>
  <si>
    <t>SISTEMA SKID DE DOSAGEM; MODELO: IP-77XP(11127381); FABRICANTE: DOW; TAG: A</t>
  </si>
  <si>
    <t>TRANSMISSOR DE PRESSAO; MODELO: SITRANS P DS 3; FABRICANTE: SIEMENS; TAG: PIT-004A</t>
  </si>
  <si>
    <t>TRANSMISSOR DE PRESSAO; MODELO: SITRANS P DS 3; FABRICANTE: SIEMENS; TAG: PIT-005A</t>
  </si>
  <si>
    <t>MEDIDOR DE VAZAO; MODELO: SITRANS F M MAG 5100W; FABRICANTE: SIEMENS; DATA DE FABRICACAO: 2017; TENSAO: 60V; CORRENTE: 0,125A; PRESSAO: 10BAR; DIAMETRO: 250MM; INFORMACOES COMPLEMENTARES: COM CONVERSOR ELETRONICO DE SINAIS; MODELO: SITRANS FM MAG 6000</t>
  </si>
  <si>
    <t>SISTEMA SKID DE DOSAGEM; MODELO: IP-77XP(11127381); FABRICANTE: DOW; TAG: C</t>
  </si>
  <si>
    <t>TRANSMISSOR DE PRESSAO; MODELO: SITRANS P DS 3; FABRICANTE: SIEMENS; TAG: PIT-004C</t>
  </si>
  <si>
    <t>TRANSMISSOR DE PRESSAO; MODELO: SITRANS P DS 3; FABRICANTE: SIEMENS; TAG: PIT-005C</t>
  </si>
  <si>
    <t>RESERVATORIO DE AR COMPRIMIDO; MODELO: VS-03000-19.3VE; FABRICANTE: ABERKO; DATA DE FABRICACAO: 2017; PRESSAO: 19,3KGF/CM²; VOLUME: 3,0M³</t>
  </si>
  <si>
    <t>SISTEMA SKID DE DOSAGEM; MODELO: IP-77XP(11127381); FABRICANTE: DOW; TAG: D</t>
  </si>
  <si>
    <t>TRANSMISSOR DE PRESSAO; MODELO: SITRANS P DS 3; FABRICANTE: SIEMENS; TAG: PIT-005D</t>
  </si>
  <si>
    <t>TRANSMISSOR DE PRESSAO; MODELO: SITRANS P DS 3; FABRICANTE: SIEMENS; TAG: PIT-004D</t>
  </si>
  <si>
    <t>SISTEMA SKID DE DOSAGEM; MODELO: IP-77XP(11127381); FABRICANTE: DOW; TAG: B</t>
  </si>
  <si>
    <t>TRANSMISSOR DE PRESSAO; MODELO: SITRANS P DS 3; FABRICANTE: SIEMENS; TAG: PIT-004B</t>
  </si>
  <si>
    <t>TRANSMISSOR DE PRESSAO; MODELO: SITRANS P DS 3; FABRICANTE: SIEMENS; TAG: PIT-005B</t>
  </si>
  <si>
    <t>COMPRESSOR DE AR; MODELO: R7.5I-A190 TAS; FABRICANTE: IR INGERSOLL RAND; DATA DE FABRICACAO: 08/2017; TENSAO: 380V; POTENCIA: 10HP; CORRENTE: 23A</t>
  </si>
  <si>
    <t>SISTEMA SKID DE DOSAGEM; MODELO: IP-77XP(11127381); FABRICANTE: DOW; TAG: E</t>
  </si>
  <si>
    <t>TRANSMISSOR DE PRESSAO; MODELO: SITRANS P DS 3; FABRICANTE: SIEMENS; TAG: PIT-005E</t>
  </si>
  <si>
    <t>TRANSMISSOR DE PRESSAO; MODELO: SITRANS P DS 3; FABRICANTE: SIEMENS; TAG: PIT-004E</t>
  </si>
  <si>
    <t>RESERVATORIO HIDROPNEUMATICO COM MEMBRANA (RHO); MODELO: THP20000-20VE; FABRICANTE: ABERKO; DATA DE FABRICACAO: 2017; PRESSAO: 20KGF/CM²; VOLUME: 25,4M³</t>
  </si>
  <si>
    <t>SISTEMA SKID DE DOSAGEM; MODELO: IP-77XP(11127381); FABRICANTE: DOW; TAG: F</t>
  </si>
  <si>
    <t>TRANSMISSOR DE PRESSAO; MODELO: SITRANS P DS 3; FABRICANTE: SIEMENS; TAG: PIT-004F</t>
  </si>
  <si>
    <t>TRANSMISSOR DE PRESSAO; MODELO: SITRANS P DS 3; FABRICANTE: SIEMENS; TAG: PIT-005F</t>
  </si>
  <si>
    <t>TALHA MANUAL; MODELO: TH 0,5T; FABRICANTE: FERRAMENTAS PROFISSIONAIS TERRA; CAPACIDADE: 0,5T; ALTURA: 5,00M</t>
  </si>
  <si>
    <t>TRANSMISSOR DE PRESSAO; MODELO: SITRANS P DS III; FABRICANTE: SIEMENS</t>
  </si>
  <si>
    <t>AGITADOR; MODELO: SAF77DRN132S4; FABRICANTE: SEW EURODRIVE; TENSAO: 220/440V; CORRENTE: 19,20/9,6A</t>
  </si>
  <si>
    <t>TANQUE; MODELO: FP/TE 3119X1200 MM; FABRICANTE: EDRA; DATA DE FABRICACAO: 07/2017; CAPACIDADE: 3400L</t>
  </si>
  <si>
    <t>SISTEMA SKID DE DOSAGEM; MODELO: IP-77XP(11127381); FABRICANTE: DOW; TAG: G</t>
  </si>
  <si>
    <t>TRANSMISSOR DE PRESSAO; MODELO: SITRANS P DS 3; FABRICANTE: SIEMENS; TAG: PIT-004G</t>
  </si>
  <si>
    <t>TRANSMISSOR DE PRESSAO; MODELO: SITRANS P DS 3; FABRICANTE: SIEMENS; TAG: PIT-005G</t>
  </si>
  <si>
    <t>SOPRADOR; MODELO: ZS 30 VSD; FABRICANTE: ATLAS COPCO; DATA DE FABRICACAO: 2017; POTENCIA: 40HP; PRESSAO: 0,7BAR</t>
  </si>
  <si>
    <t>COMPRESSOR DE AR; MODELO: GA26VSDFF; FABRICANTE: ATLAS COPCO; DATA DE FABRICACAO: 07/2017; TENSAO: 380V; Nº DE FASES: TRIFASICO; POTENCIA: 35CV; PRESSAO: 12,75BAR; ROTACAO: 6000RPM</t>
  </si>
  <si>
    <t>BOMBA DOSADORA; MODELO: SK 573.1FIEC90; FABRICANTE: BREDEL; DATA DE FABRICACAO: 2017</t>
  </si>
  <si>
    <t>BOMBA CENTRIFUGA; MODELO: DBE; FABRICANTE: FLOWSERVE; DATA DE FABRICACAO: 02/08/2017; TAG: BC-002A; VAZAO: 693M³/H; PRESSAO: 11,2MCA; ROTACAO: 1150RPM; DIAMETRO: 366MM</t>
  </si>
  <si>
    <t xml:space="preserve">MEDIDOR DE VAZAO; MODELO: SITRANS F M MAG 3100 P; FABRICANTE: SIEMENS; INFORMACOES COMPLEMENTARES: COM CONVERSOR ELETRONICO DE SINAIS; MODELO: SITRANS F M MAG 6000; FABRICANTE: SIEMENS; TENSAO: 24V </t>
  </si>
  <si>
    <t>BOMBA CENTRIFUGA; MODELO: DBE; FABRICANTE: FLOWSERVE; DATA DE FABRICACAO: 02/08/2017; TAG: BC-002B; VAZAO: 693M³/H; PRESSAO: 11,2MCA; ROTACAO: 1150RPM; DIAMETRO: 366MM</t>
  </si>
  <si>
    <t>MEDIDOR DE PRESSAO; FABRICANTE: SIEMENS</t>
  </si>
  <si>
    <t>MEDIDOR DE VAZAO; MODELO: SITRANS F M MAG 5100W; FABRICANTE: SIEMENS; DATA DE FABRICACAO: 2017; PRESSAO: 10BAR; DIAMETRO: 400MM; INFORMACOES COMPLEMENTARES: COM CONVERSOR ELETRONICO DE SINAIS; MODELO: SITRANS F M MAG 6000; FABRICANTE: SIEMENS; TENSAO: 24V; POTENCIA: 10W</t>
  </si>
  <si>
    <t>TANQUE; MODELO: FP-TE 4965X3000MM; FABRICANTE: EDRA; DATA DE FABRICACAO: 07/2017; CAPACIDADE: 33226L</t>
  </si>
  <si>
    <t>TRANSMISSOR DE PRESSAO; MODELO: SITRANS P DS 3; FABRICANTE: SIEMENS; TAG: LIT-001</t>
  </si>
  <si>
    <t>TANQUE; MODELO: AGUA ULTRAFILTRADA; FABRICANTE: EDRA DO BRASIL; DATA DE FABRICACAO: 07/2017; TAG: TQ-002; CAPACIDADE: 46618L; DIAMETRO: 3,30M; MATERIAL: FP/TE; ALTURA: 5,74M</t>
  </si>
  <si>
    <t>VASO DE AR COMPRIMIDO; MODELO: 1028878816; FABRICANTE: ATLAS COPCO; DATA DE FABRICACAO: 07/2017; PRESSAO: 11KGF/CM²; VOLUME: 8000L</t>
  </si>
  <si>
    <t>TRANSMISSOR DE PRESSAO; MODELO: SITRANS P DS 3; FABRICANTE: SIEMENS; TAG: PDIT-002</t>
  </si>
  <si>
    <t>TRANSMISSOR DE PRESSAO; MODELO: SITRANS P DS 3; FABRICANTE: SIEMENS; TAG: PIT-010</t>
  </si>
  <si>
    <t>TRANSMISSOR DE PRESSAO; MODELO: SITRANS P DS 3; FABRICANTE: SIEMENS; TAG: PIT-003</t>
  </si>
  <si>
    <t>ANALISADOR DE PH; MODELO: DTRANS PH02; FABRICANTE: JUMO</t>
  </si>
  <si>
    <t>MEDIDOR DE PRESSAO; FABRICANTE: SIEMENS; TAG: PDIT-008</t>
  </si>
  <si>
    <t>BOMBA CENTRIFUGA; MODELO: D814; FABRICANTE: FLOWSERVE; DATA DE FABRICACAO: 02/08/2017; VAZAO: 135M³/H; ROTACAO: 1175RPM; DIAMETRO: 234MM</t>
  </si>
  <si>
    <t>FILTRO DISCO; MODELO: 4DC12/12-10FA BLP V3.0 MG 200 MICRON; FABRICANTE: SISTEMA AZUD VIBROPAC; DATA DE FABRICACAO: 2017; TAG: FD-001E; PRESSAO: 6BAR</t>
  </si>
  <si>
    <t>FILTRO DISCO; MODELO: 4DC12/12-10FA BLP V3.0 MG 200 MICRON; FABRICANTE: SISTEMA AZUD VIBROPAC; DATA DE FABRICACAO: 2017; TAG: FD-001D; PRESSAO: 6BAR</t>
  </si>
  <si>
    <t>FILTRO DISCO; MODELO: 4DC12/12-10FA BLP V3.0 MG 200 MICRON; FABRICANTE: SISTEMA AZUD VIBROPAC; DATA DE FABRICACAO: 2017; TAG: FD-001C; PRESSAO: 6BAR</t>
  </si>
  <si>
    <t>FILTRO DISCO; MODELO: 4DC12/12-10FA BLP V3.0 MG 200 MICRON; FABRICANTE: SISTEMA AZUD VIBROPAC; DATA DE FABRICACAO: 2017; TAG: FD-001B; PRESSAO: 6BAR</t>
  </si>
  <si>
    <t>FILTRO DISCO; MODELO: 4DC12/12-10FA BLP V3.0 MG 200 MICRON; FABRICANTE: SISTEMA AZUD VIBROPAC; DATA DE FABRICACAO: 2017; TAG: FD-001A; PRESSAO: 6BAR</t>
  </si>
  <si>
    <t>MEDIDOR DE PRESSAO; FABRICANTE: SIEMENS; TAG: LIT-011</t>
  </si>
  <si>
    <t>TANQUE; MODELO: FE/TPF 3141X2500 MM; FABRICANTE: EDRA; DATA DE FABRICACAO: 07/2017; TAG: TQ-006; CAPACIDADE: 14371L</t>
  </si>
  <si>
    <t>ANALISADOR DE PH; MODELO: DTRANS PH 02; FABRICANTE: JUMO</t>
  </si>
  <si>
    <t>MEDIDOR DE NIVEL ULTRASSONICO COMPLETO; MODELO: HYDRORANGER 200; FABRICANTE: SIEMENS; TAG: LIT-005; INFORMACOES COMPLEMENTARES: COM SONDA DE NIVEL; TAG: LIT-004</t>
  </si>
  <si>
    <t>MEDIDOR DE NIVEL ULTRASSONICO COMPLETO; MODELO: HYDRORANGER 200; FABRICANTE: SIEMENS; TAG: LIT-004; INFORMACOES COMPLEMENTARES: COM SONDA DE NIVEL; TAG: LIT-005</t>
  </si>
  <si>
    <t>AGITADOR; MODELO: TURBINA; FABRICANTE: ENFIL; DATA DE FABRICACAO: 2017; TAG: AG-002; DIAMETRO: 1400MM</t>
  </si>
  <si>
    <t>AGITADOR; MODELO: TURBINA; FABRICANTE: ENFIL; DATA DE FABRICACAO: 2017; TAG: AG-001; DIAMETRO: 1400MM</t>
  </si>
  <si>
    <t>MEDIDOR DE NIVEL ULTRASSONICO COMPLETO; MODELO: HYDRORANGER 200; FABRICANTE: SIEMENS; TAG: LIT-012; INFORMACOES COMPLEMENTARES: COM SONDA DE NIVEL; TAG: LIT-012</t>
  </si>
  <si>
    <t>MEDIDOR DE VAZAO; MODELO: SITRANS F M MAG 5100W; FABRICANTE: SIEMENS; DATA DE FABRICACAO: 2017; TAG: FE/FIT-006; PRESSAO: 16BAR; DIAMETRO: 100MM; INFORMACOES COMPLEMENTARES: CONVERSOR ELETRONICO DE SINAIS; MODELO: SITRANS F M MAG 6000; FABRICANTE: SIEMENS; TENSAO: 24V; POTENCIA: 10W</t>
  </si>
  <si>
    <t>BOMBA CENTRIFUGA; MODELO: D814; FABRICANTE: FLOWSERVE; DATA DE FABRICACAO: 02/08/2017; TAG: BC-003A; VAZAO: 150M³/H; PRESSAO: 12MCA; ROTACAO: 1175RPM; DIAMETRO: 246MM</t>
  </si>
  <si>
    <t>BOMBA CENTRIFUGA; MODELO: D814; FABRICANTE: FLOWSERVE; DATA DE FABRICACAO: 02/08/2017; TAG: BC-003B; VAZAO: 150M³/H; PRESSAO: 12MCA; ROTACAO: 1175RPM; DIAMETRO: 246MM</t>
  </si>
  <si>
    <t>MEDIDOR DE VAZAO; MODELO: MODELO: SITRANS F M MAG 3100 P; FABRICANTE: SIEMENS; DATA DE FABRICACAO: 2017; TAG: FE/FIT-008; TENSAO: 60V; CORRENTE: 0,125A; PRESSAO: 35,2/40BAR; DIAMETRO: 15MM; INFORMACOES COMPLEMENTARES: COM CONVERSOR ELETRONICO DE SINAIS; MODELO: SITRANS F M MAG 6000; FABRICANTE: SIEMENS; TENSAO: 24V; POTENCIA: 10W</t>
  </si>
  <si>
    <t>MEDIDOR DE VAZAO; MODELO: MODELO: SITRANS F M MAG 1100; FABRICANTE: SIEMENS; DATA DE FABRICACAO: 2017; TAG: FE/FIT-007; TENSAO: 60V; CORRENTE: 0,125A; PRESSAO: 6/40BAR; DIAMETRO: 6MM; INFORMACOES COMPLEMENTARES: COM CONVERSOR ELETRONICO DE SINAIS; MODELO: SITRANS F M MAG 6000; FABRICANTE: SIEMENS; TENSAO: 24V; POTENCIA: 10W</t>
  </si>
  <si>
    <t>BOMBA DOSADORA; MODELO: APEX 28; FABRICANTE: BREDEL; DATA DE FABRICACAO: 2015</t>
  </si>
  <si>
    <t>BOMBA DOSADORA; MODELO: APEX 35; FABRICANTE: BREDEL; DATA DE FABRICACAO: 2017</t>
  </si>
  <si>
    <t>BOMBA DOSADORA; MODELO: APEX 20; FABRICANTE: BREDEL; DATA DE FABRICACAO: 2017</t>
  </si>
  <si>
    <t>CHUVEIRO DE EMERGENCIA LAVA OLHOS; MATERIAL: INOX</t>
  </si>
  <si>
    <t>PAINEL CCM; TAG: EPO.ALM.001 NR ALMECEGAS</t>
  </si>
  <si>
    <t>PAINEL CCM; TAG: EPO.VEN.001 EC VENDINHA</t>
  </si>
  <si>
    <t>PAINEL CCM; TAG: EPO.CHD.001 CHAPADINHA</t>
  </si>
  <si>
    <t>MEDIDOR DE VAZAO; MODELO: SC7; FABRICANTE: ULTRASONIC WATER; VAZAO: 40M³/H</t>
  </si>
  <si>
    <t>BOMBA PERISTALTICA; MODELO: QDOS30; FABRICANTE: WATSON MARLOW</t>
  </si>
  <si>
    <t>TURBIDIMETRO; MODELO: 2100Q; FABRICANTE: HACH; TENSAO: 9V</t>
  </si>
  <si>
    <t>PAINEL CCM; TAG: CAPAO SECO</t>
  </si>
  <si>
    <t>PAINEL CCM; TAG: EPO.NBV.001 BURITI VERMELHO</t>
  </si>
  <si>
    <t>MEDIDOR DE VAZAO ULTRASSONICO; MODELO: SC7; DATA DE FABRICACAO: 01/2022; VAZAO: 100M³/H; PRESSAO: 16BAR; DIAMETRO: 100MM</t>
  </si>
  <si>
    <t>BOMBA SUBMERSIVEL; MODELO: R28A-10</t>
  </si>
  <si>
    <t>CONTAINER; MATERIAL: METALICO; ALTURA: 2,60M; LARGURA: 2,40M; COMPRIMENTO: 6,00M</t>
  </si>
  <si>
    <t>PAINEL CCM; TAG: EPO.CDB.001 NR. CERAMICAS DOM BOSCO</t>
  </si>
  <si>
    <t>VALVULA BORBOLETA COM ATUADOR ELETRICO; MODELO: CL22028; FABRICANTE: VCW; DIAMETRO: 400MM; INFORMACOES COMPLEMENTARES: COM ATUADOR ELETRICO; MODELO: CSR6T; FABRICANTE: COESTER; DATA DE FABRICACAO: 11/2021; TENSAO: 380V; Nº DE FASES: TRIFASICO; CORRENTE: 0,60A; ROTACAO: 31RPM</t>
  </si>
  <si>
    <t>VALVULA BORBOLETA COM ATUADOR ELETRICO; MODELO: CL22028; FABRICANTE: VCW; Nº DE FASES: TRIFASICO; DIAMETRO: 300MM; INFORMACOES COMPLEMENTARES: COM ATUADOR ELETRICO; MODELO: CSR6T; FABRICANTE: COESTER; DATA DE FABRICACAO: 11/2021; TENSAO: 380V; Nº DE FASES: TRIFASICO; CORRENTE: 0,60A; ROTACAO: 31RPM</t>
  </si>
  <si>
    <t>VALVULA BORBOLETA COM ATUADOR ELETRICO; MODELO: CL22028; FABRICANTE: VCW; Nº DE FASES: TRIFASICO; DIAMETRO: 600MM; INFORMACOES COMPLEMENTARES: COM ATUADOR ELETRICO; MODELO: CSR6T; FABRICANTE: COESTER; DATA DE FABRICACAO: 11/2021; TENSAO: 380V; Nº DE FASES: TRIFASICO; CORRENTE: 0,60A; ROTACAO: 31RPM</t>
  </si>
  <si>
    <t>VALVULA BORBOLETA COM ATUADOR ELETRICO; MODELO: CL22028; FABRICANTE: VCW; Nº DE FASES: TRIFASICO; DIAMETRO: 400MM; INFORMACOES COMPLEMENTARES: COM ATUADOR ELETRICO; MODELO: CSR6T; FABRICANTE: COESTER; DATA DE FABRICACAO: 11/2021; TENSAO: 380V; Nº DE FASES: TRIFASICO; CORRENTE: 0,60A; ROTACAO: 31RPM</t>
  </si>
  <si>
    <t>TALHA MANUAL; MODELO: TALHAS MANUAIS; FABRICANTE: TERRA; CAPACIDADE: 3T</t>
  </si>
  <si>
    <t>PAINEL CCM; TAG: EPO.CVT.001 NR. TAQUARI</t>
  </si>
  <si>
    <t>FLOCULADOR ELETROMECANICO; MODELO: JAR TEST 6 PROVAS FLOC CONTROL 3; FABRICANTE: POLICONTROL</t>
  </si>
  <si>
    <t>ANALISADOR DE CLORO; MODELO: CL17SC; FABRICANTE: HACH</t>
  </si>
  <si>
    <t>SISTEMA PURIFICADOR AGUA; MODELO: DIRECT 8; FABRICANTE: MILLI-Q</t>
  </si>
  <si>
    <t>FOTOMETRO; MODELO: MD100; FABRICANTE: LOVIBOND</t>
  </si>
  <si>
    <t>BOMBA SUBMERSIVEL; POTENCIA: 12,5/25CV</t>
  </si>
  <si>
    <t>PAINEL DE AUTOMACAO; FABRICANTE: WOLTEC; TAG: POCO ARTESIANO SEM DOSAGEM EPO-BOMBA 12,5/25CV; TENSAO: 380VCA; Nº DE FASES: TRIFASICO; ALTURA: 1,20M; LARGURA: 0,80M; COMPRIMENTO: 0,35M</t>
  </si>
  <si>
    <t>CONTAINER; MATERIAL: METALICO; ALTURA: 2,60M; LARGURA: 2,40M; COMPRIMENTO: 6,20M</t>
  </si>
  <si>
    <t>TRANSMISSOR DE PRESSAO; MODELO: LD291; FABRICANTE: SMAR</t>
  </si>
  <si>
    <t>MEDIDOR DE OXIGENIO; MODELO: 50SERIES; FABRICANTE: CHEMITEC; DATA DE FABRICACAO: 28/01/2019</t>
  </si>
  <si>
    <t>MEDIDOR DE VAZAO; MODELO: SITRANS F M MAG 6000; FABRICANTE: SIEMENS; TENSAO: 115/230V; POTENCIA: 17VA; DIAMETRO: 250MM</t>
  </si>
  <si>
    <t>MEDIDOR DE VAZAO; MODELO: SITRANS F M MAG 6000; FABRICANTE: SIEMENS; DIAMETRO: 75MM</t>
  </si>
  <si>
    <t>MEDIDOR DE VAZAO; MODELO: SITRANS F M MAG 6000; FABRICANTE: SIEMENS; DIAMETRO: 100MM</t>
  </si>
  <si>
    <t>MEDIDOR DE VAZAO; MODELO: SITRANS F M MAG 6000; FABRICANTE: SIEMENS; DIAMETRO: 32MM</t>
  </si>
  <si>
    <t>MEDIDOR DE VAZAO; MODELO: SITRANS F M MAG 6000; FABRICANTE: SIEMENS</t>
  </si>
  <si>
    <t>MEDIDOR DE VAZAO; MODELO: SITRANS F M MAG 6000; FABRICANTE: SIEMENS; DIAMETRO: 300MM</t>
  </si>
  <si>
    <t>MEDIDOR DE VAZAO; MODELO: SITRANS F M MAG 6000; FABRICANTE: SIEMENS; DIAMETRO: 150MM</t>
  </si>
  <si>
    <t>INVERSOR DE FREQUENCIA; MODELO: FC-202 VLT AQUA DRIVE; FABRICANTE: DANFOSS; TENSAO: 380/440V; Nº DE FASES: TRIFASICO; POTENCIA: 200HP; CORRENTE: 204/183A</t>
  </si>
  <si>
    <t>MEDIDOR DE VAZAO; MODELO: OPTIFLUX 2000F; FABRICANTE: KROHNE CONAUT; DATA DE FABRICACAO: 2021; VAZAO: 15M³/H; DIAMETRO: 50MM; INFORMACOES COMPLEMENTARES: COM CONVERSOR DE SINAIS; MODELO: IFC050P; FABRICANTE: KROHNE CONAUT; DATA DE FABRICACAO: 2021</t>
  </si>
  <si>
    <t>MEDIDOR DE VAZAO ULTRASSONICO; MODELO: GTSONIC; FABRICANTE: GAIATEC; DATA DE FABRICACAO: 07/2022; DIAMETRO: 100MM</t>
  </si>
  <si>
    <t>MEDIDOR DE VAZAO ULTRASSONICO; MODELO: GTSONIC; FABRICANTE: GAIATEC; DATA DE FABRICACAO: 07/2022; VAZAO: 63M³/H; DIAMETRO: 80MM</t>
  </si>
  <si>
    <t>AGITADOR MAGNETICO; MODELO: MTB AMD-15L; FABRICANTE: MTB CIENTIFICA; TAG: AGA006; TENSAO: 220V; POTENCIA: 1500W; ROTACAO: 3000RPM</t>
  </si>
  <si>
    <t>GRUPO GERADOR; MODELO: GGP-35; FABRICANTE: GERAFORTE; DATA DE FABRICACAO: 2022; TAG: GER001; TENSAO: 220/380V; Nº DE FASES: TRIFASICO; POTENCIA: 35KVA; CORRENTE: 54A</t>
  </si>
  <si>
    <t>CONTADOR DE PARTICULAS MANUAL; MODELO: HHPC 6+ 0.3U; FABRICANTE: BECKMAN COULTER; TAG: COP001</t>
  </si>
  <si>
    <t>AGITADOR MAGNETICO; MODELO: MTB AMD-15L; FABRICANTE: MTB CIENTIFICA; TAG: AGA007; TENSAO: 220V; POTENCIA: 1500W; ROTACAO: 3000RPM</t>
  </si>
  <si>
    <t>CAMARA FRIA; FABRICANTE: ETHIKTECHNOLOGY; TAG: CMF004</t>
  </si>
  <si>
    <t>AUTOCLAVE; MODELO: STERILIZER SQ810C; FABRICANTE: YAMATO; TAG: AUT025; CAPACIDADE: 80L</t>
  </si>
  <si>
    <t>COMPLEMENTO DIFAL DA LAVADORA DE VIDRARIAS; FABRICANTE: SMEG; TAG: LAV005</t>
  </si>
  <si>
    <t>LAVADORA DE VIDRARIAS; MODELO: GW6010M6; FABRICANTE: SMEG; TAG: LAV005</t>
  </si>
  <si>
    <t>AUTOCLAVE; MODELO: STERILIZER SQ810C; FABRICANTE: YAMATO; TAG: AUT024; CAPACIDADE: 80L</t>
  </si>
  <si>
    <t>INCUBADORA; MODELO: SL 117; FABRICANTE: SOLAB; TAG: INC018</t>
  </si>
  <si>
    <t>INCUBADORA; MODELO: SL 117; FABRICANTE: SOLAB; TAG: INC019</t>
  </si>
  <si>
    <t>CAMARA FRIA; FABRICANTE: ETHIKTECHNOLOGY; TAG: CMF005</t>
  </si>
  <si>
    <t>EQUIPAMENTO DE BIOSEGURANCA; MODELO: BIOSEG 12 CLASSE II TIPO A1; FABRICANTE: CONTROLAR FILTROS E EQUIPAMENTOS; TAG: CSB004</t>
  </si>
  <si>
    <t>MICROSCOPIO; MODELO: AXIO VERT.A1; FABRICANTE: ZEISS; TAG: MIC010</t>
  </si>
  <si>
    <t>INCUBADORA; FABRICANTE: BINDER; TAG: INC017</t>
  </si>
  <si>
    <t>INCUBADORA; MODELO: SL 200; FABRICANTE: SOLAB; TAG: INC020; CAPACIDADE: 365L</t>
  </si>
  <si>
    <t>AUTOCLAVE; MODELO: STERILIZER SQ810C; FABRICANTE: YAMATO; TAG: AUT026; CAPACIDADE: 80L</t>
  </si>
  <si>
    <t>MICROSCOPIO; MODELO: AXIO SCOPE.A1; FABRICANTE: ZEISS; TAG: MIC011</t>
  </si>
  <si>
    <t>BALANCA ANALISADORA DE UMIDADE; MODELO: MOC63U; FABRICANTE: SHIMADZU; TAG: BAU002; CAPACIDADE: 60G</t>
  </si>
  <si>
    <t>BALANCA ANALISADORA DE UMIDADE; MODELO: MOC63U; FABRICANTE: SHIMADZU; TAG: BAU003; CAPACIDADE: 60G</t>
  </si>
  <si>
    <t>SISTEMA MEDIDOR DBO; MODELO: OXITOP IS 6; FABRICANTE: WTW; TAG: AGM013</t>
  </si>
  <si>
    <t>AMOSTRADOR AUTOMATICO; MODELO: 814 USB SAMPLE PROCESSOR; FABRICANTE: METROHM; TAG: AMT012</t>
  </si>
  <si>
    <t>CAMARA FRIA; FABRICANTE: ETHIKTECHNOLOGY; TAG: CMF002</t>
  </si>
  <si>
    <t>BALANCA; MODELO: PRACTUM224-10BR; FABRICANTE: SARTORIUS; DATA DE FABRICACAO: 03/2018; TAG: BAL010; CAPACIDADE: 0,01/220G</t>
  </si>
  <si>
    <t>BALANCA; MODELO: SECURA 6102-10BR; FABRICANTE: SARTORIUS; DATA DE FABRICACAO: 02/2019; TAG: BEL012; CAPACIDADE: 0,5/6100G</t>
  </si>
  <si>
    <t>BALANCA; MODELO: SECURA 6102-10BR; FABRICANTE: SARTORIUS; DATA DE FABRICACAO: 11/2018; TAG: BEL011; CAPACIDADE: 0,5/6100G</t>
  </si>
  <si>
    <t>BALANCA; MODELO: SECURA 225D-10BR; FABRICANTE: SARTORIUS; DATA DE FABRICACAO: 07/2019; TAG: BAL011; CAPACIDADE: 0,001/220G</t>
  </si>
  <si>
    <t>BALANCA; MODELO: PRACTUM224-10BR; FABRICANTE: SARTORIUS; DATA DE FABRICACAO: 04/2019; TAG: BAL007; CAPACIDADE: 0,01/220G</t>
  </si>
  <si>
    <t>SISTEMA REATOR; MODELO: ORB 2201012; FABRICANTE: SYRRIS; TAG: CAL001</t>
  </si>
  <si>
    <t>COMPLEMENTO DIFAL LAVADORA DE VIDRARIAS; FABRICANTE: SMEG; TAG: LAV004</t>
  </si>
  <si>
    <t>LAVADORA DE VIDRARIAS; MODELO: GW6010M6; FABRICANTE: SMEG; TAG: LAV004</t>
  </si>
  <si>
    <t>BANHO ULTRASSONICO; MODELO: SSBU-20L; FABRICANTE: LUCADEMA; TAG: BUS002; TENSAO: 220V; POTENCIA: 320W</t>
  </si>
  <si>
    <t>TURBIDIMETRO; MODELO: TU5200; FABRICANTE: HACH; TAG: TUR015</t>
  </si>
  <si>
    <t>CAMARA FRIA; FABRICANTE: ETHIKTECHNOLOGY; TAG: CMF001</t>
  </si>
  <si>
    <t>CELULA DE FLUXO DO ESPECTROMETRO; FABRICANTE: PERKINELMER; TAG: ESP017</t>
  </si>
  <si>
    <t>ESPECTROMETRO; MODELO: LAMBDA 850; FABRICANTE: PERKINELMER; TAG: ESP017</t>
  </si>
  <si>
    <t>CROMATOGRAFO; MODELO: 930 COMPACT IC FLEX; FABRICANTE: METROHM; TAG: ION005</t>
  </si>
  <si>
    <t>BANHO ULTRASSONICO; MODELO: SSBU-20L; FABRICANTE: LUCADEMA; TAG: BUS001; TENSAO: 220V; POTENCIA: 320W</t>
  </si>
  <si>
    <t>CONCENTRADOR DE AMOSTRA; MODELO: TE-019; FABRICANTE: TECNAL; DATA DE FABRICACAO: 19/03/2019; TAG: COA003; TENSAO: 220V; POTENCIA: 450W</t>
  </si>
  <si>
    <t>CENTRIFUGA DE BANCADA; MODELO: ROTINA 380; FABRICANTE: HETTICH; TAG: CEN009</t>
  </si>
  <si>
    <t>FORNO DE MUFLA; MODELO: VULCAN 3-1750; FABRICANTE: DENTSPLY; TAG: MUF003</t>
  </si>
  <si>
    <t>SISTEMA DE CROMATOGRAFIA LIQUIDA; MODELO: 1260 INFINITY II - 6470 LC/TQ; FABRICANTE: AGILENT TECHNOLOGIES; TAG: CLM001</t>
  </si>
  <si>
    <t>SISTEMA DE CROMATOGRAFIA GASOSA; MODELO: 7890B GC SYSTEM; FABRICANTE: AGILENT TECHNOLOGIES; TAG: CGM002</t>
  </si>
  <si>
    <t>VALVULA BORBOLETA COM ATUADOR ELETRICO; FABRICANTE: VCW; PRESSAO: 10/16BAR; DIAMETRO: 800MM; INFORMACOES COMPLEMENTARES: COM ATUADOR ELETRICO; MODELO: CSR6T; FABRICANTE: COESTER; DATA DE FABRICACAO: 11/2021; TENSAO: 380V; Nº DE FASES: TRIFASICO; CORRENTE: 0,6A; ROTACAO: 31RPM; TORQUE DE TRABALHO: 60NM</t>
  </si>
  <si>
    <t>VALVULA BORBOLETA COM ATUADOR ELETRICO; FABRICANTE: VCW; PRESSAO: 10/16BAR; DIAMETRO: 1000MM; INFORMACOES COMPLEMENTARES: COM ATUADOR ELETRICO; MODELO: CSR6T; FABRICANTE: COESTER; DATA DE FABRICACAO: 11/2021; TENSAO: 380V; Nº DE FASES: TRIFASICO; CORRENTE: 0,6A; ROTACAO: 31RPM; TORQUE DE TRABALHO: 60NM</t>
  </si>
  <si>
    <t>ATUADOR ELETRICO; MODELO: ATUEM 0100 GT AC; FABRICANTE: RVC; TENSAO: 380V; Nº DE FASES: TRIFASICO; POTENCIA: 1,7KW; CORRENTE: 2,6A; DIAMETRO: 1000MM</t>
  </si>
  <si>
    <t>BOMBA DOSADORA; MODELO: AD0016CA04100; FABRICANTE: ETATRON; VAZAO: 16L/H</t>
  </si>
  <si>
    <t>ANALISADOR DE CLORO; MODELO: DR300; FABRICANTE: HACH</t>
  </si>
  <si>
    <t>ANALISADOR DE CLORO; MODELO: HX0001-08503; FABRICANTE: HACH; INFORMACOES COMPLEMENTARES: COM ANALISADOR MULTIPARAMETRO; MODELO: SC200; FABRICANTE: HACH</t>
  </si>
  <si>
    <t>GRUPO GERADOR; MODELO: GT10225MI10AS; FABRICANTE: WEG; POTENCIA: 85/75KVA</t>
  </si>
  <si>
    <t>CLP; MODELO: ESD SENSITIVE; FABRICANTE: SCHNEIDER ELECTRIC; TAG: PPD 021</t>
  </si>
  <si>
    <t>CLP; MODELO: ESD SENSITIVE; FABRICANTE: SCHNEIDER ELECTRIC; TAG: PPD 020</t>
  </si>
  <si>
    <t>CLP; MODELO: ESD SENSITIVE; FABRICANTE: SCHNEIDER ELECTRIC; TAG: PPD 019</t>
  </si>
  <si>
    <t>CLP; MODELO: ESD SENSITIVE; FABRICANTE: SCHNEIDER ELECTRIC; TAG: PPD 018</t>
  </si>
  <si>
    <t>INVERSOR DE FREQUENCIA; MODELO: VLT AQUADRIVE; FABRICANTE: DANFOSS</t>
  </si>
  <si>
    <t>BOMBA PERISTALTICA; MODELO: DFXAEU0730SPTR0100UAC130PT; FABRICANTE: PROMINENT; TENSAO: 100/230V; POTENCIA: 45W; VAZAO: 30L/H; PRESSAO: 7BAR</t>
  </si>
  <si>
    <t>TURBIDIMETRO; MODELO: TU5300SC; FABRICANTE: HACH; INFORMACOES COMPLEMENTARES: COM ANALISADOR MULTIPARAMETRO SC200</t>
  </si>
  <si>
    <t>ANALISADOR DE CLORO; MODELO: CL17SC; FABRICANTE: HACH; INFORMACOES COMPLEMENTARES: COM ANALISADOR MULTIPARAMETRO SC200</t>
  </si>
  <si>
    <t>ANALISADOR DE PH; FABRICANTE: HACH; INFORMACOES COMPLEMENTARES: COM ANALISADOR MULTIPARAMETRO; MODELO: SC200; FABRICANTE: HACH</t>
  </si>
  <si>
    <t>MEDIDOR DE NIVEL ULTRASSONICO; MODELO: MULTIRANGER 100; FABRICANTE: SIEMENS; TENSAO: 100/230V; POTENCIA: 36VA</t>
  </si>
  <si>
    <t>PAINEL CCM; TAG: CCM UTS</t>
  </si>
  <si>
    <t>GRUPO GERADOR; MODELO: GT10225MI10AS; FABRICANTE: WEG; POTENCIA: 84/75KVA</t>
  </si>
  <si>
    <t>MEDIDOR DE VAZAO ULTRASSONICO; FABRICANTE: OCTAVE; VAZAO: 250M³/H; PRESSAO: 16BAR; DIAMETRO: 150MM</t>
  </si>
  <si>
    <t>BOMBA CENTRIFUGA</t>
  </si>
  <si>
    <t>CAMERA TERMOGRAFICA; MODELO: CX-SERIES; FABRICANTE: FLIR</t>
  </si>
  <si>
    <t>INVERSOR DE FREQUENCIA; FABRICANTE: ABB</t>
  </si>
  <si>
    <t>INVERSOR DE FREQUENCIA; MODELO: POWER FLEX 753; FABRICANTE: ALLEN-BRADLEY</t>
  </si>
  <si>
    <t>INVERSOR DE FREQUENCIA; MODELO: POWER FLEX 700; FABRICANTE: ALLEN-BRADLEY</t>
  </si>
  <si>
    <t>GUINCHO HIDRAULICO GIRAFA; FABRICANTE: BREMEN; CAPACIDADE: 2T</t>
  </si>
  <si>
    <t>VALVULA BORBOLETA COM ATUADOR ELETRICO; PRESSAO: 10BAR; DIAMETRO: 500MM; INFORMACOES COMPLEMENTARES: COM ATUADOR ELETRICO; MODELO: AC03; FABRICANTE: RVC; DATA DE FABRICACAO: 12/2019</t>
  </si>
  <si>
    <t>VALVULA GAVETA COM ATUADOR ELETRICO; FABRICANTE: PMA; PRESSAO: 10BAR; DIAMETRO: 1200MM; INFORMACOES COMPLEMENTARES: COM ATUADOR ELETRICO; MODELO: AC03; FABRICANTE: RVC; DATA DE FABRICACAO: 12/2019</t>
  </si>
  <si>
    <t>DESTILADOR; MODELO: DIRECT 8; FABRICANTE: MILLI-Q</t>
  </si>
  <si>
    <t>TURBIDIMETRO; MODELO: TL2300; FABRICANTE: HACH</t>
  </si>
  <si>
    <t>BALANCA ANALITICA; MODELO: ATX224; FABRICANTE: SHIMADZU; CAPACIDADE: 0,10 A 220G</t>
  </si>
  <si>
    <t>FLOCULADOR ELETROMECANICO; MODELO: FLOTA TEST 3 PROVAS FLOC CONTROL 3; FABRICANTE: POLICONTROL</t>
  </si>
  <si>
    <t>CENTRIFUGA DE BANCADA; MODELO: L-0815; TENSAO: 220V; POTENCIA: 40W; CAPACIDADE: 8 TUBOS DE 15ML</t>
  </si>
  <si>
    <t>MEDIDOR DE VAZAO; MODELO: SITRANS F M MAG 6000; FABRICANTE: SIEMENS; TENSAO: 115/230V; POTENCIA: 17VA</t>
  </si>
  <si>
    <t>PAINEL CCM; FABRICANTE: TAF EQUIPAMENTOS; DATA DE FABRICACAO: 01/10/2020; TAG: CCM-EEB-2 SAO BARTOLOMEU; POTENCIA: 23CV</t>
  </si>
  <si>
    <t>MEDIDOR DE VAZAO; MODELO: SITRANS F M MAG 5100W; FABRICANTE: SIEMENS; DIAMETRO: 1200MM; INFORMACOES COMPLEMENTARES: COM CONVERSOR ELETRONICO DE SINAIS; MODELO: SITRANS F M MAG 6000; FABRICANTE: SIEMENS; TENSAO: 115/230V; POTENCIA: 17VA</t>
  </si>
  <si>
    <t>MEDIDOR DE VAZAO; MODELO: SITRANS F M MAG 5100W; FABRICANTE: SIEMENS; DIAMETRO: 1000MM; INFORMACOES COMPLEMENTARES: COM CONVERSOR ELETRONICO DE SINAIS; MODELO: SITRANS F M MAG 6000; FABRICANTE: SIEMENS; TENSAO: 115/230V; POTENCIA: 17VA</t>
  </si>
  <si>
    <t>MEDIDOR DE NIVEL ULTRASSONICO; MODELO: HYDRORANGER 200; FABRICANTE: SIEMENS; TENSAO: 100/230V; POTENCIA: 17W</t>
  </si>
  <si>
    <t>PAINEL CCM; FABRICANTE: SDS AUTOMACAO</t>
  </si>
  <si>
    <t>VALVULA BORBOLETA COM ATUADOR ELETRICO; FABRICANTE: INTERATIVA; PRESSAO: 10BAR; DIAMETRO: 1000MM; INFORMACOES COMPLEMENTARES: COM ATUADOR ELETRICO; MODELO: AC03; FABRICANTE: RVC</t>
  </si>
  <si>
    <t>VALVULA BORBOLETA COM ATUADOR ELETRICO; FABRICANTE: INTERATIVA; PRESSAO: 10BAR; DIAMETRO: 1200MM; INFORMACOES COMPLEMENTARES: COM ATUADOR ELETRICO; MODELO: AC03; FABRICANTE: RVC</t>
  </si>
  <si>
    <t>ATUADOR ELETRICO; MODELO: CSR6T; FABRICANTE: COESTER; DATA DE FABRICACAO: 10/2020; TENSAO: 380V; Nº DE FASES: TRIFASICO; ROTACAO: 31RPM; TORQUE DE TRABALHO: 50NM</t>
  </si>
  <si>
    <t>ATUADOR ELETRICO; MODELO: CSM16; FABRICANTE: COESTER; DATA DE FABRICACAO: 02/2019; TENSAO: 440V; Nº DE FASES: TRIFASICO; POTENCIA: 0,064KW; CORRENTE: 0,35A; ROTACAO: 0,60RPM; TORQUE DE TRABALHO: 160NM</t>
  </si>
  <si>
    <t>BOMBA CENTRIFUGA; MODELO: ACP150-315.3F CD; FABRICANTE: ANDRITZ; DATA DE FABRICACAO: 2021; Nº DE FASES: TRIFASICO; POTENCIA: 75KW; VAZAO: 550M³/H</t>
  </si>
  <si>
    <t>COMPORTA COM ATUADOR ELETRICO; MODELO: HCO17850X1300; FABRICANTE: FKB; DATA DE FABRICACAO: 2021; PRESSAO: 0,12KGF/M²; LARGURA: 1,00M; INFORMACOES COMPLEMENTARES: COM ATUADOR ELETRICO; FABRICANTE: COESTER; DATA DE FABRICACAO: 2021; TENSAO: 380V; Nº DE FASES: TRIFASICO; POTENCIA: 0,12KW; CORRENTE: 0,45A; ROTACAO: 1800RPM</t>
  </si>
  <si>
    <t>COMPORTA; MODELO: HCO17850X1300; FABRICANTE: FKB; DATA DE FABRICACAO: 2021; PRESSAO: 1200MCA; LARGURA: 1,00M</t>
  </si>
  <si>
    <t>COMPORTA COM ATUADOR ELETRICO; MODELO: HCO17850X1300; FABRICANTE: FKB; DATA DE FABRICACAO: 2021; PRESSAO: 0,13KGF/M²; LARGURA: 1,00M; INFORMACOES COMPLEMENTARES: COM ATUADOR ELETRICO; MODELO: CSR6T; FABRICANTE: COESTER; DATA DE FABRICACAO: 2021; TENSAO: 380V; Nº DE FASES: TRIFASICO; ROTACAO: 31RPM</t>
  </si>
  <si>
    <t>BOMBA HELICOIDAL; MODELO: NM031BY01L06B; FABRICANTE: NETZSCH; DATA DE FABRICACAO: 2018</t>
  </si>
  <si>
    <t>GUINDASTE GIRATORIO; CAPACIDADE: 1000KG</t>
  </si>
  <si>
    <t>MEDIDOR DE VAZAO; MODELO: FMU90; FABRICANTE: ENDRESS HAUSER</t>
  </si>
  <si>
    <t>MEDIDOR DE NIVEL ULTRASSONICO; MODELO: MULTIRANGER 100; FABRICANTE: SIEMENS; TAG: EXTRAVASOR; TENSAO: 100/230V; POTENCIA: 36VA</t>
  </si>
  <si>
    <t>INVERSOR DE FREQUENCIA; MODELO: ACS580-01-018A-4; FABRICANTE: ABB; TENSAO: 400/480VAC; Nº DE FASES: TRIFASICO; POTENCIA: 10HP; CORRENTE: 17/14A</t>
  </si>
  <si>
    <t>PAINEL CCM; FABRICANTE: TAF EQUIPAMENTOS</t>
  </si>
  <si>
    <t>TORRE DE COMUNICACAO</t>
  </si>
  <si>
    <t>MEDIDOR DE NIVEL ULTRASSONICO; MODELO: HYDRORANGER 200; FABRICANTE: SIEMENS; TAG: EXTRAVASOR; TENSAO: 100/230V; POTENCIA: 36VA</t>
  </si>
  <si>
    <t>MEDIDOR DE NIVEL ULTRASSONICO; MODELO: MULTIRANGER 100; FABRICANTE: SIEMENS; TAG: BOMBA 02; TENSAO: 100/230V; POTENCIA: 36VA</t>
  </si>
  <si>
    <t>PAINEL CCM; FABRICANTE: TAF EQUIPAMENTOS; DATA DE FABRICACAO: 12/2018; TENSAO: 380/220VCA</t>
  </si>
  <si>
    <t>GRUPO GERADOR; MODELO: C135D6; FABRICANTE: CUMMINS GENERATION POWER; DATA DE FABRICACAO: 2018; Nº DE FASES: TRIFASICO; POTENCIA: 170/157KVA</t>
  </si>
  <si>
    <t>MEDIDOR DE NIVEL ULTRASSONICO; MODELO: MULTIRANGER 100; FABRICANTE: SIEMENS; TAG: BOMBA 01; TENSAO: 100/230V; POTENCIA: 36VA</t>
  </si>
  <si>
    <t>MEDIDOR DE VAZAO; FABRICANTE: KROHNE CONAUT; DIAMETRO: 150MM; INFORMACOES COMPLEMENTARES: COM CONVERSOR ELETRONICO DE SINAIS; MODELO: IFC300F; FABRICANTE: KROHNE CONAUT; DATA DE FABRICACAO: 2018; TENSAO: 100/230VAC</t>
  </si>
  <si>
    <t>INVERSOR DE FREQUENCIA; MODELO: ACS580-01-073A-4; FABRICANTE: ABB; TENSAO: 400/480VAC; CORRENTE: 73/65A</t>
  </si>
  <si>
    <t>PAINEL CCM; TAG: EEE-SMS.003 2X40 CV</t>
  </si>
  <si>
    <t>GRUPO GERADOR; MODELO: C65D6; FABRICANTE: CUMMINS GENERATION POWER; DATA DE FABRICACAO: 2018; Nº DE FASES: TRIFASICO; POTENCIA: 81/73KVA</t>
  </si>
  <si>
    <t>CAIXA DE JUNCAO; FABRICANTE: GRUPO ORION; TAG: QSB-B</t>
  </si>
  <si>
    <t>CAIXA DE JUNCAO; FABRICANTE: GRUPO ORION; TAG: QSB-C</t>
  </si>
  <si>
    <t>CAIXA DE JUNCAO; FABRICANTE: GRUPO ORION; TAG: QSB-A</t>
  </si>
  <si>
    <t>CAIXA DE JUNCAO; FABRICANTE: GRUPO ORION; TAG: QSB-D</t>
  </si>
  <si>
    <t>CAIXA DE JUNCAO; FABRICANTE: GRUPO ORION; TAG: QSB-E</t>
  </si>
  <si>
    <t>CAIXA DE JUNCAO; FABRICANTE: GRUPO ORION; TAG: QSB-G</t>
  </si>
  <si>
    <t>MEDIDOR DE NIVEL; MODELO: FMU90; FABRICANTE: ENDRESS HAUSER</t>
  </si>
  <si>
    <t>MEDIDOR DE OXIGENIO; MODELO: 50 SERIES; FABRICANTE: CHEMITEC; DATA DE FABRICACAO: 30/01/2019; TENSAO: 100/240VAC; POTENCIA: 7W; CORRENTE: 50OHM</t>
  </si>
  <si>
    <t>PAINEL CCM; MODELO: ETE SOBRADINHO VIB-4000 - DESIDRATACAO - PV- 24066; FABRICANTE: VIBROPAC; DATA DE FABRICACAO: 10/2018; TAG: ETE SOBRADINHO VIB-4000 - DESIDRATACAO 380 V-T/220 V-M/ 24 VCC- PV- 24066; TENSAO: 380V; CORRENTE: 25A</t>
  </si>
  <si>
    <t>EQUIPAMENTO PARA PREPARO DE POLIMEROS; MODELO: VIBP63L2610PNS2; FABRICANTE: VIBROPAC; VAZAO: 4000L/H; VOLUME: 4000L</t>
  </si>
  <si>
    <t>BALANCA; MODELO: MOC63; FABRICANTE: SHIMADZU; CAPACIDADE: 60G</t>
  </si>
  <si>
    <t>BOMBA DOSADORA; MODELO: AD0016CA04100; FABRICANTE: ETATRON D S; DATA DE FABRICACAO: 2018; TENSAO: 230/400V; Nº DE FASES: TRIFASICO; POTENCIA: 0,18KW; CORRENTE: 1,10/0,63A; VAZAO: 16L/H; PRESSAO: 14BAR; ROTACAO: 1365RPM</t>
  </si>
  <si>
    <t>GRUPO GERADOR; MODELO: GGP-75; FABRICANTE: GERAFORTE; DATA DE FABRICACAO: 2021; TENSAO: 380/220VCA; Nº DE FASES: TRIFASICO; POTENCIA: 65KVA; CORRENTE: 99A</t>
  </si>
  <si>
    <t>MOTOBOMBA; MODELO: E4; FABRICANTE: IMBIL; DATA DE FABRICACAO: 2019; PRESSAO: 26MCA; ROTACAO: 1850RPM; DIAMETRO: 248MM</t>
  </si>
  <si>
    <t>GRUPO GERADOR; FABRICANTE: CUMMINS GENERATION POWER</t>
  </si>
  <si>
    <t>BOMBA CENTRIFUGA; MODELO: ACP150-315 3F CD; FABRICANTE: ANDRITZ; DATA DE FABRICACAO: 2021; POTENCIA: 75KW; VAZAO: 550M³/H; ROTACAO: 1770RPM; DIAMETRO: 321MM</t>
  </si>
  <si>
    <t>GRUPO GERADOR; MODELO: GGP-55; FABRICANTE: GERAFORTE; DATA DE FABRICACAO: 2021; TENSAO: 380/220VCA; Nº DE FASES: TRIFASICO; POTENCIA: 50KVA; CORRENTE: 75A</t>
  </si>
  <si>
    <t>GABINETE CONTENDO ANALISADORES; FABRICANTE: DIGIMED</t>
  </si>
  <si>
    <t>CAIXA DE JUNCAO; FABRICANTE: GRUPO ORION; TAG: QSB-F</t>
  </si>
  <si>
    <t>PAINEL COMPACTO BLINDADO; FABRICANTE: SCHNEIDER ELECTRIC; DATA DE FABRICACAO: 09/2018; TENSAO: 13,8KV; Nº DE FASES: TRIFASICO; CORRENTE: 630A</t>
  </si>
  <si>
    <t>PAINEL ELETRICO; FABRICANTE: SCHNEIDER ELECTRIC; DATA DE FABRICACAO: 09/2018; TAG: QGBT; TENSAO: 380V; Nº DE FASES: TRIFASICO; POTENCIA: 12KV; CORRENTE: 2500A</t>
  </si>
  <si>
    <t>TRANSFORMADOR A SECO; MODELO: 1LBS500910; FABRICANTE: ABB; DATA DE FABRICACAO: 09/2018; Nº DE FASES: TRIFASICO; POTENCIA: 1500KVA</t>
  </si>
  <si>
    <t>CAIXA DE JUNCAO; FABRICANTE: GRUPO ORION; TAG: QDCA</t>
  </si>
  <si>
    <t>CAIXA DE JUNCAO; FABRICANTE: GRUPO ORION; TAG: QDC 3</t>
  </si>
  <si>
    <t>CAIXA DE JUNCAO; FABRICANTE: GRUPO ORION; TAG: QDC 2</t>
  </si>
  <si>
    <t>BOMBA DOSADORA; MODELO: AD0016CA00100; FABRICANTE: ETATRON D S; DATA DE FABRICACAO: 2018; TENSAO: 230/400V; Nº DE FASES: TRIFASICO; POTENCIA: 0,18KW; CORRENTE: 1,10/0,63A; VAZAO: 16L/H; PRESSAO: 14BAR; ROTACAO: 1365RPM</t>
  </si>
  <si>
    <t>CAIXA DE JUNCAO; FABRICANTE: GRUPO ORION; TAG: QDC 1</t>
  </si>
  <si>
    <t>INVERSOR DE TENSAO; MODELO: INGECON SUN 100 TL; FABRICANTE: INGETEAM; TENSAO: 1100V; CORRENTE: 203A</t>
  </si>
  <si>
    <t>BOMBA CENTRIFUGA; MODELO: AEX-1 TRIF IP55; FABRICANTE: EBARA; ROTACAO: 3500RPM</t>
  </si>
  <si>
    <t>BOMBA DE VACUO; MODELO: MINK MM 1142 BV; FABRICANTE: BUSCH; VAZAO: 170M³/H; PRESSAO: 60MBAR; ROTACAO: 3600RPM</t>
  </si>
  <si>
    <t>PAINEL CCM; FABRICANTE: TECAUT AUTOMACAO INDUSTRIAL; TAG: CCM-4X40CV; TENSAO: 380V; Nº DE FASES: TRIFASICO; POTENCIA: 4X40CV; CORRENTE: 1000A</t>
  </si>
  <si>
    <t>INVERSOR DE FREQUENCIA; MODELO: ACQ580-A7; FABRICANTE: ABB; DATA DE FABRICACAO: 2021; TENSAO: 380VAC; Nº DE FASES: TRIFASICO; CORRENTE: 293A</t>
  </si>
  <si>
    <t>MOTOR ELETRICO; MODELO: W22; FABRICANTE: WEG; DATA DE FABRICACAO: 07/06/2018; TENSAO: 220/380/440V; Nº DE FASES: TRIFASICO; POTENCIA: 250CV; CORRENTE: 584/338/292A; ROTACAO: 1790RPM</t>
  </si>
  <si>
    <t>BALANCA; MODELO: MOC63</t>
  </si>
  <si>
    <t>SUBESTACAO MOVEL; FABRICANTE: WEG; DATA DE FABRICACAO: 2019; TENSAO: 13,8KV; Nº DE FASES: TRIFASICO; POTENCIA: 1000KVA</t>
  </si>
  <si>
    <t>PAINEL CCM; FABRICANTE: ALR</t>
  </si>
  <si>
    <t>MEDIDOR DE VAZAO; MODELO: SITRANS F M MAG 6000; FABRICANTE: SIEMENS; TENSAO: 115/230V; POTENCIA: 17VA; DIAMENTRO: 100MM</t>
  </si>
  <si>
    <t>PAINEL DE AUTOMACAO; FABRICANTE: ALR; TAG: CLP-EEE OBRA 182</t>
  </si>
  <si>
    <t>TRANSMISSOR DE NIVEL; FABRICANTE: SIEMENS</t>
  </si>
  <si>
    <t>ATUADOR ELETRICO; MODELO: A8M0; FABRICANTE: BERNARD; TENSAO: 380V; CORRENTE: 6A; ROTACAO: 31RPM</t>
  </si>
  <si>
    <t>PORTICO; FABRICANTE: PONTEBRAS; CORRENTE: 160A; CAPACIDADE: 500KG</t>
  </si>
  <si>
    <t>GRUPO GERADOR; MODELO: WEG GTA; FABRICANTE: STEMAC; DATA DE FABRICACAO: 01/2012; TENSAO: 380V; POTENCIA: 140/125/100KVA; CORRENTE: 160/263/247A; ROTACAO: 1800RPM</t>
  </si>
  <si>
    <t>ATUADOR ELETRICO; FABRICANTE: COESTER; TENSAO: 380V; Nº DE FASES: TRIFASICO; POTENCIA: 0,12KW; CORRENTE: 0,45A; ROTACAO: 1800RPM</t>
  </si>
  <si>
    <t>PAINEL CCM; TAG: ETE.ALG.001 POL. FINAL</t>
  </si>
  <si>
    <t>MOTORREDUTOR; MODELO: RF37 DRN80M4; FABRICANTE: SEW EURODRIVE; DATA DE FABRICACAO: 2018; TENSAO: 220/380V; CORRENTE: 3,25/1,89A</t>
  </si>
  <si>
    <t>PAINEL CCM; MODELO: ETE ALAGADO VIB-4000-POLIMENTO FINAL - PV-24066; FABRICANTE: VIBROPAC; DATA DE FABRICACAO: 10/2018; TAG: ETE ALAGADO VIB-4000-POLIMENTO FINAL - 380V-T/220 V-M/24 VCC PV-24066; TENSAO: 220VCA/24VCC; CORRENTE: 25A</t>
  </si>
  <si>
    <t>TRANSPORTADOR DE DETRITOS; MODELO: VIB7129-11-01</t>
  </si>
  <si>
    <t>GRADE MECANIZADA; MODELO: A19E3679; FABRICANTE: AQUAMEC; TENSAO: 220/380V; POTENCIA: 0,55KW</t>
  </si>
  <si>
    <t>SISTEMA DE SEPARACAO DE AREIA; FABRICANTE: AQUAMEC</t>
  </si>
  <si>
    <t>PONTE CIRCULAR; MODELO: A19E3679; FABRICANTE: AQUAMEC; DATA DE FABRICACAO: 05/2021; TENSAO: 220/380V; Nº DE FASES: TRIFASICO; POTENCIA: 0,18KW</t>
  </si>
  <si>
    <t>PENEIRA ROTATIVA; MODELO: VGTR-1000/6; FABRICANTE: VIBROPAC; DATA DE FABRICACAO: 2020; VAZAO: 197L/SEG</t>
  </si>
  <si>
    <t>COMPORTA; FABRICANTE: FKB; PRESSAO: 800MCA</t>
  </si>
  <si>
    <t>COMPORTA COM ATUADOR ELETRICO; FABRICANTE: FKB; INFORMACOES COMPLEMENTARES: COM ATUADOR ELETRICO; FABRICANTE: COESTER; TENSAO: 380V; Nº DE FASES: TRIFASICO; POTENCIA: 0,12KW; CORRENTE: 0,45A; ROTACAO: 1800RPM</t>
  </si>
  <si>
    <t>COMPORTA COM ATUADOR ELETRICO; FABRICANTE: FKB; COMPRIMENTO: 1,00M; INFORMACOES COMPLEMENTARES: COM ATUADOR ELETRICO; FABRICANTE: COESTER; TENSAO: 380V; Nº DE FASES: TRIFASICO; POTENCIA: 0,12KW; CORRENTE: 0,45A; ROTACAO: 1800RPM</t>
  </si>
  <si>
    <t>BOMBA DOSADORA; MODELO: QDOS30 PROFIBUS; FABRICANTE: WATSON MARLOW; TENSAO: 100/240V; POTENCIA: 190VA; VAZAO: 30L/H</t>
  </si>
  <si>
    <t>GRUPO GERADOR; MODELO: C40D6; FABRICANTE: CUMMINS GENERATION POWER; DATA DE FABRICACAO: 2018; POTENCIA: 40KW</t>
  </si>
  <si>
    <t>PAINEL ELETRICO</t>
  </si>
  <si>
    <t>MOTOR ELETRICO; MODELO: W22; FABRICANTE: WEG; TENSAO: 220/380/440V; POTENCIA: 200CV; ROTACAO: 1790RPM</t>
  </si>
  <si>
    <t>TRITURADOR; FABRICANTE: NETZSCH</t>
  </si>
  <si>
    <t>ATUADOR ELETRICO; FABRICANTE: COESTER; Nº DE FASES: TRIFASICO</t>
  </si>
  <si>
    <t>TRANSMISSOR DE PRESSAO; MODELO: SITRANS P320; FABRICANTE: SIEMENS; TENSAO: 10,5/45V; CORRENTE: 4/20MA; PRESSAO: 0,16-16BAR</t>
  </si>
  <si>
    <t>PAINEL CCM; TAG: ETE.RCE.001_TP</t>
  </si>
  <si>
    <t>PAINEL CCM; FABRICANTE: ALR; TAG: QA-EBO.SB2.001</t>
  </si>
  <si>
    <t>PAINEL CCM; MODELO: ETE GAMA VIB-6000-DESIDRATACAO-PV-24066; FABRICANTE: VIBROPAC; DATA DE FABRICACAO: 10/2018; TAG: ETE GAMA VIB-6000-DESIDRATACAO 380V-T/220 V-M/24 VCC -PV-24066; TENSAO: 380V; CORRENTE: 25A; VAZAO: 6000L/H; PRESSAO: 2,5KGF/CM²</t>
  </si>
  <si>
    <t>EQUIPAMENTO PARA PREPARO DE POLIMEROS; MODELO: VIBP63L2610PNS2; FABRICANTE: VIBROPAC; VAZAO: 6000L/H; PRESSAO: 2,5KGF/CM²; VOLUME: 6000L</t>
  </si>
  <si>
    <t>ATUADOR ELETRICO; MODELO: CSM16; FABRICANTE: COESTER; DATA DE FABRICACAO: 02/2019; TENSAO: 440V; Nº DE FASES: TRIFASICO; POTENCIA: 0,064KW; CORRENTE: 0,35A; ROTACAO: 0,6RPM</t>
  </si>
  <si>
    <t>TRITURADOR; MODELO: M-OVAS S1 2.2/50; FABRICANTE: NETZSCH; DATA DE FABRICACAO: 2019</t>
  </si>
  <si>
    <t>MEDIDOR DE VAZAO ULTRASSONICO; MODELO: SC7; DATA DE FABRICACAO: 2022; VAZAO: 100M³/H; DIAMETRO: 100MM</t>
  </si>
  <si>
    <t>COMPORTA COM ATUADOR ELETRICO; FABRICANTE: FKB; INFORMACOES COMPLEMENTARES: COM ATUADOR ELETRICO; MODELO: CSR12M; FABRICANTE: COESTER; DATA DE FABRICACAO: 10/2020; TENSAO: 380V; Nº DE FASES: TRIFASICO; CORRENTE: 2,40A; ROTACAO: 30RPM; TORQUE MAXIMO: 120NM; TORQUE DE TRABALHO: 85NM</t>
  </si>
  <si>
    <t>BOMBA DOSADORA; MODELO: QDOS30 PROFIBUS; FABRICANTE: WATSON MARLOW; TENSAO: 100/240V; POTENCIA: 190VA; VAZAO: 30L/H; PRESSAO: 7BAR</t>
  </si>
  <si>
    <t>COMPORTA COM ATUADOR ELETRICO; FABRICANTE: FKB; COMPRIMENTO: 1,10M; INFORMACOES COMPLEMENTARES: COM ATUADOR ELETRICO; MODELO: CSR6T; FABRICANTE: COESTER; DATA DE FABRICACAO: 08/2020; TENSAO: 380V; Nº DE FASES: TRIFASICO; ROTACAO: 31RPM</t>
  </si>
  <si>
    <t>COMPORTA COM ATUADOR ELETRICO; FABRICANTE: FKB; COMPRIMENTO: 1,10M; INFORMACOES COMPLEMENTARES: COM ATUADOR ELETRICO; MODELO: CSR6T; FABRICANTE: COESTER; DATA DE FABRICACAO: 10/2020; TENSAO: 380V; Nº DE FASES: TRIFASICO; ROTACAO: 31RPM; TORQUE MAXIMO: 60NM; TORQUE DE TRABALHO: 50NM</t>
  </si>
  <si>
    <t>TRANSPORTADOR DE DETRITOS; MODELO: A19E3679; FABRICANTE: AQUAMEC; TENSAO: 220/380V</t>
  </si>
  <si>
    <t>PAINEL DE AUTOMACAO; FABRICANTE: TECAUT AUTOMACAO INDUSTRIAL; TAG: RACK PRINCIPAL; TENSAO: 220V</t>
  </si>
  <si>
    <t>COMPORTA; FABRICANTE: FKB; COMPRIMENTO: 1,00M</t>
  </si>
  <si>
    <t>SISTEMA DE SEPARACAO DE AREIA; MODELO: A19E3679; FABRICANTE: AQUAMEC; DATA DE FABRICACAO: 05/2021; TENSAO: 220/380V; Nº DE FASES: TRIFASICO; POTENCIA: 0,18KW</t>
  </si>
  <si>
    <t>COMPORTA COM ATUADOR ELETRICO; FABRICANTE: FKB; COMPRIMENTO: 1,00M</t>
  </si>
  <si>
    <t>BOMBA CENTRIFUGA; MODELO: D1020; FABRICANTE: FLOWSERVE; DATA DE FABRICACAO: 08/2022; DIAMETRO: 8MM</t>
  </si>
  <si>
    <t>GRUPO GERADOR; FABRICANTE: CUMMINS POWER GENERATION; Nº DE SERIE: C40D6E; DATA DE FABRICACAO: 08/2021; POTENCIA: 53KVA</t>
  </si>
  <si>
    <t>MEDIDOR DE VAZAO ULTRASSONICO; MODELO: SC7; VAZAO: 40M³/H; PRESSAO: 16BAR; DIAMETRO: 50MM</t>
  </si>
  <si>
    <t>BOMBA DOSADORA; MODELO: QDOS30 PROFIBUS; FABRICANTE: WATSON MARLOW; TENSAO: 100/240V; POTENCIA: 190VA; VAZAO: 30L/H; PRESSAO: 4BAR</t>
  </si>
  <si>
    <t>MEDIDOR DE VAZAO; MODELO: SITRANS F M MAG 6000; FABRICANTE: SIEMENS; TENSAO: 115/230V; POTENCIA: 17VA; DIAMENTRO: 150MM</t>
  </si>
  <si>
    <t>MEDIDOR DE VAZAO; MODELO: SITRANS F M MAG 6000; FABRICANTE: SIEMENS; TENSAO: 115/230V; POTENCIA: 17VA; DIAMETRO: 300MM</t>
  </si>
  <si>
    <t>PAINEL CCM; MODELO: ETE RECANTO VIB 6000 - DESIDRATACAO - PV 24066; FABRICANTE: VIBROPAC; DATA DE FABRICACAO: 10/2018; TAG: ETE RECANTO VIB 6000 - DESIDRATACAO 380V-T/220 V-M/24 VCC - PV 24066; TENSAO: 380V; CORRENTE: 25A</t>
  </si>
  <si>
    <t>EQUIPAMENTO PARA PREPARO DE POLIMEROS; MODELO: VIB6000; FABRICANTE: VIBROPAC; VAZAO: 6000L/MIN; CAPACIDADE: 6000L</t>
  </si>
  <si>
    <t>ATUADOR ELETRICO; MODELO: CSM16; FABRICANTE: COESTER; DATA DE FABRICACAO: 11/2022; TENSAO: 380V; Nº DE FASES: TRIFASICO; TORQUE DE TRABALHO: 160NM</t>
  </si>
  <si>
    <t>ATUADOR ELETRICO; MODELO: CSM40; FABRICANTE: COESTER; DATA DE FABRICACAO: 11/2022; TENSAO: 380V; Nº DE FASES: TRIFASICO; TORQUE DE TRABALHO: 400NM</t>
  </si>
  <si>
    <t>ATUADOR ELETRICO; MODELO: CSR6; FABRICANTE: COESTER; DATA DE FABRICACAO: 11/2022; TENSAO: 380V; Nº DE FASES: TRIFASICO; CORRENTE: 0,6A; ROTACAO: 12RPM; TORQUE DE TRABALHO: 60NM</t>
  </si>
  <si>
    <t>COMPORTA; FABRICANTE: FKB; COMPRIMENTO: 1,40M</t>
  </si>
  <si>
    <t>COMPORTA COM ATUADOR ELETRICO; FABRICANTE: FKB; PRESSAO: 1,5MCA; COMPRIMENTO: 1,50M</t>
  </si>
  <si>
    <t>COMPORTA COM ATUADOR ELETRICO; FABRICANTE: FKB; PRESSAO: 1,5MCA; COMPRIMENTO: 0,70M</t>
  </si>
  <si>
    <t>COMPORTA COM ATUADOR ELETRICO; FABRICANTE: FKB; DATA DE FABRICACAO: 12/05/2021; PRESSAO: 1200MCA; COMPRIMENTO: 1,50M</t>
  </si>
  <si>
    <t>COMPORTA; FABRICANTE: FKB; DATA DE FABRICACAO: 12/05/2021; PRESSAO: 0,75MCA; COMPRIMENTO: 1,50M</t>
  </si>
  <si>
    <t>GRUPO GERADOR; MODELO: DCCO; FABRICANTE: CUMMINS; POTENCIA: 128KVA</t>
  </si>
  <si>
    <t>TRANSFORMADOR DE POTENCIA</t>
  </si>
  <si>
    <t>MEDIDOR DE NIVEL; FABRICANTE: SIEMENS</t>
  </si>
  <si>
    <t>PAINEL CCM; FABRICANTE: CAPUA ENGENHARIA; DATA DE FABRICACAO: 2018; TAG: EBO.TAQ.003 CCM-EBO; TENSAO: 220/380V; CORRENTE: 345A</t>
  </si>
  <si>
    <t>TRANSMISSOR DE PRESSAO; MODELO: WTP-3000; FABRICANTE: WARME; PRESSAO: 0-5KGF/CM²</t>
  </si>
  <si>
    <t>BOMBA CENTRIFUGA; MODELO: ETA 200-40; FABRICANTE: KSB; DATA DE FABRICACAO: 2018; VAZAO: 360M³/H; PRESSAO: 25MCA; ROTACAO: 1185RPM</t>
  </si>
  <si>
    <t>WIRNET STATION</t>
  </si>
  <si>
    <t>MOTOR ELETRICO; MODELO: W22; FABRICANTE: WEG; DATA DE FABRICACAO: 2018; TENSAO: 220/380/440V; POTENCIA: 250CV; CORRENTE: 584/338/292A; ROTACAO: 1790RPM</t>
  </si>
  <si>
    <t>MOTOR ELETRICO; MODELO: W22; FABRICANTE: WEG; DATA DE FABRICACAO: 2018; TENSAO: 380V; POTENCIA: 60CV; ROTACAO: 1775RPM</t>
  </si>
  <si>
    <t>RESERVATORIO VERTICAL ANTIGOLPE DE ARIETE COM BEXIGA; MODELO: HYDRAMER; FABRICANTE: HYDROSTEC; DATA DE FABRICACAO: 2020; PRESSAO: 30BAR; CAPACIDADE: 5000L</t>
  </si>
  <si>
    <t>TALHA ELETRICA; MODELO: STD03-02D; FABRICANTE: SANSEI; TENSAO: 220/380V; CAPACIDADE: 3T; ALTURA: 6,00M</t>
  </si>
  <si>
    <t>VALVULA BORBOLETA COM ATUADOR ELETRICO; MODELO: FLG; FABRICANTE: VCW; DATA DE FABRICACAO: 03/02/2020; PRESSAO: 25BAR; DIAMETRO: 250MM; INFORMACOES COMPLEMENTARES: COM ATUADOR ELETRICO; MODELO: CSR6T; FABRICANTE: COESTER; DATA DE FABRICACAO: 01/2020; TENSAO: 380V; Nº DE FASES: TRIFASICO; ROTACAO: 42RPM</t>
  </si>
  <si>
    <t>MEDIDOR DE OXIGENIO; MODELO: SC4500; FABRICANTE: HACH</t>
  </si>
  <si>
    <t>VALVULA BORBOLETA COM ATUADOR ELETRICO; MODELO: FLG; FABRICANTE: VCW; DATA DE FABRICACAO: 03/02/2020; PRESSAO: 10BAR; DIAMETRO: 350MM; INFORMACOES COMPLEMENTARES: COM ATUADOR ELETRICO; MODELO: CSR6T; FABRICANTE: COESTER; DATA DE FABRICACAO: 01/2020; TENSAO: 380V; Nº DE FASES: TRIFASICO; ROTACAO: 42RPM</t>
  </si>
  <si>
    <t>MOTOR ELETRICO; MODELO: W22 PREMIUM; FABRICANTE: WEG; DATA DE FABRICACAO: 27/01/2020; TENSAO: 380V; Nº DE FASES: TRIFASICO; POTENCIA: 500CV; CORRENTE: 790A; ROTACAO: 1792RPM</t>
  </si>
  <si>
    <t>BOMBA CENTRIFUGA; MODELO: MULTITEC C 150/4-12.1; FABRICANTE: KSB; DATA DE FABRICACAO: 2020; VAZAO: 342M³/H; PRESSAO: 230MCA; ROTACAO: 1790RPM</t>
  </si>
  <si>
    <t>AGITADOR MAGNETICO; MODELO: MTB AMD-15L; FABRICANTE: MTB CIENTIFICA; TENSAO: 220V; POTENCIA: 1500W; ROTACAO: 3000RPM</t>
  </si>
  <si>
    <t>PAINEL CCM; FABRICANTE: TECAUT AUTOMACAO INDUSTRIAL; TAG: CCM.EAT.LNT.002</t>
  </si>
  <si>
    <t>INVERSOR DE FREQUENCIA; MODELO: VLT; FABRICANTE: AQUA DRIVE</t>
  </si>
  <si>
    <t>TERMOREATOR; MODELO: TR620; FABRICANTE: SOECTROQUANT</t>
  </si>
  <si>
    <t>INVERSOR DE FREQUENCIA; MODELO: POWERFLEX 525; FABRICANTE: ALLEN-BRADLEY</t>
  </si>
  <si>
    <t>TRANSMISSOR DE PRESSAO; FABRICANTE: ENDRESS+HAUSER; PRESSAO: 0,5/10BAR</t>
  </si>
  <si>
    <t>PONTE ROLANTE; FABRICANTE: STAHL CRANE SYSTEMS; CAPACIDADE: 6300KG</t>
  </si>
  <si>
    <t>SISTEMA DE EXAUSTAO; ALTURA: 0,60M; LARGURA: 0,50M; COMPRIMENTO: 0,25M</t>
  </si>
  <si>
    <t>INVERSOR DE FREQUENCIA; MODELO: POWERFLEX 753; FABRICANTE: ALLEN BRADLEY</t>
  </si>
  <si>
    <t>PAINEL CCM; TAG: RB1 CCM</t>
  </si>
  <si>
    <t>MEDIDOR DE NIVEL ULTRASSONICO</t>
  </si>
  <si>
    <t>GRUPO GERADOR; FABRICANTE: CUMMINS POWER GENERATION; DATA DE FABRICACAO: 2018; POTENCIA: 81KVA</t>
  </si>
  <si>
    <t>TURBIDIMETRO; FABRICANTE: HACH; POTENCIA: 14VA; INFORMACOES COMPLEMENTARES: COM ANALISADOR MULTIPARAMETRO; MODELO: SC200; FABRICANTE: HACH; DATA DE FABRICACAO: 12/2013; TENSAO: 100/240VAC; POTENCIA: 50VA/100VA</t>
  </si>
  <si>
    <t>RADIO COMUNICADOR</t>
  </si>
  <si>
    <t>MEDIDOR DE VAZAO; MODELO: MS2500-E600-A3A2B; FABRICANTE: ISOIL; DATA DE FABRICACAO: 17/10/2020; PRESSAO: 2500KPA; DIAMETRO: 600MM; INFORMACOES ADICIONAIS: COM CONVERSOR ELETRONICO DE SINAIS; MODELO: ML 210-BOB3B1H0 ISOMAG; FABRICANTE: ISOIL; DATA DE FABRICACAO: 17/09/2020</t>
  </si>
  <si>
    <t>MEDIDOR DE VAZAO; MODELO: OPTIFLUX 2000F; FABRICANTE: KROHNE CONAUT; DATA DE FABRICACAO: 2018; VAZAO: 2770M³/H; DIAMETRO: 700MM; INFORMACOES COMPLEMENTARES: COM CONVERSOR ELETRONICO DE SINAIS; MODELO: IFC300F; FABRICANTE: KROHNE CONAUT; DATA DE FABRICACAO: 2018</t>
  </si>
  <si>
    <t>CLP; MODELO: CONTROL LOGIX 24V DC POWER SUPPLY; FABRICANTE: ALLEN BRADLEY</t>
  </si>
  <si>
    <t>CLP; MODELO: CONTROL LOGIX DC POWER SUPPLY; FABRICANTE: ALLEN BRADLEY</t>
  </si>
  <si>
    <t>SISTEMA DE EXAUSTAO; ALTURA: 1,20M; LARGURA: 0,60M; COMPRIMENTO: 0,25M</t>
  </si>
  <si>
    <t>SISTEMA DE ILUMINACAO</t>
  </si>
  <si>
    <t>MEDIDOR DE NIVEL ULTRASSONICO; MODELO: MULTIRANGER 100; FABRICANTE: SIEMENS; TAG: MEDIDOR DE NIVEL 03; TENSAO: 100/230V; POTENCIA: 36VA</t>
  </si>
  <si>
    <t>PAINEL CCM; FABRICANTE: ALSET; TAG: EEE SUCUPIRA 002</t>
  </si>
  <si>
    <t>GRUPO GERADOR; MODELO: 4M06G50/6; FABRICANTE: BAUDOUIN; POTENCIA: 58KW</t>
  </si>
  <si>
    <t>SISTEMA DE ENERGIA SOLAR</t>
  </si>
  <si>
    <t>MEDIDOR DE NIVEL ULTRASSONICO; MODELO: MULTIRANGER 100; FABRICANTE: SIEMENS; TAG: MED.NIV3; TENSAO: 100/230V; POTENCIA: 36VA</t>
  </si>
  <si>
    <t>MEDIDOR DE NIVEL ULTRASSONICO; MODELO: MULTIRANGER 100; FABRICANTE: SIEMENS; TAG: MED.NIV2; TENSAO: 100/230V; POTENCIA: 36VA</t>
  </si>
  <si>
    <t>MEDIDOR DE NIVEL ULTRASSONICO; MODELO: MULTIRANGER 100; FABRICANTE: SIEMENS; TAG: MED.NIV1; TENSAO: 100/230V; POTENCIA: 36VA</t>
  </si>
  <si>
    <t>PAINEL CCM; FABRICANTE: ALSET; TAG: EEE SUCUPIRA I</t>
  </si>
  <si>
    <t>GRUPO GERADOR; MODELO: 4M06G25/6; FABRICANTE: BAUDOUIN; POTENCIA: 30KW</t>
  </si>
  <si>
    <t>MEDIDOR DE VAZAO; FABRICANTE: KROHNE CONAUT; INFORMACOES COMPLEMENTARES: COM CONVERSOR ELETRONICO DE SINAIS; MODELO: IFC300F; FABRICANTE: KROHNE CONAUT; DATA DE FABRICACAO: 2018; TENSAO: 100/230VAC</t>
  </si>
  <si>
    <t>VALVULA DE FLUXO ANULAR COM ATUADOR ELETRICO; FABRICANTE: AVR; DATA DE FABRICACAO: 2021; PRESSAO: 25BAR; DIAMETRO: 700MM; INFORMACOES COMPLEMENTARES: COM ATUADOR ELETRICO; MODELO: CSR6T; FABRICANTE: COESTER; DATA DE FABRICACAO: 11/2021; TENSAO: 380V; Nº DE FASES: TRIFASICO; CORRENTE: 0,60A; ROTACAO: 31RPM; TORQUE DE TRABALHO: 60NM</t>
  </si>
  <si>
    <t>INVERSOR DE FREQUENCIA; MODELO: 390313-CCIS 3.0-BLA; FABRICANTE: CTRLTECH; DATA DE FABRICACAO: 03/2022; TENSAO: 125V; POTENCIA: 3KVA; CORRENTE: 71,4A</t>
  </si>
  <si>
    <t>RETIFICADOR/CARREGADOR DE BATERIA; MODELO: FSE-125-RT-50; FABRICANTE: ELETROL; DATA DE FABRICACAO: 08/2022; TENSAO: 380V; Nº DE FASES: TRIFASICO; POTENCIA: 7,6KVA; CORRENTE: 50A</t>
  </si>
  <si>
    <t>GRUPO GERADOR; MODELO: GGP-170; FABRICANTE: GERAFORTE; TENSAO: 220/380V; Nº DE FASES: TRIFASICO; POTENCIA: 170KVA; CORRENTE: 259A; ROTACAO: 1800RPM</t>
  </si>
  <si>
    <t>BALANCA DETERMINADORA; MODELO: MOC63U; FABRICANTE: SHIMADZU; CAPACIDADE: 60G</t>
  </si>
  <si>
    <t>CARENAGEM; FABRICANTE: CUMMINS POWER GENERATION; DATA DE FABRICACAO: 2018</t>
  </si>
  <si>
    <t>CENTRAL DE COMANDO (GERADOR); FABRICANTE: CUMMINS POWER GENERATION; DATA DE FABRICACAO: 2018; POTENCIA: 140KVA</t>
  </si>
  <si>
    <t>GRUPO GERADOR; FABRICANTE: CUMMINS POWER GENERATION; DATA DE FABRICACAO: 2018; POTENCIA: 140KVA</t>
  </si>
  <si>
    <t>CENTRAL DE COMANDO (GERADOR); FABRICANTE: CUMMINS POWER GENERATION; DATA DE FABRICACAO: 2018</t>
  </si>
  <si>
    <t>GRUPO GERADOR; FABRICANTE: CUMMINS POWER GENERATION; DATA DE FABRICACAO: 2018</t>
  </si>
  <si>
    <t>GRUPO GERADOR; MODELO: GGP-73; FABRICANTE: GERAFORTE</t>
  </si>
  <si>
    <t>MEDIDOR DE VAZAO; MODELO: SITRANS F M MAG 6000; FABRICANTE: SIEMENS; TENSAO: 115/230V; POTENCIA: 17VA; DIAMENTRO: 200MM</t>
  </si>
  <si>
    <t>MEDIDOR DE NIVEL ULTRASSONICO; MODELO: HYDRORANGER 200; FABRICANTE: SIEMENS; TENSAO: 100/230V; POTENCIA: 36VA</t>
  </si>
  <si>
    <t>INVERSOR DE FREQUENCIA; MODELO: AQUADRIVE; FABRICANTE: VLT</t>
  </si>
  <si>
    <t>PAINEL CCM; FABRICANTE: ALSET</t>
  </si>
  <si>
    <t>CONJUNTO DESODORIZADOR</t>
  </si>
  <si>
    <t>PONTE ROLANTE; FABRICANTE: PG ELEVACAO DE CARGAS; CAPACIDADE: 0,5T</t>
  </si>
  <si>
    <t>GRUPO GERADOR; MODELO: C65D6; FABRICANTE: CUMMINS POWER GENERATION; DATA DE FABRICACAO: 2018; POTENCIA: 81KVA</t>
  </si>
  <si>
    <t>MEDIDOR DE VAZAO; MODELO: SITRANS F M MAG 6000; FABRICANTE: SIEMENS; TENSAO: 115/230V; POTENCIA: 17VA; DIAMENTRO: 300MM</t>
  </si>
  <si>
    <t>PONTE ROLANTE; FABRICANTE: PG ELEVACAO DE CARGAS; CAPACIDADE: 2T</t>
  </si>
  <si>
    <t>GRUPO GERADOR; MODELO: C135D6; FABRICANTE: CUMMINS POWER GENERATION; DATA DE FABRICACAO: 2018; POTENCIA: 170KVA</t>
  </si>
  <si>
    <t>MEDIDOR DE VAZAO; FABRICANTE: KROHNE CONAUT; DIAMETRO: 200MM; INFORMACOES COMPLEMENTARES: COM CONVERSOR ELETRONICO DE SINAIS; MODELO: IFC300F; FABRICANTE: KROHNE CONAUT; DATA DE FABRICACAO: 2018; TENSAO: 100/230VAC</t>
  </si>
  <si>
    <t>INVERSOR DE FREQUENCIA; MODELO: 8IF1; FABRICANTE: ABB; TENSAO: 400/480VAC; POTENCIA: 55KW; CORRENTE: 106/96A</t>
  </si>
  <si>
    <t>PAINEL CCM; TAG: EEE-C 2X60 CV</t>
  </si>
  <si>
    <t>PONTE ROLANTE; FABRICANTE: BERG-STEEL; DATA DE FABRICACAO: 2018; CAPACIDADE: 2T</t>
  </si>
  <si>
    <t>TRANSFORMADOR DE POTENCIA; TENSAO: 13,8KV/380V; Nº DE FASES: TRIFASICO</t>
  </si>
  <si>
    <t>PAINEL CCM; FABRICANTE: WOLTEC ENERGIA; TAG: CCM-POCO PROFUNDO</t>
  </si>
  <si>
    <t>MEDIDOR DE VAZAO; FABRICANTE: KROHNE CONAUT; DIAMETRO: 250MM; INFORMACOES COMPLEMENTARES: COM CONVERSOR ELETRONICO DE SINAIS; MODELO: IFC300F; FABRICANTE: KROHNE CONAUT; DATA DE FABRICACAO: 2018; TENSAO: 100/230VAC</t>
  </si>
  <si>
    <t>PAINEL CCM; FABRICANTE: ALR; TAG: EEE-D 3X75 CV</t>
  </si>
  <si>
    <t>PONTE ROLANTE; FABRICANTE: BERG-STEEL; DATA DE FABRICACAO: 2018; CAPACIDADE: 1T</t>
  </si>
  <si>
    <t>CENTRAL DE COMANDO (GERADOR); MODELO: C65D6; FABRICANTE: CUMMINS POWER GENERATION; DATA DE FABRICACAO: 2018; POTENCIA: 65KW</t>
  </si>
  <si>
    <t>TRANSMISSOR DE PRESSAO; MODELO: LD291; FABRICANTE: SMAR; TENSAO: 30V; POTENCIA: 0,7W; CORRENTE: 100MA</t>
  </si>
  <si>
    <t>BOMBA DOSADORA; FABRICANTE: BONANI; DATA DE FABRICACAO: 2019; TENSAO: 230V; POTENCIA: 0,18KW; CORRENTE: 1,90A; VAZAO: 16L/H; PRESSAO: 14BAR</t>
  </si>
  <si>
    <t>INCUBADORA; MODELO: INCUBADORA BOD SL 200; FABRICANTE: SOLAB</t>
  </si>
  <si>
    <t>LAVADORA DE VIDRARIAS; MODELO: GW4190; FABRICANTE: SMEG</t>
  </si>
  <si>
    <t>MEDIDOR DE OXIGENIO; MODELO: OXITOP IS 6; FABRICANTE: WTW</t>
  </si>
  <si>
    <t>FORNO DIGESTOR INDUSTRIAL; MODELO: MARS 6; FABRICANTE: ONE TOUCH TECHNOLOGY</t>
  </si>
  <si>
    <t>SISTEMA DE MUFLA; MODELO: PYRO; FABRICANTE: MILESTONE STL</t>
  </si>
  <si>
    <t>SISTEMA INVERSOR; MODELO: 390313-CCIS- 3.0-LBA; FABRICANTE: CTRLTECH; DATA DE FABRICACAO: 03/2022; TENSAO: 125VCC/220VCA; POTENCIA: 3,0KVA; CORRENTE: 71,4A</t>
  </si>
  <si>
    <t>RETIFICADOR/CARREGADOR DE BATERIA; MODELO: FSE-125-RT-50; FABRICANTE: ELETROL; DATA DE FABRICACAO: 08/2022; TAG: ETE.BSB.001; TENSAO: 380V; POTENCIA: 7,6KVA; CORRENTE: 12,9A</t>
  </si>
  <si>
    <t>MOTOBOMBA; MODELO: E4; FABRICANTE: IMBIL; DATA DE FABRICACAO: 2019; POTENCIA: 20CV; CORRENTE: 25A; VAZAO: 108M³/H; PRESSAO: 76MCA; ROTACAO: 1850RPM; DIAMETRO: 248MM</t>
  </si>
  <si>
    <t>TRANSMISSOR DE PRESSAO DESCARTE DO TANQUE DE ACUMULO - LD303/SMAR - Contrato 8900 construção da ETA.GAM.001</t>
  </si>
  <si>
    <t>BOMBA DOSADORA; FABRICANTE: BONANI; DATA DE FABRICACAO: 2019; TENSAO: 230V; POTENCIA: 0,18KW; CORRENTE: 1,90A</t>
  </si>
  <si>
    <t>TRANSMISSOR DE NIVEL TANQUE DE AGUA BRUTA - SGV-380-P/NIVETEC - Contrato 8900 construção da ETA.GAM.001</t>
  </si>
  <si>
    <t>TRANSMISSOR DE NIVEL TANQUE DE HIPOCLORITO DE SODIO - SGV-380-P/NIVETEC - Contrato 8900 construção da ETA.GAM.001</t>
  </si>
  <si>
    <t>TRANSMISSOR DE NIVEL TANQUE DE ACIDO FLUOSSILICICO - SGV-380-P/NIVETEC - Contrato 8900 construção da ETA.GAM.001</t>
  </si>
  <si>
    <t>TRANSMISSOR DE NIVEL TANQUE DE SULFATO DE ALUMINIO - SGV-380-P/NIVETEC - Contrato 8900 construção da ETA.GAM.001</t>
  </si>
  <si>
    <t>BOMBA SUBMERSIVEL; MODELO: MX 75-4 C/ANEL; FABRICANTE: SULZER; TENSAO: 380V; POTENCIA: 5,50KW; ROTACAO: 1750RPM</t>
  </si>
  <si>
    <t>MISTURADOR; MODELO: MX 30-4; FABRICANTE: SULZER; TENSAO: 380V; POTENCIA: 2,20KW; ROTACAO: 1750RPM</t>
  </si>
  <si>
    <t>TRANSMISSOR DE NIVEL TANQUE DE GEOCALCIO - SGV-380-P/NIVETEC - Contrato 8900 construção da ETA.GAM.001</t>
  </si>
  <si>
    <t>TRANSMISSOR DE NIVEL TANQUE DE CIP - SGV-380-P/NIVETEC - Contrato 8900 construção da ETA.GAM.001</t>
  </si>
  <si>
    <t>MOTOR ELETRICO; MODELO: W22 PREMIUM; FABRICANTE: WEG; DATA DE FABRICACAO: 08/06/2018; TENSAO: 220/380V; POTENCIA: 20CV; CORRENTE: 38,8A; ROTACAO: 3540RPM</t>
  </si>
  <si>
    <t>TRANSMISSOR DE NIVEL TANQUE DE CONTATO - SGV-380-P/NIVETEC - Contrato 8900 construção da ETA.GAM.001</t>
  </si>
  <si>
    <t>SISTEMA DE FILTRAGEM COM FILTRO DE DISCOS A/B - Contrato 8900 construção da ETA.GAM.001</t>
  </si>
  <si>
    <t>BALANCA RODOVIARIA; FABRICANTE: LIDER; DATA DE FABRICACAO: 2020; CAPACIDADE: 80T</t>
  </si>
  <si>
    <t>SISTEMA DE FILTRAGEM COM FILTRO DE DISCOS C/D - Contrato 8900 construção da ETA.GAM.001</t>
  </si>
  <si>
    <t>TRANSMISSOR DE NIVEL TANQUE DE LAVAGEM - SGV-380-P/NIVETEC - Contrato 8900 construção da ETA.GAM.001</t>
  </si>
  <si>
    <t>PAINEL CCM; FABRICANTE: ALR; TAG: ETE.BSB.001 PLR01</t>
  </si>
  <si>
    <t>PAINEL CCM; FABRICANTE: ALR; TAG: ETE.BSB.001 PLS</t>
  </si>
  <si>
    <t>BOMBA SUBMERSIVEL; MODELO: XFP 305J CB2 PE430/6; FABRICANTE: SULZER; DATA DE FABRICACAO: 2022; TENSAO: 380V; CORRENTE: 85,8A; VAZAO: 350M³/H; ROTACAO: 1180RPM; DIAMETRO: 300MM</t>
  </si>
  <si>
    <t>TRITURADOR; MODELO: RF67 DRN100LMP4/TF/C; FABRICANTE: SEW EURODRIVE; TENSAO: 220/440V; CORRENTE: 11,9/6,00A</t>
  </si>
  <si>
    <t>MOTOR ELETRICO; MODELO: W22; FABRICANTE: WEG; DATA DE FABRICACAO: 06/2018; TENSAO: 220/380V; POTENCIA: 15CV; CORRENTE: 38,8A; ROTACAO: 1765RPM</t>
  </si>
  <si>
    <t>BOMBA DOSADORA DE GEOCALCIO (NM 015BY02S12B) - BDS-002-A - Contrato 8900 construção da ETA.GAM.001</t>
  </si>
  <si>
    <t>BOMBA DOSADORA DE GEOCALCIO (NM 015BY02S12B) - BDS-002-B - Contrato 8900 construção da ETA.GAM.001</t>
  </si>
  <si>
    <t>MOTOR ELETRICO; FABRICANTE: WEG</t>
  </si>
  <si>
    <t>PAINEL CCM; MODELO: ETE SUL VIB-4000 POLIMENTO FINAL PV-24066; FABRICANTE: VIBROPAC; DATA DE FABRICACAO: 10/2018; TAG: ETE SUL VIB-4000 POLIMENTO FINAL 380 V-T/220 V-M/24 VCC PV-24066; TENSAO: 380V; CORRENTE: 25A</t>
  </si>
  <si>
    <t>PAINEL CCM; MODELO: ETE RIACHO VIB-4000 DESIDRATACAO PV-24066; FABRICANTE: VIBROPAC; DATA DE FABRICACAO: 10/2018; TENSAO: 380V; CORRENTE: 25A</t>
  </si>
  <si>
    <t>EQUIPAMENTO PARA PREPARO DE POLIMEROS; MODELO: VIBP43L2410PNS2-3; FABRICANTE: VIBROPAC; VAZAO: 4000L/H; PRESSAO: 2,5KGF/CM²; CAPACIDADE: 4000L</t>
  </si>
  <si>
    <t>MEDIDOR DE VAZAO; MODELO: SITRANS F M MAG 6000; FABRICANTE: SIEMENS; DATA DE FABRICACAO: 06/2020; TENSAO: 115/230VAC; POTENCIA: 17VA; DIAMETRO: 75MM</t>
  </si>
  <si>
    <t>MEDIDOR DE VAZAO; MODELO: SITRANS F M MAG 6000; FABRICANTE: SIEMENS; DATA DE FABRICACAO: 06/2020; TENSAO: 115/230VAC; POTENCIA: 17VA; DIAMETRO: 100MM</t>
  </si>
  <si>
    <t>CARENAGEM; FABRICANTE: CUMMINS POWER GENERATION</t>
  </si>
  <si>
    <t>GRUPO GERADOR; FABRICANTE: CUMMINS POWER GENERATION</t>
  </si>
  <si>
    <t>CENTRAL DE COMANDO (GERADOR); FABRICANTE: CUMMINS POWER GENERATION</t>
  </si>
  <si>
    <t>MEDIDOR DE VAZAO; MODELO: IFC050W-P; FABRICANTE: KROHNE; DATA DE FABRICACAO: 2021; TENSAO: 110/220VAC</t>
  </si>
  <si>
    <t>MOTOBOMBA; MODELO: E10; FABRICANTE: IMBIL; DATA DE FABRICACAO: 2012; VAZAO: 600M³/H; PRESSAO: 20MCA; ROTACAO: 1250RPM</t>
  </si>
  <si>
    <t>PAINEL CCM; MODELO: ETE SUL VIB-8000-2 DESIDRATACAO PV-24066; FABRICANTE: VIBROPAC; DATA DE FABRICACAO: 10/2018; TAG: ETE SUL VIB-8000-2 DESIDRATACAO 380V-T/220V-M/24 VCC PV-24066; TENSAO: 380V; CORRENTE: 25A</t>
  </si>
  <si>
    <t>PAINEL CCM; MODELO: ETE SUL VIB-8000-1 DESIDRATACAO PV-24066; FABRICANTE: VIBROPAC; DATA DE FABRICACAO: 10/2018; TAG: ETE SUL VIB-8000-1 DESIDRATACAO 380V-T/220V-M/24 VCC PV-24066; TENSAO: 380V; CORRENTE: 25A</t>
  </si>
  <si>
    <t>MEDIDOR DE VAZAO; MODELO: SITRANS F M MAG 6000; FABRICANTE: SIEMENS; DATA DE FABRICACAO: 06/2020; TENSAO: 115/230VAC; POTENCIA: 17VA; DIAMETRO: 400MM</t>
  </si>
  <si>
    <t>EQUIPAMENTO PARA PREPARO DE POLIMEROS; MODELO: VIBP83L2810PNS2; FABRICANTE: VIBROPAC; VAZAO: 8000L/H; PRESSAO: 2,5KGF/CM²; CAPACIDADE: 8000L</t>
  </si>
  <si>
    <t>BOMBA HELICOIDAL; MODELO: NM038BY01L06B; FABRICANTE: NETZSCH; DATA DE FABRICACAO: 2018</t>
  </si>
  <si>
    <t>TRANSMISSOR DE PH TANQUE DE NEUTRALIZACAO - DPC1R1A/HACH - Contrato 8900 construção da ETA.GAM.001</t>
  </si>
  <si>
    <t>TRANSMISSOR DE PH SAIDA DO TANQUE DE CONTATO - DPC1R1A/HACH - Contrato 8900 construção da ETA.GAM.001</t>
  </si>
  <si>
    <t>TRANSMISSOR DE PH ALIMENTACAO DO TANQUE DE CONTATO - DPC1R1A/HACH - Contrato 8900 construção da ETA.GAM.001</t>
  </si>
  <si>
    <t>TRANSMISSOR DE CLORO ALIMENTACAO DE AGUA BRUTA - CL17/HACH - Contrato 8900 construção da ETA.GAM.001</t>
  </si>
  <si>
    <t>TRANSMISSOR DE FLUOR ALIMENTACAO DO TANQUE DE CONTATO - CA610/HACH - Contrato 8900 construção da ETA.GAM.001</t>
  </si>
  <si>
    <t>TRANSMISSOR DE FLUOR SAIDA DO TANQUE DE CONTATO - CA610/HACH - Contrato 8900 construção da ETA.GAM.001</t>
  </si>
  <si>
    <t>TRANSMISSOR DE CLORO SAIDA DO TANQUE DE CONTATO - CL17/HACH - Contrato 8900 construção da ETA.GAM.001</t>
  </si>
  <si>
    <t>TURBIDIMETRO ALIMENTACAO DE AGUA BRUTA - SS7HACH - Contrato 8900 construção da ETA.GAM.001</t>
  </si>
  <si>
    <t>TURBIDIMETRO SAIDA DOS SKID´S DE UF - TU5300/HACH - Contrato 8900 construção da ETA.GAM.001</t>
  </si>
  <si>
    <t>TURBIDIMETRO SAIDA DO TANQUE DE CONTATO - TU5300/HACH - Contrato 8900 construção da ETA.GAM.001</t>
  </si>
  <si>
    <t>TURBIDIMETRO ALIMENTACAO DO TANQUE DE CONTATO - TU5300/HACH - Contrato 8900 construção da ETA.GAM.001</t>
  </si>
  <si>
    <t>TRANSMISSOR DE NIVEL TANQUE DE CIP - TT303-10-0/INSTRUMATIC - Contrato 8900 construção da ETA.GAM.001</t>
  </si>
  <si>
    <t>BOMBA DOSADORA DE SULFATO DE ALUMINIO (QDOS 30 / WATSON MARLOW BREDEL) - BDS-003-B - Contrato 8900 construção da ETA.GAM.001</t>
  </si>
  <si>
    <t>PAINEL CCM; MODELO: CENTRAL DE COMANDO DE MOTORES; FABRICANTE: TAG</t>
  </si>
  <si>
    <t>TRANSMISSOR DE PRESSAO; MODELO: WTP-3000; FABRICANTE: WARME; TENSAO: 24VCC; PRESSAO: 0-10BAR</t>
  </si>
  <si>
    <t>BOMBA CENTRIFUGA; MODELO: 125-80-200; DATA DE FABRICACAO: 2018</t>
  </si>
  <si>
    <t>BOMBA CENTRIFUGA; MODELO: 125-80-200</t>
  </si>
  <si>
    <t>SEPARADOR HIDROPNEUMATICO</t>
  </si>
  <si>
    <t>GRUPO GERADOR; MODELO: HFW-110 T6B SP CEA7; FABRICANTE: HIMOINSA; DATA DE FABRICACAO: 11/2018; TENSAO: 380V; Nº DE FASES: TRIFASICO; POTENCIA: 105,8KW</t>
  </si>
  <si>
    <t>RESERVATORIO HIDROPNEUMATICO COM MEMBRANA (RHO); FABRICANTE: ENGETANK; DATA DE FABRICACAO: 09/2018; PRESSAO: 12,47KGF/CM²; CAPACIDADE: 3,0M³</t>
  </si>
  <si>
    <t>VALVULA ESFERA COM ATUADOR ELETRICO; DIAMETRO: 50MM; INFORMACOES COMPLEMENTARES: COM ATUADOR ELETRICO; MODELO: AEW2205PV7; TENSAO: 220V; TORQUE: 50NM</t>
  </si>
  <si>
    <t>VALVULA ESFERA COM ATUADOR ELETRICO; PRESSAO: 16BAR; DIAMETRO: 80MM; INFORMACOES COMPLEMENTARES: COM ATUADOR ELETRICO; MODELO: AEW2205FV7; TENSAO: 220V; TORQUE: 50NM</t>
  </si>
  <si>
    <t>PAINEL CCM; FABRICANTE: CUMMINS POWER GENERATION</t>
  </si>
  <si>
    <t>VALVULA BORBOLETA COM ATUADOR ELETRICO; MODELO: VBM-E; FABRICANTE: ENGEBRAS; DATA DE FABRICACAO: 07/2021; DIAMETRO: 3POL; INFORMACOES COMPLEMENTARES: COM ATUADOR ELETRICO; MODELO: OXMA-10; FABRICANTE: BRAND; DATA DE FABRICACAO: 2021; CORRENTE: 0,35A; TORQUE: 100NM</t>
  </si>
  <si>
    <t>VALVULA BORBOLETA COM ATUADOR ELETRICO; MODELO: VBM-E; FABRICANTE: ENGEBRAS; DATA DE FABRICACAO: 07/2021; DIAMETRO: 1.1/2POL; INFORMACOES COMPLEMENTARES: COM ATUADOR ELETRICO; MODELO: OXMA-05; FABRICANTE: BRAND; DATA DE FABRICACAO: 2021; CORRENTE: 0,25A; TORQUE: 50NM</t>
  </si>
  <si>
    <t>PAINEL CCM; TAG: EEB.LNT.001</t>
  </si>
  <si>
    <t>VALVULA BORBOLETA COM ATUADOR ELETRICO; MODELO: VBM-E; FABRICANTE: ENGEBRAS; DATA DE FABRICACAO: 07/2021; DIAMETRO: 38MM; INFORMACOES COMPLEMENTARES: COM ATUADOR ELETRICO; MODELO: OXMA-05; FABRICANTE: BRAND; DATA DE FABRICACAO: 2021; CORRENTE: 0,25A; TORQUE: 50NM</t>
  </si>
  <si>
    <t>INVERSOR DE FREQUENCIA; MODELO: VLT AQUA DRIVE; FABRICANTE: DANFOSS; TENSAO: 380/480V; POTENCIA: 125HP; CORRENTE: 171/154A</t>
  </si>
  <si>
    <t>VALVULA BORBOLETA COM ATUADOR ELETRICO; MODELO: VBM-E; FABRICANTE: ENGEBRAS; DATA DE FABRICACAO: 07/2021; DIAMETRO: 70MM; INFORMACOES COMPLEMENTARES: COM ATUADOR ELETRICO; MODELO: OXMA-10; FABRICANTE: BRAND; DATA DE FABRICACAO: 2021; CORRENTE: 0,35A; TORQUE: 100NM</t>
  </si>
  <si>
    <t>GRUPO GERADOR; FABRICANTE: CUMMINS POWER GENERATION; Nº DE FASES: TRIFASICO</t>
  </si>
  <si>
    <t>GRUPO GERADOR; MODELO: C65D6; FABRICANTE: CUMMINS POWER GENERATION; DATA DE FABRICACAO: 2018; Nº DE FASES: TRIFASICO; POTENCIA: 42KW</t>
  </si>
  <si>
    <t>TORRE METALICA AUTOPORTANTE - ALTURA 45M - Contrato 8900 construção da ETA.GAM.001</t>
  </si>
  <si>
    <t>INVERSOR DE FREQUENCIA; MODELO: SINAMICS G120X; FABRICANTE: SIEMENS</t>
  </si>
  <si>
    <t>SISTEMA COMPLETO DE PNEUMÁTICA COM COMPRESSOR DE AR (AIRC SX 7,5 / KAESER COMPRESSORES) - COP-001-A - Contrato 8900 construção da ETA.GAM.001</t>
  </si>
  <si>
    <t>SISTEMA COMPLETO DE PNEUMÁTICA COM COMPRESSOR DE AR (AIRC SX 7,5 / KAESER COMPRESSORES) - COP-001-B - Contrato 8900 construção da ETA.GAM.001</t>
  </si>
  <si>
    <t>SISTEMA COM SOPRADOR DE AR (LRBS-46/2P-ROBOX / ROBUSCHI) - SOP-001-A - Contrato 8900 construção da ETA.GAM.001</t>
  </si>
  <si>
    <t>SISTEMA COM SOPRADOR DE AR (LRBS-46/2P-ROBOX / ROBUSCHI) - SOP-001-B - Contrato 8900 construção da ETA.GAM.001</t>
  </si>
  <si>
    <t>BOMBA CENTRIFUGA DE BACKWASH (METN200-150-250 GG NA 04504A / KSB) - BCT-002-A - Contrato 8900 construção da ETA.GAM.001</t>
  </si>
  <si>
    <t>BOMBA CENTRIFUGA DE BACKWASH (METN200-150-250 GG NA 04504A / KSB) - BCT-002-B - Contrato 8900 construção da ETA.GAM.001</t>
  </si>
  <si>
    <t>TRANSMISSOR DE PRESSAO TUBULACAO DE BACKWASH - LD303/SMAR - Contrato 8900 construção da ETA.GAM.001</t>
  </si>
  <si>
    <t>TORRE DE COMUNICACAO; MODELO: TM02035003L; FABRICANTE: SAN CONSTRUCOES SUSTENTAVEIS; DATA DE FABRICACAO: 11/2018; ALTURA: 20,00M</t>
  </si>
  <si>
    <t>TRANSMISSOR DE COAGULANTE ZETAMETRO - AF7000/HACH - Contrato 8900 construção da ETA.GAM.001</t>
  </si>
  <si>
    <t>SKID DE MODULOS DE ULTRAFILTRACAO - 1 RACK + 18 MEMBRANAS - Contrato 8900 construção da ETA.GAM.001</t>
  </si>
  <si>
    <t>PAINEL CCM; TAG: EEE B 2X60 CV</t>
  </si>
  <si>
    <t>GRUPO GERADOR; MODELO: C40D6; FABRICANTE: CUMMINS POWER GENERATION; DATA DE FABRICACAO: 2018; Nº DE FASES: TRIFASICO; POTENCIA: 42KW</t>
  </si>
  <si>
    <t>TRANSMISSOR DE PRESSAO ENTRADA DOS SKID´S DE UF - LD303/SMAR - Contrato 8900 construção da ETA.GAM.001</t>
  </si>
  <si>
    <t>TRANSMISSOR DE PRESSAO TUBULACAO DE AR SOPRADO - LD303/SMAR - Contrato 8900 construção da ETA.GAM.001</t>
  </si>
  <si>
    <t>TRANSMISSOR DE PRESSAO TANQUE PULMAO - LD303/SMAR - Contrato 8900 construção da ETA.GAM.001</t>
  </si>
  <si>
    <t>TRANSMISSOR DE PRESSAO SAIDA DOS SKID´S DE UF - LF303/SMAR - Contrato 8900 construção da ETA.GAM.001</t>
  </si>
  <si>
    <t>TRANSMISSOR DE PRESSAO ALIMENTACAO DE AGUA BRUTA - LD303/SMAR - Contrato 8900 construção da ETA.GAM.001</t>
  </si>
  <si>
    <t>TRANSMISSOR DE NIVEL TANQUE DE NEUTRALIZACAO - SGV-380-P/NIVETEC - Contrato 8900 construção da ETA.GAM.001</t>
  </si>
  <si>
    <t>TRANSMISSOR DE PRESSAO DESCARTE DO TANQUE DE NEUTRALIZACAO - LD303/SMAR - Contrato 8900 construção da ETA.GAM.001</t>
  </si>
  <si>
    <t>PAINEL CCM; TAG: EEE A 2X25 CV</t>
  </si>
  <si>
    <t>TRANSMISSOR DE PRESSAO DOSAGEM DE GEOCALCIO - ID303/SMAR - Contrato 8900 construção da ETA.GAM.001</t>
  </si>
  <si>
    <t>BOMBA HELICOIDAL; MODELO: NM090BY02S14V; FABRICANTE: NETZSCH; DATA DE FABRICACAO: 2020</t>
  </si>
  <si>
    <t>PONTE ROLANTE; MODELO: TESA0209F12; FABRICANTE: SANSEI; DATA DE FABRICACAO: 08/2019; TENSAO: 220/380V; CAPACIDADE: 2000KG; ALTURA: 2,40M; LARGURA: 1,70M</t>
  </si>
  <si>
    <t>PAINEL CCM; TAG: EEE D 2X25 CV</t>
  </si>
  <si>
    <t>TRANSMISSOR DE PRESSAO; MODELO: SITRANS P320; FABRICANTE: SIEMENS; TENSAO: 10,5/45V; CORRENTE: 4/20MA; PRESSAO: 0,04-4BAR</t>
  </si>
  <si>
    <t>BOMBA DOSADORA DE SODA CAUSTICA (APEX-15 / WATSON MARLOW) CEB / CIP / NEUTRALIZACAO - BDS-007-A - Contrato 8900 construção da ETA.GAM.001</t>
  </si>
  <si>
    <t>BOMBA DOSADORA DE SODA CAUSTICA (APEX-15 / WATSON MARLOW) CEB / CIP / NEUTRALIZACAO - BDS-007-B - Contrato 8900 construção da ETA.GAM.001</t>
  </si>
  <si>
    <t>BOMBA DOSADORA DE HIPOCLORITO DE SODIO OXIDACAO / CLORACAO (APEX-10 / WATSON MARLOW BREDEL) - BDS-004-C - Contrato 8900 construção da ETA.GAM.001</t>
  </si>
  <si>
    <t>BOMBA DOSADORA DE HIPOCLORITO DE SODIO OXIDACAO / CLORACAO (APEX-10 / WATSON MARLOW BREDEL) - BDS-004-B - Contrato 8900 construção da ETA.GAM.001</t>
  </si>
  <si>
    <t>BOMBA DOSADORA DE HIPOCLORITO DE SODIO OXIDACAO / CLORACAO (APEX-10 / WATSON MARLOW BREDEL) - BDS-004-A - Contrato 8900 construção da ETA.GAM.001</t>
  </si>
  <si>
    <t>BOMBA DOSADORA DE SULFATO DE ALUMINIO (QDOS 30 / WATSON MARLOW BREDEL) - BDS-003-A - Contrato 8900 construção da ETA.GAM.001</t>
  </si>
  <si>
    <t>BOMBA DOSADORA DE ACIDO CITRICO (APEX-28 / WATSON MARLOW BREDEL) CEB / CIP / NEUTRALIZACAO - BDS-006-B  - Contrato 8900 construção da ETA.GAM.001</t>
  </si>
  <si>
    <t>BOMBA DOSADORA DE ACIDO CITRICO (APEX-28 / WATSON MARLOW BREDEL) CEB / CIP / NEUTRALIZACAO - BDS-006-A - Contrato 8900 construção da ETA.GAM.001</t>
  </si>
  <si>
    <t>BOMBA DOSADORA DE HIPOCLORITO DE SODIO CEB / CIP (APEX-28 / WATSON MARLOW BREDEL) - BDS-005-B2 - Contrato 8900 construção da ETA.GAM.001</t>
  </si>
  <si>
    <t>BOMBA DOSADORA DE HIPOCLORITO DE SODIO CEB / CIP (APEX-28 / WATSON MARLOW BREDEL) - BDS-005-B1 - Contrato 8900 construção da ETA.GAM.001</t>
  </si>
  <si>
    <t>BOMBA DOSADORA DE ACIDO FLUOSSILICICO (QDOS 30 / WATSON MARLOW BREDEL) - BDS-001-B - Contrato 8900 construção da ETA.GAM.001</t>
  </si>
  <si>
    <t>BOMBA DOSADORA DE ACIDO FLUOSSILICICO (QDOS 30 / WATSON MARLOW BREDEL) - BDS-001-A - Contrato 8900 construção da ETA.GAM.001</t>
  </si>
  <si>
    <t>TANQUE DE SODA CAUSTICA 50% (1000L) - Contrato 8900 construção da ETA.GAM.001</t>
  </si>
  <si>
    <t>TANQUE DE ACIDO CITRICO 50% (1000L) - Contrato 8900 construção da ETA.GAM.001</t>
  </si>
  <si>
    <t>TANQUE; MODELO: CIP; FABRICANTE: TECWATER; DATA DE FABRICACAO: 2018; TAG: TQA-009; VOLUME: 6M³ - Contrato 8900 construção da ETA.GAM.001</t>
  </si>
  <si>
    <t>MEDIDOR DE OXIGENIO; FABRICANTE: HACH</t>
  </si>
  <si>
    <t>GRUPO GERADOR; FABRICANTE: BRANCO DIESEL</t>
  </si>
  <si>
    <t>CROMATOGRAFO; MODELO: 930 COMPACT IC FLEX; FABRICANTE: METROHM</t>
  </si>
  <si>
    <t>FORNO DIGESTOR INDUSTRIAL; MODELO: MARS 6 230/60; FABRICANTE: CEM; TENSAO: 208/230VAC; POTENCIA: 3150W</t>
  </si>
  <si>
    <t>GRUPO GERADOR; MODELO: RPW170AC; FABRICANTE: RODOAGRO; DATA DE FABRICACAO: 03/2023; TENSAO: 380/220V; Nº DE FASES: TRIFASICO; POTENCIA: 170KVA</t>
  </si>
  <si>
    <t>VALVULA BORBOLETA; MODELO: WDF; FABRICANTE: IMI INTERATIVA; DATA DE FABRICACAO: 23/02/2021; PRESSAO: 12BAR; DIAMETRO: 600MM</t>
  </si>
  <si>
    <t>ATUADOR ELETRICO; MODELO: CSR6T; FABRICANTE: COESTER; DATA DE FABRICACAO: 02/2021; TENSAO: 380V; ROTACAO: 31RPM; TORQUE DE TRABALHO: 55NM</t>
  </si>
  <si>
    <t>MOTOBOMBA; MODELO: E10SM; FABRICANTE: IMBIL; VAZAO: 662,40M³/H; ROTACAO: 1420RPM; DIAMETRO: 375MM</t>
  </si>
  <si>
    <t>CARENAGEM; FABRICANTE: DCCO</t>
  </si>
  <si>
    <t>ATUADOR ELETRICO; MODELO: CSR16T; FABRICANTE: COESTER; DATA DE FABRICACAO: 02/2021; TENSAO: 380V; ROTACAO: 10RPM; TORQUE DE TRABALHO: 100NM</t>
  </si>
  <si>
    <t>VALVULA BORBOLETA; FABRICANTE: IMI INTERATIVA; DATA DE FABRICACAO: 03/2021; PRESSAO: 10BAR; DIAMETRO: 400MM</t>
  </si>
  <si>
    <t>MEDIDOR DE VAZAO; MODELO: OPTIFLUX 2000F; FABRICANTE: KROHNE CONAUT; DIAMETRO: 900MM; INFORMACOES COMPLEMENTARES: COM CONVERSOR ELETRONICO DE SINAIS; MODELO: IFC300W; FABRICANTE: KROHNE CONAUT; DATA DE FABRICACAO: 2018; TENSAO: 100/230VAC</t>
  </si>
  <si>
    <t>MEDIDOR DE NIVEL ULTRASSONICO; MODELO: MULTIRANGER 200; FABRICANTE: SIEMENS; TENSAO: 100/230V; POTENCIA: 17W</t>
  </si>
  <si>
    <t>MEDIDOR DE VAZAO ULTRASSONICO</t>
  </si>
  <si>
    <t>PAINEL CCM; MODELO: ETE NORTE VIB-4000-1-POLIMENTO FINAL-PV-24066; FABRICANTE: VIBROPAC; DATA DE FABRICACAO: 10/2018; TAG: ETE NORTE VIB-4000 POLIMENTO FINAL 380V-T/220 V-M/ 24 VCC PV-24066; TENSAO: 220VCA/24VCC; CORRENTE: 25A</t>
  </si>
  <si>
    <t>EQUIPAMENTO PARA PREPARO DE POLIMEROS; MODELO: VIBP63L2610PNS2-5; FABRICANTE: VIBROPAC; VAZAO: 4000L/H; PRESSAO: 2,5KGF/CM²; CAPACIDADE: 4000L</t>
  </si>
  <si>
    <t>PAINEL CCM; TAG: ETE.BSB.002 PLR 1</t>
  </si>
  <si>
    <t>MOTOBOMBA; MODELO: E10 5M; FABRICANTE: IMBIL; DATA DE FABRICACAO: 2019; VAZAO: 862,40M³/H; ROTACAO: 1420RPM; DIAMETRO: 365MM</t>
  </si>
  <si>
    <t>RETIFICADOR/CARREGADOR DE BATERIA; MODELO: FSE-125-RT-50; FABRICANTE: ELETROL; DATA DE FABRICACAO: 08/2022; TAG: ETE.BSB.002; TENSAO: 380V; POTENCIA: 7,6KVA; CORRENTE: 12,9A</t>
  </si>
  <si>
    <t>PAINEL CCM; MODELO: ETE NORTE VIB-6000-1-DESIDRATACAO-PV-24066; FABRICANTE: VIBROPAC; DATA DE FABRICACAO: 10/2018; TAG: ETE NORTE VIB-6000-1 DESIDRATACAO 380V-T/220V-M/24 VCC PV-24066; TENSAO: 220VCA/24VCC; CORRENTE: 25A</t>
  </si>
  <si>
    <t>PAINEL CCM; MODELO: ETE NORTE VIB-6000-2-DESIDRATACAO-PV-24066; FABRICANTE: VIBROPAC; DATA DE FABRICACAO: 10/2018; TAG: ETE NORTE VIB-6000-2 DESIDRATACAO 380V-T/220V-M/24 VCC PV-24066; TENSAO: 220VCA/24VCC; CORRENTE: 25A</t>
  </si>
  <si>
    <t>EQUIPAMENTO PARA PREPARO DE POLIMEROS; MODELO: VIBP63L2610PNS2-5; FABRICANTE: VIBROPAC; VAZAO: 6000L/H; PRESSAO: 2,5KGF/CM²; CAPACIDADE: 6000L</t>
  </si>
  <si>
    <t>EQUIPAMENTO PARA PREPARO DE POLIMEROS; MODELO: VIBP63L2610PNS2-5; FABRICANTE: VIBROPAC; VAZAO: 6000L/H; PRESSAO: 2,5KGF/CM²</t>
  </si>
  <si>
    <t>BOMBA DOSADORA; FABRICANTE: BONANI; DATA DE FABRICACAO: 2019; TENSAO: 230V; POTENCIA: 0,18KW; CORRENTE: 1,90A; ROTACAO: 1620RPM</t>
  </si>
  <si>
    <t>CONJUNTO MISTURADOR; MODELO: MX 50-6; FABRICANTE: SULZER; DATA DE FABRICACAO: 2022; TENSAO: 380V; POTENCIA: 3,70KW; CORRENTE: 9,8A; VAZAO: 850M³/H; ROTACAO: 1150RPM</t>
  </si>
  <si>
    <t>BALANCA RODOVIARIA; FABRICANTE: LIDER; CAPACIDADE: 80T</t>
  </si>
  <si>
    <t>BOMBA SUBMERSIVEL; MODELO: XFP 300J CH2 PE 250/8; FABRICANTE: SULZER; DATA DE FABRICACAO: 2022; POTENCIA: 26KW; VAZAO: 850M³/H; ROTACAO: 884RPM; DIAMETRO: 368MM</t>
  </si>
  <si>
    <t>TRANSMISSOR DE PRESSAO; MODELO: WTP-3000; FABRICANTE: WARME; PRESSAO: 0-10BAR</t>
  </si>
  <si>
    <t>BOMBA CENTRIFUGA; MODELO: METB 125-100-315 GG; FABRICANTE: KSB; DATA DE FABRICACAO: 2018; VAZAO: 171,05M³/H; PRESSAO: 45,03MCA; ROTACAO: 1782RPM</t>
  </si>
  <si>
    <t>INVERSOR DE FREQUENCIA; MODELO: ACS580-01-088A-4; FABRICANTE: ABB</t>
  </si>
  <si>
    <t>MEDIDOR DE VAZAO; MODELO: SITRANS F M MAG 6000; FABRICANTE: SIEMENS; DATA DE FABRICACAO: 10/2018; TENSAO: 115/230V; POTENCIA: 17VA</t>
  </si>
  <si>
    <t>PAINEL CCM; FABRICANTE: TAF; TAG: GAMA-DF EEAB-1 CCM-QA; TENSAO: 380V; POTENCIA: 3X50CV</t>
  </si>
  <si>
    <t>TANQUE; MODELO: ACIDO GEOCALCIO 30%; FABRICANTE: TECWATER; DATA DE FABRICACAO: 2018; TAG: TQA-004B; VOLUME: 5M³ - Contrato 8900 construção da ETA.GAM.001</t>
  </si>
  <si>
    <t>TANQUE; MODELO: ACIDO GEOCALCIO 30%; FABRICANTE: TECWATER; DATA DE FABRICACAO: 2018; TAG: TQA-004A; VOLUME: 5M³ - Contrato 8900 construção da ETA.GAM.001</t>
  </si>
  <si>
    <t>TANQUE; MODELO: SULFATO DE ALUMINIO 40%; FABRICANTE: TECWATER; DATA DE FABRICACAO: 2018; TAG: TQA-005B; VOLUME: 20M³ - Contrato 8900 construção da ETA.GAM.001</t>
  </si>
  <si>
    <t>TANQUE; MODELO: SULFATO DE ALUMINIO 40%; FABRICANTE: TECWATER; DATA DE FABRICACAO: 2018; TAG: TQA-005A; VOLUME: 20M³ - Contrato 8900 construção da ETA.GAM.001</t>
  </si>
  <si>
    <t>TANQUE; MODELO: HIPOCLORITO DE SODIO 12%; FABRICANTE: TECWATER; DATA DE FABRICACAO: 2018; TAG: TQA-006B; VOLUME: 20M³ - Contrato 8900 construção da ETA.GAM.001</t>
  </si>
  <si>
    <t>TANQUE; MODELO: HIPOCLORITO DE SODIO 12%; FABRICANTE: TECWATER; DATA DE FABRICACAO: 2018; TAG: TQA-006A; VOLUME: 20M³ - Contrato 8900 construção da ETA.GAM.001</t>
  </si>
  <si>
    <t>TANQUE; MODELO: ACIDO FLUOSSILICICO 20٪; FABRICANTE: TECWATER; DATA DE FABRICACAO: 2018; TAG: TQA-003B; VOLUME: 2M³ - Contrato 8900 construção da ETA.GAM.001</t>
  </si>
  <si>
    <t>TANQUE; MODELO: ACIDO FLUOSSILICICO 20٪; FABRICANTE: TECWATER; DATA DE FABRICACAO: 2018; TAG: TQA-003A; VOLUME: 2M³ - Contrato 8900 construção da ETA.GAM.001</t>
  </si>
  <si>
    <t>VALVULA ESFERA COM ATUADOR ELETRICO - 1/2 PN16SW/VCW - Contrato 8900 construção da ETA.GAM.001</t>
  </si>
  <si>
    <t>VALVULA ESFERA COM ATUADOR ELETRICO - 3/4 PN16SW/VCW - Contrato 8900 construção da ETA.GAM.001</t>
  </si>
  <si>
    <t>BOMBA CENTRIFUGA DE AGUA BRUTA (METN200-150-400 GG NA 09004A / KSB) - BCT-001-C - Contrato 8900 construção da ETA.GAM.001</t>
  </si>
  <si>
    <t>BOMBA CENTRIFUGA DE AGUA BRUTA (METN200-150-400 GG NA 09004A / KSB) - BCT-001-B - Contrato 8900 construção da ETA.GAM.001</t>
  </si>
  <si>
    <t>BOMBA CENTRIFUGA DE AGUA BRUTA (METN200-150-400 GG NA 09004A / KSB) - BCT-001-A - Contrato 8900 construção da ETA.GAM.001</t>
  </si>
  <si>
    <t>BOMBA CENTRIFUGA DE AGUA BRUTA (METN200-150-400 GG NA 09004A / KSB) - BCT-001-D - Contrato 8900 construção da ETA.GAM.001</t>
  </si>
  <si>
    <t>TRANSFORMADOR - MARCA CONTRAFO N/S 309130101 - Contrato 8900 construção da ETA.GAM.001</t>
  </si>
  <si>
    <t>SISTEMA DE EMERGÊNCIA COM GRUPO GERADOR - 550 KVA - Contrato 8900 construção da ETA.GAM.001</t>
  </si>
  <si>
    <t>SISTEMA COMPLETO CMM - PAINEL CCM 2 - Contrato 8900 construção da ETA.GAM.001</t>
  </si>
  <si>
    <t>SISTEMA COMPLETO CMM - PAINEL CCM 1 - Contrato 8900 construção da ETA.GAM.001</t>
  </si>
  <si>
    <t>GABINETE CONTENDO ANALISADORES; FABRICANTE: DIGIMED; DATA DE FABRICACAO: 04/2020</t>
  </si>
  <si>
    <t>TORRE DE COMUNICACAO; MODELO: TM04038003L; FABRICANTE: SAN ENGETORRES; DATA DE FABRICACAO: 2017; ALTURA: 40,00M</t>
  </si>
  <si>
    <t>COMPORTA; FABRICANTE: FKB</t>
  </si>
  <si>
    <t>PONTE ROLANTE; FABRICANTE: CLIMBER; TENSAO: 320V; POTENCIA: 10CV; CAPACIDADE: 3T; COMPRIMENTO: 17,00M</t>
  </si>
  <si>
    <t>MEDIDOR DE VAZAO; FABRICANTE: KROHNE CONAUT; DIAMETRO: 400MM; INFORMACOES COMPLEMENTARES: COM CONVERSOR ELETRONICO DE SINAIS; MODELO: IFC300W; FABRICANTE: KROHNE CONAUT; DATA DE FABRICACAO: 2018; TENSAO: 100/230VAC</t>
  </si>
  <si>
    <t>MEDIDOR DE NIVEL ULTRASSONICO; MODELO: MULTIRANGER 200; FABRICANTE: SIEMENS; TENSAO: 100/230V; POTENCIA: 36VA</t>
  </si>
  <si>
    <t>INVERSOR DE FREQUENCIA; MODELO: 135U3826; FABRICANTE: VLT AQUA DRIVE; TENSAO: 400 KW; POTENCIA: 550CV</t>
  </si>
  <si>
    <t>INVERSOR DE FREQUENCIA; MODELO: 135U3826; FABRICANTE: VLT AQUA DRIVE; TAG: INVERSOR 1; TENSAO: 400 KW; POTENCIA: 550CV</t>
  </si>
  <si>
    <t>PAINEL CCM; FABRICANTE: ALR; TAG: EEB AGUAS CLARAS 3X500 CV</t>
  </si>
  <si>
    <t>BOMBA CENTRIFUGA; MODELO: ACP150-400 5S CD; FABRICANTE: ANDRITZ; DATA DE FABRICACAO: 2022; POTENCIA: 185KW; VAZAO: 752,4M³/H; DIAMETRO: 400MM</t>
  </si>
  <si>
    <t>GRUPO GERADOR; MODELO: C500D6; FABRICANTE: CUMINS POWER GENERATION; DATA DE FABRICACAO: 2018; Nº DE FASES: TRIFASICO; POTENCIA: 625KVA; ALTURA: 2,00M; LARGURA: 1,15M; COMPRIMENTO: 1,00M</t>
  </si>
  <si>
    <t>ACUMULADOR HIDRAULICO; FABRICANTE: ENGETANK; DATA DE FABRICACAO: 2018; CAPACIDADE: 15M³</t>
  </si>
  <si>
    <t>BALANCA; MODELO: MOC63U; FABRICANTE: SHIMADZU; CAPACIDADE: 60G</t>
  </si>
  <si>
    <t>BOMBA HELICOIDAL; MODELO: NM031BY01L06B; FABRICANTE: NETSCH; DATA DE FABRICACAO: 2018</t>
  </si>
  <si>
    <t>VALVULA DE FLUXO ANULAR; FABRICANTE: AQUAMEC; DATA DE FABRICACAO: 06/2022; PRESSAO: 10BAR; DIAMETRO: 1000MM</t>
  </si>
  <si>
    <t>CODIGO 1.1.2.2.1 - AGUA | PRODUCAO | ADUCAO | SISTEMAS DE PROTECAO DE TRANSIENTES | EQUIPAMENTOS E TANQUES</t>
  </si>
  <si>
    <t>EQUIPAMENTO PARA PREPARO DE POLIMEROS; MODELO: VIBP63L2610PNS2-3; FABRICANTE: VIBROPAC; VAZAO: 6000L/H; PRESSAO: 2,5KGF/CM²</t>
  </si>
  <si>
    <t>PAINEL CCM; MODELO: SIMATIC HMI; FABRICANTE: SIEMENS; TAG: ETE MELCHIOR VIB-6000-2 DESIDRATACAO 380V-T/ 220V-M/ 24 VCC PV-24066; ALTURA: 1,00M; LARGURA: 0,30M; COMPRIMENTO: 0,80M</t>
  </si>
  <si>
    <t>EQUIPAMENTO PARA PREPARO DE POLIMEROS; MODELO: VIBP63L2610PNS2-2; FABRICANTE: VIBROPAC; CAPACIDADE: 6000L</t>
  </si>
  <si>
    <t>MOTORREDUTOR; MODELO: TR3 PREMIUM; FABRICANTE: SEW EURODRIVE; TAG: TPP(01); TENSAO: 220/380V</t>
  </si>
  <si>
    <t>BALANCA; MODELO: ATX224; FABRICANTE: SHIMADZU; DATA DE FABRICACAO: 2019; CAPACIDADE: 220G</t>
  </si>
  <si>
    <t>ANALISADOR DE PH; MODELO: HQ11D; FABRICANTE: HACH</t>
  </si>
  <si>
    <t>ANALISADOR DE CLORO; MODELO: DR300; FABRICANTE: HACH; DATA DE FABRICACAO: 29/07/2020</t>
  </si>
  <si>
    <t>ATUADOR ELETRICO; FABRICANTE: COESTER; TENSAO: 380V; Nº DE FASES: TRIFASICO; CORRENTE: 1,83A; ROTACAO: 40RPM</t>
  </si>
  <si>
    <t>PAINEL CCM; MODELO: HMI211; FABRICANTE: CUMMINS; DATA DE FABRICACAO: 2019</t>
  </si>
  <si>
    <t>CODIGO 2.2.1.2.3 - ESGOTO | TRATAMENTO | ESTACOES ELEVATORIAS DE ESGOTO TRATADO | EQUIPAMENTOS</t>
  </si>
  <si>
    <t>TANQUE; DATA DE FABRICACAO: 2019; CAPACIDADE: 1000L; MATERIAL: METALICO</t>
  </si>
  <si>
    <t>GRUPO GERADOR; MODELO: C300D6; FABRICANTE: CUMMINS; DATA DE FABRICACAO: 07/2019; POTENCIA: 375KVA</t>
  </si>
  <si>
    <t>ATUADOR ELETRICO; FABRICANTE: COESTER; TENSAO: 380V; POTENCIA: 0,12KW; CORRENTE: 0,45A; ROTACAO: 1800RPM</t>
  </si>
  <si>
    <t>GRUPO GERADOR; MODELO: C40D6E; FABRICANTE: CUMMINS; DATA DE FABRICACAO: 09/2020; POTENCIA: 50KVA</t>
  </si>
  <si>
    <t>TRANSPORTADOR DE DETRITOS; FABRICANTE: VIBROPAC; DATA DE FABRICACAO: 2020</t>
  </si>
  <si>
    <t>SISTEMA DE TRATAMENTO; MODELO: CAIXA DE JUNCAO DE SOBREPOR; FABRICANTE: VIBROPAC; DATA DE FABRICACAO: 2020; TENSAO: 220VCA</t>
  </si>
  <si>
    <t>GRADE MECANIZADA; MODELO: MULTIRASTELOS; FABRICANTE: AQUAMEC; DATA DE FABRICACAO: 11/2020</t>
  </si>
  <si>
    <t>COMPORTA COM ATUADOR ELETRICO; FABRICANTE: FKB VALVULAS; DATA DE FABRICACAO: 13/10/2020; PRESSAO: 1,58MCA; ALTURA: 0,50M; LARGURA: 0,50M</t>
  </si>
  <si>
    <t>COMPORTA COM ATUADOR ELETRICO; FABRICANTE: FKB VALVULAS; DATA DE FABRICACAO: 13/10/2020; PRESSAO: 1630MMCA; ALTURA: 1,65M; LARGURA: 0,86M; INFORMACOES COMPLEMENTARES: COM ATUADOR ELETRICO; MODELO: CSR6T; FABRICANTE: COESTER; DATA DE FABRICACAO: 08/2020; TENSAO: 380V; Nº DE FASES: TRIFASICO; ROTACAO: 31RPM</t>
  </si>
  <si>
    <t>COMPORTA COM ATUADOR ELETRICO; FABRICANTE: FKB VALVULAS; DATA DE FABRICACAO: 12/10/2020; PRESSAO: 1500MMCA; ALTURA: 1,50M; LARGURA: 0,40M; INFORMACOES COMPLEMENTARES: COM ATUADOR ELETRICO; MODELO: CSR6T; FABRICANTE: COESTER; DATA DE FABRICACAO: 08/2020; TENSAO: 380V; Nº DE FASES: TRIFASICO; ROTACAO: 31RPM</t>
  </si>
  <si>
    <t>PAINEL CCM; MODELO: CENTRO DE CONTROLE DE MOTORES COMPLETO, TAG: CCM 02 - 9222</t>
  </si>
  <si>
    <t>PAINEL CCM; MODELO: CENTRO DE CONTROLE DE MOTORES COMPLETO, TAG: CCM 01 - 9222</t>
  </si>
  <si>
    <t>PAINEL DE AUTOMACAO COMPLETO, TAG: QA 02 9222</t>
  </si>
  <si>
    <t>PAINEL DE AUTOMACAO COMPLETO, TAG: QA 01 9222</t>
  </si>
  <si>
    <t>TURBOCOMPRESSOR / SOPRADOR DE AR COMPLETO; MODELO: HSTTM 30 TURBOCOMPRESSOR; FABRICANTE: SULZER; DATA DE FABRICACAO: 2021; TAG: ETE.MLC.001 SOPRADOR SOP05-09</t>
  </si>
  <si>
    <t>TURBOCOMPRESSOR / SOPRADOR DE AR COMPLETO; MODELO: HSTTM 30 TURBOCOMPRESSOR; FABRICANTE: SULZER; DATA DE FABRICACAO: 2021; TAG: ETE.MLC.001 SOPRADOR SOP05-08</t>
  </si>
  <si>
    <t>TURBOCOMPRESSOR / SOPRADOR DE AR COMPLETO; MODELO: HSTTM 30 TURBOCOMPRESSOR; FABRICANTE: SULZER; DATA DE FABRICACAO: 2021; TAG: ETE.MLC.001 SOPRADOR SOP05-07</t>
  </si>
  <si>
    <t>TURBOCOMPRESSOR / SOPRADOR DE AR COMPLETO; MODELO: HSTTM 30 TURBOCOMPRESSOR; FABRICANTE: SULZER; DATA DE FABRICACAO: 2021; TAG: ETE.MLC.001 SOPRADOR SOP05-06</t>
  </si>
  <si>
    <t>TURBOCOMPRESSOR / SOPRADOR DE AR COMPLETO; MODELO: HSTTM 30 TURBOCOMPRESSOR; FABRICANTE: SULZER; DATA DE FABRICACAO: 2021; TAG: ETE.MLC.001 SOPRADOR SOP05-05</t>
  </si>
  <si>
    <t>TURBOCOMPRESSOR / SOPRADOR DE AR COMPLETO; MODELO: HSTTM 30 TURBOCOMPRESSOR; FABRICANTE: SULZER; DATA DE FABRICACAO: 2021; TAG: ETE.MLC.001 SOPRADOR SOP05-04</t>
  </si>
  <si>
    <t>TURBOCOMPRESSOR / SOPRADOR DE AR COMPLETO; MODELO: HSTTM 30 TURBOCOMPRESSOR; FABRICANTE: SULZER; DATA DE FABRICACAO: 2021; TAG: ETE.MLC.001 SOPRADOR SOP05-03</t>
  </si>
  <si>
    <t>TURBOCOMPRESSOR / SOPRADOR DE AR COMPLETO; MODELO: HSTTM 30 TURBOCOMPRESSOR; FABRICANTE: SULZER; DATA DE FABRICACAO: 2021; TAG: ETE.MLC.001 SOPRADOR SOP05-02</t>
  </si>
  <si>
    <t>TURBOCOMPRESSOR / SOPRADOR DE AR COMPLETO; MODELO: HSTTM 30 TURBOCOMPRESSOR; FABRICANTE: SULZER; DATA DE FABRICACAO: 2021; TAG: ETE.MLC.001 SOPRADOR SOP05-01</t>
  </si>
  <si>
    <t>PAINEL CCM; FABRICANTE: WOLTEC; TAG: QFC - POCO ARTESIANO; TENSAO: 220/380VCA; Nº DE FASES: TRIFASICO; ALTURA: 1,20M; LARGURA: 0,79M; COMPRIMENTO: 0,25M</t>
  </si>
  <si>
    <t>GRUPO GERADOR; MODELO: C90D6B; FABRICANTE: CUMMINS; DATA DE FABRICACAO: 09/2020; POTENCIA: 92KW</t>
  </si>
  <si>
    <t>CLASSIFICADOR DE AREIA; FABRICANTE: AQUAMEC</t>
  </si>
  <si>
    <t>COMPORTA; FABRICANTE: FKB; DATA DE FABRICACAO: 10/2020; PRESSAO: 1,08MCA; LARGURA: 0,40M</t>
  </si>
  <si>
    <t>SISTEMA DE AREACAO, SUCCAO E REMOCAO DE GORDURA</t>
  </si>
  <si>
    <t>COMPORTA COM ATUADOR ELETRICO; FABRICANTE: FKB; DATA DE FABRICACAO: 10/2020; PRESSAO: 1,08MCA; LARGURA: 1,70M; INFORMACOES COMPLEMENTARES: COM ATUADOR ELETRICO; MODELO: CSR6T; FABRICANTE: COESTER; DATA DE FABRICACAO: 2018; TENSAO: 380V; Nº DE FASES: TRIFASICO</t>
  </si>
  <si>
    <t>TRANSPORTADOR DE DETRITOS; MODELO: VCCS 250/9000; FABRICANTE: VIBROPAC; DATA DE FABRICACAO: 2020</t>
  </si>
  <si>
    <t>PENEIRA ROTATIVA; MODELO: VGTRD1500/6; FABRICANTE: VIBROPAC; DATA DE FABRICACAO: 2020; VAZAO: 840L/SEG</t>
  </si>
  <si>
    <t>COMPORTA COM ATUADOR ELETRICO; FABRICANTE: FKB; DATA DE FABRICACAO: 10/2020; PRESSAO: 1,08MCA; LARGURA: 1,40M; INFORMACOES COMPLEMENTARES: COM ATUADOR ELETRICO; MODELO: CSR6T; FABRICANTE: COESTER; DATA DE FABRICACAO: 2018; TENSAO: 380V; Nº DE FASES: TRIFASICO</t>
  </si>
  <si>
    <t>TRANSPORTADOR DE DETRITOS; MODELO: A19E3679; FABRICANTE: AQUAMEC; DATA DE FABRICACAO: 11/2020; TENSAO: 220/380V; POTENCIA: 0,75KW</t>
  </si>
  <si>
    <t>GRADE MECANIZADA; MODELO: A19E3679; FABRICANTE: AQUAMEC; DATA DE FABRICACAO: 11/2020; TENSAO: 220/380V; POTENCIA: 0,75KW</t>
  </si>
  <si>
    <t>COMPORTA COM ATUADOR ELETRICO; FABRICANTE: FKB; DATA DE FABRICACAO: 10/2020; PRESSAO: 2,11MCA; LARGURA: 1,80M; INFORMACOES COMPLEMENTARES: COM ATUADOR ELETRICO; MODELO: CSR12M; FABRICANTE: COESTER; TENSAO: 380V; Nº DE FASES: TRIFASICO; CORRENTE: 1,83A; ROTACAO: 40RPM</t>
  </si>
  <si>
    <t>COMPORTA COM ATUADOR ELETRICO; FABRICANTE: FKB; DATA DE FABRICACAO: 10/2020</t>
  </si>
  <si>
    <t>COMPORTA; FABRICANTE: FKB; DATA DE FABRICACAO: 10/2020</t>
  </si>
  <si>
    <t>ATUADOR ELETRICO; FABRICANTE: COESTER; DATA DE FABRICACAO: 10/2020; TENSAO: 380V; POTENCIA: 0,12KW; CORRENTE: 0,45A; ROTACAO: 1800RPM</t>
  </si>
  <si>
    <t>COMPORTA; FABRICANTE: FKB; DATA DE FABRICACAO: 10/2020; PRESSAO: 2,2MCA; LARGURA: 0,70M</t>
  </si>
  <si>
    <t>COMPORTA COM ATUADOR ELETRICO; FABRICANTE: FKB; DATA DE FABRICACAO: 10/2020; PRESSAO: 1,3MCA; LARGURA: 1,00M</t>
  </si>
  <si>
    <t>COMPORTA COM ATUADOR ELETRICO; FABRICANTE: FKB; DATA DE FABRICACAO: 10/2020; PRESSAO: 0,93MCA; LARGURA: 0,80M</t>
  </si>
  <si>
    <t>COMPORTA; FABRICANTE: FKB; DATA DE FABRICACAO: 10/2020; PRESSAO: 0,8MCA; LARGURA: 0,80M</t>
  </si>
  <si>
    <t>COMPORTA COM ATUADOR ELETRICO; FABRICANTE: FKB; DATA DE FABRICACAO: 10/2020; PRESSAO: 1,42MCA; ALTURA: 1,20M; LARGURA: 0,70M</t>
  </si>
  <si>
    <t>COMPORTA COM ATUADOR ELETRICO; FABRICANTE: FKB; DATA DE FABRICACAO: 10/2020; PRESSAO: 1,42MCA; ALTURA: 1,20M; LARGURA: 0,90M</t>
  </si>
  <si>
    <t>GRUPO GERADOR; MODELO: GGP-75; FABRICANTE: GERAFORTE; DATA DE FABRICACAO: 2021; TENSAO: 220/380VCA; Nº DE FASES: TRIFASICO; POTENCIA: 75KVA; CORRENTE: 114A</t>
  </si>
  <si>
    <t>COMPORTA COM ATUADOR ELETRICO; FABRICANTE: FKB; DATA DE FABRICACAO: 10/2020; PRESSAO: 1,5MCA; LARGURA: 1,20M</t>
  </si>
  <si>
    <t>PAINEL CCM; FABRICANTE: WOLTEC; TAG: QFC - POCO ARTESIANO; TENSAO: 220/380VCA; Nº DE FASES: TRIFASICO; ALTURA: 1,20M; LARGURA: 0,80M; COMPRIMENTO: 0,26M</t>
  </si>
  <si>
    <t>COMPORTA COM ATUADOR ELETRICO; FABRICANTE: FKB; DATA DE FABRICACAO: 10/2020; PRESSAO: 1,7MCA; LARGURA: 1,20M</t>
  </si>
  <si>
    <t>COMPORTA COM ATUADOR ELETRICO; FABRICANTE: FKB; DATA DE FABRICACAO: 10/2020; PRESSAO: 2,3MCA; ALTURA: 1,60M; LARGURA: 1,30M</t>
  </si>
  <si>
    <t>GRUPO GERADOR; MODELO: C40D6E; FABRICANTE: CUMMINS; DATA DE FABRICACAO: 2020; POTENCIA: 40KW</t>
  </si>
  <si>
    <t>SISTEMA DE SEPARACAO DE AREIA</t>
  </si>
  <si>
    <t>SISTEMA DE SUCCAO DE AREIA; FABRICANTE: AQUAMEC</t>
  </si>
  <si>
    <t>ANALISADOR DE COAGULANTES; MODELO: DT3; FABRICANTE: CHEMTRAC SYSTEMS; TENSAO: 110V</t>
  </si>
  <si>
    <t>PONTE CIRCULAR; FABRICANTE: AQUAMEC; DATA DE FABRICACAO: 10/2020; TENSAO: 220/380V; VAZAO: 20M³/H</t>
  </si>
  <si>
    <t>PENEIRA ROTATIVA; MODELO: VGTR-1400/3; FABRICANTE: VIBROPAC; DATA DE FABRICACAO: 2020</t>
  </si>
  <si>
    <t>TRANSPORTADOR DE DETRITOS; MODELO: VCCS-250/8000; FABRICANTE: VIBROPAC; DATA DE FABRICACAO: 2020</t>
  </si>
  <si>
    <t>TRANSPORTADOR DE DETRITOS; MODELO: A19E3679; FABRICANTE: AQUAMEC; DATA DE FABRICACAO: 11/2020</t>
  </si>
  <si>
    <t>PAINEL CCM; TAG: ETE.SAM.001 POL COLUNAS DE 01 A 07; ALTURA: 2,30M; LARGURA: 4,20M; COMPRIMENTO: 0,60M</t>
  </si>
  <si>
    <t>GRADE MECANIZADA; MODELO: A19E3679; FABRICANTE: AQUAMEC; DATA DE FABRICACAO: 11/2020</t>
  </si>
  <si>
    <t>BOMBA HELICOIDAL; MODELO: NM031BY01L06B; FABRICANTE: NEMO; DATA DE FABRICACAO: 2018</t>
  </si>
  <si>
    <t>PAINEL CCM; FABRICANTE: VIBROPAC; TAG: ETE SAMAMBAIA VIB-4000 POLIMENTO FINAL 380V-T/220V-M/24 VCC PV-2406_; ALTURA: 1,00M; LARGURA: 0,30M; COMPRIMENTO: 0,80M</t>
  </si>
  <si>
    <t>EQUIPAMENTO PARA PREPARO DE POLIMEROS; MODELO: VIBP43I2410PNS2-5; FABRICANTE: VIBROPAC; PRESSAO: 4,5KGF/CM²; CAPACIDADE: 4000L/H</t>
  </si>
  <si>
    <t>GUINDASTE GIRATORIO</t>
  </si>
  <si>
    <t>MOTOBOMBA; MODELO: MEGAFLOW 150-315 K; FABRICANTE: KSB; VAZAO: 162M³/H; PRESSAO: 24,22MCA; ROTACAO: 1750RPM</t>
  </si>
  <si>
    <t>MOTOBOMBA; MODELO: MEGAFLOW 150-315 K; FABRICANTE: KSB; DATA DE FABRICACAO: 2020; VAZAO: 162M³/H; PRESSAO: 24,22MCA; ROTACAO: 1750RPM</t>
  </si>
  <si>
    <t>MEDIDOR DE VAZAO; MODELO: SITRANS F M MAG 5100W; FABRICANTE: SIEMENS; DIAMETRO: 150MM; INFORMACOES COMPLEMENTARES: COM CONVERSOR ELETRONICO DE SINAIS; MODELO: SITRANS F M MAG 6000; FABRICANTE: SIEMENS</t>
  </si>
  <si>
    <t>PAINEL CCM; FABRICANTE: VOLTZ; ALTURA: 2,00M; LARGURA: 0,65M; COMPRIMENTO: 2,00M</t>
  </si>
  <si>
    <t>INVERSOR DE FREQUENCIA; MODELO: AQUA; FABRICANTE: ABB; TENSAO: 400/480VAC; CORRENTE: 62/52A</t>
  </si>
  <si>
    <t xml:space="preserve">MEDIDOR DE VAZAO; DIAMETRO: 150MM; INFORMACOES COMPLEMENTARES: COM CONVERSOR ELETRONICO DE SINAIS; MODELO: SITRANS F M MAG 6000; FABRICANTE: SIEMENS; DATA DE FABRICACAO: 02/2021; TENSAO: 115/230V </t>
  </si>
  <si>
    <t>PAINEL CCM; MODELO: SOPRADORES; FABRICANTE: ALR; TAG: ETA.RDE.001; ALTURA: 2,30M; LARGURA: 0,80M; COMPRIMENTO: 0,90M</t>
  </si>
  <si>
    <t>MEDIDOR DE NIVEL ULTRASSONICO; MODELO: MULTIRANGER 100; FABRICANTE: SIEMENS; DATA DE FABRICACAO: 2020; TAG: MED. NIVEL 03 CX ENTRADA; TENSAO: 100/230V; POTENCIA: 36VA; CORRENTE: 5A</t>
  </si>
  <si>
    <t>MEDIDOR DE NIVEL ULTRASSONICO; MODELO: MULTIRANGER 100; FABRICANTE: SIEMENS; DATA DE FABRICACAO: 2020; TAG: MED. NIVEL 02 BOMBA 02; TENSAO: 100/230V; POTENCIA: 36VA; CORRENTE: 5A</t>
  </si>
  <si>
    <t>NOBREAK; MODELO: PS200; FABRICANTE: ATA; DATA DE FABRICACAO: 2021; POTENCIA: 2KVA</t>
  </si>
  <si>
    <t>MEDIDOR DE NIVEL ULTRASSONICO; MODELO: MULTIRANGER 100; FABRICANTE: SIEMENS; DATA DE FABRICACAO: 2020; TAG: MED. NIVEL 01 BOMBA 01; TENSAO: 100/230V; POTENCIA: 36VA; CORRENTE: 5A</t>
  </si>
  <si>
    <t>PONTE ROLANTE COM TALHA ELETRICA; FABRICANTE: CROACIA; CAPACIDADE: 2T</t>
  </si>
  <si>
    <t>GRUPO GERADOR; FABRICANTE: STEMAC; POTENCIA: 102/93KVA</t>
  </si>
  <si>
    <t>MEDIDOR DE VAZAO; MODELO: OPTIFLUX 2000F; FABRICANTE: KROHNE CONAUT; DATA DE FABRICACAO: 2018; DIAMETRO: 200MM; INFORMACOES COMPLEMENTARES: COM CONVERSOR ELETRONICO DE SINAIS; MODELO: IFC300F; FABRICANTE: KROHNE CONAUT; DATA DE FABRICACAO: 2018; TENSAO: 110/220 VAC</t>
  </si>
  <si>
    <t>PAINEL CCM; FABRICANTE: ALR; TAG: EEB 02 2X35 CV; ALTURA: 2,00M; LARGURA: 2,00M; COMPRIMENTO: 0,65M</t>
  </si>
  <si>
    <t>MEDIDOR DE NIVEL ULTRASSONICO; MODELO: HYDRORANGER 200; FABRICANTE: SIEMENS; DATA DE FABRICACAO: 2020; TAG: MEDIDOR DE NIVEL 03; TENSAO: 100/230V; POTENCIA: 36VA; CORRENTE: 5A</t>
  </si>
  <si>
    <t>MEDIDOR DE NIVEL ULTRASSONICO; MODELO: MULTIRANGER 100; FABRICANTE: SIEMENS; DATA DE FABRICACAO: 2020; TAG: MEDIDOR DE NIVEL 02; TENSAO: 100/230V; POTENCIA: 36VA; CORRENTE: 5A</t>
  </si>
  <si>
    <t>MEDIDOR DE NIVEL ULTRASSONICO; MODELO: MULTIRANGER 100; FABRICANTE: SIEMENS; DATA DE FABRICACAO: 2020; TAG: MEDIDOR DE NIVEL 01; TENSAO: 100/230V; POTENCIA: 36VA; CORRENTE: 5A</t>
  </si>
  <si>
    <t>GRUPO GERADOR; FABRICANTE: GERAFORTE; DATA DE FABRICACAO: 2019; POTENCIA: 102/93KVA</t>
  </si>
  <si>
    <t>MEDIDOR DE NIVEL ULTRASSONICO; MODELO: MULTIRANGER 100; FABRICANTE: SIEMENS; DATA DE FABRICACAO: 2020; TENSAO: 100/230V; POTENCIA: 36VA; CORRENTE: 5A</t>
  </si>
  <si>
    <t>MEDIDOR DE NIVEL ULTRASSONICO; MODELO: HYDRORANGER 200; FABRICANTE: SIEMENS; DATA DE FABRICACAO: 2020; TENSAO: 100/230V; POTENCIA: 36VA; CORRENTE: 5A</t>
  </si>
  <si>
    <t>MEDIDOR DE VAZAO; MODELO: SITRANS F M MAG 5100W; FABRICANTE: SIEMENS; DATA DE FABRICACAO: 2017; TENSAO: 60V; CORRENTE: 0,125A; PRESSAO: 10BAR; INFORMACOES COMPLEMENTARES: COM CONVERSOR ELETRONICO DE SINAIS; MODELO: SITRANS FM MAG 6000</t>
  </si>
  <si>
    <t>NOBREAK; MODELO: PWM; FABRICANTE: POWERNET; DATA DE FABRICACAO: 2021; POTENCIA: 3KVA</t>
  </si>
  <si>
    <t>INVERSOR DE FREQUENCIA; MODELO: TK100-401/654XG; FABRICANTE: KSB; DATA DE FABRICACAO: 2021; TENSAO: 380V</t>
  </si>
  <si>
    <t>PAINEL CCM; FABRICANTE: BRUM; TAG: E.EEB.SNC.004-D001-V03-T01; ALTURA: 2,00M; LARGURA: 0,65M; COMPRIMENTO: 2,40M</t>
  </si>
  <si>
    <t>GRUPO GERADOR; FABRICANTE: STEMAC; DATA DE FABRICACAO: 2021; TENSAO: 380V; POTENCIA: 220KVA; CORRENTE: 304A; ROTACAO: 1800RPM</t>
  </si>
  <si>
    <t>LAVADORA DE ALTA PRESSAO; MODELO: HD585 PROFI S; FABRICANTE: KARCHER; DATA DE FABRICACAO: 2020; TENSAO: 220V; VAZAO: 8,3L/MIN; PRESSAO: 10MPA</t>
  </si>
  <si>
    <t>PAINEL ELETRICO; TAG: EEB.CEI.001; ALTURA: 1,05M; LARGURA: 0,35M; COMPRIMENTO: 1,00M</t>
  </si>
  <si>
    <t>MEDIDOR DE VAZAO; INFORMACOES COMPLEMENTARES: COM CONVERSOR ELETRONICO DE SINAIS; MODELO: SITRANS FM MAG 6000; FABRICANTE: SIEMENS; DATA DE FABRICACAO: 06/2020; TENSAO: 115/230V</t>
  </si>
  <si>
    <t>MEDIDOR DE NIVEL ULTRASSONICO; MODELO: HYDRORANGER 200; FABRICANTE: SIEMENS; DATA DE FABRICACAO: 06/2020; TAG: MEDIDOR DE NIVEL 03; TENSAO: 100/230V; POTENCIA: 17W; CORRENTE: 5A</t>
  </si>
  <si>
    <t>MEDIDOR DE NIVEL ULTRASSONICO; MODELO: MULTIRANGER 100; FABRICANTE: SIEMENS; DATA DE FABRICACAO: 06/2020; TAG: MEDIDOR DE NIVEL 01; TENSAO: 100/230V; POTENCIA: 17W; CORRENTE: 5A</t>
  </si>
  <si>
    <t>MEDIDOR DE NIVEL ULTRASSONICO; MODELO: MULTIRANGER 100; FABRICANTE: SIEMENS; DATA DE FABRICACAO: 06/2020; TAG: MEDIDOR DE NIVEL 02; TENSAO: 110/230V; POTENCIA: 17W; CORRENTE: 5A</t>
  </si>
  <si>
    <t>NOBREAK; MODELO: UPS3000 TITAN PRO; FABRICANTE: POWERNET; POTENCIA: 3KVA</t>
  </si>
  <si>
    <t>INVERSOR DE FREQUENCIA; MODELO: G120X; FABRICANTE: SIEMENS</t>
  </si>
  <si>
    <t>PAINEL CCM; TAG: E.EEB.CEI; ALTURA: 2,00M; LARGURA: 2,00M; COMPRIMENTO: 0,65M</t>
  </si>
  <si>
    <t>GRUPO GERADOR; MODELO: PERKINS 1104A44G; FABRICANTE: STEMAC; DATA DE FABRICACAO: 08/2020; TENSAO: 380V; CORRENTE: 76A; ROTACAO: 1800RPM</t>
  </si>
  <si>
    <t>BANCO DE BATERIAS; MODELO: MO200; FABRICANTE: MOURA; DATA DE FABRICACAO: 03/2020; TENSAO: 125VCC</t>
  </si>
  <si>
    <t>TORRE DE COMUNICACAO; FABRICANTE: SAN CONSTRUCOES SUSTENTAVEIS; DATA DE FABRICACAO: 10/2020; ALTURA: 40,00M</t>
  </si>
  <si>
    <t>MEDIDOR DE VAZAO; MODELO: OPTIFLUX 2000F; FABRICANTE: KROHNE CONAUT; Nº DE SERIE: C18501458; DATA DE FABRICACAO: 2018; VAZAO: 225M³/H; DIAMETRO: 200MM; INFORMACOES COMPLEMENTARES: COM CONVERSOR ELETRONICO DE SINAIS; MODELO: IFC300F; FABRICANTE: KROHNE CONAUT; DATA DE FABRICACAO: 2020; VAZAO: 225M³/H</t>
  </si>
  <si>
    <t>NOBREAK; MODELO: UPS2000 TITAN PRO; FABRICANTE: ATA; POTENCIA: 2KVA</t>
  </si>
  <si>
    <t>INVERSOR DE FREQUENCIA; MODELO: G120X; FABRICANTE: SIEMENS; TAG: QCM</t>
  </si>
  <si>
    <t>PAINEL CCM; FABRICANTE: TASCO; TAG: QCM; ALTURA: 2,00M; LARGURA: 0,65M; COMPRIMENTO: 2,20M</t>
  </si>
  <si>
    <t>GRUPO GERADOR; MODELO: C110D6B; FABRICANTE: CUMMINS; DATA DE FABRICACAO: 06/2020; TENSAO: 220/127V; POTENCIA: 112KW; CORRENTE: 367A</t>
  </si>
  <si>
    <t>VALVULA EXCENTRICA COM ATUADOR ELETRICO; MODELO: 141 148; FABRICANTE: AQUAMEC; DATA DE FABRICACAO: 01/2022; PRESSAO: 16BAR; DIAMETRO: 600MM; INFORMACOES COMPLEMENTARES: COM ATUADOR ELETRICO; MODELO: CSR25M; FABRICANTE: COESTER; DATA DE FABRICACAO: 09/2021; TENSAO: 380V; Nº DE FASES: TRIFASICO; CORRENTE: 5,37A; ROTACAO: 100RPM; TORQUE DE TRABALHO: 180NM</t>
  </si>
  <si>
    <t>VALVULA EXCENTRICA COM ATUADOR ELETRICO; MODELO: 141 146; FABRICANTE: AQUAMEC; DATA DE FABRICACAO: 02/2022; PRESSAO: 16BAR; DIAMETRO: 400MM; INFORMACOES COMPLEMENTARES: COM ATUADOR ELETRICO; MODELO: CSR12M; FABRICANTE: COESTER; DATA DE FABRICACAO: 09/2021; TENSAO: 380V; Nº DE FASES: TRIFASICO; CORRENTE: 3,62A; ROTACAO: 82RPM; TORQUE DE TRABALHO: 100NM</t>
  </si>
  <si>
    <t>VALVULA EXCENTRICA COM ATUADOR ELETRICO; MODELO: 140493; FABRICANTE: AQUAMEC; PRESSAO: 10BAR; DIAMETRO: 600MM; INFORMACOES COMPLEMENTARES: COM ATUADOR ELETRICO; MODELO: CSR12M; FABRICANTE: COESTER; DATA DE FABRICACAO: 09/2021; TENSAO: 380V; Nº DE FASES: TRIFASICO; CORRENTE: 3,62A; ROTACAO: 82RPM; TORQUE DE TRABALHO: 100NM</t>
  </si>
  <si>
    <t>MEDIDOR DE VAZAO; DIAMETRO: 300MM; INFORMACOES COMPLEMENTARES: COM CONVERSOR ELETRONICO DE SINAIS; MODELO: SITRANS F M MAG 6000; FABRICANTE: SIEMENS; DATA DE FABRICACAO: 02/2021; TENSAO: 115/230V</t>
  </si>
  <si>
    <t>BOMBA CENTRIFUGA; MODELO: ESL-10-S; FABRICANTE: EQUIPE BOMBAS; DATA DE FABRICACAO: 08/2021; POTENCIA: 100CV; VAZAO: 476,53M³/H; ROTACAO: 1750RPM</t>
  </si>
  <si>
    <t>PONTE ROLANTE; FABRICANTE: CROACIA; CAPACIDADE: 1T</t>
  </si>
  <si>
    <t>PAINEL CCM; FABRICANTE: ALR; TAG: EEB.SPW.003; ALTURA: 2,00M; LARGURA: 0,60M; COMPRIMENTO: 2,80M</t>
  </si>
  <si>
    <t>QUADRO MEDIDOR DE NIVEL; FABRICANTE: SCHUMACHER; TAG: QD MEDIDORES-02; ALTURA: 0,50M; LARGURA: 0,20M; COMPRIMENTO: 0,40M</t>
  </si>
  <si>
    <t>GRUPO GERADOR; MODELO: 9MGD15060019; FABRICANTE: MWM; DATA DE FABRICACAO: 06/2021; TENSAO: 380V; POTENCIA: 140KW; CORRENTE: 228A</t>
  </si>
  <si>
    <t>BOMBA CENTRIFUGA; MODELO: ESL-10-S; FABRICANTE: EQUIPE BOMBAS; DATA DE FABRICACAO: 08/2021; ROTACAO: 1787RPM</t>
  </si>
  <si>
    <t>PAINEL CCM; FABRICANTE: ALR; TAG: EEB.SPW.001; ALTURA: 2,00M; LARGURA: 0,60M; COMPRIMENTO: 2,80M</t>
  </si>
  <si>
    <t>QUADRO MEDIDOR DE NIVEL; FABRICANTE: SCHUMACHER; TAG: QD MEDIDORES-01; ALTURA: 0,50M; LARGURA: 0,20M; COMPRIMENTO: 0,40M</t>
  </si>
  <si>
    <t>TALHA MANUAL; MODELO: CB050; FABRICANTE: KITO; CAPACIDADE: 5T</t>
  </si>
  <si>
    <t>2 - PARCIALMENTE ONEROSO</t>
  </si>
  <si>
    <t>TALHA MANUAL; MODELO: CB020; FABRICANTE: KITO; CAPACIDADE: 2T</t>
  </si>
  <si>
    <t>TALHA MANUAL; MODELO: CB030; FABRICANTE: KITO; CAPACIDADE: 3T</t>
  </si>
  <si>
    <t>TANQUE; FABRICANTE: CARBOFIBRAS; VOLUME: 7000L; MATERIAL: FIBRA DE VIDRO; ALTURA: 1,50M</t>
  </si>
  <si>
    <t>BALANCA; MODELO: CTC-PR; FABRICANTE: CONFIANTEC BALANCAS; CAPACIDADE: 60000KG; LARGURA: 3,00M; COMPRIMENTO: 12,00M</t>
  </si>
  <si>
    <t>ANALISADOR DE COR; MODELO: DM-COR; FABRICANTE: DIGIMED; DATA DE FABRICACAO: 2017</t>
  </si>
  <si>
    <t>ANALISADOR DE CARBONO; MODELO: BIOTECTOR B7000I; FABRICANTE: HACH; DATA DE FABRICACAO: 2016; TENSAO: 230V</t>
  </si>
  <si>
    <t>PAINEL CCM; FABRICANTE: ALR AUTOMACAO INDUSTRIAL; DATA DE FABRICACAO: 2018; TAG: QC-VALVULA CHANGEOVER; ALTURA: 0,50M; LARGURA: 0,20M; COMPRIMENTO: 0,40M</t>
  </si>
  <si>
    <t>EVAPORADOR DE CLORO COMPLETO; MODELO: SERIES 50-200 EVAPORATOR; FABRICANTE: WALLACE E TIERNAN; ALTURA: 1,75M; LARGURA: 0,95M; COMPRIMENTO: 0,70M</t>
  </si>
  <si>
    <t>DOSADOR DE CLORO; MODELO: V2000 GAS FEED SYSTEM; FABRICANTE: WALLACE E TIERNAN; ALTURA: 1,75M; LARGURA: 0,40M; COMPRIMENTO: 0,70M</t>
  </si>
  <si>
    <t>PAINEL CCM; FABRICANTE: VECTOR; TAG: CCM CLORO E CARVAO ATIVO; Nº DE FASES: TRIFASICO; ALTURA: 2,30M; LARGURA: 3,60M; COMPRIMENTO: 0,85M</t>
  </si>
  <si>
    <t>BOMBA CENTRIFUGA; MODELO: INI32125; FABRICANTE: IMBIL; DATA DE FABRICACAO: 2017; VAZAO: 18,4M³/H; PRESSAO: 38,6MCA; ROTACAO: 3480RPM; DIAMETRO: 139MM</t>
  </si>
  <si>
    <t>BOMBA CENTRIFUGA; MODELO: INI25200; FABRICANTE: IMBIL; DATA DE FABRICACAO: 2017; VAZAO: 4,7M³/H; PRESSAO: 45,5MCA; ROTACAO: 3450RPM; DIAMETRO: 158MM</t>
  </si>
  <si>
    <t>VALVULA ESFERA COM ATUADOR ELETRICO; MATERIAL: POLIPROPILENO; INFORMACOES COMPLEMENTARES: COM ATUADOR ELETRICO; MODELO: ROM 1; FABRICANTE: RIOSS; DATA DE FABRICACAO: 12/2018; TENSAO: 220V; POTENCIA: 4,2W; CORRENTE: 0,6A</t>
  </si>
  <si>
    <t>BOMBA CENTRIFUGA; MODELO: INI 40125; FABRICANTE: IMBIL; DATA DE FABRICACAO: 2017; TAG: BC-09-01B; Nº DE FASES: TRIFASICO; VAZAO: 20M³/H; PRESSAO: 6MCA; ROTACAO: 1715RPM; DIAMETRO: 125MM</t>
  </si>
  <si>
    <t>VALVULA SOLENOIDE COM ATUADOR ELETRICO; MATERIAL: POLIPROPILENO; INFORMACOES COMPLEMENTARES: COM ATUADOR ELETRICO; MODELO: ROM 1; FABRICANTE: RIOSS; DATA DE FABRICACAO: 12/2018; TENSAO: 220V; POTENCIA: 4,2W; CORRENTE: 0,6A</t>
  </si>
  <si>
    <t>BOMBA CENTRIFUGA; MODELO: INI 40125; FABRICANTE: IMBIL; DATA DE FABRICACAO: 2017; TAG: BC-09-01A; Nº DE FASES: TRIFASICO; VAZAO: 20M³/H; PRESSAO: 6MCA; ROTACAO: 1715RPM; DIAMETRO: 125MM</t>
  </si>
  <si>
    <t>TANQUE; VOLUME: 50000L; MATERIAL: FIBRA; ALTURA: 7,70M</t>
  </si>
  <si>
    <t>MEDIDOR DE VAZAO; MODELO: SITRANS F M MAG 6000; FABRICANTE: SIEMENS; DATA DE FABRICACAO: 2017; TENSAO: 115/230V; POTENCIA: 17VA</t>
  </si>
  <si>
    <t>BOMBA DOSADORA; MODELO: BD 9040; FABRICANTE: NETZSCH; DATA DE FABRICACAO: 2017; VAZAO: 140L/H; PRESSAO: -0,3/8BAR</t>
  </si>
  <si>
    <t>BOMBA HELICOIDAL; MODELO: NM031BY02S12B; FABRICANTE: NETZSCH; DATA DE FABRICACAO: 2018; Nº DE FASES: TRIFASICO; PRESSAO: 2BAR; ROTACAO: 1753RPM; DIAMETRO: 50MM</t>
  </si>
  <si>
    <t>BOMBA CENTRIFUGA; MODELO: AE-2; FABRICANTE: THEBE; DATA DE FABRICACAO: 2018; Nº DE FASES: TRIFASICO; POTENCIA: 2CV; ROTACAO: 3500RPM</t>
  </si>
  <si>
    <t>BOMBA HELICOIDAL; MODELO: NM021BY02S12B; FABRICANTE: NETZSCH; DATA DE FABRICACAO: 2018; Nº DE FASES: TRIFASICO; PRESSAO: 2BAR; ROTACAO: 1710RPM; DIAMETRO: 10MM</t>
  </si>
  <si>
    <t>PAINEL CCM; FABRICANTE: ALSET; TAG: CCM CASA DE QUIMICA ENTRADA GERAL; Nº DE FASES: TRIFASICO; ALTURA: 2,10M; LARGURA: 2,20M; COMPRIMENTO: 0,60M</t>
  </si>
  <si>
    <t>PAINEL CCM; FABRICANTE: ALSET; TAG: CCM CAL 0, 1, 2, 3; Nº DE FASES: TRIFASICO; ALTURA: 2,10M; LARGURA: 0,60M; COMPRIMENTO: 3,20M</t>
  </si>
  <si>
    <t>MEDIDOR DE NIVEL ULTRASSONICO; MODELO: HYDRORANGER 200; FABRICANTE: SIEMENS; DATA DE FABRICACAO: 2017; TENSAO: 100/230V; POTENCIA: 17W; CORRENTE: 5A</t>
  </si>
  <si>
    <t>MEDIDOR DE VAZAO; MODELO: SITRANS F M MAG 6000; FABRICANTE: SIEMENS; DATA DE FABRICACAO: 12/2020; TENSAO: 115/230V; POTENCIA: 17VA</t>
  </si>
  <si>
    <t>BOMBA DOSADORA; MODELO: BD 9043; FABRICANTE: NETZSCH; DATA DE FABRICACAO: 2017; VAZAO: 350L/H; PRESSAO: -0,3/3BAR</t>
  </si>
  <si>
    <t>EQUIPAMENTO PARA PREPARO DE SOLUCAO DE PERMANGANATO COMPLETO; DATA DE FABRICACAO: 2017; VOLUME: 3M³; MATERIAL: ACO INOX; INFORMACOES COMPLEMENTARES: COM MISTURADOR; MODELO: VMRO 1004/45; FABRICANTE: AGITEC; DATA DE FABRICACAO: 2017; POTENCIA: 1CV; ROTACAO: 45RPM E DOSADOR; FABRICANTE: CIVEX; DATA DE FABRICACAO: 2017; MATERIAL: ACO INOX</t>
  </si>
  <si>
    <t>BOMBA HELICOIDAL; MODELO: NM021DY01L06B; FABRICANTE: NETZSCH; DATA DE FABRICACAO: 2017; Nº DE FASES: TRIFASICO; PRESSAO: 2BAR; ROTACAO: 1710RPM; DIAMETRO: 20MM</t>
  </si>
  <si>
    <t>EQUIPAMENTO PARA PREPARO DE POLIMEROS COMPLETO; ALTURA: 1,00M; LARGURA: 1,20M; COMPRIMENTO: 1,20M; INFORMACOES COMPLEMENTARES: COM MISTURADOR; MODELO: VIB 1000; FABRICANTE: VIBROPAC; TAG: VB-1000 380-V-N-T/220V-M-24 VCC- PLC 300 DE-20349-VCE-003; Nº DE FASES: TRIFASICO; VAZAO: 1000L/H; PRESSAO: 4,5KGF/CM²</t>
  </si>
  <si>
    <t>MEDIDOR DE VAZAO; MODELO: SITRANS FM MAGFLO MAG 3100W; FABRICANTE: SIEMENS; DATA DE FABRICACAO: 03/2018; DIAMETRO: 300MM; INFORMACOES COMPLEMENTARES: COM CONVERSOR ELETRONICO DE SINAIS; MODELO: SITRANS FM MAG 6000; FABRICANTE: SIEMENS; DATA DE FABRICACAO: 03/2018; TENSAO: 115/230V</t>
  </si>
  <si>
    <t>PAINEL CCM; FABRICANTE: VECTOR; DATA DE FABRICACAO: 2019; TAG: CCM ELEVATORIA DE RECIRCULACAO; ALTURA: 2,00M; LARGURA: 3,00M; COMPRIMENTO: 0,85M</t>
  </si>
  <si>
    <t>TURBIDIMETRO; MODELO: SURFACE SCATTER 7 SC; FABRICANTE: HACH; TENSAO: 12V; POTENCIA: 20W; INFORMACOES COMPLEMENTARES: COM ANALISADOR MULTIPARAMETRO; MODELO: SC200; FABRICANTE: HACH; DATA DE FABRICACAO: 31/01/2017; TENSAO: 100/240VAC; POTENCIA: 50VA/100VA</t>
  </si>
  <si>
    <t>BOMBA CENTRIFUGA; MODELO: MEGACPK200-150-200 GG; FABRICANTE: KSB; DATA DE FABRICACAO: 2017; VAZAO: 359,94M³/H; PRESSAO: 14,5MCA; ROTACAO: 1782RPM</t>
  </si>
  <si>
    <t>BOMBA DOSADORA; MODELO: 4092 350E; FABRICANTE: NETZSCH; DATA DE FABRICACAO: 2017; VAZAO: 350L/H; PRESSAO: 3BAR</t>
  </si>
  <si>
    <t>MEDIDOR DE VAZAO; MODELO: SITRANS FM MAG 6000; FABRICANTE: SIEMENS; DATA DE FABRICACAO: 03/2018; TENSAO: 115/230V</t>
  </si>
  <si>
    <t>MOTOR ELETRICO; MODELO: W22 PLUS; FABRICANTE: WEG; DATA DE FABRICACAO: 07/11/2012; TENSAO: 220/380/440V; Nº DE FASES: TRIFASICO; POTENCIA: 1,5CV; CORRENTE: 4,48/2,59/2,24A; ROTACAO: 1715RPM</t>
  </si>
  <si>
    <t>EQUIPAMENTO PARA PREPARO DE POLIMEROS COMPLETO; MATERIAL: METALICO; ALTURA: 1,00M; LARGURA: 1,20M; COMPRIMENTO: 1,20M; INFORMACOES COMPLEMENTARES: COM MISTURADOR; MODELO: VIB 1000; FABRICANTE: VIBROPAC; TAG: VB-1000 380-V-N-T/220V-M-24 VCC- PLC 300 DE-20349-VCE-003; Nº DE FASES: TRIFASICO; VAZAO: 1000L/H; PRESSAO: 4,5KGF/CM²</t>
  </si>
  <si>
    <t>MEDIDOR DE VAZAO; MODELO: SITRANS F M MAG 5100W; FABRICANTE: SIEMENS; DATA DE FABRICACAO: 03/2018; PRESSAO: 10BAR; INFORMACOES COMPLEMENTARES: COM CONVERSOR ELETRONICO DE SINAIS; MODELO: SITRANS FM MAG 6000; FABRICANTE: SIEMENS; DATA DE FABRICACAO: 03/2018; TENSAO: 115/230V</t>
  </si>
  <si>
    <t>MEDIDOR DE VAZAO; MODELO: SITRANS F M MAG 5100W; FABRICANTE: SIEMENS; DATA DE FABRICACAO: 03/2018; PRESSAO: 10BAR; INFORMACOES COMPLEMENTARES: COM CONVERSOR ELETRONICO DE SINAIS; MODELO: SITRANS FM MAG 6000; FABRICANTE: SIEMENS; DATA DE FABRICACAO: 03/201</t>
  </si>
  <si>
    <t>ATUADOR ELETRICO; MODELO: CSR12M; FABRICANTE: COESTER; DATA DE FABRICACAO: 09/2017; TENSAO: 380V; Nº DE FASES: TRIFASICO; CORRENTE: 2,1A; ROTACAO: 40RPM</t>
  </si>
  <si>
    <t>CENTRIFUGA DECANTER; MODELO: ALDEC 45; FABRICANTE: ALFA LAVAL; DATA DE FABRICACAO: 2016; ROTACAO: 4200RPM; DIAMETRO: 360MM</t>
  </si>
  <si>
    <t>BOMBA HELICOIDAL; MODELO: DN80; FABRICANTE: NETZSCH; DATA DE FABRICACAO: 2017; Nº DE FASES: TRIFASICO; PRESSAO: 2BAR; ROTACAO: 1750RPM</t>
  </si>
  <si>
    <t>BOMBA HELICOIDAL; MODELO: DN80; FABRICANTE: NETZSCH; DATA DE FABRICACAO: 2017; Nº DE FASES: TRIFASICO; PRESSAO: 2BAR; ROTACAO: 1750RPM; DIAMETRO: 80MM</t>
  </si>
  <si>
    <t>PAINEL CCM; FABRICANTE: VECTOR; DATA DE FABRICACAO: 2019; TAG: CCM LODO; ALTURA: 2,00M; LARGURA: 2,40M; COMPRIMENTO: 0,85M</t>
  </si>
  <si>
    <t>MISTURADOR</t>
  </si>
  <si>
    <t>GRUPO GERADOR; MODELO: C40D6; FABRICANTE: CUMMINS; DATA DE FABRICACAO: 13/06/2017; TENSAO: 220/380V; Nº DE FASES: TRIFASICO; POTENCIA: 48KVA; CORRENTE: 73A</t>
  </si>
  <si>
    <t>VALVULA BORBOLETA COM ATUADOR ELETRICO; FABRICANTE: VCW; PRESSAO: 10BAR; DIAMETRO: 1800MM; INFORMACOES COMPLEMENTARES: COM ATUADOR ELETRICO; FABRICANTE: COESTER; DATA DE FABRICACAO: 2019; TENSAO: 380V; Nº DE FASES: TRIFASICO; POTENCIA: 1,5KW; CORRENTE: 3,58A; ROTACAO: 1800RPM</t>
  </si>
  <si>
    <t>GRUPO GERADOR; MODELO: C40D6; FABRICANTE: CUMMINS; DATA DE FABRICACAO: 14/09/2018; TENSAO: 220/380V; Nº DE FASES: TRIFASICO; POTENCIA: 48KVA; CORRENTE: 73A</t>
  </si>
  <si>
    <t>PAINEL DE AUTOMACAO; MODELO: QA - CLP - QUADRO DE AUTOMACAO; FABRICANTE: ALSET ENGENHARIA E COMERCIO; DATA DE FABRICACAO: 2018; ALTURA: 2,05M; LARGURA: 1,00M; COMPRIMENTO: 0,45M</t>
  </si>
  <si>
    <t>PAINEL DE AUTOMACAO; FABRICANTE: ALSET; DATA DE FABRICACAO: 2018; TAG: QA-RE-02; ALTURA: 2,10M; LARGURA: 0,45M; COMPRIMENTO: 1,00M</t>
  </si>
  <si>
    <t>BANCO DE BATERIAS; MODELO: KEOR BR; FABRICANTE: GL ELETRO ELETRONICOS LTDA; TENSAO: 192V; POTENCIA: 6KVA; CORRENTE: 7A</t>
  </si>
  <si>
    <t>MEDIDOR DE VAZAO; MODELO: ML210B0A1B1H0; FABRICANTE: ISOIL; DATA DE FABRICACAO: 2018; TENSAO: 100/240V; POTENCIA: 25VA</t>
  </si>
  <si>
    <t>BOMBA PERISTALTICA; MODELO: BREDEL 65 HOSE PUMPS; FABRICANTE: BREDEL; DATA DE FABRICACAO: 2022</t>
  </si>
  <si>
    <t>PONTE ROLANTE; FABRICANTE: DELTA; DATA DE FABRICACAO: 04/2019; CAPACIDADE: 20T</t>
  </si>
  <si>
    <t>ATUADOR ELETRICO; MODELO: CKR250; FABRICANTE: ROTORK; DATA DE FABRICACAO: 12/2018; ROTACAO: 57RPM; TORQUE NOMINAL: 120NM</t>
  </si>
  <si>
    <t>VALVULA BORBOLETA; FABRICANTE: DURCON; DATA DE FABRICACAO: 2018; PRESSAO: 40BAR; DIAMETRO: 900MM</t>
  </si>
  <si>
    <t>VALVULA BORBOLETA COM ATUADOR ELETRICO; FABRICANTE: IMI INTERATIVA; DATA DE FABRICACAO: 10/2018; PRESSAO: 10BAR; DIAMETRO: 32POL; INFORMACOES COMPLEMENTARES: COM ATUADOR ELETRICO; MODELO: ASM10; FABRICANTE: BERNARD CONTROLS; DATA DE FABRICACAO: 2018; TENSAO: 380V; Nº DE FASES: TRIFASICO; POTENCIA: 0,28KW; TORQUE: 100NM</t>
  </si>
  <si>
    <t>VALVULA BORBOLETA; FABRICANTE: AQUAMEC; DATA DE FABRICACAO: 04/2019; PRESSAO: 40BAR; DIAMETRO: 700MM</t>
  </si>
  <si>
    <t>ATUADOR ELETRICO; MODELO: CSR25M; FABRICANTE: COESTER; DATA DE FABRICACAO: 12/2018; TENSAO: 380V; Nº DE FASES: TRIFASICO; CORRENTE: 2,7A; ROTACAO: 30RPM; TORQUE: 250NM</t>
  </si>
  <si>
    <t>BOMBA CENTRIFUGA; MODELO: HPDM-400-840; FABRICANTE: SULZER; DATA DE FABRICACAO: 03/2018; VAZAO: 1100M³/SEG; ROTACAO: 1200RPM</t>
  </si>
  <si>
    <t>COMPORTA COM ATUADOR ELETRICO; MODELO: COMPORTA DE SUPERFICIE; FABRICANTE: FKB; DATA DE FABRICACAO: 10/09/2018; MATERIAL: ACO INOX; ALTURA: 1,20M; LARGURA: 0,60M; INFORMACOES COMPLEMENTARES: COM ATUADOR ELETRICO; MODELO: CSR12M; FABRICANTE: COESTER; DATA DE FABRICACAO: 09/2018; TENSAO: 380V; Nº DE FASES: TRIFASICO; CORRENTE: 2,10A; ROTACAO: 30RPM; TORQUE DE TRABALHO: 35NM; TORQUE MAXIMO: 120NM</t>
  </si>
  <si>
    <t>FLOCULADOR MECANICO DE FLUXO AXIAL FMAX; FABRICANTE: GUARUJA; DATA DE FABRICACAO: 12/2018</t>
  </si>
  <si>
    <t>FLOCULADOR MECANICO DE FLUXO AXIAL; MODELO: A16E3576; DATA DE FABRICACAO: 2016; VAZAO: 375L/SEG</t>
  </si>
  <si>
    <t>ANALISADOR DE PH; INFORMACOES COMPLEMENTARES: COM ANALISADOR MULTIPARAMETRO; MODELO: SC200; FABRICANTE: HACH; DATA DE FABRICACAO: 02/2021; TENSAO: 100/240VAC; POTENCIA: 50VA/100VA</t>
  </si>
  <si>
    <t>REMOVEDOR MECANICO DE LODO FLOTADO COMPLETO; DATA DE FABRICACAO: 2017</t>
  </si>
  <si>
    <t>COMPORTA COM ATUADOR ELETRICO; FABRICANTE: FKB; DATA DE FABRICACAO: 2018; Nº DE FASES: TRIFASICO; PRESSAO: 5MCA; MATERIAL: ACO INOX; INFORMACOES COMPLEMENTARES: COM ATUADOR ELETRICO; MODELO: CSR6T; FABRICANTE: COESTER; DATA DE FABRICACAO: 09/2018; TENSAO: 380V; Nº DE FASES: TRIFASICO; ROTACAO: 31RPM; TORQUE DE TRABALHO: 45NM; TORQUE MAXIMO: 60NM</t>
  </si>
  <si>
    <t>COMPORTA COM ATUADOR ELETRICO; FABRICANTE: FKB; DATA DE FABRICACAO: 2018; Nº DE FASES: TRIFASICO; PRESSAO: 5MCA; MATERIAL: ACO INOX; INFORMACOES COMPLEMENTARES: COM ATUADOR ELETRICO; MODELO: CSR12M; FABRICANTE: COESTER; DATA DE FABRICACAO: 09/2018; TENSAO: 380V; Nº DE FASES: TRIFASICO; CORRENTE: 2,10A; ROTACAO: 30RPM; TORQUE DE TRABALHO: 45NM; TORQUE MAXIMO: 120NM</t>
  </si>
  <si>
    <t>PAINEL CCM; FABRICANTE: VECTOR; DATA DE FABRICACAO: 2018</t>
  </si>
  <si>
    <t>PAINEL CCM; FABRICANTE: VECTOR; DATA DE FABRICACAO: 2018; ALTURA: 2,25M; LARGURA: 3,20M; COMPRIMENTO: 0,65M</t>
  </si>
  <si>
    <t>PAINEL CCM; MODELO: CCM LAVAGEM DE FLUOR; FABRICANTE: VECTOR; DATA DE FABRICACAO: 2018; ALTURA: 2,30M; LARGURA: 3,60M; COMPRIMENTO: 0,85M</t>
  </si>
  <si>
    <t>BOMBA DE AMOSTRAGEM; MODELO: P500T; FABRICANTE: KSB; DATA DE FABRICACAO: 2018; TENSAO: 220/380V; POTENCIA: 0,5HP/0,37KW; CORRENTE: 2,25A/1,3A</t>
  </si>
  <si>
    <t>ANALISADOR DE PH; INFORMACOES COMPLEMENTARES: COM ANALISADOR MULTIPARAMETRO; MODELO: SC200; FABRICANTE: HACH; DATA DE FABRICACAO: 10/03/2017; TAG: AIT-505; TENSAO: 100/240VAC; POTENCIA: 50VA/100VA</t>
  </si>
  <si>
    <t>ANALISADOR DE CLORO; MODELO: CL17; FABRICANTE: HACH; DATA DE FABRICACAO: 2017</t>
  </si>
  <si>
    <t>ANALISADOR DE FLUOR; MODELO: CA610; FABRICANTE: HACH; DATA DE FABRICACAO: 2017</t>
  </si>
  <si>
    <t>BOMBA CENTRIFUGA; MODELO: MEGACPK 65-40-160 GG; FABRICANTE: KSB; DATA DE FABRICACAO: 2017; VAZAO: 40M³/H; PRESSAO: 51MCA; ROTACAO: 3542RPM</t>
  </si>
  <si>
    <t>BOMBA CENTRIFUGA; MODELO: SPY 400-440A; FABRICANTE: KSB; DATA DE FABRICACAO: 2017; VAZAO: 2340M³/H; PRESSAO: 12,5MCA; ROTACAO: 1190RPM</t>
  </si>
  <si>
    <t>BOMBA HELICOIDAL; MODELO: NMO38BY01L06B; FABRICANTE: NETZSCH; DATA DE FABRICACAO: 2018</t>
  </si>
  <si>
    <t>ATUADOR ELETRICO; MODELO: CSR12M; FABRICANTE: COESTER; DATA DE FABRICACAO: 2021; TENSAO: 380V; Nº DE FASES: TRIFASICO; CORRENTE: 2,1A; TORQUE: 120NM</t>
  </si>
  <si>
    <t>TALHA MANUAL; CAPACIDADE: 0,5T; ALTURA: 4,20M</t>
  </si>
  <si>
    <t>MEDIDOR DE NIVEL ULTRASSONICO; MODELO: MULTIRANGER 100; FABRICANTE: SIEMENS; DATA DE FABRICACAO: 22/03/2021; TENSAO: 100/230V; POTENCIA: 17W; CORRENTE: 5A</t>
  </si>
  <si>
    <t>MEDIDOR DE NIVEL ULTRASSONICO; MODELO: HYDROHANGER 200; FABRICANTE: SIEMENS; DATA DE FABRICACAO: 22/03/2021; TENSAO: 100/230V; POTENCIA: 17W; CORRENTE: 5A</t>
  </si>
  <si>
    <t>COMPRESSOR DE AR; MODELO: PRPD426AP027; FABRICANTE: CHICAGO PNEUMATICA; DATA DE FABRICACAO: 03/2019; PRESSAO: 13,27BAR</t>
  </si>
  <si>
    <t>COMPRESSOR DE AR; MODELO: PRPD426AP027; FABRICANTE: CHICAGO PNEUMATICA; DATA DE FABRICACAO: 03/2019; PRESSAO: 13,27BAR; VOLUME: 44,3L</t>
  </si>
  <si>
    <t>VALVULA BORBOLETA COM ATUADOR ELETRICO; FABRICANTE: VCW; DATA DE FABRICACAO: 01/2019; PRESSAO: 10BAR; DIAMETRO: 300MM; INFORMACOES COMPLEMENTARES: COM ATUADOR ELETRICO; MODELO: CSR6T; FABRICANTE: COESTER; DATA DE FABRICACAO: 01/2019; TENSAO: 380V; Nº DE FASES: TRIFASICO; POTENCIA: 0,12KW; CORRENTE: 0,46A; ROTACAO: 1800RPM; TORQUE MAXIMO: 60NM; TORQUE DE TRABALHO: 50NM</t>
  </si>
  <si>
    <t>TANQUE SATURACAO; MODELO: SSTC; FABRICANTE: GUARUJA; DATA DE FABRICACAO: 06/2019</t>
  </si>
  <si>
    <t>TANQUE SATURACAO; MODELO: SSTC; FABRICANTE: GUARUJA; DATA DE FABRICACAO: 06/2019; VOLUME: 4M³</t>
  </si>
  <si>
    <t>TANQUE SATURACAO; MODELO: AGUA DE RECIRCULACAO; FABRICANTE: BOSCH; DATA DE FABRICACAO: 2017; PRESSAO: 7KGF/CM²; VOLUME: 4M³</t>
  </si>
  <si>
    <t>VALVULA BORBOLETA COM ATUADOR ELETRICO; PRESSAO: 10BAR; DIAMETRO: 300MM; INFORMACOES COMPLEMENTARES: COM ATUADOR ELETRICO; MODELO: CSM120; FABRICANTE: COESTER; DATA DE FABRICACAO: 04/2017; TENSAO: 380V; Nº DE FASES: TRIFASICO; POTENCIA: 0,093KW; ROTACAO: 0,53RPM</t>
  </si>
  <si>
    <t>COMPRESSOR DE AR; MODELO: GX11FF; FABRICANTE: ATLAS COPCO; DATA DE FABRICACAO: 06/2017; TENSAO: 380V; POTENCIA: 15CV; VAZAO: 70,92M³/H; PRESSAO: 12,3BAR; ROTACAO: 3545RPM</t>
  </si>
  <si>
    <t>SOPRADOR; FABRICANTE: VAZFLUX; DATA DE FABRICACAO: 2018</t>
  </si>
  <si>
    <t>VALVULA BORBOLETA COM ATUADOR ELETRICO; FABRICANTE: AVR; DATA DE FABRICACAO: 2018; PRESSAO: 10BAR; DIAMETRO: 600MM; INFORMACOES COMPLEMENTARES: COM ATUADOR ELETRICO; MODELO: RS600; FABRICANTE: COESTER; DATA DE FABRICACAO: 2018; TENSAO: 380V; Nº DE FASES: TRIFASICO; POTENCIA: 0,18KW; CORRENTE: 0,54A; ROTACAO: 3600RPM</t>
  </si>
  <si>
    <t>VALVULA BORBOLETA COM ATUADOR ELETRICO; FABRICANTE: AVR; DATA DE FABRICACAO: 2018; PRESSAO: 10BAR; DIAMETRO: 200MM</t>
  </si>
  <si>
    <t>VALVULA BORBOLETA COM ATUADOR ELETRICO; FABRICANTE: AVR; DATA DE FABRICACAO: 2018; PRESSAO: 10BAR; DIAMETRO: 200MM; INFORMACOES COMPLEMENTARES: COM ATUADOR ELETRICO; MODELO: RS600; FABRICANTE: COESTER; DATA DE FABRICACAO: 2018; TENSAO: 380V; Nº DE FASES: TRIFASICO; POTENCIA: 0,18KW; CORRENTE: 0,54A; ROTACAO: 3600RPM</t>
  </si>
  <si>
    <t>VALVULA GAVETA COM ATUADOR ELETRICO; FABRICANTE: AVR; DATA DE FABRICACAO: 2018; PRESSAO: 10BAR; DIAMETRO: 100MM; INFORMACOES COMPLEMENTARES: COM ATUADOR ELETRICO; MODELO: RS600; FABRICANTE: COESTER; DATA DE FABRICACAO: 2018; TENSAO: 380V; Nº DE FASES: TRIFASICO; POTENCIA: 0,18KW; CORRENTE: 0,54A; ROTACAO: 3600RPM</t>
  </si>
  <si>
    <t>MEDIDOR DE NIVEL ULTRASSONICO; MODELO: HYDRORANGER 200; FABRICANTE: SIEMENS; DATA DE FABRICACAO: 22/08/2017; TENSAO: 100/230V; POTENCIA: 17W; CORRENTE: 5A</t>
  </si>
  <si>
    <t>TURBIDIMETRO; MODELO: TU5300SC; FABRICANTE: HACH; DATA DE FABRICACAO: 2021; POTENCIA: 14VA; INFORMACOES COMPLEMENTARES: COM ANALISADOR MULTIPARAMETRO; MODELO: SC200; FABRICANTE: HACH; DATA DE FABRICACAO: 09/02/2021; TENSAO: 100/240VAC; POTENCIA: 50VA/100VA</t>
  </si>
  <si>
    <t>PAINEL CCM; MODELO: CCM MISTURA; FABRICANTE: VECTOR; DATA DE FABRICACAO: 2018; ALTURA: 2,30M; LARGURA: 0,80M; COMPRIMENTO: 0,65M</t>
  </si>
  <si>
    <t>PAINEL CCM; MODELO: CCM SOPRADORES INVERSORES DE FREQUENCIA; FABRICANTE: VECTOR; DATA DE FABRICACAO: 2018; ALTURA: 2,30M; LARGURA: 9,00M; COMPRIMENTO: 0,85M</t>
  </si>
  <si>
    <t>TURBIDIMETRO; MODELO: TU5300SC; FABRICANTE: HACH; Nº DE SERIE: 1721139; DATA DE FABRICACAO: 2017; TAG: AIT 302-4; POTENCIA: 14VA; INFORMACOES COMPLEMENTARES: COM ANALISADOR MULTIPARAMETRO; MODELO: SC200; FABRICANTE: HACH; Nº DE SERIE: 1611C0139898; DATA DE FABRICACAO: 20/01/2017; TAG: CF-CCM MISTURA-AIT-800; TENSAO: 100/240VAC; POTENCIA: 50VA/100VA</t>
  </si>
  <si>
    <t>TURBIDIMETRO; MODELO: SURFACE SCATTER 7 SC; FABRICANTE: HACH; Nº DE SERIE: 170200553220; DATA DE FABRICACAO: 2017; TENSAO: 12V; POTENCIA: 20W</t>
  </si>
  <si>
    <t>TURBIDIMETRO; MODELO: TU5300SC; FABRICANTE: HACH; POTENCIA: 14VA; INFORMACOES COMPLEMENTARES: COM ANALISADOR MULTIPARAMETRO; MODELO: SC200; FABRICANTE: HACH; DATA DE FABRICACAO: 20/01/2017; TAG: CF-CCM MISTURA-AIT-201; TENSAO: 100/240VAC; POTENCIA: 50VA/100VA</t>
  </si>
  <si>
    <t>TURBIDIMETRO; MODELO: TU5300SC; FABRICANTE: HACH; POTENCIA: 14VA; INFORMACOES COMPLEMENTARES: ANALISADOR MULTIPARAMETRO; MODELO: SC200; FABRICANTE: HACH; Nº DE SERIE: 1612C0141632; DATA DE FABRICACAO: 31/01/2017; TAG: CF-CCM MISTURA-AIT-202; TENSAO: 100/240VAC; POTENCIA: 50VA/100VA</t>
  </si>
  <si>
    <t>TURBIDIMETRO; MODELO: TU5300SC; FABRICANTE: HACH; POTENCIA: 14VA; INFORMACOES COMPLEMENTARES: COM ANALISADOR MULTIPARAMETRO; MODELO: SC200; FABRICANTE: HACH; Nº DE SERIE: 1701C0150362; DATA DE FABRICACAO: 10/03/2017; TAG: CF-CCM MISTURA-AIT-204; TENSAO: 100/240VAC; POTENCIA: 50VA/100VA</t>
  </si>
  <si>
    <t>BOMBA DE AMOSTRAGEM; MODELO: P500T; FABRICANTE: KSB; DATA DE FABRICACAO: 2018; TAG: CF-CCM MOD. 1‐BP-01-03; TENSAO: 220/380V; POTENCIA: 0,5HP/0,37KW; CORRENTE: 2,25A/1,3A</t>
  </si>
  <si>
    <t>BOMBA DE AMOSTRAGEM; MODELO: P500T; FABRICANTE: KSB; DATA DE FABRICACAO: 2018; TAG: CF-CCM MISTURA‐BP-01-01; TENSAO: 220/380V; POTENCIA: 0,5HP/0,37KW; CORRENTE: 2,25A/1,3A</t>
  </si>
  <si>
    <t>BOMBA DE AMOSTRAGEM; MODELO: P500T; FABRICANTE: KSB; DATA DE FABRICACAO: 2018; TAG: CF-CCM MOD. 2-BP-01-02; TENSAO: 220/380V; POTENCIA: 0,5HP/0,37KW; CORRENTE: 2,25A/1,3A</t>
  </si>
  <si>
    <t>MEDIDOR DE VAZAO; MODELO: SITRANS F M MAG 5100W; FABRICANTE: SIEMENS; Nº DE SERIE: 240210D207; DATA DE FABRICACAO: 2017; PRESSAO: 10BAR; DIAMETRO: 200MM; INFORMACOES COMPLEMENTARES: COM CONVERSOR ELETRONICO DE SINAIS; MODELO: SITRANS F M MAG 6000; FABRICANTE: SIEMENS; Nº DE SERIE: N1J5025020; DATA DE FABRICACAO: 2018; TENSAO: 115/230VAC; POTENCIA: 17VA</t>
  </si>
  <si>
    <t>MEDIDOR DE VAZAO; MODELO: SITRANS F M MAG 5100W; FABRICANTE: SIEMENS; Nº DE SERIE: 240210D207; DATA DE FABRICACAO: 2017; PRESSAO: 10BAR; DIAMETRO: 200MM; INFORMACOES COMPLEMENTARES: COM CONVERSOR ELETRONICO DE SINAS; MODELO: SITRANS F M MAG 6000; FABRICANTE: SIEMENS; Nº DE SERIE: N1J5025020; DATA DE FABRICACAO: 2018; TENSAO: 115/230VAC; POTENCIA: 17VA</t>
  </si>
  <si>
    <t>MEDIDOR DE VAZAO; MODELO: SITRANS F M MAG 5100W; FABRICANTE: SIEMENS; Nº DE SERIE: 240210D207; DATA DE FABRICACAO: 2017; PRESSAO: 10BAR; DIAMETRO: 200MM; INFORMACOES COMPLEMENTARES: COM CONVEROSR ELETRONICO DE SINAIS; MODELO: SITRANS F M MAG 6000; FABRICANTE: SIEMENS; Nº DE SERIE: N1J5025020; DATA DE FABRICACAO: 2018; TENSAO: 115/230VAC; POTENCIA: 17VA</t>
  </si>
  <si>
    <t>MEDIDOR DE VAZAO; MODELO: SITRANS F M MAG 5100W; FABRICANTE: SIEMENS; Nº DE SERIE: 240210D207; DATA DE FABRICACAO: 2017; PRESSAO: 10BAR; DIAMETRO: 200MM; INFORMACOES COMPLEMENTARES: COM CONVER ELETRONICO DE SINAIS; MODELO: SITRANS F M MAG 6000; FABRICANTE: SIEMENS; Nº DE SERIE: N1J5025020; DATA DE FABRICACAO: 2018; TENSAO: 115/230VAC; POTENCIA: 17VA</t>
  </si>
  <si>
    <t>MEDIDOR DE VAZAO; MODELO: OPTIFLUX 2000F; FABRICANTE: KROHNE CONAUT; Nº DE SERIE: C18501461; DATA DE FABRICACAO: 2018; VAZAO: 225M³/H; DIAMETRO: 200MM; INFORMACOES COMPLEMENTARES: COM CONVERSOR ELETRONICO DE SINAIS; MODELO: IFC300F; FABRICANTE: KROHNE CONAUT; Nº DE SERIE: C18501461; DATA DE FABRICACAO: 2018; TENSAO: 110/220VAC</t>
  </si>
  <si>
    <t>MEDIDOR DE VAZAO; MODELO: OPTIFLUX 2000F; FABRICANTE: KROHNE CONAUT; Nº DE SERIE: C18501458; DATA DE FABRICACAO: 2018; VAZAO: 225M³/H; DIAMETRO: 200MM; INFORMACOES COMPLEMENTARES: COM CONVERSOR ELETRONICO DE SINAIS; MODELO: IFC300F; FABRICANTE: KROHNE CONAUT; Nº DE SERIE: C18501458; DATA DE FABRICACAO: 2018; TENSAO: 110/220VAC</t>
  </si>
  <si>
    <t>MEDIDOR DE VAZAO; MODELO: OPTIFLUX 2000F; FABRICANTE: KROHNE CONAUT; Nº DE SERIE: C18501459; DATA DE FABRICACAO: 2018; VAZAO: 225M³/H; DIAMETRO: 200MM; INFORMACOES COMPLEMENTARES: COM CONVERSOR ELETRONICO DE SINAIS; MODELO: IFC300F; FABRICANTE: KROHNE CONAUT; Nº DE SERIE: C18501459; DATA DE FABRICACAO: 2018; TENSAO: 110/220VAC</t>
  </si>
  <si>
    <t>MEDIDOR DE VAZAO; MODELO: OPTIFLUX 2000F; FABRICANTE: KROHNE CONAUT; Nº DE SERIE: C18501460; DATA DE FABRICACAO: 2018; VAZAO: 225M³/H; DIAMETRO: 200MM; INFORMACOES COMPLEMENTARES: COM CONVERSOR ELETRONICO DE SINAIS; MODELO: IFC300F; FABRICANTE: KROHNE CONAUT; Nº DE SERIE: C18501460; DATA DE FABRICACAO: 2018; TENSAO: 110/220VAC</t>
  </si>
  <si>
    <t>VALVULA GAVETA COM ATUADOR ELETRICO; MODELO: 1619; FABRICANTE: AVK; Nº DE SERIE: 38000000039875; DATA DE FABRICACAO: 2017; PRESSAO: 10BAR; DIAMETRO: 200MM; INFORMACOES COMPLEMENTARES: COM ATUADOR ELETRICO; MODELO: CSR16T; FABRICANTE: COESTER; Nº DE SERIE: 35699; DATA DE FABRICACAO: 02/2021; TENSAO: 380V; Nº DE FASES: TRIFASICO; ROTACAO: 14RPM</t>
  </si>
  <si>
    <t>BOMBA CENTRIFUGA; MODELO: MEGACPK 12580200GG; FABRICANTE: KSB; Nº DE SERIE: M481600688; DATA DE FABRICACAO: 2017; VAZAO: 40,84M³/H; PRESSAO: 75,8MCA; ROTACAO: 3564RPM</t>
  </si>
  <si>
    <t>BOMBA CENTRIFUGA; MODELO: MEGACPK 12580200GG; FABRICANTE: KSB; DATA DE FABRICACAO: 2017; VAZAO: 40,84M³/H; PRESSAO: 75,8MCA; ROTACAO: 3564RPM</t>
  </si>
  <si>
    <t>BOMBA CENTRIFUGA; MODELO: MEGACPK 12580200GG; FABRICANTE: KSB; Nº DE SERIE: M481600692; DATA DE FABRICACAO: 2017; VAZAO: 40,84M³/H; PRESSAO: 75,8MCA; ROTACAO: 3564RPM</t>
  </si>
  <si>
    <t>BOMBA CENTRIFUGA; MODELO: MEGACPK 12580200GG; FABRICANTE: KSB; Nº DE SERIE: M481600694; DATA DE FABRICACAO: 2017; VAZAO: 40,84M³/H; PRESSAO: 75,8MCA; ROTACAO: 3564RPM</t>
  </si>
  <si>
    <t>BOMBA CENTRIFUGA; FABRICANTE: KSB; Nº DE SERIE: M481700712; DATA DE FABRICACAO: 2017; VAZAO: 40M³/H; PRESSAO: 51MCA; ROTACAO: 3542RPM</t>
  </si>
  <si>
    <t>BOMBA CENTRIFUGA; FABRICANTE: KSB; Nº DE SERIE: M481700711; DATA DE FABRICACAO: 2017; VAZAO: 40M³/H; PRESSAO: 51MCA; ROTACAO: 3542RPM</t>
  </si>
  <si>
    <t>VALVULA GAVETA COM ATUADOR ELETRICO; MODELO: 4310; FABRICANTE: AVK; Nº DE SERIE: 38000000055649; DATA DE FABRICACAO: 2018; PRESSAO: 10BAR; DIAMETRO: 200MM; INFORMACOES COMPLEMENTARES: COM ATUADOR ELETRICO; MODELO: CSR16T; FABRICANTE: COESTER; Nº DE SERIE: 31910; DATA DE FABRICACAO: 01/2019; TENSAO: 380V; Nº DE FASES: TRIFASICO; ROTACAO: 14RPM; TORQUE DE TRABALHO: 100MN; TORQUE MAXIMO: 160MN</t>
  </si>
  <si>
    <t>VALVULA GAVETA COM ATUADOR ELETRICO; MODELO: 4310; FABRICANTE: AVK; Nº DE SERIE: 38000000006661; DATA DE FABRICACAO: 2018; PRESSAO: 10BAR; DIAMETRO: 200MM; INFORMACOES COMPLEMENTARES: COM ATUADOR ELETRICO; MODELO: CSR16T; FABRICANTE: COESTER; Nº DE SERIE: 31908; DATA DE FABRICACAO: 01/2019; TENSAO: 380V; Nº DE FASES: TRIFASICO; ROTACAO: 14RPM</t>
  </si>
  <si>
    <t>VALVULA GAVETA COM ATUADOR ELETRICO; MODELO: 4310; FABRICANTE: AVK; Nº DE SERIE: 380000000062231; DATA DE FABRICACAO: 2018; PRESSAO: 10BAR; DIAMETRO: 200MM; INFORMACOES COMPLEMENTARES: COM ATUADOR ELETRICO; MODELO: CSR16T; FABRICANTE: COESTER; Nº DE SERIE: 31911; DATA DE FABRICACAO: 01/2019; TENSAO: 380V; Nº DE FASES: TRIFASICO; ROTACAO: 14RPM</t>
  </si>
  <si>
    <t>VALVULA GAVETA COM ATUADOR ELETRICO; MODELO: 4310; FABRICANTE: AVK; DATA DE FABRICACAO: 2018; PRESSAO: 10BAR; DIAMETRO: 200MM; INFORMACOES COMPLEMENTARES: COM ATUADOR ELETRICO; MODELO: CSR16T; FABRICANTE: COESTER; Nº DE SERIE: 31909; DATA DE FABRICACAO: 01/2019; TENSAO: 380V; Nº DE FASES: TRIFASICO; ROTACAO: 14RPM</t>
  </si>
  <si>
    <t>BOMBA CENTRIFUGA; MODELO: INI80400; FABRICANTE: IMBIL; Nº DE SERIE: H00103G005; DATA DE FABRICACAO: 2018; TAG: ETAVPARAISOE; VAZAO: 146,88M³/H; PRESSAO: 75,84MCA; ROTACAO: 1775RPM</t>
  </si>
  <si>
    <t>BOMBA CENTRIFUGA; MODELO: INI80400; FABRICANTE: IMBIL; Nº DE SERIE: H00103G004; DATA DE FABRICACAO: 2018; TAG: ETAVPARAISOD; VAZAO: 146,88M³/H; PRESSAO: 75,84MCA; ROTACAO: 1775RPM</t>
  </si>
  <si>
    <t>BOMBA CENTRIFUGA; MODELO: INI80400; FABRICANTE: IMBIL; Nº DE SERIE: H00103G002; DATA DE FABRICACAO: 2018; TAG: ETAVPARAISOB; VAZAO: 146,88M³/H; PRESSAO: 75,84MCA; ROTACAO: 1775RPM</t>
  </si>
  <si>
    <t>BOMBA CENTRIFUGA; MODELO: INI80400; FABRICANTE: IMBIL; Nº DE SERIE: H00103G001; DATA DE FABRICACAO: 2018; TAG: ETAVPARAISOA; VAZAO: 146,88M³/H; PRESSAO: 75,84MCA; ROTACAO: 1775RPM</t>
  </si>
  <si>
    <t>BOMBA CENTRIFUGA; MODELO: INI80400; FABRICANTE: IMBIL; Nº DE SERIE: H00103G003; DATA DE FABRICACAO: 2018; TAG: ETAVPARAISOC; VAZAO: 146,88M³/H; PRESSAO: 75,84MCA; ROTACAO: 1775RPM</t>
  </si>
  <si>
    <t>NOBREAK; MODELO: KEOR T EVO 20000TH/TH; FABRICANTE: LEGRAND; POTENCIA: 20KVA</t>
  </si>
  <si>
    <t>NOBREAK; MODELO: UPS 3000 TITAN PRO; FABRICANTE: ATA; POTENCIA: 3KVA</t>
  </si>
  <si>
    <t>NOBREAK; MODELO: UPS 6000 TITAN PRO; FABRICANTE: ATA; POTENCIA: 6KVA</t>
  </si>
  <si>
    <t>SWITCH; MODELO: J9774A 2530-8G POE+SWITCH; FABRICANTE: ARUBA; CAPACIDADE: 8 PORTAS</t>
  </si>
  <si>
    <t>NOBREAK; MODELO: UPS 2000 TITAN PRO; FABRICANTE: ATA; POTENCIA: 2KVA</t>
  </si>
  <si>
    <t>NOBREAK; MODELO: SENUS MX 1500; FABRICANTE: SENUS TECNOLOGIA; POTENCIA: 3KVA</t>
  </si>
  <si>
    <t>NOBREAK; MODELO: PRIME ONLINE; FABRICANTE: NHS; DATA DE FABRICACAO: 11/2020; POTENCIA: 3KVA</t>
  </si>
  <si>
    <t>SWITCH; MODELO: ARUBA 2530 8G; FABRICANTE: ARUBA; CAPACIDADE: 8 PORTAS</t>
  </si>
  <si>
    <t>NOBREAK; MODELO: LASER SENOIDAL G2; FABRICANTE: NHS; DATA DE FABRICACAO: 11/2019; POTENCIA: 5KVA</t>
  </si>
  <si>
    <t>NOBREAK; MODELO: 3KVAS; FABRICANTE: SENUS TECNOLOGIA; POTENCIA: 3KVA</t>
  </si>
  <si>
    <t>SWITCH; MODELO: J9774A 2530-8G; FABRICANTE: ARUBA; CAPACIDADE: 8 PORTAS</t>
  </si>
  <si>
    <t>SWITCH; MODELO: J9773A 2530-24G; FABRICANTE: ARUBA; CAPACIDADE: 24 PORTAS</t>
  </si>
  <si>
    <t>SWITCH; MODELO: ARUBA 2530 24G; FABRICANTE: ARUBA; CAPACIDADE: 24 PORTAS</t>
  </si>
  <si>
    <t>SWITCH; MODELO: 2530-24J9782 A; FABRICANTE: ARUBA; CAPACIDADE: 24 PORTAS</t>
  </si>
  <si>
    <t>NOBREAK; MODELO: UPS 3000 TITAN PRO; FABRICANTE: POWERNET; POTENCIA: 3KVA</t>
  </si>
  <si>
    <t>NOBREAK; MODELO: UPS; FABRICANTE: POWERNET</t>
  </si>
  <si>
    <t>NOBREAK; MODELO: NHS MINI III; FABRICANTE: NOBREAK CIA</t>
  </si>
  <si>
    <t>SWITCH; MODELO: STRATIX 8300; FABRICANTE: ALLEN-BRADLEY; DATA DE FABRICACAO: 05/02/2017; CAPACIDADE: 10 PORTAS</t>
  </si>
  <si>
    <t>SWITCH; MODELO: AII RJ-45 PORTS (1-10T); FABRICANTE: ARUBA; CAPACIDADE: 8 PORTAS</t>
  </si>
  <si>
    <t>NOBREAK; MODELO: PRIME ONLINE 3000 VA; FABRICANTE: NHS; POTENCIA: 3KVA</t>
  </si>
  <si>
    <t>NOBREAK; MODELO: UPS 2000; FABRICANTE: ATA; POTENCIA: 2KVA</t>
  </si>
  <si>
    <t>NOBREAK; MODELO: SAFE SERVER; FABRICANTE: ENGETRON; POTENCIA: 3KVA</t>
  </si>
  <si>
    <t>NOBREAK; MODELO: UPS 3000; FABRICANTE: ATA; POTENCIA: 3KVA</t>
  </si>
  <si>
    <t>SISTEMA DE EMERGENCIA COM NO BREAK  3 KVA - Contrato 8900 construção da ETA.GAM.001</t>
  </si>
  <si>
    <t>NOBREAK; MODELO: NHS MINI III; FABRICANTE: NOBREAKCIA</t>
  </si>
  <si>
    <t>NOBREAK; MODELO: 3KVAS; FABRICANTE: TAF; POTENCIA: 3KVA</t>
  </si>
  <si>
    <t>SWITCH; MODELO: IGS-10020PT; FABRICANTE: PLANET; CAPACIDADE: 8 PORTAS</t>
  </si>
  <si>
    <t>SWITCH; FABRICANTE: ARUBA; CAPACIDADE: 8 PORTAS</t>
  </si>
  <si>
    <t>NOBREAK; MODELO: UPS 2000 TITAN PRO; FABRICANTE: ATA</t>
  </si>
  <si>
    <t>SWITCH; MODELO: J9774A 2530-BG; FABRICANTE: ARUBA; CAPACIDADE: 8 PORTAS</t>
  </si>
  <si>
    <t>SWITCH; MODELO: INS-808; FABRICANTE: VOLKTEK; CAPACIDADE: 8 PORTAS</t>
  </si>
  <si>
    <t>NOBREAK; MODELO: ITYS E; FABRICANTE: SOCOMEC</t>
  </si>
  <si>
    <t>SWITCH; MODELO: J9773A 2530-24G POE+SWITCH; FABRICANTE: ARUBA; CAPACIDADE: 24 PORTAS</t>
  </si>
  <si>
    <t>SWITCH; MODELO: 2530-24 J9782A; FABRICANTE: ARUBA HP; CAPACIDADE: 24 PORTAS</t>
  </si>
  <si>
    <t>SWITCH; MODELO: 2530-24G POE+ SWITCH J9773A; FABRICANTE: ARUBA; CAPACIDADE: 24 PORTAS</t>
  </si>
  <si>
    <t>SWITCH; MODELO: 2530-24G POE+ SWITCH; FABRICANTE: ARUBA; CAPACIDADE: 24 PORTAS</t>
  </si>
  <si>
    <t>MONITOR; TAMANHO: 46POL</t>
  </si>
  <si>
    <t>COMPUTADOR (CPU); MODELO: DELL PRECISION TOWER 3620; FABRICANTE: DELL; DATA DE FABRICACAO: 06/02/2018</t>
  </si>
  <si>
    <t>COMPUTADOR (CPU); MODELO: DELL PRECISION TOWER 3620; FABRICANTE: DELL; PROCESSADOR: INTEL XEON; DATA DE FABRICACAO: 06/02/2018</t>
  </si>
  <si>
    <t>NOBREAK; FABRICANTE: LACERDA SISTEMAS DE ENERGIA; POTENCIA: 3KVA</t>
  </si>
  <si>
    <t>SWITCH; MODELO: 2530-24G; FABRICANTE: ARUBA; CAPACIDADE: 24 PORTAS</t>
  </si>
  <si>
    <t>ROTOVALVULA; MODELO: TRUNNION 300; POLEGADAS: 30 POL; INFORMACOES COMPLEMENTARES: COM ACIONAMENTO HIDRAULICO</t>
  </si>
  <si>
    <t>ROTOVALVULA; MODELO: TRUNNION 300; POLEGADAS: 20 POL; INFORMACOES COMPLEMENTARES: COM ACIONAMENTO HIDRAULICO N° DE SERE: L18143</t>
  </si>
  <si>
    <t>MISTURADOR; MODELO: TURBO SUBMERSO HM 30</t>
  </si>
  <si>
    <t>GRUPO GERADOR; MODELO: DIESEL; POTENCIA: 360KVA; TENSAO: 380/220V; INFORMACOES COMPLEMENTARES: CARENADO/GABINADO</t>
  </si>
  <si>
    <t>BOMBA SUBMERSIVEL; MODELO: XFP 100J CH2 PE860/4-60; TENSAO: 380V; INFORMACOES COMPLEMENTARES: NG2 RC - COM PEDESTAL DN 100 DIN PN16-2, CORRENTE, MANILHA, CENTRAL DE COMANDO E MONITOR, KIT REPARO-SET XFP PE5 J</t>
  </si>
  <si>
    <t>BOMBA CENTRIFUGA; INFORMACOES COMPLEMENTARES: CARREGAMENTO HIPLOCLORITO SODIO - SISTEMA DE CAPTACAO E TRATAMENTO DE AGUA LAGO NORTE.</t>
  </si>
  <si>
    <t>COMPORTA; MODELO: MOTORIZADA; INFORMACOES COMPLEMENTARES: PARA CANAL DE ENTRADA E SAIDA DA GRADE FINA</t>
  </si>
  <si>
    <t>MOTOBOMBA; MODELO: MT250 MV490; POTENCIA: 1000 CV; RPM: 900; INFORMACOES COMPLEMENTARES: 12 VESP STD W22 1000CV 4P 250SM 900RPM MT250 MV490 5V900 CH</t>
  </si>
  <si>
    <t>BOMBA SUBMERSIVEL; MODELO: AF 550-4W2 GB150 RC</t>
  </si>
  <si>
    <t>BOMBA SUBMERSIVEL; MODELO: XFP 100J CH2 PE430/4-60; TENSAO: 380V</t>
  </si>
  <si>
    <t>BOMBA SUBMERSIVEL; MODELO: XFP 150J CH2 PES20/4-60; TENSAO: 380V; INFORMACOES COMPLEMENTARES: NG2 RC, COM MANILHA, CENTRAL ELETRO COMAN E MONITOR, KIT REPARO E PEDESTAL DNI 50 PN</t>
  </si>
  <si>
    <t>BOMBA SUBMERSIVEL; MODELO: XFP 150J CH2 PES20/4-60; TENSAO: 380V; INFORMACOES COMPLEMENTARES: NG2 RC, COM MANILHA, CENTRAL ELETRO COMAN E MONITOR, KIT REPARO E PEDESTAL DNI 50 PN 16</t>
  </si>
  <si>
    <t>GUINDASTE; MODELO: DE COLUNA; INFORMACOES COMPLEMENTARES: COM LANCA GIRATORIA</t>
  </si>
  <si>
    <t>CONJUNTO MOTOBOMBA</t>
  </si>
  <si>
    <t>MISTURADOR; MODELO: MX 75-4 C/ANEL; INFORMACOES COMPLEMENTARES: 2/3/4/7V ITEM 4380NVR SERIE 1</t>
  </si>
  <si>
    <t>ANALISADOR DE COAGULANTES; MODELO: HA2 + DT3</t>
  </si>
  <si>
    <t>ATUADOR ELETRICO; INFORMACOES COMPLEMENTARES: PARTE INTEGRANTE DA VALVULA BORBOLETA CONCENTRICA FLANGEADA DN600 PN10</t>
  </si>
  <si>
    <t>MISTURADOR; MODELO: MX 50-6 C/ANEL; INFORMACOES COMPLEMENTARES: 2/3/4/7V ITEM 2380 NVR SERIE 1</t>
  </si>
  <si>
    <t xml:space="preserve">ANALISADOR DE CLORO; INFORMACOES COMPLEMENTARES: PARA CONTROLE CONTINUO DE PROCESSO </t>
  </si>
  <si>
    <t>BOMBA SUBMERSIVEL; MODELO: KRT K100-316; FABRICANTE: KSB</t>
  </si>
  <si>
    <t>CONTROLE REMOTO PONTE ROLANTE; INFORMACOES COMPLEMENTARES: COMPOSTO DE TRANSMISSOR, RECEPTOR, 433-434 NHZ, COM SISTEMA DE COMANDO PARA JOSTICK E CONTROLES ADICIONAIS</t>
  </si>
  <si>
    <t xml:space="preserve">INVERSOR DE FREQUENCIA; POTENCIA: 3KVA; TENSAO: 125V; FABRICANTE: SISTEMA INVERSOR 390313 3,0 KVA ENTRADA 125VCC SAIDA 220VCA (FN) - IF - EMBALADO; INFORMACOES COMPLEMENTARES: </t>
  </si>
  <si>
    <t>BOMBA SUBMERSIVEL; INFORMACOES COMPLEMENTARES: DE RECIRCULACAO DE ESGOTO COM MOSTRADOR</t>
  </si>
  <si>
    <t>VALVULA BORBOLETA; MODELO: FF FLANGEADA; POLEGADAS: 800MM; INFORMACOES COMPLEMENTARES: COM ATUADOR ELETRICO ESPECIAL (CLASSE DE PRESSAO: 10 KGF/CM² / DIAMETRO DA SECAO: 800 MM)</t>
  </si>
  <si>
    <t>COMPORTA; MODELO: MOTORIZADA; INFORMACOES COMPLEMENTARES: PARA ENTRADA DA CAIXA DE AREIA</t>
  </si>
  <si>
    <t>AERADOR; MODELO: TORNADO 30; TENSAO: 380V</t>
  </si>
  <si>
    <t>MOTOBOMBA SUBMERSIVEL</t>
  </si>
  <si>
    <t>BOMBA LOBULOS; INFORMACOES COMPLEMENTARES: PARA LODO DE ESGOTO</t>
  </si>
  <si>
    <t>GUINDASTE GIRATORIO; MODELO: 500 KG; INFORMACOES COMPLEMENTARES: COM TALHA ELETRICA DE CABO DE ACO, CAPACIDADE P/ 500 KG, TRILHOS, SISTEMA DE ELETRIFICACAO LONGITUDINAL COMPLETO E MONTAGEM.</t>
  </si>
  <si>
    <t>PAINEL CCM; TAG: ETE MELCHIOR VIB-6000-1 DESIDRATACAO 380V-T/ 220V-M/ 24 VCC PV-24066; ALTURA: 1,00M; LARGURA: 0,30M; COMPRIMENTO: 0,80M</t>
  </si>
  <si>
    <t>TRITURADOR; MODELO: M-OVAS SI 3.0/200</t>
  </si>
  <si>
    <t>BOMBA PERISTALTICA; MODELO: QDOS 120 PROFIBUS SANTOPRENE 4 BAR</t>
  </si>
  <si>
    <t>COMPORTA; MODELO: MANUAL; INFORMACOES COMPLEMENTARES: PARA CANAL DE SAIDA DO TRATAMENTO PRELIMINAR</t>
  </si>
  <si>
    <t>MOTOBOMBA; MODELO: AISI 304; INFORMACOES COMPLEMENTARES: TIRADENTES E PORCAS DOS TIRADENTES ACO INOXIDAVEL AISI 304 CARACA FERRO FUNDIDO PARTES GIRATORIAS ACO INOXIDAVEL AISI 420 ROTOR ACO CROMO COM CROMO DURO ESPECIAL U M40 ESTATOR BORRACHA SBE ARTICULACOES PINO</t>
  </si>
  <si>
    <t>BOMBA SUBMERSIVEL; MODELO: AFP 100/407 380V; INFORMACOES COMPLEMENTARES: 10M</t>
  </si>
  <si>
    <t>MOTOBOMRA; MODELO: MT200/MV190; POTENCIA: 20 CV; RPM: 1850; INFORMACOES COMPLEMENTARES: 4 V02 IR2 20CV 4P 380 V 160M 1850 MT200/MV190 5V670 VAA CABO</t>
  </si>
  <si>
    <t>MEDIDOR DE OXIGENIO; MODELO: 50S-0-1-1-0; 5423/OPT/20M</t>
  </si>
  <si>
    <t>ATUADOR ELETRICO; MODELO: CSM 16; POTENCIA: 750W; INFORMACOES COMPLEMENTARES: BASEADO EM TECNICA DIGITAL CSM 16 DE POTENCIA NAO SUPERIOR A 750W - N/S 32001</t>
  </si>
  <si>
    <t xml:space="preserve">NOBREAK; POTENCIA: 6KVA; TENSAO: 200 A 420V </t>
  </si>
  <si>
    <t>CLP; INFORMACOES COMPLEMENTARES: COMPOSTO POR FONTES, MODULOS DE COMUNICACAO, MODULOS DE ENTRADA E SAIDA E DRIVER OPC</t>
  </si>
  <si>
    <t>BOMBA SUBMERSIVEL; MODELO: NS 3153; FABRICANTE: FLYGT</t>
  </si>
  <si>
    <t>BOMBA PERISTALTICA; MODELO: QDOS 30 PROFIBUS SANTOPRENE 7 BAR</t>
  </si>
  <si>
    <t>MOTOBOMBA; MODELO: AISI 304; INFORMACOES COMPLEMENTARES: TIRADENTES E PORCAS DOS TIRADENTES ACO INOXIDAVEL AISI 304 CARCACA FERRO FUNDIDO PARTES GIRATORIAS ACO INOXIDAVEL AISI 304 ROTOR ACO CROMO COM CROMO DURO ESPECIAL UM40 ESTATOR BORRACHA SBE ARTICULACOES PINO E VEDACAO SM</t>
  </si>
  <si>
    <t>MISTURADOR; MODELO: MX 75-4</t>
  </si>
  <si>
    <t>BOMBA SUBMERSIVEL; MODELO: EJ 50 BX 380V; INFORMACOES COMPLEMENTARES: 10M</t>
  </si>
  <si>
    <t>MEDIDOR DE NIVEL; INFORMACOES COMPLEMENTARES: COMPOSTO POR CONTROLADOR FMU90-R21CA162AA1A - PROSONIC S E SONDA FDU91-JN1BA- PROSONIC S</t>
  </si>
  <si>
    <t>INVERSOR DE FREQUENCIA; MODELO: PM240-2  6SL3210-IPE24-5UL0; POTENCIA: 30 CV; TENSAO: 480V; INFORMACOES COMPLEMENTARES: LINHA SINAMICS G120, FAB SIEMENS</t>
  </si>
  <si>
    <t>ATUADOR ELETRICO; MODELO: CSR6T; POTENCIA: 750W; INFORMACOES COMPLEMENTARES: BASEADO EM TECNICA DIGITAL, CSR6T DE POTENCIA NAO SUPERIOR A 750W S: 35123 A 35130</t>
  </si>
  <si>
    <t>ATUADOR ELETRICO; MODELO: CSR6T; POTENCIA: 750W; INFORMACOES COMPLEMENTARES: BASEADO EM TECNICA DIGITAL, CSR6T DE POTENCIA NAO SUPERIOR A 750W S: 35115 A 35122</t>
  </si>
  <si>
    <t>PAINEL ELETRICO; POTENCIA: 30 CV; INFORMACOES COMPLEMENTARES: PARTIDA BOMBA HELICOIDAL 30CV</t>
  </si>
  <si>
    <t>BALANCA DETERMINADORA DE UMIDADE; MODELO: 60G - MO MOC63U</t>
  </si>
  <si>
    <t>BALANCA DETERMINADORA DE UMIDADE</t>
  </si>
  <si>
    <t>MOTOBOMBA SUBMERSIVEL; POTENCIA: 5CV; RPM: 3450; INFORMACOES COMPLEMENTARES: PARA DRENAGEM (Q=60M³/H, HM=8,00MCA, P=5CV, 3450 RPM) AGUA LIMPA, TRIFASICA</t>
  </si>
  <si>
    <t>INVERSOR DE FREQUENCIA; MODELO: PF753; POTENCIA: 50 CV; TENSAO: 440V; INFORMACOES COMPLEMENTARES: 65 AMPS</t>
  </si>
  <si>
    <t>ANALISADOR DE CLORO; MODELO: HX0001-05054-PNP DR900; FABRICANTE: HACH</t>
  </si>
  <si>
    <t>MOTORREDUTOR; MODELO: SA77 R37 DRS71S4</t>
  </si>
  <si>
    <t>BOMBA DOSADORA; INFORMACOES COMPLEMENTARES: HIPOCLORITO DE SODIO MOTORIZADA DIAFRAGMA 0,18 KW 200,  60HZ MONOFASICA 19 L/H. 14 BAR ETATRON.</t>
  </si>
  <si>
    <t>SWITCH; MODELO: INDUSTRIAL L2+L4 8-PORT 1000T</t>
  </si>
  <si>
    <t>MEDIDOR; MODELO: ULTRA-SONICO COM COMUNICACAO PROFIBUS DP; INFORMACOES COMPLEMENTARES: ( SONDA, TRANSMISSOR E PROGRAMADOR)</t>
  </si>
  <si>
    <t xml:space="preserve"> TURBIDIMETRO PORTATIL; MODELO: HX 0001-03389-PNP; FABRICANTE: HACH; INFORMACOES COMPLEMENTARES: 2100Q EPA 0-1000NTU FONTE/USB</t>
  </si>
  <si>
    <t>PAINEL ELETRICO; POTENCIA: 27 CV; INFORMACOES COMPLEMENTARES: PARA BOMBA LOBULOS 27CV</t>
  </si>
  <si>
    <t>MEDIDOR; MODELO: ULTRA-SONICO</t>
  </si>
  <si>
    <t>MEDIDOR DE NIVEL ULTRASSONICO; INFORMACOES COMPLEMENTARES: COM COMUNICACAO PROFIBUS DP</t>
  </si>
  <si>
    <t xml:space="preserve">GERADOR; MODELO: TD4000CX MONOFASICO DISEL; POTENCIA: 3,6 KA; FABRICANTE: TOMAYA; INFORMACOES COMPLEMENTARES: </t>
  </si>
  <si>
    <t>BOMBA CENTRIFUGA; MODELO: MB R20A-12 600/012/38; INFORMACOES COMPLEMENTARES: TRIFASICA PARA AGUA</t>
  </si>
  <si>
    <t>BOMBA CENTRIFUGA; MODELO: MB R20A-11 600/011/38TR; INFORMACOES COMPLEMENTARES: TRIFASICA PARA AGUA</t>
  </si>
  <si>
    <t>NOBREAK; MODELO: MONOFASICO; POTENCIA: 3KVA; TENSAO: 220V</t>
  </si>
  <si>
    <t>MOTORREDUTOR; MODELO: SA67 R37 DRS71S4</t>
  </si>
  <si>
    <t>MEDIDOR PH DIGITAL; MODELO: HX0001-08424 -PNP HQ11D; FABRICANTE: HACH; INFORMACOES COMPLEMENTARES: PORTATIL</t>
  </si>
  <si>
    <t>TRANSMISSOR DE PRESSAO; INFORMACOES COMPLEMENTARES: INTELIGENTE</t>
  </si>
  <si>
    <t>MEDIDOR DE NIVEL ULTRASSONICO; INFORMACOES COMPLEMENTARES: SISTEMA COMPLETO DE MEDICAO E CONTROLE DE NIVEL COM SENSOR E CONVERSOR</t>
  </si>
  <si>
    <t>CAMERA TERMOGRAFICA; MODELO: FLIR; INFORMACOES COMPLEMENTARES: INFRAVERMELHO PORTATIL</t>
  </si>
  <si>
    <t>CAMERA; MODELO: FLIR; INFORMACOES COMPLEMENTARES: INFRAVERMELHO PORTATIL</t>
  </si>
  <si>
    <t xml:space="preserve">NOBREAK; POTENCIA: 3KVA; TENSAO: 200 A 420V </t>
  </si>
  <si>
    <t>BOMBA AUTO ESCORVANTE; POTENCIA: 2 CV; TENSAO: 380/220V; RPM: 3500; INFORMACOES COMPLEMENTARES: ROTOR CENTRIFUGO SEMIABERTO 3500 RPM SR 2 X 11/2 2CV, 380/220V THEBE</t>
  </si>
  <si>
    <t>SWITCH; MODELO: ARRUBA 2530 24G POE</t>
  </si>
  <si>
    <t>SWITCH; MODELO: HPE2530-24G-POE+</t>
  </si>
  <si>
    <t>SWITCH; MODELO: JD992A-V1905-24-POE; FABRICANTE: HP; CAPACIDADE: 24 PORTAS</t>
  </si>
  <si>
    <t>TRITURADOR; MODELO: M-OVAS MINI S1; FABRICANTE: NETZSCH</t>
  </si>
  <si>
    <t>MOTOR ELETRICO; POTENCIA: 25 CV; INFORMACOES COMPLEMENTARES: ROTOR DE GAIOLA 25 CV 04  COM 160 L</t>
  </si>
  <si>
    <t>MOTOR ELETRICO; POTENCIA: 15 CV; INFORMACOES COMPLEMENTARES: ROTOR DE GAIOLA 15 CV 04 132M</t>
  </si>
  <si>
    <t>SWITCH; MODELO: GIGABIT 08 PORTAS RJ45 COM 67W+2X SFP</t>
  </si>
  <si>
    <t>MOTOBOMBA SUBMERSIVEL; POTENCIA: 2CV; TENSAO: 380V; RPM: 1750; INFORMACOES COMPLEMENTARES: COM VEDACAO POR SELO MECANICO, ACOPLADA A MOTOR ELETRICO TRIFASICO DE 2 HP, 4 POLOS, 1750 RPM, 60HZ, 380 V. PONTO DE OPERACAO [Q=10,0 X H=8,5 MCA]</t>
  </si>
  <si>
    <t>BOMBA CENTRIFUGA; MODELO: MB 4R8PB-12 370/3.5/38TR; INFORMACOES COMPLEMENTARES: TRIFASICA PARA AGUA</t>
  </si>
  <si>
    <t xml:space="preserve">NOBREAK; POTENCIA: 2KVA; TENSAO: 200 A 420V </t>
  </si>
  <si>
    <t>INVERSOR DE FREQUENCIA; POTENCIA: 15 CV</t>
  </si>
  <si>
    <t>TRANSMISSOR DE PRESSAO; MODELO: LCD301-M411 SMAR</t>
  </si>
  <si>
    <t>MEDIDOR DE NIVEL; MODELO: HYDRORANGER 200; FABRICANTE: SIEMENS; INFORMACOES COMPLEMENTARES: Nº SERIAL: PBD/D1302194</t>
  </si>
  <si>
    <t>ATUADOR ELETRICO</t>
  </si>
  <si>
    <t>ANALISADOR DE CLORO; MODELO: HX0001-06817- PNP DR300; FABRICANTE: HACH; INFORMACOES COMPLEMENTARES: CLORO 0,02-2,00/0.1-80MG MARCA HACH</t>
  </si>
  <si>
    <t>SISTEMA DE AERAÇÃO INCLUINDO TODOS OS SERVIÇOS E MATERIAIS NECESSÁRIOS PARA ENTRADA EM OPERAÇÃO (compostos por difusores,tubulações em aço inoxidável, válvulas tipo borboleta DN 100, válvulas tipo borboleta DN 500 mm, válvulas tipo borboleta DN 350) - CT 9222</t>
  </si>
  <si>
    <t>VALVULA BORBOLETA COM ATUADOR ELETRICO; DIAMETRO: 900MM; INFORMACOES COMPLEMENTARES: COM ATUADOR ELETRICO; MODELO: CSR16T; FABRICANTE: COESTER; DATA DE FABRICACAO: 02/2021; TENSAO: 380V; Nº DE FASES: TRIFASICO; ROTACAO: 10RPM; TORQUE MAXIMO: 160NM; TORQUE DE TRABALHO: 100NM</t>
  </si>
  <si>
    <t>VALVULA RETENCAO; MODELO: FLANGEADA; FABRICANTE: AVR; DATA DE FABRICACAO: 2020; PRESSAO: 10BAR; DIAMETRO: 250MM</t>
  </si>
  <si>
    <t>MEDIDOR DE VAZAO; MODELO: SITRANS F M MAG 5100W; FABRICANTE: SIEMENS; DATA DE FABRICACAO: 2021; PRESSAO: 40BAR; DIAMETRO: 150MM</t>
  </si>
  <si>
    <t>BOMBA SUBMERSIVEL; MODELO: MB S90-07 801/095/38TR; FABRICANTE: LEAO; DIAMETRO: 8POL</t>
  </si>
  <si>
    <t>BOMBA SUBMERSIVEL; MODELO: MB 4SD-22; FABRICANTE: LEAO; DIAMETRO: 4POL</t>
  </si>
  <si>
    <t>BOMBA SUBMERSIVEL; MODELO: MB 4SD-28 450/010/38TR; FABRICANTE: LEAO; DIAMETRO: 4POL</t>
  </si>
  <si>
    <t>BOMBA SUBMERSIVEL; MODELO: MB 3R3PB-18 180 1 M2F 60220; FABRICANTE: LEAO; DIAMETRO: 4POL; MATERIAL: ACO INOX</t>
  </si>
  <si>
    <t>BOMBA SUBMERSIVEL; MODELO: MB 4R5IB-06 370/001/38 TR; FABRICANTE: LEAO; DIAMETRO: 4POL; MATERIAL: ACO INOX</t>
  </si>
  <si>
    <t>BOMBA SUBMERSIVEL; MODELO: MB 4R4IA-22 370/003/38 TR; FABRICANTE: LEAO; DIAMETRO: 4POL; MATERIAL: ACO INOX</t>
  </si>
  <si>
    <t>BOMBA SUBMERSIVEL; MODELO: MB 4R3PA-12 230/002/38 TR; FABRICANTE: LEAO; DIAMETRO: 4POL; MATERIAL: ACO INOX</t>
  </si>
  <si>
    <t>BOMBA SUBMERSIVEL; MODELO: MB 4R3PA-15 230/1,5/38 TR; FABRICANTE: LEAO; DIAMETRO: 4POL; MATERIAL: ACO INOX</t>
  </si>
  <si>
    <t>BOMBA SUBMERSIVEL; MODELO: MB 4R3PA-17 230/1,5/38 TR; FABRICANTE: LEAO; DIAMETRO: 4POL; MATERIAL: ACO INOX</t>
  </si>
  <si>
    <t>BOMBA SUBMERSIVEL; MODELO: BB 4R3PA-17; FABRICANTE: LEAO; DIAMETRO: 4POL; MATERIAL: ACO INOX</t>
  </si>
  <si>
    <t>BOMBA SUBMERSIVEL; MODELO: MB S30-09; FABRICANTE: LEAO; DIAMETRO: 6POL</t>
  </si>
  <si>
    <t>BOMBA SUBMERSIVEL; MODELO: MB S35-13; FABRICANTE: LEAO; DIAMETRO: 6POL</t>
  </si>
  <si>
    <t>BOMBA SUBMERSIVEL; MODELO: MB S30-10; FABRICANTE: LEAO; DIAMETRO: 6POL</t>
  </si>
  <si>
    <t>BOMBA SUBMERSIVEL; MODELO: MB R20A-12; FABRICANTE: LEAO; DIAMETRO: 6POL</t>
  </si>
  <si>
    <t>BOMBA SUBMERSIVEL; MODELO: MB R28A-09; FABRICANTE: LEAO; DIAMETRO: 6POL</t>
  </si>
  <si>
    <t>BOMBA SUBMERSIVEL; MODELO: MB R28A-10; FABRICANTE: LEAO; DIAMETRO: 6POL</t>
  </si>
  <si>
    <t>TRANSMISSOR DE PRESSAO</t>
  </si>
  <si>
    <t>MOTOR ELETRICO; MODELO: W22; FABRICANTE: WEG; DATA DE FABRICACAO: 2020; TENSAO: 380V; POTENCIA: 370KW; CORRENTE: 687A; ROTACAO: 1793RPM</t>
  </si>
  <si>
    <t>VALVULA BORBOLETA COM ATUADOR ELETRICO; FABRICANTE: RTS; PRESSAO: 25BAR; DIAMETRO: 200MM; INFORMACOES COMPLEMENTARES: COM ATUADOR ELETRICO; MODELO: CSR6T; FABRICANTE: COESTER; DATA DE FABRICACAO: 12/2021; TENSAO: 380V; Nº DE FASES: TRIFASICO; CORRENTE: 0,71A; ROTACAO: 31RPM; TORQUE DE TRABALHO: 55NM</t>
  </si>
  <si>
    <t>VALVULA GAVETA; FABRICANTE: IVAL; DATA DE FABRICACAO: 2019; PRESSAO: 16BAR; DIAMETRO: 400MM</t>
  </si>
  <si>
    <t>BOMBA SUBMERSIVEL; MODELO: XFP 100J CH2 PE520/4 368MM; FABRICANTE: SULZER; DATA DE FABRICACAO: 04/2021; TENSAO: 380V; Nº DE FASES: TRIFASICO; POTENCIA: 52KW; CORRENTE: 98,5A; VAZAO: 102,6M³/H; PRESSAO: 67MCA; ROTACAO: 1732RPM</t>
  </si>
  <si>
    <t>BOMBA SUBMERSIVEL; MODELO: XFP 100J CH2 PE430/4 317MM; FABRICANTE: SULZER; DATA DE FABRICACAO: 05/2021; TENSAO: 380V; Nº DE FASES: TRIFASICO; POTENCIA: 43KW; CORRENTE: 83,1A; VAZAO: 175M³/H; PRESSAO: 44MCA; ROTACAO: 1786RPM</t>
  </si>
  <si>
    <t>TALHA ELETRICA; FABRICANTE: PG ELEVACAO DE CARGAS; TENSAO: 220/380V; CORRENTE: 7,6A; ROTACAO: 1660RPM; CAPACIDADE: 2T; INFORMACOES COMPLEMENTARES: COM TROLLEY; MODELO: ZDY124; FABRICANTE: PG ELEVACAO DE CARGAS; TENSAO: 220/380V; POTENCIA: 0,4KW; CORRENTE: 1,25A</t>
  </si>
  <si>
    <t>BOMBA SUBMERSIVEL; MODELO: XFP 150J CH2 PE520/4 305MM; FABRICANTE: SULZER; DATA DE FABRICACAO: 09/2020; TENSAO: 380V; Nº DE FASES: TRIFASICO; POTENCIA: 52KW; CORRENTE: 98,5A; VAZAO: 399,6M³/H; PRESSAO: 32MCA; ROTACAO: 1786RPM</t>
  </si>
  <si>
    <t>BOMBA SUBMERSIVEL; MODELO: KRT F100-401/504XG 0325MM; FABRICANTE: KSB; DATA DE FABRICACAO: 2021; TENSAO: 380V; POTENCIA: 65HP; VAZAO: 78,3M³/H; PRESSAO: 53,03MCA; ROTACAO: 1750RPM</t>
  </si>
  <si>
    <t>BOMBA SUBMERSIVEL; MODELO: KRT F100-401/654XG 0390MM; FABRICANTE: KSB; DATA DE FABRICACAO: 2021; TENSAO: 380V; POTENCIA: 83HP; VAZAO: 27,5M³/H; PRESSAO: 75,6MCA; ROTACAO: 1750RPM</t>
  </si>
  <si>
    <t>BOMBA SUBMERSIVEL; MODELO: KRT F100-401/654XG 0370MM; FABRICANTE: KSB; DATA DE FABRICACAO: 2021; TENSAO: 380V; POTENCIA: 83HP; VAZAO: 71,7M³/H; PRESSAO: 66,5MCA; ROTACAO: 1750RPM</t>
  </si>
  <si>
    <t>VALVULA GAVETA; FABRICANTE: IVAL; DATA DE FABRICACAO: 2020; PRESSAO: 25BAR; DIAMETRO: 200MM</t>
  </si>
  <si>
    <t>BOMBA SUBMERSIVEL; MODELO: KRTNF80-252/154UEG 0260MM; FABRICANTE: KSB; DATA DE FABRICACAO: 2021; TENSAO: 220/380/440V; POTENCIA: 20HP; VAZAO: 23,06M³/H; PRESSAO: 35,23MCA; ROTACAO: 1782RPM</t>
  </si>
  <si>
    <t>VALVULA GAVETA; FABRICANTE: AVK; DATA DE FABRICACAO: 2022; PRESSAO: 16BAR; DIAMETRO: 250MM</t>
  </si>
  <si>
    <t>VALVULA CONTROLADORA DE PRESSAO; MODELO: AWWA C508; FABRICANTE: VCW; DATA DE FABRICACAO: 14/12/2021; PRESSAO: 10BAR; DIAMETRO: 250MM</t>
  </si>
  <si>
    <t>VALVULA CONTROLADORA DE PRESSAO; MODELO: AWWA C508; FABRICANTE: VCW; DATA DE FABRICACAO: 20/12/2021; PRESSAO: 10BAR; DIAMETRO: 400MM</t>
  </si>
  <si>
    <t>VALVULA CONTROLADORA DE PRESSAO; MODELO: AWWA C508; FABRICANTE: VCW; DATA DE FABRICACAO: 20/12/2021; PRESSAO: 10BAR; DIAMETRO: 300MM</t>
  </si>
  <si>
    <t>VALVULA CONTROLADORA DE PRESSAO; FABRICANTE: BERMAD; PRESSAO: 10BAR; DIAMETRO: 200MM</t>
  </si>
  <si>
    <t>VALVULA BORBOLETA COM ATUADOR ELETRICO; MODELO: CCST22GRGR; FABRICANTE: RTS; DATA DE FABRICACAO: 02/2022; PRESSAO: 10BAR; DIAMETRO: 500MM; INFORMACOES COMPLEMENTARES: COM ATUADOR ELETRICO; MODELO: CSR16T; FABRICANTE: COESTER; DATA DE FABRICACAO: 12/2021; TENSAO: 380V; Nº DE FASES: TRIFASICO; CORRENTE: 0,78A; ROTACAO: 20RPM; TORQUE DE TRABALHO: 95NM</t>
  </si>
  <si>
    <t>VALVULA BORBOLETA; MODELO: DI500/7; FABRICANTE: AVK; PRESSAO: 25BAR; DIAMETRO: 300MM</t>
  </si>
  <si>
    <t>VALVULA RETENCAO; FABRICANTE: VCW; DATA DE FABRICACAO: 18/11/2022; PRESSAO: 25BAR; DIAMETRO: 300MM</t>
  </si>
  <si>
    <t>VALVULA BORBOLETA COM ATUADOR ELETRICO; MODELO: FLG; FABRICANTE: VCW; DATA DE FABRICACAO: 21/12/2022; PRESSAO: 25BAR; DIAMETRO: 300MM; INFORMACOES COMPLEMENTARES: COM ATUADOR ELETRICO; MODELO: CSR6T; FABRICANTE: COESTER; DATA DE FABRICACAO: 11/2022; TENSAO: 380V; Nº DE FASES: TRIFASICO; CORRENTE: 0,6A; ROTACAO: 31RPM; TORQUE DE TRABALHO: 60NM</t>
  </si>
  <si>
    <t>VALVULA BORBOLETA COM ATUADOR ELETRICO; MODELO: FLG; FABRICANTE: VCW; DATA DE FABRICACAO: 09/12/2022; PRESSAO: 16BAR; DIAMETRO: 350MM; INFORMACOES COMPLEMENTARES: COM ATUADOR ELETRICO; MODELO: CSR6T; FABRICANTE: COESTER; DATA DE FABRICACAO: 11/2022; TENSAO: 380V; Nº DE FASES: TRIFASICO; CORRENTE: 0,6A; ROTACAO: 31RPM; TORQUE DE TRABALHO: 60NM</t>
  </si>
  <si>
    <t>VALVULA BORBOLETA; FABRICANTE: BRAY; PRESSAO: 150PSI; DIAMETRO: 500MM</t>
  </si>
  <si>
    <t>VALVULA CONTROLADORA DE FLUXO; MODELO: M842500; PRESSAO: 150PSI; DIAMETRO: 20POL</t>
  </si>
  <si>
    <t>TRANSFORMADOR DE POTENCIA; MODELO: SECO TTR; FABRICANTE: BLUTRAFOS; DATA DE FABRICACAO: 03/2020; TENSAO: 13,8KV; Nº DE FASES: TRIFASICO; POTENCIA: 1000KVA; CORRENTE: 41,8A</t>
  </si>
  <si>
    <t>DISJUNTOR; MODELO: 3AH5113-1; FABRICANTE: SIEMENS; DATA DE FABRICACAO: 2017; TENSAO: 15KV; CORRENTE: 800A</t>
  </si>
  <si>
    <t>PAINEL CCM; DATA DE FABRICACAO: 06/2017; TAG: CCM 01 CAPTACAO; TENSAO: 220/380VCA; Nº DE FASES: TRIFASICO; CORRENTE: 1008A; ALTURA: 2,30M; LARGURA: 4,80M; COMPRIMENTO: 0,80M</t>
  </si>
  <si>
    <t>TRANSFORMADOR DE POTENCIA; MODELO: SECO GEAFOL; FABRICANTE: SIEMENS; DATA DE FABRICACAO: 07/2017; TENSAO: 36225V; Nº DE FASES: TRIFASICO; POTENCIA: 1500KVA</t>
  </si>
  <si>
    <t>CHAVE SECCIONADORA; MODELO: SFBC-436; FABRICANTE: SCHAK; DATA DE FABRICACAO: 07/2017; TENSAO: 36KV; Nº DE FASES: TRIFASICO; CORRENTE: 400A</t>
  </si>
  <si>
    <t>DISJUNTOR; MODELO: 3AH5312-2; FABRICANTE: SIEMENS; DATA DE FABRICACAO: 2016; TENSAO: 36KV; CORRENTE: 1250A</t>
  </si>
  <si>
    <t>TORRE DE COMUNICACAO; ALTURA: 40,00M</t>
  </si>
  <si>
    <t>VALVULA BORBOLETA; FABRICANTE: BRAY; DIAMETRO: 500MM</t>
  </si>
  <si>
    <t>VALVULA RETENCAO; FABRICANTE: BRAY; DIAMETRO: 350MM</t>
  </si>
  <si>
    <t>VALVULA GAVETA; FABRICANTE: BRAY; DIAMETRO: 350MM</t>
  </si>
  <si>
    <t>BOMBA PERISTALTICA; MODELO: QDOS120; FABRICANTE: WATSON MARLOW</t>
  </si>
  <si>
    <t>TANQUE; FABRICANTE: FIBRAV; CAPACIDADE: 7500L</t>
  </si>
  <si>
    <t>CHUVEIRO DE EMERGENCIA LAVA OLHOS</t>
  </si>
  <si>
    <t>BOMBA SUBMERSIVEL; MODELO: SAPO</t>
  </si>
  <si>
    <t>BOMBA SUBMERSA</t>
  </si>
  <si>
    <t>PAINEL DE AUTOMACAO; MODELO: AUTOMACAO E CCM; FABRICANTE: TECAUT AUTOMACAO; TAG: QUADRO DE COMANDO 1 A 10CV; TENSAO: 380V; Nº DE FASES: TRIFASICO; CORRENTE: 40A; ALTURA: 1,20M; LARGURA: 0,80M; COMPRIMENTO: 0,40M</t>
  </si>
  <si>
    <t>RADIO COMUNICADOR; MODELO: 5AC GEN2; FABRICANTE: UBIQUITI</t>
  </si>
  <si>
    <t>MEDIDOR DE VAZAO ULTRASSONICO; FABRICANTE: OCTAVE; VAZAO: 40M³/H; PRESSAO: 16BAR; DIAMETRO: 50MM</t>
  </si>
  <si>
    <t>PAINEL DE AUTOMACAO; FABRICANTE: VECTOR; TAG: NUCLEO RURAL CAPAO SECO E EC C. SECO QA02-13; ALTURA: 0,80M; LARGURA: 0,60M; COMPRIMENTO: 0,30M</t>
  </si>
  <si>
    <t>PAINEL CCM; FABRICANTE: WOLTEC; TAG: QFC-POCO ARTESIANO; TENSAO: 220/380VCA; Nº DE FASES: TRIFASICO; ALTURA: 1,20M; LARGURA: 0,80M; COMPRIMENTO: 0,25M</t>
  </si>
  <si>
    <t>PAINEL CCM; MODELO: PANEL VIEW PLUS; FABRICANTE: ALLEN-BRADLEY; ALTURA: 0,60M; LARGURA: 0,60M; COMPRIMENTO: 0,40M</t>
  </si>
  <si>
    <t>TRANSMISSOR DE PRESSAO; MODELO: PT4800; FABRICANTE: PROVIDER; PRESSAO: 0-4BAR</t>
  </si>
  <si>
    <t>PAINEL DE AUTOMACAO; FABRICANTE: VECTOR; TAG: NUCLEO RURAL CERAMICAS DOM BOSCO QA01-35; ALTURA: 0,80M; LARGURA: 0,60M; COMPRIMENTO: 0,30M</t>
  </si>
  <si>
    <t>VALVULA BORBOLETA; MODELO: CL22028; FABRICANTE: VCW; Nº DE FASES: TRIFASICO; DIAMETRO: 300MM</t>
  </si>
  <si>
    <t>BOMBA CENTRIFUGA; MODELO: MEGABLOC 50-32-160 GG; FABRICANTE: KSB</t>
  </si>
  <si>
    <t>TORRE DE COMUNICACAO; ALTURA: 20,00M</t>
  </si>
  <si>
    <t>CHUVEIRO DE EMERGENCIA LAVA OLHOS; FABRICANTE: CLENLAB</t>
  </si>
  <si>
    <t>ANALISADOR DE CLORO; MODELO: DIALOG DACB; FABRICANTE: PROMINENT; DATA DE FABRICACAO: 2019</t>
  </si>
  <si>
    <t>CHUVEIRO DE EMERGENCIA LAVA OLHOS; FABRICANTE: LAM VALVULAS</t>
  </si>
  <si>
    <t>VALVULA REDUTORA DE PRESSAO (VRP); MODELO: S300; FABRICANTE: DOROT; DATA DE FABRICACAO: 11/2020; PRESSAO: 10BAR; DIAMETRO: 300MM</t>
  </si>
  <si>
    <t>CENTRIFUGA DECANTER; MODELO: JUMBO 4RTV; FABRICANTE: PIERALISI; DATA DE FABRICACAO: 2022; ROTACAO: 3400RPM</t>
  </si>
  <si>
    <t>BOMBA HELICOIDAL; FABRICANTE: NETZSCH; DATA DE FABRICACAO: 2020</t>
  </si>
  <si>
    <t>INVERSOR DE FREQUENCIA; MODELO: VLT AQUADRIVE; FABRICANTE: DANFOSS; TENSAO: 380/480V; Nº DE FASES: TRIFASICO; POTENCIA: 22KW</t>
  </si>
  <si>
    <t>PONTE ROLANTE COM TALHA ELETRICA; FABRICANTE: SANSEI; CAPACIDADE: 1000KG</t>
  </si>
  <si>
    <t>PONTE ROLANTE COM TALHA ELETRICA; FABRICANTE: MVB; POTENCIA: 1,32/0,44KW; CAPACIDADE: 1T; COMPRIMENTO: 5,40M</t>
  </si>
  <si>
    <t>GRUPO GERADOR; MODELO: GTA201A122; FABRICANTE: WEG; DATA DE FABRICACAO: 30/08/2019; POTENCIA: 75/68KVA</t>
  </si>
  <si>
    <t>PAINEL CCM; FABRICANTE: ALR; TAG: QCM</t>
  </si>
  <si>
    <t>COMPORTA; LARGURA: 1,00M</t>
  </si>
  <si>
    <t>BOMBA HELICOIDAL; MODELO: NM063BY01L07V; FABRICANTE: NETZSCH; DATA DE FABRICACAO: 2022; POTENCIA: 2,80KW; VAZAO: 30M³/H; PRESSAO: 2BAR; ROTACAO: 260RPM</t>
  </si>
  <si>
    <t>TRITURADOR; MODELO: M-OVAS S1 3.0/200; FABRICANTE: NETZSCH; DATA DE FABRICACAO: 2022</t>
  </si>
  <si>
    <t>PONTE ROLANTE COM TALHA MANUAL; FABRICANTE: CSM; CAPACIDADE: 1T</t>
  </si>
  <si>
    <t>PONTE ROLANTE COM TALHA MANUAL; FABRICANTE: BERG-STEEL; CAPACIDADE: 1T</t>
  </si>
  <si>
    <t>CHUVEIRO DE EMERGENCIA LAVA OLHOS; FABRICANTE: HAWS AVLIS</t>
  </si>
  <si>
    <t>MEDIDOR DE VAZAO ULTRASSONICO; MODELO: B39VW; FABRICANTE: SANESOLUTI; VAZAO: 100M³/H; DIAMETRO: 100MM</t>
  </si>
  <si>
    <t>BOMBA SUBMERSIVEL; MODELO: BHS 813-08 100CV; POTENCIA: 100CV</t>
  </si>
  <si>
    <t>BOMBA SUBMERSIVEL; MODELO: R20-A-16 17CV; POTENCIA: 17CV</t>
  </si>
  <si>
    <t>BOMBA SUBMERSIVEL; MODELO: R11-14 9CV; POTENCIA: 9CV; VAZAO: 1,45L/SEG</t>
  </si>
  <si>
    <t>BOMBA SUBMERSIVEL; MODELO: R20-17 18CV; POTENCIA: 18CV</t>
  </si>
  <si>
    <t>BOMBA SUBMERSIVEL; MODELO: R20-14 15CV; POTENCIA: 15CV; VAZAO: 5L/SEG</t>
  </si>
  <si>
    <t>BANCO DE BATERIAS; MODELO: ECCO POWER; FABRICANTE: LACERDA; QUANTIDADE DE BATERIAS: 16</t>
  </si>
  <si>
    <t>MODULO FOTOVOLTAICO</t>
  </si>
  <si>
    <t>BOMBA SUBMERSIVEL; MODELO: XFP 100J CH2 PE520/4; FABRICANTE: SULZER; DATA DE FABRICACAO: 04/2021; TENSAO: 380V; CORRENTE: 98,5A; VAZAO: 102,6M³/H; PRESSAO: 67MCA; ROTACAO: 1732RPM; DIAMETRO: 100MM</t>
  </si>
  <si>
    <t>UNIDADE COMPACTA DE TRATAMENTO PRELIMINAR; MODELO: VUC 3-300; FABRICANTE: VIBROPAC; DATA DE FABRICACAO: 2020; TAG: ETE.ALG.001-UCT-001</t>
  </si>
  <si>
    <t>MOTOBOMBA; MODELO: ALTO RENDIMENTO PREMIUM; FABRICANTE: BREDEL HOSE PUMPS; DATA DE FABRICACAO: 2021; TENSAO: 220/380V; POTENCIA: 0,37KW; CORRENTE: 1,66/0,96A; ROTACAO: 1720RPM</t>
  </si>
  <si>
    <t>MEDIDOR DE VAZAO; MODELO: OPTIFLUX 2000F; FABRICANTE: KROHNE CONAUT; DATA DE FABRICACAO: 2021; VAZAO: 225M³/H; DIAMETRO: 200MM; INFORMACOES COMPLEMENTARES: COM CONVERSOR ELETRONICO DE SINAIS; MODELO: IFC050W; FABRICANTE: KROHNE CONAUT; DATA DE FABRICACAO: 2021</t>
  </si>
  <si>
    <t>MEDIDOR DE VAZAO ULTRASSONICO; DIAMETRO: 50MM</t>
  </si>
  <si>
    <t>RESERVATORIO; DIAMETRO: 1,30M; ALTURA: 2,00M</t>
  </si>
  <si>
    <t>RESERVATORIO; DIAMETRO: 2,30M; ALTURA: 3,00M</t>
  </si>
  <si>
    <t>PAINEL CCM; FABRICANTE: HANAMEC; TAG: CCM GAMA; ALTURA: 2,00M; LARGURA: 1,80M; COMPRIMENTO: 0,60M</t>
  </si>
  <si>
    <t>MEDIDOR DE VAZAO; MODELO: OPTIFLUX 2000F; FABRICANTE: KROHNE CONAUT; DATA DE FABRICACAO: 2021; INFORMACOES COMPLEMENTARES: COM CONVERSOR ELETRONICO DE SINAIS; MODELO: IFC050P; FABRICANTE: KROHNE CONAUT; DATA DE FABRICACAO: 2021</t>
  </si>
  <si>
    <t>PAINEL CCM; FABRICANTE: WOLTEC; TAG: QFC-POCO ARTESIANO 08 E 03; TENSAO: 220/380V; Nº DE FASES: TRIFASICO; ALTURA: 1,20M; LARGURA: 0,80M; COMPRIMENTO: 0,25M</t>
  </si>
  <si>
    <t>BOMBA SUBMERSIVEL; DIAMETRO: 150MM</t>
  </si>
  <si>
    <t>PAINEL ELETRICO; POTENCIA: 27CV</t>
  </si>
  <si>
    <t>AERADOR; MODELO: TORNADO</t>
  </si>
  <si>
    <t>MEDIDOR DE VAZAO; MODELO: OPTIFLUX 2000F; FABRICANTE: KROHNE CONAUT; DATA DE FABRICACAO: 2018; INFORMAÇOES COMPLEMENTARES: CONVERSOR ELETRONICO DE SINAIS; MODELO: IFC300F; FABRICANTE: KROHNE CONAUT</t>
  </si>
  <si>
    <t>DISJUNTOR; MODELO: EASYPACT EXE; FABRICANTE: SCHNEIDER ELETRIC; DATA DE FABRICACAO: 2020; TENSAO: 17,5/95KV; CORRENTE: 1250A</t>
  </si>
  <si>
    <t>MOTOR ELETRICO; Nº DE FASES: TRIFASICO; POTENCIA: 15CV</t>
  </si>
  <si>
    <t>MEDIDOR DE NIVEL ULTRASSONICO; MODELO: PROSONIC S; FABRICANTE: ENDRESS+HAUSER</t>
  </si>
  <si>
    <t>PONTE ROLANTE COM TALHA ELETRICA; MODELO: PON 2212201MC; FABRICANTE: CROACIA; CAPACIDADE: 1T</t>
  </si>
  <si>
    <t>BANCO DE BATERIAS; MODELO: CFPS 2-200; FABRICANTE: SEC POWER; DATA DE FABRICACAO: 08/2022; TENSAO: 125V; CORRENTE: 40A; CAPACIDADE: 200A/H; QUANTIDADE DE BATERIAS: 60</t>
  </si>
  <si>
    <t>TORRE DE COMUNICACAO; MODELO: TM02035003L; FABRICANTE: SAN CONSTRUCOES SUSTENTAVEIS; DATA DE FABRICACAO: 11/2018; ALTURA: 40,00M</t>
  </si>
  <si>
    <t>MEDIDOR DE VAZAO; MODELO: WS2000; FABRICANTE: ZENNER; VAZAO: 60M³/H; PRESSAO: 16BAR; DIAMETRO: 100MM</t>
  </si>
  <si>
    <t>BOMBA SUBMERSIVEL; POTENCIA: 35CV; CORRENTE: 55A; VAZAO: 15,95L/SEG; ROTACAO: 1750RPM</t>
  </si>
  <si>
    <t>PAINEL DE AUTOMACAO; MODELO: QUADRO DE FORCA E AUTOMACAO; FABRICANTE: TECAUT AUTOMACAO INDUSTRIAL; TENSAO: 380V; Nº DE FASES: TRIFASICO; CORRENTE: 100A; ALTURA: 1,20M; LARGURA: 0,80M; COMPRIMENTO: 0,40M</t>
  </si>
  <si>
    <t>BOMBA DE VACUO; MODELO: BOMBA DE VACUO SL-60; FABRICANTE: SOLAB</t>
  </si>
  <si>
    <t>MEDIDOR DE VAZAO; MODELO: TGF450; FABRICANTE: COMATE; TAG: FT-004 - Contrato 8900 construção da ETA.GAM.001</t>
  </si>
  <si>
    <t>MISTURADOR; MODELO: MX 75-4 C/ANEL; FABRICANTE: SULZER; TENSAO: 380V; POTENCIA: 5,50KW; CORRENTE: 12,16A; ROTACAO: 1750RPM</t>
  </si>
  <si>
    <t>TALHA MANUAL; MODELO: COMPACTA NT; FABRICANTE: BERG-STEEL; DATA DE FABRICACAO: 2018; CAPACIDADE: 1T; ALTURA: 3,00M</t>
  </si>
  <si>
    <t>MEDIDOR DE VAZAO; MODELO: OPTIFLUX 2000F; FABRICANTE: KROHNE CONAUT; DATA DE FABRICACAO: 2018; TAG: FT-002; VAZAO: 200M³/H; DIAMETRO: 8POL - Contrato 8900 construção da ETA.GAM.001</t>
  </si>
  <si>
    <t>MEDIDOR DE VAZAO; MODELO: OPTIFLUX 2000F; FABRICANTE: KROHNE CONAUT; DATA DE FABRICACAO: 2018; TAG: FT-002 F; VAZAO: 200M³/H; DIAMETRO: 8POL - Contrato 8900 construção da ETA.GAM.001</t>
  </si>
  <si>
    <t>MEDIDOR DE VAZAO; MODELO: OPTIFLUX 2000F; FABRICANTE: KROHNE CONAUT; DATA DE FABRICACAO: 2018; TAG: FT-002 E; VAZAO: 200M³/H; DIAMETRO: 8POL - Contrato 8900 construção da ETA.GAM.001</t>
  </si>
  <si>
    <t>MEDIDOR DE VAZAO; MODELO: OPTIFLUX 2000F; FABRICANTE: KROHNE CONAUT; DATA DE FABRICACAO: 2018; TAG: FT-002 D; VAZAO: 200M³/H; DIAMETRO: 8POL - Contrato 8900 construção da ETA.GAM.001</t>
  </si>
  <si>
    <t>MEDIDOR DE VAZAO; MODELO: OPTIFLUX 2000F; FABRICANTE: KROHNE CONAUT; DATA DE FABRICACAO: 2018; TAG: FT-002 C; VAZAO: 200M³/H; DIAMETRO: 8POL - Contrato 8900 construção da ETA.GAM.001</t>
  </si>
  <si>
    <t>MEDIDOR DE VAZAO; MODELO: OPTIFLUX 2000F; FABRICANTE: KROHNE CONAUT; DATA DE FABRICACAO: 2018; TAG: FT-002 B; VAZAO: 200M³/H; DIAMETRO: 8POL - Contrato 8900 construção da ETA.GAM.001</t>
  </si>
  <si>
    <t>MEDIDOR DE VAZAO; MODELO: OPTIFLUX 2000F; FABRICANTE: KROHNE CONAUT; DATA DE FABRICACAO: 2018; TAG: FT-002 A; VAZAO: 200M³/H; DIAMETRO: 8POL - Contrato 8900 construção da ETA.GAM.001</t>
  </si>
  <si>
    <t>MEDIDOR DE VAZAO; MODELO: OPTIFLUX 2000F; FABRICANTE: KROHNE CONAUT; DATA DE FABRICACAO: 2018; TAG: FT-001; VAZAO: 200M³/H; DIAMETRO: 16POL - Contrato 8900 construção da ETA.GAM.001</t>
  </si>
  <si>
    <t>TANQUE DE ARMAZENAGEM (LAVAGEM); FABRICANTE: IBT INDUSBRAST; DATA DE FABRICACAO: 09/2018; TAG: TQA-008; CAPACIDADE: 700M³; DIAMETRO: 15M; MATERIAL: METALICO; ALTURA: 4,15M - Contrato 8900 construção da ETA.GAM.001</t>
  </si>
  <si>
    <t>MEDIDOR DE VAZAO; MODELO: OPTIFLUX 2000F; FABRICANTE: KROHNE CONAUT; DATA DE FABRICACAO: 2018; TAG: FIT-006; VAZAO: 200M³/H; DIAMETRO: 6POL - Contrato 8900 construção da ETA.GAM.001</t>
  </si>
  <si>
    <t>SISTEMA PARA DEPURAR LIQUIDOS MEDIANTE AERACAO POR AR DIFUSO C/ ROMANEIO COMPLETO - CONTRATO 9244</t>
  </si>
  <si>
    <t>MISTURADOR; MODELO: MX 30</t>
  </si>
  <si>
    <t>MISTURADOR; MODELO: MX 60</t>
  </si>
  <si>
    <t>MISTURADOR; MODELO: MX 75</t>
  </si>
  <si>
    <t>BOMBA CENTRIFUGA; MODELO: GK-90S; TAG: BCT-005 B; POTENCIA: 0,5KW; VAZAO: 5M³/H; PRESSAO: 10MCA; DIAMETRO: 90MM - Contrato 8900 construção da ETA.GAM.001</t>
  </si>
  <si>
    <t>BOMBA CENTRIFUGA; MODELO: GK-90S; TAG: BCT-005 A; POTENCIA: 0,5KW; VAZAO: 5M³/H; PRESSAO: 10MCA; DIAMETRO: 90MM - Contrato 8900 construção da ETA.GAM.001</t>
  </si>
  <si>
    <t>BOMBA CENTRIFUGA DE CIP; MODELO: GK-170S; TAG: BCT-003 A; POTENCIA: 16KW; VAZAO: 82M³/H; PRESSAO: 30MCA; DIAMETRO: 175MM - Contrato 8900 construção da ETA.GAM.001</t>
  </si>
  <si>
    <t>BOMBA CENTRIFUGA DE CIP; MODELO: GK-170S; TAG: BCT-003 B; POTENCIA: 16KW; VAZAO: 82M³/H; PRESSAO: 30MCA; DIAMETRO: 175MM - Contrato 8900 construção da ETA.GAM.001</t>
  </si>
  <si>
    <t>BANCO DE BATERIAS; FABRICANTE: EZATEC; QUANTIDADE DE BATERIAS: 24</t>
  </si>
  <si>
    <t>PAINEL CCM; MODELO: ANALISADOR DE CLORO E FLUOR; FABRICANTE: STECK; ALTURA: 0,38M; LARGURA: 0,30M; COMPRIMENTO: 0,20M</t>
  </si>
  <si>
    <t>ANALISADOR DE PH; TAG: AIT-003 PH-BRUTA</t>
  </si>
  <si>
    <t>TURBIDIMETRO; MODELO: TU5300SC; FABRICANTE: HACH; TAG: AIT-005 A</t>
  </si>
  <si>
    <t>TURBIDIMETRO; MODELO: TU5300SC; FABRICANTE: HACH; TAG: AIT-005 B</t>
  </si>
  <si>
    <t>TURBIDIMETRO; MODELO: TU5300SC; FABRICANTE: HACH; TAG: AIT-005 F</t>
  </si>
  <si>
    <t>TURBIDIMETRO; MODELO: TU5300SC; FABRICANTE: HACH; TAG: AIT-005 E</t>
  </si>
  <si>
    <t>TURBIDIMETRO; MODELO: TU5300SC; FABRICANTE: HACH; TAG: AIT-005 D</t>
  </si>
  <si>
    <t>MEDIDOR DE VAZAO; MODELO: OPTIFLUX 4000F; FABRICANTE: KROHNE CONAUT; DATA DE FABRICACAO: 2018; TAG: FT-105 - Contrato 8900 construção da ETA.GAM.001</t>
  </si>
  <si>
    <t>MEDIDOR DE VAZAO; MODELO: OPTIFLUX 4000F; FABRICANTE: KROHNE CONAUT; DATA DE FABRICACAO: 2018; TAG: FT-104 - Contrato 8900 construção da ETA.GAM.001</t>
  </si>
  <si>
    <t>MEDIDOR DE VAZAO; MODELO: OPTIFLUX 4000F; FABRICANTE: KROHNE CONAUT; DATA DE FABRICACAO: 2018; TAG: FT-101 - Contrato 8900 construção da ETA.GAM.001</t>
  </si>
  <si>
    <t>MEDIDOR DE VAZAO; MODELO: OPTIFLUX 4000F; FABRICANTE: KROHNE CONAUT; DATA DE FABRICACAO: 2018; TAG: FT-107 - Contrato 8900 construção da ETA.GAM.001</t>
  </si>
  <si>
    <t>MEDIDOR DE VAZAO; MODELO: OPTIFLUX 4000F; FABRICANTE: KROHNE CONAUT; DATA DE FABRICACAO: 2018; TAG: FT-106 - Contrato 8900 construção da ETA.GAM.001</t>
  </si>
  <si>
    <t>MEDIDOR DE VAZAO; MODELO: OPTIFLUX 4000F; FABRICANTE: KROHNE CONAUT; DATA DE FABRICACAO: 2018; TAG: FT-109 - Contrato 8900 construção da ETA.GAM.001</t>
  </si>
  <si>
    <t>MEDIDOR DE VAZAO; MODELO: OPTIFLUX 4000F; FABRICANTE: KROHNE CONAUT; DATA DE FABRICACAO: 2018; TAG: FT-108 - Contrato 8900 construção da ETA.GAM.001</t>
  </si>
  <si>
    <t>MEDIDOR DE VAZAO; MODELO: OPTIFLUX 4000F; FABRICANTE: KROHNE CONAUT; DATA DE FABRICACAO: 2018; TAG: FT-100 - Contrato 8900 construção da ETA.GAM.001</t>
  </si>
  <si>
    <t>PAINEL DE AUTOMACAO; FABRICANTE: ALR; DATA DE FABRICACAO: 2022; TAG: QA-ETA.ENG.001; ALTURA: 1,90M; LARGURA: 1,00M; COMPRIMENTO: 0,60M</t>
  </si>
  <si>
    <t>BOMBA HELICOIDAL; MODELO: NMO63BY01L07V; FABRICANTE: NETZSCH; DATA DE FABRICACAO: 2018; TAG: BHE-001 A - Contrato 8900 construção da ETA.GAM.001</t>
  </si>
  <si>
    <t>BOMBA HELICOIDAL; MODELO: NMO63BY01L07V; FABRICANTE: NETZSCH; DATA DE FABRICACAO: 2018; TAG: BHE-001 B - Contrato 8900 construção da ETA.GAM.001</t>
  </si>
  <si>
    <t>BOMBA HELICOIDAL; MODELO: NMO63BY01L07V; FABRICANTE: NETZSCH; DATA DE FABRICACAO: 2018; TAG: BHE-001 C - Contrato 8900 construção da ETA.GAM.001</t>
  </si>
  <si>
    <t>TANQUE DE ARMAZENAMENTO DE AGUA ULTRAFILTRADA (CONTATO); MODELO: AGUA TRATADA; FABRICANTE: IBT; DATA DE FABRICACAO: 09/2018; TAG: TQA 002 B; CAPACIDADE: 200M³ - Contrato 8900 construção da ETA.GAM.001</t>
  </si>
  <si>
    <t>TANQUE DE ARMAZENAMENTO DE AGUA ULTRAFILTRADA (CONTATO); MODELO: AGUA TRATADA; FABRICANTE: IBT; DATA DE FABRICACAO: 09/2018; TAG: TQA 002 A; CAPACIDADE: 200M³ - Contrato 8900 construção da ETA.GAM.001</t>
  </si>
  <si>
    <t>TRANSFORMADOR DE FORCA; MODELO: CONJUNTO DE MEDICAO PADRAO CEB COM POSTE; FABRICANTE: ITAIPU; POTENCIA: 45KVA</t>
  </si>
  <si>
    <t>PONTE ROLANTE; MODELO: XLD; FABRICANTE: SANSEI; DATA DE FABRICACAO: 08/2019; TENSAO: 220/380V; CAPACIDADE: 2000KG; COMPRIMENTO: 5,50M</t>
  </si>
  <si>
    <t>MEDIDOR DE VAZAO; MODELO: 8712EMR2A1M4 8712; FABRICANTE: EMERSON ROSEMOUNT; DATA DE FABRICACAO: 2022</t>
  </si>
  <si>
    <t>VALVULA CONTROLADORA DE NIVEL (VCN); MODELO: GGG40; FABRICANTE: BGT; DATA DE FABRICACAO: 03/2021; PRESSAO: 10BAR; DIAMETRO: 500MM</t>
  </si>
  <si>
    <t>VALVULA GAVETA; MODELO: GGG GJS; FABRICANTE: AVK; DATA DE FABRICACAO: 2020; PRESSAO: 16BAR; DIAMETRO: 400MM</t>
  </si>
  <si>
    <t>VALVULA GAVETA; MODELO: FSH; FABRICANTE: PAM; PRESSAO: 16BAR; DIAMETRO: 200MM</t>
  </si>
  <si>
    <t>PAINEL DE AUTOMACAO; FABRICANTE: ALLIANCE; DATA DE FABRICACAO: 02/2021; TAG: QA-CLP; TENSAO: 220V; Nº DE FASES: TRIFASICO; CORRENTE: 16A; ALTURA: 2,00M; LARGURA: 0,60M; COMPRIMENTO: 0,60M</t>
  </si>
  <si>
    <t>SISTEMA COMPLETO DE ENTRADA DE ENERGIA COM PAINEL - Contrato 8900 construção da ETA.GAM.001</t>
  </si>
  <si>
    <t>SISTEMA DE EMERGENCIA COM BANCO DE BATERIAS (10KA) - Contrato 8900 construção da ETA.GAM.001</t>
  </si>
  <si>
    <t>SISTEMA COMPLETO DE DISTRIBUICAO DE ENERGIA COM PAINEL DE DISTRIBUICAO GERAL E AUTOMACAO; MODELO: AUTOMACAO DA ESTACAO DE TRATAMENTO; FABRICANTE: CAPUA ENGENHARIA; DATA DE FABRICACAO: 2018; TAG: ETA GAMA PCE-01; TENSAO: 220V - Contrato 8900 construção da ETA.GAM.001</t>
  </si>
  <si>
    <t>MEDIDOR DE VAZAO; MODELO: SITRANS F M MAG 6000; FABRICANTE: SIEMENS; DATA DE FABRICACAO: 09/2020</t>
  </si>
  <si>
    <t>VALVULA BORBOLETA COM ATUADOR ELETRICO; FABRICANTE: AWWA; PRESSAO: 10BAR; DIAMETRO: 600MM; INFORMACOES COMPLEMENTARES: COM ATUADOR ELETRICO; MODELO: CSR6T; FABRICANTE: COESTER; DATA DE FABRICACAO: 02/2021; TENSAO: 380V; Nº DE FASES: TRIFASICO; ROTACAO: 31RPM; TORQUE DE TRABALHO: 55NM</t>
  </si>
  <si>
    <t>VALVULA GAVETA; MODELO: GGG-GJS; FABRICANTE: AVR; DATA DE FABRICACAO: 2020; PRESSAO: 10BAR; DIAMETRO: 400MM</t>
  </si>
  <si>
    <t>VALVULA BORBOLETA COM ATUADOR ELETRICO; MODELO: WDF; FABRICANTE: IMI INTERATIVA; DATA DE FABRICACAO: 03/2021; PRESSAO: 10BAR; DIAMETRO: 900MM; INFORMACOES COMPLEMENTARES: COM ATUADOR ELETRICO; MODELO: CSR16T; FABRICANTE: COESTER; DATA DE FABRICACAO: 02/2021; TENSAO: 380V; Nº DE FASES: TRIFASICO; ROTACAO: 10RPM; TORQUE DE TRABALHO: 100NM</t>
  </si>
  <si>
    <t>BOMBA CENTRIFUGA; MODELO: ETA 125-40; FABRICANTE: KSB; DATA DE FABRICACAO: 2021; VAZAO: 178M³/H; PRESSAO: 23,7MCA; ROTACAO: 1160RPM</t>
  </si>
  <si>
    <t>INVERSOR DE FREQUENCIA; MODELO: VLT AQUA DRIVE; FABRICANTE: DANFOSS; DATA DE FABRICACAO: 2022; TENSAO: 380/440V; POTENCIA: 25KW; CORRENTE: 42,36A</t>
  </si>
  <si>
    <t>VALVULA BORBOLETA; MODELO: VB 504 F; FABRICANTE: ARAMFARPA; PRESSAO: 10BAR; DIAMETRO: 700MM</t>
  </si>
  <si>
    <t>PAINEL CCM; FABRICANTE: ALR; TAG: ETA.RDE.001; ALTURA: 2,00M; LARGURA: 4,60M; COMPRIMENTO: 0,66M</t>
  </si>
  <si>
    <t>INVERSOR DE FREQUENCIA; MODELO: VLT AQUA DRIVE; FABRICANTE: DANFOSS; TENSAO: 380/480V; POTENCIA: 20CV; CORRENTE: 29/25A</t>
  </si>
  <si>
    <t>MOTOBOMBA; MODELO: BREDEL 20; FABRICANTE: BREDEL HOSE PUMPS; DATA DE FABRICACAO: 2021; TENSAO: 230/277V; POTENCIA: 41-56W</t>
  </si>
  <si>
    <t>MOTOBOMBA; MODELO: BREDEL 25; FABRICANTE: BREDEL HOSE PUMPS; DATA DE FABRICACAO: 2021; TENSAO: 230/277V; POTENCIA: 44-59W</t>
  </si>
  <si>
    <t>TURBIDIMETRO; MODELO: TU5300SC; FABRICANTE: HACH; POTENCIA: 14VA; INFORMACOES COMPLEMENTARES: COM ANALISADOR MULTIPARAMETRO; MODELO: SC200; FABRICANTE: HACH; DATA DE FABRICACAO: 31/10/2018</t>
  </si>
  <si>
    <t>BOMBA PERISTALTICA; MODELO: APEX 20; FABRICANTE: BREDEL; DATA DE FABRICACAO: 2022</t>
  </si>
  <si>
    <t>COMPORTA; FABRICANTE: SIGMA; DATA DE FABRICACAO: 2019; MATERIAL: ACO INOXIDAVEL; LARGURA: 0,40M; COMPRIMENTO: 0,40M</t>
  </si>
  <si>
    <t>VALVULA BORBOLETA COM ATUADOR ELETRICO; MODELO: WCB; FABRICANTE: RTS; DATA DE FABRICACAO: 2019; PRESSAO: 10BAR; DIAMETRO: 250MM; INFORMACOES COMPLEMENTARES: COM ATUADOR ELETRICO; MODELO: CSR6T; FABRICANTE: COESTER; DATA DE FABRICACAO: 10/2019; TENSAO: 380V; Nº DE FASES: TRIFASICO; ROTACAO: 31RPM; TORQUE TRABALHO: 50NM</t>
  </si>
  <si>
    <t>RESERVATORIO; MODELO: A15.461; FABRICANTE: ENGETANK; DATA DE FABRICACAO: 03/2021; PRESSAO: 14,76KGF/CM²; CAPACIDADE: 2M³</t>
  </si>
  <si>
    <t>BOMBA SUBMERSIVEL; MODELO: KRT K80 - 315/172 XG; FABRICANTE: KSB; DATA DE FABRICACAO: 2019; VAZAO: 38,26M³/H; ROTACAO: 3500RPM</t>
  </si>
  <si>
    <t>PAINEL CCM; FABRICANTE: QUADROS; ALTURA: 1,60M; LARGURA: 0,40M; COMPRIMENTO: 0,80M</t>
  </si>
  <si>
    <t>MEDIDOR DE VAZAO; INFORMACOES COMPLEMENTARES: COM CONVERSOR ELETRONICO DE SINAIS; MODELO: SITRANS FM MAG 6000; FABRICANTE: SIEMENS; DATA DE FABRICACAO: 2020; POTENCIA: 17VA</t>
  </si>
  <si>
    <t>RETROFIT DA SUBESTAÇÃO ELÉTRICA DE 138.000/13.800 VOLTS - SEA.RDE.002 - DA ELEVATÓRIA DE ÁGUA BRUTA DO RIO DESCOBERTO - EAB.RDE.001 DA CAESB - CONTRATO 8841</t>
  </si>
  <si>
    <t>RESERVATORIO; MODELO: RESERVATORIO HIDRAMER; FABRICANTE: HYDROSTECH; DATA DE FABRICACAO: 2020; PRESSAO: 2,8BAR; CAPACIDADE: 1000L</t>
  </si>
  <si>
    <t>TRANSFORMADOR DE ALTA TENSAO; MODELO: 15371224; FABRICANTE: WEG; DATA DE FABRICACAO: 2020; TENSAO: 138KV; POTENCIA: 20000KVA</t>
  </si>
  <si>
    <t>RESERVATORIO; MODELO: RESERVATORIO HIDRAMER; FABRICANTE: HYDROSTECH; DATA DE FABRICACAO: 2020; PRESSAO: 12BAR; CAPACIDADE: 3000L</t>
  </si>
  <si>
    <t>VALVULA GAVETA; FABRICANTE: AVK; DATA DE FABRICACAO: 2019; PRESSAO: 10BAR; DIAMETRO: 200MM</t>
  </si>
  <si>
    <t>NOBREAK; MODELO: EX1500; FABRICANTE: POWER NET; POTENCIA: 3KVA</t>
  </si>
  <si>
    <t>BALANCA; MODELO: CTC-PR; FABRICANTE: CONFIANTEC BALANCAS; CAPACIDADE: 80000KG; LARGURA: 3,00M; COMPRIMENTO: 24,00M</t>
  </si>
  <si>
    <t>TORRE DE COMUNICACAO; FABRICANTE: FLEXTOWER; DATA DE FABRICACAO: 19/05/2017; ALTURA: 60,00M</t>
  </si>
  <si>
    <t>VALVULA BORBOLETA COM ATUADOR ELETRICO; FABRICANTE: AVK; DATA DE FABRICACAO: 2018; PRESSAO: 10BAR; DIAMETRO: 2000MM</t>
  </si>
  <si>
    <t>ATUADOR ELETRICO; MODELO: CSR25M; FABRICANTE: COESTER; DATA DE FABRICACAO: 09/2017; TENSAO: 380V; Nº DE FASES: TRIFASICO; CORRENTE: 3,62A; TORQUE: 250NM</t>
  </si>
  <si>
    <t>PAINEL CCM; FABRICANTE: VECTOR; ALTURA: 2,07M; LARGURA: 0,60M; COMPRIMENTO: 0,84M</t>
  </si>
  <si>
    <t>PAINEL ELETRICO; FABRICANTE: VECTOR; TAG: QE-01 ENTRADA GERAL; ALTURA: 2,00M; LARGURA: 0,80M; COMPRIMENTO: 0,80M</t>
  </si>
  <si>
    <t>PAINEL ELETRICO; FABRICANTE: VECTOR; TAG: QDG-01 ENTRADA GERAL; Nº DE FASES: TRIFASICO; ALTURA: 2,00M; LARGURA: 0,80M; COMPRIMENTO: 0,80M</t>
  </si>
  <si>
    <t>PARA-RAIOS; TENSAO: 15KV</t>
  </si>
  <si>
    <t>DISJUNTOR; MODELO: EXZ172512B1B; FABRICANTE: SCHNEIDER ELECTRIC; DATA DE FABRICACAO: 2012; TENSAO: 17,5KV; CORRENTE: 1250A</t>
  </si>
  <si>
    <t>TRANSFORMADOR DE POTENCIA; MODELO: TRS1500/15; FABRICANTE: COMTRAFO; DATA DE FABRICACAO: 2018; TENSAO: 380/220V; Nº DE FASES: TRIFASICO; POTENCIA: 1500KVA; CORRENTE: 2279A</t>
  </si>
  <si>
    <t>GRUPO GERADOR; MODELO: HC1434F1; FABRICANTE: CUMMINS; DATA DE FABRICACAO: 05/2017; TENSAO: 380V; Nº DE FASES: TRIFASICO; POTENCIA: 500KVA; ROTACAO: 1800RPM</t>
  </si>
  <si>
    <t>PAINEL ELETRICO; FABRICANTE: VECTOR; TAG: QE-02 ENTRADA GERAL; ALTURA: 2,00M; LARGURA: 0,80M; COMPRIMENTO: 0,60M</t>
  </si>
  <si>
    <t>TURBIDIMETRO; MODELO: AP2000; FABRICANTE: POLICONTROL; DATA DE FABRICACAO: 2021; TENSAO: 5V; CORRENTE: 1A</t>
  </si>
  <si>
    <t>PAINEL ELETRICO; FABRICANTE: VECTOR; TAG: QDG-02 ENTRADA GERAL; Nº DE FASES: TRIFASICO; ALTURA: 2,00M; LARGURA: 0,80M; COMPRIMENTO: 0,80M</t>
  </si>
  <si>
    <t>TRANSFORMADOR DE POTENCIA; MODELO: TRS750/15; FABRICANTE: COMTRAFO; DATA DE FABRICACAO: 2018; TENSAO: 380/220V; Nº DE FASES: TRIFASICO; POTENCIA: 750KVA; CORRENTE: 1139,51A</t>
  </si>
  <si>
    <t>AGITADOR; FABRICANTE: BONFIGLIOLI</t>
  </si>
  <si>
    <t>VALVULA ESFERA COM ATUADOR ELETRICO; MATERIAL: POLIPROPILENO; INFORMACOES COMPLEMENTARES: COM ATUADOR ELETRICO; MODELO: 21AE00752; FABRICANTE: BONGAS; DATA DE FABRICACAO: 09/2017; TENSAO: 220VAC</t>
  </si>
  <si>
    <t>VALVULA ESFERA COM ATUADOR ELETRICO; MATERIAL: POLIPROPILENO; INFORMACOES COMPLEMENTARES: COM ATUADOR ELETRICO; FABRICANTE: BONGAS</t>
  </si>
  <si>
    <t>MEDIDOR DE VAZAO; MODELO: SITRANS F M MAG 1100; FABRICANTE: SIEMENS; DATA DE FABRICACAO: 12/2020; TENSAO: 60V; CORRENTE: 0,125A; DIAMETRO: 10MM</t>
  </si>
  <si>
    <t>VALVULA BORBOLETA; FABRICANTE: VCW; DATA DE FABRICACAO: 16/05/2017; PRESSAO: 10BAR; DIAMETRO: 500MM</t>
  </si>
  <si>
    <t>VALVULA GAVETA; FABRICANTE: AVK; DATA DE FABRICACAO: 2017; PRESSAO: 10BAR; DIAMETRO: 300MM</t>
  </si>
  <si>
    <t>VALVULA RETENCAO; MODELO: API.594; FABRICANTE: VCW; DATA DE FABRICACAO: 12/03/2017; PRESSAO: 10BAR; DIAMETRO: 300MM</t>
  </si>
  <si>
    <t>TANQUE; MODELO: TQ-4851; FABRICANTE: CALDEFIBER; DATA DE FABRICACAO: 08/2016; VOLUME: 20M³; DIAMETRO: 2500MM; ALTURA: 4,30M</t>
  </si>
  <si>
    <t>VALVULA ESFERA COM ATUADOR ELETRICO; MATERIAL: POLIPROPILENO; INFORMACOES COMPLEMENTARES: COM ATUADOR ELETRICO; MODELO: 21AQ00AF0077; FABRICANTE: BONGAS; DATA DE FABRICACAO: 09/2017; TENSAO: 220V</t>
  </si>
  <si>
    <t>CARRINHO PLATAFORMA; LARGURA: 1,80M; COMPRIMENTO: 10,10M</t>
  </si>
  <si>
    <t>ATUADOR ELETRICO; FABRICANTE: COESTER</t>
  </si>
  <si>
    <t>PAINEL CCM; MODELO: EXCITACAO MOTOR SINCRONO; FABRICANTE: WEG; DATA DE FABRICACAO: 2017; TENSAO: 115/690V; CORRENTE: 5A/5KA; ALTURA: 2,00M; LARGURA: 0,59M; COMPRIMENTO: 0,65M</t>
  </si>
  <si>
    <t>TRANSFORMADOR DE POTENCIA; MODELO: TT-150/15; FABRICANTE: ITAIPU; DATA DE FABRICACAO: 04/2018; TENSAO: 380/220V; Nº DE FASES: TRIFASICO; POTENCIA: 150KPA; CORRENTE: 227,9A</t>
  </si>
  <si>
    <t>PAINEL CCM; MODELO: CCM SERVICOS AUXILIARES; TENSAO: 380VCA; Nº DE FASES: TRIFASICO; ALTURA: 1,50M; LARGURA: 0,79M; COMPRIMENTO: 0,45M</t>
  </si>
  <si>
    <t>CUBICULO; MODELO: QTSIEM; FABRICANTE: ALSET; DATA DE FABRICACAO: 21/12/2018; TAGS: PMT-001, PMT-010, PMT-100, PMT-200, PMT-300, PMT-400, PMT-500</t>
  </si>
  <si>
    <t>PAINEL CCM; MODELO: QGBT - QUADRO GERAL DE BAIXA TENSAO; TENSAO: 380VCA; Nº DE FASES: TRIFASICO; ALTURA: 1,50M; LARGURA: 0,79M; COMPRIMENTO: 0,45M</t>
  </si>
  <si>
    <t>BOMBA SUBMERSIVEL; DATA DE FABRICACAO: 2018; POTENCIA: 5CV; CORRENTE: 8,7A</t>
  </si>
  <si>
    <t>ATUADOR ELETRICO; MODELO: CKR250; FABRICANTE: ROTORK; DATA DE FABRICACAO: 12/2018; ROTACAO: 57RPM</t>
  </si>
  <si>
    <t>RESERVATORIO HIDROPNEUMATICO COM MEMBRANA (RHO); DATA DE FABRICACAO: 2018</t>
  </si>
  <si>
    <t>VALVULA RETENCAO; MODELO: CL 300; FABRICANTE: AQUAMEC; DATA DE FABRICACAO: 2018; PRESSAO: 40BAR; DIAMETRO: 900MM</t>
  </si>
  <si>
    <t>VALVULA RETENCAO; FABRICANTE: AQUAMEC; DATA DE FABRICACAO: 04/2019; PRESSAO: 40BAR; DIAMETRO: 700MM</t>
  </si>
  <si>
    <t>PAINEL CCM; MODELO: PAC-04-TAU; FABRICANTE: SOLUTIONS; DATA DE FABRICACAO: 2019; TENSAO: 220VCA; CORRENTE: 16A; ALTURA: 1,00M; LARGURA: 0,60M; COMPRIMENTO: 0,20M</t>
  </si>
  <si>
    <t>VALVULA BORBOLETA; FABRICANTE: VCW; DATA DE FABRICACAO: 2019; PRESSAO: 10BAR; DIAMETRO: 300MM</t>
  </si>
  <si>
    <t>VALVULA BORBOLETA; FABRICANTE: VCW; DATA DE FABRICACAO: 2019; PRESSAO: 10BAR; DIAMETRO: 900MM</t>
  </si>
  <si>
    <t>VALVULA GAVETA; FABRICANTE: AVK; DATA DE FABRICACAO: 2019; PRESSAO: 16BAR; DIAMETRO: 200MM</t>
  </si>
  <si>
    <t>VALVULA RETENCAO; FABRICANTE: VCW; DATA DE FABRICACAO: 2019; PRESSAO: 10BAR; DIAMETRO: 900MM</t>
  </si>
  <si>
    <t>VALVULA DE DESCARGA; FABRICANTE: VCW; PRESSAO: 300LBS; DIAMETRO: 200MM</t>
  </si>
  <si>
    <t>VALVULA VENTOSA; MODELO: D-065-NS; FABRICANTE: ARIVALVES; DATA DE FABRICACAO: 10/2018; PRESSAO: 40BAR; DIAMETRO: 6POL</t>
  </si>
  <si>
    <t>VALVULA GAVETA; MODELO: CL 300L; FABRICANTE: WCB; DATA DE FABRICACAO: 2015; PRESSAO: 300LBS; DIAMETRO: 150MM</t>
  </si>
  <si>
    <t>RESERVATORIO ELEVADO; MODELO: TACA; FABRICANTE: HIDROCAMPO; DATA DE FABRICACAO: 02/2019; CAPACIDADE: 20M³</t>
  </si>
  <si>
    <t>PAINEL ELETRICO; FABRICANTE: SOLUTIONS ELETEICA E AUTOMACAO; DATA DE FABRICACAO: 2019; TAG: QL - RHO; ALTURA: 0,60M; LARGURA: 0,20M; COMPRIMENTO: 0,50M</t>
  </si>
  <si>
    <t>PAINEL CCM; FABRICANTE: SOLUTIONS; TAG: PAC MBS; TENSAO: 220VAC; CORRENTE: 20A; ALTURA: 2,30M; LARGURA: 2,00M; COMPRIMENTO: 0,50M</t>
  </si>
  <si>
    <t>PAINEL CCM; FABRICANTE: SOLUTIONS ELETEICA E AUTOMACAO; DATA DE FABRICACAO: 2019; TAG: PAC - RHO; ALTURA: 2,00M; LARGURA: 0,65M; COMPRIMENTO: 0,60M</t>
  </si>
  <si>
    <t>PAINEL CCM; MODELO: SBBAS; FABRICANTE: SOLUTIONS; TENSAO: 380/220VAC; CORRENTE: 35A; ALTURA: 0,60M; LARGURA: 0,50M; COMPRIMENTO: 0,20M</t>
  </si>
  <si>
    <t>VALVULA BORBOLETA; FABRICANTE: VCW; DATA DE FABRICACAO: 2019; PRESSAO: 10BAR; DIAMETRO: 100MM</t>
  </si>
  <si>
    <t>VALVULA DE DESCARGA; FABRICANTE: AVK; DATA DE FABRICACAO: 2020; PRESSAO: 16BAR; DIAMETRO: 250MM</t>
  </si>
  <si>
    <t>TANQUE DE AR; MODELO: A13.441; FABRICANTE: ENGETANK; DATA DE FABRICACAO: 2019; PRESSAO: 40,0KVF/CM²; CAPACIDADE: 110M³</t>
  </si>
  <si>
    <t>TANQUE DE AR; MODELO: CONF.MR-13; FABRICANTE: ENGETANK; DATA DE FABRICACAO: 2018; PRESSAO: 44,93KGF/CM²; CAPACIDADE: 10M³</t>
  </si>
  <si>
    <t>COMPRESSOR DE AR; FABRICANTE: BSBA; DATA DE FABRICACAO: 2019</t>
  </si>
  <si>
    <t>COMPRESSOR DE AR; MODELO: BSBA-360; FABRICANTE: BSBA; DATA DE FABRICACAO: 2019; POTENCIA: 10CV; PRESSAO: 40KG/CM²; ROTACAO: 1160RPM</t>
  </si>
  <si>
    <t>MOTOR ELETRICO; FABRICANTE: WEG; DATA DE FABRICACAO: 2019</t>
  </si>
  <si>
    <t>VALVULA VENTOSA; FABRICANTE: ARIVALVES; DATA DE FABRICACAO: 11/2018; PRESSAO: 40BAR; DIAMETRO: 6POL</t>
  </si>
  <si>
    <t>MOTOR ELETRICO; FABRICANTE: WEG; DATA DE FABRICACAO: 2019; TENSAO: 220/380/440V; Nº DE FASES: TRIFASICO; POTENCIA: 10CV; CORRENTE: 29,4/17,0/14,7A; ROTACAO: 1160RPM</t>
  </si>
  <si>
    <t>VALVULA BORBOLETA; FABRICANTE: VCW; DATA DE FABRICACAO: 2019; PRESSAO: 50BAR; DIAMETRO: 350MM</t>
  </si>
  <si>
    <t>TALHA ELETRICA; MODELO: 112757; FABRICANTE: GH; CAPACIDADE: 32T</t>
  </si>
  <si>
    <t>PAINEL CCM; MODELO: ENCHIMENTO ADUTORA; FABRICANTE: SOLUTIONS; TENSAO: 380VCA; CORRENTE: 400A; ALTURA: 2,00M; LARGURA: 0,80M; COMPRIMENTO: 0,60M</t>
  </si>
  <si>
    <t>VALVULA RETENCAO; FABRICANTE: VCW; DATA DE FABRICACAO: 2019; PRESSAO: 50BAR; DIAMETRO: 900MM</t>
  </si>
  <si>
    <t>PAINEL CCM; MODELO: BANCO DE CAPACITORES; FABRICANTE: SOLUTIONS; TENSAO: 380VCA; CORRENTE: 50A; ALTURA: 0,80M; LARGURA: 0,60M; COMPRIMENTO: 0,30M</t>
  </si>
  <si>
    <t>MOTOR DO SKID; MODELO: W22; FABRICANTE: WEG; DATA DE FABRICACAO: 08/11/2018; TENSAO: 230/460V; Nº DE FASES: TRIFASICO; POTENCIA: 7,5KW/10HP; CORRENTE: 24,8/12,4A; ROTACAO: 1765RPM</t>
  </si>
  <si>
    <t>PAINEL ELETRICO; FABRICANTE: SOLUTIONS ELETRICA E AUTOMACAO; DATA DE FABRICACAO: 2019; TAG: QL - SE / ED; ALTURA: 1,20M; LARGURA: 0,25M; COMPRIMENTO: 0,80M</t>
  </si>
  <si>
    <t>PAINEL DE MEDICAO; FABRICANTE: ILM ENGENHARIA ELETEICA; DATA DE FABRICACAO: 2019; TAG: PMF; ALTURA: 2,30M; LARGURA: 0,80M; COMPRIMENTO: 0,80M</t>
  </si>
  <si>
    <t>PAINEL ELETRICO; FABRICANTE: SOLUTIONS ELETRICA E AUTOMACAO; DATA DE FABRICACAO: 2019; TAG: PSA; ALTURA: 1,80M; LARGURA: 0,65M; COMPRIMENTO: 1,60M</t>
  </si>
  <si>
    <t>VALVULA RETENCAO; DATA DE FABRICACAO: 2018; DIAMETRO: 50MM</t>
  </si>
  <si>
    <t>BANCO DE BATERIAS; MODELO: UPMF1245; FABRICANTE: UNIPOWER; DATA DE FABRICACAO: 2019; TENSAO: 14,4/14,8V; CAPACIDADE: 40,5/45/50AH; QUANTIDADE DE BATERIAS: 10</t>
  </si>
  <si>
    <t>PAINEL CCM; FABRICANTE: WEG; DATA DE FABRICACAO: 2019; TAG: PAINEL DO RETIFICADOR; ALTURA: 2,00M; LARGURA: 0,65M; COMPRIMENTO: 0,60M</t>
  </si>
  <si>
    <t>VALVULA ESFERA; FABRICANTE: PRATT; DATA DE FABRICACAO: 2019; DIAMETRO: 700MM</t>
  </si>
  <si>
    <t>TRANSFORMADOR DE POTENCIA; MODELO: 300KVA A SECO; FABRICANTE: TRAEL; DATA DE FABRICACAO: 2015; Nº DE FASES: TRIFASICO; POTENCIA: 300KVA; CORRENTE: 445,80A</t>
  </si>
  <si>
    <t>TRANSFORMADOR DE POTENCIA; MODELO: 225KVA; FABRICANTE: ROMAGNOLE; DATA DE FABRICACAO: 2015; TENSAO: 13,8KV; Nº DE FASES: TRIFASICO; POTENCIA: 225KVA</t>
  </si>
  <si>
    <t>CUBICULO; FABRICANTE: WEG; DATA DE FABRICACAO: 2019; TAG: COLUNA 13 - BANCO DE CAPACITOR - MB04; ALTURA: 2,30M; LARGURA: 1,70M; COMPRIMENTO: 0,65M</t>
  </si>
  <si>
    <t>CUBICULO; FABRICANTE: WEG; DATA DE FABRICACAO: 2019; TAG: COLUNA 12 - ALIMENTADOR - MB04; ALTURA: 2,30M; LARGURA: 1,70M; COMPRIMENTO: 0,65M</t>
  </si>
  <si>
    <t>CUBICULO; FABRICANTE: WEG; DATA DE FABRICACAO: 2019; TAG: COLUNA 11 - BANCO DE CAPACITOR - MB03; ALTURA: 2,30M; LARGURA: 1,70M; COMPRIMENTO: 0,65M</t>
  </si>
  <si>
    <t>CUBICULO; FABRICANTE: WEG; DATA DE FABRICACAO: 2019; TAG: COLUNA 10 - ALIMENTADOR - MB03; ALTURA: 2,30M; LARGURA: 1,70M; COMPRIMENTO: 0,65M</t>
  </si>
  <si>
    <t>CUBICULO; FABRICANTE: WEG; DATA DE FABRICACAO: 2019; TAG: COLUNA 9 - ENTRADA B - TR02; ALTURA: 2,30M; LARGURA: 1,70M; COMPRIMENTO: 1,00M</t>
  </si>
  <si>
    <t>VALVULA RETENCAO; FABRICANTE: VCW; DATA DE FABRICACAO: 01/09/2018; PRESSAO: 300LBS; DIAMETRO: 700MM</t>
  </si>
  <si>
    <t>CUBICULO; FABRICANTE: WEG; DATA DE FABRICACAO: 2019; TAG: COLUNA 8 - TRANSICAO DE BARRAS; ALTURA: 2,30M; LARGURA: 1,70M; COMPRIMENTO: 0,65M</t>
  </si>
  <si>
    <t>CUBICULO; FABRICANTE: WEG; DATA DE FABRICACAO: 2019; TAG: COLUNA 7 - TIE; ALTURA: 2,30M; LARGURA: 1,70M; COMPRIMENTO: 1,00M</t>
  </si>
  <si>
    <t>CUBICULO; FABRICANTE: WEG; DATA DE FABRICACAO: 2019; TAG: COLUNA 6 - ENTRADA A - TR01; ALTURA: 2,30M; LARGURA: 1,70M; COMPRIMENTO: 1,00M</t>
  </si>
  <si>
    <t>CUBICULO; FABRICANTE: WEG; DATA DE FABRICACAO: 2019; TAG: COLUNA 5 - ALIMENTADOR TR-A - SERVICOS AUXILIARES; ALTURA: 2,30M; LARGURA: 1,70M; COMPRIMENTO: 1,00M</t>
  </si>
  <si>
    <t>CUBICULO; FABRICANTE: WEG; DATA DE FABRICACAO: 2019; TAG: COLUNA 4 - BANCO DE CAPACITOR - MB02; ALTURA: 2,30M; LARGURA: 1,70M; COMPRIMENTO: 0,65M</t>
  </si>
  <si>
    <t>CUBICULO; FABRICANTE: WEG; DATA DE FABRICACAO: 2019; TAG: COLUNA 3 - ALIMENTADOR - MB02; ALTURA: 2,30M; LARGURA: 1,70M; COMPRIMENTO: 0,65M</t>
  </si>
  <si>
    <t>CUBICULO; FABRICANTE: WEG; DATA DE FABRICACAO: 2019; TAG: COLUNA 2 - BANCO DE CAPACITOR - MB01; ALTURA: 2,30M; LARGURA: 1,70M; COMPRIMENTO: 0,65M</t>
  </si>
  <si>
    <t>VALVULA GAVETA; MODELO: CL 300L; FABRICANTE: WCB; DATA DE FABRICACAO: 2015; DIAMETRO: 150MM</t>
  </si>
  <si>
    <t>CUBICULO; MODELO: MTW03; FABRICANTE: WEG; DATA DE FABRICACAO: 2019; TAG: COLUNA 1 - ALIMENTADOR - MB01; ALTURA: 2,30M; LARGURA: 1,70M; COMPRIMENTO: 0,65M</t>
  </si>
  <si>
    <t>BOMBA CENTRIFUGA; MODELO: 24QLQ28/360/3; FABRICANTE: FLOWSERVE; DATA DE FABRICACAO: 06/2018; VAZAO: 4032M³/H; ROTACAO: 1180RPM; DIAMETRO: 705/744,5MM</t>
  </si>
  <si>
    <t>MOTOR ELETRICO; MODELO: MGP710B; FABRICANTE: WEG; DATA DE FABRICACAO: 20/09/2016; TENSAO: 13200V; Nº DE FASES: TRIFASICO; POTENCIA: 5700CV; CORRENTE: 217,2A; ROTACAO: 1184RPM</t>
  </si>
  <si>
    <t>PAINEL CCM; FABRICANTE: SOLUTIONS ELETEICA E AUTOMACAO; TAG: PAC GERAL; ALTURA: 1,80M; LARGURA: 0,65M; COMPRIMENTO: 0,60M</t>
  </si>
  <si>
    <t>PAINEL CCM; FABRICANTE: ILM ENGENHARIA ELETRICA; DATA DE FABRICACAO: 2019; TAG: PAINEL QPC2; ALTURA: 2,30M; LARGURA: 0,80M; COMPRIMENTO: 1,60M</t>
  </si>
  <si>
    <t>TALHA ELETRICA; FABRICANTE: KITO</t>
  </si>
  <si>
    <t>TALHA ELETRICA; FABRICANTE: KITO; CAPACIDADE: 2T</t>
  </si>
  <si>
    <t>COMPORTA; FABRICANTE: MM; ALTURA: 15,00M</t>
  </si>
  <si>
    <t>COMPORTA COM ATUADOR ELETRICO; MODELO: COMPORTA DE SUPERFICIE; FABRICANTE: TW SANEAMENTO; DATA DE FABRICACAO: 05/04/2017; MATERIAL: ACO INOX; ALTURA: 1,20M; LARGURA: 0,80M; INFORMACOES COMPLEMENTARES: COM ATUADOR ELETRICO; MODELO: CSR12M; FABRICANTE: COESTER; DATA DE FABRICACAO: 08/2017; TENSAO: 380V; Nº DE FASES: TRIFASICO; CORRENTE: 2,10A; ROTACAO: 40RPM; TORQUE DE TRABALHO: 35NM; TORQUE MAXIMO: 120NM</t>
  </si>
  <si>
    <t>COMPORTA COM ATUADOR ELETRICO; MODELO: COMPORTA DE FUNDO; FABRICANTE: TW SANEAMENTO; DATA DE FABRICACAO: 16/06/2017; MATERIAL: ACO INOX; INFORMACOES COMPLEMENTARES: COM ATUADOR ELETRICO; MODELO: CSR25M; FABRICANTE: COESTER; DATA DE FABRICACAO: 08/2017; TENSAO: 380V; Nº DE FASES: TRIFASICO; CORRENTE: 3,62A; ROTACAO: 40RPM; TORQUE DE TRABALHO: 150NM; TORQUE MAXIMO: 250NM</t>
  </si>
  <si>
    <t>TURBIDIMETRO; MODELO: TU5300SC; FABRICANTE: HACH; DATA DE FABRICACAO: 2017; POTENCIA: 14VA</t>
  </si>
  <si>
    <t>VALVULA GAVETA; FABRICANTE: TWW; DATA DE FABRICACAO: 2018; PRESSAO: 10BAR; DIAMETRO: 200MM</t>
  </si>
  <si>
    <t>VALVULA GAVETA; MODELO: 8428; FABRICANTE: AVK; Nº DE SERIE: 38000000039538; DATA DE FABRICACAO: 2017; PRESSAO: 10BAR; DIAMETRO: 250MM</t>
  </si>
  <si>
    <t>VALVULA GAVETA; MODELO: 8428; FABRICANTE: AVK; Nº DE SERIE: 38000000039541; DATA DE FABRICACAO: 2017; PRESSAO: 10BAR; DIAMETRO: 250MM</t>
  </si>
  <si>
    <t>VALVULA GAVETA; MODELO: 8428; FABRICANTE: AVK; Nº DE SERIE: 2009506610; DATA DE FABRICACAO: 2012; PRESSAO: 10BAR; DIAMETRO: 250MM</t>
  </si>
  <si>
    <t>VALVULA GAVETA; MODELO: 8428; FABRICANTE: AVK; Nº DE SERIE: 38000000039539; DATA DE FABRICACAO: 2017; PRESSAO: 10BAR; DIAMETRO: 250MM</t>
  </si>
  <si>
    <t>VALVULA GAVETA; MODELO: 8428; FABRICANTE: AVK; Nº DE SERIE: 38000000039540; DATA DE FABRICACAO: 2017; PRESSAO: 10BAR; DIAMETRO: 250MM</t>
  </si>
  <si>
    <t>VALVULA GAVETA; MODELO: 1619; FABRICANTE: AVK; Nº DE SERIE: 38000000039867; DATA DE FABRICACAO: 2017; PRESSAO: 10BAR; DIAMETRO: 200MM</t>
  </si>
  <si>
    <t>VALVULA GAVETA; MODELO: 1619; FABRICANTE: AVK; Nº DE SERIE: 38000000039868; DATA DE FABRICACAO: 2017; PRESSAO: 10BAR; DIAMETRO: 200MM</t>
  </si>
  <si>
    <t>VALVULA GAVETA; MODELO: 1619; FABRICANTE: AVK; Nº DE SERIE: 38000000039871; DATA DE FABRICACAO: 2017; PRESSAO: 10BAR; DIAMETRO: 200MM</t>
  </si>
  <si>
    <t>VALVULA GAVETA; MODELO: 1619; FABRICANTE: AVK; Nº DE SERIE: 38000000039869; DATA DE FABRICACAO: 2017; PRESSAO: 10BAR; DIAMETRO: 200MM</t>
  </si>
  <si>
    <t>VALVULA GAVETA; MODELO: 1619; FABRICANTE: AVK; Nº DE SERIE: 38000000039870; DATA DE FABRICACAO: 2017; PRESSAO: 10BAR; DIAMETRO: 200MM</t>
  </si>
  <si>
    <t>VALVULA RETENCAO; MODELO: WFR; FABRICANTE: VCW; Nº DE SERIE: 1171.10.1; DATA DE FABRICACAO: 13/03/2017; PRESSAO: 10BAR; DIAMETRO: 200MM</t>
  </si>
  <si>
    <t>VALVULA RETENCAO; MODELO: WFR; FABRICANTE: VCW; Nº DE SERIE: 1171.10.2; DATA DE FABRICACAO: 13/03/2017; PRESSAO: 10BAR; DIAMETRO: 200MM</t>
  </si>
  <si>
    <t>VALVULA RETENCAO; MODELO: WFR; FABRICANTE: VCW; Nº DE SERIE: 1171.10.3; DATA DE FABRICACAO: 13/03/2017; PRESSAO: 10BAR; DIAMETRO: 200MM</t>
  </si>
  <si>
    <t>VALVULA RETENCAO; MODELO: WFR; FABRICANTE: VCW; Nº DE SERIE: 1171.10.4; DATA DE FABRICACAO: 13/03/2017; PRESSAO: 10BAR; DIAMETRO: 200MM</t>
  </si>
  <si>
    <t>VALVULA RETENCAO; MODELO: WFR; FABRICANTE: VCW; Nº DE SERIE: 1171.10.5; DATA DE FABRICACAO: 13/03/2017; PRESSAO: 10BAR; DIAMETRO: 200MM</t>
  </si>
  <si>
    <t>VALVULA GAVETA; FABRICANTE: AVK; Nº DE SERIE: 38000000052735; DATA DE FABRICACAO: 2018; PRESSAO: 10BAR; DIAMETRO: 250MM</t>
  </si>
  <si>
    <t>VALVULA GAVETA; FABRICANTE: AVK; Nº DE SERIE: 38000000052731; DATA DE FABRICACAO: 2018; PRESSAO: 10BAR; DIAMETRO: 250MM</t>
  </si>
  <si>
    <t>VALVULA GAVETA; FABRICANTE: AVK; Nº DE SERIE: 38000000052737; DATA DE FABRICACAO: 2018; PRESSAO: 10BAR; DIAMETRO: 250MM</t>
  </si>
  <si>
    <t>VALVULA GAVETA; FABRICANTE: AVK; Nº DE SERIE: 38000000052732; DATA DE FABRICACAO: 2018; PRESSAO: 10BAR; DIAMETRO: 250MM</t>
  </si>
  <si>
    <t>VALVULA GAVETA; FABRICANTE: AVK; Nº DE SERIE: 38000000052733; DATA DE FABRICACAO: 2018; PRESSAO: 10BAR; DIAMETRO: 250MM</t>
  </si>
  <si>
    <t>VALVULA RETENCAO; MODELO: WFR; FABRICANTE: VCW; Nº DE SERIE: 4889.6.3; DATA DE FABRICACAO: 03/12/2018; PRESSAO: 10BAR; DIAMETRO: 200MM</t>
  </si>
  <si>
    <t>VALVULA RETENCAO; MODELO: WFR; FABRICANTE: VCW; Nº DE SERIE: 4889.6.2; DATA DE FABRICACAO: 03/12/2018; PRESSAO: 10BAR; DIAMETRO: 200MM</t>
  </si>
  <si>
    <t>VALVULA RETENCAO; MODELO: WFR; FABRICANTE: VCW; Nº DE SERIE: 4889.6.4; DATA DE FABRICACAO: 03/12/2018; PRESSAO: 10BAR; DIAMETRO: 200MM</t>
  </si>
  <si>
    <t>VALVULA RETENCAO; MODELO: WFR; FABRICANTE: VCW; Nº DE SERIE: 4889.6.1; DATA DE FABRICACAO: 03/12/2018; PRESSAO: 10BAR; DIAMETRO: 200MM</t>
  </si>
  <si>
    <t>VALVULA RETENCAO; MODELO: WFR; FABRICANTE: VCW; Nº DE SERIE: 4889.6.5; DATA DE FABRICACAO: 03/12/2018; PRESSAO: 10BAR; DIAMETRO: 200MM</t>
  </si>
  <si>
    <t>VALVULA GAVETA; MODELO: 4310; FABRICANTE: AVK; Nº DE SERIE: 38000000056372; DATA DE FABRICACAO: 2018; PRESSAO: 10BAR; DIAMETRO: 200MM</t>
  </si>
  <si>
    <t>VALVULA GAVETA; MODELO: 4310; FABRICANTE: AVK; Nº DE SERIE: 38000000056373; DATA DE FABRICACAO: 2018; PRESSAO: 10BAR; DIAMETRO: 200MM</t>
  </si>
  <si>
    <t>VALVULA GAVETA; MODELO: 4310; FABRICANTE: AVK; DATA DE FABRICACAO: 2018; PRESSAO: 10BAR; DIAMETRO: 200MM</t>
  </si>
  <si>
    <t>VALVULA GAVETA; MODELO: 4310; FABRICANTE: AVK; Nº DE SERIE: 38000000056379; DATA DE FABRICACAO: 2018; PRESSAO: 10BAR; DIAMETRO: 200MM</t>
  </si>
  <si>
    <t>CONTAINER; MATERIAL: METALICO; ALTURA: 2,45M; LARGURA: 2,45M; COMPRIMENTO: 6,10M</t>
  </si>
  <si>
    <t>RESERVATORIO ELEVADO; MODELO: TACA; DIAMETRO: 1,91M; MATERIAL: METALICO; ALTURA: 11,00M</t>
  </si>
  <si>
    <t>NOBREAK; MODELO: ITY-E-TW030B; FABRICANTE: SOCOMEC; POTENCIA: 3KVA</t>
  </si>
  <si>
    <t>SWITCH; MODELO: JM774A 8G; FABRICANTE: ARUBA; CAPACIDADE: 8 PORTAS</t>
  </si>
  <si>
    <t>NOBREAK; MODELO: UPS TBB 3000VA; FABRICANTE: LACERDA; POTENCIA: 3KVA</t>
  </si>
  <si>
    <t>BANCO DE BATERIAS; MODELO: ECCO POWER; FABRICANTE: LACERDA</t>
  </si>
  <si>
    <t>NOBREAK; MODELO: UPS 3000 PMM; FABRICANTE: POWERNET; POTENCIA: 3KVA</t>
  </si>
  <si>
    <t>NOBREAK; MODELO: UPS 3000; FABRICANTE: POWERNET; POTENCIA: 3KVA</t>
  </si>
  <si>
    <t>NOBREAK; MODELO: SAFE SERVER; FABRICANTE: ENGETRON</t>
  </si>
  <si>
    <t>SWITCH; MODELO: JE009A V1910-48G; FABRICANTE: HP; CAPACIDADE: 48 PORTAS</t>
  </si>
  <si>
    <t>COMPUTADOR (CPU); MODELO: SIMATIC RACK PC; FABRICANTE: SIEMENS; PROCESSADOR: CORE 2 DUO</t>
  </si>
  <si>
    <t>NOBREAK; MODELO: UPS SENOIDAL 3200 2BS/BA; FABRICANTE: TS SHARA; POTENCIA: 3,2KVA</t>
  </si>
  <si>
    <t>NOBREAK; MODELO: UPS TBB 3KVA; FABRICANTE: LACERDA; POTENCIA: 3KVA</t>
  </si>
  <si>
    <t>COMPUTADOR (CPU); MODELO: SIMATIC RACK PC; FABRICANTE: SIEMENS</t>
  </si>
  <si>
    <t>SWITCH; MODELO: SF 2400 QR+; FABRICANTE: INTELBRAS; DATA DE FABRICACAO: 25/09/2018; CAPACIDADE: 24 PORTAS</t>
  </si>
  <si>
    <t>SWITCH; MODELO: CISCO 4321; FABRICANTE: CISCO; CAPACIDADE: 4 PORTAS</t>
  </si>
  <si>
    <t>SWITCH; MODELO: DMSWITCH2104G2-EDD; FABRICANTE: DATACOM; CAPACIDADE: 4 PORTAS</t>
  </si>
  <si>
    <t>NOBREAK; FABRICANTE: SMS; POTENCIA: 1KVA</t>
  </si>
  <si>
    <t>BENFEITORIA; ALAMBRADO; COMPRIMENTO: 29,40M; ALTURA: 2,05M; ESTRUTURA: METALICA</t>
  </si>
  <si>
    <t>CODIGO 1.1.1.2.4 - AGUA | PRODUCAO | CAPTACAO | POCOS | CONSTRUCAO CIVIL</t>
  </si>
  <si>
    <t>BENFEITORIA; PAVIMENTACAO DE BLOCO DE CONCRETO; LARGURA: 10,50M; COMPRIMENTO: 21,90M; ESTRUTURA: CONCRETO</t>
  </si>
  <si>
    <t>OBRA CIVIL; POCO PROFUNDO; PROFUNDIDADE: 200M</t>
  </si>
  <si>
    <t>CODIGO 1.1.1.2.1 - AGUA | PRODUCAO | CAPTACAO | POCOS | POCOS</t>
  </si>
  <si>
    <t>EDIFICACAO: SALA DE ELETRICA; LARGURA: 1,95M; COMPRIMENTO: 3,55M; PE DIREITO: 2,45M; Nº DE PAVIMENTOS: 1; AREA TOTAL CONSTRUIDA: 6,92M²; ESTRUTURA: CONCRETO ARMADO; COBERTURA: LAJE IMPERMEAVEL; FORRO: LAJE; PISO: CONCRETO; REVESTIMENTO EXTERNO: ARGAMASSA PINTADA; REVESTIMENTO INTERNO: ARGAMASSA PINTADA; ESQUADRIAS: SEM ESQUADRIAS; PORTAS: METALICA; SEM ELEVADOR</t>
  </si>
  <si>
    <t>BENFEITORIA; PAVIMENTACAO DE BLOCO DE CONCRETO; LARGURA: 10,00M; COMPRIMENTO: 15,30M; ESTRUTURA: CONCRETO</t>
  </si>
  <si>
    <t>BENFEITORIA; ALAMBRADO; LARGURA: 10,00M; COMPRIMENTO: 15,30M; ALTURA: 2,05M; ESTRUTURA: METALICA</t>
  </si>
  <si>
    <t>OBRA CIVIL; POCO PROFUNDO; PROFUNDIDADE: 150M</t>
  </si>
  <si>
    <t>EDIFICACAO: SALA DE ELETRICA; LARGURA: 2,05M; COMPRIMENTO: 3,80M; PE DIREITO: 2,45M; Nº DE PAVIMENTOS: 1; AREA TOTAL CONSTRUIDA: 7,79M²; ESTRUTURA: CONCRETO ARMADO; COBERTURA: LAJE IMPERMEAVEL; FORRO: LAJE; PISO: CONCRETO; REVESTIMENTO EXTERNO: ARGAMASSA PINTADA; REVESTIMENTO INTERNO: ARGAMASSA PINTADA; ESQUADRIAS: SEM ESQUADRIAS; PORTAS: METALICA; SEM ELEVADOR</t>
  </si>
  <si>
    <t>BENFEITORIA; PAVIMENTACAO DE BLOCO DE CONCRETO; LARGURA: 12,00M; COMPRIMENTO: 18,40M; ESTRUTURA: CONCRETO</t>
  </si>
  <si>
    <t>BENFEITORIA; ALAMBRADO; COMPRIMENTO: 30,40M; ALTURA: 2,05M; ESTRUTURA: METALICA</t>
  </si>
  <si>
    <t>OBRA CIVIL; POCO PROFUNDO; PROFUNDIDADE: 234M</t>
  </si>
  <si>
    <t>EDIFICACAO: REFUGIO DE INSTALACOES ELETRICAS E MEDIDORES; LARGURA: 0,95M; COMPRIMENTO: 0,55M; PE DIREITO: 1,85M; Nº DE PAVIMENTOS: 1; ESTRUTURA: CONCRETO ARMADO; COBERTURA: LAJE IMPERMEAVEL; FORRO: SEM FORRO; PISO: CONCRETO; REVESTIMENTO EXTERNO: REBOCO; REVESTIMENTO INTERNO: REBOCO; ESQUADRIAS: SEM ESQUADRIAS; PORTAS: SEM PORTAS; SEM ELEVADOR</t>
  </si>
  <si>
    <t>OBRA CIVIL; POCO PROFUNDO; PROFUNDIDADE: 174M</t>
  </si>
  <si>
    <t>EDIFICACAO: SALA DE ELETRICA; LARGURA: 4,20M; COMPRIMENTO: 2,00M; PE DIREITO: 2,40M; Nº DE PAVIMENTOS: 1; AREA TOTAL CONSTRUIDA: 8,40M²; ESTRUTURA: CONCRETO ARMADO; COBERTURA: LAJE IMPERMEAVEL; FORRO: LAJE; PISO: CONCRETO; REVESTIMENTO EXTERNO: ARGAMASSA PINTADA; REVESTIMENTO INTERNO: ARGAMASSA PINTADA; ESQUADRIAS: METALICA; PORTAS: METALICA; SEM ELEVADOR</t>
  </si>
  <si>
    <t>BENFEITORIA; ALAMBRADO; COMPRIMENTO: 25M; ALTURA: 2,25M; ESTRUTURA: METALICA</t>
  </si>
  <si>
    <t>OBRA CIVIL; POCO PROFUNDO; PROFUNDIDADE: 158M</t>
  </si>
  <si>
    <t>EDIFICACAO: SALA DE ELETRICA; LARGURA: 2,10M; COMPRIMENTO: 1,30M; PE DIREITO: 2,50M; Nº DE PAVIMENTOS: 1; AREA TOTAL CONSTRUIDA: 2,73M²; ESTRUTURA: CONCRETO ARMADO; COBERTURA: FIBROCIMENTO; FORRO: SEM FORRO; PISO: CONCRETO; REVESTIMENTO EXTERNO: ARGAMASSA PINTADA; REVESTIMENTO INTERNO: ARGAMASSA PINTADA; ESQUADRIAS: SEM ESQUADRIAS; PORTAS: METALICA; SEM ELEVADOR</t>
  </si>
  <si>
    <t>OBRA CIVIL; POCO PROFUNDO; PROFUNDIDADE: 83M</t>
  </si>
  <si>
    <t>BENFEITORIA; ALAMBRADO; COMPRIMENTO: 20,60M; ALTURA: 2,10M; ESTRUTURA: METALICA</t>
  </si>
  <si>
    <t>BENFEITORIA; ALAMBRADO; COMPRIMENTO: 18,00M; ALTURA: 2,05M; ESTRUTURA: CONCRETO</t>
  </si>
  <si>
    <t>BENFEITORIA; PAVIMENTACAO DE BLOCO DE CONCRETO; LARGURA: 5,00M; COMPRIMENTO: 13,00M; AREA TOTAL CONSTRUIDA: 65,00M²; ESTRUTURA: CONCRETO</t>
  </si>
  <si>
    <t>OBRA CIVIL; POCO PROFUNDO; PROFUNDIDADE: 100M</t>
  </si>
  <si>
    <t>BENFEITORIA; ALAMBRADO; COMPRIMENTO: 20,00M; ALTURA: 2,00M; ESTRUTURA: METALICA</t>
  </si>
  <si>
    <t>BENFEITORIA; PAVIMENTACAO DE BLOCO DE CONCRETO; LARGURA: 10,00M; COMPRIMENTO: 24,50M; AREA TOTAL CONSTRUIDA: 150,75M²; ESTRUTURA: CONCRETO</t>
  </si>
  <si>
    <t>OBRA CIVIL; POCO PROFUNDO; PROFUNDIDADE: 163M</t>
  </si>
  <si>
    <t>OBRA CIVIL; RESERVATORIO; DIAMETRO: 11,3M; ESTRUTURA: METALICA</t>
  </si>
  <si>
    <t>CODIGO 1.1.3.1.2 - AGUA | PRODUCAO | ETA | ETA | CONSTRUCAO CIVIL</t>
  </si>
  <si>
    <t>OBRA CIVIL; BASE PARA BALANCA RODOVIARIA; LARGURA: 4,00M; COMPRIMENTO: 28,00M; ESTRUTURA: CONCRETO ARMADO</t>
  </si>
  <si>
    <t>CODIGO 2.2.1.1.2 - ESGOTO | TRATAMENTO | ETE | CONSTRUCAO CIVIL</t>
  </si>
  <si>
    <t>OBRA CIVIL; TORRE DE CAL E CARVAO ATIVADO</t>
  </si>
  <si>
    <t>EDIFICACAO: BLOCO ELEVATORIA; LARGURA: 22,40M; COMPRIMENTO: 93,50M; PE DIREITO: 12,00M; Nº DE PAVIMENTOS: 2; AREA TOTAL CONSTRUIDA: 2094,40M²; ESTRUTURA: CONCRETO ARMADO; COBERTURA: TELHA DE SANDUICHE DE ALUMINIO COM ESPUMA; FORRO: SEM FORRO; PISO: CONCRETO; REVESTIMENTO EXTERNO: ARGAMASSA PINTADA; REVESTIMENTO INTERNO: ARGAMASSA PINTADA; ESQUADRIAS: METALICA; PORTAS: METALICA; SEM ELEVADOR</t>
  </si>
  <si>
    <t>EDIFICACAO: CASA DO CLORO; LARGURA: 15,40M; COMPRIMENTO: 30,00M; PE DIREITO: 6,00M; Nº DE PAVIMENTOS: 1; AREA TOTAL CONSTRUIDA: 462,00M²; ESTRUTURA: CONCRETO ARMADO; COBERTURA: ZINCO; FORRO: SEM FORRO; PISO: CONCRETO; REVESTIMENTO EXTERNO: CHAPISCO; REVESTIMENTO INTERNO: ARGAMASSA PINTADA; ESQUADRIAS: METALICA; PORTAS: METALICA; SEM ELEVADOR</t>
  </si>
  <si>
    <t>EDIFICACAO: CASA DE QUIMICA; LARGURA: 15,40M; COMPRIMENTO: 30,70M; PE DIREITO: 4,00M; Nº DE PAVIMENTOS: 2; AREA TOTAL CONSTRUIDA: 472,78M²; ESTRUTURA: CONCRETO ARMADO; COBERTURA: FIBROCIMENTO; FORRO: LAJE; PISO: CONCRETO; REVESTIMENTO EXTERNO: CHAPISCO; REVESTIMENTO INTERNO: ARGAMASSA PINTADA; ESQUADRIAS: METALICA; PORTAS: METALICA; SEM ELEVADOR</t>
  </si>
  <si>
    <t>EDIFICACAO: PREDIO ADMINISTRATIVO; LARGURA: 17,80M; COMPRIMENTO: 45,10M; PE DIREITO: 3,30M; Nº DE PAVIMENTOS: 3; AREA TOTAL CONSTRUIDA: 802,78M²; ESTRUTURA: CONCRETO ARMADO; COBERTURA: FIBROCIMENTO; FORRO: LAJE; PISO: CERAMICO; REVESTIMENTO EXTERNO: CHAPISCO; REVESTIMENTO INTERNO: ARGAMASSA PINTADA; ESQUADRIAS: METALICA; PORTAS: MADEIRA; SEM ELEVADOR</t>
  </si>
  <si>
    <t>EDIFICACAO: SALA DE ELETRICA; LARGURA: 3,20M; COMPRIMENTO: 5,40M; PE DIREITO: 2,45M; Nº DE PAVIMENTOS: 1; AREA TOTAL CONSTRUIDA: 17,28M²; ESTRUTURA: CONCRETO ARMADO; COBERTURA: LAJE IMPERMEAVEL; FORRO: LAJE; PISO: CIMENTADO; REVESTIMENTO EXTERNO: ARGAMASSA PINTADA; REVESTIMENTO INTERNO: ARGAMASSA PINTADA; ESQUADRIAS: METALICA; PORTAS: METALICA; SEM ELEVADOR</t>
  </si>
  <si>
    <t>CODIGO 1.2.2.1.2 - AGUA | DISTRIBUICAO | RESERVACAO | RESERVATORIOS | CONSTRUCAO CIVIL</t>
  </si>
  <si>
    <t>EDIFICACAO: SALA DE AUTOMACAO; LARGURA: 2,05M; COMPRIMENTO: 2,05M; PE DIREITO: 2,35M; Nº DE PAVIMENTOS: 1; AREA TOTAL CONSTRUIDA: 4,20M²; ESTRUTURA: CONCRETO ARMADO; COBERTURA: LAJE IMPERMEAVEL; FORRO: LAJE; PISO: CONCRETO; REVESTIMENTO EXTERNO: ARGAMASSA PINTADA; REVESTIMENTO INTERNO: ARGAMASSA PINTADA; ESQUADRIAS: SEM ESQUADRIAS; PORTAS: METALICA; SEM ELEVADOR</t>
  </si>
  <si>
    <t>CODIGO 1.2.1.2.2 - AGUA | DISTRIBUICAO | REDES ADUTORAS/SUBADUTORAS DE AGUA TRATADA | ELEVATORIAS DE AGUA TRATADA | CONSTRUCAO CIVIL</t>
  </si>
  <si>
    <t>EDIFICACAO: SALA DE ELETRICA DO GERADOR; LARGURA: 2,35M; COMPRIMENTO: 3,35M; PE DIREITO: 2,75M; Nº DE PAVIMENTOS: 1; AREA TOTAL CONSTRUIDA: 7,87M²; ESTRUTURA: CONCRETO ARMADO; COBERTURA: FIBROCIMENTO; FORRO: SEM FORRO; PISO: CONCRETO; REVESTIMENTO EXTERNO: ARGAMASSA PINTADA; REVESTIMENTO INTERNO: ARGAMASSA PINTADA; ESQUADRIAS: SEM ESQUADRIAS; PORTAS: METALICA; SEM ELEVADOR</t>
  </si>
  <si>
    <t>EDIFICACAO: GALPAO DAS MOTOBOMBAS; LARGURA: 12,00M; COMPRIMENTO: 6,00M; PE DIREITO: 3,60M; Nº DE PAVIMENTOS: 1; AREA TOTAL CONSTRUIDA: 72,00M²; ESTRUTURA: METALICA; COBERTURA: ZINCO; FORRO: SEM FORRO; PISO: CONCRETO; REVESTIMENTO EXTERNO: SEM REVESTIMENTO; REVESTIMENTO INTERNO: SEM REVESTIMENTO; ESQUADRIAS: SEM ESQUADRIAS; PORTAS: SEM PORTAS; SEM ELEVADOR</t>
  </si>
  <si>
    <t>EDIFICACAO: SALA DE ELETRICA; LARGURA: 5,00M; COMPRIMENTO: 7,50M; PE DIREITO: 2,55M; Nº DE PAVIMENTOS: 1; AREA TOTAL CONSTRUIDA: 37,50M²; ESTRUTURA: CONCRETO ARMADO; COBERTURA: LAJE IMPERMEAVEL; FORRO: LAJE; PISO: CONCRETO; REVESTIMENTO EXTERNO: ARGAMASSA PINTADA; REVESTIMENTO INTERNO: ARGAMASSA PINTADA; ESQUADRIAS: OUTRO; PORTAS: MADEIRA; SEM ELEVADOR</t>
  </si>
  <si>
    <t>EDIFICACAO: ABRIGO DE BOMBA; LARGURA: 2,40M; COMPRIMENTO: 3,80M; PE DIREITO: 2,60M; Nº DE PAVIMENTOS: 1; AREA TOTAL CONSTRUIDA: 9,12M²; ESTRUTURA: METALICA; COBERTURA: OUTRO; FORRO: SEM FORRO; PISO: CONCRETO; REVESTIMENTO EXTERNO: OUTRO; REVESTIMENTO INTERNO: OUTRO; ESQUADRIAS: SEM ESQUADRIAS; PORTAS: METALICA; SEM ELEVADOR</t>
  </si>
  <si>
    <t>CODIGO 1.1.2.3.2 - AGUA | PRODUCAO | ADUCAO | ELEVATORIAS DE AGUA BRUTA | CONSTRUCAO CIVIL</t>
  </si>
  <si>
    <t>EDIFICACAO: SALA DE ELETRICA; LARGURA: 2,50M; COMPRIMENTO: 4,40M; PE DIREITO: 2,75M; Nº DE PAVIMENTOS: 1; AREA TOTAL CONSTRUIDA: 11,00M²; ESTRUTURA: CONCRETO ARMADO; COBERTURA: LAJE IMPERMEAVEL; FORRO: LAJE; PISO: CONCRETO; REVESTIMENTO EXTERNO: ARGAMASSA PINTADA; REVESTIMENTO INTERNO: ARGAMASSA PINTADA; ESQUADRIAS: METALICA; PORTAS: METALICA; SEM ELEVADOR</t>
  </si>
  <si>
    <t>OBRA CIVIL; BLOCO HIDRAULICO; LARGURA: 60,00M; COMPRIMENTO: 103,00M; ALTURA: 12,00M; AREA TOTAL CONSTRUIDA: 6180,00M²; ESTRUTURA: CONCRETO ARMADO</t>
  </si>
  <si>
    <t>OBRA CIVIL; CAIXA DE MANOBRA; LARGURA: 3,50M; COMPRIMENTO: 2,85M; ALTURA: 5,50M; ESTRUTURA: CONCRETO ARMADO</t>
  </si>
  <si>
    <t>EDIFICACAO: REFUGIO DE INSTALACOES ELETRICAS E MEDIDORES; LARGURA: 1,18M; COMPRIMENTO: 1,08M; PE DIREITO: 2,00M; Nº DE PAVIMENTOS: 1; AREA TOTAL CONSTRUIDA: 1,27M²; ESTRUTURA: CONCRETO ARMADO; COBERTURA: LAJE IMPERMEAVEL; FORRO: SEM FORRO; PISO: CONCRETO; REVESTIMENTO EXTERNO: ARGAMASSA PINTADA; REVESTIMENTO INTERNO: ARGAMASSA PINTADA; ESQUADRIAS: SEM ESQUADRIAS; PORTAS: SEM PORTAS; SEM ELEVADOR</t>
  </si>
  <si>
    <t>BENFEITORIA; PAVIMENTACAO DE BLOCO DE CONCRETO; AREA TOTAL: 3902 M2</t>
  </si>
  <si>
    <t>BENFEITORIA; PAVIMENTACAO DE BLOCO DE CONCRETO; AREA TOTAL: 755 M2</t>
  </si>
  <si>
    <t>OBRA CIVIL; CAIXA DE MANOBRA; LARGURA: 5,40M; COMPRIMENTO: 2,70M; ALTURA: 2,80M; ESTRUTURA: CONCRETO ARMADO</t>
  </si>
  <si>
    <t>OBRA CIVIL; CAIXA DE MANOBRA; LARGURA: 5,40M; COMPRIMENTO: 2,70M; ALTURA: 2,90M; ESTRUTURA: CONCRETO ARMADO</t>
  </si>
  <si>
    <t>OBRA CIVIL; CAIXA DE MANOBRA; LARGURA: 2,45M; COMPRIMENTO: 2,90M; ALTURA: 2,50M; ESTRUTURA: CONCRETO ARMADO</t>
  </si>
  <si>
    <t>OBRA CIVIL; CAIXA DE MANOBRA; LARGURA: 3,75M; COMPRIMENTO: 3,90M; ALTURA: 4,80M; ESTRUTURA: CONCRETO ARMADO</t>
  </si>
  <si>
    <t>OBRA CIVIL; CAIXA DE MANOBRA; LARGURA: 2,90M; COMPRIMENTO: 2,45M; ALTURA: 2,90M; ESTRUTURA: CONCRETO ARMADO</t>
  </si>
  <si>
    <t>OBRA CIVIL; CAIXA DE MANOBRA; LARGURA: 3,07M; COMPRIMENTO: 3,72M; ALTURA: 3,10M; ESTRUTURA: CONCRETO ARMADO</t>
  </si>
  <si>
    <t>OBRA CIVIL; CAIXA DE MANOBRA; LARGURA: 4,45M; COMPRIMENTO: 5,22M; ALTURA: 5,35M; ESTRUTURA: CONCRETO ARMADO</t>
  </si>
  <si>
    <t>EDIFICACAO: REFUGIO DE INSTALACOES ELETRICAS E MEDIDORES; LARGURA: 1,25M; COMPRIMENTO: 1,10M; PE DIREITO: 1,90M; Nº DE PAVIMENTOS: 1; AREA TOTAL CONSTRUIDA: 1,37M²; ESTRUTURA: CONCRETO ARMADO; COBERTURA: LAJE IMPERMEAVEL; FORRO: SEM FORRO; PISO: CONCRETO; REVESTIMENTO EXTERNO: ARGAMASSA PINTADA; REVESTIMENTO INTERNO: ARGAMASSA PINTADA; ESQUADRIAS: SEM ESQUADRIAS; PORTAS: SEM PORTAS; SEM ELEVADOR</t>
  </si>
  <si>
    <t>OBRA CIVIL; CAIXA DE MANOBRA; LARGURA: 2,20M; COMPRIMENTO: 3,60M; ALTURA: 1,75M; ESTRUTURA: CONCRETO ARMADO</t>
  </si>
  <si>
    <t>OBRA CIVIL; CAIXA DE MANOBRA; LARGURA: 3,00M; COMPRIMENTO: 2,30M; ALTURA: 1,80M; ESTRUTURA: CONCRETO ARMADO</t>
  </si>
  <si>
    <t>OBRA CIVIL; CAIXA DE MANOBRA; LARGURA: 2,90M; COMPRIMENTO: 3,00M; ALTURA: 2,20M; ESTRUTURA: CONCRETO ARMADO</t>
  </si>
  <si>
    <t>BENFEITORIA; REVITALIZACAO DO RESERVATORIO APOIADO (CAMARA 3 E 4); LARGURA: 60,00M; COMPRIMENTO: 50,00M; ALTURA: 4,50M; ESTRUTURA: CONCRETO ARMADO</t>
  </si>
  <si>
    <t>BENFEITORIA; REVITALIZACAO DO RESERVATORIO APOIADO (CAMARA 1 E 2); LARGURA: 50,00M; COMPRIMENTO: 60,00M; ALTURA: 5,50M; ESTRUTURA: CONCRETO ARMADO</t>
  </si>
  <si>
    <t>OBRA CIVIL; RECUPERACAO DA PAREDE DE CONCRETO DO REATOR 02; LARGURA: 44,00M; COMPRIMENTO: 22,00M; ALTURA: 6,00M; ESTRUTURA: CONCRETO ARMADO</t>
  </si>
  <si>
    <t>BENFEITORIA; REVITALIZACAO DA CAPTACAO; COMPRIMENTO: 100,00M; ESTRUTURA: CONCRETO ARMADO</t>
  </si>
  <si>
    <t>CODIGO 1.1.1.1.2 - AGUA | PRODUCAO | CAPTACAO | BARRAGENS | BARRAGENS</t>
  </si>
  <si>
    <t>BENFEITORIA; ALAMBRADO; COMPRIMENTO: 42,20M; ALTURA: 2,00M; ESTRUTURA: METALICA</t>
  </si>
  <si>
    <t>BENFEITORIA; PAVIMENTACAO DE BLOCO DE CONCRETO; LARGURA: 5,00M; COMPRIMENTO: 15,50M; ESTRUTURA: CONCRETO</t>
  </si>
  <si>
    <t>OBRA CIVIL; CONSTRUCAO DO RESERVATORIO DE EQUALIZACAO; DIAMETRO: 24,00M; ALTURA: 6,50M; ESTRUTURA: METALICA</t>
  </si>
  <si>
    <t>BENFEITORIA; REVITALIZACAO DA BARRAGEM E DO VERTEDOURO; LARGURA: 0,20M; COMPRIMENTO: 70,00M; ALTURA: 0,40M; ESTRUTURA: CONCRETO</t>
  </si>
  <si>
    <t>BENFEITORIA; REVITALIZACAO DO RESERVATORIO APOIADO; LARGURA: 33,00M; COMPRIMENTO: 33,00M; ALTURA: 6,00M; ESTRUTURA: CONCRETO ARMADO</t>
  </si>
  <si>
    <t>BENFEITORIA; REVITALIZACAO DO RESERVATORIO APOIADO; DIAMETRO: 43,00M; ALTURA: 9,00M; ESTRUTURA: CONCRETO ARMADO</t>
  </si>
  <si>
    <t>OBRA CIVIL; CAIXA DE MANOBRA; LARGURA: 3,80M; COMPRIMENTO: 3,90M; ALTURA: 3,10M; ESTRUTURA: CONCRETO ARMADO</t>
  </si>
  <si>
    <t>OBRA CIVIL; CAIXA DE MANOBRA; LARGURA: 2,40M; COMPRIMENTO: 3,10M; ALTURA: 2,70M; ESTRUTURA: CONCRETO ARMADO</t>
  </si>
  <si>
    <t>OBRA CIVIL; RECUPERACAO DE RESERVATORIO APOIADO; DIAMETRO: 17,20M; ALTURA: 5,00M; ESTRUTURA: CONCRETO ARMADO</t>
  </si>
  <si>
    <t>EDIFICACAO: CABINE DE ENTRADA PARA O TRANSFORMADOR; LARGURA: 5,00M; COMPRIMENTO: 2,85M; PE DIREITO: 3,00M; Nº DE PAVIMENTOS: 1; AREA TOTAL CONSTRUIDA: 14,25M²; ESTRUTURA: CONCRETO ARMADO; COBERTURA: LAJE IMPERMEAVEL; FORRO: SEM FORRO; PISO: CIMENTADO; REVESTIMENTO EXTERNO: ARGAMASSA PINTADA; REVESTIMENTO INTERNO: ARGAMASSA PINTADA; ESQUADRIAS: OUTRO; PORTAS: METALICA; SEM ELEVADOR</t>
  </si>
  <si>
    <t>EDIFICACAO: CASA DA ELEVATORIA DE ESGOTO BRUTO; LARGURA: 15,00M; COMPRIMENTO: 15,00M; PE DIREITO: 5,00M; Nº DE PAVIMENTOS: 2; AREA TOTAL CONSTRUIDA: 225,00M²; ESTRUTURA: CONCRETO ARMADO; COBERTURA: FIBROCIMENTO; FORRO: SEM FORRO; PISO: CONCRETO; REVESTIMENTO EXTERNO: ARGAMASSA PINTADA; REVESTIMENTO INTERNO: ARGAMASSA PINTADA; ESQUADRIAS: METALICA; PORTAS: METALICA; SEM ELEVADOR</t>
  </si>
  <si>
    <t>CODIGO 2.1.1.2.2 - ESGOTO | COLETA | ESTACOES ELEVATORIAS DE ESGOTO BRUTO | CONSTRUCAO CIVIL</t>
  </si>
  <si>
    <t>EDIFICACAO: SUBESTACAO; LARGURA: 7,00M; COMPRIMENTO: 9,00M; PE DIREITO: 3,50M; Nº DE PAVIMENTOS: 1; AREA TOTAL CONSTRUIDA: 54,00M²; ESTRUTURA: CONCRETO ARMADO; COBERTURA: LAJE IMPERMEAVEL; FORRO: LAJE; PISO: CONCRETO; REVESTIMENTO EXTERNO: ARGAMASSA PINTADA; REVESTIMENTO INTERNO: ARGAMASSA PINTADA; ESQUADRIAS: SEM ESQUADRIAS; PORTAS: METALICA; SEM ELEVADOR</t>
  </si>
  <si>
    <t>EDIFICACAO: SUBESTACAO; LARGURA: 5,30M; COMPRIMENTO: 10,00M; PE DIREITO: 3,50M; Nº DE PAVIMENTOS: 1; AREA TOTAL CONSTRUIDA: 53,00M²; ESTRUTURA: CONCRETO ARMADO; COBERTURA: LAJE IMPERMEAVEL; FORRO: LAJE; PISO: CIMENTADO; REVESTIMENTO EXTERNO: ARGAMASSA PINTADA; REVESTIMENTO INTERNO: ARGAMASSA PINTADA; ESQUADRIAS: METALICA; PORTAS: METALICA; SEM ELEVADOR</t>
  </si>
  <si>
    <t>EDIFICACAO: SALA DA ANTENA DE COMUNICACAO; LARGURA: 2,40M; COMPRIMENTO: 3,45M; PE DIREITO: 2,40M; Nº DE PAVIMENTOS: 1; AREA TOTAL CONSTRUIDA: 8,28M²; ESTRUTURA: CONCRETO ARMADO; COBERTURA: LAJE IMPERMEAVEL; FORRO: LAJE; PISO: CONCRETO; REVESTIMENTO EXTERNO: ARGAMASSA PINTADA; REVESTIMENTO INTERNO: ARGAMASSA PINTADA; ESQUADRIAS: SEM ESQUADRIAS; PORTAS: METALICA; SEM ELEVADOR</t>
  </si>
  <si>
    <t>EDIFICACAO: GALPAO DE ULTRAFILTRACAO; LARGURA: 17,60M; COMPRIMENTO: 28,00M; PE DIREITO: 6,00M; Nº DE PAVIMENTOS: 1; AREA TOTAL CONSTRUIDA: 492,8M²; ESTRUTURA: METALICA; COBERTURA: ZINCO; FORRO: SEM FORRO; PISO: CONCRETO; REVESTIMENTO EXTERNO: SEM REVESTIMENTO; REVESTIMENTO INTERNO: SEM REVESTIMENTO; ESQUADRIAS: SEM ESQUADRIAS; PORTAS: SEM PORTAS; SEM ELEVADOR</t>
  </si>
  <si>
    <t>EDIFICACAO: LABORATORIO; LARGURA: 8,30M; COMPRIMENTO: 17,00M; PE DIREITO: 2,80M; Nº DE PAVIMENTOS: 1; AREA TOTAL CONSTRUIDA: 141,10M²; ESTRUTURA: CONCRETO ARMADO; COBERTURA: LAJE IMPERMEAVEL; FORRO: LAJE; PISO: CERAMICO; REVESTIMENTO EXTERNO: ARGAMASSA PINTADA; REVESTIMENTO INTERNO: ARGAMASSA PINTADA; ESQUADRIAS: METALICA; PORTAS: METALICA; SEM ELEVADOR</t>
  </si>
  <si>
    <t>CODIGO 3.1.2 - CONTROLE DE QUALIDADE | LABORATORIOS | CONSTRUCAO CIVIL</t>
  </si>
  <si>
    <t>EDIFICACAO: GUARITA; LARGURA: 6,30M; COMPRIMENTO: 7,60M; PE DIREITO: 2,50M; Nº DE PAVIMENTOS: 1; AREA TOTAL CONSTRUIDA: 47,88M²; ESTRUTURA: CONCRETO ARMADO; COBERTURA: FIBROCIMENTO; FORRO: LAJE; PISO: CERAMICO; REVESTIMENTO EXTERNO: AZULEJO; REVESTIMENTO INTERNO: AZULEJO; ESQUADRIAS: METALICA; PORTAS: METALICA; SEM ELEVADOR</t>
  </si>
  <si>
    <t>EDIFICACAO: SALA DE ELETRICA; LARGURA: 11,00M; COMPRIMENTO: 11,00M; PE DIREITO: 3,40M; Nº DE PAVIMENTOS: 1; AREA TOTAL CONSTRUIDA: 121,00M²; ESTRUTURA: CONCRETO ARMADO; COBERTURA: LAJE IMPERMEAVEL; FORRO: LAJE; PISO: CONCRETO; REVESTIMENTO EXTERNO: ARGAMASSA PINTADA; REVESTIMENTO INTERNO: ARGAMASSA PINTADA; ESQUADRIAS: METALICA; PORTAS: METALICA; SEM ELEVADOR</t>
  </si>
  <si>
    <t>SISTEMA PARA DEPURAR LÍQUIDOS MEDIANTE AERAÇÃO POR AR DIFUSO C/ ROMANEIO COMPLETO</t>
  </si>
  <si>
    <t>BENFEITORIA; PAVIMENTACAO DE ASFALTO; AREA: 1588,00M2</t>
  </si>
  <si>
    <t>BENFEITORIA; ALAMBRADO; COMPRIMENTO: 455,00M; ALTURA: 2,00M; ESTRUTURA: METALICA</t>
  </si>
  <si>
    <t>TANQUE DE AGUA BRUTA; LARGURA: 11,00M; COMPRIMENTO: 11,00M; ALTURA: 3,30M; ESTRUTURA: CONCRETO ARMADO</t>
  </si>
  <si>
    <t>TANQUE DE NEUTRALIZACAO E DESCARTE; LARGURA: 4,00M; COMPRIMENTO: 7,00M; ALTURA: 2,50M; ESTRUTURA: CONCRETO ARMADO</t>
  </si>
  <si>
    <t>OBRA CIVIL; CAIXA DE MANOBRA; LARGURA: 5,40M; COMPRIMENTO: 3,40M; ALTURA: 3,34M; ESTRUTURA: CONCRETO ARMADO</t>
  </si>
  <si>
    <t>OBRA CIVIL; CAIXA DE MANOBRA; LARGURA: 5,40M; COMPRIMENTO: 3,40M; ALTURA: 3,10M; ESTRUTURA: CONCRETO ARMADO</t>
  </si>
  <si>
    <t>OBRA CIVIL; CAIXA DE MANOBRA; LARGURA: 3,50M; COMPRIMENTO: 3,50M; ALTURA: 2,25M; ESTRUTURA: CONCRETO ARMADO</t>
  </si>
  <si>
    <t>BENFEITORIA; PAVIMENTACAO DE BLOCO DE CONCRETO; LARGURA: 6,00M; COMPRIMENTO: 20,00M; ESTRUTURA: CONCRETO</t>
  </si>
  <si>
    <t>OBRA CIVIL; CAIXA DE MANOBRA; LARGURA: 3,20M; COMPRIMENTO: 6,20M; ALTURA: 1,50M; ESTRUTURA: CONCRETO ARMADO</t>
  </si>
  <si>
    <t>EDIFICACAO: CASA DA ELEVATORIA ESGOTO BRUTO; LARGURA: 11,00M; COMPRIMENTO: 12,50M; PE DIREITO: 3,30M; Nº DE PAVIMENTOS: 2; AREA TOTAL CONSTRUIDA: 137,50M²; ESTRUTURA: CONCRETO ARMADO; COBERTURA: FIBROCIMENTO E LAJE IMPERMEAVEL; FORRO: SEM FORRO; PISO: CONCRETO; REVESTIMENTO EXTERNO: AZULEJO; REVESTIMENTO INTERNO: ARGAMASSA PINTADA E AZULEJO; ESQUADRIAS: METALICA; PORTAS: METALICA; SEM ELEVADOR</t>
  </si>
  <si>
    <t>EDIFICACAO: CASA DA ELEVATORIA ESGOTO BRUTO; LARGURA: 11,50M; COMPRIMENTO: 12,50M; PE DIREITO: 3,30M; Nº DE PAVIMENTOS: 2; AREA TOTAL CONSTRUIDA: 143,75M²; ESTRUTURA: CONCRETO ARMADO; COBERTURA: FIBROCIMENTO E LAJE IMPERMEAVEL; FORRO: SEM FORRO; PISO: CONCRETO; REVESTIMENTO EXTERNO: AZULEJO; REVESTIMENTO INTERNO: ARGAMASSA PINTADA E AZULEJO; ESQUADRIAS: METALICA; PORTAS: METALICA; SEM ELEVADOR</t>
  </si>
  <si>
    <t>EDIFICACAO: CASA DO CCM; LARGURA: 3,10M; COMPRIMENTO: 5,00M; PE DIREITO: 2,55M; Nº DE PAVIMENTOS: 2; AREA TOTAL CONSTRUIDA: 15,50M²; ESTRUTURA: CONCRETO ARMADO; COBERTURA: LAJE IMPERMEAVEL; FORRO: SEM FORRO; PISO: CIMENTADO; REVESTIMENTO EXTERNO: CHAPISCO; REVESTIMENTO INTERNO: ARGAMASSA PINTADA; ESQUADRIAS: SEM ESQUADRIAS; PORTAS: METALICA; SEM ELEVADOR</t>
  </si>
  <si>
    <t>BENFEITORIA; ALAMBRADO; COMPRIMENTO: 25,00M; ALTURA: 2,00M; ESTRUTURA: METALICA</t>
  </si>
  <si>
    <t>BENFEITORIA; PAVIMENTACAO DE BLOCO DE CONCRETO; LARGURA: 14,80M; COMPRIMENTO: 9,70M; AREA TOTAL CONSTRUIDA: 143,56M²; ESTRUTURA: CONCRETO</t>
  </si>
  <si>
    <t>EDIFICACAO: SALA DE ELETRICA; LARGURA: 2,90M; COMPRIMENTO: 2,90M; PE DIREITO: 2,55M; Nº DE PAVIMENTOS: 1; AREA TOTAL CONSTRUIDA: 8,41M²; ESTRUTURA: CONCRETO ARMADO; COBERTURA: LAJE IMPERMEAVEL; FORRO: SEM FORRO; PISO: CERAMICO; REVESTIMENTO EXTERNO: ARGAMASSA PINTADA; REVESTIMENTO INTERNO: ARGAMASSA PINTADA; ESQUADRIAS: SEM ESQUADRIAS; PORTAS: METALICA; SEM ELEVADOR</t>
  </si>
  <si>
    <t>BENFEITORIA; PAVIMENTACAO DE BLOCO DE CONCRETO; LARGURA: 15,00M; COMPRIMENTO: 10,00M; AREA TOTAL CONSTRUIDA: 150,00M²; ESTRUTURA: CONCRETO</t>
  </si>
  <si>
    <t>BENFEITORIA; ALAMBRADO; COMPRIMENTO: 24,5M; ALTURA: 2,00M; ESTRUTURA: METALICA</t>
  </si>
  <si>
    <t>EDIFICACAO: SALA DE ELETRICA; LARGURA: 2,90M; COMPRIMENTO: 2,90M; PE DIREITO: 2,55M; Nº DE PAVIMENTOS: 1; AREA TOTAL CONSTRUIDA: 8,41M²; ESTRUTURA: CONCRETO ARMADO; COBERTURA: LAJE IMPERMEAVEL; FORRO: SEM FORRO; PISO: CIMENTADO; REVESTIMENTO EXTERNO: ARGAMASSA PINTADA; REVESTIMENTO INTERNO: ARGAMASSA PINTADA; ESQUADRIAS: SEM ESQUADRIAS; PORTAS: METALICA; SEM ELEVADOR</t>
  </si>
  <si>
    <t>BENFEITORIA; PAVIMENTACAO DE BLOCO DE CONCRETO; LARGURA: 1,40M; COMPRIMENTO: 48,80M; ESTRUTURA: CONCRETO</t>
  </si>
  <si>
    <t>EDIFICACAO: GALPAO DO BOOSTER; LARGURA: 7,80M; COMPRIMENTO: 4,80M; PE DIREITO: 3,15M; Nº DE PAVIMENTOS: 1; AREA TOTAL CONSTRUIDA: 37,44M²; ESTRUTURA: METALICA; COBERTURA: FIBROCIMENTO; FORRO: SEM FORRO; PISO: CIMENTADO; REVESTIMENTO EXTERNO: SEM REVESTIMENTO; REVESTIMENTO INTERNO: SEM REVESTIMENTO; ESQUADRIAS: SEM ESQUADRIAS; PORTAS: SEM PORTAS; SEM ELEVADOR</t>
  </si>
  <si>
    <t>EDIFICACAO: SALA DO GERADOR; LARGURA: 4,80M; COMPRIMENTO: 4,80M; PE DIREITO: 3,75M; Nº DE PAVIMENTOS: 1; AREA TOTAL CONSTRUIDA: 23,04M²; ESTRUTURA: CONCRETO ARMADO; COBERTURA: LAJE IMPERMEAVEL; FORRO: SEM FORRO; PISO: CERAMICO; REVESTIMENTO EXTERNO: AZULEJO E TIJOLO VAZADO; REVESTIMENTO INTERNO: CERAMICA; ESQUADRIAS: SEM ESQUADRIAS; PORTAS: METALICA; SEM ELEVADOR</t>
  </si>
  <si>
    <t>EDIFICACAO: SALA DOS TANQUES; LARGURA: 6,50M; COMPRIMENTO: 9,00M; PE DIREITO: 2,85M; Nº DE PAVIMENTOS: 1; AREA TOTAL CONSTRUIDA: 58,50M²; ESTRUTURA: CONCRETO ARMADO; COBERTURA: LAJE IMPERMEAVEL; FORRO: LAJE; PISO: CERAMICO; REVESTIMENTO EXTERNO: AZULEJO; REVESTIMENTO INTERNO: CERAMICA; ESQUADRIAS: METALICA; PORTAS: METALICA; SEM ELEVADOR</t>
  </si>
  <si>
    <t>OBRA CIVIL; ESTRUTURA PARA TANQUE DE GEOCALCIO; LARGURA: 4,60M; COMPRIMENTO: 6,60M; ALTURA: 0,70M; ESTRUTURA: CONCRETO ARMADO</t>
  </si>
  <si>
    <t>BENFEITORIA; ALAMBRADO; COMPRIMENTO: 66,40M; ALTURA: 2,00M; ESTRUTURA: METALICA</t>
  </si>
  <si>
    <t>BENFEITORIA; PAVIMENTACAO DE BLOCO DE CONCRETO; LARGURA: 1,25M; COMPRIMENTO: 45,00M; ESTRUTURA: CONCRETO</t>
  </si>
  <si>
    <t>OBRA CIVIL; CAIXA DE MANOBRA; LARGURA: 1,80M; COMPRIMENTO: 2,30M; ALTURA: 1,40M; ESTRUTURA: CONCRETO ARMADO</t>
  </si>
  <si>
    <t>EDIFICACAO: SALA DOS TANQUES; LARGURA: 5,00M; COMPRIMENTO: 6,80M; PE DIREITO: 2,70M; Nº DE PAVIMENTOS: 1; AREA TOTAL CONSTRUIDA: 34,00M²; ESTRUTURA: CONCRETO ARMADO; COBERTURA: LAJE IMPERMEAVEL; FORRO: SEM FORRO; PISO: CIMENTADO; REVESTIMENTO EXTERNO: AZULEJO; REVESTIMENTO INTERNO: CERAMICA; ESQUADRIAS: METALICA; PORTAS: METALICA; SEM ELEVADOR</t>
  </si>
  <si>
    <t>EDIFICACAO: SALA DOS TANQUES E CCM; LARGURA: 7,00M; COMPRIMENTO: 8,00M; PE DIREITO: 2,70M; Nº DE PAVIMENTOS: 1; AREA TOTAL CONSTRUIDA: 56,00M²; ESTRUTURA: CONCRETO ARMADO; COBERTURA: LAJE IMPERMEAVEL; FORRO: SEM FORRO; PISO: CERAMICO; REVESTIMENTO EXTERNO: AZULEJO; REVESTIMENTO INTERNO: CERAMICA; ESQUADRIAS: METALICA; PORTAS: METALICA; SEM ELEVADOR</t>
  </si>
  <si>
    <t>BENFEITORIA; PAVIMENTACAO DE BLOCO DE CONCRETO; AREA TOTAL CONSTRUIDA: 173,82M²; ESTRUTURA: CONCRETO</t>
  </si>
  <si>
    <t>BENFEITORIA; PAVIMENTACAO DE BLOCO DE CONCRETO; LARGURA: 35,20M; COMPRIMENTO: 1,00M; AREA TOTAL CONSTRUIDA: 35,20M²; ESTRUTURA: CONCRETO</t>
  </si>
  <si>
    <t>BENFEITORIA; PAVIMENTACAO DE BLOCO DE CONCRETO; LARGURA: 35,20M; COMPRIMENTO: 4,70M; AREA TOTAL CONSTRUIDA: 165,44M²; ESTRUTURA: CONCRETO</t>
  </si>
  <si>
    <t>OBRA CIVIL; PORTICO METALICO PARA APOIO DO CONJUNTO MOTOBOMBA; LARGURA: 10,50M; COMPRIMENTO: 5,30M; ALTURA: 5,50M; AREA TOTAL CONSTRUIDA: 55,65M²; ESTRUTURA: METALICA</t>
  </si>
  <si>
    <t>OBRA CIVIL; PONTE METALICA DE ACESSO AO CONJUNTO MOTOBOMBA; LARGURA: 1,20M; COMPRIMENTO: 43,80M; AREA TOTAL CONSTRUIDA: 52,56M²; ESTRUTURA: METALICA</t>
  </si>
  <si>
    <t>EDIFICACAO: SALA DE ELETRICA; LARGURA: 4,00M; COMPRIMENTO: 16,80M; PE DIREITO: 4,00M; Nº DE PAVIMENTOS: 1; AREA TOTAL CONSTRUIDA: 67,20M²; ESTRUTURA: ALVENARIA; COBERTURA: LAJE IMPERMEAVEL; FORRO: SEM FORRO; PISO: CONCRETO; REVESTIMENTO EXTERNO: BLOCO DE CONCRETO PINTADO; REVESTIMENTO INTERNO: BLOCO DE CONCRETO PINTADO; ESQUADRIAS: SEM ESQUADRIAS; PORTAS: METALICA; SEM ELEVADOR</t>
  </si>
  <si>
    <t>BENFEITORIA; CALCADA; LARGURA: 9,35M; COMPRIMENTO: 1,50M; ESTRUTURA: CONCRETO</t>
  </si>
  <si>
    <t>BENFEITORIA; ALAMBRADO; ALTURA: 2,10M; ESTRUTURA: METALICA</t>
  </si>
  <si>
    <t>BENFEITORIA; CALCADA; LARGURA: 16,80M; COMPRIMENTO: 0,42M; ESTRUTURA: CONCRETO</t>
  </si>
  <si>
    <t>BENFEITORIA; PAVIMENTACAO DE ASFALTO; LARGURA: 24,80M; COMPRIMENTO: 1,50M; ESTRUTURA: CONCRETO</t>
  </si>
  <si>
    <t>BENFEITORIA; REVITALIZACAO DA CHAMINE DE EQUILIBRIO; DIAMETRO: 1,00M; ALTURA: 54,00M; ESTRUTURA: METALICA</t>
  </si>
  <si>
    <t>OBRA CIVIL; MELHORIA NA LINHA DE RECALQUE</t>
  </si>
  <si>
    <t>EDIFICACAO: CASA DOS COMPRESSORES; LARGURA: 2,65M; COMPRIMENTO: 4,10M; PE DIREITO: 2,30M; Nº DE PAVIMENTOS: 1; AREA TOTAL CONSTRUIDA: 11,39M²; ESTRUTURA: METALICA; COBERTURA: ALUMINIO; FORRO: SEM FORRO; PISO: CIMENTADO; REVESTIMENTO EXTERNO: SEM REVESTIMENTO; REVESTIMENTO INTERNO: SEM REVESTIMENTO; ESQUADRIAS: SEM ESQUADRIAS; PORTAS: SEM PORTAS; SEM ELEVADOR</t>
  </si>
  <si>
    <t>EDIFICACAO: GALPAO DE ULTRAFILTRACAO; LARGURA: 29,00M; COMPRIMENTO: 23,10M; PE DIREITO: 7,00M; Nº DE PAVIMENTOS: 1; AREA TOTAL CONSTRUIDA: 669,90M²; ESTRUTURA: METALICA; COBERTURA: ALUMINIO; FORRO: SEM FORRO; PISO: CIMENTADO; REVESTIMENTO EXTERNO: SEM REVESTIMENTO; REVESTIMENTO INTERNO: SEM REVESTIMENTO; ESQUADRIAS: SEM ESQUADRIAS; PORTAS: SEM PORTAS; SEM ELEVADOR</t>
  </si>
  <si>
    <t>EDIFICACAO: SALA DE ELETRICA; LARGURA: 16,00M; COMPRIMENTO: 10,30M; PE DIREITO: 4,10M; Nº DE PAVIMENTOS: 1; AREA TOTAL CONSTRUIDA: 164,80M²; ESTRUTURA: ALVENARIA; COBERTURA: LAJE IMPERMEAVEL; FORRO: SEM FORRO; PISO: CIMENTADO; REVESTIMENTO EXTERNO: BLOCO DE CONCRETO PINTADO; REVESTIMENTO INTERNO: BLOCO DE CONCRETO PINTADO; ESQUADRIAS: SEM ESQUADRIAS; PORTAS: METALICA; SEM ELEVADOR</t>
  </si>
  <si>
    <t>EDIFICACAO: PREDIO ADMINISTRATIVO; LARGURA: 15,00M; COMPRIMENTO: 3,70M; PE DIREITO: 3,00M; Nº DE PAVIMENTOS: 1; AREA TOTAL CONSTRUIDA: 55,50M²; ESTRUTURA: ALVENARIA; COBERTURA: LAJE IMPERMEAVEL; FORRO: SEM FORRO; PISO: CERAMICO; REVESTIMENTO EXTERNO: BLOCO DE CONCRETO PINTADO; REVESTIMENTO INTERNO: BLOCO DE CONCRETO PINTADO; ESQUADRIAS: METALICA; PORTAS: METALICA; SEM ELEVADOR</t>
  </si>
  <si>
    <t>EDIFICACAO: GUARITA; LARGURA: 1,90M; COMPRIMENTO: 4,50M; PE DIREITO: 2,95M; Nº DE PAVIMENTOS: 1; AREA TOTAL CONSTRUIDA: 8,55M²; ESTRUTURA: ALVENARIA; COBERTURA: LAJE IMPERMEAVEL; FORRO: SEM FORRO; PISO: CIMENTADO; REVESTIMENTO EXTERNO: BLOCO DE CONCRETO PINTADO; REVESTIMENTO INTERNO: BLOCO DE CONCRETO PINTADO; ESQUADRIAS: METALICA; PORTAS: METALICA; SEM ELEVADOR</t>
  </si>
  <si>
    <t>OBRA CIVIL; POCO DE DRENAGEM; DIAMETRO: 0,80M; ALTURA: 3,00M; ESTRUTURA: CONCRETO</t>
  </si>
  <si>
    <t>BENFEITORIA; PAVIMENTACAO DE ASFALTO; LARGURA: 1,10M; COMPRIMENTO: 118,50M; ESTRUTURA: CONCRETO</t>
  </si>
  <si>
    <t>BENFEITORIA; CALCADA; LARGURA: 0,80M; COMPRIMENTO: 12,80M; ESTRUTURA: CONCRETO</t>
  </si>
  <si>
    <t>BENFEITORIA; CALCADA; LARGURA: 1,06M; COMPRIMENTO: 37,40M; ESTRUTURA: CONCRETO</t>
  </si>
  <si>
    <t>BENFEITORIA; ALAMBRADO; ALTURA: 2,00M; ESTRUTURA: METALICA</t>
  </si>
  <si>
    <t>OBRA CIVIL; CAIXA DE CONTENCAO; LARGURA: 3,80M; COMPRIMENTO: 8,40M; ALTURA: 0,17M; ESTRUTURA: CONCRETO ARMADO</t>
  </si>
  <si>
    <t>OBRA CIVIL; BOMBEADORA DE EFLUENTES; LARGURA: 9,30M; COMPRIMENTO: 9,30M; ALTURA: 4,20M; ESTRUTURA: CONCRETO ARMADO</t>
  </si>
  <si>
    <t>OBRA CIVIL; CAIXA DE CONTENCAO; LARGURA: 4,80M; COMPRIMENTO: 6,20M; ALTURA: 0,45M; ESTRUTURA: CONCRETO</t>
  </si>
  <si>
    <t>OBRA CIVIL; CAIXA DE CONTENCAO; LARGURA: 11,50M; COMPRIMENTO: 6,50M; ALTURA: 0,60M; ESTRUTURA: CONCRETO</t>
  </si>
  <si>
    <t>OBRA CIVIL; CAIXA DE CONTENCAO; LARGURA: 7,40M; COMPRIMENTO: 4,30M; ALTURA: 0,30M; ESTRUTURA: CONCRETO</t>
  </si>
  <si>
    <t>OBRA CIVIL; CAIXA DE CONTENCAO; LARGURA: 4,50M; COMPRIMENTO: 4,50M; ALTURA: 0,22M; ESTRUTURA: CONCRETO</t>
  </si>
  <si>
    <t>EDIFICACAO: CASA DA ELEVATORIA ESGOTO BRUTO; LARGURA: 13,00M; COMPRIMENTO: 12,00M; PE DIREITO: 4,50M; Nº DE PAVIMENTOS: 2; AREA TOTAL CONSTRUIDA: 156,00M²; ESTRUTURA: CONCRETO ARMADO; COBERTURA: FIBROCIMENTO; FORRO: SEM FORRO; PISO: CONCRETO; REVESTIMENTO EXTERNO: AZULEJO; REVESTIMENTO INTERNO: PARTE EM ARGAMASSA PINTADA E PARTE EM AZULEJO; ESQUADRIAS: METALICA; PORTAS: METALICA; SEM ELEVADOR</t>
  </si>
  <si>
    <t>EDIFICACAO: CASA DA ELEVATORIA ESGOTO BRUTO; LARGURA: 12,50M; COMPRIMENTO: 11,50M; PE DIREITO: 4,50M; Nº DE PAVIMENTOS: 2; AREA TOTAL CONSTRUIDA: 143,75M²; ESTRUTURA: CONCRETO ARMADO; COBERTURA: LAJE IMPERMEAVEL; FORRO: SEM FORRO; PISO: CONCRETO; REVESTIMENTO EXTERNO: REBOCO; REVESTIMENTO INTERNO: PARTE EM ARGAMASSA PINTADA E PARTE EM AZULEJO; ESQUADRIAS: METALICA; PORTAS: METALICA; SEM ELEVADOR</t>
  </si>
  <si>
    <t>EDIFICACAO: PREDIO ADMINISTRATIVO; LARGURA: 18,00M; COMPRIMENTO: 20,00M; PE DIREITO: 4,00M; Nº DE PAVIMENTOS: 1; AREA TOTAL CONSTRUIDA: 360,00M²; ESTRUTURA: CONCRETO ARMADO; COBERTURA: LAJE IMPERMEAVEL; FORRO: LAJE; PISO: CERAMICO; REVESTIMENTO EXTERNO: CHAPISCO; REVESTIMENTO INTERNO: ARGAMASSA PINTADA; ESQUADRIAS: METALICA; PORTAS: METALICA; SEM ELEVADOR</t>
  </si>
  <si>
    <t>EDIFICACAO: CASA DE BOMBAS; LARGURA: 11,00M; COMPRIMENTO: 40,00M; PE DIREITO: 14,00M; Nº DE PAVIMENTOS: 2; AREA TOTAL CONSTRUIDA: 440,00M²; ESTRUTURA: CONCRETO ARMADO; COBERTURA: PLACA DE SANDUICHE; FORRO: SEM FORRO; PISO: CONCRETO; REVESTIMENTO EXTERNO: SEM REVESTIMENTO; REVESTIMENTO INTERNO: SEM REVESTIMENTO; ESQUADRIAS: SEM ESQUADRIAS; PORTAS: METALICA; SEM ELEVADOR</t>
  </si>
  <si>
    <t>EDIFICACAO: COBERTURA RHO; LARGURA: 8,50M; COMPRIMENTO: 6,00M; PE DIREITO: 2,50M; Nº DE PAVIMENTOS: 1; AREA TOTAL CONSTRUIDA: 51,00M²; ESTRUTURA: CONCRETO ARMADO; COBERTURA: LAJE IMPERMEAVEL; FORRO: SEM FORRO; PISO: CIMENTADO; REVESTIMENTO EXTERNO: CHAPISCO; REVESTIMENTO INTERNO: ARGAMASSA PINTADA; ESQUADRIAS: SEM ESQUADRIAS; PORTAS: SEM PORTAS; SEM ELEVADOR</t>
  </si>
  <si>
    <t>OBRA CIVIL; CAIXA DE MANOBRA; LARGURA: 12,00M; COMPRIMENTO: 12,00M; ALTURA: 3,40M; ESTRUTURA: CONCRETO ARMADO</t>
  </si>
  <si>
    <t>OBRA CIVIL; CAIXA DE MANOBRA; LARGURA: 4,00M; COMPRIMENTO: 3,00M; ALTURA: 3,70M; ESTRUTURA: CONCRETO ARMADO</t>
  </si>
  <si>
    <t>OBRA CIVIL; CAIXA DE MANOBRA; LARGURA: 19,00M; COMPRIMENTO: 10,00M; ALTURA: 3,00M; ESTRUTURA: CONCRETO ARMADO</t>
  </si>
  <si>
    <t>BENFEITORIA; RUA INTERNA DE CASCALHO; AREA TOTAL: 6547 M2</t>
  </si>
  <si>
    <t>OBRA CIVIL; CAIS DE DIRECIONAMENTO DA ADUTORA; LARGURA: CRISTA 5,00M/BASE 20,00M; COMPRIMENTO: 100,00M; ESTRUTURA: GABIAO</t>
  </si>
  <si>
    <t>BENFEITORIA; RUA INTERNA DE CASCALHO; AREA TOTAL: 205 M2</t>
  </si>
  <si>
    <t>EDIFICACAO: CASA DA ELEVATORIA ESGOTO BRUTO; LARGURA: 5,50M; COMPRIMENTO: 12,50M; PE DIREITO: 3,30M; Nº DE PAVIMENTOS: 2; AREA TOTAL CONSTRUIDA: 68,75M²; ESTRUTURA: CONCRETO ARMADO; COBERTURA: LAJE IMPERMEAVEL; FORRO: SEM FORRO; PISO: CONCRETO; REVESTIMENTO EXTERNO: AZULEJO; REVESTIMENTO INTERNO: ARGAMASSA PINTADA; ESQUADRIAS: METALICA; PORTAS: METALICA; SEM ELEVADOR</t>
  </si>
  <si>
    <t>EDIFICACAO: CASA DA ELEVATORIA ESGOTO BRUTO; LARGURA: 13,80M; COMPRIMENTO: 13,00M; PE DIREITO: 5,50M; Nº DE PAVIMENTOS: 2; AREA TOTAL CONSTRUIDA: 179,40M²; ESTRUTURA: CONCRETO ARMADO; COBERTURA: PARTE EM FIBROCIMENTO E PARTE EM LAJE; FORRO: SEM FORRO; PISO: CIMENTADO; REVESTIMENTO EXTERNO: AZULEJO; REVESTIMENTO INTERNO: ARGAMASSA PINTADA; ESQUADRIAS: METALICA; PORTAS: METALICA; SEM ELEVADOR</t>
  </si>
  <si>
    <t>EDIFICACAO: CASA DE COMANDO DO TANQUE DE HIPOCLORITO; LARGURA: 2,00M; COMPRIMENTO: 2,55M; PE DIREITO: 2,60M; Nº DE PAVIMENTOS: 1; AREA TOTAL CONSTRUIDA: 5,10M²; ESTRUTURA: CONCRETO ARMADO; COBERTURA: FIBROCIMENTO; FORRO: SEM FORRO; PISO: CIMENTADO; REVESTIMENTO EXTERNO: ARGAMASSA PINTADA; REVESTIMENTO INTERNO: ARGAMASSA PINTADA; ESQUADRIAS: SEM ESQUADRIAS; PORTAS: SEM PORTAS; SEM ELEVADOR</t>
  </si>
  <si>
    <t>EDIFICACAO: CASA DA UTS; LARGURA: 2,05M; COMPRIMENTO: 4,05M; PE DIREITO: 2,35M; Nº DE PAVIMENTOS: 1; AREA TOTAL CONSTRUIDA: 8,30M²; ESTRUTURA: CONCRETO ARMADO; COBERTURA: LAJE IMPERMEAVEL; FORRO: LAJE; PISO: CERAMICO; REVESTIMENTO EXTERNO: ARGAMASSA PINTADA; REVESTIMENTO INTERNO: ARGAMASSA PINTADA; ESQUADRIAS: METALICA; PORTAS: METALICA; SEM ELEVADOR</t>
  </si>
  <si>
    <t>OBRA CIVIL; ESTRUTURA PARA APOIO DE TANQUES DE HIPOCLORITO; LARGURA: 11,20M; COMPRIMENTO: 7,20M; ALTURA: 0,70M; ESTRUTURA: CONCRETO ARMADO</t>
  </si>
  <si>
    <t>OBRA CIVIL; RESERVATORIO APOIADO CAMARA 1; DIAMETRO: 62,75M;  VOLUME: 15000M³; ESTRUTURA: METALICA</t>
  </si>
  <si>
    <t>OBRA CIVIL; RESERVATORIO APOIADO CAMARA 2; DIAMETRO: 62,75M;  VOLUME: 15000M³; ESTRUTURA: METALICA</t>
  </si>
  <si>
    <t>EDIFICACAO: CASA DA ELEVATORIA ESGOTO BRUTO; LARGURA: 10,00M; COMPRIMENTO: 12,00M; PE DIREITO: 4,50M; Nº DE PAVIMENTOS: 2; AREA TOTAL CONSTRUIDA: 120,00M²; ESTRUTURA: CONCRETO ARMADO; COBERTURA: FIBROCIMENTO E LAJE IMPERMEAVEL; FORRO: SEM FORRO; PISO: CONCRETO; REVESTIMENTO EXTERNO: AZULEJO; REVESTIMENTO INTERNO: ARGAMASSA PINTADA E AZULEJO; ESQUADRIAS: METALICA; PORTAS: METALICA; SEM ELEVADOR</t>
  </si>
  <si>
    <t>EDIFICACAO: CASA DA ELEVATORIA ESGOTO BRUTO; LARGURA: 13,50M; COMPRIMENTO: 12,50M; PE DIREITO: 4,50M; Nº DE PAVIMENTOS: 2; AREA TOTAL CONSTRUIDA: 168,75M²; ESTRUTURA: CONCRETO ARMADO; COBERTURA: FIBROCIMENTO E LAJE IMPERMEAVEL; FORRO: SEM FORRO; PISO: CONCRETO; REVESTIMENTO EXTERNO: AZULEJO; REVESTIMENTO INTERNO: ARGAMASSA PINTADA E AZULEJO; ESQUADRIAS: METALICA; PORTAS: METALICA; SEM ELEVADOR</t>
  </si>
  <si>
    <t>EDIFICACAO: CASA DA BALANCA RODOVIARIA; LARGURA: 3,50M; COMPRIMENTO: 4,00M; PE DIREITO: 2,50M; Nº DE PAVIMENTOS: 1; AREA TOTAL CONSTRUIDA: 14,00M²; ESTRUTURA: CONCRETO ARMADO; COBERTURA: FIBROCIMENTO; FORRO: SEM FORRO; PISO: CERAMICO; REVESTIMENTO EXTERNO: ARGAMASSA PINTADA; REVESTIMENTO INTERNO: ARGAMASSA PINTADA; ESQUADRIAS: METALICA; PORTAS: METALICA; SEM ELEVADOR</t>
  </si>
  <si>
    <t>BENFEITORIA; PAVIMENTACAO DE BLOCO DE CONCRETO; AREA TOTAL: 3705 M2</t>
  </si>
  <si>
    <t>EDIFICACAO: CASA DA ELEVATORIA ESGOTO BRUTO; LARGURA: 12,50M; COMPRIMENTO: 5,30M; PE DIREITO: 4,85M; Nº DE PAVIMENTOS: 2; AREA TOTAL CONSTRUIDA: 66,25M²; ESTRUTURA: CONCRETO ARMADO; COBERTURA: LAJE IMPERMEAVEL COM CLARABOIA; FORRO: SEM FORRO; PISO: CIMENTADO; REVESTIMENTO EXTERNO: AZULEJO; REVESTIMENTO INTERNO: ARGAMASSA PINTADA; ESQUADRIAS: SEM ESQUADRIAS; PORTAS: METALICA; SEM ELEVADOR</t>
  </si>
  <si>
    <t>OBRA CIVIL; CAIXA DE MANOBRA; LARGURA: 3,70M; COMPRIMENTO: 3,80M; ALTURA: 2,00M; AREA TOTAL CONSTRUIDA: 14,06M²; ESTRUTURA: CONCRETO ARMADO</t>
  </si>
  <si>
    <t>EDIFICACAO: CASA DA ELEVATORIA ESGOTO BRUTO; LARGURA: 12,50M; COMPRIMENTO: 5,50M; PE DIREITO: 4,00M; Nº DE PAVIMENTOS: 2; AREA TOTAL CONSTRUIDA: 68,75M²; ESTRUTURA: CONCRETO ARMADO; COBERTURA: LAJE IMPERMEAVEL COM CLARABOIA; FORRO: SEM FORRO; PISO: CIMENTADO; REVESTIMENTO EXTERNO: AZULEJO; REVESTIMENTO INTERNO: ARGAMASSA PINTADA; ESQUADRIAS: METALICA; PORTAS: METALICA; SEM ELEVADOR</t>
  </si>
  <si>
    <t>EDIFICACAO: CASA DA ELEVATORIA ESGOTO BRUTO; LARGURA: 2,05M; COMPRIMENTO: 2,70M; PE DIREITO: 2,20M; Nº DE PAVIMENTOS: 1; AREA TOTAL CONSTRUIDA: 5,54M²; ESTRUTURA: ALVENARIA; COBERTURA: LAJE IMPERMEAVEL; FORRO: LAJE; PISO: CIMENTADO; REVESTIMENTO EXTERNO: CHAPISCO; REVESTIMENTO INTERNO: ARGAMASSA PINTADA; ESQUADRIAS: SEM ESQUADRIAS; PORTAS: METALICA; SEM ELEVADOR</t>
  </si>
  <si>
    <t>EDIFICACAO: CASA DA ELEVATORIA ESGOTO BRUTO; LARGURA: 12,50M; COMPRIMENTO: 11,00M; PE DIREITO: 5,80M; Nº DE PAVIMENTOS: 2; AREA TOTAL CONSTRUIDA: 137,50M²; ESTRUTURA: CONCRETO ARMADO; COBERTURA: PARTE EM FIBROCIMENTO E PARTE EM LAJE; FORRO: SEM FORRO; PISO: CIMENTADO; REVESTIMENTO EXTERNO: AZULEJO; REVESTIMENTO INTERNO: ARGAMASSA PINTADA; ESQUADRIAS: METALICA; PORTAS: METALICA; SEM ELEVADOR</t>
  </si>
  <si>
    <t>EDIFICACAO: CASA DA ELEVATORIA ESGOTO BRUTO; LARGURA: 12,50M; COMPRIMENTO: 5,50M; PE DIREITO: 5,70M; Nº DE PAVIMENTOS: 2; AREA TOTAL CONSTRUIDA: 68,75M²; ESTRUTURA: CONCRETO ARMADO; COBERTURA: OUTRO; FORRO: LAJE; PISO: CIMENTADO; REVESTIMENTO EXTERNO: AZULEJO; REVESTIMENTO INTERNO: ARGAMASSA PINTADA; ESQUADRIAS: METALICA; PORTAS: METALICA; SEM ELEVADOR</t>
  </si>
  <si>
    <t>OBRA CIVIL; CAIXA DE MANOBRA; LARGURA: 4,00M; COMPRIMENTO: 4,00M; ALTURA: 2,00M; AREA TOTAL CONSTRUIDA: 16,00M²; ESTRUTURA: CONCRETO ARMADO</t>
  </si>
  <si>
    <t>EDIFICACAO: CASA DA ELEVATORIA ESGOTO BRUTO; LARGURA: 12,50M; COMPRIMENTO: 12,00M; PE DIREITO: 5,30M; Nº DE PAVIMENTOS: 2; AREA TOTAL CONSTRUIDA: 150,00M²; ESTRUTURA: CONCRETO ARMADO; COBERTURA: PARTE EM FIBROCIMENTO E PARTE EM LAJE; FORRO: SEM FORRO; PISO: CIMENTADO; REVESTIMENTO EXTERNO: AZULEJO; REVESTIMENTO INTERNO: ARGAMASSA PINTADA; ESQUADRIAS: METALICA; PORTAS: METALICA; SEM ELEVADOR</t>
  </si>
  <si>
    <t>EDIFICACAO: CASA DA ELEVATORIA ESGOTO BRUTO; LARGURA: 7,00M; COMPRIMENTO: 3,00M; PE DIREITO: 2,50M; Nº DE PAVIMENTOS: 1; AREA TOTAL CONSTRUIDA: 21,00M²; ESTRUTURA: CONCRETO ARMADO; COBERTURA: LAJE IMPERMEAVEL; FORRO: SEM FORRO; PISO: CONCRETO; REVESTIMENTO EXTERNO: AZULEJO; REVESTIMENTO INTERNO: ARGAMASSA PINTADA; ESQUADRIAS: METALICA; PORTAS: METALICA; SEM ELEVADOR</t>
  </si>
  <si>
    <t>EDIFICACAO: CASA DA ELEVATORIA ESGOTO BRUTO; LARGURA: 12,00M; COMPRIMENTO: 4,00M; PE DIREITO: 2,50M; Nº DE PAVIMENTOS: 1; AREA TOTAL CONSTRUIDA: 48,00M²; ESTRUTURA: CONCRETO ARMADO; COBERTURA: LAJE IMPERMEAVEL; FORRO: SEM FORRO; PISO: CONCRETO; REVESTIMENTO EXTERNO: AZULEJO; REVESTIMENTO INTERNO: ARGAMASSA PINTADA; ESQUADRIAS: METALICA; PORTAS: METALICA; SEM ELEVADOR</t>
  </si>
  <si>
    <t>EDIFICACAO: GUARITA; LARGURA: 6,30M; COMPRIMENTO: 7,50M; PE DIREITO: 2,90M; Nº DE PAVIMENTOS: 1; AREA TOTAL CONSTRUIDA: 47,25M²; ESTRUTURA: CONCRETO ARMADO; COBERTURA: LAJE IMPERMEAVEL; FORRO: SEM FORRO; PISO: CERAMICO; REVESTIMENTO EXTERNO: AZULEJO; REVESTIMENTO INTERNO: ARGAMASSA PINTADA; ESQUADRIAS: METALICA; PORTAS: METALICA; SEM ELEVADOR</t>
  </si>
  <si>
    <t>BENFEITORIA; CALCADA; ESTRUTURA: CONCRETO</t>
  </si>
  <si>
    <t>BENFEITORIA; PAVIMENTACAO DE BLOCO DE CONCRETO; AREA TOTAL: 4175 M2</t>
  </si>
  <si>
    <t>BENFEITORIA; ALAMBRADO; COMPRIMENTO: 525,00M; ESTRUTURA: METALICA</t>
  </si>
  <si>
    <t>OBRA CIVIL; RESERVATORIO APOIADO; DIAMETRO: 45,00M; ALTURA: 5,50M; ESTRUTURA: METALICA</t>
  </si>
  <si>
    <t>EDIFICACAO: REFUGIO DE INSTALACOES ELETRICAS E MEDIDORES; LARGURA: 1,36M; COMPRIMENTO: 1,34M; PE DIREITO: 2,15M; Nº DE PAVIMENTOS: 1; AREA TOTAL CONSTRUIDA: 1,82M²; ESTRUTURA: CONCRETO ARMADO; COBERTURA: LAJE IMPERMEAVEL; FORRO: SEM FORRO; PISO: CONCRETO; REVESTIMENTO EXTERNO: ARGAMASSA PINTADA; REVESTIMENTO INTERNO: ARGAMASSA PINTADA; ESQUADRIAS: SEM ESQUADRIAS; PORTAS: SEM PORTAS; SEM ELEVADOR</t>
  </si>
  <si>
    <t>OBRA CIVIL; CAIXA DE MANOBRA; LARGURA: 3,20M; COMPRIMENTO: 5,40M; ALTURA: 3,10M; ESTRUTURA: CONCRETO ARMADO</t>
  </si>
  <si>
    <t>OBRA CIVIL; CAIXA DE MANOBRA; LARGURA: 3,30M; COMPRIMENTO: 5,30M; ALTURA: 3,25M; ESTRUTURA: CONCRETO ARMADO</t>
  </si>
  <si>
    <t>OBRA CIVIL; CAIXA DE MANOBRA; LARGURA: 3,20M; COMPRIMENTO: 5,40M; ALTURA: 3,25M; ESTRUTURA: CONCRETO ARMADO</t>
  </si>
  <si>
    <t>OBRA CIVIL; CAIXA DE MANOBRA; LARGURA: 3,30M; COMPRIMENTO: 5,30M; ALTURA: 3,00M; ESTRUTURA: CONCRETO ARMADO</t>
  </si>
  <si>
    <t>OBRA CIVIL; CAIXA DE MANOBRA; LARGURA: 2,10M; COMPRIMENTO: 3,10M; ALTURA: 2,85M; ESTRUTURA: CONCRETO ARMADO</t>
  </si>
  <si>
    <t>OBRA CIVIL; CAIXA DE MANOBRA; LARGURA: 5,50M; COMPRIMENTO: 11,00M; ALTURA: 2,30M; ESTRUTURA: CONCRETO ARMADO</t>
  </si>
  <si>
    <t>OBRA CIVIL; CAIXA DE MANOBRA; LARGURA: 2,90M; COMPRIMENTO: 3,10M; ALTURA: 3,10M; ESTRUTURA: CONCRETO ARMADO</t>
  </si>
  <si>
    <t>EDIFICACAO: CASA DA ELEVATORIA ESGOTO BRUTO; LARGURA: 7,50M; COMPRIMENTO: 13,00M; PE DIREITO: 5,00M; Nº DE PAVIMENTOS: 1; AREA TOTAL CONSTRUIDA: 97,50M²; ESTRUTURA: CONCRETO ARMADO; COBERTURA: PARTE EM FIBROCIMENTO E PARTE EM LAJE; FORRO: SEM FORRO; PISO: CIMENTADO; REVESTIMENTO EXTERNO: AZULEJO; REVESTIMENTO INTERNO: ARGAMASSA PINTADA; ESQUADRIAS: SEM ESQUADRIAS; PORTAS: METALICA; SEM ELEVADOR</t>
  </si>
  <si>
    <t>OBRA CIVIL; SISTEMA DE DISTRIBUICAO DE VAZAO; LARGURA: 6,00M; COMPRIMENTO: 3,80M; AREA TOTAL CONSTRUIDA: 22,80M²; ESTRUTURA: CONCRETO ARMADO</t>
  </si>
  <si>
    <t>BENFEITORIA; EXECUCAO DA OBRA DE CONTENCAO DE TALUDE; LARGURA: 31,80M; ESTRUTURA: GABIAO</t>
  </si>
  <si>
    <t>EDIFICACAO: CASA DE BOMBAS ELEVATORIA BOOSTER; LARGURA: 2,20M; COMPRIMENTO: 2,90M; PE DIREITO: 2,15M; Nº DE PAVIMENTOS: 1; AREA TOTAL CONSTRUIDA: 6,38M²; ESTRUTURA: METALICA; COBERTURA: FIBROCIMENTO; FORRO: SEM FORRO; PISO: CIMENTADO; REVESTIMENTO EXTERNO: SEM REVESTIMENTO; REVESTIMENTO INTERNO: SEM REVESTIMENTO; ESQUADRIAS: SEM ESQUADRIAS; PORTAS: METALICA; SEM ELEVADOR</t>
  </si>
  <si>
    <t>EDIFICACAO: CASA DA ELEVATORIA ESGOTO BRUTO; LARGURA: 12,20M; COMPRIMENTO: 12,60M; PE DIREITO: 5,35M; Nº DE PAVIMENTOS: 2; AREA TOTAL CONSTRUIDA: 153,72M²; ESTRUTURA: CONCRETO ARMADO; COBERTURA: PARTE EM FIBROCIMENTO E PARTE EM LAJE; FORRO: OUTRO; PISO: CIMENTADO; REVESTIMENTO EXTERNO: AZULEJO; REVESTIMENTO INTERNO: ARGAMASSA PINTADA; ESQUADRIAS: METALICA; PORTAS: METALICA; SEM ELEVADOR</t>
  </si>
  <si>
    <t>EDIFICACAO: CASA DA ELEVATORIA ESGOTO BRUTO; LARGURA: 13,20M; COMPRIMENTO: 12,50M; PE DIREITO: 5,35M; Nº DE PAVIMENTOS: 2; AREA TOTAL CONSTRUIDA: 165,00M²; ESTRUTURA: CONCRETO ARMADO; COBERTURA: FIBROCIMENTO; FORRO: SEM FORRO; PISO: CIMENTADO; REVESTIMENTO EXTERNO: AZULEJO; REVESTIMENTO INTERNO: ARGAMASSA PINTADA; ESQUADRIAS: METALICA; PORTAS: METALICA; SEM ELEVADOR</t>
  </si>
  <si>
    <t>EDIFICACAO: CASA DA ELEVATORIA ESGOTO BRUTO; DIAMETRO: 2,60M; PE DIREITO: 3,15M; Nº DE PAVIMENTOS: 1; AREA TOTAL CONSTRUIDA: 5,31M²; ESTRUTURA: CONCRETO ARMADO; COBERTURA: LAJE IMPERMEAVEL; FORRO: SEM FORRO; PISO: CIMENTADO; REVESTIMENTO EXTERNO: AZULEJO; REVESTIMENTO INTERNO: ARGAMASSA PINTADA; ESQUADRIAS: SEM ESQUADRIAS; PORTAS: METALICA; SEM ELEVADOR</t>
  </si>
  <si>
    <t>EDIFICACAO: CASA DA ELEVATORIA ESGOTO BRUTO; LARGURA: 13,40M; COMPRIMENTO: 12,40M; PE DIREITO: 5,46M; Nº DE PAVIMENTOS: 2; AREA TOTAL CONSTRUIDA: 166,16M²; ESTRUTURA: CONCRETO ARMADO; COBERTURA: FIBROCIMENTO; FORRO: SEM FORRO; PISO: CIMENTADO; REVESTIMENTO EXTERNO: AZULEJO; REVESTIMENTO INTERNO: ARGAMASSA PINTADA; ESQUADRIAS: METALICA; PORTAS: METALICA; SEM ELEVADOR</t>
  </si>
  <si>
    <t>EDIFICACAO: SALA DE ELETRICA; LARGURA: 2,80M; COMPRIMENTO: 2,30M; PE DIREITO: 2,30M; Nº DE PAVIMENTOS: 1; AREA TOTAL CONSTRUIDA: 6,44M²; ESTRUTURA: CONCRETO ARMADO; COBERTURA: LAJE IMPERMEAVEL; FORRO: LAJE; PISO: CONCRETO; REVESTIMENTO EXTERNO: CHAPISCO; REVESTIMENTO INTERNO: CHAPISCO; ESQUADRIAS: SEM ESQUADRIAS; PORTAS: METALICA; SEM ELEVADOR</t>
  </si>
  <si>
    <t>EDIFICACAO: SALA DO GERADOR; LARGURA: 4,35M; COMPRIMENTO: 3,40M; PE DIREITO: 3,15M; Nº DE PAVIMENTOS: 1; AREA TOTAL CONSTRUIDA: 14,79M²; ESTRUTURA: CONCRETO ARMADO; COBERTURA: LAJE IMPERMEAVEL; FORRO: LAJE; PISO: CONCRETO; REVESTIMENTO EXTERNO: ARGAMASSA PINTADA; REVESTIMENTO INTERNO: ARGAMASSA PINTADA; ESQUADRIAS: SEM ESQUADRIAS; PORTAS: METALICA; SEM ELEVADOR</t>
  </si>
  <si>
    <t>OBRA CIVIL; CAIXA DE MANOBRA; LARGURA: 3,50M; COMPRIMENTO: 6,00M; ALTURA: 4,50M; ESTRUTURA: CONCRETO ARMADO</t>
  </si>
  <si>
    <t>OBRA CIVIL; CAIXA DE MANOBRA; LARGURA: 8,70M; COMPRIMENTO: 20,20M; ALTURA: 6,30M; ESTRUTURA: CONCRETO ARMADO</t>
  </si>
  <si>
    <t>OBRA CIVIL; CAIXA DE MANOBRA; LARGURA: 10,20M; COMPRIMENTO: 17,60M; ALTURA: 5,80M; AREA TOTAL CONSTRUIDA: 179,52M²; ESTRUTURA: CONCRETO ARMADO</t>
  </si>
  <si>
    <t>OBRA CIVIL; CAIXA DE MANOBRA; LARGURA: 4,70M; COMPRIMENTO: 55,70M; ALTURA: 7,50M; ESTRUTURA: CONCRETO ARMADO</t>
  </si>
  <si>
    <t>OBRA CIVIL; CAIXA DE MANOBRA; LARGURA: 3,50M; COMPRIMENTO: 4,70M; ALTURA: 5,20M; ESTRUTURA: CONCRETO ARMADO</t>
  </si>
  <si>
    <t>OBRA CIVIL; CAIXA DE MANOBRA; LARGURA: 2,20M; COMPRIMENTO: 8,30M; ALTURA: 6,00M; ESTRUTURA: CONCRETO ARMADO</t>
  </si>
  <si>
    <t>OBRA CIVIL; CAIXA DE MANOBRA; LARGURA: 2,20M; COMPRIMENTO: 4,30M; ALTURA: 2,60M; ESTRUTURA: CONCRETO ARMADO</t>
  </si>
  <si>
    <t>OBRA CIVIL; CAIXA DE MANOBRA; LARGURA: 20,00M; COMPRIMENTO: 16,00M; ALTURA: 2,60M; AREA TOTAL CONSTRUIDA: 320,00M²; ESTRUTURA: CONCRETO ARMADO</t>
  </si>
  <si>
    <t>OBRA CIVIL; RESERVATORIO ELEVADO; ESTRUTURA: CONCRETO ARMADO; VOLUME: 146.12 M3</t>
  </si>
  <si>
    <t>OBRA CIVIL; RESERVATORIO APOIADO; ALTURA: 6,00M; VOLUME: 10000M³; ESTRUTURA: METALICA</t>
  </si>
  <si>
    <t>OBRA CIVIL; CASA DE QUIMICA DA CENTRIFUGA; LARGURA: 14,60M; COMPRIMENTO: 36,60M; ALTURA: 2,90M; ESTRUTURA: CONCRETO ARMADO</t>
  </si>
  <si>
    <t>OBRA CIVIL; RESERVATORIO PARA TRATAMENTO DE AGUA; LARGURA: 41,70M; COMPRIMENTO: 41,70M; ALTURA: 3,70M; ESTRUTURA: CONCRETO ARMADO</t>
  </si>
  <si>
    <t>OBRA CIVIL; AREA DA LAVAGEM DOS FILTROS; LARGURA: 8,00M; COMPRIMENTO: 26,00M; ALTURA: 6,15M; ESTRUTURA: CONCRETO ARMADO</t>
  </si>
  <si>
    <t>EDIFICACAO: GUARITA; LARGURA: 7,00M; COMPRIMENTO: 18,70M; PE DIREITO: 5,60M; Nº DE PAVIMENTOS: 1; AREA TOTAL CONSTRUIDA: 130,90M²; ESTRUTURA: CONCRETO ARMADO; COBERTURA: ZINCO; FORRO: SEM FORRO; PISO: CIMENTADO; REVESTIMENTO EXTERNO: APARENTE; REVESTIMENTO INTERNO: APARENTE; ESQUADRIAS: METALICA; PORTAS: METALICA; SEM ELEVADOR</t>
  </si>
  <si>
    <t>OBRA CIVIL; PAVIMENTACAO ASFALTICA E SISTEMA DE DRENAGEM DFU; AREA: 19.695,15M²</t>
  </si>
  <si>
    <t>OBRA CIVIL; AREA DOS TANQUES DO ACIDO FLUOSSILICICO; LARGURA: 6,40M; COMPRIMENTO: 15,00M; ALTURA: 2,30M; ESTRUTURA: CONCRETO ARMADO</t>
  </si>
  <si>
    <t>BENFEITORIA; COBERTURA PARA BOMBAS DOSADORAS DE CLORO; LARGURA: 5,00M; COMPRIMENTO: 12,50M; ALTURA: 2,50M; ESTRUTURA: METALICA; COBERTURA: ALUMINIO</t>
  </si>
  <si>
    <t>OBRA CIVIL; CAIXA DE CONTENCAO RESERVATORIO DE CLORO; LARGURA: 13,50M; COMPRIMENTO: 14,20M; ESTRUTURA: CONCRETO ARMADO</t>
  </si>
  <si>
    <t>OBRA CIVIL; CAIXA DE CONTENCAO RESERVATORIO PAC; LARGURA: 12,50M; COMPRIMENTO: 11,50M; ALTURA: 2,20M; ESTRUTURA: CONCRETO ARMADO</t>
  </si>
  <si>
    <t>OBRA CIVIL; LAGOA DE LODO</t>
  </si>
  <si>
    <t>EDIFICACAO: SALA DE ELETRICA; LARGURA: 2,00M; COMPRIMENTO: 4,00M; PE DIREITO: 2,50M; Nº DE PAVIMENTOS: 1; AREA TOTAL CONSTRUIDA: 8,00M²; ESTRUTURA: CONCRETO ARMADO; COBERTURA: LAJE IMPERMEAVEL; FORRO: LAJE; PISO: CONCRETO; REVESTIMENTO EXTERNO: CHAPISCO; REVESTIMENTO INTERNO: ARGAMASSA PINTADA; ESQUADRIAS: METALICA; PORTAS: METALICA; SEM ELEVADOR</t>
  </si>
  <si>
    <t>EDIFICACAO: SUBESTACAO 2; LARGURA: 6,50M; COMPRIMENTO: 16,00M; PE DIREITO: 4,00M; Nº DE PAVIMENTOS: 1; AREA TOTAL CONSTRUIDA: 104,00M²; ESTRUTURA: CONCRETO ARMADO; COBERTURA: LAJE IMPERMEAVEL; FORRO: LAJE; PISO: CONCRETO; REVESTIMENTO EXTERNO: CHAPISCO; REVESTIMENTO INTERNO: ARGAMASSA PINTADA; ESQUADRIAS: METALICA; PORTAS: METALICA; SEM ELEVADOR</t>
  </si>
  <si>
    <t>EDIFICACAO: SUBESTACAO; LARGURA: 6,50M; COMPRIMENTO: 16,00M; PE DIREITO: 4,00M; Nº DE PAVIMENTOS: 1; AREA TOTAL CONSTRUIDA: 104,00M²; ESTRUTURA: CONCRETO ARMADO; COBERTURA: LAJE IMPERMEAVEL; FORRO: LAJE; PISO: CONCRETO; REVESTIMENTO EXTERNO: CHAPISCO; REVESTIMENTO INTERNO: ARGAMASSA PINTADA; ESQUADRIAS: METALICA; PORTAS: METALICA; SEM ELEVADOR</t>
  </si>
  <si>
    <t>BENFEITORIA; PAVIMENTACAO DE BLOCO DE CONCRETO; AREA TOTAL: 1234 M2</t>
  </si>
  <si>
    <t>CUBICULO MEDIA TENSAO; MODELO: MTW03; FABRICANTE: WEG; TAG: ALIMENT. SOP 1-450 CV 3~60 HZ 4,16 KV</t>
  </si>
  <si>
    <t>OBRA CIVIL; CAIXA DE MANOBRA; LARGURA: 1,30M; COMPRIMENTO: 2,30M; ALTURA: 1,00M; ESTRUTURA: CONCRETO ARMADO</t>
  </si>
  <si>
    <t>LIGAÇÃO PREDIAL PADRÃO DE ESGOTOS, PROFUNDIDADE MAIOR QUE 1,50 M, EXTENSÃO ATÉ 5,00 M; CONTRATO: 8532; DATA DE ATIVACAO: 2020; CLASSIFICACAO DO TIPO DE LIGACAO: 2</t>
  </si>
  <si>
    <t>CODIGO 2.1.1.4.1 - ESGOTO | COLETA | RAMAIS CONDOMINIAIS | LIGACAO PREDIAL</t>
  </si>
  <si>
    <t>LIGAÇÃO PREDIAL DE ESGOTOS, PROFUNDIDADE ATÉ 1,50 M, EXTENSÃO MAIOR QUE 5,00 M; CONTRATO: 8532; DATA DE ATIVACAO: 2020; CLASSIFICACAO DO TIPO DE LIGACAO: 3</t>
  </si>
  <si>
    <t>LIGAÇÃO PREDIAL DE ESGOTOS, PROFUNDIDADE ATÉ 1,50 M, EXTENSÃO MAIOR QUE 5,00 M; CONTRATO: 9433; DATA DE ATIVACAO: 2022; CLASSIFICACAO DO TIPO DE LIGACAO: 3</t>
  </si>
  <si>
    <t>LIGAÇÃO PREDIAL PADRÃO DE ESGOTOS, PROFUNDIDADE ATÉ 1,50 M, EXTENSÃO ATÉ 5,00 M; CONTRATO: 9433; DATA DE ATIVACAO: 2022; CLASSIFICACAO DO TIPO DE LIGACAO: 1</t>
  </si>
  <si>
    <t>LIGAÇÃO PREDIAL PADRÃO DE ESGOTOS, PROFUNDIDADE MAIOR QUE 1,50 M, EXTENSÃO ATÉ 5,00 M; CONTRATO: 9433; DATA DE ATIVACAO: 2022; CLASSIFICACAO DO TIPO DE LIGACAO: 2</t>
  </si>
  <si>
    <t>LIGAÇÃO PREDIAL PADRÃO DE ESGOTOS, PROFUNDIDADE ATÉ 1,50 M, EXTENSÃO ATÉ 5,00 M; CONTRATO: 8532; DATA DE ATIVACAO: 2020; CLASSIFICACAO DO TIPO DE LIGACAO: 1</t>
  </si>
  <si>
    <t>LIGAÇÃO PREDIAL DE ESGOTOS, PROFUNDIDADE ATÉ 1,50 M, EXTENSÃO MAIOR QUE 5,00 M; CONTRATO: 9434; DATA DE ATIVACAO: 2023; CLASSIFICACAO DO TIPO DE LIGACAO: 3</t>
  </si>
  <si>
    <t>LIGAÇÃO PREDIAL PADRÃO DE ESGOTOS, PROFUNDIDADE MAIOR QUE 1,50 M, EXTENSÃO ATÉ 5,00 M; CONTRATO: 9229; DATA DE ATIVACAO: 2021; CLASSIFICACAO DO TIPO DE LIGACAO: 2</t>
  </si>
  <si>
    <t>LIGAÇÃO PREDIAL DE ESGOTOS, PROFUNDIDADE ATÉ 1,50 M, EXTENSÃO MAIOR QUE 5,00 M; CONTRATO: 9229; DATA DE ATIVACAO: 2021; CLASSIFICACAO DO TIPO DE LIGACAO: 3</t>
  </si>
  <si>
    <t>LIGAÇÃO PREDIAL PADRÃO DE ESGOTOS, PROFUNDIDADE ATÉ 1,50 M, EXTENSÃO ATÉ 5,00 M; CONTRATO: 9435; DATA DE ATIVACAO: 2023; CLASSIFICACAO DO TIPO DE LIGACAO: 1</t>
  </si>
  <si>
    <t>LIGAÇÃO PREDIAL PADRÃO DE ESGOTOS, PROFUNDIDADE MAIOR QUE 1,50 M, EXTENSÃO ATÉ 5,00 M; CONTRATO: 9435; DATA DE ATIVACAO: 2023; CLASSIFICACAO DO TIPO DE LIGACAO: 2</t>
  </si>
  <si>
    <t>LIGAÇÃO PREDIAL PADRÃO DE ESGOTOS, PROFUNDIDADE ATÉ 1,50 M, EXTENSÃO ATÉ 5,00 M; CONTRATO: 9229; DATA DE ATIVACAO: 2021; CLASSIFICACAO DO TIPO DE LIGACAO: 1</t>
  </si>
  <si>
    <t>LIGAÇÃO PREDIAL DE ESGOTOS, PROFUNDIDADE ATÉ 1,50 M, EXTENSÃO MAIOR QUE 5,00 M; CONTRATO: 9229; DATA DE ATIVACAO: 2020; CLASSIFICACAO DO TIPO DE LIGACAO: 3</t>
  </si>
  <si>
    <t>LIGAÇÃO PREDIAL PADRÃO DE ESGOTOS, PROFUNDIDADE ATÉ 1,50 M, EXTENSÃO ATÉ 5,00 M; CONTRATO: 9433; DATA DE ATIVACAO: 2023; CLASSIFICACAO DO TIPO DE LIGACAO: 1</t>
  </si>
  <si>
    <t>LIGAÇÃO PREDIAL DE ESGOTOS, PROFUNDIDADE ATÉ 1,50 M, EXTENSÃO MAIOR QUE 5,00 M; CONTRATO: 9433; DATA DE ATIVACAO: 2023; CLASSIFICACAO DO TIPO DE LIGACAO: 3</t>
  </si>
  <si>
    <t>LIGAÇÃO PREDIAL PADRÃO DE ESGOTOS, PROFUNDIDADE ATÉ 1,50 M, EXTENSÃO ATÉ 5,00 M; CONTRATO: 9229; DATA DE ATIVACAO: 2020; CLASSIFICACAO DO TIPO DE LIGACAO: 1</t>
  </si>
  <si>
    <t>LIGAÇÃO PREDIAL PADRÃO DE ESGOTOS, PROFUNDIDADE MAIOR QUE 1,50 M, EXTENSÃO ATÉ 5,00 M; CONTRATO: 9229; DATA DE ATIVACAO: 2020; CLASSIFICACAO DO TIPO DE LIGACAO: 2</t>
  </si>
  <si>
    <t>LIGAÇÃO PREDIAL PADRÃO DE ESGOTOS, PROFUNDIDADE MAIOR QUE 1,50 M, EXTENSÃO ATÉ 5,00 M; CONTRATO: 9433; DATA DE ATIVACAO: 2023; CLASSIFICACAO DO TIPO DE LIGACAO: 2</t>
  </si>
  <si>
    <t>LIGAÇÃO PREDIAL DE ESGOTOS, PROFUNDIDADE MAIOR QUE 1,50 M, EXTENSÃO MAIOR QUE 5,00 M; CONTRATO: 9433; DATA DE ATIVACAO: 2022; CLASSIFICACAO DO TIPO DE LIGACAO: 4</t>
  </si>
  <si>
    <t>LIGAÇÃO PREDIAL DE ESGOTOS, PROFUNDIDADE MAIOR QUE 1,50 M, EXTENSÃO MAIOR QUE 5,00 M; CONTRATO: 9229; DATA DE ATIVACAO: 2021; CLASSIFICACAO DO TIPO DE LIGACAO: 4</t>
  </si>
  <si>
    <t>LIGAÇÃO PREDIAL PADRÃO DE ESGOTOS, PROFUNDIDADE ATÉ 1,50 M, EXTENSÃO ATÉ 5,00 M; CONTRATO: 9436; DATA DE ATIVACAO: 2023; CLASSIFICACAO DO TIPO DE LIGACAO: 1</t>
  </si>
  <si>
    <t>LIGAÇÃO PREDIAL PADRÃO DE ESGOTOS, PROFUNDIDADE MAIOR QUE 1,50 M, EXTENSÃO ATÉ 5,00 M; CONTRATO: 9436; DATA DE ATIVACAO: 2023; CLASSIFICACAO DO TIPO DE LIGACAO: 2</t>
  </si>
  <si>
    <t>LIGAÇÃO PREDIAL DE ESGOTOS, PROFUNDIDADE ATÉ 1,50 M, EXTENSÃO MAIOR QUE 5,00 M; CONTRATO: 9436; DATA DE ATIVACAO: 2023; CLASSIFICACAO DO TIPO DE LIGACAO: 3</t>
  </si>
  <si>
    <t>LIGAÇÃO PREDIAL DE ESGOTOS, PROFUNDIDADE MAIOR QUE 1,50 M, EXTENSÃO MAIOR QUE 5,00 M; CONTRATO: 9436; DATA DE ATIVACAO: 2023; CLASSIFICACAO DO TIPO DE LIGACAO: 4</t>
  </si>
  <si>
    <t>LIGAÇÃO PREDIAL PADRÃO DE ESGOTOS, PROFUNDIDADE ATÉ 1,50 M, EXTENSÃO ATÉ 5,00 M; CONTRATO: 9434; DATA DE ATIVACAO: 2023; CLASSIFICACAO DO TIPO DE LIGACAO: 1</t>
  </si>
  <si>
    <t>LIGAÇÃO PREDIAL PADRÃO DE ESGOTOS, PROFUNDIDADE ATÉ 1,50 M, EXTENSÃO ATÉ 5,00 M; CONTRATO: 9436; DATA DE ATIVACAO: 2022; CLASSIFICACAO DO TIPO DE LIGACAO: 1</t>
  </si>
  <si>
    <t>LIGAÇÃO PREDIAL DE ESGOTOS, PROFUNDIDADE ATÉ 1,50 M, EXTENSÃO MAIOR QUE 5,00 M; CONTRATO: 9436; DATA DE ATIVACAO: 2022; CLASSIFICACAO DO TIPO DE LIGACAO: 3</t>
  </si>
  <si>
    <t>LIGAÇÃO PREDIAL PADRÃO DE ESGOTOS, PROFUNDIDADE ATÉ 1,50 M, EXTENSÃO ATÉ 5,00 M; CONTRATO: 8534; DATA DE ATIVACAO: 2020; CLASSIFICACAO DO TIPO DE LIGACAO: 1</t>
  </si>
  <si>
    <t>LIGAÇÃO PREDIAL DE ESGOTOS, PROFUNDIDADE ATÉ 1,50 M, EXTENSÃO MAIOR QUE 5,00 M; CONTRATO: 8534; DATA DE ATIVACAO: 2020; CLASSIFICACAO DO TIPO DE LIGACAO: 3</t>
  </si>
  <si>
    <t>LIGAÇÃO PREDIAL DE ESGOTOS, PROFUNDIDADE ATÉ 1,50 M, EXTENSÃO MAIOR QUE 5,00 M; CONTRATO: 9435; DATA DE ATIVACAO: 2023; CLASSIFICACAO DO TIPO DE LIGACAO: 3</t>
  </si>
  <si>
    <t>LIGAÇÃO PREDIAL PADRÃO DE ESGOTOS, PROFUNDIDADE ATÉ 1,50 M, EXTENSÃO ATÉ 5,00 M; CONTRATO: 9435; DATA DE ATIVACAO: 2022; CLASSIFICACAO DO TIPO DE LIGACAO: 1</t>
  </si>
  <si>
    <t>LIGAÇÃO PREDIAL DE ESGOTOS, PROFUNDIDADE ATÉ 1,50 M, EXTENSÃO MAIOR QUE 5,00 M; CONTRATO: 9435; DATA DE ATIVACAO: 2022; CLASSIFICACAO DO TIPO DE LIGACAO: 3</t>
  </si>
  <si>
    <t>LIGAÇÃO PREDIAL DE ESGOTOS, PROFUNDIDADE MAIOR QUE 1,50 M, EXTENSÃO MAIOR QUE 5,00 M; CONTRATO: 9435; DATA DE ATIVACAO: 2022; CLASSIFICACAO DO TIPO DE LIGACAO: 4</t>
  </si>
  <si>
    <t>LIGAÇÃO PREDIAL PADRÃO DE ESGOTOS, PROFUNDIDADE MAIOR QUE 1,50 M, EXTENSÃO ATÉ 5,00 M; CONTRATO: 9436; DATA DE ATIVACAO: 2022; CLASSIFICACAO DO TIPO DE LIGACAO: 2</t>
  </si>
  <si>
    <t>LIGAÇÃO PREDIAL DE ESGOTOS, PROFUNDIDADE MAIOR QUE 1,50 M, EXTENSÃO MAIOR QUE 5,00 M; CONTRATO: 9436; DATA DE ATIVACAO: 2022; CLASSIFICACAO DO TIPO DE LIGACAO: 4</t>
  </si>
  <si>
    <t>LIGAÇÃO PREDIAL PADRÃO DE ESGOTOS, PROFUNDIDADE MAIOR QUE 1,50 M, EXTENSÃO ATÉ 5,00 M; CONTRATO: 9435; DATA DE ATIVACAO: 2022; CLASSIFICACAO DO TIPO DE LIGACAO: 2</t>
  </si>
  <si>
    <t>LIGAÇÃO PREDIAL DE ESGOTOS, PROFUNDIDADE MAIOR QUE 1,50 M, EXTENSÃO MAIOR QUE 5,00 M; CONTRATO: 8534; DATA DE ATIVACAO: 2020; CLASSIFICACAO DO TIPO DE LIGACAO: 4</t>
  </si>
  <si>
    <t>LIGAÇÃO PREDIAL PADRÃO DE ESGOTOS, PROFUNDIDADE ATÉ 1,50 M, EXTENSÃO ATÉ 5,00 M; CONTRATO: 8532; DATA DE ATIVACAO: 2019; CLASSIFICACAO DO TIPO DE LIGACAO: 1</t>
  </si>
  <si>
    <t>LIGAÇÃO PREDIAL PADRÃO DE ESGOTOS, PROFUNDIDADE MAIOR QUE 1,50 M, EXTENSÃO ATÉ 5,00 M; CONTRATO: 8532; DATA DE ATIVACAO: 2019; CLASSIFICACAO DO TIPO DE LIGACAO: 2</t>
  </si>
  <si>
    <t>LIGAÇÃO PREDIAL DE ESGOTOS, PROFUNDIDADE ATÉ 1,50 M, EXTENSÃO MAIOR QUE 5,00 M; CONTRATO: 8532; DATA DE ATIVACAO: 2019; CLASSIFICACAO DO TIPO DE LIGACAO: 3</t>
  </si>
  <si>
    <t>LIGAÇÃO PREDIAL DE ESGOTOS, PROFUNDIDADE MAIOR QUE 1,50 M, EXTENSÃO MAIOR QUE 5,00 M; CONTRATO: 8532; DATA DE ATIVACAO: 2019; CLASSIFICACAO DO TIPO DE LIGACAO: 4</t>
  </si>
  <si>
    <t>LIGAÇÃO PREDIAL PADRÃO DE ESGOTOS, PROFUNDIDADE ATÉ 1,50 M, EXTENSÃO ATÉ 5,00 M; CONTRATO: 9229; DATA DE ATIVACAO: 2022; CLASSIFICACAO DO TIPO DE LIGACAO: 1</t>
  </si>
  <si>
    <t>LIGAÇÃO PREDIAL DE ESGOTOS, PROFUNDIDADE ATÉ 1,50 M, EXTENSÃO MAIOR QUE 5,00 M; CONTRATO: 9229; DATA DE ATIVACAO: 2022; CLASSIFICACAO DO TIPO DE LIGACAO: 3</t>
  </si>
  <si>
    <t>LIGAÇÃO PREDIAL PADRÃO DE ESGOTOS, PROFUNDIDADE ATÉ 1,50 M, EXTENSÃO ATÉ 5,00 M; CONTRATO: 8534; DATA DE ATIVACAO: 2019; CLASSIFICACAO DO TIPO DE LIGACAO: 1</t>
  </si>
  <si>
    <t>LIGAÇÃO PREDIAL PADRÃO DE ESGOTOS, PROFUNDIDADE MAIOR QUE 1,50 M, EXTENSÃO ATÉ 5,00 M; CONTRATO: 8534; DATA DE ATIVACAO: 2019; CLASSIFICACAO DO TIPO DE LIGACAO: 2</t>
  </si>
  <si>
    <t>LIGAÇÃO PREDIAL DE ESGOTOS, PROFUNDIDADE ATÉ 1,50 M, EXTENSÃO MAIOR QUE 5,00 M; CONTRATO: 8534; DATA DE ATIVACAO: 2019; CLASSIFICACAO DO TIPO DE LIGACAO: 3</t>
  </si>
  <si>
    <t>LIGAÇÃO PREDIAL DE ESGOTOS, PROFUNDIDADE MAIOR QUE 1,50 M, EXTENSÃO MAIOR QUE 5,00 M; CONTRATO: 8534; DATA DE ATIVACAO: 2019; CLASSIFICACAO DO TIPO DE LIGACAO: 4</t>
  </si>
  <si>
    <t>LIGAÇÃO PREDIAL PADRÃO DE ESGOTOS, PROFUNDIDADE ATÉ 1,50 M, EXTENSÃO ATÉ 5,00 M; CONTRATO: 8533; DATA DE ATIVACAO: 2020; CLASSIFICACAO DO TIPO DE LIGACAO: 1</t>
  </si>
  <si>
    <t>LIGAÇÃO PREDIAL DE ESGOTOS, PROFUNDIDADE ATÉ 1,50 M, EXTENSÃO MAIOR QUE 5,00 M; CONTRATO: 8533; DATA DE ATIVACAO: 2020; CLASSIFICACAO DO TIPO DE LIGACAO: 3</t>
  </si>
  <si>
    <t>LIGAÇÃO PREDIAL DE ESGOTOS, PROFUNDIDADE MAIOR QUE 1,50 M, EXTENSÃO MAIOR QUE 5,00 M; CONTRATO: 8533; DATA DE ATIVACAO: 2020; CLASSIFICACAO DO TIPO DE LIGACAO: 4</t>
  </si>
  <si>
    <t>LIGAÇÃO PREDIAL PADRÃO DE ESGOTOS, PROFUNDIDADE ATÉ 1,50 M, EXTENSÃO ATÉ 5,00 M; CONTRATO: 9230; DATA DE ATIVACAO: 2021; CLASSIFICACAO DO TIPO DE LIGACAO: 1</t>
  </si>
  <si>
    <t>LIGAÇÃO PREDIAL DE ESGOTOS, PROFUNDIDADE ATÉ 1,50 M, EXTENSÃO MAIOR QUE 5,00 M; CONTRATO: 9230; DATA DE ATIVACAO: 2021; CLASSIFICACAO DO TIPO DE LIGACAO: 3</t>
  </si>
  <si>
    <t>LIGAÇÃO PREDIAL PADRÃO DE ESGOTOS, PROFUNDIDADE ATÉ 1,50 M, EXTENSÃO ATÉ 5,00 M; CONTRATO: 9434; DATA DE ATIVACAO: 2022; CLASSIFICACAO DO TIPO DE LIGACAO: 1</t>
  </si>
  <si>
    <t>LIGAÇÃO PREDIAL DE ESGOTOS, PROFUNDIDADE ATÉ 1,50 M, EXTENSÃO MAIOR QUE 5,00 M; CONTRATO: 9434; DATA DE ATIVACAO: 2022; CLASSIFICACAO DO TIPO DE LIGACAO: 3</t>
  </si>
  <si>
    <t>LIGAÇÃO PREDIAL DE ESGOTOS, PROFUNDIDADE MAIOR QUE 1,50 M, EXTENSÃO MAIOR QUE 5,00 M; CONTRATO: 9434; DATA DE ATIVACAO: 2022; CLASSIFICACAO DO TIPO DE LIGACAO: 4</t>
  </si>
  <si>
    <t>LIGAÇÃO PREDIAL PADRÃO DE ESGOTOS, PROFUNDIDADE MAIOR QUE 1,50 M, EXTENSÃO ATÉ 5,00 M; CONTRATO: 9230; DATA DE ATIVACAO: 2021; CLASSIFICACAO DO TIPO DE LIGACAO: 2</t>
  </si>
  <si>
    <t>LIGAÇÃO PREDIAL PADRÃO DE ESGOTOS, PROFUNDIDADE MAIOR QUE 1,50 M, EXTENSÃO ATÉ 5,00 M; CONTRATO: 9434; DATA DE ATIVACAO: 2022; CLASSIFICACAO DO TIPO DE LIGACAO: 2</t>
  </si>
  <si>
    <t>LIGAÇÃO PREDIAL PADRÃO DE ESGOTOS, PROFUNDIDADE ATÉ 1,50 M, EXTENSÃO ATÉ 5,00 M; CONTRATO: 8535; DATA DE ATIVACAO: 2020; CLASSIFICACAO DO TIPO DE LIGACAO: 1</t>
  </si>
  <si>
    <t>LIGAÇÃO PREDIAL DE ESGOTOS, PROFUNDIDADE MAIOR QUE 1,50 M, EXTENSÃO MAIOR QUE 5,00 M; CONTRATO: 8535; DATA DE ATIVACAO: 2020; CLASSIFICACAO DO TIPO DE LIGACAO: 4</t>
  </si>
  <si>
    <t>LIGAÇÃO PREDIAL DE ESGOTOS, PROFUNDIDADE ATÉ 1,50 M, EXTENSÃO MAIOR QUE 5,00 M; CONTRATO: 8535; DATA DE ATIVACAO: 2020; CLASSIFICACAO DO TIPO DE LIGACAO: 3</t>
  </si>
  <si>
    <t>LIGAÇÃO PREDIAL PADRÃO DE ESGOTOS, PROFUNDIDADE MAIOR QUE 1,50 M, EXTENSÃO ATÉ 5,00 M; CONTRATO: 8535; DATA DE ATIVACAO: 2020; CLASSIFICACAO DO TIPO DE LIGACAO: 2</t>
  </si>
  <si>
    <t>LIGAÇÃO PREDIAL DE ESGOTOS, PROFUNDIDADE MAIOR QUE 1,50 M, EXTENSÃO MAIOR QUE 5,00 M; CONTRATO: 9230; DATA DE ATIVACAO: 2021; CLASSIFICACAO DO TIPO DE LIGACAO: 4</t>
  </si>
  <si>
    <t>LIGAÇÃO PREDIAL PADRÃO DE ESGOTOS, PROFUNDIDADE ATÉ 1,50 M, EXTENSÃO ATÉ 5,00 M; CONTRATO: 9230; DATA DE ATIVACAO: 2020; CLASSIFICACAO DO TIPO DE LIGACAO: 1</t>
  </si>
  <si>
    <t>LIGAÇÃO PREDIAL PADRÃO DE ESGOTOS, PROFUNDIDADE MAIOR QUE 1,50 M, EXTENSÃO ATÉ 5,00 M; CONTRATO: 8533; DATA DE ATIVACAO: 2020; CLASSIFICACAO DO TIPO DE LIGACAO: 2</t>
  </si>
  <si>
    <t>LIGAÇÃO PREDIAL DE ESGOTOS, PROFUNDIDADE ATÉ 1,50 M, EXTENSÃO MAIOR QUE 5,00 M; CONTRATO: 9230; DATA DE ATIVACAO: 2020; CLASSIFICACAO DO TIPO DE LIGACAO: 3</t>
  </si>
  <si>
    <t>LIGAÇÃO PREDIAL PADRÃO DE ESGOTOS, PROFUNDIDADE ATÉ 1,50 M, EXTENSÃO ATÉ 5,00 M; CONTRATO: 8535; DATA DE ATIVACAO: 2019; CLASSIFICACAO DO TIPO DE LIGACAO: 1</t>
  </si>
  <si>
    <t>LIGAÇÃO PREDIAL DE ESGOTOS, PROFUNDIDADE ATÉ 1,50 M, EXTENSÃO MAIOR QUE 5,00 M; CONTRATO: 8535; DATA DE ATIVACAO: 2019; CLASSIFICACAO DO TIPO DE LIGACAO: 3</t>
  </si>
  <si>
    <t>LIGAÇÃO PREDIAL DE ESGOTOS, PROFUNDIDADE MAIOR QUE 1,50 M, EXTENSÃO MAIOR QUE 5,00 M; CONTRATO: 8535; DATA DE ATIVACAO: 2019; CLASSIFICACAO DO TIPO DE LIGACAO: 4</t>
  </si>
  <si>
    <t>LIGAÇÃO PREDIAL PADRÃO DE ESGOTOS, PROFUNDIDADE ATÉ 1,50 M, EXTENSÃO ATÉ 5,00 M; CONTRATO: 8533; DATA DE ATIVACAO: 2019; CLASSIFICACAO DO TIPO DE LIGACAO: 1</t>
  </si>
  <si>
    <t>LIGAÇÃO PREDIAL PADRÃO DE ESGOTOS, PROFUNDIDADE MAIOR QUE 1,50 M, EXTENSÃO ATÉ 5,00 M; CONTRATO: 8533; DATA DE ATIVACAO: 2019; CLASSIFICACAO DO TIPO DE LIGACAO: 2</t>
  </si>
  <si>
    <t>LIGAÇÃO PREDIAL PADRÃO DE ESGOTOS, PROFUNDIDADE MAIOR QUE 1,50 M, EXTENSÃO ATÉ 5,00 M; CONTRATO: 8535; DATA DE ATIVACAO: 2019; CLASSIFICACAO DO TIPO DE LIGACAO: 2</t>
  </si>
  <si>
    <t>LIGAÇÃO PREDIAL DE ESGOTOS, PROFUNDIDADE ATÉ 1,50 M, EXTENSÃO MAIOR QUE 5,00 M; CONTRATO: 8533; DATA DE ATIVACAO: 2019; CLASSIFICACAO DO TIPO DE LIGACAO: 3</t>
  </si>
  <si>
    <t>LIGAÇÃO PREDIAL PADRÃO DE ESGOTOS, PROFUNDIDADE ATÉ 1,50 M, EXTENSÃO ATÉ 5,00 M; CONTRATO: 9230; DATA DE ATIVACAO: 2022; CLASSIFICACAO DO TIPO DE LIGACAO: 1</t>
  </si>
  <si>
    <t>LIGAÇÃO PREDIAL DE ESGOTOS, PROFUNDIDADE ATÉ 1,50 M, EXTENSÃO MAIOR QUE 5,00 M; CONTRATO: 9230; DATA DE ATIVACAO: 2022; CLASSIFICACAO DO TIPO DE LIGACAO: 3</t>
  </si>
  <si>
    <t>LIGAÇÃO PREDIAL DE ESGOTOS, PROFUNDIDADE MAIOR QUE 1,50 M, EXTENSÃO MAIOR QUE 5,00 M; CONTRATO: 9229; DATA DE ATIVACAO: 2020; CLASSIFICACAO DO TIPO DE LIGACAO: 4</t>
  </si>
  <si>
    <t>LIGAÇÃO PREDIAL PADRÃO DE ESGOTOS, PROFUNDIDADE ATÉ 1,50 M, EXTENSÃO ATÉ 5,00 M; CONTRATO: 9231; DATA DE ATIVACAO: 2020; CLASSIFICACAO DO TIPO DE LIGACAO: 1</t>
  </si>
  <si>
    <t>LIGAÇÃO PREDIAL PADRÃO DE ESGOTOS, PROFUNDIDADE MAIOR QUE 1,50 M, EXTENSÃO ATÉ 5,00 M; CONTRATO: 9231; DATA DE ATIVACAO: 2020; CLASSIFICACAO DO TIPO DE LIGACAO: 2</t>
  </si>
  <si>
    <t>LIGAÇÃO PREDIAL DE ESGOTOS, PROFUNDIDADE ATÉ 1,50 M, EXTENSÃO MAIOR QUE 5,00 M; CONTRATO: 9231; DATA DE ATIVACAO: 2020; CLASSIFICACAO DO TIPO DE LIGACAO: 3</t>
  </si>
  <si>
    <t>LIGAÇÃO PREDIAL DE ESGOTOS, PROFUNDIDADE MAIOR QUE 1,50 M, EXTENSÃO MAIOR QUE 5,00 M; CONTRATO: 9231; DATA DE ATIVACAO: 2020; CLASSIFICACAO DO TIPO DE LIGACAO: 4</t>
  </si>
  <si>
    <t>LIGAÇÃO PREDIAL PADRÃO DE ESGOTOS, PROFUNDIDADE ATÉ 1,50 M, EXTENSÃO ATÉ 5,00 M; CONTRATO: 9232; DATA DE ATIVACAO: 2020; CLASSIFICACAO DO TIPO DE LIGACAO: 1</t>
  </si>
  <si>
    <t>LIGAÇÃO PREDIAL PADRÃO DE ESGOTOS, PROFUNDIDADE MAIOR QUE 1,50 M, EXTENSÃO ATÉ 5,00 M; CONTRATO: 9232; DATA DE ATIVACAO: 2020; CLASSIFICACAO DO TIPO DE LIGACAO: 2</t>
  </si>
  <si>
    <t>LIGAÇÃO PREDIAL DE ESGOTOS, PROFUNDIDADE ATÉ 1,50 M, EXTENSÃO MAIOR QUE 5,00 M; CONTRATO: 9232; DATA DE ATIVACAO: 2020; CLASSIFICACAO DO TIPO DE LIGACAO: 3</t>
  </si>
  <si>
    <t>LIGAÇÃO PREDIAL DE ESGOTOS, PROFUNDIDADE MAIOR QUE 1,50 M, EXTENSÃO MAIOR QUE 5,00 M; CONTRATO: 9232; DATA DE ATIVACAO: 2020; CLASSIFICACAO DO TIPO DE LIGACAO: 4</t>
  </si>
  <si>
    <t>LIGAÇÃO PREDIAL DE ESGOTOS, PROFUNDIDADE MAIOR QUE 1,50 M, EXTENSÃO MAIOR QUE 5,00 M; CONTRATO: 9229; DATA DE ATIVACAO: 2022; CLASSIFICACAO DO TIPO DE LIGACAO: 4</t>
  </si>
  <si>
    <t>LIGAÇÃO PREDIAL PADRÃO DE ESGOTOS, PROFUNDIDADE ATÉ 1,50 M, EXTENSÃO ATÉ 5,00 M; CONTRATO: 9433; DATA DE ATIVACAO: 2020; CLASSIFICACAO DO TIPO DE LIGACAO: 1</t>
  </si>
  <si>
    <t>LIGAÇÃO PREDIAL PADRÃO DE ESGOTOS, PROFUNDIDADE ATÉ 1,50 M, EXTENSÃO ATÉ 5,00 M; CONTRATO: 9433; DATA DE ATIVACAO: 2021; CLASSIFICACAO DO TIPO DE LIGACAO: 1</t>
  </si>
  <si>
    <t>LIGAÇÃO PREDIAL DE ESGOTOS, PROFUNDIDADE ATÉ 1,50 M, EXTENSÃO MAIOR QUE 5,00 M; CONTRATO: 9433; DATA DE ATIVACAO: 2021; CLASSIFICACAO DO TIPO DE LIGACAO: 3</t>
  </si>
  <si>
    <t>LIGAÇÃO PREDIAL DE ESGOTOS, PROFUNDIDADE ATÉ 1,50 M, EXTENSÃO MAIOR QUE 5,00 M; CONTRATO: 9229; DATA DE ATIVACAO: 2019; CLASSIFICACAO DO TIPO DE LIGACAO: 3</t>
  </si>
  <si>
    <t>LIGAÇÃO PREDIAL PADRÃO DE ESGOTOS, PROFUNDIDADE ATÉ 1,50 M, EXTENSÃO ATÉ 5,00 M; CONTRATO: 9434; DATA DE ATIVACAO: 2019; CLASSIFICACAO DO TIPO DE LIGACAO: 1</t>
  </si>
  <si>
    <t>LIGAÇÃO PREDIAL PADRÃO DE ESGOTOS, PROFUNDIDADE ATÉ 1,50 M, EXTENSÃO ATÉ 5,00 M; CONTRATO: 8532; DATA DE ATIVACAO: 2021; CLASSIFICACAO DO TIPO DE LIGACAO: 1</t>
  </si>
  <si>
    <t>LIGAÇÃO PREDIAL PADRÃO DE ESGOTOS, PROFUNDIDADE MAIOR QUE 1,50 M, EXTENSÃO ATÉ 5,00 M; CONTRATO: 9434; DATA DE ATIVACAO: 2019; CLASSIFICACAO DO TIPO DE LIGACAO: 2</t>
  </si>
  <si>
    <t>LIGAÇÃO PREDIAL DE ESGOTOS, PROFUNDIDADE ATÉ 1,50 M, EXTENSÃO MAIOR QUE 5,00 M; CONTRATO: 9434; DATA DE ATIVACAO: 2019; CLASSIFICACAO DO TIPO DE LIGACAO: 3</t>
  </si>
  <si>
    <t>LIGAÇÃO PREDIAL PADRÃO DE ESGOTOS, PROFUNDIDADE ATÉ 1,50 M, EXTENSÃO ATÉ 5,00 M; CONTRATO: 9434; DATA DE ATIVACAO: 2020; CLASSIFICACAO DO TIPO DE LIGACAO: 1</t>
  </si>
  <si>
    <t>LIGAÇÃO PREDIAL DE ESGOTOS, PROFUNDIDADE ATÉ 1,50 M, EXTENSÃO MAIOR QUE 5,00 M; CONTRATO: 9434; DATA DE ATIVACAO: 2020; CLASSIFICACAO DO TIPO DE LIGACAO: 3</t>
  </si>
  <si>
    <t>LIGAÇÃO PREDIAL PADRÃO DE ESGOTOS, PROFUNDIDADE ATÉ 1,50 M, EXTENSÃO ATÉ 5,00 M; CONTRATO: 9434; DATA DE ATIVACAO: 2021; CLASSIFICACAO DO TIPO DE LIGACAO: 1</t>
  </si>
  <si>
    <t>LIGAÇÃO PREDIAL PADRÃO DE ESGOTOS, PROFUNDIDADE ATÉ 1,50 M, EXTENSÃO ATÉ 5,00 M; CONTRATO: 9433; DATA DE ATIVACAO: 2019; CLASSIFICACAO DO TIPO DE LIGACAO: 1</t>
  </si>
  <si>
    <t>LIGAÇÃO PREDIAL DE ESGOTOS, PROFUNDIDADE ATÉ 1,50 M, EXTENSÃO MAIOR QUE 5,00 M; CONTRATO: 9433; DATA DE ATIVACAO: 2019; CLASSIFICACAO DO TIPO DE LIGACAO: 3</t>
  </si>
  <si>
    <t>LIGAÇÃO PREDIAL DE ESGOTOS, PROFUNDIDADE ATÉ 1,50 M, EXTENSÃO MAIOR QUE 5,00 M; CONTRATO: 9433; DATA DE ATIVACAO: 2020; CLASSIFICACAO DO TIPO DE LIGACAO: 3</t>
  </si>
  <si>
    <t>LIGAÇÃO PREDIAL PADRÃO DE ESGOTOS, PROFUNDIDADE ATÉ 1,50 M, EXTENSÃO ATÉ 5,00 M; CONTRATO: 9229; DATA DE ATIVACAO: 2019; CLASSIFICACAO DO TIPO DE LIGACAO: 1</t>
  </si>
  <si>
    <t>LIGAÇÃO PREDIAL PADRÃO DE ESGOTOS, PROFUNDIDADE ATÉ 1,50 M, EXTENSÃO ATÉ 5,00 M; CONTRATO: 8534; DATA DE ATIVACAO: 2021; CLASSIFICACAO DO TIPO DE LIGACAO: 1</t>
  </si>
  <si>
    <t>LIGAÇÃO PREDIAL PADRÃO DE ESGOTOS, PROFUNDIDADE ATÉ 1,50 M, EXTENSÃO ATÉ 5,00 M; CONTRATO: 9436; DATA DE ATIVACAO: 2019; CLASSIFICACAO DO TIPO DE LIGACAO: 1</t>
  </si>
  <si>
    <t>LIGAÇÃO PREDIAL PADRÃO DE ESGOTOS, PROFUNDIDADE ATÉ 1,50 M, EXTENSÃO ATÉ 5,00 M; CONTRATO: 9435; DATA DE ATIVACAO: 2021; CLASSIFICACAO DO TIPO DE LIGACAO: 1</t>
  </si>
  <si>
    <t>LIGAÇÃO PREDIAL PADRÃO DE ESGOTOS, PROFUNDIDADE ATÉ 1,50 M, EXTENSÃO ATÉ 5,00 M; CONTRATO: 9435; DATA DE ATIVACAO: 2020; CLASSIFICACAO DO TIPO DE LIGACAO: 1</t>
  </si>
  <si>
    <t>LIGAÇÃO PREDIAL PADRÃO DE ESGOTOS, PROFUNDIDADE MAIOR QUE 1,50 M, EXTENSÃO ATÉ 5,00 M; CONTRATO: 9435; DATA DE ATIVACAO: 2021; CLASSIFICACAO DO TIPO DE LIGACAO: 2</t>
  </si>
  <si>
    <t>LIGAÇÃO PREDIAL PADRÃO DE ESGOTOS, PROFUNDIDADE ATÉ 1,50 M, EXTENSÃO ATÉ 5,00 M; DATA DE ATIVACAO: 2019; CLASSIFICACAO DO TIPO DE LIGACAO: 1</t>
  </si>
  <si>
    <t>LIGAÇÃO PREDIAL PADRÃO DE ESGOTOS, PROFUNDIDADE ATÉ 1,50 M, EXTENSÃO ATÉ 5,00 M; CONTRATO: 8535; DATA DE ATIVACAO: 2023; CLASSIFICACAO DO TIPO DE LIGACAO: 1</t>
  </si>
  <si>
    <t>LIGAÇÃO PREDIAL PADRÃO DE ESGOTOS, PROFUNDIDADE ATÉ 1,50 M, EXTENSÃO ATÉ 5,00 M; CONTRATO: 9230; DATA DE ATIVACAO: 2019; CLASSIFICACAO DO TIPO DE LIGACAO: 1</t>
  </si>
  <si>
    <t>LIGAÇÃO PREDIAL PADRÃO DE ESGOTOS, PROFUNDIDADE MAIOR QUE 1,50 M, EXTENSÃO ATÉ 5,00 M; CONTRATO: 9230; DATA DE ATIVACAO: 2022; CLASSIFICACAO DO TIPO DE LIGACAO: 2</t>
  </si>
  <si>
    <t>LIGAÇÃO PREDIAL PADRÃO DE ESGOTOS, PROFUNDIDADE MAIOR QUE 1,50 M, EXTENSÃO ATÉ 5,00 M; CONTRATO: 9229; DATA DE ATIVACAO: 2019; CLASSIFICACAO DO TIPO DE LIGACAO: 2</t>
  </si>
  <si>
    <t>LIGAÇÃO PREDIAL PADRÃO DE ESGOTOS, PROFUNDIDADE MAIOR QUE 1,50 M, EXTENSÃO ATÉ 5,00 M; CONTRATO: 9229; DATA DE ATIVACAO: 2022; CLASSIFICACAO DO TIPO DE LIGACAO: 2</t>
  </si>
  <si>
    <t>LIGAÇÃO PREDIAL PADRÃO DE ESGOTOS, PROFUNDIDADE ATÉ 1,50 M, EXTENSÃO ATÉ 5,00 M; CONTRATO: 9231; DATA DE ATIVACAO: 2021; CLASSIFICACAO DO TIPO DE LIGACAO: 1</t>
  </si>
  <si>
    <t>LIGAÇÃO PREDIAL PADRÃO DE ESGOTOS, PROFUNDIDADE MAIOR QUE 1,50 M, EXTENSÃO ATÉ 5,00 M; CONTRATO: 9231; DATA DE ATIVACAO: 2021; CLASSIFICACAO DO TIPO DE LIGACAO: 2</t>
  </si>
  <si>
    <t>LIGAÇÃO PREDIAL DE ESGOTOS, PROFUNDIDADE ATÉ 1,50 M, EXTENSÃO MAIOR QUE 5,00 M; CONTRATO: 9231; DATA DE ATIVACAO: 2021; CLASSIFICACAO DO TIPO DE LIGACAO: 3</t>
  </si>
  <si>
    <t>LIGAÇÃO PREDIAL PADRÃO DE ESGOTOS, PROFUNDIDADE ATÉ 1,50 M, EXTENSÃO ATÉ 5,00 M; CONTRATO: 9231; DATA DE ATIVACAO: 2022; CLASSIFICACAO DO TIPO DE LIGACAO: 1</t>
  </si>
  <si>
    <t>LIGAÇÃO PREDIAL DE ESGOTOS, PROFUNDIDADE MAIOR QUE 1,50 M, EXTENSÃO MAIOR QUE 5,00 M; CONTRATO: 9231; DATA DE ATIVACAO: 2021; CLASSIFICACAO DO TIPO DE LIGACAO: 4</t>
  </si>
  <si>
    <t>LIGAÇÃO PREDIAL DE ESGOTOS, PROFUNDIDADE MAIOR QUE 1,50 M, EXTENSÃO MAIOR QUE 5,00 M; CONTRATO: 9231; DATA DE ATIVACAO: 2022; CLASSIFICACAO DO TIPO DE LIGACAO: 4</t>
  </si>
  <si>
    <t>LIGAÇÃO PREDIAL PADRÃO DE ESGOTOS, PROFUNDIDADE ATÉ 1,50 M, EXTENSÃO ATÉ 5,00 M; CONTRATO: 9232; DATA DE ATIVACAO: 2021; CLASSIFICACAO DO TIPO DE LIGACAO: 1</t>
  </si>
  <si>
    <t>LIGAÇÃO PREDIAL DE ESGOTOS, PROFUNDIDADE ATÉ 1,50 M, EXTENSÃO MAIOR QUE 5,00 M; CONTRATO: 9232; DATA DE ATIVACAO: 2021; CLASSIFICACAO DO TIPO DE LIGACAO: 3</t>
  </si>
  <si>
    <t>LIGAÇÃO PREDIAL DE ESGOTOS, PROFUNDIDADE MAIOR QUE 1,50 M, EXTENSÃO MAIOR QUE 5,00 M; CONTRATO: 9232; DATA DE ATIVACAO: 2021; CLASSIFICACAO DO TIPO DE LIGACAO: 4</t>
  </si>
  <si>
    <t>LIGAÇÃO PREDIAL PADRÃO DE ESGOTOS, PROFUNDIDADE ATÉ 1,50 M, EXTENSÃO ATÉ 5,00 M; CONTRATO: 9232; DATA DE ATIVACAO: 2022; CLASSIFICACAO DO TIPO DE LIGACAO: 1</t>
  </si>
  <si>
    <t>LIGAÇÃO PREDIAL PADRÃO DE ESGOTOS, PROFUNDIDADE MAIOR QUE 1,50 M, EXTENSÃO ATÉ 5,00 M; CONTRATO: 9232; DATA DE ATIVACAO: 2021; CLASSIFICACAO DO TIPO DE LIGACAO: 2</t>
  </si>
  <si>
    <t>LIGAÇÃO PREDIAL PADRÃO DE ESGOTOS, PROFUNDIDADE MAIOR QUE 1,50 M, EXTENSÃO ATÉ 5,00 M; CONTRATO: 9230; DATA DE ATIVACAO: 2019; CLASSIFICACAO DO TIPO DE LIGACAO: 2</t>
  </si>
  <si>
    <t>LIGAÇÃO PREDIAL DE ESGOTOS, PROFUNDIDADE ATÉ 1,50 M, EXTENSÃO MAIOR QUE 5,00 M; CONTRATO: 9230; DATA DE ATIVACAO: 2019; CLASSIFICACAO DO TIPO DE LIGACAO: 3</t>
  </si>
  <si>
    <t>LIGAÇÃO PREDIAL DE ESGOTOS, PROFUNDIDADE ATÉ 1,50 M, EXTENSÃO MAIOR QUE 5,00 M; CONTRATO: 9232; DATA DE ATIVACAO: 2022; CLASSIFICACAO DO TIPO DE LIGACAO: 3</t>
  </si>
  <si>
    <t>LIGAÇÃO PREDIAL DE ESGOTOS, PROFUNDIDADE MAIOR QUE 1,50 M, EXTENSÃO MAIOR QUE 5,00 M; CONTRATO: 9433; DATA DE ATIVACAO: 2019; CLASSIFICACAO DO TIPO DE LIGACAO: 4</t>
  </si>
  <si>
    <t>LIGAÇÃO PREDIAL DE ESGOTOS, PROFUNDIDADE MAIOR QUE 1,50 M, EXTENSÃO MAIOR QUE 5,00 M; CONTRATO: 9433; DATA DE ATIVACAO: 2023; CLASSIFICACAO DO TIPO DE LIGACAO: 4</t>
  </si>
  <si>
    <t>LIGAÇÃO PREDIAL PADRÃO DE ESGOTOS, PROFUNDIDADE MAIOR QUE 1,50 M, EXTENSÃO ATÉ 5,00 M; CONTRATO: 9433; DATA DE ATIVACAO: 2020; CLASSIFICACAO DO TIPO DE LIGACAO: 2</t>
  </si>
  <si>
    <t>LIGAÇÃO PREDIAL PADRÃO DE ESGOTOS, PROFUNDIDADE MAIOR QUE 1,50 M, EXTENSÃO ATÉ 5,00 M; CONTRATO: 9433; DATA DE ATIVACAO: 2019; CLASSIFICACAO DO TIPO DE LIGACAO: 2</t>
  </si>
  <si>
    <t>LIGAÇÃO PREDIAL DE ESGOTOS, PROFUNDIDADE MAIOR QUE 1,50 M, EXTENSÃO MAIOR QUE 5,00 M; CONTRATO: 8532; DATA DE ATIVACAO: 2020; CLASSIFICACAO DO TIPO DE LIGACAO: 4</t>
  </si>
  <si>
    <t>LIGAÇÃO PREDIAL PADRÃO DE ESGOTOS, PROFUNDIDADE ATÉ 1,50 M, EXTENSÃO ATÉ 5,00 M; CONTRATO: 8532; DATA DE ATIVACAO: 2023; CLASSIFICACAO DO TIPO DE LIGACAO: 1</t>
  </si>
  <si>
    <t>LIGAÇÃO PREDIAL DE ESGOTOS, PROFUNDIDADE ATÉ 1,50 M, EXTENSÃO MAIOR QUE 5,00 M; CONTRATO: 9434; DATA DE ATIVACAO: 2021; CLASSIFICACAO DO TIPO DE LIGACAO: 3</t>
  </si>
  <si>
    <t>LIGAÇÃO PREDIAL PADRÃO DE ESGOTOS, PROFUNDIDADE MAIOR QUE 1,50 M, EXTENSÃO ATÉ 5,00 M; CONTRATO: 8534; DATA DE ATIVACAO: 2020; CLASSIFICACAO DO TIPO DE LIGACAO: 2</t>
  </si>
  <si>
    <t>LIGAÇÃO PREDIAL PADRÃO DE ESGOTOS, PROFUNDIDADE ATÉ 1,50 M, EXTENSÃO ATÉ 5,00 M; CONTRATO: 9436; DATA DE ATIVACAO: 2020; CLASSIFICACAO DO TIPO DE LIGACAO: 1</t>
  </si>
  <si>
    <t>LIGAÇÃO PREDIAL PADRÃO DE ESGOTOS, PROFUNDIDADE ATÉ 1,50 M, EXTENSÃO ATÉ 5,00 M; CONTRATO: 9436; DATA DE ATIVACAO: 2021; CLASSIFICACAO DO TIPO DE LIGACAO: 1</t>
  </si>
  <si>
    <t>LIGAÇÃO PREDIAL PADRÃO DE ESGOTOS, PROFUNDIDADE MAIOR QUE 1,50 M, EXTENSÃO ATÉ 5,00 M; CONTRATO: 9231; DATA DE ATIVACAO: 2022; CLASSIFICACAO DO TIPO DE LIGACAO: 2</t>
  </si>
  <si>
    <t>LIGAÇÃO PREDIAL DE ESGOTOS, PROFUNDIDADE ATÉ 1,50 M, EXTENSÃO MAIOR QUE 5,00 M; CONTRATO: 9231; DATA DE ATIVACAO: 2022; CLASSIFICACAO DO TIPO DE LIGACAO: 3</t>
  </si>
  <si>
    <t>LIGAÇÃO PREDIAL PADRÃO DE ESGOTOS, PROFUNDIDADE ATÉ 1,50 M, EXTENSÃO ATÉ 5,00 M; CONTRATO: 9231; DATA DE ATIVACAO: 2023; CLASSIFICACAO DO TIPO DE LIGACAO: 1</t>
  </si>
  <si>
    <t>LIGAÇÃO PREDIAL PADRÃO DE ESGOTOS, PROFUNDIDADE MAIOR QUE 1,50 M, EXTENSÃO ATÉ 5,00 M; CONTRATO: 9232; DATA DE ATIVACAO: 2022; CLASSIFICACAO DO TIPO DE LIGACAO: 2</t>
  </si>
  <si>
    <t>LIGAÇÃO PREDIAL PADRÃO DE ESGOTOS, PROFUNDIDADE ATÉ 1,50 M, EXTENSÃO ATÉ 5,00 M; CONTRATO: 9232; DATA DE ATIVACAO: 2023; CLASSIFICACAO DO TIPO DE LIGACAO: 1</t>
  </si>
  <si>
    <t>LIGAÇÃO PREDIAL PADRÃO DE ESGOTOS, PROFUNDIDADE ATÉ 1,50 M, EXTENSÃO ATÉ 5,00 M; CONTRATO: 9232; DATA DE ATIVACAO: 2019; CLASSIFICACAO DO TIPO DE LIGACAO: 1</t>
  </si>
  <si>
    <t>LIGAÇÃO PREDIAL PADRÃO DE ESGOTOS, PROFUNDIDADE ATÉ 1,50 M, EXTENSÃO ATÉ 5,00 M; DATA DE ATIVACAO: 2020; CLASSIFICACAO DO TIPO DE LIGACAO: 1</t>
  </si>
  <si>
    <t>LIGAÇÃO PREDIAL PADRÃO DE ESGOTOS, PROFUNDIDADE ATÉ 1,50 M, EXTENSÃO ATÉ 5,00 M; DATA DE ATIVACAO: 2021; CLASSIFICACAO DO TIPO DE LIGACAO: 1</t>
  </si>
  <si>
    <t>LIGAÇÃO PREDIAL PADRÃO DE ESGOTOS, PROFUNDIDADE ATÉ 1,50 M, EXTENSÃO ATÉ 5,00 M; DATA DE ATIVACAO: 2022; CLASSIFICACAO DO TIPO DE LIGACAO: 1</t>
  </si>
  <si>
    <t>LIGAÇÃO PREDIAL DE ESGOTOS, PROFUNDIDADE ATÉ 1,50 M, EXTENSÃO MAIOR QUE 5,00 M; DATA DE ATIVACAO: 2019; CLASSIFICACAO DO TIPO DE LIGACAO: 3</t>
  </si>
  <si>
    <t>LIGAÇÃO PREDIAL DE ESGOTOS, PROFUNDIDADE ATÉ 1,50 M, EXTENSÃO MAIOR QUE 5,00 M; DATA DE ATIVACAO: 2020; CLASSIFICACAO DO TIPO DE LIGACAO: 3</t>
  </si>
  <si>
    <t>LIGAÇÃO PREDIAL PADRÃO DE ESGOTOS, PROFUNDIDADE MAIOR QUE 1,50 M, EXTENSÃO ATÉ 5,00 M; DATA DE ATIVACAO: 2021; CLASSIFICACAO DO TIPO DE LIGACAO: 2</t>
  </si>
  <si>
    <t>LIGAÇÃO PREDIAL DE ESGOTOS, PROFUNDIDADE ATÉ 1,50 M, EXTENSÃO MAIOR QUE 5,00 M; DATA DE ATIVACAO: 2021; CLASSIFICACAO DO TIPO DE LIGACAO: 3</t>
  </si>
  <si>
    <t>LIGAÇÃO PREDIAL DE ESGOTOS, PROFUNDIDADE ATÉ 1,50 M, EXTENSÃO MAIOR QUE 5,00 M; DATA DE ATIVACAO: 2022; CLASSIFICACAO DO TIPO DE LIGACAO: 3</t>
  </si>
  <si>
    <t>LIGAÇÃO PREDIAL DE ESGOTOS, PROFUNDIDADE MAIOR QUE 1,50 M, EXTENSÃO MAIOR QUE 5,00 M; DATA DE ATIVACAO: 2022; CLASSIFICACAO DO TIPO DE LIGACAO: 4</t>
  </si>
  <si>
    <t>LIGAÇÃO PREDIAL PADRÃO DE ESGOTOS, PROFUNDIDADE ATÉ 1,50 M, EXTENSÃO ATÉ 5,00 M; DATA DE ATIVACAO: 2023; CLASSIFICACAO DO TIPO DE LIGACAO: 1</t>
  </si>
  <si>
    <t>LIGAÇÃO PREDIAL DE ESGOTOS, PROFUNDIDADE ATÉ 1,50 M, EXTENSÃO MAIOR QUE 5,00 M; DATA DE ATIVACAO: 2023; CLASSIFICACAO DO TIPO DE LIGACAO: 3</t>
  </si>
  <si>
    <t>LIGAÇÃO PREDIAL PADRÃO DE ÁGUA, DIÂMETROS ATÉ 32 MM; CONTRATO: 8534; DATA DE ATIVACAO: 2019; CLASSIFICACAO DO TIPO DE LIGACAO: 1</t>
  </si>
  <si>
    <t>CODIGO 1.2.4.1 - AGUA | DISTRIBUICAO | RAMAIS | RAMAIS CONDOMINIAIS | LIGACAO PREDIAL</t>
  </si>
  <si>
    <t>LIGAÇÃO PREDIAL PADRÃO DE ÁGUA, DIÂMETROS ATÉ 32 MM; DATA DE ATIVACAO: 2019; CLASSIFICACAO DO TIPO DE LIGACAO: 1</t>
  </si>
  <si>
    <t>LIGAÇÃO PREDIAL PADRÃO DE ÁGUA, DIÂMETROS ATÉ 32 MM; CONTRATO: 8535; DATA DE ATIVACAO: 2019; CLASSIFICACAO DO TIPO DE LIGACAO: 1</t>
  </si>
  <si>
    <t>LIGAÇÃO PREDIAL PADRÃO DE ÁGUA, DIÂMETROS ATÉ 32 MM; CONTRATO: 9229; DATA DE ATIVACAO: 2021; CLASSIFICACAO DO TIPO DE LIGACAO: 1</t>
  </si>
  <si>
    <t>LIGAÇÃO PREDIAL PADRÃO DE ÁGUA, DIÂMETROS ATÉ 32 MM; CONTRATO: 8532; DATA DE ATIVACAO: 2020; CLASSIFICACAO DO TIPO DE LIGACAO: 1</t>
  </si>
  <si>
    <t>LIGAÇÃO PREDIAL PADRÃO DE ÁGUA, DIÂMETROS ATÉ 32 MM; CONTRATO: 9433; DATA DE ATIVACAO: 2023; CLASSIFICACAO DO TIPO DE LIGACAO: 1</t>
  </si>
  <si>
    <t>LIGAÇÃO PREDIAL PADRÃO DE ÁGUA, DIÂMETROS ATÉ 32 MM; CONTRATO: 9436; DATA DE ATIVACAO: 2023; CLASSIFICACAO DO TIPO DE LIGACAO: 1</t>
  </si>
  <si>
    <t>LIGAÇÃO PREDIAL PADRÃO DE ÁGUA, DIÂMETROS ATÉ 32 MM; CONTRATO: 9433; DATA DE ATIVACAO: 2022; CLASSIFICACAO DO TIPO DE LIGACAO: 1</t>
  </si>
  <si>
    <t>LIGAÇÃO PREDIAL PADRÃO DE ÁGUA, DIÂMETROS ATÉ 32 MM; CONTRATO: 9435; DATA DE ATIVACAO: 2023; CLASSIFICACAO DO TIPO DE LIGACAO: 1</t>
  </si>
  <si>
    <t>LIGAÇÃO PREDIAL PADRÃO DE ÁGUA, DIÂMETROS MAIORES QUE 32 MM; CONTRATO: 9436; DATA DE ATIVACAO: 2023; CLASSIFICACAO DO TIPO DE LIGACAO: 2</t>
  </si>
  <si>
    <t>LIGAÇÃO PREDIAL PADRÃO DE ÁGUA, COM PERFURAÇÃO PELO MÉTODO NÃO DESTRUTIVO, DIÂMETROS ATÉ 32 MM; CONTRATO: 9436; DATA DE ATIVACAO: 2023; CLASSIFICACAO DO TIPO DE LIGACAO: 3</t>
  </si>
  <si>
    <t>LIGAÇÃO PREDIAL PADRÃO DE ÁGUA, DIÂMETROS ATÉ 32 MM; DATA DE ATIVACAO: 2020; CLASSIFICACAO DO TIPO DE LIGACAO: 1</t>
  </si>
  <si>
    <t>LIGAÇÃO PREDIAL PADRÃO DE ÁGUA, DIÂMETROS ATÉ 32 MM; CONTRATO: 9229; DATA DE ATIVACAO: 2020; CLASSIFICACAO DO TIPO DE LIGACAO: 1</t>
  </si>
  <si>
    <t>LIGAÇÃO PREDIAL PADRÃO DE ÁGUA, DIÂMETROS MAIORES QUE 32 MM; CONTRATO: 9229; DATA DE ATIVACAO: 2020; CLASSIFICACAO DO TIPO DE LIGACAO: 2</t>
  </si>
  <si>
    <t>LIGAÇÃO PREDIAL PADRÃO DE ÁGUA, DIÂMETROS ATÉ 32 MM; CONTRATO: 9436; DATA DE ATIVACAO: 2022; CLASSIFICACAO DO TIPO DE LIGACAO: 1</t>
  </si>
  <si>
    <t>LIGAÇÃO PREDIAL PADRÃO DE ÁGUA, DIÂMETROS ATÉ 32 MM; CONTRATO: 9434; DATA DE ATIVACAO: 2023; CLASSIFICACAO DO TIPO DE LIGACAO: 1</t>
  </si>
  <si>
    <t>LIGAÇÃO PREDIAL PADRÃO DE ÁGUA, DIÂMETROS MAIORES QUE 32 MM; CONTRATO: 9436; DATA DE ATIVACAO: 2022; CLASSIFICACAO DO TIPO DE LIGACAO: 2</t>
  </si>
  <si>
    <t>LIGAÇÃO PREDIAL PADRÃO DE ÁGUA, COM PERFURAÇÃO PELO MÉTODO NÃO DESTRUTIVO, DIÂMETROS ATÉ 32 MM; CONTRATO: 9436; DATA DE ATIVACAO: 2022; CLASSIFICACAO DO TIPO DE LIGACAO: 3</t>
  </si>
  <si>
    <t>LIGAÇÃO PREDIAL PADRÃO DE ÁGUA, COM PERFURAÇÃO PELO MÉTODO NÃO DESTRUTIVO, DIÂMETROS ATÉ 32 MM; CONTRATO: 9229; DATA DE ATIVACAO: 2020; CLASSIFICACAO DO TIPO DE LIGACAO: 3</t>
  </si>
  <si>
    <t>LIGAÇÃO PREDIAL PADRÃO DE ÁGUA, DIÂMETROS ATÉ 32 MM; CONTRATO: 9435; DATA DE ATIVACAO: 2022; CLASSIFICACAO DO TIPO DE LIGACAO: 1</t>
  </si>
  <si>
    <t>LIGAÇÃO PREDIAL PADRÃO DE ÁGUA, DIÂMETROS ATÉ 32 MM; CONTRATO: 8534; DATA DE ATIVACAO: 2020; CLASSIFICACAO DO TIPO DE LIGACAO: 1</t>
  </si>
  <si>
    <t>LIGAÇÃO PREDIAL PADRÃO DE ÁGUA, DIÂMETROS ATÉ 32 MM; CONTRATO: 8532; DATA DE ATIVACAO: 2019; CLASSIFICACAO DO TIPO DE LIGACAO: 1</t>
  </si>
  <si>
    <t>LIGAÇÃO PREDIAL PADRÃO DE ÁGUA, DIÂMETROS MAIORES QUE 32 MM; CONTRATO: 8534; DATA DE ATIVACAO: 2019; CLASSIFICACAO DO TIPO DE LIGACAO: 2</t>
  </si>
  <si>
    <t>LIGAÇÃO PREDIAL PADRÃO DE ÁGUA, DIÂMETROS ATÉ 32 MM; CONTRATO: 9230; DATA DE ATIVACAO: 2021; CLASSIFICACAO DO TIPO DE LIGACAO: 1</t>
  </si>
  <si>
    <t>LIGAÇÃO PREDIAL PADRÃO DE ÁGUA, DIÂMETROS ATÉ 32 MM; CONTRATO: 9230; DATA DE ATIVACAO: 2020; CLASSIFICACAO DO TIPO DE LIGACAO: 1</t>
  </si>
  <si>
    <t>LIGAÇÃO PREDIAL PADRÃO DE ÁGUA, DIÂMETROS ATÉ 32 MM; CONTRATO: 8533; DATA DE ATIVACAO: 2020; CLASSIFICACAO DO TIPO DE LIGACAO: 1</t>
  </si>
  <si>
    <t>LIGAÇÃO PREDIAL PADRÃO DE ÁGUA, DIÂMETROS ATÉ 32 MM; CONTRATO: 9434; DATA DE ATIVACAO: 2022; CLASSIFICACAO DO TIPO DE LIGACAO: 1</t>
  </si>
  <si>
    <t>LIGAÇÃO PREDIAL PADRÃO DE ÁGUA, DIÂMETROS ATÉ 32 MM; CONTRATO: 8535; DATA DE ATIVACAO: 2020; CLASSIFICACAO DO TIPO DE LIGACAO: 1</t>
  </si>
  <si>
    <t>LIGAÇÃO PREDIAL PADRÃO DE ÁGUA, DIÂMETROS MAIORES QUE 32 MM; CONTRATO: 8535; DATA DE ATIVACAO: 2020; CLASSIFICACAO DO TIPO DE LIGACAO: 2</t>
  </si>
  <si>
    <t>LIGAÇÃO PREDIAL PADRÃO DE ÁGUA, DIÂMETROS ATÉ 32 MM; CONTRATO: 8533; DATA DE ATIVACAO: 2019; CLASSIFICACAO DO TIPO DE LIGACAO: 1</t>
  </si>
  <si>
    <t>LIGAÇÃO PREDIAL PADRÃO DE ÁGUA, DIÂMETROS ATÉ 32 MM; CONTRATO: 9231; DATA DE ATIVACAO: 2020; CLASSIFICACAO DO TIPO DE LIGACAO: 1</t>
  </si>
  <si>
    <t>LIGAÇÃO PREDIAL PADRÃO DE ÁGUA, DIÂMETROS ATÉ 32 MM; CONTRATO: 9232; DATA DE ATIVACAO: 2020; CLASSIFICACAO DO TIPO DE LIGACAO: 1</t>
  </si>
  <si>
    <t>LIGAÇÃO PREDIAL PADRÃO DE ÁGUA, DIÂMETROS ATÉ 32 MM; CONTRATO: 9229; DATA DE ATIVACAO: 2022; CLASSIFICACAO DO TIPO DE LIGACAO: 1</t>
  </si>
  <si>
    <t>LIGAÇÃO PREDIAL PADRÃO DE ÁGUA, DIÂMETROS ATÉ 32 MM; CONTRATO: 9433; DATA DE ATIVACAO: 2020; CLASSIFICACAO DO TIPO DE LIGACAO: 1</t>
  </si>
  <si>
    <t>LIGAÇÃO PREDIAL PADRÃO DE ÁGUA, DIÂMETROS ATÉ 32 MM; CONTRATO: 9435; DATA DE ATIVACAO: 2019; CLASSIFICACAO DO TIPO DE LIGACAO: 1</t>
  </si>
  <si>
    <t>LIGAÇÃO PREDIAL PADRÃO DE ÁGUA, DIÂMETROS ATÉ 32 MM; CONTRATO: 9230; DATA DE ATIVACAO: 2022; CLASSIFICACAO DO TIPO DE LIGACAO: 1</t>
  </si>
  <si>
    <t>LIGAÇÃO PREDIAL PADRÃO DE ÁGUA, DIÂMETROS ATÉ 32 MM; CONTRATO: 8533; DATA DE ATIVACAO: 2021; CLASSIFICACAO DO TIPO DE LIGACAO: 1</t>
  </si>
  <si>
    <t>LIGAÇÃO PREDIAL PADRÃO DE ÁGUA, DIÂMETROS ATÉ 32 MM; CONTRATO: 8533; DATA DE ATIVACAO: 2022; CLASSIFICACAO DO TIPO DE LIGACAO: 1</t>
  </si>
  <si>
    <t>LIGAÇÃO PREDIAL PADRÃO DE ÁGUA, DIÂMETROS ATÉ 32 MM; CONTRATO: 9230; DATA DE ATIVACAO: 2019; CLASSIFICACAO DO TIPO DE LIGACAO: 1</t>
  </si>
  <si>
    <t>LIGAÇÃO PREDIAL PADRÃO DE ÁGUA, DIÂMETROS ATÉ 32 MM; CONTRATO: 9231; DATA DE ATIVACAO: 2021; CLASSIFICACAO DO TIPO DE LIGACAO: 1</t>
  </si>
  <si>
    <t>LIGAÇÃO PREDIAL PADRÃO DE ÁGUA, DIÂMETROS ATÉ 32 MM; CONTRATO: 9232; DATA DE ATIVACAO: 2021; CLASSIFICACAO DO TIPO DE LIGACAO: 1</t>
  </si>
  <si>
    <t>LIGAÇÃO PREDIAL PADRÃO DE ÁGUA, DIÂMETROS MAIORES QUE 32 MM; CONTRATO: 9232; DATA DE ATIVACAO: 2021; CLASSIFICACAO DO TIPO DE LIGACAO: 2</t>
  </si>
  <si>
    <t>LIGAÇÃO PREDIAL PADRÃO DE ÁGUA, DIÂMETROS MAIORES QUE 32 MM; CONTRATO: 9229; DATA DE ATIVACAO: 2021; CLASSIFICACAO DO TIPO DE LIGACAO: 2</t>
  </si>
  <si>
    <t>LIGAÇÃO PREDIAL PADRÃO DE ÁGUA, DIÂMETROS ATÉ 32 MM; CONTRATO: 9232; DATA DE ATIVACAO: 2022; CLASSIFICACAO DO TIPO DE LIGACAO: 1</t>
  </si>
  <si>
    <t>LIGAÇÃO PREDIAL PADRÃO DE ÁGUA, DIÂMETROS MAIORES QUE 32 MM; CONTRATO: 9433; DATA DE ATIVACAO: 2020; CLASSIFICACAO DO TIPO DE LIGACAO: 2</t>
  </si>
  <si>
    <t>LIGAÇÃO PREDIAL PADRÃO DE ÁGUA, DIÂMETROS ATÉ 32 MM; CONTRATO: 9433; DATA DE ATIVACAO: 2019; CLASSIFICACAO DO TIPO DE LIGACAO: 1</t>
  </si>
  <si>
    <t>LIGAÇÃO PREDIAL PADRÃO DE ÁGUA, DIÂMETROS ATÉ 32 MM; CONTRATO: 9229; DATA DE ATIVACAO: 2019; CLASSIFICACAO DO TIPO DE LIGACAO: 1</t>
  </si>
  <si>
    <t>LIGAÇÃO PREDIAL PADRÃO DE ÁGUA, DIÂMETROS MAIORES QUE 32 MM; CONTRATO: 8532; DATA DE ATIVACAO: 2019; CLASSIFICACAO DO TIPO DE LIGACAO: 2</t>
  </si>
  <si>
    <t>LIGAÇÃO PREDIAL PADRÃO DE ÁGUA, DIÂMETROS ATÉ 32 MM; CONTRATO: 9436; DATA DE ATIVACAO: 2021; CLASSIFICACAO DO TIPO DE LIGACAO: 1</t>
  </si>
  <si>
    <t>LIGAÇÃO PREDIAL PADRÃO DE ÁGUA, DIÂMETROS ATÉ 32 MM; CONTRATO: 8535; DATA DE ATIVACAO: 2021; CLASSIFICACAO DO TIPO DE LIGACAO: 1</t>
  </si>
  <si>
    <t>LIGAÇÃO PREDIAL PADRÃO DE ÁGUA, DIÂMETROS MAIORES QUE 32 MM; CONTRATO: 8535; DATA DE ATIVACAO: 2019; CLASSIFICACAO DO TIPO DE LIGACAO: 2</t>
  </si>
  <si>
    <t>LIGAÇÃO PREDIAL PADRÃO DE ÁGUA, DIÂMETROS MAIORES QUE 32 MM; CONTRATO: 8533; DATA DE ATIVACAO: 2019; CLASSIFICACAO DO TIPO DE LIGACAO: 2</t>
  </si>
  <si>
    <t>LIGAÇÃO PREDIAL PADRÃO DE ÁGUA, DIÂMETROS ATÉ 32 MM; CONTRATO: 9231; DATA DE ATIVACAO: 2022; CLASSIFICACAO DO TIPO DE LIGACAO: 1</t>
  </si>
  <si>
    <t>LIGAÇÃO PREDIAL PADRÃO DE ÁGUA, COM PERFURAÇÃO PELO MÉTODO NÃO DESTRUTIVO, DIÂMETROS ATÉ 32 MM; CONTRATO: 9232; DATA DE ATIVACAO: 2022; CLASSIFICACAO DO TIPO DE LIGACAO: 3</t>
  </si>
  <si>
    <t>LIGAÇÃO PREDIAL PADRÃO DE ÁGUA, DIÂMETROS MAIORES QUE 32 MM; CONTRATO: 9232; DATA DE ATIVACAO: 2020; CLASSIFICACAO DO TIPO DE LIGACAO: 2</t>
  </si>
  <si>
    <t>LIGAÇÃO PREDIAL PADRÃO DE ÁGUA, DIÂMETROS ATÉ 32 MM; DATA DE ATIVACAO: 2022; CLASSIFICACAO DO TIPO DE LIGACAO: 1</t>
  </si>
  <si>
    <t>LIGAÇÃO PREDIAL PADRÃO DE ÁGUA, DIÂMETROS ATÉ 32 MM; DATA DE ATIVACAO: 2023; CLASSIFICACAO DO TIPO DE LIGACAO: 1</t>
  </si>
  <si>
    <t>LIGAÇÃO PREDIAL PADRÃO DE ÁGUA, DIÂMETROS ATÉ 32 MM; DATA DE ATIVACAO: 2021; CLASSIFICACAO DO TIPO DE LIGACAO: 1</t>
  </si>
  <si>
    <t>LIGAÇÃO PREDIAL PADRÃO DE ÁGUA, DIÂMETROS MAIORES QUE 32 MM; DATA DE ATIVACAO: 2022; CLASSIFICACAO DO TIPO DE LIGACAO: 2</t>
  </si>
  <si>
    <t>LIGAÇÃO PREDIAL PADRÃO DE ÁGUA, DIÂMETROS MAIORES QUE 32 MM; DATA DE ATIVACAO: 2019; CLASSIFICACAO DO TIPO DE LIGACAO: 2</t>
  </si>
  <si>
    <t>LIGAÇÃO PREDIAL PADRÃO DE ESGOTOS, PROFUNDIDADE MAIOR QUE 1,50 M, EXTENSÃO ATÉ 5,00 M; DATA DE ATIVACAO: 2023; CLASSIFICACAO DO TIPO DE LIGACAO: 2</t>
  </si>
  <si>
    <t>LIGAÇÃO PREDIAL PADRÃO DE ESGOTOS, PROFUNDIDADE MAIOR QUE 1,50 M, EXTENSÃO ATÉ 5,00 M; DATA DE ATIVACAO: 2019; CLASSIFICACAO DO TIPO DE LIGACAO: 2</t>
  </si>
  <si>
    <t>LIGAÇÃO PREDIAL PADRÃO DE ESGOTOS, PROFUNDIDADE MAIOR QUE 1,50 M, EXTENSÃO ATÉ 5,00 M; DATA DE ATIVACAO: 2020; CLASSIFICACAO DO TIPO DE LIGACAO: 2</t>
  </si>
  <si>
    <t>LIGAÇÃO PREDIAL PADRÃO DE ESGOTOS, PROFUNDIDADE MAIOR QUE 1,50 M, EXTENSÃO ATÉ 5,00 M; DATA DE ATIVACAO: 2022; CLASSIFICACAO DO TIPO DE LIGACAO: 2</t>
  </si>
  <si>
    <t>LIGAÇÃO PREDIAL PADRÃO DE ÁGUA, DIÂMETROS MAIORES QUE 32 MM; DATA DE ATIVACAO: 2023; CLASSIFICACAO DO TIPO DE LIGACAO: 2</t>
  </si>
  <si>
    <t>REDE DE ESGOTO; REGIAO ADMINISTRATIVA: LAGO NORTE; TIPO: EMISSARIO; CONTRATO: 8777; DATA: 2017; COD. UO: EMS.LNT.001; MATERIAL: PEAD; DIAMETRO: 180</t>
  </si>
  <si>
    <t>CODIGO 2.1.1.3.1 - ESGOTO | COLETA | EMISSARIOS DE ESGOTOS | TUBULACOES EM GERAL</t>
  </si>
  <si>
    <t>REDE DE ESGOTO; REGIAO ADMINISTRATIVA: SAMAMBAIA; TIPO: EMISSARIO; CONTRATO: 9182; DATA: 2021; COD. UO: LRE.SAM.002; MATERIAL: FF; DIAMETRO: 200</t>
  </si>
  <si>
    <t>REDE DE ESGOTO; REGIAO ADMINISTRATIVA: SAMAMBAIA; TIPO: EMISSARIO; CONTRATO: 9182; DATA: 2021; COD. UO: LRE.SAM.002; MATERIAL: PVC; DIAMETRO: 300</t>
  </si>
  <si>
    <t>REDE DE ESGOTO; REGIAO ADMINISTRATIVA: RIACHO FUNDO; TIPO: RECALQUE; CONTRATO: 9227; DATA: 2021; COD. UO: E.LRE.SUC.001-D002; MATERIAL: PEAD; DIAMETRO: 90</t>
  </si>
  <si>
    <t>REDE DE ESGOTO; REGIAO ADMINISTRATIVA: RIACHO FUNDO; TIPO: REDE COLETORA; CONTRATO: 9227; DATA: 2018; COD. UO: E.RED.RF1-D003; MATERIAL: PEAD; DIAMETRO: 150</t>
  </si>
  <si>
    <t>CODIGO 2.1.1.1.1 - ESGOTO | COLETA | REDES COLETORAS | TUBULACOES EM GERAL</t>
  </si>
  <si>
    <t>REDE DE ESGOTO; REGIAO ADMINISTRATIVA: RIACHO FUNDO; TIPO: REDE COLETORA; CONTRATO: 9227; DATA: 2018; COD. UO: E.RED.RF1-D003; MATERIAL: PEAD; DIAMETRO: 160</t>
  </si>
  <si>
    <t>REDE DE ESGOTO; REGIAO ADMINISTRATIVA: RIACHO FUNDO; TIPO: REDE COLETORA; CONTRATO: 9227; DATA: 2018; COD. UO: E.RED.RF1-D003; MATERIAL: PVC; DIAMETRO: 150</t>
  </si>
  <si>
    <t>REDE DE ESGOTO; REGIAO ADMINISTRATIVA: RIACHO FUNDO; TIPO: REDE CONDOMINIAL; CONTRATO: 9227; DATA: 2018; COD. UO: E.RED.RF1-D003; MATERIAL: PEAD; DIAMETRO: 125</t>
  </si>
  <si>
    <t>REDE DE ESGOTO; REGIAO ADMINISTRATIVA: RIACHO FUNDO; TIPO: REDE CONDOMINIAL; CONTRATO: 9227; DATA: 2018; COD. UO: E.RED.RF1-D003; MATERIAL: PVC; DIAMETRO: 100</t>
  </si>
  <si>
    <t>REDE DE ESGOTO; REGIAO ADMINISTRATIVA: RIACHO FUNDO; TIPO: REDE COLETORA; CONTRATO: 9227; DATA: 2021; COD. UO: E.RED.RF1-D003; MATERIAL: FF; DIAMETRO: 150</t>
  </si>
  <si>
    <t>REDE DE ESGOTO; REGIAO ADMINISTRATIVA: RIACHO FUNDO; TIPO: REDE COLETORA; CONTRATO: 9227; DATA: 2021; COD. UO: E.RED.RF1-D003; MATERIAL: PEAD; DIAMETRO: 150</t>
  </si>
  <si>
    <t>REDE DE ESGOTO; REGIAO ADMINISTRATIVA: RIACHO FUNDO; TIPO: REDE COLETORA; CONTRATO: 9227; DATA: 2021; COD. UO: E.RED.RF1-D003; MATERIAL: PVC; DIAMETRO: 150</t>
  </si>
  <si>
    <t>REDE DE ESGOTO; REGIAO ADMINISTRATIVA: RIACHO FUNDO; TIPO: RECALQUE; CONTRATO: 9227; DATA: 2021; COD. UO: E.LRE.SUC.002-D002; MATERIAL: PEAD; DIAMETRO: 160</t>
  </si>
  <si>
    <t>REDE DE ESGOTO; REGIAO ADMINISTRATIVA: PLANO PILOTO; TIPO: EMISSARIO; CONTRATO: 8777; DATA: 2017; COD. UO: EMS.LNT.001; MATERIAL: PEAD; DIAMETRO: 180</t>
  </si>
  <si>
    <t>REDE DE ESGOTO; REGIAO ADMINISTRATIVA: VICENTE PIRES; TIPO: REDE CONDOMINIAL; CONTRATO: 9212; DATA: 2022; MATERIAL: PVC; DIAMETRO: 100</t>
  </si>
  <si>
    <t>REDE DE ESGOTO; REGIAO ADMINISTRATIVA: PARK WAY; TIPO: RECALQUE; CONTRATO: 9275; DATA: 2021; MATERIAL: PEAD; DIAMETRO: 355</t>
  </si>
  <si>
    <t>REDE DE ESGOTO; REGIAO ADMINISTRATIVA: JARDIM BOTANICO; TIPO: RECALQUE; CONTRATO: 9179; DATA: 2021; MATERIAL: PEAD; DIAMETRO: 125</t>
  </si>
  <si>
    <t>REDE DE ESGOTO; REGIAO ADMINISTRATIVA: TAGUATINGA; TIPO: INTERCEPTOR; CONTRATO: 9212; DATA: 2021; MATERIAL: PVC; DIAMETRO: 400</t>
  </si>
  <si>
    <t>REDE DE ESGOTO; REGIAO ADMINISTRATIVA: PARK WAY; TIPO: RECALQUE; CONTRATO: 9275; DATA: 2021; MATERIAL: PEAD; DIAMETRO: 315</t>
  </si>
  <si>
    <t>REDE DE ESGOTO; REGIAO ADMINISTRATIVA: JARDIM BOTANICO; TIPO: REDE COLETORA; CONTRATO: 9179; DATA: 2021; MATERIAL: PVC; DIAMETRO: 150</t>
  </si>
  <si>
    <t>REDE DE ESGOTO; REGIAO ADMINISTRATIVA: JARDIM BOTANICO; TIPO: REDE COLETORA; CONTRATO: 9179; DATA: 2023; MATERIAL: PVC; DIAMETRO: 150</t>
  </si>
  <si>
    <t>REDE DE ESGOTO; REGIAO ADMINISTRATIVA: RECANTO DAS EMAS; TIPO: INTERCEPTOR; CONTRATO: 9212; DATA: 2021; MATERIAL: PVC; DIAMETRO: 400</t>
  </si>
  <si>
    <t>REDE DE ESGOTO; REGIAO ADMINISTRATIVA: SOBRADINHO II; TIPO: RECALQUE; CONTRATO: 8670; DATA: 2017; MATERIAL: PEAD; DIAMETRO: 200</t>
  </si>
  <si>
    <t>REDE DE ESGOTO; REGIAO ADMINISTRATIVA: SOBRADINHO II; TIPO: INTERCEPTOR; CONTRATO: 8670; DATA: 2017; MATERIAL: PEAD; DIAMETRO: 125</t>
  </si>
  <si>
    <t>REDE DE ESGOTO; REGIAO ADMINISTRATIVA: CANDANGOLANDIA; TIPO: REDE COLETORA; CONTRATO: 9220; DATA: 2022; MATERIAL: PVC; DIAMETRO: 150</t>
  </si>
  <si>
    <t>REDE DE ESGOTO; REGIAO ADMINISTRATIVA: GUARA; TIPO: REDE COLETORA; CONTRATO: 9220; DATA: 2021; MATERIAL: PVC; DIAMETRO: 150</t>
  </si>
  <si>
    <t>REDE DE ESGOTO; REGIAO ADMINISTRATIVA: SOBRADINHO II; TIPO: REDE COLETORA; CONTRATO: 8670; DATA: 2017; MATERIAL: PVC; DIAMETRO: 100</t>
  </si>
  <si>
    <t>REDE DE ESGOTO; REGIAO ADMINISTRATIVA: SOBRADINHO II; TIPO: REDE CONDOMINIAL; CONTRATO: 8670; DATA: 2017; MATERIAL: PVC; DIAMETRO: 100</t>
  </si>
  <si>
    <t>REDE DE ESGOTO; REGIAO ADMINISTRATIVA: SOBRADINHO II; TIPO: REDE CONDOMINIAL; CONTRATO: 8670; DATA: 2018; MATERIAL: PVC; DIAMETRO: 100</t>
  </si>
  <si>
    <t>REDE DE ESGOTO; REGIAO ADMINISTRATIVA: SOBRADINHO II; TIPO: RECALQUE; CONTRATO: 8670; DATA: 2017; MATERIAL: PEAD; DIAMETRO: 90</t>
  </si>
  <si>
    <t>REDE DE ESGOTO; REGIAO ADMINISTRATIVA: SOBRADINHO II; TIPO: REDE COLETORA; CONTRATO: 71; DATA: 2019; MATERIAL: PEAD; DIAMETRO: 225</t>
  </si>
  <si>
    <t>REDE DE ESGOTO; REGIAO ADMINISTRATIVA: SOBRADINHO II; TIPO: REDE CONDOMINIAL; CONTRATO: 71; DATA: 2019; MATERIAL: PVC; DIAMETRO: 100</t>
  </si>
  <si>
    <t>REDE DE ESGOTO; REGIAO ADMINISTRATIVA: SOBRADINHO II; TIPO: REDE COLETORA; CONTRATO: 71; DATA: 2019; MATERIAL: PVC; DIAMETRO: 250</t>
  </si>
  <si>
    <t>REDE DE ESGOTO; REGIAO ADMINISTRATIVA: JARDIM BOTANICO; TIPO: DESCONHECIDO; CONTRATO: 9220; DATA: 2021; MATERIAL: PVC; DIAMETRO: 150</t>
  </si>
  <si>
    <t>REDE DE ESGOTO; REGIAO ADMINISTRATIVA: JARDIM BOTANICO; TIPO: REDE COLETORA; CONTRATO: 70; DATA: 2019; MATERIAL: PVC; DIAMETRO: 150</t>
  </si>
  <si>
    <t>REDE DE ESGOTO; REGIAO ADMINISTRATIVA: SOBRADINHO; TIPO: REDE CONDOMINIAL; CONTRATO: 8540; DATA: 2019; MATERIAL: PVC; DIAMETRO: 100</t>
  </si>
  <si>
    <t>REDE DE ESGOTO; REGIAO ADMINISTRATIVA: SOBRADINHO; TIPO: REDE CONDOMINIAL; CONTRATO: 9220; DATA: 2021; MATERIAL: PVC; DIAMETRO: 100</t>
  </si>
  <si>
    <t>REDE DE ESGOTO; REGIAO ADMINISTRATIVA: SOBRADINHO; TIPO: REDE CONDOMINIAL; CONTRATO: 9229; DATA: 2021; MATERIAL: PVC; DIAMETRO: 100</t>
  </si>
  <si>
    <t>REDE DE ESGOTO; REGIAO ADMINISTRATIVA: GUARA; TIPO: INTERCEPTOR; CONTRATO: 8729; DATA: 2019; MATERIAL: PVC; DIAMETRO: 400</t>
  </si>
  <si>
    <t>REDE DE ESGOTO; REGIAO ADMINISTRATIVA: ARAPOANGA; TIPO: REDE CONDOMINIAL; CONTRATO: 8540; DATA: 2020; MATERIAL: PVC; DIAMETRO: 100</t>
  </si>
  <si>
    <t>REDE DE ESGOTO; REGIAO ADMINISTRATIVA: ARAPOANGA; TIPO: REDE CONDOMINIAL; CONTRATO: 8837; DATA: 2020; MATERIAL: PVC; DIAMETRO: 100</t>
  </si>
  <si>
    <t>REDE DE ESGOTO; REGIAO ADMINISTRATIVA: ARAPOANGA; TIPO: REDE COLETORA; CONTRATO: 9220; DATA: 2020; MATERIAL: PVC; DIAMETRO: 100</t>
  </si>
  <si>
    <t>REDE DE ESGOTO; REGIAO ADMINISTRATIVA: ARAPOANGA; TIPO: REDE CONDOMINIAL; CONTRATO: 9220; DATA: 2020; MATERIAL: PVC; DIAMETRO: 100</t>
  </si>
  <si>
    <t>REDE DE ESGOTO; REGIAO ADMINISTRATIVA: ARAPOANGA; TIPO: REDE COLETORA; CONTRATO: 9220; DATA: 2022; MATERIAL: PVC; DIAMETRO: 100</t>
  </si>
  <si>
    <t>REDE DE ESGOTO; REGIAO ADMINISTRATIVA: ARAPOANGA; TIPO: REDE CONDOMINIAL; CONTRATO: 9229; DATA: 2021; MATERIAL: PVC; DIAMETRO: 100</t>
  </si>
  <si>
    <t>REDE DE ESGOTO; REGIAO ADMINISTRATIVA: ARAPOANGA; TIPO: REDE CONDOMINIAL; CONTRATO: 9230; DATA: 2021; MATERIAL: PVC; DIAMETRO: 100</t>
  </si>
  <si>
    <t>REDE DE ESGOTO; REGIAO ADMINISTRATIVA: ARNIQUEIRA; TIPO: REDE CONDOMINIAL; CONTRATO: 9436; DATA: 2023; MATERIAL: PVC; DIAMETRO: 100</t>
  </si>
  <si>
    <t>REDE DE ESGOTO; REGIAO ADMINISTRATIVA: ARNIQUEIRA; TIPO: REDE COLETORA; CONTRATO: TCT 27; DATA: 2023; MATERIAL: PVC; DIAMETRO: 100</t>
  </si>
  <si>
    <t>REDE DE ESGOTO; REGIAO ADMINISTRATIVA: GUARA; TIPO: INTERCEPTOR; CONTRATO: 9220; DATA: 2020; MATERIAL: PEAD; DIAMETRO: 450</t>
  </si>
  <si>
    <t>REDE DE ESGOTO; REGIAO ADMINISTRATIVA: GUARA; TIPO: INTERCEPTOR; CONTRATO: 9407; DATA: 2022; MATERIAL: PEAD; DIAMETRO: 450</t>
  </si>
  <si>
    <t>REDE DE ESGOTO; REGIAO ADMINISTRATIVA: GUARA; TIPO: INTERCEPTOR; CONTRATO: 9407; DATA: 2022; MATERIAL: PEAD; DIAMETRO: 500</t>
  </si>
  <si>
    <t>REDE DE ESGOTO; REGIAO ADMINISTRATIVA: SOBRADINHO; TIPO: REDE COLETORA; CONTRATO: 8540; DATA: 2020; MATERIAL: PVC; DIAMETRO: 150</t>
  </si>
  <si>
    <t>REDE DE ESGOTO; REGIAO ADMINISTRATIVA: SOBRADINHO; TIPO: REDE COLETORA; CONTRATO: 8729; DATA: 2019; MATERIAL: PVC; DIAMETRO: 150</t>
  </si>
  <si>
    <t>REDE DE ESGOTO; REGIAO ADMINISTRATIVA: SOBRADINHO; TIPO: REDE COLETORA; CONTRATO: 8729; DATA: 2019; MATERIAL: PVC; DIAMETRO: 300</t>
  </si>
  <si>
    <t>REDE DE ESGOTO; REGIAO ADMINISTRATIVA: SOBRADINHO; TIPO: REDE COLETORA; CONTRATO: 8837; DATA: 2020; MATERIAL: PVC; DIAMETRO: 150</t>
  </si>
  <si>
    <t>REDE DE ESGOTO; REGIAO ADMINISTRATIVA: SOBRADINHO; TIPO: REDE COLETORA; CONTRATO: 8837; DATA: 2021; MATERIAL: PVC; DIAMETRO: 250</t>
  </si>
  <si>
    <t>REDE DE ESGOTO; REGIAO ADMINISTRATIVA: SOBRADINHO; TIPO: INTERCEPTOR; CONTRATO: 8729; DATA: 2019; MATERIAL: PVC; DIAMETRO: 400</t>
  </si>
  <si>
    <t>REDE DE ESGOTO; REGIAO ADMINISTRATIVA: SOBRADINHO; TIPO: INTERCEPTOR; CONTRATO: 8729; DATA: 2023; MATERIAL: PVC; DIAMETRO: 400</t>
  </si>
  <si>
    <t>REDE DE ESGOTO; REGIAO ADMINISTRATIVA: SOBRADINHO II; TIPO: REDE COLETORA; CONTRATO: 71; DATA: 2019; MATERIAL: PVC; DIAMETRO: 150</t>
  </si>
  <si>
    <t>REDE DE ESGOTO; REGIAO ADMINISTRATIVA: SOBRADINHO II; TIPO: REDE COLETORA; CONTRATO: 71; DATA: 2019; MATERIAL: PVC; DIAMETRO: 200</t>
  </si>
  <si>
    <t>REDE DE ESGOTO; REGIAO ADMINISTRATIVA: SOBRADINHO II; TIPO: REDE COLETORA; CONTRATO: 71; DATA: 2019; MATERIAL: PVC; DIAMETRO: 300</t>
  </si>
  <si>
    <t>REDE DE ESGOTO; REGIAO ADMINISTRATIVA: SOBRADINHO II; TIPO: REDE COLETORA; CONTRATO: 71; DATA: 2019; MATERIAL: PVC; DIAMETRO: 350</t>
  </si>
  <si>
    <t>REDE DE ESGOTO; REGIAO ADMINISTRATIVA: SOBRADINHO II; TIPO: INTERCEPTOR; CONTRATO: 71; DATA: 2019; MATERIAL: PVC; DIAMETRO: 300</t>
  </si>
  <si>
    <t>REDE DE ESGOTO; REGIAO ADMINISTRATIVA: SOBRADINHO II; TIPO: REDE CONDOMINIAL; CONTRATO: 71; DATA: 2019; MATERIAL: PVC; DIAMETRO: 150</t>
  </si>
  <si>
    <t>REDE DE ESGOTO; REGIAO ADMINISTRATIVA: CEILANDIA; TIPO: REDE COLETORA; CONTRATO: 9212; DATA: 2021; MATERIAL: PVC; DIAMETRO: 150</t>
  </si>
  <si>
    <t>REDE DE ESGOTO; REGIAO ADMINISTRATIVA: TAGUATINGA; TIPO: REDE CONDOMINIAL; CONTRATO: 9212; DATA: 2021; MATERIAL: PVC; DIAMETRO: 100</t>
  </si>
  <si>
    <t>REDE DE ESGOTO; REGIAO ADMINISTRATIVA: SOL NASCENTE E POR DO SOL; TIPO: REDE CONDOMINIAL; CONTRATO: 9212; DATA: 2022; MATERIAL: PVC; DIAMETRO: 100</t>
  </si>
  <si>
    <t>REDE DE ESGOTO; REGIAO ADMINISTRATIVA: CEILANDIA; TIPO: REDE COLETORA; CONTRATO: 9212; DATA: 2021; MATERIAL: PVC; DIAMETRO: 200</t>
  </si>
  <si>
    <t>REDE DE ESGOTO; REGIAO ADMINISTRATIVA: NUCLEO BANDEIRANTE; TIPO: REDE COLETORA; CONTRATO: 9220; DATA: 2022; MATERIAL: PVC; DIAMETRO: 150</t>
  </si>
  <si>
    <t>REDE DE ESGOTO; REGIAO ADMINISTRATIVA: PLANO PILOTO; TIPO: REDE COLETORA; CONTRATO: 9220; DATA: 2022; MATERIAL: PVC; DIAMETRO: 150</t>
  </si>
  <si>
    <t>REDE DE ESGOTO; REGIAO ADMINISTRATIVA: CEILANDIA; TIPO: REDE COLETORA; CONTRATO: 9436; DATA: 2023; MATERIAL: PVC; DIAMETRO: 100</t>
  </si>
  <si>
    <t>REDE DE ESGOTO; REGIAO ADMINISTRATIVA: CEILANDIA; TIPO: REDE COLETORA; CONTRATO: 9436; DATA: 2023; MATERIAL: PVC; DIAMETRO: 150</t>
  </si>
  <si>
    <t>REDE DE ESGOTO; REGIAO ADMINISTRATIVA: GAMA; TIPO: REDE COLETORA; CONTRATO: 9435; DATA: 2023; MATERIAL: PVC; DIAMETRO: 150</t>
  </si>
  <si>
    <t>REDE DE ESGOTO; REGIAO ADMINISTRATIVA: GAMA; TIPO: REDE COLETORA; CONTRATO: 9435; DATA: 2023; MATERIAL: PVC; DIAMETRO: 300</t>
  </si>
  <si>
    <t>REDE DE ESGOTO; REGIAO ADMINISTRATIVA: AGUAS CLARAS; TIPO: INTERCEPTOR; CONTRATO: 9212; DATA: 2020; MATERIAL: PEAD; DIAMETRO: 500</t>
  </si>
  <si>
    <t>REDE DE ESGOTO; REGIAO ADMINISTRATIVA: SANTA MARIA; TIPO: REDE COLETORA; CONTRATO: 9435; DATA: 2023; MATERIAL: PVC; DIAMETRO: 100</t>
  </si>
  <si>
    <t>REDE DE ESGOTO; REGIAO ADMINISTRATIVA: GAMA; TIPO: REDE COLETORA; CONTRATO: 9435; DATA: 2022; MATERIAL: PVC; DIAMETRO: 100</t>
  </si>
  <si>
    <t>REDE DE ESGOTO; REGIAO ADMINISTRATIVA: GAMA; TIPO: REDE COLETORA; CONTRATO: 9435; DATA: 2022; MATERIAL: PVC; DIAMETRO: 150</t>
  </si>
  <si>
    <t>REDE DE ESGOTO; REGIAO ADMINISTRATIVA: GAMA; TIPO: REDE COLETORA; CONTRATO: 9435; DATA: 2022; MATERIAL: PVC; DIAMETRO: 200</t>
  </si>
  <si>
    <t>REDE DE ESGOTO; REGIAO ADMINISTRATIVA: GAMA; TIPO: REDE COLETORA; CONTRATO: 9435; DATA: 2022; MATERIAL: PVC; DIAMETRO: 250</t>
  </si>
  <si>
    <t>REDE DE ESGOTO; REGIAO ADMINISTRATIVA: TAGUATINGA; TIPO: REDE COLETORA; CONTRATO: 9436; DATA: 2023; MATERIAL: PVC; DIAMETRO: 100</t>
  </si>
  <si>
    <t>REDE DE ESGOTO; REGIAO ADMINISTRATIVA: TAGUATINGA; TIPO: REDE COLETORA; CONTRATO: 9436; DATA: 2023; MATERIAL: PVC; DIAMETRO: 150</t>
  </si>
  <si>
    <t>REDE DE ESGOTO; REGIAO ADMINISTRATIVA: TAGUATINGA; TIPO: REDE COLETORA; CONTRATO: 9436; DATA: 2022; MATERIAL: MBV; DIAMETRO: 150</t>
  </si>
  <si>
    <t>REDE DE ESGOTO; REGIAO ADMINISTRATIVA: TAGUATINGA; TIPO: REDE COLETORA; CONTRATO: 9436; DATA: 2022; MATERIAL: MBV; DIAMETRO: 200</t>
  </si>
  <si>
    <t>REDE DE ESGOTO; REGIAO ADMINISTRATIVA: TAGUATINGA; TIPO: REDE COLETORA; CONTRATO: 9436; DATA: 2022; MATERIAL: PVC; DIAMETRO: 150</t>
  </si>
  <si>
    <t>REDE DE ESGOTO; REGIAO ADMINISTRATIVA: PARANOA; TIPO: REDE COLETORA; CONTRATO: 9434; DATA: 2023; MATERIAL: PVC; DIAMETRO: 150</t>
  </si>
  <si>
    <t>REDE DE ESGOTO; REGIAO ADMINISTRATIVA: RECANTO DAS EMAS; TIPO: REDE COLETORA; CONTRATO: 9435; DATA: 2023; MATERIAL: PVC; DIAMETRO: 100</t>
  </si>
  <si>
    <t>REDE DE ESGOTO; REGIAO ADMINISTRATIVA: RECANTO DAS EMAS; TIPO: REDE COLETORA; CONTRATO: 9435; DATA: 2023; MATERIAL: PVC; DIAMETRO: 150</t>
  </si>
  <si>
    <t>REDE DE ESGOTO; REGIAO ADMINISTRATIVA: SAMAMBAIA; TIPO: REDE COLETORA; CONTRATO: 9435; DATA: 2023; MATERIAL: PVC; DIAMETRO: 100</t>
  </si>
  <si>
    <t>REDE DE ESGOTO; REGIAO ADMINISTRATIVA: SAMAMBAIA; TIPO: REDE COLETORA; CONTRATO: 9435; DATA: 2023; MATERIAL: PVC; DIAMETRO: 150</t>
  </si>
  <si>
    <t>REDE DE ESGOTO; REGIAO ADMINISTRATIVA: SAMAMBAIA; TIPO: REDE COLETORA; CONTRATO: 9435; DATA: 2023; MATERIAL: PVC; DIAMETRO: 300</t>
  </si>
  <si>
    <t>REDE DE ESGOTO; REGIAO ADMINISTRATIVA: SAO SEBASTIAO; TIPO: REDE COLETORA; CONTRATO: 8540; DATA: 2020; MATERIAL: PVC; DIAMETRO: 100</t>
  </si>
  <si>
    <t>REDE DE ESGOTO; REGIAO ADMINISTRATIVA: SAO SEBASTIAO; TIPO: REDE COLETORA; CONTRATO: 9220; DATA: 2021; MATERIAL: PVC; DIAMETRO: 100</t>
  </si>
  <si>
    <t>REDE DE ESGOTO; REGIAO ADMINISTRATIVA: SAO SEBASTIAO; TIPO: REDE COLETORA; CONTRATO: 9220; DATA: 2021; MATERIAL: PVC; DIAMETRO: 150</t>
  </si>
  <si>
    <t>REDE DE ESGOTO; REGIAO ADMINISTRATIVA: PLANALTINA; TIPO: REDE COLETORA; CONTRATO: 9220; DATA: 2022; MATERIAL: PVC; DIAMETRO: 100</t>
  </si>
  <si>
    <t>REDE DE ESGOTO; REGIAO ADMINISTRATIVA: PLANALTINA; TIPO: REDE COLETORA; CONTRATO: 9220; DATA: 2022; MATERIAL: PVC; DIAMETRO: 150</t>
  </si>
  <si>
    <t>REDE DE ESGOTO; REGIAO ADMINISTRATIVA: RIACHO FUNDO; TIPO: REDE COLETORA; CONTRATO: 9212; DATA: 2022; MATERIAL: PEAD; DIAMETRO: 160</t>
  </si>
  <si>
    <t>REDE DE ESGOTO; REGIAO ADMINISTRATIVA: RIACHO FUNDO; TIPO: REDE COLETORA; CONTRATO: 9212; DATA: 2022; MATERIAL: PVC; DIAMETRO: 150</t>
  </si>
  <si>
    <t>REDE DE ESGOTO; REGIAO ADMINISTRATIVA: SAMAMBAIA; TIPO: REDE COLETORA; CONTRATO: 9435; DATA: 2022; MATERIAL: PVC; DIAMETRO: 100</t>
  </si>
  <si>
    <t>REDE DE ESGOTO; REGIAO ADMINISTRATIVA: SAMAMBAIA; TIPO: REDE COLETORA; CONTRATO: 9435; DATA: 2022; MATERIAL: PVC; DIAMETRO: 150</t>
  </si>
  <si>
    <t>REDE DE ESGOTO; REGIAO ADMINISTRATIVA: SOL NASCENTE E POR DO SOL; TIPO: REDE COLETORA; CONTRATO: 9436; DATA: 2023; MATERIAL: PVC; DIAMETRO: 100</t>
  </si>
  <si>
    <t>REDE DE ESGOTO; REGIAO ADMINISTRATIVA: SOL NASCENTE E POR DO SOL; TIPO: REDE COLETORA; CONTRATO: 9436; DATA: 2023; MATERIAL: PEAD; DIAMETRO: 160</t>
  </si>
  <si>
    <t>REDE DE ESGOTO; REGIAO ADMINISTRATIVA: SOL NASCENTE E POR DO SOL; TIPO: REDE COLETORA; CONTRATO: 9436; DATA: 2023; MATERIAL: PVC; DIAMETRO: 150</t>
  </si>
  <si>
    <t>REDE DE ESGOTO; REGIAO ADMINISTRATIVA: CEILANDIA; TIPO: REDE COLETORA; CONTRATO: 9212; DATA: 2022; MATERIAL: PVC; DIAMETRO: 150</t>
  </si>
  <si>
    <t>REDE DE ESGOTO; REGIAO ADMINISTRATIVA: VICENTE PIRES; TIPO: REDE COLETORA; CONTRATO: 9212; DATA: 2021; MATERIAL: PVC; DIAMETRO: 100</t>
  </si>
  <si>
    <t>REDE DE ESGOTO; REGIAO ADMINISTRATIVA: VICENTE PIRES; TIPO: REDE CONDOMINIAL; CONTRATO: 9212; DATA: 2021; MATERIAL: PVC; DIAMETRO: 100</t>
  </si>
  <si>
    <t>REDE DE ESGOTO; REGIAO ADMINISTRATIVA: VICENTE PIRES; TIPO: REDE COLETORA; CONTRATO: 9212; DATA: 2021; MATERIAL: PEAD; DIAMETRO: 160</t>
  </si>
  <si>
    <t>REDE DE ESGOTO; REGIAO ADMINISTRATIVA: VICENTE PIRES; TIPO: REDE COLETORA; CONTRATO: 9212; DATA: 2021; MATERIAL: PVC; DIAMETRO: 200</t>
  </si>
  <si>
    <t>REDE DE ESGOTO; REGIAO ADMINISTRATIVA: VICENTE PIRES; TIPO: REDE COLETORA; CONTRATO: 9212; DATA: 2021; MATERIAL: PVC; DIAMETRO: 250</t>
  </si>
  <si>
    <t>REDE DE ESGOTO; REGIAO ADMINISTRATIVA: SAMAMBAIA; TIPO: REDE COLETORA; CONTRATO: 9212; DATA: 2023; MATERIAL: PVC; DIAMETRO: 100</t>
  </si>
  <si>
    <t>REDE DE ESGOTO; REGIAO ADMINISTRATIVA: RIACHO FUNDO II; TIPO: REDE COLETORA; CONTRATO: 9435; DATA: 2023; MATERIAL: PVC; DIAMETRO: 150</t>
  </si>
  <si>
    <t>REDE DE ESGOTO; REGIAO ADMINISTRATIVA: PARK WAY; TIPO: REDE COLETORA; CONTRATO: 9220; DATA: 2022; MATERIAL: PVC; DIAMETRO: 250</t>
  </si>
  <si>
    <t>REDE DE ESGOTO; REGIAO ADMINISTRATIVA: AGUAS CLARAS; TIPO: REDE COLETORA; CONTRATO: 9212; DATA: 2022; MATERIAL: PEAD; DIAMETRO: 200</t>
  </si>
  <si>
    <t>REDE DE ESGOTO; REGIAO ADMINISTRATIVA: AGUAS CLARAS; TIPO: REDE COLETORA; CONTRATO: 9212; DATA: 2022; MATERIAL: PVC; DIAMETRO: 150</t>
  </si>
  <si>
    <t>REDE DE ESGOTO; REGIAO ADMINISTRATIVA: AGUAS CLARAS; TIPO: REDE COLETORA; CONTRATO: 9212; DATA: 2022; MATERIAL: PVC; DIAMETRO: 200</t>
  </si>
  <si>
    <t>REDE DE ESGOTO; REGIAO ADMINISTRATIVA: GAMA; TIPO: REDE COLETORA; CONTRATO: 9212; DATA: 2020; MATERIAL: PVC; DIAMETRO: 150</t>
  </si>
  <si>
    <t>REDE DE ESGOTO; REGIAO ADMINISTRATIVA: RIACHO FUNDO; TIPO: REDE COLETORA; CONTRATO: 9436; DATA: 2023; MATERIAL: PVC; DIAMETRO: 100</t>
  </si>
  <si>
    <t>REDE DE ESGOTO; REGIAO ADMINISTRATIVA: SANTA MARIA; TIPO: REDE COLETORA; CONTRATO: 9435; DATA: 2022; MATERIAL: PVC; DIAMETRO: 100</t>
  </si>
  <si>
    <t>REDE DE ESGOTO; REGIAO ADMINISTRATIVA: SANTA MARIA; TIPO: REDE COLETORA; CONTRATO: 9435; DATA: 2022; MATERIAL: PVC; DIAMETRO: 150</t>
  </si>
  <si>
    <t>REDE DE ESGOTO; REGIAO ADMINISTRATIVA: SAMAMBAIA; TIPO: REDE COLETORA; CONTRATO: 9212; DATA: 2022; MATERIAL: PVC; DIAMETRO: 100</t>
  </si>
  <si>
    <t>REDE DE ESGOTO; REGIAO ADMINISTRATIVA: SAMAMBAIA; TIPO: REDE COLETORA; CONTRATO: 9212; DATA: 2022; MATERIAL: PVC; DIAMETRO: 150</t>
  </si>
  <si>
    <t>REDE DE ESGOTO; REGIAO ADMINISTRATIVA: VICENTE PIRES; TIPO: REDE COLETORA; CONTRATO: 9212; DATA: 2022; MATERIAL: PVC; DIAMETRO: 100</t>
  </si>
  <si>
    <t>REDE DE ESGOTO; REGIAO ADMINISTRATIVA: VICENTE PIRES; TIPO: REDE COLETORA; CONTRATO: 9212; DATA: 2022; MATERIAL: PVC; DIAMETRO: 150</t>
  </si>
  <si>
    <t>REDE DE ESGOTO; REGIAO ADMINISTRATIVA: VICENTE PIRES; TIPO: REDE CONDOMINIAL; CONTRATO: 9212; DATA: 2022; MATERIAL: PVC; DIAMETRO: 150</t>
  </si>
  <si>
    <t>REDE DE ESGOTO; REGIAO ADMINISTRATIVA: PLANO PILOTO; TIPO: REDE COLETORA; CONTRATO: 9229; DATA: 2021; MATERIAL: PVC; DIAMETRO: 150</t>
  </si>
  <si>
    <t>REDE DE ESGOTO; REGIAO ADMINISTRATIVA: PLANO PILOTO; TIPO: REDE COLETORA; CONTRATO: 9229; DATA: 2021; MATERIAL: PVC; DIAMETRO: 200</t>
  </si>
  <si>
    <t>REDE DE ESGOTO; REGIAO ADMINISTRATIVA: PLANO PILOTO; TIPO: REDE COLETORA; CONTRATO: 9229; DATA: 2021; MATERIAL: PVC; DIAMETRO: 300</t>
  </si>
  <si>
    <t>REDE DE ESGOTO; REGIAO ADMINISTRATIVA: SAMAMBAIA; TIPO: REDE COLETORA; CONTRATO: 9212; DATA: 2021; MATERIAL: PVC; DIAMETRO: 150</t>
  </si>
  <si>
    <t>REDE DE ESGOTO; REGIAO ADMINISTRATIVA: GUARA; TIPO: REDE COLETORA; CONTRATO: 9220; DATA: 2022; MATERIAL: PVC; DIAMETRO: 150</t>
  </si>
  <si>
    <t>REDE DE ESGOTO; REGIAO ADMINISTRATIVA: GUARA; TIPO: REDE COLETORA; CONTRATO: 9433; DATA: 2023; MATERIAL: PVC; DIAMETRO: 150</t>
  </si>
  <si>
    <t>REDE DE ESGOTO; REGIAO ADMINISTRATIVA: SOL NASCENTE E POR DO SOL; TIPO: REDE COLETORA; CONTRATO: 9212; DATA: 2022; MATERIAL: PVC; DIAMETRO: 100</t>
  </si>
  <si>
    <t>REDE DE ESGOTO; REGIAO ADMINISTRATIVA: SOL NASCENTE E POR DO SOL; TIPO: REDE COLETORA; CONTRATO: 9212; DATA: 2022; MATERIAL: PVC; DIAMETRO: 150</t>
  </si>
  <si>
    <t>REDE DE ESGOTO; REGIAO ADMINISTRATIVA: JARDIM BOTANICO; TIPO: REDE COLETORA; CONTRATO: 70; DATA: 2021; MATERIAL: PVC; DIAMETRO: 150</t>
  </si>
  <si>
    <t>REDE DE ESGOTO; REGIAO ADMINISTRATIVA: SAMAMBAIA; TIPO: REDE COLETORA; CONTRATO: 9212; DATA: 2020; MATERIAL: PVC; DIAMETRO: 100</t>
  </si>
  <si>
    <t>REDE DE ESGOTO; REGIAO ADMINISTRATIVA: CEILANDIA; TIPO: REDE COLETORA; CONTRATO: 9436; DATA: 2022; MATERIAL: MBV; DIAMETRO: 150</t>
  </si>
  <si>
    <t>REDE DE ESGOTO; REGIAO ADMINISTRATIVA: RIACHO FUNDO II; TIPO: REDE COLETORA; CONTRATO: 9212; DATA: 2022; MATERIAL: PVC; DIAMETRO: 150</t>
  </si>
  <si>
    <t>REDE DE ESGOTO; REGIAO ADMINISTRATIVA: LAGO NORTE; TIPO: REDE COLETORA; CONTRATO: 9433; DATA: 2023; MATERIAL: PVC; DIAMETRO: 150</t>
  </si>
  <si>
    <t>REDE DE ESGOTO; REGIAO ADMINISTRATIVA: SOBRADINHO II; TIPO: REDE COLETORA; CONTRATO: 9220; DATA: 2022; MATERIAL: PVC; DIAMETRO: 100</t>
  </si>
  <si>
    <t>REDE DE ESGOTO; REGIAO ADMINISTRATIVA: SOBRADINHO II; TIPO: REDE COLETORA; CONTRATO: 9220; DATA: 2022; MATERIAL: PVC; DIAMETRO: 150</t>
  </si>
  <si>
    <t>REDE DE ESGOTO; REGIAO ADMINISTRATIVA: SANTA MARIA; TIPO: REDE COLETORA; CONTRATO: 9212; DATA: 2022; MATERIAL: PVC; DIAMETRO: 150</t>
  </si>
  <si>
    <t>REDE DE ESGOTO; REGIAO ADMINISTRATIVA: VICENTE PIRES; TIPO: REDE COLETORA; CONTRATO: 9212; DATA: 2020; MATERIAL: PVC; DIAMETRO: 100</t>
  </si>
  <si>
    <t>REDE DE ESGOTO; REGIAO ADMINISTRATIVA: VICENTE PIRES; TIPO: REDE COLETORA; CONTRATO: 9212; DATA: 2020; MATERIAL: PVC; DIAMETRO: 150</t>
  </si>
  <si>
    <t>REDE DE ESGOTO; REGIAO ADMINISTRATIVA: VICENTE PIRES; TIPO: REDE COLETORA; CONTRATO: 9433; DATA: 2023; MATERIAL: PVC; DIAMETRO: 100</t>
  </si>
  <si>
    <t>REDE DE ESGOTO; REGIAO ADMINISTRATIVA: RIACHO FUNDO II; TIPO: REDE COLETORA; CONTRATO: 9435; DATA: 2022; MATERIAL: PVC; DIAMETRO: 100</t>
  </si>
  <si>
    <t>REDE DE ESGOTO; REGIAO ADMINISTRATIVA: SOL NASCENTE E POR DO SOL; TIPO: REDE COLETORA; CONTRATO: 9212; DATA: 2021; MATERIAL: PVC; DIAMETRO: 100</t>
  </si>
  <si>
    <t>REDE DE ESGOTO; REGIAO ADMINISTRATIVA: GAMA; TIPO: REDE COLETORA; CONTRATO: 9212; DATA: 2022; MATERIAL: PVC; DIAMETRO: 100</t>
  </si>
  <si>
    <t>REDE DE ESGOTO; REGIAO ADMINISTRATIVA: GAMA; TIPO: REDE COLETORA; CONTRATO: 9212; DATA: 2022; MATERIAL: PVC; DIAMETRO: 150</t>
  </si>
  <si>
    <t>REDE DE ESGOTO; REGIAO ADMINISTRATIVA: SOBRADINHO II; TIPO: REDE COLETORA; CONTRATO: 9229; DATA: 2021; MATERIAL: PVC; DIAMETRO: 150</t>
  </si>
  <si>
    <t>REDE DE ESGOTO; REGIAO ADMINISTRATIVA: RIACHO FUNDO II; TIPO: REDE COLETORA; CONTRATO: 9212; DATA: 2021; MATERIAL: PVC; DIAMETRO: 150</t>
  </si>
  <si>
    <t>REDE DE ESGOTO; REGIAO ADMINISTRATIVA: RIACHO FUNDO II; TIPO: REDE COLETORA; CONTRATO: 9212; DATA: 2021; MATERIAL: PVC; DIAMETRO: 250</t>
  </si>
  <si>
    <t>REDE DE ESGOTO; REGIAO ADMINISTRATIVA: GUARA; TIPO: REDE COLETORA; CONTRATO: 9229; DATA: 2021; MATERIAL: PVC; DIAMETRO: 150</t>
  </si>
  <si>
    <t>REDE DE ESGOTO; REGIAO ADMINISTRATIVA: VICENTE PIRES; TIPO: REDE COLETORA; CONTRATO: 9229; DATA: 2021; MATERIAL: PVC; DIAMETRO: 100</t>
  </si>
  <si>
    <t>REDE DE ESGOTO; REGIAO ADMINISTRATIVA: ITAPOA; TIPO: REDE COLETORA; CONTRATO: 9220; DATA: 2021; MATERIAL: PVC; DIAMETRO: 150</t>
  </si>
  <si>
    <t>REDE DE ESGOTO; REGIAO ADMINISTRATIVA: VICENTE PIRES; TIPO: REDE COLETORA; CONTRATO: 8540; DATA: 2019; MATERIAL: PVC; DIAMETRO: 150</t>
  </si>
  <si>
    <t>REDE DE ESGOTO; REGIAO ADMINISTRATIVA: LAGO NORTE; TIPO: REDE COLETORA; CONTRATO: 9220; DATA: 2022; MATERIAL: PVC; DIAMETRO: 100</t>
  </si>
  <si>
    <t>REDE DE ESGOTO; REGIAO ADMINISTRATIVA: VICENTE PIRES; TIPO: REDE COLETORA; CONTRATO: 8540; DATA: 2020; MATERIAL: PVC; DIAMETRO: 150</t>
  </si>
  <si>
    <t>REDE DE ESGOTO; REGIAO ADMINISTRATIVA: PLANALTINA; TIPO: REDE COLETORA; CONTRATO: 8540; DATA: 2019; MATERIAL: PVC; DIAMETRO: 100</t>
  </si>
  <si>
    <t>REDE DE ESGOTO; REGIAO ADMINISTRATIVA: PLANO PILOTO; TIPO: REDE COLETORA; CONTRATO: 9220; DATA: 2020; MATERIAL: PVC; DIAMETRO: 150</t>
  </si>
  <si>
    <t>REDE DE ESGOTO; REGIAO ADMINISTRATIVA: SAMAMBAIA; TIPO: REDE COLETORA; CONTRATO: 8404; DATA: 2019; MATERIAL: PVC; DIAMETRO: 150</t>
  </si>
  <si>
    <t>REDE DE ESGOTO; REGIAO ADMINISTRATIVA: ITAPOA; TIPO: REDE COLETORA; CONTRATO: 9230; DATA: 2021; MATERIAL: PVC; DIAMETRO: 300</t>
  </si>
  <si>
    <t>REDE DE ESGOTO; REGIAO ADMINISTRATIVA: JARDIM BOTANICO; TIPO: REDE COLETORA; CONTRATO: 9230; DATA: 2021; MATERIAL: PVC; DIAMETRO: 200</t>
  </si>
  <si>
    <t>REDE DE ESGOTO; REGIAO ADMINISTRATIVA: RECANTO DAS EMAS; TIPO: REDE CONDOMINIAL; CONTRATO: 9435; DATA: 2022; MATERIAL: PVC; DIAMETRO: 100</t>
  </si>
  <si>
    <t>REDE DE ESGOTO; REGIAO ADMINISTRATIVA: PLANO PILOTO; TIPO: INTERCEPTOR; CONTRATO: 9220; DATA: 2022; MATERIAL: PEAD; DIAMETRO: 600</t>
  </si>
  <si>
    <t>REDE DE ESGOTO; REGIAO ADMINISTRATIVA: GUARA; TIPO: REDE CONDOMINIAL; CONTRATO: 9229; DATA: 2022; MATERIAL: PVC; DIAMETRO: 100</t>
  </si>
  <si>
    <t>REDE DE ESGOTO; REGIAO ADMINISTRATIVA: PARANOA; TIPO: INTERCEPTOR; CONTRATO: 9434; DATA: 2023; MATERIAL: PRFV; DIAMETRO: 500</t>
  </si>
  <si>
    <t>REDE DE ESGOTO; REGIAO ADMINISTRATIVA: PARANOA; TIPO: INTERCEPTOR; CONTRATO: 9434; DATA: 2023; MATERIAL: PRFV; DIAMETRO: 600</t>
  </si>
  <si>
    <t>REDE DE ESGOTO; REGIAO ADMINISTRATIVA: RECANTO DAS EMAS; TIPO: REDE CONDOMINIAL; CONTRATO: 9435; DATA: 2023; MATERIAL: PVC; DIAMETRO: 100</t>
  </si>
  <si>
    <t>REDE DE ESGOTO; REGIAO ADMINISTRATIVA: SAMAMBAIA; TIPO: REDE CONDOMINIAL; CONTRATO: 9435; DATA: 2023; MATERIAL: PVC; DIAMETRO: 100</t>
  </si>
  <si>
    <t>REDE DE ESGOTO; REGIAO ADMINISTRATIVA: LAGO SUL; TIPO: REDE CONDOMINIAL; CONTRATO: 9220; DATA: 2022; MATERIAL: PVC; DIAMETRO: 100</t>
  </si>
  <si>
    <t>REDE DE ESGOTO; REGIAO ADMINISTRATIVA: SOL NASCENTE E POR DO SOL; TIPO: REDE CONDOMINIAL; CONTRATO: 9436; DATA: 2022; MATERIAL: PVC; DIAMETRO: 100</t>
  </si>
  <si>
    <t>REDE DE ESGOTO; REGIAO ADMINISTRATIVA: SAMAMBAIA; TIPO: REDE CONDOMINIAL; CONTRATO: 9435; DATA: 2022; MATERIAL: PVC; DIAMETRO: 100</t>
  </si>
  <si>
    <t>REDE DE ESGOTO; REGIAO ADMINISTRATIVA: SOL NASCENTE E POR DO SOL; TIPO: REDE CONDOMINIAL; CONTRATO: 9436; DATA: 2023; MATERIAL: PVC; DIAMETRO: 100</t>
  </si>
  <si>
    <t>REDE DE ESGOTO; REGIAO ADMINISTRATIVA: RIACHO FUNDO II; TIPO: REDE CONDOMINIAL; CONTRATO: 9435; DATA: 2023; MATERIAL: PVC; DIAMETRO: 100</t>
  </si>
  <si>
    <t>REDE DE ESGOTO; REGIAO ADMINISTRATIVA: RIACHO FUNDO; TIPO: INTERCEPTOR; CONTRATO: 9436; DATA: 2022; MATERIAL: PVC; DIAMETRO: 300</t>
  </si>
  <si>
    <t>REDE DE ESGOTO; REGIAO ADMINISTRATIVA: RIACHO FUNDO; TIPO: REDE CONDOMINIAL; CONTRATO: 9436; DATA: 2023; MATERIAL: PVC; DIAMETRO: 100</t>
  </si>
  <si>
    <t>REDE DE ESGOTO; REGIAO ADMINISTRATIVA: PLANALTINA; TIPO: REDE CONDOMINIAL; CONTRATO: 9229; DATA: 2021; MATERIAL: PVC; DIAMETRO: 100</t>
  </si>
  <si>
    <t>REDE DE ESGOTO; REGIAO ADMINISTRATIVA: PLANALTINA; TIPO: REDE CONDOMINIAL; CONTRATO: 9220; DATA: 2020; MATERIAL: PVC; DIAMETRO: 100</t>
  </si>
  <si>
    <t>REDE DE ESGOTO; REGIAO ADMINISTRATIVA: LAGO SUL; TIPO: REDE CONDOMINIAL; CONTRATO: 9229; DATA: 2021; MATERIAL: PVC; DIAMETRO: 100</t>
  </si>
  <si>
    <t>REDE DE ESGOTO; REGIAO ADMINISTRATIVA: SOBRADINHO II; TIPO: REDE CONDOMINIAL; CONTRATO: 9220; DATA: 2021; MATERIAL: PVC; DIAMETRO: 100</t>
  </si>
  <si>
    <t>REDE DE ESGOTO; REGIAO ADMINISTRATIVA: SOBRADINHO II; TIPO: REDE CONDOMINIAL; CONTRATO: 9220; DATA: 2021; MATERIAL: PVC; DIAMETRO: 150</t>
  </si>
  <si>
    <t>REDE DE ESGOTO; REGIAO ADMINISTRATIVA: PLANO PILOTO; TIPO: REDE CONDOMINIAL; CONTRATO: 9229; DATA: 2021; MATERIAL: PVC; DIAMETRO: 100</t>
  </si>
  <si>
    <t>REDE DE ESGOTO; REGIAO ADMINISTRATIVA: PLANO PILOTO; TIPO: INTERCEPTOR; CONTRATO: 9229; DATA: 2021; MATERIAL: PEAD; DIAMETRO: 500</t>
  </si>
  <si>
    <t>REDE DE ESGOTO; REGIAO ADMINISTRATIVA: PLANO PILOTO; TIPO: INTERCEPTOR; CONTRATO: 9229; DATA: 2021; MATERIAL: PEAD; DIAMETRO: 600</t>
  </si>
  <si>
    <t>REDE DE ESGOTO; REGIAO ADMINISTRATIVA: PLANO PILOTO; TIPO: INTERCEPTOR; CONTRATO: 9229; DATA: 2021; MATERIAL: PRFV; DIAMETRO: 500</t>
  </si>
  <si>
    <t>REDE DE ESGOTO; REGIAO ADMINISTRATIVA: CEILANDIA; TIPO: REDE CONDOMINIAL; CONTRATO: 9212; DATA: 2022; MATERIAL: PVC; DIAMETRO: 150</t>
  </si>
  <si>
    <t>REDE DE ESGOTO; REGIAO ADMINISTRATIVA: RECANTO DAS EMAS; TIPO: REDE CONDOMINIAL; CONTRATO: 9212; DATA: 2021; MATERIAL: PVC; DIAMETRO: 100</t>
  </si>
  <si>
    <t>REDE DE ESGOTO; REGIAO ADMINISTRATIVA: RECANTO DAS EMAS; TIPO: RECALQUE; CONTRATO: 9212; DATA: 2021; MATERIAL: PEAD; DIAMETRO: 400</t>
  </si>
  <si>
    <t>REDE DE ESGOTO; REGIAO ADMINISTRATIVA: RIACHO FUNDO; TIPO: REDE CONDOMINIAL; CONTRATO: 9212; DATA: 2022; MATERIAL: PVC; DIAMETRO: 100</t>
  </si>
  <si>
    <t>REDE DE ESGOTO; REGIAO ADMINISTRATIVA: SOL NASCENTE E POR DO SOL; TIPO: REDE CONDOMINIAL; CONTRATO: 9212; DATA: 2020; MATERIAL: PVC; DIAMETRO: 100</t>
  </si>
  <si>
    <t>REDE DE ESGOTO; REGIAO ADMINISTRATIVA: SOL NASCENTE E POR DO SOL; TIPO: REDE CONDOMINIAL; CONTRATO: 9212; DATA: 2020; MATERIAL: PVC; DIAMETRO: 150</t>
  </si>
  <si>
    <t>REDE DE ESGOTO; REGIAO ADMINISTRATIVA: ITAPOA; TIPO: REDE CONDOMINIAL; CONTRATO: 9229; DATA: 2021; MATERIAL: PVC; DIAMETRO: 100</t>
  </si>
  <si>
    <t>REDE DE ESGOTO; REGIAO ADMINISTRATIVA: RIACHO FUNDO II; TIPO: REDE CONDOMINIAL; CONTRATO: 9212; DATA: 2022; MATERIAL: PVC; DIAMETRO: 100</t>
  </si>
  <si>
    <t>REDE DE ESGOTO; REGIAO ADMINISTRATIVA: VICENTE PIRES; TIPO: INTERCEPTOR; CONTRATO: 9212; DATA: 2022; MATERIAL: PVC; DIAMETRO: 300</t>
  </si>
  <si>
    <t>REDE DE ESGOTO; REGIAO ADMINISTRATIVA: VICENTE PIRES; TIPO: REDE CONDOMINIAL; CONTRATO: 9212; DATA: 2022; MATERIAL: FF; DIAMETRO: 150</t>
  </si>
  <si>
    <t>REDE DE ESGOTO; REGIAO ADMINISTRATIVA: VICENTE PIRES; TIPO: REDE CONDOMINIAL; CONTRATO: 9212; DATA: 2022; MATERIAL: PEAD; DIAMETRO: 160</t>
  </si>
  <si>
    <t>REDE DE ESGOTO; REGIAO ADMINISTRATIVA: VICENTE PIRES; TIPO: REDE CONDOMINIAL; CONTRATO: 9212; DATA: 2022; MATERIAL: PEAD; DIAMETRO: 200</t>
  </si>
  <si>
    <t>REDE DE ESGOTO; REGIAO ADMINISTRATIVA: LAGO SUL; TIPO: REDE CONDOMINIAL; CONTRATO: 9220; DATA: 2021; MATERIAL: PVC; DIAMETRO: 100</t>
  </si>
  <si>
    <t>REDE DE ESGOTO; REGIAO ADMINISTRATIVA: SOBRADINHO II; TIPO: REDE CONDOMINIAL; CONTRATO: 9220; DATA: 2022; MATERIAL: PVC; DIAMETRO: 100</t>
  </si>
  <si>
    <t>REDE DE ESGOTO; REGIAO ADMINISTRATIVA: LAGO SUL; TIPO: REDE CONDOMINIAL; CONTRATO: 9433; DATA: 2023; MATERIAL: PVC; DIAMETRO: 100</t>
  </si>
  <si>
    <t>REDE DE ESGOTO; REGIAO ADMINISTRATIVA: PLANALTINA; TIPO: REDE CONDOMINIAL; CONTRATO: 9220; DATA: 2021; MATERIAL: PVC; DIAMETRO: 100</t>
  </si>
  <si>
    <t>REDE DE ESGOTO; REGIAO ADMINISTRATIVA: VICENTE PIRES; TIPO: REDE CONDOMINIAL; CONTRATO: 9212; DATA: 2020; MATERIAL: PVC; DIAMETRO: 100</t>
  </si>
  <si>
    <t>REDE DE ESGOTO; REGIAO ADMINISTRATIVA: SOBRADINHO II; TIPO: REDE CONDOMINIAL; CONTRATO: 9229; DATA: 2021; MATERIAL: PVC; DIAMETRO: 100</t>
  </si>
  <si>
    <t>REDE DE ESGOTO; REGIAO ADMINISTRATIVA: GUARA; TIPO: REDE CONDOMINIAL; CONTRATO: 9229; DATA: 2021; MATERIAL: PVC; DIAMETRO: 100</t>
  </si>
  <si>
    <t>REDE DE ESGOTO; REGIAO ADMINISTRATIVA: ITAPOA; TIPO: REDE CONDOMINIAL; CONTRATO: 9220; DATA: 2020; MATERIAL: PVC; DIAMETRO: 100</t>
  </si>
  <si>
    <t>REDE DE ESGOTO; REGIAO ADMINISTRATIVA: VICENTE PIRES; TIPO: REDE CONDOMINIAL; CONTRATO: 9229; DATA: 2021; MATERIAL: PVC; DIAMETRO: 100</t>
  </si>
  <si>
    <t>REDE DE ESGOTO; REGIAO ADMINISTRATIVA: SAMAMBAIA; TIPO: REDE CONDOMINIAL; CONTRATO: 9212; DATA: 2021; MATERIAL: PVC; DIAMETRO: 100</t>
  </si>
  <si>
    <t>REDE DE ESGOTO; REGIAO ADMINISTRATIVA: VICENTE PIRES; TIPO: REDE CONDOMINIAL; CONTRATO: 8540; DATA: 2020; MATERIAL: PVC; DIAMETRO: 100</t>
  </si>
  <si>
    <t>REDE DE ESGOTO; REGIAO ADMINISTRATIVA: LAGO SUL; TIPO: REDE CONDOMINIAL; CONTRATO: 9212; DATA: 2020; MATERIAL: PVC; DIAMETRO: 100</t>
  </si>
  <si>
    <t>REDE DE ESGOTO; REGIAO ADMINISTRATIVA: RIACHO FUNDO II; TIPO: REDE CONDOMINIAL; CONTRATO: 9435; DATA: 2022; MATERIAL: PVC; DIAMETRO: 100</t>
  </si>
  <si>
    <t>REDE DE ESGOTO; REGIAO ADMINISTRATIVA: SAO SEBASTIAO; TIPO: REDE CONDOMINIAL; CONTRATO: 8540; DATA: 2020; MATERIAL: PVC; DIAMETRO: 100</t>
  </si>
  <si>
    <t>REDE DE ESGOTO; REGIAO ADMINISTRATIVA: PLANALTINA; TIPO: REDE CONDOMINIAL; CONTRATO: 8540; DATA: 2019; MATERIAL: PVC; DIAMETRO: 100</t>
  </si>
  <si>
    <t>REDE DE ESGOTO; REGIAO ADMINISTRATIVA: PLANO PILOTO; TIPO: RECALQUE; CONTRATO: 8381; DATA: 2018; MATERIAL: PEAD; DIAMETRO: 315</t>
  </si>
  <si>
    <t>REDE DE ESGOTO; REGIAO ADMINISTRATIVA: PLANO PILOTO; TIPO: RECALQUE; CONTRATO: 8381; DATA: 2018; MATERIAL: PEAD; DIAMETRO: 355</t>
  </si>
  <si>
    <t>REDE DE ESGOTO; REGIAO ADMINISTRATIVA: PLANO PILOTO; TIPO: REDE COLETORA; CONTRATO: 8381; DATA: 2018; MATERIAL: PEAD; DIAMETRO: 150</t>
  </si>
  <si>
    <t>REDE DE ESGOTO; REGIAO ADMINISTRATIVA: PLANO PILOTO; TIPO: REDE COLETORA; CONTRATO: 8381; DATA: 2018; MATERIAL: PEAD; DIAMETRO: 250</t>
  </si>
  <si>
    <t>REDE DE ESGOTO; REGIAO ADMINISTRATIVA: PLANO PILOTO; TIPO: REDE COLETORA; CONTRATO: 8381; DATA: 2018; MATERIAL: PEAD; DIAMETRO: 355</t>
  </si>
  <si>
    <t>REDE DE ESGOTO; REGIAO ADMINISTRATIVA: PLANO PILOTO; TIPO: REDE COLETORA; CONTRATO: 8381; DATA: 2018; MATERIAL: PEAD; DIAMETRO: 500</t>
  </si>
  <si>
    <t>REDE DE ESGOTO; REGIAO ADMINISTRATIVA: PLANO PILOTO; TIPO: REDE COLETORA; CONTRATO: 8381; DATA: 2018; MATERIAL: PVC; DIAMETRO: 150</t>
  </si>
  <si>
    <t>REDE DE ESGOTO; REGIAO ADMINISTRATIVA: PLANO PILOTO; TIPO: REDE COLETORA; CONTRATO: 8381; DATA: 2018; MATERIAL: PVC; DIAMETRO: 200</t>
  </si>
  <si>
    <t>REDE DE ESGOTO; REGIAO ADMINISTRATIVA: PLANO PILOTO; TIPO: REDE COLETORA; CONTRATO: 8381; DATA: 2018; MATERIAL: PVC; DIAMETRO: 300</t>
  </si>
  <si>
    <t>REDE DE ESGOTO; REGIAO ADMINISTRATIVA: PARK WAY; TIPO: EXTRAVASOR; CONTRATO: 9275; DATA: 2021; MATERIAL: PVC; DIAMETRO: 400</t>
  </si>
  <si>
    <t>REDE DE ESGOTO; REGIAO ADMINISTRATIVA: PARK WAY; TIPO: REDE COLETORA; CONTRATO: 9275; DATA: 2021; MATERIAL: PVC; DIAMETRO: 400</t>
  </si>
  <si>
    <t>REDE DE ESGOTO; REGIAO ADMINISTRATIVA: SAMAMBAIA; TIPO: INTERLIGACAO UO; CONTRATO: 9071; DATA: 2019; MATERIAL: PEAD; DIAMETRO: 400</t>
  </si>
  <si>
    <t>REDE DE ESGOTO; REGIAO ADMINISTRATIVA: SAMAMBAIA; TIPO: INTERLIGACAO UO; CONTRATO: 9071; DATA: 2019; MATERIAL: PEAD; DIAMETRO: 900</t>
  </si>
  <si>
    <t>REDE DE ESGOTO; REGIAO ADMINISTRATIVA: PLANALTINA; TIPO: INTERCEPTOR; CONTRATO: 8914; DATA: 2019; MATERIAL: PEAD; DIAMETRO: 710</t>
  </si>
  <si>
    <t>REDE DE ESGOTO; REGIAO ADMINISTRATIVA: PLANALTINA; TIPO: INTERCEPTOR; CONTRATO: 8914; DATA: 2019; MATERIAL: PEAD; DIAMETRO: 800</t>
  </si>
  <si>
    <t>REDE DE ESGOTO; REGIAO ADMINISTRATIVA: SUDOESTE/OCTOGONAL; TIPO: INTERCEPTOR; CONTRATO: 8666; DATA: 2019; MATERIAL: PEAD; DIAMETRO: 600</t>
  </si>
  <si>
    <t>REDE DE ESGOTO; REGIAO ADMINISTRATIVA: PLANO PILOTO; TIPO: INTERCEPTOR; CONTRATO: 8729; DATA: 2019; MATERIAL: PEAD; DIAMETRO: 1000</t>
  </si>
  <si>
    <t>REDE DE ESGOTO; REGIAO ADMINISTRATIVA: PLANO PILOTO; TIPO: INTERCEPTOR; CONTRATO: 8729; DATA: 2019; MATERIAL: PEAD; DIAMETRO: 1200</t>
  </si>
  <si>
    <t>REDE DE ESGOTO; REGIAO ADMINISTRATIVA: PLANO PILOTO; TIPO: INTERCEPTOR; CONTRATO: 8729; DATA: 2019; MATERIAL: PVC; DIAMETRO: 200</t>
  </si>
  <si>
    <t>REDE DE ESGOTO; REGIAO ADMINISTRATIVA: RECANTO DAS EMAS; TIPO: REDE COLETORA; CONTRATO: 9212; DATA: 2023; MATERIAL: PVC; DIAMETRO: 100</t>
  </si>
  <si>
    <t>REDE DE ESGOTO; REGIAO ADMINISTRATIVA: RECANTO DAS EMAS; TIPO: REDE COLETORA; CONTRATO: 9212; DATA: 2023; MATERIAL: PVC; DIAMETRO: 150</t>
  </si>
  <si>
    <t>REDE DE ESGOTO; REGIAO ADMINISTRATIVA: LAGO SUL; TIPO: REDE COLETORA; CONTRATO: 8601; DATA: 2018; MATERIAL: PVC; DIAMETRO: 100</t>
  </si>
  <si>
    <t>REDE DE ESGOTO; REGIAO ADMINISTRATIVA: LAGO SUL; TIPO: REDE CONDOMINIAL; CONTRATO: 8601; DATA: 2018; MATERIAL: PVC; DIAMETRO: 100</t>
  </si>
  <si>
    <t>REDE DE ESGOTO; REGIAO ADMINISTRATIVA: LAGO SUL; TIPO: INTERLIGACAO UO; CONTRATO: 8601; DATA: 2016; MATERIAL: PEAD; DIAMETRO: 355</t>
  </si>
  <si>
    <t>REDE DE ESGOTO; REGIAO ADMINISTRATIVA: LAGO SUL; TIPO: RECALQUE; CONTRATO: 8601; DATA: 2016; MATERIAL: PEAD; DIAMETRO: 225</t>
  </si>
  <si>
    <t>REDE DE ESGOTO; REGIAO ADMINISTRATIVA: LAGO SUL; TIPO: RECALQUE; CONTRATO: 8601; DATA: 2016; MATERIAL: PEAD; DIAMETRO: 355</t>
  </si>
  <si>
    <t>REDE DE ESGOTO; REGIAO ADMINISTRATIVA: LAGO SUL; TIPO: RECALQUE; CONTRATO: 8601; DATA: 2016; MATERIAL: PVC; DIAMETRO: 300</t>
  </si>
  <si>
    <t>REDE DE ESGOTO; REGIAO ADMINISTRATIVA: LAGO SUL; TIPO: REDE COLETORA; CONTRATO: 8601; DATA: 2018; MATERIAL: PEAD; DIAMETRO: 90</t>
  </si>
  <si>
    <t>REDE DE ESGOTO; REGIAO ADMINISTRATIVA: LAGO SUL; TIPO: REDE COLETORA; CONTRATO: 8601; DATA: 2018; MATERIAL: PEAD; DIAMETRO: 200</t>
  </si>
  <si>
    <t>REDE DE ESGOTO; REGIAO ADMINISTRATIVA: LAGO SUL; TIPO: REDE COLETORA; CONTRATO: 8601; DATA: 2018; MATERIAL: PEAD; DIAMETRO: 225</t>
  </si>
  <si>
    <t>REDE DE ESGOTO; REGIAO ADMINISTRATIVA: LAGO SUL; TIPO: REDE COLETORA; CONTRATO: 8601; DATA: 2018; MATERIAL: PVC; DIAMETRO: 150</t>
  </si>
  <si>
    <t>REDE DE ESGOTO; REGIAO ADMINISTRATIVA: LAGO SUL; TIPO: REDE COLETORA; CONTRATO: 8601; DATA: 2018; MATERIAL: PVC; DIAMETRO: 200</t>
  </si>
  <si>
    <t>REDE DE ESGOTO; REGIAO ADMINISTRATIVA: LAGO SUL; TIPO: REDE COLETORA; CONTRATO: 8601; DATA: 2018; MATERIAL: PVC; DIAMETRO: 300</t>
  </si>
  <si>
    <t>REDE DE ESGOTO; REGIAO ADMINISTRATIVA: LAGO SUL; TIPO: REDE CONDOMINIAL; CONTRATO: 8601; DATA: 2018; MATERIAL: PEAD; DIAMETRO: 200</t>
  </si>
  <si>
    <t>REDE DE ESGOTO; REGIAO ADMINISTRATIVA: LAGO SUL; TIPO: REDE CONDOMINIAL; CONTRATO: 8601; DATA: 2018; MATERIAL: PVC; DIAMETRO: 150</t>
  </si>
  <si>
    <t>REDE DE ESGOTO; REGIAO ADMINISTRATIVA: LAGO SUL; TIPO: REDE COLETORA; CONTRATO: 8601; DATA: 2019; MATERIAL: PVC; DIAMETRO: 150</t>
  </si>
  <si>
    <t>REDE DE ESGOTO; REGIAO ADMINISTRATIVA: PLANO PILOTO; TIPO: REDE CONDOMINIAL; CONTRATO: 8540; DATA: 2019; MATERIAL: PVC; DIAMETRO: 100</t>
  </si>
  <si>
    <t>REDE DE ESGOTO; REGIAO ADMINISTRATIVA: TAGUATINGA; TIPO: REDE COLETORA; CONTRATO: 8948; DATA: 2017; MATERIAL: PVC; DIAMETRO: 200</t>
  </si>
  <si>
    <t>REDE DE ESGOTO; REGIAO ADMINISTRATIVA: TAGUATINGA; TIPO: INTERCEPTOR; CONTRATO: 8948; DATA: 2020; MATERIAL: PEAD; DIAMETRO: 800</t>
  </si>
  <si>
    <t>REDE DE ESGOTO; REGIAO ADMINISTRATIVA: TAGUATINGA; TIPO: INTERCEPTOR; CONTRATO: 8948; DATA: 2020; MATERIAL: PEAD; DIAMETRO: 1000</t>
  </si>
  <si>
    <t>REDE DE ESGOTO; REGIAO ADMINISTRATIVA: TAGUATINGA; TIPO: REDE COLETORA; CONTRATO: 8948; DATA: 2020; MATERIAL: PEAD; DIAMETRO: 150</t>
  </si>
  <si>
    <t>REDE DE ESGOTO; REGIAO ADMINISTRATIVA: TAGUATINGA; TIPO: REDE COLETORA; CONTRATO: 8948; DATA: 2020; MATERIAL: PEAD; DIAMETRO: 160</t>
  </si>
  <si>
    <t>REDE DE ESGOTO; REGIAO ADMINISTRATIVA: TAGUATINGA; TIPO: REDE COLETORA; CONTRATO: 8948; DATA: 2020; MATERIAL: PEAD; DIAMETRO: 200</t>
  </si>
  <si>
    <t>REDE DE ESGOTO; REGIAO ADMINISTRATIVA: TAGUATINGA; TIPO: REDE COLETORA; CONTRATO: 8948; DATA: 2020; MATERIAL: PEAD; DIAMETRO: 225</t>
  </si>
  <si>
    <t>REDE DE ESGOTO; REGIAO ADMINISTRATIVA: TAGUATINGA; TIPO: REDE COLETORA; CONTRATO: 8948; DATA: 2020; MATERIAL: PEAD; DIAMETRO: 280</t>
  </si>
  <si>
    <t>REDE DE ESGOTO; REGIAO ADMINISTRATIVA: TAGUATINGA; TIPO: REDE COLETORA; CONTRATO: 8948; DATA: 2020; MATERIAL: PVC; DIAMETRO: 150</t>
  </si>
  <si>
    <t>REDE DE ESGOTO; REGIAO ADMINISTRATIVA: TAGUATINGA; TIPO: REDE COLETORA; CONTRATO: 8948; DATA: 2020; MATERIAL: PVC; DIAMETRO: 200</t>
  </si>
  <si>
    <t>REDE DE ESGOTO; REGIAO ADMINISTRATIVA: TAGUATINGA; TIPO: REDE COLETORA; CONTRATO: 9212; DATA: 2021; MATERIAL: PVC; DIAMETRO: 100</t>
  </si>
  <si>
    <t>REDE DE ESGOTO; REGIAO ADMINISTRATIVA: GUARA; TIPO: INTERCEPTOR; CONTRATO: 8729; DATA: 2019; MATERIAL: CAR; DIAMETRO: 500</t>
  </si>
  <si>
    <t>REDE DE ESGOTO; REGIAO ADMINISTRATIVA: GUARA; TIPO: INTERCEPTOR; CONTRATO: 8729; DATA: 2019; MATERIAL: PVC; DIAMETRO: 200</t>
  </si>
  <si>
    <t>REDE DE ESGOTO; REGIAO ADMINISTRATIVA: GUARA; TIPO: INTERCEPTOR; CONTRATO: 8729; DATA: 2019; MATERIAL: PVC; DIAMETRO: 300</t>
  </si>
  <si>
    <t>REDE DE ESGOTO; REGIAO ADMINISTRATIVA: SOBRADINHO; TIPO: INTERCEPTOR; CONTRATO: 8729; DATA: 2019; MATERIAL: CAR; DIAMETRO: 500</t>
  </si>
  <si>
    <t>REDE DE ESGOTO; REGIAO ADMINISTRATIVA: SOBRADINHO; TIPO: INTERCEPTOR; CONTRATO: 8729; DATA: 2019; MATERIAL: PEAD; DIAMETRO: 500</t>
  </si>
  <si>
    <t>REDE DE ESGOTO; REGIAO ADMINISTRATIVA: SOBRADINHO; TIPO: INTERCEPTOR; CONTRATO: 8729; DATA: 2019; MATERIAL: PEAD; DIAMETRO: 600</t>
  </si>
  <si>
    <t>REDE DE ESGOTO; REGIAO ADMINISTRATIVA: SAO SEBASTIAO; TIPO: INTERCEPTOR; CONTRATO: 9143; DATA: 2020; MATERIAL: PVC; DIAMETRO: 400</t>
  </si>
  <si>
    <t>REDE DE ESGOTO; REGIAO ADMINISTRATIVA: SAO SEBASTIAO; TIPO: INTERCEPTOR; CONTRATO: 9143; DATA: 2020; MATERIAL: PEAD; DIAMETRO: 400</t>
  </si>
  <si>
    <t>REDE DE ESGOTO; REGIAO ADMINISTRATIVA: PARANOA; TIPO: REDE CONDOMINIAL; CONTRATO: 8495; DATA: 2021; MATERIAL: PVC; DIAMETRO: 100</t>
  </si>
  <si>
    <t>REDE DE ESGOTO; REGIAO ADMINISTRATIVA: PARANOA; TIPO: REDE CONDOMINIAL; CONTRATO: 8495; DATA: 2023; MATERIAL: PVC; DIAMETRO: 100</t>
  </si>
  <si>
    <t>REDE DE ESGOTO; REGIAO ADMINISTRATIVA: PARANOA; TIPO: RECALQUE; CONTRATO: 8495; DATA: 2019; MATERIAL: PEAD; DIAMETRO: 125</t>
  </si>
  <si>
    <t>REDE DE ESGOTO; REGIAO ADMINISTRATIVA: PARANOA; TIPO: EXTRAVASOR; CONTRATO: 8495; DATA: 2021; MATERIAL: PVC; DIAMETRO: 200</t>
  </si>
  <si>
    <t>REDE DE ESGOTO; REGIAO ADMINISTRATIVA: PARANOA; TIPO: REDE COLETORA; CONTRATO: 8495; DATA: 2021; MATERIAL: PVC; DIAMETRO: 150</t>
  </si>
  <si>
    <t>REDE DE ESGOTO; REGIAO ADMINISTRATIVA: PARANOA; TIPO: REDE COLETORA; CONTRATO: 8495; DATA: 2021; MATERIAL: PVC; DIAMETRO: 200</t>
  </si>
  <si>
    <t>REDE DE ESGOTO; REGIAO ADMINISTRATIVA: PARANOA; TIPO: INTERCEPTOR; CONTRATO: 8495; DATA: 2023; MATERIAL: PVC; DIAMETRO: 300</t>
  </si>
  <si>
    <t>REDE DE ESGOTO; REGIAO ADMINISTRATIVA: PARANOA; TIPO: REDE COLETORA; CONTRATO: 8495; DATA: 2023; MATERIAL: PVC; DIAMETRO: 150</t>
  </si>
  <si>
    <t>REDE DE ESGOTO; REGIAO ADMINISTRATIVA: SAO SEBASTIAO; TIPO: INTERCEPTOR; CONTRATO: 8866; DATA: 2019; MATERIAL: PVC; DIAMETRO: 400</t>
  </si>
  <si>
    <t>REDE DE ESGOTO; REGIAO ADMINISTRATIVA: SOBRADINHO II; TIPO: INTERCEPTOR; CONTRATO: 8729; DATA: 2019; MATERIAL: PVC; DIAMETRO: 250</t>
  </si>
  <si>
    <t>REDE DE ESGOTO; REGIAO ADMINISTRATIVA: SOBRADINHO II; TIPO: REDE COLETORA; CONTRATO: 8729; DATA: 2019; MATERIAL: PVC; DIAMETRO: 150</t>
  </si>
  <si>
    <t>REDE DE ESGOTO; REGIAO ADMINISTRATIVA: SOBRADINHO II; TIPO: INTERCEPTOR; CONTRATO: 8729; DATA: 2023; MATERIAL: FF; DIAMETRO: 400</t>
  </si>
  <si>
    <t>REDE DE ESGOTO; REGIAO ADMINISTRATIVA: SAMAMBAIA; TIPO: EMISSARIO; CONTRATO: 8703; DATA: 2020; MATERIAL: FF; DIAMETRO: 200</t>
  </si>
  <si>
    <t>REDE DE ESGOTO; REGIAO ADMINISTRATIVA: SAMAMBAIA; TIPO: EMISSARIO; CONTRATO: 8703; DATA: 2020; MATERIAL: PEAD; DIAMETRO: 160</t>
  </si>
  <si>
    <t>REDE DE ESGOTO; REGIAO ADMINISTRATIVA: SAMAMBAIA; TIPO: EMISSARIO; CONTRATO: 8703; DATA: 2020; MATERIAL: PEAD; DIAMETRO: 200</t>
  </si>
  <si>
    <t>REDE DE ESGOTO; REGIAO ADMINISTRATIVA: SAMAMBAIA; TIPO: EMISSARIO; CONTRATO: 8703; DATA: 2020; MATERIAL: PVC; DIAMETRO: 200</t>
  </si>
  <si>
    <t>REDE DE ESGOTO; REGIAO ADMINISTRATIVA: JARDIM BOTANICO; TIPO: REDE CONDOMINIAL; CONTRATO: 9220; DATA: 2020; MATERIAL: PVC; DIAMETRO: 100</t>
  </si>
  <si>
    <t>REDE DE ESGOTO; REGIAO ADMINISTRATIVA: PARK WAY; TIPO: REDE COLETORA; CONTRATO: 9220; DATA: 2021; MATERIAL: PVC; DIAMETRO: 100</t>
  </si>
  <si>
    <t>REDE DE ESGOTO; REGIAO ADMINISTRATIVA: ITAPOA; TIPO: REDE CONDOMINIAL; CONTRATO: 8495; DATA: 2019; MATERIAL: PVC; DIAMETRO: 100</t>
  </si>
  <si>
    <t>REDE DE ESGOTO; REGIAO ADMINISTRATIVA: LAGO NORTE; TIPO: REDE CONDOMINIAL; CONTRATO: 9220; DATA: 2022; MATERIAL: PVC; DIAMETRO: 150</t>
  </si>
  <si>
    <t>REDE DE ESGOTO; REGIAO ADMINISTRATIVA: SAMAMBAIA; TIPO: REDE CONDOMINIAL; CONTRATO: 9212; DATA: 2021; MATERIAL: PVC; DIAMETRO: 150</t>
  </si>
  <si>
    <t>REDE DE ESGOTO; REGIAO ADMINISTRATIVA: PLANALTINA; TIPO: REDE CONDOMINIAL; CONTRATO: 9220; DATA: 2022; MATERIAL: PVC; DIAMETRO: 100</t>
  </si>
  <si>
    <t>REDE DE ESGOTO; REGIAO ADMINISTRATIVA: PLANALTINA; TIPO: REDE CONDOMINIAL; CONTRATO: 9220; DATA: 2022; MATERIAL: PVC; DIAMETRO: 150</t>
  </si>
  <si>
    <t>REDE DE ESGOTO; REGIAO ADMINISTRATIVA: LAGO SUL; TIPO: REDE CONDOMINIAL; CONTRATO: 9229; DATA: 2023; MATERIAL: PVC; DIAMETRO: 100</t>
  </si>
  <si>
    <t>REDE DE ESGOTO; REGIAO ADMINISTRATIVA: SOL NASCENTE E POR DO SOL; TIPO: REDE CONDOMINIAL; CONTRATO: 9130; DATA: 2017; MATERIAL: PVC; DIAMETRO: 100</t>
  </si>
  <si>
    <t>REDE DE ESGOTO; REGIAO ADMINISTRATIVA: SOL NASCENTE E POR DO SOL; TIPO: REDE CONDOMINIAL; CONTRATO: 9130; DATA: 2018; MATERIAL: PVC; DIAMETRO: 100</t>
  </si>
  <si>
    <t>REDE DE ESGOTO; REGIAO ADMINISTRATIVA: SOL NASCENTE E POR DO SOL; TIPO: REDE CONDOMINIAL; CONTRATO: 9130; DATA: 2020; MATERIAL: PVC; DIAMETRO: 100</t>
  </si>
  <si>
    <t>REDE DE ESGOTO; REGIAO ADMINISTRATIVA: PLANO PILOTO; TIPO: REDE COLETORA; CONTRATO: 9229; DATA: 2023; MATERIAL: PVC; DIAMETRO: 150</t>
  </si>
  <si>
    <t>REDE DE ESGOTO; REGIAO ADMINISTRATIVA: PLANO PILOTO; TIPO: REDE COLETORA; CONTRATO: 9229; DATA: 2023; MATERIAL: PVC; DIAMETRO: 250</t>
  </si>
  <si>
    <t>REDE DE ESGOTO; REGIAO ADMINISTRATIVA: CEILANDIA; TIPO: REDE COLETORA; CONTRATO: 9212; DATA: 2020; MATERIAL: PVC; DIAMETRO: 150</t>
  </si>
  <si>
    <t>REDE DE ESGOTO; REGIAO ADMINISTRATIVA: JARDIM BOTANICO; TIPO: REDE CONDOMINIAL; CONTRATO: 70; DATA: 2019; MATERIAL: PVC; DIAMETRO: 100</t>
  </si>
  <si>
    <t>REDE DE ESGOTO; REGIAO ADMINISTRATIVA: JARDIM BOTANICO; TIPO: REDE CONDOMINIAL; CONTRATO: 70; DATA: 2023; MATERIAL: PVC; DIAMETRO: 100</t>
  </si>
  <si>
    <t>REDE DE ESGOTO; REGIAO ADMINISTRATIVA: JARDIM BOTANICO; TIPO: REDE COLETORA; CONTRATO: 70; DATA: 2020; MATERIAL: PVC; DIAMETRO: 150</t>
  </si>
  <si>
    <t>REDE DE ESGOTO; REGIAO ADMINISTRATIVA: GAMA; TIPO: REDE COLETORA; CONTRATO: 8941; DATA: 2018; MATERIAL: PVC; DIAMETRO: 100</t>
  </si>
  <si>
    <t>REDE DE ESGOTO; REGIAO ADMINISTRATIVA: GAMA; TIPO: INTERCEPTOR; CONTRATO: 8941; DATA: 2018; MATERIAL: PVC; DIAMETRO: 250</t>
  </si>
  <si>
    <t>REDE DE ESGOTO; REGIAO ADMINISTRATIVA: GAMA; TIPO: INTERCEPTOR; CONTRATO: 8941; DATA: 2019; MATERIAL: PVC; DIAMETRO: 250</t>
  </si>
  <si>
    <t>REDE DE ESGOTO; REGIAO ADMINISTRATIVA: GAMA; TIPO: INTERCEPTOR; CONTRATO: 8941; DATA: 2019; MATERIAL: PVC; DIAMETRO: 300</t>
  </si>
  <si>
    <t>REDE DE ESGOTO; REGIAO ADMINISTRATIVA: SAO SEBASTIAO; TIPO: REDE CONDOMINIAL; CONTRATO: 9220; DATA: 2020; MATERIAL: PVC; DIAMETRO: 100</t>
  </si>
  <si>
    <t>REDE DE ESGOTO; REGIAO ADMINISTRATIVA: SAO SEBASTIAO; TIPO: REDE COLETORA; CONTRATO: 9220; DATA: 2020; MATERIAL: PVC; DIAMETRO: 150</t>
  </si>
  <si>
    <t>REDE DE ESGOTO; REGIAO ADMINISTRATIVA: SANTA MARIA; TIPO: REDE COLETORA; CONTRATO: 9212; DATA: 2021; MATERIAL: PVC; DIAMETRO: 100</t>
  </si>
  <si>
    <t>REDE DE ESGOTO; REGIAO ADMINISTRATIVA: SOBRADINHO II; TIPO: REDE CONDOMINIAL; CONTRATO: 9220; DATA: 2022; MATERIAL: PVC; DIAMETRO: 150</t>
  </si>
  <si>
    <t>REDE DE ESGOTO; REGIAO ADMINISTRATIVA: SOBRADINHO II; TIPO: REDE COLETORA; CONTRATO: 9220; DATA: 2020; MATERIAL: PVC; DIAMETRO: 100</t>
  </si>
  <si>
    <t>REDE DE ESGOTO; REGIAO ADMINISTRATIVA: JARDIM BOTANICO; TIPO: REDE COLETORA; CONTRATO: 9212; DATA: 2023; MATERIAL: PVC; DIAMETRO: 150</t>
  </si>
  <si>
    <t>REDE DE ESGOTO; REGIAO ADMINISTRATIVA: VICENTE PIRES; TIPO: REDE COLETORA; CONTRATO: 9229; DATA: 2023; MATERIAL: PVC; DIAMETRO: 150</t>
  </si>
  <si>
    <t>REDE DE ESGOTO; REGIAO ADMINISTRATIVA: GUARA; TIPO: REDE COLETORA; CONTRATO: 8532; DATA: 2017; MATERIAL: PVC; DIAMETRO: 150</t>
  </si>
  <si>
    <t>REDE DE ESGOTO; REGIAO ADMINISTRATIVA: VARJAO; TIPO: REDE CONDOMINIAL; CONTRATO: 9433; DATA: 2023; MATERIAL: PVC; DIAMETRO: 100</t>
  </si>
  <si>
    <t>REDE DE ESGOTO; REGIAO ADMINISTRATIVA: SOBRADINHO; TIPO: RECALQUE; CONTRATO: 71; DATA: 2019; MATERIAL: PEAD; DIAMETRO: 220</t>
  </si>
  <si>
    <t>REDE DE ESGOTO; REGIAO ADMINISTRATIVA: RIACHO FUNDO II; TIPO: REDE CONDOMINIAL; CONTRATO: 9435; DATA: 2023; MATERIAL: PVC; DIAMETRO: 150</t>
  </si>
  <si>
    <t>REDE DE ESGOTO; REGIAO ADMINISTRATIVA: PLANALTINA; TIPO: REDE CONDOMINIAL; CONTRATO: 8540; DATA: 2020; MATERIAL: PVC; DIAMETRO: 100</t>
  </si>
  <si>
    <t>REDE DE ESGOTO; REGIAO ADMINISTRATIVA: SAMAMBAIA; TIPO: SIFAO; CONTRATO: 9390; DATA: 2023; MATERIAL: FF; DIAMETRO: 200</t>
  </si>
  <si>
    <t>REDE DE ESGOTO; REGIAO ADMINISTRATIVA: SAMAMBAIA; TIPO: SIFAO; CONTRATO: 9390; DATA: 2023; MATERIAL: PEAD; DIAMETRO: 1200</t>
  </si>
  <si>
    <t>REDE DE ESGOTO; REGIAO ADMINISTRATIVA: SOL NASCENTE E POR DO SOL; TIPO: SIFAO; CONTRATO: 9390; DATA: 2023; MATERIAL: PEAD; DIAMETRO: 1200</t>
  </si>
  <si>
    <t>REDE DE ESGOTO; REGIAO ADMINISTRATIVA: SOL NASCENTE E POR DO SOL; TIPO: REDE COLETORA; CONTRATO: 8992; DATA: 2019; MATERIAL: PVC; DIAMETRO: 100</t>
  </si>
  <si>
    <t>REDE DE ESGOTO; REGIAO ADMINISTRATIVA: SOL NASCENTE E POR DO SOL; TIPO: REDE CONDOMINIAL; CONTRATO: 8992; DATA: 2019; MATERIAL: PVC; DIAMETRO: 100</t>
  </si>
  <si>
    <t>REDE DE ESGOTO; REGIAO ADMINISTRATIVA: SOL NASCENTE E POR DO SOL; TIPO: REDE CONDOMINIAL; CONTRATO: 8992; DATA: 2020; MATERIAL: PVC; DIAMETRO: 100</t>
  </si>
  <si>
    <t>REDE DE ESGOTO; REGIAO ADMINISTRATIVA: SOL NASCENTE E POR DO SOL; TIPO: REDE CONDOMINIAL; CONTRATO: 8992; DATA: 2021; MATERIAL: PVC; DIAMETRO: 100</t>
  </si>
  <si>
    <t>REDE DE ESGOTO; REGIAO ADMINISTRATIVA: SOL NASCENTE E POR DO SOL; TIPO: REDE COLETORA; CONTRATO: 8992; DATA: 2022; MATERIAL: PVC; DIAMETRO: 100</t>
  </si>
  <si>
    <t>REDE DE ESGOTO; REGIAO ADMINISTRATIVA: SOL NASCENTE E POR DO SOL; TIPO: REDE CONDOMINIAL; CONTRATO: 8992; DATA: 2022; MATERIAL: PVC; DIAMETRO: 100</t>
  </si>
  <si>
    <t>REDE DE ESGOTO; REGIAO ADMINISTRATIVA: SOL NASCENTE E POR DO SOL; TIPO: REDE COLETORA; CONTRATO: 8992; DATA: 2019; MATERIAL: PVC; DIAMETRO: 150</t>
  </si>
  <si>
    <t>REDE DE ESGOTO; REGIAO ADMINISTRATIVA: SOL NASCENTE E POR DO SOL; TIPO: REDE CONDOMINIAL; CONTRATO: 8992; DATA: 2019; MATERIAL: PVC; DIAMETRO: 150</t>
  </si>
  <si>
    <t>REDE DE ESGOTO; REGIAO ADMINISTRATIVA: SOL NASCENTE E POR DO SOL; TIPO: EXTRAVASOR; CONTRATO: 8992; DATA: 2020; MATERIAL: PVC; DIAMETRO: 200</t>
  </si>
  <si>
    <t>REDE DE ESGOTO; REGIAO ADMINISTRATIVA: SOL NASCENTE E POR DO SOL; TIPO: INTERCEPTOR; CONTRATO: 8992; DATA: 2020; MATERIAL: PEAD; DIAMETRO: 1000</t>
  </si>
  <si>
    <t>REDE DE ESGOTO; REGIAO ADMINISTRATIVA: SOL NASCENTE E POR DO SOL; TIPO: INTERCEPTOR; CONTRATO: 8992; DATA: 2020; MATERIAL: PEAD; DIAMETRO: 1200</t>
  </si>
  <si>
    <t>REDE DE ESGOTO; REGIAO ADMINISTRATIVA: SOL NASCENTE E POR DO SOL; TIPO: RECALQUE; CONTRATO: 8992; DATA: 2020; MATERIAL: PEAD; DIAMETRO: 125</t>
  </si>
  <si>
    <t>REDE DE ESGOTO; REGIAO ADMINISTRATIVA: SOL NASCENTE E POR DO SOL; TIPO: REDE COLETORA; CONTRATO: 8992; DATA: 2020; MATERIAL: PEAD; DIAMETRO: 150</t>
  </si>
  <si>
    <t>REDE DE ESGOTO; REGIAO ADMINISTRATIVA: SOL NASCENTE E POR DO SOL; TIPO: REDE COLETORA; CONTRATO: 8992; DATA: 2020; MATERIAL: PVC; DIAMETRO: 150</t>
  </si>
  <si>
    <t>REDE DE ESGOTO; REGIAO ADMINISTRATIVA: SOL NASCENTE E POR DO SOL; TIPO: REDE COLETORA; CONTRATO: 8992; DATA: 2020; MATERIAL: PVC; DIAMETRO: 200</t>
  </si>
  <si>
    <t>REDE DE ESGOTO; REGIAO ADMINISTRATIVA: SOL NASCENTE E POR DO SOL; TIPO: REDE CONDOMINIAL; CONTRATO: 8992; DATA: 2020; MATERIAL: PVC; DIAMETRO: 150</t>
  </si>
  <si>
    <t>REDE DE ESGOTO; REGIAO ADMINISTRATIVA: SOL NASCENTE E POR DO SOL; TIPO: REDE COLETORA; CONTRATO: 8992; DATA: 2022; MATERIAL: PVC; DIAMETRO: 200</t>
  </si>
  <si>
    <t>REDE DE ESGOTO; REGIAO ADMINISTRATIVA: SOL NASCENTE E POR DO SOL; TIPO: INTERCEPTOR; CONTRATO: 8970; DATA: 2020; MATERIAL: PEAD; DIAMETRO: 800</t>
  </si>
  <si>
    <t>REDE DE ESGOTO; REGIAO ADMINISTRATIVA: SOL NASCENTE E POR DO SOL; TIPO: INTERCEPTOR; CONTRATO: 8970; DATA: 2020; MATERIAL: PEAD; DIAMETRO: 1000</t>
  </si>
  <si>
    <t>REDE DE ESGOTO; REGIAO ADMINISTRATIVA: SOL NASCENTE E POR DO SOL; TIPO: INTERCEPTOR; CONTRATO: 8970; DATA: 2020; MATERIAL: PRFV; DIAMETRO: 1000</t>
  </si>
  <si>
    <t>REDE DE ESGOTO; REGIAO ADMINISTRATIVA: PLANO PILOTO; TIPO: INTERCEPTOR; CONTRATO: 8666; DATA: 2019; MATERIAL: PEAD; DIAMETRO: 600</t>
  </si>
  <si>
    <t>REDE DE ESGOTO; REGIAO ADMINISTRATIVA: GUARA; TIPO: REDE CONDOMINIAL; CONTRATO: 9220; DATA: 2022; MATERIAL: PVC; DIAMETRO: 100</t>
  </si>
  <si>
    <t>REDE DE ESGOTO; REGIAO ADMINISTRATIVA: JARDIM BOTANICO; TIPO: REDE COLETORA; CONTRATO: 9220; DATA: 2021; MATERIAL: PVC; DIAMETRO: 100</t>
  </si>
  <si>
    <t>REDE DE ESGOTO; REGIAO ADMINISTRATIVA: JARDIM BOTANICO; TIPO: REDE CONDOMINIAL; CONTRATO: 9220; DATA: 2021; MATERIAL: PVC; DIAMETRO: 100</t>
  </si>
  <si>
    <t>REDE DE ESGOTO; REGIAO ADMINISTRATIVA: SOBRADINHO II; TIPO: REDE CONDOMINIAL; CONTRATO: 9220; DATA: 2020; MATERIAL: PVC; DIAMETRO: 100</t>
  </si>
  <si>
    <t>REDE DE ESGOTO; REGIAO ADMINISTRATIVA: SOBRADINHO II; TIPO: REDE COLETORA; CONTRATO: 9220; DATA: 2020; MATERIAL: PVC; DIAMETRO: 150</t>
  </si>
  <si>
    <t>REDE DE ESGOTO; REGIAO ADMINISTRATIVA: SOBRADINHO II; TIPO: REDE COLETORA; CONTRATO: 9220; DATA: 2020; MATERIAL: FF; DIAMETRO: 200</t>
  </si>
  <si>
    <t>REDE DE ESGOTO; REGIAO ADMINISTRATIVA: SOBRADINHO II; TIPO: REDE COLETORA; CONTRATO: 9220; DATA: 2020; MATERIAL: PVC; DIAMETRO: 200</t>
  </si>
  <si>
    <t>REDE DE ESGOTO; REGIAO ADMINISTRATIVA: SAMAMBAIA; TIPO: REDE CONDOMINIAL; CONTRATO: 9220; DATA: 2023; MATERIAL: PVC; DIAMETRO: 100</t>
  </si>
  <si>
    <t>REDE DE ESGOTO; REGIAO ADMINISTRATIVA: SAMAMBAIA; TIPO: REDE CONDOMINIAL; CONTRATO: 9220; DATA: 2023; MATERIAL: PVC; DIAMETRO: 150</t>
  </si>
  <si>
    <t>REDE DE ESGOTO; REGIAO ADMINISTRATIVA: PLANO PILOTO; TIPO: REDE COLETORA; CONTRATO: 8532; DATA: 2019; MATERIAL: PVC; DIAMETRO: 400</t>
  </si>
  <si>
    <t>REDE DE ESGOTO; REGIAO ADMINISTRATIVA: NUCLEO BANDEIRANTE; TIPO: INTERCEPTOR; CONTRATO: 8532; DATA: 2018; MATERIAL: PRFV; DIAMETRO: 600</t>
  </si>
  <si>
    <t>REDE DE ESGOTO; REGIAO ADMINISTRATIVA: NUCLEO BANDEIRANTE; TIPO: REDE COLETORA; CONTRATO: 8532; DATA: 2018; MATERIAL: PVC; DIAMETRO: 200</t>
  </si>
  <si>
    <t>REDE DE ESGOTO; REGIAO ADMINISTRATIVA: NUCLEO BANDEIRANTE; TIPO: REDE COLETORA; CONTRATO: 8532; DATA: 2019; MATERIAL: PVC; DIAMETRO: 200</t>
  </si>
  <si>
    <t>REDE DE ESGOTO; REGIAO ADMINISTRATIVA: PLANO PILOTO; TIPO: REDE COLETORA; CONTRATO: 8532; DATA: 2019; MATERIAL: PVC; DIAMETRO: 200</t>
  </si>
  <si>
    <t>REDE DE ESGOTO; REGIAO ADMINISTRATIVA: PLANO PILOTO; TIPO: REDE COLETORA; CONTRATO: 8532; DATA: 2020; MATERIAL: PEAD; DIAMETRO: 160</t>
  </si>
  <si>
    <t>REDE DE ESGOTO; REGIAO ADMINISTRATIVA: PLANO PILOTO; TIPO: REDE COLETORA; CONTRATO: 8532; DATA: 2020; MATERIAL: PEAD; DIAMETRO: 250</t>
  </si>
  <si>
    <t>REDE DE ESGOTO; REGIAO ADMINISTRATIVA: TAGUATINGA; TIPO: DESCONHECIDO; CONTRATO: 9212; DATA: 2022; MATERIAL: PVC; DIAMETRO: 100</t>
  </si>
  <si>
    <t>REDE DE ESGOTO; REGIAO ADMINISTRATIVA: TAGUATINGA; TIPO: REDE COLETORA; CONTRATO: 9212; DATA: 2022; MATERIAL: PVC; DIAMETRO: 100</t>
  </si>
  <si>
    <t>REDE DE ESGOTO; REGIAO ADMINISTRATIVA: TAGUATINGA; TIPO: REDE CONDOMINIAL; CONTRATO: 9212; DATA: 2022; MATERIAL: PVC; DIAMETRO: 100</t>
  </si>
  <si>
    <t>REDE DE ESGOTO; REGIAO ADMINISTRATIVA: TAGUATINGA; TIPO: REDE CONDOMINIAL; CONTRATO: 9212; DATA: 2023; MATERIAL: PVC; DIAMETRO: 100</t>
  </si>
  <si>
    <t>REDE DE ESGOTO; REGIAO ADMINISTRATIVA: TAGUATINGA; TIPO: REDE CONDOMINIAL; CONTRATO: 9212; DATA: 2021; MATERIAL: PVC; DIAMETRO: 150</t>
  </si>
  <si>
    <t>REDE DE ESGOTO; REGIAO ADMINISTRATIVA: TAGUATINGA; TIPO: DESCONHECIDO; CONTRATO: 9212; DATA: 2022; MATERIAL: PVC; DIAMETRO: 150</t>
  </si>
  <si>
    <t>REDE DE ESGOTO; REGIAO ADMINISTRATIVA: TAGUATINGA; TIPO: REDE COLETORA; CONTRATO: 9212; DATA: 2022; MATERIAL: PVC; DIAMETRO: 150</t>
  </si>
  <si>
    <t>REDE DE ESGOTO; REGIAO ADMINISTRATIVA: TAGUATINGA; TIPO: REDE COLETORA; CONTRATO: 9212; DATA: 2022; MATERIAL: PVC; DIAMETRO: 200</t>
  </si>
  <si>
    <t>REDE DE ESGOTO; REGIAO ADMINISTRATIVA: SAMAMBAIA; TIPO: REDE COLETORA; CONTRATO: 9212; DATA: 2020; MATERIAL: PVC; DIAMETRO: 150</t>
  </si>
  <si>
    <t>REDE DE ESGOTO; REGIAO ADMINISTRATIVA: SAMAMBAIA; TIPO: REDE COLETORA; CONTRATO: 9212; DATA: 2020; MATERIAL: PVC; DIAMETRO: 200</t>
  </si>
  <si>
    <t>REDE DE ESGOTO; REGIAO ADMINISTRATIVA: SOL NASCENTE E POR DO SOL; TIPO: REDE COLETORA; CONTRATO: 9212; DATA: 2022; MATERIAL: PVC; DIAMETRO: 200</t>
  </si>
  <si>
    <t>REDE DE ESGOTO; REGIAO ADMINISTRATIVA: SOL NASCENTE E POR DO SOL; TIPO: REDE COLETORA; CONTRATO: 9212; DATA: 2021; MATERIAL: PVC; DIAMETRO: 150</t>
  </si>
  <si>
    <t>REDE DE ESGOTO; REGIAO ADMINISTRATIVA: SOL NASCENTE E POR DO SOL; TIPO: REDE COLETORA; CONTRATO: 9212; DATA: 2021; MATERIAL: PVC; DIAMETRO: 200</t>
  </si>
  <si>
    <t>REDE DE ESGOTO; REGIAO ADMINISTRATIVA: SOL NASCENTE E POR DO SOL; TIPO: REDE CONDOMINIAL; CONTRATO: 9212; DATA: 2021; MATERIAL: PVC; DIAMETRO: 100</t>
  </si>
  <si>
    <t>REDE DE ESGOTO; REGIAO ADMINISTRATIVA: SOL NASCENTE E POR DO SOL; TIPO: REDE CONDOMINIAL; CONTRATO: 9212; DATA: 2023; MATERIAL: PVC; DIAMETRO: 100</t>
  </si>
  <si>
    <t>REDE DE ESGOTO; REGIAO ADMINISTRATIVA: SOL NASCENTE E POR DO SOL; TIPO: REDE CONDOMINIAL; CONTRATO: 9212; DATA: 2021; MATERIAL: PVC; DIAMETRO: 150</t>
  </si>
  <si>
    <t>REDE DE ESGOTO; REGIAO ADMINISTRATIVA: SOL NASCENTE E POR DO SOL; TIPO: REDE CONDOMINIAL; CONTRATO: 9212; DATA: 2022; MATERIAL: PEAD; DIAMETRO: 160</t>
  </si>
  <si>
    <t>REDE DE ESGOTO; REGIAO ADMINISTRATIVA: SOL NASCENTE E POR DO SOL; TIPO: REDE CONDOMINIAL; CONTRATO: 9212; DATA: 2022; MATERIAL: PVC; DIAMETRO: 150</t>
  </si>
  <si>
    <t>REDE DE ESGOTO; REGIAO ADMINISTRATIVA: SOL NASCENTE E POR DO SOL; TIPO: REDE COLETORA; CONTRATO: 9212; DATA: 2023; MATERIAL: PVC; DIAMETRO: 150</t>
  </si>
  <si>
    <t>REDE DE ESGOTO; REGIAO ADMINISTRATIVA: SOL NASCENTE E POR DO SOL; TIPO: REDE CONDOMINIAL; CONTRATO: 9212; DATA: 2023; MATERIAL: PEAD; DIAMETRO: 180</t>
  </si>
  <si>
    <t>REDE DE ESGOTO; REGIAO ADMINISTRATIVA: SOL NASCENTE E POR DO SOL; TIPO: REDE CONDOMINIAL; CONTRATO: 9212; DATA: 2023; MATERIAL: PVC; DIAMETRO: 150</t>
  </si>
  <si>
    <t>REDE DE ESGOTO; REGIAO ADMINISTRATIVA: LAGO NORTE; TIPO: REDE CONDOMINIAL; CONTRATO: 9229; DATA: 2023; MATERIAL: PVC; DIAMETRO: 100</t>
  </si>
  <si>
    <t>REDE DE ESGOTO; REGIAO ADMINISTRATIVA: SCIA; TIPO: REDE CONDOMINIAL; CONTRATO: 9229; DATA: 2023; MATERIAL: PVC; DIAMETRO: 100</t>
  </si>
  <si>
    <t>REDE DE ESGOTO; REGIAO ADMINISTRATIVA: LAGO SUL; TIPO: REDE COLETORA; CONTRATO: 8540; DATA: 2019; MATERIAL: PVC; DIAMETRO: 150</t>
  </si>
  <si>
    <t>REDE DE ESGOTO; REGIAO ADMINISTRATIVA: SCIA; TIPO: REDE CONDOMINIAL; CONTRATO: 8540; DATA: 2019; MATERIAL: PVC; DIAMETRO: 100</t>
  </si>
  <si>
    <t>REDE DE ESGOTO; REGIAO ADMINISTRATIVA: SCIA; TIPO: REDE CONDOMINIAL; CONTRATO: 8540; DATA: 2020; MATERIAL: PVC; DIAMETRO: 100</t>
  </si>
  <si>
    <t>REDE DE ESGOTO; REGIAO ADMINISTRATIVA: SUDOESTE/OCTOGONAL; TIPO: REDE COLETORA; CONTRATO: 8540; DATA: 2023; MATERIAL: PVC; DIAMETRO: 100</t>
  </si>
  <si>
    <t>REDE DE ESGOTO; REGIAO ADMINISTRATIVA: PLANO PILOTO; TIPO: REDE COLETORA; CONTRATO: 8540; DATA: 2019; MATERIAL: PEAD; DIAMETRO: 180</t>
  </si>
  <si>
    <t>REDE DE ESGOTO; REGIAO ADMINISTRATIVA: PLANO PILOTO; TIPO: REDE COLETORA; CONTRATO: 8540; DATA: 2019; MATERIAL: PVC; DIAMETRO: 150</t>
  </si>
  <si>
    <t>REDE DE ESGOTO; REGIAO ADMINISTRATIVA: PLANO PILOTO; TIPO: REDE COLETORA; CONTRATO: 8540; DATA: 2020; MATERIAL: PVC; DIAMETRO: 150</t>
  </si>
  <si>
    <t>REDE DE ESGOTO; REGIAO ADMINISTRATIVA: ARNIQUEIRA; TIPO: REDE COLETORA; CONTRATO: 9436; DATA: 2022; MATERIAL: PVC; DIAMETRO: 150</t>
  </si>
  <si>
    <t>REDE DE ESGOTO; REGIAO ADMINISTRATIVA: ARNIQUEIRA; TIPO: REDE COLETORA; CONTRATO: 9436; DATA: 2022; MATERIAL: PVC; DIAMETRO: 200</t>
  </si>
  <si>
    <t>REDE DE ESGOTO; REGIAO ADMINISTRATIVA: ARNIQUEIRA; TIPO: REDE COLETORA; CONTRATO: 9436; DATA: 2023; MATERIAL: PVC; DIAMETRO: 150</t>
  </si>
  <si>
    <t>REDE DE ESGOTO; REGIAO ADMINISTRATIVA: BRAZLANDIA; TIPO: REDE COLETORA; CONTRATO: 9436; DATA: 2023; MATERIAL: PVC; DIAMETRO: 150</t>
  </si>
  <si>
    <t>REDE DE ESGOTO; REGIAO ADMINISTRATIVA: PARK WAY; TIPO: REDE COLETORA; CONTRATO: 9436; DATA: 2022; MATERIAL: PVC; DIAMETRO: 200</t>
  </si>
  <si>
    <t>REDE DE ESGOTO; REGIAO ADMINISTRATIVA: SOBRADINHO; TIPO: INTERCEPTOR; CONTRATO: 8729; DATA: 2023; MATERIAL: FF; DIAMETRO: 400</t>
  </si>
  <si>
    <t>REDE DE ESGOTO; REGIAO ADMINISTRATIVA: SOL NASCENTE E POR DO SOL; TIPO: REDE COLETORA; CONTRATO: 9219; DATA: 2020; MATERIAL: PVC; DIAMETRO: 100</t>
  </si>
  <si>
    <t>REDE DE ESGOTO; REGIAO ADMINISTRATIVA: SOL NASCENTE E POR DO SOL; TIPO: REDE CONDOMINIAL; CONTRATO: 9219; DATA: 2020; MATERIAL: PVC; DIAMETRO: 100</t>
  </si>
  <si>
    <t>REDE DE ESGOTO; REGIAO ADMINISTRATIVA: SOL NASCENTE E POR DO SOL; TIPO: REDE COLETORA; CONTRATO: 9219; DATA: 2021; MATERIAL: PVC; DIAMETRO: 100</t>
  </si>
  <si>
    <t>REDE DE ESGOTO; REGIAO ADMINISTRATIVA: SOL NASCENTE E POR DO SOL; TIPO: DESCONHECIDO; CONTRATO: 9219; DATA: 2020; MATERIAL: PVC; DIAMETRO: 150</t>
  </si>
  <si>
    <t>REDE DE ESGOTO; REGIAO ADMINISTRATIVA: SOL NASCENTE E POR DO SOL; TIPO: RECALQUE; CONTRATO: 9219; DATA: 2020; MATERIAL: PEAD; DIAMETRO: 150</t>
  </si>
  <si>
    <t>REDE DE ESGOTO; REGIAO ADMINISTRATIVA: SOL NASCENTE E POR DO SOL; TIPO: RECALQUE; CONTRATO: 9219; DATA: 2020; MATERIAL: PEAD; DIAMETRO: 280</t>
  </si>
  <si>
    <t>REDE DE ESGOTO; REGIAO ADMINISTRATIVA: SOL NASCENTE E POR DO SOL; TIPO: REDE COLETORA; CONTRATO: 9219; DATA: 2020; MATERIAL: PEAD; DIAMETRO: 160</t>
  </si>
  <si>
    <t>REDE DE ESGOTO; REGIAO ADMINISTRATIVA: SOL NASCENTE E POR DO SOL; TIPO: REDE COLETORA; CONTRATO: 9219; DATA: 2020; MATERIAL: PVC; DIAMETRO: 150</t>
  </si>
  <si>
    <t>REDE DE ESGOTO; REGIAO ADMINISTRATIVA: SOL NASCENTE E POR DO SOL; TIPO: REDE COLETORA; CONTRATO: 9219; DATA: 2020; MATERIAL: PVC; DIAMETRO: 200</t>
  </si>
  <si>
    <t>REDE DE ESGOTO; REGIAO ADMINISTRATIVA: SOL NASCENTE E POR DO SOL; TIPO: REDE CONDOMINIAL; CONTRATO: 9219; DATA: 2020; MATERIAL: PVC; DIAMETRO: 150</t>
  </si>
  <si>
    <t>REDE DE ESGOTO; REGIAO ADMINISTRATIVA: SOL NASCENTE E POR DO SOL; TIPO: REDE COLETORA; CONTRATO: 9219; DATA: 2021; MATERIAL: PEAD; DIAMETRO: 160</t>
  </si>
  <si>
    <t>REDE DE ESGOTO; REGIAO ADMINISTRATIVA: SOL NASCENTE E POR DO SOL; TIPO: REDE COLETORA; CONTRATO: 9219; DATA: 2021; MATERIAL: PVC; DIAMETRO: 150</t>
  </si>
  <si>
    <t>REDE DE ESGOTO; REGIAO ADMINISTRATIVA: SOL NASCENTE E POR DO SOL; TIPO: REDE COLETORA; CONTRATO: 9219; DATA: 2021; MATERIAL: PVC; DIAMETRO: 200</t>
  </si>
  <si>
    <t>REDE DE ESGOTO; REGIAO ADMINISTRATIVA: SOL NASCENTE E POR DO SOL; TIPO: REDE COLETORA; CONTRATO: 9219; DATA: 2021; MATERIAL: PVC; DIAMETRO: 250</t>
  </si>
  <si>
    <t>REDE DE ESGOTO; REGIAO ADMINISTRATIVA: SOL NASCENTE E POR DO SOL; TIPO: REDE COLETORA; CONTRATO: 9219; DATA: 2021; MATERIAL: PVC; DIAMETRO: 300</t>
  </si>
  <si>
    <t>REDE DE ESGOTO; REGIAO ADMINISTRATIVA: SOL NASCENTE E POR DO SOL; TIPO: REDE COLETORA; CONTRATO: 9219; DATA: 2021; MATERIAL: PVC; DIAMETRO: 350</t>
  </si>
  <si>
    <t>REDE DE ESGOTO; REGIAO ADMINISTRATIVA: SOL NASCENTE E POR DO SOL; TIPO: INTERCEPTOR; CONTRATO: 8879; DATA: 2023; MATERIAL: PVC; DIAMETRO: 400</t>
  </si>
  <si>
    <t>REDE DE ESGOTO; REGIAO ADMINISTRATIVA: SOL NASCENTE E POR DO SOL; TIPO: REDE COLETORA; CONTRATO: 8879; DATA: 2019; MATERIAL: PVC; DIAMETRO: 100</t>
  </si>
  <si>
    <t>REDE DE ESGOTO; REGIAO ADMINISTRATIVA: SOL NASCENTE E POR DO SOL; TIPO: REDE CONDOMINIAL; CONTRATO: 8879; DATA: 2019; MATERIAL: PVC; DIAMETRO: 100</t>
  </si>
  <si>
    <t>REDE DE ESGOTO; REGIAO ADMINISTRATIVA: SOL NASCENTE E POR DO SOL; TIPO: INTERCEPTOR; CONTRATO: 8879; DATA: 2019; MATERIAL: PEAD; DIAMETRO: 900</t>
  </si>
  <si>
    <t>REDE DE ESGOTO; REGIAO ADMINISTRATIVA: SOL NASCENTE E POR DO SOL; TIPO: REDE COLETORA; CONTRATO: 8879; DATA: 2019; MATERIAL: PVC; DIAMETRO: 150</t>
  </si>
  <si>
    <t>REDE DE ESGOTO; REGIAO ADMINISTRATIVA: SOL NASCENTE E POR DO SOL; TIPO: REDE CONDOMINIAL; CONTRATO: 8879; DATA: 2019; MATERIAL: PVC; DIAMETRO: 150</t>
  </si>
  <si>
    <t>REDE DE ESGOTO; REGIAO ADMINISTRATIVA: JARDIM BOTANICO; TIPO: INTERCEPTOR; CONTRATO: 9143; DATA: 2020; MATERIAL: PVC; DIAMETRO: 400</t>
  </si>
  <si>
    <t>REDE DE ESGOTO; REGIAO ADMINISTRATIVA: SOL NASCENTE E POR DO SOL; TIPO: REDE CONDOMINIAL; CONTRATO: 9249; DATA: 2020; MATERIAL: PVC; DIAMETRO: 100</t>
  </si>
  <si>
    <t>REDE DE ESGOTO; REGIAO ADMINISTRATIVA: SOL NASCENTE E POR DO SOL; TIPO: REDE CONDOMINIAL; CONTRATO: 9249; DATA: 2021; MATERIAL: PVC; DIAMETRO: 100</t>
  </si>
  <si>
    <t>REDE DE ESGOTO; REGIAO ADMINISTRATIVA: SOL NASCENTE E POR DO SOL; TIPO: REDE COLETORA; CONTRATO: 9249; DATA: 2020; MATERIAL: PVC; DIAMETRO: 150</t>
  </si>
  <si>
    <t>REDE DE ESGOTO; REGIAO ADMINISTRATIVA: SOL NASCENTE E POR DO SOL; TIPO: REDE COLETORA; CONTRATO: 9249; DATA: 2020; MATERIAL: PVC; DIAMETRO: 200</t>
  </si>
  <si>
    <t>REDE DE ESGOTO; REGIAO ADMINISTRATIVA: SOL NASCENTE E POR DO SOL; TIPO: EXTRAVASOR; CONTRATO: 9249; DATA: 2021; MATERIAL: PVC; DIAMETRO: 200</t>
  </si>
  <si>
    <t>REDE DE ESGOTO; REGIAO ADMINISTRATIVA: SOL NASCENTE E POR DO SOL; TIPO: RECALQUE; CONTRATO: 9249; DATA: 2021; MATERIAL: PEAD; DIAMETRO: 125</t>
  </si>
  <si>
    <t>REDE DE ESGOTO; REGIAO ADMINISTRATIVA: SOL NASCENTE E POR DO SOL; TIPO: REDE COLETORA; CONTRATO: 9249; DATA: 2021; MATERIAL: PEAD; DIAMETRO: 150</t>
  </si>
  <si>
    <t>REDE DE ESGOTO; REGIAO ADMINISTRATIVA: SOL NASCENTE E POR DO SOL; TIPO: REDE COLETORA; CONTRATO: 9249; DATA: 2021; MATERIAL: PVC; DIAMETRO: 150</t>
  </si>
  <si>
    <t>REDE DE ESGOTO; REGIAO ADMINISTRATIVA: GUARA; TIPO: REDE CONDOMINIAL; CONTRATO: 9433; DATA: 2023; MATERIAL: MBV; DIAMETRO: 150</t>
  </si>
  <si>
    <t>REDE DE ESGOTO; REGIAO ADMINISTRATIVA: GUARA; TIPO: REDE CONDOMINIAL; CONTRATO: 9433; DATA: 2023; MATERIAL: PVC; DIAMETRO: 200</t>
  </si>
  <si>
    <t>REDE DE ESGOTO; REGIAO ADMINISTRATIVA: VICENTE PIRES; TIPO: REDE CONDOMINIAL; CONTRATO: 9433; DATA: 2023; MATERIAL: PVC; DIAMETRO: 100</t>
  </si>
  <si>
    <t>REDE DE ESGOTO; REGIAO ADMINISTRATIVA: JARDIM BOTANICO; TIPO: INTERCEPTOR; CONTRATO: 8866; DATA: 2019; MATERIAL: PVC; DIAMETRO: 400</t>
  </si>
  <si>
    <t>REDE DE ESGOTO; REGIAO ADMINISTRATIVA: ITAPOA; TIPO: REDE CONDOMINIAL; CONTRATO: 8495; DATA: 2023; MATERIAL: PVC; DIAMETRO: 100</t>
  </si>
  <si>
    <t>REDE DE ESGOTO; REGIAO ADMINISTRATIVA: ITAPOA; TIPO: INTERLIGACAO UO; CONTRATO: 8495; DATA: 2019; MATERIAL: PVC; DIAMETRO: 150</t>
  </si>
  <si>
    <t>REDE DE ESGOTO; REGIAO ADMINISTRATIVA: ITAPOA; TIPO: RECALQUE; CONTRATO: 8495; DATA: 2019; MATERIAL: PEAD; DIAMETRO: 125</t>
  </si>
  <si>
    <t>REDE DE ESGOTO; REGIAO ADMINISTRATIVA: ITAPOA; TIPO: RECALQUE; CONTRATO: 8495; DATA: 2019; MATERIAL: PEAD; DIAMETRO: 200</t>
  </si>
  <si>
    <t>REDE DE ESGOTO; REGIAO ADMINISTRATIVA: ITAPOA; TIPO: REDE COLETORA; CONTRATO: 8495; DATA: 2019; MATERIAL: PVC; DIAMETRO: 150</t>
  </si>
  <si>
    <t>REDE DE ESGOTO; REGIAO ADMINISTRATIVA: ITAPOA; TIPO: REDE COLETORA; CONTRATO: 8495; DATA: 2019; MATERIAL: PVC; DIAMETRO: 200</t>
  </si>
  <si>
    <t>REDE DE ESGOTO; REGIAO ADMINISTRATIVA: ITAPOA; TIPO: REDE COLETORA; CONTRATO: 8495; DATA: 2019; MATERIAL: PVC; DIAMETRO: 250</t>
  </si>
  <si>
    <t>REDE DE ESGOTO; REGIAO ADMINISTRATIVA: ITAPOA; TIPO: INTERCEPTOR; CONTRATO: 8495; DATA: 2023; MATERIAL: PVC; DIAMETRO: 300</t>
  </si>
  <si>
    <t>REDE DE ESGOTO; REGIAO ADMINISTRATIVA: ITAPOA; TIPO: REDE COLETORA; CONTRATO: 8495; DATA: 2023; MATERIAL: PVC; DIAMETRO: 150</t>
  </si>
  <si>
    <t>REDE DE ESGOTO; REGIAO ADMINISTRATIVA: SOBRADINHO II; TIPO: REDE COLETORA; CONTRATO: 8670; DATA: 2017; MATERIAL: PEAD; DIAMETRO: 200</t>
  </si>
  <si>
    <t>REDE DE ESGOTO; REGIAO ADMINISTRATIVA: SOBRADINHO II; TIPO: INTERCEPTOR; CONTRATO: 8670; DATA: 2017; MATERIAL: PVC; DIAMETRO: 200</t>
  </si>
  <si>
    <t>REDE DE ESGOTO; REGIAO ADMINISTRATIVA: SOBRADINHO II; TIPO: REDE COLETORA; CONTRATO: 8670; DATA: 2017; MATERIAL: PVC; DIAMETRO: 150</t>
  </si>
  <si>
    <t>REDE DE ESGOTO; REGIAO ADMINISTRATIVA: SOBRADINHO II; TIPO: REDE COLETORA; CONTRATO: 8670; DATA: 2017; MATERIAL: PVC; DIAMETRO: 200</t>
  </si>
  <si>
    <t>REDE DE ESGOTO; REGIAO ADMINISTRATIVA: SOBRADINHO II; TIPO: REDE COLETORA; CONTRATO: 8670; DATA: 2018; MATERIAL: PVC; DIAMETRO: 150</t>
  </si>
  <si>
    <t>REDE DE ESGOTO; REGIAO ADMINISTRATIVA: SOL NASCENTE E POR DO SOL; TIPO: INTERCEPTOR; CONTRATO: 8902; DATA: 2020; MATERIAL: CAR; DIAMETRO: 1000</t>
  </si>
  <si>
    <t>REDE DE ESGOTO; REGIAO ADMINISTRATIVA: SOL NASCENTE E POR DO SOL; TIPO: RECALQUE; CONTRATO: 8902; DATA: 2020; MATERIAL: PEAD; DIAMETRO: 160</t>
  </si>
  <si>
    <t>REDE DE ESGOTO; REGIAO ADMINISTRATIVA: SOL NASCENTE E POR DO SOL; TIPO: REDE COLETORA; CONTRATO: 8902; DATA: 2020; MATERIAL: PEAD; DIAMETRO: 150</t>
  </si>
  <si>
    <t>REDE DE ESGOTO; REGIAO ADMINISTRATIVA: SOL NASCENTE E POR DO SOL; TIPO: REDE COLETORA; CONTRATO: 8902; DATA: 2020; MATERIAL: PVC; DIAMETRO: 100</t>
  </si>
  <si>
    <t>REDE DE ESGOTO; REGIAO ADMINISTRATIVA: SOL NASCENTE E POR DO SOL; TIPO: REDE COLETORA; CONTRATO: 8902; DATA: 2020; MATERIAL: PVC; DIAMETRO: 150</t>
  </si>
  <si>
    <t>REDE DE ESGOTO; REGIAO ADMINISTRATIVA: SOL NASCENTE E POR DO SOL; TIPO: REDE COLETORA; CONTRATO: 8902; DATA: 2020; MATERIAL: PVC; DIAMETRO: 200</t>
  </si>
  <si>
    <t>REDE DE ESGOTO; REGIAO ADMINISTRATIVA: SOL NASCENTE E POR DO SOL; TIPO: REDE CONDOMINIAL; CONTRATO: 8902; DATA: 2020; MATERIAL: PVC; DIAMETRO: 100</t>
  </si>
  <si>
    <t>REDE DE ESGOTO; REGIAO ADMINISTRATIVA: SOL NASCENTE E POR DO SOL; TIPO: REDE CONDOMINIAL; CONTRATO: 8902; DATA: 2020; MATERIAL: PVC; DIAMETRO: 150</t>
  </si>
  <si>
    <t>REDE DE ESGOTO; REGIAO ADMINISTRATIVA: SOL NASCENTE E POR DO SOL; TIPO: REDE CONDOMINIAL; CONTRATO: 8831; DATA: 2018; MATERIAL: PVC; DIAMETRO: 100</t>
  </si>
  <si>
    <t>REDE DE ESGOTO; REGIAO ADMINISTRATIVA: SOL NASCENTE E POR DO SOL; TIPO: REDE COLETORA; CONTRATO: 8831; DATA: 2018; MATERIAL: PVC; DIAMETRO: 150</t>
  </si>
  <si>
    <t>REDE DE ESGOTO; REGIAO ADMINISTRATIVA: SOL NASCENTE E POR DO SOL; TIPO: REDE COLETORA; CONTRATO: 8831; DATA: 2018; MATERIAL: PVC; DIAMETRO: 200</t>
  </si>
  <si>
    <t>REDE DE ESGOTO; REGIAO ADMINISTRATIVA: PLANO PILOTO; TIPO: INTERLIGACAO UO; CONTRATO: 8601; DATA: 2016; MATERIAL: PEAD; DIAMETRO: 355</t>
  </si>
  <si>
    <t>REDE DE ESGOTO; REGIAO ADMINISTRATIVA: PLANO PILOTO; TIPO: RECALQUE; CONTRATO: 8601; DATA: 2016; MATERIAL: PEAD; DIAMETRO: 225</t>
  </si>
  <si>
    <t>REDE DE ESGOTO; REGIAO ADMINISTRATIVA: PLANO PILOTO; TIPO: RECALQUE; CONTRATO: 8601; DATA: 2016; MATERIAL: PEAD; DIAMETRO: 355</t>
  </si>
  <si>
    <t>REDE DE ESGOTO; REGIAO ADMINISTRATIVA: SOBRADINHO II; TIPO: REDE CONDOMINIAL; CONTRATO: 8405; DATA: 2023; MATERIAL: PVC; DIAMETRO: 100</t>
  </si>
  <si>
    <t>REDE DE ESGOTO; REGIAO ADMINISTRATIVA: SOBRADINHO II; TIPO: REDE COLETORA; CONTRATO: 8405; DATA: 2023; MATERIAL: PVC; DIAMETRO: 150</t>
  </si>
  <si>
    <t>REDE DE ESGOTO; REGIAO ADMINISTRATIVA: SOBRADINHO II; TIPO: REDE COLETORA; CONTRATO: 8838; DATA: 2019; MATERIAL: PVC; DIAMETRO: 400</t>
  </si>
  <si>
    <t>REDE DE ESGOTO; REGIAO ADMINISTRATIVA: SOBRADINHO II; TIPO: REDE CONDOMINIAL; CONTRATO: 8838; DATA: 2018; MATERIAL: PVC; DIAMETRO: 100</t>
  </si>
  <si>
    <t>REDE DE ESGOTO; REGIAO ADMINISTRATIVA: SOBRADINHO II; TIPO: REDE COLETORA; CONTRATO: 8838; DATA: 2019; MATERIAL: PVC; DIAMETRO: 100</t>
  </si>
  <si>
    <t>REDE DE ESGOTO; REGIAO ADMINISTRATIVA: SOBRADINHO II; TIPO: REDE CONDOMINIAL; CONTRATO: 8838; DATA: 2019; MATERIAL: PVC; DIAMETRO: 100</t>
  </si>
  <si>
    <t>REDE DE ESGOTO; REGIAO ADMINISTRATIVA: SOBRADINHO II; TIPO: REDE COLETORA; CONTRATO: 8838; DATA: 2018; MATERIAL: PVC; DIAMETRO: 150</t>
  </si>
  <si>
    <t>REDE DE ESGOTO; REGIAO ADMINISTRATIVA: SOBRADINHO II; TIPO: REDE COLETORA; CONTRATO: 8838; DATA: 2018; MATERIAL: PVC; DIAMETRO: 200</t>
  </si>
  <si>
    <t>REDE DE ESGOTO; REGIAO ADMINISTRATIVA: SOBRADINHO II; TIPO: REDE COLETORA; CONTRATO: 8838; DATA: 2019; MATERIAL: PVC; DIAMETRO: 150</t>
  </si>
  <si>
    <t>REDE DE ESGOTO; REGIAO ADMINISTRATIVA: SOBRADINHO II; TIPO: REDE COLETORA; CONTRATO: 8838; DATA: 2019; MATERIAL: PVC; DIAMETRO: 200</t>
  </si>
  <si>
    <t>REDE DE ESGOTO; REGIAO ADMINISTRATIVA: SOBRADINHO II; TIPO: REDE COLETORA; CONTRATO: 8838; DATA: 2019; MATERIAL: PVC; DIAMETRO: 250</t>
  </si>
  <si>
    <t>REDE DE ESGOTO; REGIAO ADMINISTRATIVA: SOBRADINHO II; TIPO: REDE COLETORA; CONTRATO: 8838; DATA: 2019; MATERIAL: PVC; DIAMETRO: 300</t>
  </si>
  <si>
    <t>REDE DE ESGOTO; REGIAO ADMINISTRATIVA: SOBRADINHO II; TIPO: INTERLIGACAO UO; CONTRATO: 71; DATA: 2019; MATERIAL: PEAD; DIAMETRO: 220</t>
  </si>
  <si>
    <t>REDE DE ESGOTO; REGIAO ADMINISTRATIVA: SOBRADINHO II; TIPO: RECALQUE; CONTRATO: 71; DATA: 2019; MATERIAL: PEAD; DIAMETRO: 220</t>
  </si>
  <si>
    <t>REDE DE ESGOTO; REGIAO ADMINISTRATIVA: SAMAMBAIA; TIPO: REDE CONDOMINIAL; CONTRATO: 9435; DATA: 2023; MATERIAL: PVC; DIAMETRO: 150</t>
  </si>
  <si>
    <t>REDE DE ESGOTO; REGIAO ADMINISTRATIVA: RECANTO DAS EMAS; TIPO: INTERCEPTOR; CONTRATO: 9435; DATA: 2022; MATERIAL: PEADC; DIAMETRO: 600</t>
  </si>
  <si>
    <t>REDE DE ESGOTO; REGIAO ADMINISTRATIVA: RECANTO DAS EMAS; TIPO: INTERCEPTOR; CONTRATO: 9435; DATA: 2023; MATERIAL: PEADC; DIAMETRO: 600</t>
  </si>
  <si>
    <t>REDE DE ESGOTO; REGIAO ADMINISTRATIVA: RECANTO DAS EMAS; TIPO: REDE CONDOMINIAL; CONTRATO: 9435; DATA: 2023; MATERIAL: PVC; DIAMETRO: 150</t>
  </si>
  <si>
    <t>REDE DE ESGOTO; REGIAO ADMINISTRATIVA: SANTA MARIA; TIPO: REDE COLETORA; CONTRATO: 9435; DATA: 2023; MATERIAL: PVC; DIAMETRO: 150</t>
  </si>
  <si>
    <t>REDE DE ESGOTO; REGIAO ADMINISTRATIVA: SANTA MARIA; TIPO: REDE COLETORA; CONTRATO: 9435; DATA: 2022; MATERIAL: PVC; DIAMETRO: 200</t>
  </si>
  <si>
    <t>REDE DE ESGOTO; REGIAO ADMINISTRATIVA: SANTA MARIA; TIPO: REDE CONDOMINIAL; CONTRATO: 9435; DATA: 2022; MATERIAL: PVC; DIAMETRO: 100</t>
  </si>
  <si>
    <t>REDE DE ESGOTO; REGIAO ADMINISTRATIVA: RECANTO DAS EMAS; TIPO: INTERCEPTOR; CONTRATO: 9435; DATA: 2021; MATERIAL: PEADC; DIAMETRO: 600</t>
  </si>
  <si>
    <t>REDE DE AGUA; REGIAO ADMINISTRATIVA: VALPARAISO-GO; TIPO: ADUTORA; CONTRATO: 8659; DATA: 2016; COD. UO: AAB.COR.010; MATERIAL: ACO; DIAMETRO: 1200</t>
  </si>
  <si>
    <t>CODIGO 1.1.2.1.1 - AGUA | PRODUCAO | ADUCAO | REDES ADUTORAS/SUBADUTORAS DE AGUA BRUTA | TUBULACOES EM GERAL</t>
  </si>
  <si>
    <t>REDE DE AGUA; REGIAO ADMINISTRATIVA: SANTA MARIA; TIPO: ADUTORA; CONTRATO: 8609; DATA: 2021; COD. UO: AAT.SMA.050; MATERIAL: ACO; DIAMETRO: 1300</t>
  </si>
  <si>
    <t>REDE DE AGUA; REGIAO ADMINISTRATIVA: GAMA; TIPO: ADUTORA; CONTRATO: 8863; DATA: 2018; COD. UO: AAT.GAM.110; MATERIAL: ACO; DIAMETRO: 1200</t>
  </si>
  <si>
    <t>REDE DE AGUA; REGIAO ADMINISTRATIVA: LAGO NORTE; TIPO: ADUTORA; CONTRATO: 8744; DATA: 2023; COD. UO: AAT.LNT.190; MATERIAL: FF; DIAMETRO: 400</t>
  </si>
  <si>
    <t>REDE DE AGUA; REGIAO ADMINISTRATIVA: LAGO NORTE; TIPO: ADUTORA; CONTRATO: 8744; DATA: 2023; COD. UO: AAT.LNT.190; MATERIAL: FF; DIAMETRO: 700</t>
  </si>
  <si>
    <t>REDE DE AGUA; REGIAO ADMINISTRATIVA: VALPARAISO-GO; TIPO: ADUTORA; CONTRATO: 8837; DATA: 2016; COD. UO: AAB.COR.010; MATERIAL: ACO; DIAMETRO: 1200</t>
  </si>
  <si>
    <t>REDE DE AGUA; REGIAO ADMINISTRATIVA: VALPARAISO-GO; TIPO: ADUTORA; CONTRATO: 8659; DATA: 2016; COD. UO: AAB.COR.010; MATERIAL: ACO; DIAMETRO: 150</t>
  </si>
  <si>
    <t>REDE DE AGUA; REGIAO ADMINISTRATIVA: VALPARAISO-GO; TIPO: ADUTORA; CONTRATO: 8659; DATA: 2016; COD. UO: AAB.COR.010; MATERIAL: ACO; DIAMETRO: 200</t>
  </si>
  <si>
    <t>REDE DE AGUA; REGIAO ADMINISTRATIVA: VALPARAISO-GO; TIPO: ADUTORA; CONTRATO: 8659; DATA: 2016; COD. UO: AAB.COR.010; MATERIAL: ACO; DIAMETRO: 250</t>
  </si>
  <si>
    <t>REDE DE AGUA; REGIAO ADMINISTRATIVA: SANTA MARIA; TIPO: ADUTORA; CONTRATO: 8609; DATA: 2021; COD. UO: AAT.SMA.050; MATERIAL: ACO; DIAMETRO: 500</t>
  </si>
  <si>
    <t>REDE DE AGUA; REGIAO ADMINISTRATIVA: SANTA MARIA; TIPO: ADUTORA; CONTRATO: 8609; DATA: 2021; COD. UO: AAT.SMA.050; MATERIAL: FF; DIAMETRO: 500</t>
  </si>
  <si>
    <t>REDE DE AGUA; REGIAO ADMINISTRATIVA: SANTA MARIA; TIPO: ADUTORA; CONTRATO: 8609; DATA: 2021; COD. UO: AAT.SMA.050; MATERIAL: FF; DIAMETRO: 700</t>
  </si>
  <si>
    <t>REDE DE AGUA; REGIAO ADMINISTRATIVA: LAGO NORTE; TIPO: ADUTORA; CONTRATO: 8661; DATA: 2019; COD. UO: AAB.RBA.010; MATERIAL: FF; DIAMETRO: 400</t>
  </si>
  <si>
    <t>REDE DE AGUA; REGIAO ADMINISTRATIVA: LAGO NORTE; TIPO: ADUTORA; CONTRATO: 8661; DATA: 2019; COD. UO: AAB.RBA.010; MATERIAL: FF; DIAMETRO: 500</t>
  </si>
  <si>
    <t>REDE DE AGUA; REGIAO ADMINISTRATIVA: LAGO NORTE; TIPO: ADUTORA; CONTRATO: 8661; DATA: 2019; COD. UO: AAB.RBA.010; MATERIAL: FF; DIAMETRO: 700</t>
  </si>
  <si>
    <t>REDE DE AGUA; REGIAO ADMINISTRATIVA: LAGO NORTE; TIPO: ADUTORA; CONTRATO: 8661; DATA: 2020; COD. UO: AAB.RBA.010; MATERIAL: FF; DIAMETRO: 700</t>
  </si>
  <si>
    <t>REDE DE AGUA; REGIAO ADMINISTRATIVA: RIACHO FUNDO II; TIPO: ADUTORA; CONTRATO: 8599; DATA: 2021; COD. UO: AAT.RF2.010; MATERIAL: FF; DIAMETRO: 900</t>
  </si>
  <si>
    <t>REDE DE AGUA; REGIAO ADMINISTRATIVA: RIACHO FUNDO II; TIPO: ADUTORA; CONTRATO: 8599; DATA: 2021; COD. UO: AAT.RF2.030; MATERIAL: FF; DIAMETRO: 900</t>
  </si>
  <si>
    <t>REDE DE AGUA; REGIAO ADMINISTRATIVA: SAMAMBAIA; TIPO: REDE DE DISTRIBUICAO; CONTRATO: 9212; DATA: 2022; MATERIAL: PEAD; DIAMETRO: 63</t>
  </si>
  <si>
    <t>CODIGO 1.2.3.1.1 - AGUA | DISTRIBUICAO | REDES | REDES DE DISTRIBUICAO | TUBULACOES EM GERAL</t>
  </si>
  <si>
    <t>REDE DE AGUA; REGIAO ADMINISTRATIVA: SAMAMBAIA; TIPO: REDE DE DISTRIBUICAO; CONTRATO: 9212; DATA: 2021; MATERIAL: PEAD; DIAMETRO: 63</t>
  </si>
  <si>
    <t>REDE DE AGUA; REGIAO ADMINISTRATIVA: SOBRADINHO; TIPO: REDE DE DISTRIBUICAO; CONTRATO: 9220; DATA: 2023; MATERIAL: PEAD; DIAMETRO: 63</t>
  </si>
  <si>
    <t>REDE DE AGUA; REGIAO ADMINISTRATIVA: TAGUATINGA; TIPO: REDE DE DISTRIBUICAO; CONTRATO: 9212; DATA: 2022; MATERIAL: PEAD; DIAMETRO: 160</t>
  </si>
  <si>
    <t>REDE DE AGUA; REGIAO ADMINISTRATIVA: LAGO SUL; TIPO: REDE DE DISTRIBUICAO; CONTRATO: 9220; DATA: 2022; MATERIAL: PEAD; DIAMETRO: 32</t>
  </si>
  <si>
    <t>REDE DE AGUA; REGIAO ADMINISTRATIVA: TAGUATINGA; TIPO: SUBADUTORA; CONTRATO: 9212; DATA: 2020; MATERIAL: PEAD; DIAMETRO: 315</t>
  </si>
  <si>
    <t>CODIGO 1.2.1.1.1 - AGUA | DISTRIBUICAO | REDES ADUTORAS/SUBADUTORAS DE AGUA TRATADA | REDES ADUTORAS/SUBADUTORAS | TUBULACAO EM GERAL</t>
  </si>
  <si>
    <t>REDE DE AGUA; REGIAO ADMINISTRATIVA: PLANO PILOTO; TIPO: ADUTORA; CONTRATO: 9220; DATA: 2021; MATERIAL: PEAD; DIAMETRO: 315</t>
  </si>
  <si>
    <t>REDE DE AGUA; REGIAO ADMINISTRATIVA: SOBRADINHO II; TIPO: REDE DE DISTRIBUICAO; CONTRATO: 8540; DATA: 2020; MATERIAL: PEAD; DIAMETRO: 63</t>
  </si>
  <si>
    <t>REDE DE AGUA; REGIAO ADMINISTRATIVA: ITAPOA; TIPO: REDE DE DISTRIBUICAO; CONTRATO: 9220; DATA: 2021; MATERIAL: PEAD; DIAMETRO: 63</t>
  </si>
  <si>
    <t>REDE DE AGUA; REGIAO ADMINISTRATIVA: SOBRADINHO; TIPO: REDE DE DISTRIBUICAO; CONTRATO: 9434; DATA: 2023; MATERIAL: PEAD; DIAMETRO: 63</t>
  </si>
  <si>
    <t>REDE DE AGUA; REGIAO ADMINISTRATIVA: SAMAMBAIA; TIPO: REDE DE DISTRIBUICAO; CONTRATO: 9212; DATA: 2020; MATERIAL: PEAD; DIAMETRO: 90</t>
  </si>
  <si>
    <t>REDE DE AGUA; REGIAO ADMINISTRATIVA: SAMAMBAIA; TIPO: REDE DE DISTRIBUICAO; CONTRATO: 9212; DATA: 2021; MATERIAL: PEAD; DIAMETRO: 125</t>
  </si>
  <si>
    <t>REDE DE AGUA; REGIAO ADMINISTRATIVA: PLANO PILOTO; TIPO: REDE DE DISTRIBUICAO; CONTRATO: 9220; DATA: 2021; MATERIAL: PEAD; DIAMETRO: 63</t>
  </si>
  <si>
    <t>REDE DE AGUA; REGIAO ADMINISTRATIVA: PLANO PILOTO; TIPO: REDE DE DISTRIBUICAO; CONTRATO: 9220; DATA: 2021; MATERIAL: PEAD; DIAMETRO: 90</t>
  </si>
  <si>
    <t>REDE DE AGUA; REGIAO ADMINISTRATIVA: PLANO PILOTO; TIPO: REDE DE DISTRIBUICAO; CONTRATO: 9220; DATA: 2021; MATERIAL: PEAD; DIAMETRO: 125</t>
  </si>
  <si>
    <t>REDE DE AGUA; REGIAO ADMINISTRATIVA: PLANO PILOTO; TIPO: REDE DE DISTRIBUICAO; CONTRATO: 9220; DATA: 2021; MATERIAL: PEAD; DIAMETRO: 160</t>
  </si>
  <si>
    <t>REDE DE AGUA; REGIAO ADMINISTRATIVA: CEILANDIA; TIPO: REDE DE DISTRIBUICAO; CONTRATO: 9090; DATA: 2022; MATERIAL: PEAD; DIAMETRO: 160</t>
  </si>
  <si>
    <t>REDE DE AGUA; REGIAO ADMINISTRATIVA: PARANOA; TIPO: REDE DE DISTRIBUICAO; CONTRATO: 9138; DATA: 2022; MATERIAL: PEAD; DIAMETRO: 32</t>
  </si>
  <si>
    <t>REDE DE AGUA; REGIAO ADMINISTRATIVA: TAGUATINGA; TIPO: REDE DE DISTRIBUICAO; CONTRATO: 9436; DATA: 2023; MATERIAL: FF; DIAMETRO: 75</t>
  </si>
  <si>
    <t>REDE DE AGUA; REGIAO ADMINISTRATIVA: TAGUATINGA; TIPO: REDE DE DISTRIBUICAO; CONTRATO: 9436; DATA: 2023; MATERIAL: FF; DIAMETRO: 100</t>
  </si>
  <si>
    <t>REDE DE AGUA; REGIAO ADMINISTRATIVA: GAMA; TIPO: REDE DE DISTRIBUICAO; CONTRATO: 9435; DATA: 2022; MATERIAL: FF; DIAMETRO: 100</t>
  </si>
  <si>
    <t>REDE DE AGUA; REGIAO ADMINISTRATIVA: GAMA; TIPO: REDE DE DISTRIBUICAO; CONTRATO: 9435; DATA: 2022; MATERIAL: PEAD; DIAMETRO: 32</t>
  </si>
  <si>
    <t>REDE DE AGUA; REGIAO ADMINISTRATIVA: GAMA; TIPO: REDE DE DISTRIBUICAO; CONTRATO: 9435; DATA: 2022; MATERIAL: PEAD; DIAMETRO: 63</t>
  </si>
  <si>
    <t>REDE DE AGUA; REGIAO ADMINISTRATIVA: GAMA; TIPO: REDE DE DISTRIBUICAO; CONTRATO: 9435; DATA: 2022; MATERIAL: PEAD; DIAMETRO: 110</t>
  </si>
  <si>
    <t>REDE DE AGUA; REGIAO ADMINISTRATIVA: GAMA; TIPO: REDE DE DISTRIBUICAO; CONTRATO: 9435; DATA: 2022; MATERIAL: PVC; DIAMETRO: 60</t>
  </si>
  <si>
    <t>REDE DE AGUA; REGIAO ADMINISTRATIVA: GAMA; TIPO: REDE DE DISTRIBUICAO; CONTRATO: 9212; DATA: 2022; MATERIAL: PEAD; DIAMETRO: 63</t>
  </si>
  <si>
    <t>REDE DE AGUA; REGIAO ADMINISTRATIVA: GAMA; TIPO: REDE DE DISTRIBUICAO; CONTRATO: 9212; DATA: 2022; MATERIAL: PEAD; DIAMETRO: 90</t>
  </si>
  <si>
    <t>REDE DE AGUA; REGIAO ADMINISTRATIVA: GAMA; TIPO: REDE DE DISTRIBUICAO; CONTRATO: 9212; DATA: 2022; MATERIAL: PEAD; DIAMETRO: 110</t>
  </si>
  <si>
    <t>REDE DE AGUA; REGIAO ADMINISTRATIVA: GAMA; TIPO: REDE DE DISTRIBUICAO; CONTRATO: 9212; DATA: 2022; MATERIAL: PEAD; DIAMETRO: 160</t>
  </si>
  <si>
    <t>REDE DE AGUA; REGIAO ADMINISTRATIVA: RIACHO FUNDO; TIPO: REDE DE DISTRIBUICAO; CONTRATO: 9436; DATA: 2023; MATERIAL: PEAD; DIAMETRO: 110</t>
  </si>
  <si>
    <t>REDE DE AGUA; REGIAO ADMINISTRATIVA: RECANTO DAS EMAS; TIPO: REDE DE DISTRIBUICAO; CONTRATO: 9435; DATA: 2023; MATERIAL: FF; DIAMETRO: 400</t>
  </si>
  <si>
    <t>REDE DE AGUA; REGIAO ADMINISTRATIVA: RECANTO DAS EMAS; TIPO: REDE DE DISTRIBUICAO; CONTRATO: 9435; DATA: 2023; MATERIAL: PEAD; DIAMETRO: 63</t>
  </si>
  <si>
    <t>REDE DE AGUA; REGIAO ADMINISTRATIVA: SAMAMBAIA; TIPO: SUBADUTORA; CONTRATO: 9212; DATA: 2021; MATERIAL: PEAD; DIAMETRO: 250</t>
  </si>
  <si>
    <t>REDE DE AGUA; REGIAO ADMINISTRATIVA: GAMA; TIPO: REDE DE DISTRIBUICAO; CONTRATO: 9435; DATA: 2023; MATERIAL: PEAD; DIAMETRO: 63</t>
  </si>
  <si>
    <t>REDE DE AGUA; REGIAO ADMINISTRATIVA: NUCLEO BANDEIRANTE; TIPO: REDE DE DISTRIBUICAO; CONTRATO: 9220; DATA: 2022; MATERIAL: PVC DEFOFO; DIAMETRO: 200</t>
  </si>
  <si>
    <t>REDE DE AGUA; REGIAO ADMINISTRATIVA: PLANO PILOTO; TIPO: REDE DE DISTRIBUICAO; CONTRATO: 9220; DATA: 2022; MATERIAL: PEAD; DIAMETRO: 63</t>
  </si>
  <si>
    <t>REDE DE AGUA; REGIAO ADMINISTRATIVA: TAGUATINGA; TIPO: REDE DE DISTRIBUICAO; CONTRATO: 9212; DATA: 2022; MATERIAL: PEAD; DIAMETRO: 63</t>
  </si>
  <si>
    <t>REDE DE AGUA; REGIAO ADMINISTRATIVA: PLANO PILOTO; TIPO: REDE DE DISTRIBUICAO; CONTRATO: 9433; DATA: 2022; MATERIAL: PEAD; DIAMETRO: 63</t>
  </si>
  <si>
    <t>REDE DE AGUA; REGIAO ADMINISTRATIVA: PARK WAY; TIPO: REDE DE DISTRIBUICAO; CONTRATO: 9220; DATA: 2021; MATERIAL: PEAD; DIAMETRO: 63</t>
  </si>
  <si>
    <t>REDE DE AGUA; REGIAO ADMINISTRATIVA: PARK WAY; TIPO: REDE DE DISTRIBUICAO; CONTRATO: 9220; DATA: 2022; MATERIAL: PEAD; DIAMETRO: 63</t>
  </si>
  <si>
    <t>REDE DE AGUA; REGIAO ADMINISTRATIVA: SAO SEBASTIAO; TIPO: REDE DE DISTRIBUICAO; CONTRATO: 9434; DATA: 2023; MATERIAL: PEAD; DIAMETRO: 110</t>
  </si>
  <si>
    <t>REDE DE AGUA; REGIAO ADMINISTRATIVA: RIACHO FUNDO; TIPO: REDE DE DISTRIBUICAO; CONTRATO: 9212; DATA: 2022; MATERIAL: PEAD; DIAMETRO: 63</t>
  </si>
  <si>
    <t>REDE DE AGUA; REGIAO ADMINISTRATIVA: PLANALTINA; TIPO: REDE DE DISTRIBUICAO; CONTRATO: 9434; DATA: 2023; MATERIAL: PEAD; DIAMETRO: 63</t>
  </si>
  <si>
    <t>REDE DE AGUA; REGIAO ADMINISTRATIVA: PLANALTINA; TIPO: REDE DE DISTRIBUICAO; CONTRATO: 9434; DATA: 2023; MATERIAL: PEAD; DIAMETRO: 125</t>
  </si>
  <si>
    <t>REDE DE AGUA; REGIAO ADMINISTRATIVA: PLANALTINA; TIPO: REDE DE DISTRIBUICAO; CONTRATO: 9434; DATA: 2023; MATERIAL: PVC; DIAMETRO: 60</t>
  </si>
  <si>
    <t>REDE DE AGUA; REGIAO ADMINISTRATIVA: VICENTE PIRES; TIPO: REDE DE DISTRIBUICAO; CONTRATO: 9212; DATA: 2022; MATERIAL: PEAD; DIAMETRO: 63</t>
  </si>
  <si>
    <t>REDE DE AGUA; REGIAO ADMINISTRATIVA: VICENTE PIRES; TIPO: REDE DE DISTRIBUICAO; CONTRATO: 9212; DATA: 2022; MATERIAL: PEAD; DIAMETRO: 90</t>
  </si>
  <si>
    <t>REDE DE AGUA; REGIAO ADMINISTRATIVA: JARDIM BOTANICO; TIPO: REDE DE DISTRIBUICAO; CONTRATO: 9220; DATA: 2021; MATERIAL: PEAD; DIAMETRO: 63</t>
  </si>
  <si>
    <t>REDE DE AGUA; REGIAO ADMINISTRATIVA: JARDIM BOTANICO; TIPO: REDE DE DISTRIBUICAO; CONTRATO: 9220; DATA: 2022; MATERIAL: PEAD; DIAMETRO: 63</t>
  </si>
  <si>
    <t>REDE DE AGUA; REGIAO ADMINISTRATIVA: GUARA; TIPO: REDE DE DISTRIBUICAO; CONTRATO: 9220; DATA: 2022; MATERIAL: PEAD; DIAMETRO: 63</t>
  </si>
  <si>
    <t>REDE DE AGUA; REGIAO ADMINISTRATIVA: GAMA; TIPO: REDE DE DISTRIBUICAO; CONTRATO: 9212; DATA: 2020; MATERIAL: PEAD; DIAMETRO: 125</t>
  </si>
  <si>
    <t>REDE DE AGUA; REGIAO ADMINISTRATIVA: SOBRADINHO; TIPO: REDE DE DISTRIBUICAO; CONTRATO: 9220; DATA: 2022; MATERIAL: PEAD; DIAMETRO: 110</t>
  </si>
  <si>
    <t>REDE DE AGUA; REGIAO ADMINISTRATIVA: VICENTE PIRES; TIPO: REDE DE DISTRIBUICAO; CONTRATO: 9212; DATA: 2021; MATERIAL: PEAD; DIAMETRO: 63</t>
  </si>
  <si>
    <t>REDE DE AGUA; REGIAO ADMINISTRATIVA: VICENTE PIRES; TIPO: REDE DE DISTRIBUICAO; CONTRATO: 9212; DATA: 2020; MATERIAL: PEAD; DIAMETRO: 63</t>
  </si>
  <si>
    <t>REDE DE AGUA; REGIAO ADMINISTRATIVA: CRUZEIRO; TIPO: REDE DE DISTRIBUICAO; CONTRATO: 9229; DATA: 2021; MATERIAL: PEAD; DIAMETRO: 63</t>
  </si>
  <si>
    <t>REDE DE AGUA; REGIAO ADMINISTRATIVA: LAGO SUL; TIPO: REDE DE DISTRIBUICAO; CONTRATO: 9433; DATA: 2023; MATERIAL: PEAD; DIAMETRO: 63</t>
  </si>
  <si>
    <t>REDE DE AGUA; REGIAO ADMINISTRATIVA: AGUA QUENTE; TIPO: REDE DE DISTRIBUICAO; CONTRATO: 9435; DATA: 2023; MATERIAL: PEAD; DIAMETRO: 32</t>
  </si>
  <si>
    <t>REDE DE AGUA; REGIAO ADMINISTRATIVA: AGUA QUENTE; TIPO: REDE DE DISTRIBUICAO; CONTRATO: 9435; DATA: 2023; MATERIAL: PVC; DIAMETRO: 60</t>
  </si>
  <si>
    <t>REDE DE AGUA; REGIAO ADMINISTRATIVA: AGUA QUENTE; TIPO: REDE DE DISTRIBUICAO; CONTRATO: 9435; DATA: 2023; MATERIAL: PVC; DIAMETRO: 110</t>
  </si>
  <si>
    <t>REDE DE AGUA; REGIAO ADMINISTRATIVA: LAGO NORTE; TIPO: REDE DE DISTRIBUICAO; CONTRATO: 9220; DATA: 2022; MATERIAL: PEAD; DIAMETRO: 63</t>
  </si>
  <si>
    <t>REDE DE AGUA; REGIAO ADMINISTRATIVA: RIACHO FUNDO II; TIPO: REDE DE DISTRIBUICAO; CONTRATO: 9212; DATA: 2022; MATERIAL: PEAD; DIAMETRO: 63</t>
  </si>
  <si>
    <t>REDE DE AGUA; REGIAO ADMINISTRATIVA: PLANO PILOTO; TIPO: REDE DE DISTRIBUICAO; CONTRATO: 9229; DATA: 2021; MATERIAL: PEAD; DIAMETRO: 90</t>
  </si>
  <si>
    <t>REDE DE AGUA; REGIAO ADMINISTRATIVA: PLANALTINA; TIPO: REDE DE DISTRIBUICAO; CONTRATO: 9220; DATA: 2021; MATERIAL: PEAD; DIAMETRO: 63</t>
  </si>
  <si>
    <t>REDE DE AGUA; REGIAO ADMINISTRATIVA: SAMAMBAIA; TIPO: REDE DE DISTRIBUICAO; CONTRATO: 9435; DATA: 2022; MATERIAL: PEAD; DIAMETRO: 32</t>
  </si>
  <si>
    <t>REDE DE AGUA; REGIAO ADMINISTRATIVA: SAMAMBAIA; TIPO: REDE DE DISTRIBUICAO; CONTRATO: 9435; DATA: 2022; MATERIAL: PVC; DIAMETRO: 60</t>
  </si>
  <si>
    <t>REDE DE AGUA; REGIAO ADMINISTRATIVA: SAMAMBAIA; TIPO: REDE DE DISTRIBUICAO; CONTRATO: 9212; DATA: 2020; MATERIAL: PEAD; DIAMETRO: 63</t>
  </si>
  <si>
    <t>REDE DE AGUA; REGIAO ADMINISTRATIVA: PLANALTINA; TIPO: REDE DE DISTRIBUICAO; CONTRATO: 9220; DATA: 2022; MATERIAL: PEAD; DIAMETRO: 63</t>
  </si>
  <si>
    <t>REDE DE AGUA; REGIAO ADMINISTRATIVA: GAMA; TIPO: REDE DE DISTRIBUICAO; CONTRATO: 8220; DATA: 2021; MATERIAL: PVC; DIAMETRO: 60</t>
  </si>
  <si>
    <t>REDE DE AGUA; REGIAO ADMINISTRATIVA: GAMA; TIPO: REDE DE DISTRIBUICAO; CONTRATO: 8220; DATA: 2021; MATERIAL: PVC DEFOFO; DIAMETRO: 150</t>
  </si>
  <si>
    <t>REDE DE AGUA; REGIAO ADMINISTRATIVA: ARNIQUEIRA; TIPO: REDE DE DISTRIBUICAO; CONTRATO: 9212; DATA: 2022; MATERIAL: PEAD; DIAMETRO: 63</t>
  </si>
  <si>
    <t>REDE DE AGUA; REGIAO ADMINISTRATIVA: PLANO PILOTO; TIPO: REDE DE DISTRIBUICAO; CONTRATO: 8532; DATA: 2019; MATERIAL: PEAD; DIAMETRO: 110</t>
  </si>
  <si>
    <t>REDE DE AGUA; REGIAO ADMINISTRATIVA: PLANO PILOTO; TIPO: REDE DE DISTRIBUICAO; CONTRATO: 8532; DATA: 2019; MATERIAL: PVC; DIAMETRO: 85</t>
  </si>
  <si>
    <t>REDE DE AGUA; REGIAO ADMINISTRATIVA: GAMA; TIPO: REDE DE DISTRIBUICAO; CONTRATO: 9212; DATA: 2021; MATERIAL: PEAD; DIAMETRO: 63</t>
  </si>
  <si>
    <t>REDE DE AGUA; REGIAO ADMINISTRATIVA: GAMA; TIPO: REDE DE DISTRIBUICAO; CONTRATO: 9212; DATA: 2021; MATERIAL: PEAD; DIAMETRO: 110</t>
  </si>
  <si>
    <t>REDE DE AGUA; REGIAO ADMINISTRATIVA: GUARA; TIPO: REDE DE DISTRIBUICAO; CONTRATO: 9229; DATA: 2021; MATERIAL: PEAD; DIAMETRO: 63</t>
  </si>
  <si>
    <t>REDE DE AGUA; REGIAO ADMINISTRATIVA: ARNIQUEIRA; TIPO: REDE DE DISTRIBUICAO; CONTRATO: 9436; DATA: 2022; MATERIAL: PEAD; DIAMETRO: 63</t>
  </si>
  <si>
    <t>REDE DE AGUA; REGIAO ADMINISTRATIVA: ARNIQUEIRA; TIPO: REDE DE DISTRIBUICAO; CONTRATO: 9436; DATA: 2022; MATERIAL: PVC; DIAMETRO: 60</t>
  </si>
  <si>
    <t>REDE DE AGUA; REGIAO ADMINISTRATIVA: ARNIQUEIRA; TIPO: REDE DE DISTRIBUICAO; CONTRATO: 9436; DATA: 2022; MATERIAL: PVC DEFOFO; DIAMETRO: 200</t>
  </si>
  <si>
    <t>REDE DE AGUA; REGIAO ADMINISTRATIVA: CEILANDIA; TIPO: REDE DE DISTRIBUICAO; CONTRATO: 9212; DATA: 2022; MATERIAL: PEAD; DIAMETRO: 63</t>
  </si>
  <si>
    <t>REDE DE AGUA; REGIAO ADMINISTRATIVA: PLANO PILOTO; TIPO: REDE DE DISTRIBUICAO; CONTRATO: 9220; DATA: 2020; MATERIAL: PEAD; DIAMETRO: 63</t>
  </si>
  <si>
    <t>REDE DE AGUA; REGIAO ADMINISTRATIVA: PARK WAY; TIPO: REDE DE DISTRIBUICAO; CONTRATO: 9229; DATA: 2021; MATERIAL: PEAD; DIAMETRO: 32</t>
  </si>
  <si>
    <t>REDE DE AGUA; REGIAO ADMINISTRATIVA: VICENTE PIRES; TIPO: REDE DE DISTRIBUICAO; CONTRATO: 8532; DATA: 2019; MATERIAL: PEAD; DIAMETRO: 32</t>
  </si>
  <si>
    <t>REDE DE AGUA; REGIAO ADMINISTRATIVA: TAGUATINGA; TIPO: REDE DE DISTRIBUICAO; CONTRATO: 9436; DATA: 2022; MATERIAL: PEAD; DIAMETRO: 90</t>
  </si>
  <si>
    <t>REDE DE AGUA; REGIAO ADMINISTRATIVA: TAGUATINGA; TIPO: REDE DE DISTRIBUICAO; CONTRATO: 9436; DATA: 2022; MATERIAL: PEAD; DIAMETRO: 160</t>
  </si>
  <si>
    <t>REDE DE AGUA; REGIAO ADMINISTRATIVA: TAGUATINGA; TIPO: REDE DE DISTRIBUICAO; CONTRATO: 9436; DATA: 2022; MATERIAL: PVC; DIAMETRO: 60</t>
  </si>
  <si>
    <t>REDE DE AGUA; REGIAO ADMINISTRATIVA: TAGUATINGA; TIPO: REDE DE DISTRIBUICAO; CONTRATO: 9436; DATA: 2022; MATERIAL: PVC; DIAMETRO: 85</t>
  </si>
  <si>
    <t>REDE DE AGUA; REGIAO ADMINISTRATIVA: RIACHO FUNDO II; TIPO: REDE DE DISTRIBUICAO; CONTRATO: 9435; DATA: 2023; MATERIAL: PEAD; DIAMETRO: 63</t>
  </si>
  <si>
    <t>REDE DE AGUA; REGIAO ADMINISTRATIVA: RIACHO FUNDO II; TIPO: REDE DE DISTRIBUICAO; CONTRATO: 9212; DATA: 2021; MATERIAL: PEAD; DIAMETRO: 160</t>
  </si>
  <si>
    <t>REDE DE AGUA; REGIAO ADMINISTRATIVA: SOL NASCENTE E POR DO SOL; TIPO: REDE DE DISTRIBUICAO; CONTRATO: 9212; DATA: 2021; MATERIAL: PEAD; DIAMETRO: 63</t>
  </si>
  <si>
    <t>REDE DE AGUA; REGIAO ADMINISTRATIVA: SANTA MARIA; TIPO: REDE DE DISTRIBUICAO; CONTRATO: 9212; DATA: 2022; MATERIAL: PEAD; DIAMETRO: 63</t>
  </si>
  <si>
    <t>REDE DE AGUA; REGIAO ADMINISTRATIVA: SANTA MARIA; TIPO: REDE DE DISTRIBUICAO; CONTRATO: 9435; DATA: 2022; MATERIAL: PVC; DIAMETRO: 60</t>
  </si>
  <si>
    <t>REDE DE AGUA; REGIAO ADMINISTRATIVA: RIACHO FUNDO; TIPO: REDE DE DISTRIBUICAO; CONTRATO: 9212; DATA: 2023; MATERIAL: PEAD; DIAMETRO: 63</t>
  </si>
  <si>
    <t>REDE DE AGUA; REGIAO ADMINISTRATIVA: CEILANDIA; TIPO: REDE DE DISTRIBUICAO; CONTRATO: 9212; DATA: 2021; MATERIAL: PEAD; DIAMETRO: 63</t>
  </si>
  <si>
    <t>REDE DE AGUA; REGIAO ADMINISTRATIVA: SAMAMBAIA; TIPO: REDE DE DISTRIBUICAO; CONTRATO: 9435; DATA: 2023; MATERIAL: PVC; DIAMETRO: 60</t>
  </si>
  <si>
    <t>REDE DE AGUA; REGIAO ADMINISTRATIVA: SOL NASCENTE E POR DO SOL; TIPO: REDE DE DISTRIBUICAO; CONTRATO: 9436; DATA: 2022; MATERIAL: PVC; DIAMETRO: 60</t>
  </si>
  <si>
    <t>REDE DE AGUA; REGIAO ADMINISTRATIVA: PLANO PILOTO; TIPO: REDE DE DISTRIBUICAO; CONTRATO: 8540; DATA: 2019; MATERIAL: PEAD; DIAMETRO: 63</t>
  </si>
  <si>
    <t>REDE DE AGUA; REGIAO ADMINISTRATIVA: AGUA QUENTE; TIPO: ADUTORA; CONTRATO: 9212; DATA: 2020; MATERIAL: FF; DIAMETRO: 100</t>
  </si>
  <si>
    <t>REDE DE AGUA; REGIAO ADMINISTRATIVA: AGUA QUENTE; TIPO: ADUTORA; CONTRATO: 9212; DATA: 2020; MATERIAL: PEAD; DIAMETRO: 63</t>
  </si>
  <si>
    <t>REDE DE AGUA; REGIAO ADMINISTRATIVA: AGUA QUENTE; TIPO: ADUTORA; CONTRATO: 9212; DATA: 2020; MATERIAL: PEAD; DIAMETRO: 110</t>
  </si>
  <si>
    <t>REDE DE AGUA; REGIAO ADMINISTRATIVA: AGUA QUENTE; TIPO: ADUTORA; CONTRATO: 9212; DATA: 2020; MATERIAL: PEAD; DIAMETRO: 250</t>
  </si>
  <si>
    <t>REDE DE AGUA; REGIAO ADMINISTRATIVA: AGUA QUENTE; TIPO: REDE DE DISTRIBUICAO; CONTRATO: 9212; DATA: 2021; MATERIAL: PEAD; DIAMETRO: 90</t>
  </si>
  <si>
    <t>REDE DE AGUA; REGIAO ADMINISTRATIVA: JARDIM BOTANICO; TIPO: REDE DE DISTRIBUICAO; CONTRATO: 9434; DATA: 2022; MATERIAL: FF; DIAMETRO: 150</t>
  </si>
  <si>
    <t>REDE DE AGUA; REGIAO ADMINISTRATIVA: JARDIM BOTANICO; TIPO: REDE DE DISTRIBUICAO; CONTRATO: 9434; DATA: 2022; MATERIAL: FF; DIAMETRO: 200</t>
  </si>
  <si>
    <t>REDE DE AGUA; REGIAO ADMINISTRATIVA: JARDIM BOTANICO; TIPO: REDE DE DISTRIBUICAO; CONTRATO: 9434; DATA: 2022; MATERIAL: PVC; DIAMETRO: 85</t>
  </si>
  <si>
    <t>REDE DE AGUA; REGIAO ADMINISTRATIVA: JARDIM BOTANICO; TIPO: REDE DE DISTRIBUICAO; CONTRATO: 9434; DATA: 2022; MATERIAL: PVC DEFOFO; DIAMETRO: 150</t>
  </si>
  <si>
    <t>REDE DE AGUA; REGIAO ADMINISTRATIVA: JARDIM BOTANICO; TIPO: REDE DE DISTRIBUICAO; CONTRATO: 9434; DATA: 2022; MATERIAL: PVC DEFOFO; DIAMETRO: 200</t>
  </si>
  <si>
    <t>REDE DE AGUA; REGIAO ADMINISTRATIVA: PLANO PILOTO; TIPO: REDE DE DISTRIBUICAO; CONTRATO: 9230; DATA: 2021; MATERIAL: PVC; DIAMETRO: 60</t>
  </si>
  <si>
    <t>REDE DE AGUA; REGIAO ADMINISTRATIVA: JARDIM BOTANICO; TIPO: REDE DE DISTRIBUICAO; CONTRATO: 9230; DATA: 2021; MATERIAL: PEAD; DIAMETRO: 63</t>
  </si>
  <si>
    <t>REDE DE AGUA; REGIAO ADMINISTRATIVA: SOBRADINHO II; TIPO: REDE DE DISTRIBUICAO; CONTRATO: 9230; DATA: 2021; MATERIAL: PEAD; DIAMETRO: 32</t>
  </si>
  <si>
    <t>REDE DE AGUA; REGIAO ADMINISTRATIVA: PLANALTINA; TIPO: REDE DE DISTRIBUICAO; CONTRATO: 9230; DATA: 2021; MATERIAL: PEAD; DIAMETRO: 63</t>
  </si>
  <si>
    <t>REDE DE AGUA; REGIAO ADMINISTRATIVA: PLANALTINA; TIPO: REDE DE DISTRIBUICAO; CONTRATO: 9230; DATA: 2021; MATERIAL: PVC; DIAMETRO: 60</t>
  </si>
  <si>
    <t>REDE DE AGUA; REGIAO ADMINISTRATIVA: SAMAMBAIA; TIPO: ADUTORA; CONTRATO: 9212; DATA: 2021; MATERIAL: FF; DIAMETRO: 500</t>
  </si>
  <si>
    <t>REDE DE AGUA; REGIAO ADMINISTRATIVA: VICENTE PIRES; TIPO: REDE DE DISTRIBUICAO; CONTRATO: 9220; DATA: 2020; MATERIAL: PEAD; DIAMETRO: 280</t>
  </si>
  <si>
    <t>REDE DE AGUA; REGIAO ADMINISTRATIVA: AGUAS CLARAS; TIPO: REDE DE DISTRIBUICAO; CONTRATO: 9212; DATA: 2021; MATERIAL: PEAD; DIAMETRO: 110</t>
  </si>
  <si>
    <t>REDE DE AGUA; REGIAO ADMINISTRATIVA: AGUA QUENTE; TIPO: ADUTORA; CONTRATO: 9435; DATA: 2023; MATERIAL: FF; DIAMETRO: 100</t>
  </si>
  <si>
    <t>REDE DE AGUA; REGIAO ADMINISTRATIVA: AGUA QUENTE; TIPO: ADUTORA; CONTRATO: 9435; DATA: 2023; MATERIAL: PEAD; DIAMETRO: 110</t>
  </si>
  <si>
    <t>REDE DE AGUA; REGIAO ADMINISTRATIVA: AGUA QUENTE; TIPO: ADUTORA; CONTRATO: 9435; DATA: 2023; MATERIAL: PVC DEFOFO; DIAMETRO: 150</t>
  </si>
  <si>
    <t>REDE DE AGUA; REGIAO ADMINISTRATIVA: PLANO PILOTO; TIPO: ADUTORA; CONTRATO: 9229; DATA: 2021; MATERIAL: FF; DIAMETRO: 300</t>
  </si>
  <si>
    <t>REDE DE AGUA; REGIAO ADMINISTRATIVA: PLANO PILOTO; TIPO: TRECHO DE DESCARGA; CONTRATO: 9229; DATA: 2021; MATERIAL: PEAD; DIAMETRO: 63</t>
  </si>
  <si>
    <t>REDE DE AGUA; REGIAO ADMINISTRATIVA: GAMA; TIPO: SUBADUTORA; CONTRATO: 8220; DATA: 2021; MATERIAL: PVC DEFOFO; DIAMETRO: 200</t>
  </si>
  <si>
    <t>REDE DE AGUA; REGIAO ADMINISTRATIVA: GAMA; TIPO: SUBADUTORA; CONTRATO: 8220; DATA: 2021; MATERIAL: PVC DEFOFO; DIAMETRO: 250</t>
  </si>
  <si>
    <t>REDE DE AGUA; REGIAO ADMINISTRATIVA: PLANO PILOTO; TIPO: SUBADUTORA; CONTRATO: 9220; DATA: 2021; MATERIAL: PEAD; DIAMETRO: 125</t>
  </si>
  <si>
    <t>REDE DE AGUA; REGIAO ADMINISTRATIVA: SAO SEBASTIAO; TIPO: REDE DE DISTRIBUICAO; CONTRATO: 9044; DATA: 2019; MATERIAL: FF; DIAMETRO: 500</t>
  </si>
  <si>
    <t>REDE DE AGUA; REGIAO ADMINISTRATIVA: SAO SEBASTIAO; TIPO: REDE DE DISTRIBUICAO; CONTRATO: 9044; DATA: 2019; MATERIAL: PEAD; DIAMETRO: 32</t>
  </si>
  <si>
    <t>REDE DE AGUA; REGIAO ADMINISTRATIVA: SAO SEBASTIAO; TIPO: REDE DE DISTRIBUICAO; CONTRATO: 9044; DATA: 2019; MATERIAL: PEAD; DIAMETRO: 63</t>
  </si>
  <si>
    <t>REDE DE AGUA; REGIAO ADMINISTRATIVA: SAO SEBASTIAO; TIPO: REDE DE DISTRIBUICAO; CONTRATO: 9044; DATA: 2019; MATERIAL: PEAD; DIAMETRO: 90</t>
  </si>
  <si>
    <t>REDE DE AGUA; REGIAO ADMINISTRATIVA: SAO SEBASTIAO; TIPO: REDE DE DISTRIBUICAO; CONTRATO: 9044; DATA: 2019; MATERIAL: PEAD; DIAMETRO: 110</t>
  </si>
  <si>
    <t>REDE DE AGUA; REGIAO ADMINISTRATIVA: SAO SEBASTIAO; TIPO: REDE DE DISTRIBUICAO; CONTRATO: 9044; DATA: 2019; MATERIAL: PEAD; DIAMETRO: 125</t>
  </si>
  <si>
    <t>REDE DE AGUA; REGIAO ADMINISTRATIVA: JARDIM BOTANICO; TIPO: ADUTORA; CONTRATO: 8957; DATA: 2020; MATERIAL: FF; DIAMETRO: 200</t>
  </si>
  <si>
    <t>REDE DE AGUA; REGIAO ADMINISTRATIVA: JARDIM BOTANICO; TIPO: ADUTORA; CONTRATO: 8957; DATA: 2020; MATERIAL: FF; DIAMETRO: 400</t>
  </si>
  <si>
    <t>REDE DE AGUA; REGIAO ADMINISTRATIVA: JARDIM BOTANICO; TIPO: ADUTORA; CONTRATO: 8957; DATA: 2020; MATERIAL: FF; DIAMETRO: 800</t>
  </si>
  <si>
    <t>REDE DE AGUA; REGIAO ADMINISTRATIVA: JARDIM BOTANICO; TIPO: ADUTORA; CONTRATO: 8957; DATA: 2020; MATERIAL: PEAD; DIAMETRO: 225</t>
  </si>
  <si>
    <t>REDE DE AGUA; REGIAO ADMINISTRATIVA: AGUAS CLARAS; TIPO: REDE DE DISTRIBUICAO; CONTRATO: 9212; DATA: 2021; MATERIAL: PEAD; DIAMETRO: 160</t>
  </si>
  <si>
    <t>REDE DE AGUA; REGIAO ADMINISTRATIVA: AGUAS CLARAS; TIPO: REDE DE DISTRIBUICAO; CONTRATO: 9212; DATA: 2023; MATERIAL: PEAD; DIAMETRO: 63</t>
  </si>
  <si>
    <t>REDE DE AGUA; REGIAO ADMINISTRATIVA: SUDOESTE/OCTOGONAL; TIPO: ADUTORA; CONTRATO: 8666; DATA: 2019; MATERIAL: FF; DIAMETRO: 600</t>
  </si>
  <si>
    <t>REDE DE AGUA; REGIAO ADMINISTRATIVA: ITAPOA; TIPO: REDE DE DISTRIBUICAO; CONTRATO: 9220; DATA: 2020; MATERIAL: PEAD; DIAMETRO: 63</t>
  </si>
  <si>
    <t>REDE DE AGUA; REGIAO ADMINISTRATIVA: GAMA; TIPO: ADUTORA; CONTRATO: 8941; DATA: 2018; MATERIAL: FF; DIAMETRO: 200</t>
  </si>
  <si>
    <t>REDE DE AGUA; REGIAO ADMINISTRATIVA: GAMA; TIPO: ADUTORA; CONTRATO: 8941; DATA: 2018; MATERIAL: PEAD; DIAMETRO: 280</t>
  </si>
  <si>
    <t>REDE DE AGUA; REGIAO ADMINISTRATIVA: GAMA; TIPO: ADUTORA; CONTRATO: 8941; DATA: 2018; MATERIAL: PEAD; DIAMETRO: 450</t>
  </si>
  <si>
    <t>REDE DE AGUA; REGIAO ADMINISTRATIVA: GAMA; TIPO: REDE DE DISTRIBUICAO; CONTRATO: 8941; DATA: 2018; MATERIAL: PVC; DIAMETRO: 100</t>
  </si>
  <si>
    <t>REDE DE AGUA; REGIAO ADMINISTRATIVA: GAMA; TIPO: SUBADUTORA; CONTRATO: 8941; DATA: 2018; MATERIAL: PEAD; DIAMETRO: 450</t>
  </si>
  <si>
    <t>REDE DE AGUA; REGIAO ADMINISTRATIVA: CEILANDIA; TIPO: ADUTORA; CONTRATO: 9090; DATA: 2019; MATERIAL: FF; DIAMETRO: 300</t>
  </si>
  <si>
    <t>REDE DE AGUA; REGIAO ADMINISTRATIVA: CEILANDIA; TIPO: REDE DE DISTRIBUICAO; CONTRATO: 9090; DATA: 2019; MATERIAL: FF; DIAMETRO: 75</t>
  </si>
  <si>
    <t>REDE DE AGUA; REGIAO ADMINISTRATIVA: CEILANDIA; TIPO: REDE DE DISTRIBUICAO; CONTRATO: 9090; DATA: 2019; MATERIAL: FF; DIAMETRO: 150</t>
  </si>
  <si>
    <t>REDE DE AGUA; REGIAO ADMINISTRATIVA: CEILANDIA; TIPO: REDE DE DISTRIBUICAO; CONTRATO: 9090; DATA: 2019; MATERIAL: FF; DIAMETRO: 250</t>
  </si>
  <si>
    <t>REDE DE AGUA; REGIAO ADMINISTRATIVA: CEILANDIA; TIPO: REDE DE DISTRIBUICAO; CONTRATO: 9090; DATA: 2019; MATERIAL: FF; DIAMETRO: 600</t>
  </si>
  <si>
    <t>REDE DE AGUA; REGIAO ADMINISTRATIVA: CEILANDIA; TIPO: REDE DE DISTRIBUICAO; CONTRATO: 9090; DATA: 2019; MATERIAL: PEAD; DIAMETRO: 32</t>
  </si>
  <si>
    <t>REDE DE AGUA; REGIAO ADMINISTRATIVA: CEILANDIA; TIPO: REDE DE DISTRIBUICAO; CONTRATO: 9090; DATA: 2019; MATERIAL: PEAD; DIAMETRO: 63</t>
  </si>
  <si>
    <t>REDE DE AGUA; REGIAO ADMINISTRATIVA: CEILANDIA; TIPO: REDE DE DISTRIBUICAO; CONTRATO: 9090; DATA: 2019; MATERIAL: PEAD; DIAMETRO: 90</t>
  </si>
  <si>
    <t>REDE DE AGUA; REGIAO ADMINISTRATIVA: CEILANDIA; TIPO: REDE DE DISTRIBUICAO; CONTRATO: 9090; DATA: 2019; MATERIAL: PEAD; DIAMETRO: 110</t>
  </si>
  <si>
    <t>REDE DE AGUA; REGIAO ADMINISTRATIVA: CEILANDIA; TIPO: REDE DE DISTRIBUICAO; CONTRATO: 9090; DATA: 2019; MATERIAL: PEAD; DIAMETRO: 125</t>
  </si>
  <si>
    <t>REDE DE AGUA; REGIAO ADMINISTRATIVA: CEILANDIA; TIPO: REDE DE DISTRIBUICAO; CONTRATO: 9090; DATA: 2019; MATERIAL: PEAD; DIAMETRO: 160</t>
  </si>
  <si>
    <t>REDE DE AGUA; REGIAO ADMINISTRATIVA: CEILANDIA; TIPO: REDE DE DISTRIBUICAO; CONTRATO: 9090; DATA: 2019; MATERIAL: PEAD; DIAMETRO: 180</t>
  </si>
  <si>
    <t>REDE DE AGUA; REGIAO ADMINISTRATIVA: CEILANDIA; TIPO: REDE DE DISTRIBUICAO; CONTRATO: 9090; DATA: 2019; MATERIAL: PEAD; DIAMETRO: 200</t>
  </si>
  <si>
    <t>REDE DE AGUA; REGIAO ADMINISTRATIVA: CEILANDIA; TIPO: REDE DE DISTRIBUICAO; CONTRATO: 9090; DATA: 2019; MATERIAL: PEAD; DIAMETRO: 225</t>
  </si>
  <si>
    <t>REDE DE AGUA; REGIAO ADMINISTRATIVA: CEILANDIA; TIPO: REDE DE DISTRIBUICAO; CONTRATO: 9090; DATA: 2019; MATERIAL: PEAD; DIAMETRO: 250</t>
  </si>
  <si>
    <t>REDE DE AGUA; REGIAO ADMINISTRATIVA: CEILANDIA; TIPO: REDE DE DISTRIBUICAO; CONTRATO: 9090; DATA: 2019; MATERIAL: PEAD; DIAMETRO: 280</t>
  </si>
  <si>
    <t>REDE DE AGUA; REGIAO ADMINISTRATIVA: CEILANDIA; TIPO: REDE DE DISTRIBUICAO; CONTRATO: 9090; DATA: 2019; MATERIAL: PEAD; DIAMETRO: 315</t>
  </si>
  <si>
    <t>REDE DE AGUA; REGIAO ADMINISTRATIVA: CEILANDIA; TIPO: REDE DE DISTRIBUICAO; CONTRATO: 9090; DATA: 2019; MATERIAL: PEAD; DIAMETRO: 355</t>
  </si>
  <si>
    <t>REDE DE AGUA; REGIAO ADMINISTRATIVA: CEILANDIA; TIPO: REDE DE DISTRIBUICAO; CONTRATO: 9090; DATA: 2019; MATERIAL: PEAD; DIAMETRO: 400</t>
  </si>
  <si>
    <t>REDE DE AGUA; REGIAO ADMINISTRATIVA: CEILANDIA; TIPO: REDE DE DISTRIBUICAO; CONTRATO: 9090; DATA: 2019; MATERIAL: PEAD; DIAMETRO: 450</t>
  </si>
  <si>
    <t>REDE DE AGUA; REGIAO ADMINISTRATIVA: CEILANDIA; TIPO: REDE DE DISTRIBUICAO; CONTRATO: 9090; DATA: 2019; MATERIAL: PEAD; DIAMETRO: 500</t>
  </si>
  <si>
    <t>REDE DE AGUA; REGIAO ADMINISTRATIVA: CEILANDIA; TIPO: REDE DE DISTRIBUICAO; CONTRATO: 9090; DATA: 2019; MATERIAL: PEAD; DIAMETRO: 630</t>
  </si>
  <si>
    <t>REDE DE AGUA; REGIAO ADMINISTRATIVA: CEILANDIA; TIPO: REDE DE DISTRIBUICAO; CONTRATO: 9090; DATA: 2019; MATERIAL: PVC; DIAMETRO: 60</t>
  </si>
  <si>
    <t>REDE DE AGUA; REGIAO ADMINISTRATIVA: CEILANDIA; TIPO: REDE DE DISTRIBUICAO; CONTRATO: 9090; DATA: 2019; MATERIAL: PVC; DIAMETRO: 85</t>
  </si>
  <si>
    <t>REDE DE AGUA; REGIAO ADMINISTRATIVA: CEILANDIA; TIPO: REDE DE DISTRIBUICAO; CONTRATO: 9090; DATA: 2019; MATERIAL: PVC; DIAMETRO: 110</t>
  </si>
  <si>
    <t>REDE DE AGUA; REGIAO ADMINISTRATIVA: CEILANDIA; TIPO: REDE DE DISTRIBUICAO; CONTRATO: 9090; DATA: 2019; MATERIAL: PVC DEFOFO; DIAMETRO: 200</t>
  </si>
  <si>
    <t>REDE DE AGUA; REGIAO ADMINISTRATIVA: CEILANDIA; TIPO: SUBADUTORA; CONTRATO: 9090; DATA: 2019; MATERIAL: FF; DIAMETRO: 200</t>
  </si>
  <si>
    <t>REDE DE AGUA; REGIAO ADMINISTRATIVA: CEILANDIA; TIPO: TRECHO DE DESCARGA; CONTRATO: 9090; DATA: 2019; MATERIAL: PEAD; DIAMETRO: 280</t>
  </si>
  <si>
    <t>REDE DE AGUA; REGIAO ADMINISTRATIVA: CEILANDIA; TIPO: TRECHO DE DESCARGA; CONTRATO: 9090; DATA: 2019; MATERIAL: PVC; DIAMETRO: 60</t>
  </si>
  <si>
    <t>REDE DE AGUA; REGIAO ADMINISTRATIVA: CEILANDIA; TIPO: REDE DE DISTRIBUICAO; CONTRATO: 9090; DATA: 2020; MATERIAL: PEAD; DIAMETRO: 32</t>
  </si>
  <si>
    <t>REDE DE AGUA; REGIAO ADMINISTRATIVA: CEILANDIA; TIPO: REDE DE DISTRIBUICAO; CONTRATO: 9090; DATA: 2020; MATERIAL: PEAD; DIAMETRO: 63</t>
  </si>
  <si>
    <t>REDE DE AGUA; REGIAO ADMINISTRATIVA: CEILANDIA; TIPO: REDE DE DISTRIBUICAO; CONTRATO: 9090; DATA: 2020; MATERIAL: PEAD; DIAMETRO: 90</t>
  </si>
  <si>
    <t>REDE DE AGUA; REGIAO ADMINISTRATIVA: CEILANDIA; TIPO: REDE DE DISTRIBUICAO; CONTRATO: 9090; DATA: 2020; MATERIAL: PEAD; DIAMETRO: 110</t>
  </si>
  <si>
    <t>REDE DE AGUA; REGIAO ADMINISTRATIVA: SOBRADINHO II; TIPO: REDE DE DISTRIBUICAO; CONTRATO: 8865; DATA: 2020; MATERIAL: PEAD; DIAMETRO: 63</t>
  </si>
  <si>
    <t>REDE DE AGUA; REGIAO ADMINISTRATIVA: PARK WAY; TIPO: ADUTORA; CONTRATO: 8444; DATA: 2016; MATERIAL: FF; DIAMETRO: 450</t>
  </si>
  <si>
    <t>REDE DE AGUA; REGIAO ADMINISTRATIVA: PARK WAY; TIPO: ADUTORA; CONTRATO: 8444; DATA: 2016; MATERIAL: FF; DIAMETRO: 500</t>
  </si>
  <si>
    <t>REDE DE AGUA; REGIAO ADMINISTRATIVA: PARK WAY; TIPO: ADUTORA; CONTRATO: 8444; DATA: 2016; MATERIAL: PEAD; DIAMETRO: 560</t>
  </si>
  <si>
    <t>REDE DE AGUA; REGIAO ADMINISTRATIVA: PARANOA; TIPO: REDE DE DISTRIBUICAO; CONTRATO: 9220; DATA: 2022; MATERIAL: PEAD; DIAMETRO: 63</t>
  </si>
  <si>
    <t>REDE DE AGUA; REGIAO ADMINISTRATIVA: PARANOA; TIPO: REDE DE DISTRIBUICAO; CONTRATO: 9138; DATA: 2021; MATERIAL: FF; DIAMETRO: 75</t>
  </si>
  <si>
    <t>REDE DE AGUA; REGIAO ADMINISTRATIVA: PARANOA; TIPO: REDE DE DISTRIBUICAO; CONTRATO: 9138; DATA: 2021; MATERIAL: FF; DIAMETRO: 150</t>
  </si>
  <si>
    <t>REDE DE AGUA; REGIAO ADMINISTRATIVA: PARANOA; TIPO: REDE DE DISTRIBUICAO; CONTRATO: 9138; DATA: 2021; MATERIAL: FF; DIAMETRO: 200</t>
  </si>
  <si>
    <t>REDE DE AGUA; REGIAO ADMINISTRATIVA: PARANOA; TIPO: REDE DE DISTRIBUICAO; CONTRATO: 9138; DATA: 2021; MATERIAL: PEAD; DIAMETRO: 63</t>
  </si>
  <si>
    <t>REDE DE AGUA; REGIAO ADMINISTRATIVA: PARANOA; TIPO: REDE DE DISTRIBUICAO; CONTRATO: 9138; DATA: 2021; MATERIAL: PEAD; DIAMETRO: 110</t>
  </si>
  <si>
    <t>REDE DE AGUA; REGIAO ADMINISTRATIVA: ITAPOA; TIPO: REDE DE DISTRIBUICAO; CONTRATO: 9138; DATA: 2021; MATERIAL: PEAD; DIAMETRO: 32</t>
  </si>
  <si>
    <t>REDE DE AGUA; REGIAO ADMINISTRATIVA: ITAPOA; TIPO: REDE DE DISTRIBUICAO; CONTRATO: 9138; DATA: 2021; MATERIAL: PEAD; DIAMETRO: 63</t>
  </si>
  <si>
    <t>REDE DE AGUA; REGIAO ADMINISTRATIVA: ITAPOA; TIPO: REDE DE DISTRIBUICAO; CONTRATO: 9138; DATA: 2021; MATERIAL: PEAD; DIAMETRO: 110</t>
  </si>
  <si>
    <t>REDE DE AGUA; REGIAO ADMINISTRATIVA: ITAPOA; TIPO: REDE DE DISTRIBUICAO; CONTRATO: 9138; DATA: 2021; MATERIAL: PEAD; DIAMETRO: 160</t>
  </si>
  <si>
    <t>REDE DE AGUA; REGIAO ADMINISTRATIVA: ITAPOA; TIPO: REDE DE DISTRIBUICAO; CONTRATO: 9138; DATA: 2021; MATERIAL: PEAD; DIAMETRO: 180</t>
  </si>
  <si>
    <t>REDE DE AGUA; REGIAO ADMINISTRATIVA: ITAPOA; TIPO: REDE DE DISTRIBUICAO; CONTRATO: 9138; DATA: 2021; MATERIAL: PEAD; DIAMETRO: 200</t>
  </si>
  <si>
    <t>REDE DE AGUA; REGIAO ADMINISTRATIVA: ITAPOA; TIPO: REDE DE DISTRIBUICAO; CONTRATO: 9138; DATA: 2021; MATERIAL: PEAD; DIAMETRO: 225</t>
  </si>
  <si>
    <t>REDE DE AGUA; REGIAO ADMINISTRATIVA: ITAPOA; TIPO: REDE DE DISTRIBUICAO; CONTRATO: 9138; DATA: 2021; MATERIAL: PEAD; DIAMETRO: 250</t>
  </si>
  <si>
    <t>REDE DE AGUA; REGIAO ADMINISTRATIVA: ITAPOA; TIPO: REDE DE DISTRIBUICAO; CONTRATO: 9138; DATA: 2021; MATERIAL: PEAD; DIAMETRO: 280</t>
  </si>
  <si>
    <t>REDE DE AGUA; REGIAO ADMINISTRATIVA: ITAPOA; TIPO: REDE DE DISTRIBUICAO; CONTRATO: 9138; DATA: 2021; MATERIAL: PVC; DIAMETRO: 60</t>
  </si>
  <si>
    <t>REDE DE AGUA; REGIAO ADMINISTRATIVA: ITAPOA; TIPO: REDE DE DISTRIBUICAO; CONTRATO: 9138; DATA: 2021; MATERIAL: PVC; DIAMETRO: 85</t>
  </si>
  <si>
    <t>REDE DE AGUA; REGIAO ADMINISTRATIVA: ITAPOA; TIPO: REDE DE DISTRIBUICAO; CONTRATO: 9138; DATA: 2021; MATERIAL: PVC; DIAMETRO: 110</t>
  </si>
  <si>
    <t>REDE DE AGUA; REGIAO ADMINISTRATIVA: ITAPOA; TIPO: SUBADUTORA; CONTRATO: 9138; DATA: 2021; MATERIAL: PEAD; DIAMETRO: 160</t>
  </si>
  <si>
    <t>REDE DE AGUA; REGIAO ADMINISTRATIVA: ITAPOA; TIPO: SUBADUTORA; CONTRATO: 9138; DATA: 2021; MATERIAL: PEAD; DIAMETRO: 225</t>
  </si>
  <si>
    <t>REDE DE AGUA; REGIAO ADMINISTRATIVA: ITAPOA; TIPO: SUBADUTORA; CONTRATO: 9138; DATA: 2021; MATERIAL: PEAD; DIAMETRO: 280</t>
  </si>
  <si>
    <t>REDE DE AGUA; REGIAO ADMINISTRATIVA: ITAPOA; TIPO: SUBADUTORA; CONTRATO: 9138; DATA: 2021; MATERIAL: PEAD; DIAMETRO: 450</t>
  </si>
  <si>
    <t>REDE DE AGUA; REGIAO ADMINISTRATIVA: GUARA; TIPO: REDE DE DISTRIBUICAO; CONTRATO: 9220; DATA: 2023; MATERIAL: PEAD; DIAMETRO: 63</t>
  </si>
  <si>
    <t>REDE DE AGUA; REGIAO ADMINISTRATIVA: GUARA; TIPO: REDE DE DISTRIBUICAO; CONTRATO: 9220; DATA: 2023; MATERIAL: PVC; DIAMETRO: 60</t>
  </si>
  <si>
    <t>REDE DE AGUA; REGIAO ADMINISTRATIVA: GUARA; TIPO: REDE DE DISTRIBUICAO; CONTRATO: 9220; DATA: 2023; MATERIAL: PVC; DIAMETRO: 85</t>
  </si>
  <si>
    <t>REDE DE AGUA; REGIAO ADMINISTRATIVA: SOBRADINHO; TIPO: ADUTORA; CONTRATO: 9131; DATA: 2021; MATERIAL: FF; DIAMETRO: 200</t>
  </si>
  <si>
    <t>REDE DE AGUA; REGIAO ADMINISTRATIVA: SOBRADINHO; TIPO: ADUTORA; CONTRATO: 9131; DATA: 2021; MATERIAL: PEAD; DIAMETRO: 63</t>
  </si>
  <si>
    <t>REDE DE AGUA; REGIAO ADMINISTRATIVA: SOBRADINHO; TIPO: REDE DE DISTRIBUICAO; CONTRATO: 9131; DATA: 2021; MATERIAL: FF; DIAMETRO: 100</t>
  </si>
  <si>
    <t>REDE DE AGUA; REGIAO ADMINISTRATIVA: SOBRADINHO; TIPO: REDE DE DISTRIBUICAO; CONTRATO: 9131; DATA: 2021; MATERIAL: PEAD; DIAMETRO: 32</t>
  </si>
  <si>
    <t>REDE DE AGUA; REGIAO ADMINISTRATIVA: SOBRADINHO; TIPO: REDE DE DISTRIBUICAO; CONTRATO: 9131; DATA: 2021; MATERIAL: PEAD; DIAMETRO: 125</t>
  </si>
  <si>
    <t>REDE DE AGUA; REGIAO ADMINISTRATIVA: SOBRADINHO; TIPO: REDE DE DISTRIBUICAO; CONTRATO: 9131; DATA: 2021; MATERIAL: PEAD; DIAMETRO: 160</t>
  </si>
  <si>
    <t>REDE DE AGUA; REGIAO ADMINISTRATIVA: SOBRADINHO; TIPO: REDE DE DISTRIBUICAO; CONTRATO: 9131; DATA: 2021; MATERIAL: PEAD; DIAMETRO: 200</t>
  </si>
  <si>
    <t>REDE DE AGUA; REGIAO ADMINISTRATIVA: SOBRADINHO; TIPO: REDE DE DISTRIBUICAO; CONTRATO: 9131; DATA: 2021; MATERIAL: PVC; DIAMETRO: 60</t>
  </si>
  <si>
    <t>REDE DE AGUA; REGIAO ADMINISTRATIVA: SOBRADINHO; TIPO: REDE DE DISTRIBUICAO; CONTRATO: 9131; DATA: 2021; MATERIAL: PVC; DIAMETRO: 85</t>
  </si>
  <si>
    <t>REDE DE AGUA; REGIAO ADMINISTRATIVA: SOBRADINHO; TIPO: REDE DE DISTRIBUICAO; CONTRATO: 9131; DATA: 2021; MATERIAL: PVC; DIAMETRO: 110</t>
  </si>
  <si>
    <t>REDE DE AGUA; REGIAO ADMINISTRATIVA: SOBRADINHO II; TIPO: REDE DE DISTRIBUICAO; CONTRATO: 9131; DATA: 2021; MATERIAL: PEAD; DIAMETRO: 180</t>
  </si>
  <si>
    <t>REDE DE AGUA; REGIAO ADMINISTRATIVA: SOBRADINHO II; TIPO: REDE DE DISTRIBUICAO; CONTRATO: 9131; DATA: 2021; MATERIAL: PEAD; DIAMETRO: 200</t>
  </si>
  <si>
    <t>REDE DE AGUA; REGIAO ADMINISTRATIVA: SOBRADINHO II; TIPO: REDE DE DISTRIBUICAO; CONTRATO: 9131; DATA: 2021; MATERIAL: PEAD; DIAMETRO: 225</t>
  </si>
  <si>
    <t>REDE DE AGUA; REGIAO ADMINISTRATIVA: SOBRADINHO II; TIPO: REDE DE DISTRIBUICAO; CONTRATO: 9131; DATA: 2021; MATERIAL: PEAD; DIAMETRO: 250</t>
  </si>
  <si>
    <t>REDE DE AGUA; REGIAO ADMINISTRATIVA: SOBRADINHO II; TIPO: ADUTORA; CONTRATO: 9131; DATA: 2021; MATERIAL: FF; DIAMETRO: 200</t>
  </si>
  <si>
    <t>REDE DE AGUA; REGIAO ADMINISTRATIVA: SOBRADINHO II; TIPO: REDE DE DISTRIBUICAO; CONTRATO: 9131; DATA: 2021; MATERIAL: PVC; DIAMETRO: 60</t>
  </si>
  <si>
    <t>REDE DE AGUA; REGIAO ADMINISTRATIVA: SOBRADINHO II; TIPO: REDE DE DISTRIBUICAO; CONTRATO: 9131; DATA: 2021; MATERIAL: PVC; DIAMETRO: 85</t>
  </si>
  <si>
    <t>REDE DE AGUA; REGIAO ADMINISTRATIVA: SOBRADINHO II; TIPO: REDE DE DISTRIBUICAO; CONTRATO: 9131; DATA: 2021; MATERIAL: PVC; DIAMETRO: 110</t>
  </si>
  <si>
    <t>REDE DE AGUA; REGIAO ADMINISTRATIVA: SOBRADINHO II; TIPO: SUBADUTORA; CONTRATO: 9131; DATA: 2021; MATERIAL: FF; DIAMETRO: 200</t>
  </si>
  <si>
    <t>REDE DE AGUA; REGIAO ADMINISTRATIVA: SOBRADINHO II; TIPO: SUBADUTORA; CONTRATO: 9131; DATA: 2021; MATERIAL: PEAD; DIAMETRO: 250</t>
  </si>
  <si>
    <t>REDE DE AGUA; REGIAO ADMINISTRATIVA: NUCLEO BANDEIRANTE; TIPO: REDE DE DISTRIBUICAO; CONTRATO: 9220; DATA: 2020; MATERIAL: PEAD; DIAMETRO: 63</t>
  </si>
  <si>
    <t>REDE DE AGUA; REGIAO ADMINISTRATIVA: PLANO PILOTO; TIPO: REDE DE DISTRIBUICAO; CONTRATO: 8997; DATA: 2020; MATERIAL: PEAD; DIAMETRO: 63</t>
  </si>
  <si>
    <t>REDE DE AGUA; REGIAO ADMINISTRATIVA: PLANO PILOTO; TIPO: REDE DE DISTRIBUICAO; CONTRATO: 8997; DATA: 2020; MATERIAL: PEAD; DIAMETRO: 125</t>
  </si>
  <si>
    <t>REDE DE AGUA; REGIAO ADMINISTRATIVA: PLANO PILOTO; TIPO: REDE DE DISTRIBUICAO; CONTRATO: 8997; DATA: 2020; MATERIAL: PEAD; DIAMETRO: 180</t>
  </si>
  <si>
    <t>REDE DE AGUA; REGIAO ADMINISTRATIVA: TAGUATINGA; TIPO: REDE DE DISTRIBUICAO; CONTRATO: 9045; DATA: 2019; MATERIAL: FF; DIAMETRO: 75</t>
  </si>
  <si>
    <t>REDE DE AGUA; REGIAO ADMINISTRATIVA: TAGUATINGA; TIPO: REDE DE DISTRIBUICAO; CONTRATO: 9045; DATA: 2019; MATERIAL: FF; DIAMETRO: 150</t>
  </si>
  <si>
    <t>REDE DE AGUA; REGIAO ADMINISTRATIVA: TAGUATINGA; TIPO: REDE DE DISTRIBUICAO; CONTRATO: 9045; DATA: 2019; MATERIAL: PEAD; DIAMETRO: 63</t>
  </si>
  <si>
    <t>REDE DE AGUA; REGIAO ADMINISTRATIVA: TAGUATINGA; TIPO: REDE DE DISTRIBUICAO; CONTRATO: 9045; DATA: 2019; MATERIAL: PEAD; DIAMETRO: 90</t>
  </si>
  <si>
    <t>REDE DE AGUA; REGIAO ADMINISTRATIVA: TAGUATINGA; TIPO: REDE DE DISTRIBUICAO; CONTRATO: 9045; DATA: 2019; MATERIAL: PEAD; DIAMETRO: 125</t>
  </si>
  <si>
    <t>REDE DE AGUA; REGIAO ADMINISTRATIVA: TAGUATINGA; TIPO: REDE DE DISTRIBUICAO; CONTRATO: 9045; DATA: 2019; MATERIAL: PEAD; DIAMETRO: 160</t>
  </si>
  <si>
    <t>REDE DE AGUA; REGIAO ADMINISTRATIVA: TAGUATINGA; TIPO: REDE DE DISTRIBUICAO; CONTRATO: 9045; DATA: 2019; MATERIAL: PEAD; DIAMETRO: 180</t>
  </si>
  <si>
    <t>REDE DE AGUA; REGIAO ADMINISTRATIVA: TAGUATINGA; TIPO: REDE DE DISTRIBUICAO; CONTRATO: 9045; DATA: 2019; MATERIAL: PEAD; DIAMETRO: 200</t>
  </si>
  <si>
    <t>REDE DE AGUA; REGIAO ADMINISTRATIVA: TAGUATINGA; TIPO: REDE DE DISTRIBUICAO; CONTRATO: 9045; DATA: 2019; MATERIAL: PVC; DIAMETRO: 60</t>
  </si>
  <si>
    <t>REDE DE AGUA; REGIAO ADMINISTRATIVA: TAGUATINGA; TIPO: REDE DE DISTRIBUICAO; CONTRATO: 9045; DATA: 2019; MATERIAL: PVC; DIAMETRO: 110</t>
  </si>
  <si>
    <t>REDE DE AGUA; REGIAO ADMINISTRATIVA: TAGUATINGA; TIPO: SUBADUTORA; CONTRATO: 9045; DATA: 2019; MATERIAL: PEAD; DIAMETRO: 90</t>
  </si>
  <si>
    <t>REDE DE AGUA; REGIAO ADMINISTRATIVA: TAGUATINGA; TIPO: SUBADUTORA; CONTRATO: 9045; DATA: 2019; MATERIAL: PEAD; DIAMETRO: 160</t>
  </si>
  <si>
    <t>REDE DE AGUA; REGIAO ADMINISTRATIVA: SCIA; TIPO: REDE DE DISTRIBUICAO; CONTRATO: 9212; DATA: 2020; MATERIAL: PEAD; DIAMETRO: 63</t>
  </si>
  <si>
    <t>REDE DE AGUA; REGIAO ADMINISTRATIVA: VICENTE PIRES; TIPO: REDE DE DISTRIBUICAO; CONTRATO: 9212; DATA: 2021; MATERIAL: PEAD; DIAMETRO: 125</t>
  </si>
  <si>
    <t>REDE DE AGUA; REGIAO ADMINISTRATIVA: VICENTE PIRES; TIPO: REDE DE DISTRIBUICAO; CONTRATO: 9212; DATA: 2021; MATERIAL: PEAD; DIAMETRO: 180</t>
  </si>
  <si>
    <t>REDE DE AGUA; REGIAO ADMINISTRATIVA: LAGO SUL; TIPO: REDE DE DISTRIBUICAO; CONTRATO: 9220; DATA: 2022; MATERIAL: PEAD; DIAMETRO: 63</t>
  </si>
  <si>
    <t>REDE DE AGUA; REGIAO ADMINISTRATIVA: SOBRADINHO II; TIPO: REDE DE DISTRIBUICAO; CONTRATO: 9220; DATA: 2022; MATERIAL: PEAD; DIAMETRO: 63</t>
  </si>
  <si>
    <t>REDE DE AGUA; REGIAO ADMINISTRATIVA: SOBRADINHO II; TIPO: REDE DE DISTRIBUICAO; CONTRATO: 9220; DATA: 2022; MATERIAL: PEAD; DIAMETRO: 125</t>
  </si>
  <si>
    <t>REDE DE AGUA; REGIAO ADMINISTRATIVA: PLANALTINA; TIPO: REDE DE DISTRIBUICAO; CONTRATO: 9433; DATA: 2023; MATERIAL: PEAD; DIAMETRO: 110</t>
  </si>
  <si>
    <t>REDE DE AGUA; REGIAO ADMINISTRATIVA: LAGO SUL; TIPO: REDE DE DISTRIBUICAO; CONTRATO: 9229; DATA: 2022; MATERIAL: PEAD; DIAMETRO: 63</t>
  </si>
  <si>
    <t>REDE DE AGUA; REGIAO ADMINISTRATIVA: LAGO SUL; TIPO: REDE DE DISTRIBUICAO; CONTRATO: 9229; DATA: 2023; MATERIAL: FF; DIAMETRO: 100</t>
  </si>
  <si>
    <t>REDE DE AGUA; REGIAO ADMINISTRATIVA: PLANO PILOTO; TIPO: REDE DE DISTRIBUICAO; CONTRATO: 8540; DATA: 2020; MATERIAL: PEAD; DIAMETRO: 63</t>
  </si>
  <si>
    <t>REDE DE AGUA; REGIAO ADMINISTRATIVA: PLANO PILOTO; TIPO: REDE DE DISTRIBUICAO; CONTRATO: 8540; DATA: 2020; MATERIAL: PEAD; DIAMETRO: 110</t>
  </si>
  <si>
    <t>REDE DE AGUA; REGIAO ADMINISTRATIVA: GAMA; TIPO: REDE DE DISTRIBUICAO; CONTRATO: 8220; DATA: 2020; MATERIAL: PVC; DIAMETRO: 60</t>
  </si>
  <si>
    <t>REDE DE AGUA; REGIAO ADMINISTRATIVA: GAMA; TIPO: REDE DE DISTRIBUICAO; CONTRATO: 8220; DATA: 2020; MATERIAL: PVC; DIAMETRO: 85</t>
  </si>
  <si>
    <t>REDE DE AGUA; REGIAO ADMINISTRATIVA: GAMA; TIPO: REDE DE DISTRIBUICAO; CONTRATO: 8220; DATA: 2020; MATERIAL: PVC; DIAMETRO: 110</t>
  </si>
  <si>
    <t>REDE DE AGUA; REGIAO ADMINISTRATIVA: GAMA; TIPO: REDE DE DISTRIBUICAO; CONTRATO: 8220; DATA: 2020; MATERIAL: PVC DEFOFO; DIAMETRO: 150</t>
  </si>
  <si>
    <t>REDE DE AGUA; REGIAO ADMINISTRATIVA: GAMA; TIPO: REDE DE DISTRIBUICAO; CONTRATO: 8220; DATA: 2022; MATERIAL: PVC; DIAMETRO: 60</t>
  </si>
  <si>
    <t>REDE DE AGUA; REGIAO ADMINISTRATIVA: GAMA; TIPO: REDE DE DISTRIBUICAO; CONTRATO: 8220; DATA: 2022; MATERIAL: PVC; DIAMETRO: 110</t>
  </si>
  <si>
    <t>REDE DE AGUA; REGIAO ADMINISTRATIVA: GAMA; TIPO: REDE DE DISTRIBUICAO; CONTRATO: 8220; DATA: 2023; MATERIAL: PVC; DIAMETRO: 60</t>
  </si>
  <si>
    <t>REDE DE AGUA; REGIAO ADMINISTRATIVA: GAMA; TIPO: REDE DE DISTRIBUICAO; CONTRATO: 8220; DATA: 2023; MATERIAL: PVC; DIAMETRO: 85</t>
  </si>
  <si>
    <t>REDE DE AGUA; REGIAO ADMINISTRATIVA: GAMA; TIPO: REDE DE DISTRIBUICAO; CONTRATO: 8220; DATA: 2023; MATERIAL: PVC; DIAMETRO: 110</t>
  </si>
  <si>
    <t>REDE DE AGUA; REGIAO ADMINISTRATIVA: GAMA; TIPO: REDE DE DISTRIBUICAO; CONTRATO: 8220; DATA: 2023; MATERIAL: PVC DEFOFO; DIAMETRO: 150</t>
  </si>
  <si>
    <t>REDE DE AGUA; REGIAO ADMINISTRATIVA: ARNIQUEIRA; TIPO: REDE DE DISTRIBUICAO; CONTRATO: 9212; DATA: 2023; MATERIAL: PEAD; DIAMETRO: 63</t>
  </si>
  <si>
    <t>REDE DE AGUA; REGIAO ADMINISTRATIVA: LAGO NORTE; TIPO: REDE DE DISTRIBUICAO; CONTRATO: 9220; DATA: 2020; MATERIAL: PEAD; DIAMETRO: 63</t>
  </si>
  <si>
    <t>REDE DE AGUA; REGIAO ADMINISTRATIVA: TAGUATINGA; TIPO: REDE DE DISTRIBUICAO; CONTRATO: 9212; DATA: 2020; MATERIAL: PEAD; DIAMETRO: 63</t>
  </si>
  <si>
    <t>REDE DE AGUA; REGIAO ADMINISTRATIVA: PARK WAY; TIPO: ADUTORA; CONTRATO: 9229; DATA: 2020; MATERIAL: FF; DIAMETRO: 500</t>
  </si>
  <si>
    <t>REDE DE AGUA; REGIAO ADMINISTRATIVA: JARDIM BOTANICO; TIPO: REDE DE DISTRIBUICAO; CONTRATO: 9230; DATA: 2023; MATERIAL: PEAD; DIAMETRO: 63</t>
  </si>
  <si>
    <t>REDE DE AGUA; REGIAO ADMINISTRATIVA: JARDIM BOTANICO; TIPO: REDE DE DISTRIBUICAO; CONTRATO: 9434; DATA: 2023; MATERIAL: PEAD; DIAMETRO: 63</t>
  </si>
  <si>
    <t>REDE DE AGUA; REGIAO ADMINISTRATIVA: PLANALTINA; TIPO: REDE DE DISTRIBUICAO; CONTRATO: 8533; DATA: 2019; MATERIAL: PEAD; DIAMETRO: 32</t>
  </si>
  <si>
    <t>REDE DE AGUA; REGIAO ADMINISTRATIVA: SOL NASCENTE E POR DO SOL; TIPO: REDE DE DISTRIBUICAO; CONTRATO: 8540; DATA: 2022; MATERIAL: PEAD; DIAMETRO: 90</t>
  </si>
  <si>
    <t>REDE DE AGUA; REGIAO ADMINISTRATIVA: LAGO NORTE; TIPO: REDE DE DISTRIBUICAO; CONTRATO: 8540; DATA: 2020; MATERIAL: PEAD; DIAMETRO: 63</t>
  </si>
  <si>
    <t>REDE DE AGUA; REGIAO ADMINISTRATIVA: AGUA QUENTE; TIPO: REDE DE DISTRIBUICAO; CONTRATO: 8540; DATA: 2019; MATERIAL: PEAD; DIAMETRO: 63</t>
  </si>
  <si>
    <t>REDE DE AGUA; REGIAO ADMINISTRATIVA: AGUAS CLARAS; TIPO: REDE DE DISTRIBUICAO; CONTRATO: 8540; DATA: 2019; MATERIAL: PEAD; DIAMETRO: 110</t>
  </si>
  <si>
    <t>REDE DE AGUA; REGIAO ADMINISTRATIVA: AGUAS CLARAS; TIPO: REDE DE DISTRIBUICAO; CONTRATO: 8540; DATA: 2020; MATERIAL: PEAD; DIAMETRO: 63</t>
  </si>
  <si>
    <t>REDE DE AGUA; REGIAO ADMINISTRATIVA: AGUAS CLARAS; TIPO: REDE DE DISTRIBUICAO; CONTRATO: 8540; DATA: 2020; MATERIAL: PEAD; DIAMETRO: 110</t>
  </si>
  <si>
    <t>REDE DE AGUA; REGIAO ADMINISTRATIVA: CEILANDIA; TIPO: REDE DE DISTRIBUICAO; CONTRATO: 8540; DATA: 2019; MATERIAL: PEAD; DIAMETRO: 125</t>
  </si>
  <si>
    <t>REDE DE AGUA; REGIAO ADMINISTRATIVA: CEILANDIA; TIPO: REDE DE DISTRIBUICAO; CONTRATO: 8540; DATA: 2022; MATERIAL: PEAD; DIAMETRO: 110</t>
  </si>
  <si>
    <t>REDE DE AGUA; REGIAO ADMINISTRATIVA: CRUZEIRO; TIPO: REDE DE DISTRIBUICAO; CONTRATO: 8540; DATA: 2020; MATERIAL: PEAD; DIAMETRO: 63</t>
  </si>
  <si>
    <t>REDE DE AGUA; REGIAO ADMINISTRATIVA: PLANO PILOTO; TIPO: REDE DE DISTRIBUICAO; CONTRATO: 9220; DATA: 2022; MATERIAL: PEAD; DIAMETRO: 110</t>
  </si>
  <si>
    <t>REDE DE AGUA; REGIAO ADMINISTRATIVA: PLANO PILOTO; TIPO: REDE DE DISTRIBUICAO; CONTRATO: 9220; DATA: 2022; MATERIAL: PEAD; DIAMETRO: 160</t>
  </si>
  <si>
    <t>REDE DE AGUA; REGIAO ADMINISTRATIVA: PLANO PILOTO; TIPO: REDE DE DISTRIBUICAO; CONTRATO: 9220; DATA: 2023; MATERIAL: PEAD; DIAMETRO: 90</t>
  </si>
  <si>
    <t>REDE DE AGUA; REGIAO ADMINISTRATIVA: ARAPOANGA; TIPO: REDE DE DISTRIBUICAO; CONTRATO: 9220; DATA: 2022; MATERIAL: PEAD; DIAMETRO: 63</t>
  </si>
  <si>
    <t>REDE DE AGUA; REGIAO ADMINISTRATIVA: CANDANGOLANDIA; TIPO: REDE DE DISTRIBUICAO; CONTRATO: 9220; DATA: 2022; MATERIAL: PEAD; DIAMETRO: 160</t>
  </si>
  <si>
    <t>REDE DE AGUA; REGIAO ADMINISTRATIVA: SCIA; TIPO: REDE DE DISTRIBUICAO; CONTRATO: 9220; DATA: 2020; MATERIAL: PEAD; DIAMETRO: 280</t>
  </si>
  <si>
    <t>REDE DE AGUA; REGIAO ADMINISTRATIVA: GUARA; TIPO: REDE DE DISTRIBUICAO; CONTRATO: 8532; DATA: 2018; MATERIAL: PEAD; DIAMETRO: 63</t>
  </si>
  <si>
    <t>REDE DE AGUA; REGIAO ADMINISTRATIVA: LAGO SUL; TIPO: REDE DE DISTRIBUICAO; CONTRATO: 8532; DATA: 2019; MATERIAL: PEAD; DIAMETRO: 32</t>
  </si>
  <si>
    <t>REDE DE AGUA; REGIAO ADMINISTRATIVA: SOBRADINHO II; TIPO: REDE DE DISTRIBUICAO; CONTRATO: 9221; DATA: 2021; MATERIAL: FF; DIAMETRO: 150</t>
  </si>
  <si>
    <t>REDE DE AGUA; REGIAO ADMINISTRATIVA: SOBRADINHO II; TIPO: SUBADUTORA; CONTRATO: 9221; DATA: 2021; MATERIAL: PEAD; DIAMETRO: 250</t>
  </si>
  <si>
    <t>REDE DE AGUA; REGIAO ADMINISTRATIVA: SOBRADINHO II; TIPO: SUBADUTORA; CONTRATO: 9221; DATA: 2021; MATERIAL: PEAD; DIAMETRO: 630</t>
  </si>
  <si>
    <t>REDE DE AGUA; REGIAO ADMINISTRATIVA: PLANO PILOTO; TIPO: SUBADUTORA; CONTRATO: 8666; DATA: 2019; MATERIAL: FF; DIAMETRO: 700</t>
  </si>
  <si>
    <t>REDE DE AGUA; REGIAO ADMINISTRATIVA: SOL NASCENTE E POR DO SOL; TIPO: REDE DE DISTRIBUICAO; CONTRATO: 9212; DATA: 2021; MATERIAL: PVC; DIAMETRO: 60</t>
  </si>
  <si>
    <t>REDE DE AGUA; REGIAO ADMINISTRATIVA: VICENTE PIRES; TIPO: REDE DE DISTRIBUICAO; CONTRATO: 9212; DATA: 2020; MATERIAL: PEAD; DIAMETRO: 90</t>
  </si>
  <si>
    <t>REDE DE AGUA; REGIAO ADMINISTRATIVA: VICENTE PIRES; TIPO: REDE DE DISTRIBUICAO; CONTRATO: 9212; DATA: 2020; MATERIAL: PEAD; DIAMETRO: 125</t>
  </si>
  <si>
    <t>REDE DE AGUA; REGIAO ADMINISTRATIVA: VICENTE PIRES; TIPO: REDE DE DISTRIBUICAO; CONTRATO: 9212; DATA: 2023; MATERIAL: PEAD; DIAMETRO: 63</t>
  </si>
  <si>
    <t>REDE DE AGUA; REGIAO ADMINISTRATIVA: RIACHO FUNDO II; TIPO: REDE DE DISTRIBUICAO; CONTRATO: 9212; DATA: 2023; MATERIAL: PEAD; DIAMETRO: 63</t>
  </si>
  <si>
    <t>REDE DE AGUA; REGIAO ADMINISTRATIVA: SOBRADINHO II; TIPO: REDE DE DISTRIBUICAO; CONTRATO: 8942; DATA: 2019; MATERIAL: PEAD; DIAMETRO: 110</t>
  </si>
  <si>
    <t>REDE DE AGUA; REGIAO ADMINISTRATIVA: SOBRADINHO II; TIPO: INTERLIGACAO UO; CONTRATO: 8942; DATA: 2019; MATERIAL: FF; DIAMETRO: 350</t>
  </si>
  <si>
    <t>REDE DE AGUA; REGIAO ADMINISTRATIVA: SOBRADINHO II; TIPO: INTERLIGACAO UO; CONTRATO: 8942; DATA: 2019; MATERIAL: FF; DIAMETRO: 400</t>
  </si>
  <si>
    <t>REDE DE AGUA; REGIAO ADMINISTRATIVA: SOBRADINHO II; TIPO: SUBADUTORA; CONTRATO: 8942; DATA: 2019; MATERIAL: FF; DIAMETRO: 300</t>
  </si>
  <si>
    <t>REDE DE AGUA; REGIAO ADMINISTRATIVA: SOBRADINHO II; TIPO: SUBADUTORA; CONTRATO: 8942; DATA: 2019; MATERIAL: FF; DIAMETRO: 400</t>
  </si>
  <si>
    <t>REDE DE AGUA; REGIAO ADMINISTRATIVA: SOBRADINHO II; TIPO: SUBADUTORA; CONTRATO: 8942; DATA: 2019; MATERIAL: PEAD; DIAMETRO: 560</t>
  </si>
  <si>
    <t>REDE DE AGUA; REGIAO ADMINISTRATIVA: FERCAL; TIPO: REDE DE DISTRIBUICAO; CONTRATO: 8865; DATA: 2020; MATERIAL: PEAD; DIAMETRO: 63</t>
  </si>
  <si>
    <t>REDE DE AGUA; REGIAO ADMINISTRATIVA: LAGO SUL; TIPO: ADUTORA; CONTRATO: 8444; DATA: 2016; MATERIAL: PEAD; DIAMETRO: 560</t>
  </si>
  <si>
    <t>REDE DE AGUA; REGIAO ADMINISTRATIVA: RIACHO FUNDO II; TIPO: ADUTORA; CONTRATO: 8444; DATA: 2016; MATERIAL: FF; DIAMETRO: 450</t>
  </si>
  <si>
    <t>REDE DE AGUA; REGIAO ADMINISTRATIVA: RIACHO FUNDO II; TIPO: REDE DE DISTRIBUICAO; CONTRATO: 9436; DATA: 2023; MATERIAL: PEAD; DIAMETRO: 110</t>
  </si>
  <si>
    <t>REDE DE AGUA; REGIAO ADMINISTRATIVA: JARDIM BOTANICO; TIPO: REDE DE DISTRIBUICAO; CONTRATO: 9067; DATA: 2020; MATERIAL: PEAD; DIAMETRO: 63</t>
  </si>
  <si>
    <t>REDE DE AGUA; REGIAO ADMINISTRATIVA: JARDIM BOTANICO; TIPO: REDE DE DISTRIBUICAO; CONTRATO: 9067; DATA: 2020; MATERIAL: PEAD; DIAMETRO: 90</t>
  </si>
  <si>
    <t>REDE DE AGUA; REGIAO ADMINISTRATIVA: JARDIM BOTANICO; TIPO: REDE DE DISTRIBUICAO; CONTRATO: 9067; DATA: 2020; MATERIAL: PEAD; DIAMETRO: 225</t>
  </si>
  <si>
    <t>REDE DE AGUA; REGIAO ADMINISTRATIVA: JARDIM BOTANICO; TIPO: REDE DE DISTRIBUICAO; CONTRATO: 9434; DATA: 2023; MATERIAL: PVC; DIAMETRO: 60</t>
  </si>
  <si>
    <t>REDE DE AGUA; REGIAO ADMINISTRATIVA: JARDIM BOTANICO; TIPO: REDE DE DISTRIBUICAO; CONTRATO: 9434; DATA: 2023; MATERIAL: PVC; DIAMETRO: 110</t>
  </si>
  <si>
    <t>REDE DE AGUA; REGIAO ADMINISTRATIVA: ARAPOANGA; TIPO: REDE DE DISTRIBUICAO; CONTRATO: 9434; DATA: 2023; MATERIAL: PVC; DIAMETRO: 60</t>
  </si>
  <si>
    <t>REDE DE AGUA; REGIAO ADMINISTRATIVA: ARAPOANGA; TIPO: REDE DE DISTRIBUICAO; CONTRATO: 8533; DATA: 2019; MATERIAL: PVC; DIAMETRO: 60</t>
  </si>
  <si>
    <t>REDE DE ESGOTO; REGIAO ADMINISTRATIVA: RIACHO FUNDO; TIPO: REDE COLETORA; CONTRATO: 9227; DATA: 2021; COD. UO: E.RED.RF1-D003; MATERIAL: PVC; DIAMETRO: 200</t>
  </si>
  <si>
    <t>REDE DE ESGOTO; REGIAO ADMINISTRATIVA: RIACHO FUNDO; TIPO: REDE CONDOMINIAL; CONTRATO: 9227; DATA: 2021; COD. UO: E.RED.RF1-D003; MATERIAL: PEAD; DIAMETRO: 125</t>
  </si>
  <si>
    <t>REDE DE ESGOTO; REGIAO ADMINISTRATIVA: RIACHO FUNDO; TIPO: REDE CONDOMINIAL; CONTRATO: 9227; DATA: 2021; COD. UO: E.RED.RF1-D003; MATERIAL: PVC; DIAMETRO: 100</t>
  </si>
  <si>
    <t>REDE DE ESGOTO; REGIAO ADMINISTRATIVA: VICENTE PIRES; TIPO: REDE CONDOMINIAL; CONTRATO: 9212; DATA: 2021; MATERIAL: PVC; DIAMETRO: 150</t>
  </si>
  <si>
    <t>REDE DE ESGOTO; REGIAO ADMINISTRATIVA: VICENTE PIRES; TIPO: REDE CONDOMINIAL; CONTRATO: 9212; DATA: 2020; MATERIAL: FF; DIAMETRO: 200</t>
  </si>
  <si>
    <t>REDE DE ESGOTO; REGIAO ADMINISTRATIVA: VICENTE PIRES; TIPO: REDE CONDOMINIAL; CONTRATO: 9212; DATA: 2020; MATERIAL: PVC; DIAMETRO: 150</t>
  </si>
  <si>
    <t>REDE DE ESGOTO; REGIAO ADMINISTRATIVA: PLANALTINA; TIPO: REDE CONDOMINIAL; CONTRATO: 9212; DATA: 2022; MATERIAL: PVC; DIAMETRO: 100</t>
  </si>
  <si>
    <t>REDE DE ESGOTO; REGIAO ADMINISTRATIVA: RIACHO FUNDO II; TIPO: REDE CONDOMINIAL; CONTRATO: 9212; DATA: 2021; MATERIAL: PVC; DIAMETRO: 100</t>
  </si>
  <si>
    <t>REDE DE ESGOTO; REGIAO ADMINISTRATIVA: RIACHO FUNDO II; TIPO: REDE COLETORA; CONTRATO: 9212; DATA: 2023; MATERIAL: PVC; DIAMETRO: 100</t>
  </si>
  <si>
    <t>REDE DE ESGOTO; REGIAO ADMINISTRATIVA: RIACHO FUNDO II; TIPO: REDE CONDOMINIAL; CONTRATO: 9212; DATA: 2023; MATERIAL: PVC; DIAMETRO: 100</t>
  </si>
  <si>
    <t>REDE DE ESGOTO; REGIAO ADMINISTRATIVA: SAO SEBASTIAO; TIPO: REDE CONDOMINIAL; CONTRATO: 9212; DATA: 2021; MATERIAL: PVC; DIAMETRO: 100</t>
  </si>
  <si>
    <t>REDE DE ESGOTO; REGIAO ADMINISTRATIVA: SAO SEBASTIAO; TIPO: REDE CONDOMINIAL; CONTRATO: 9212; DATA: 2022; MATERIAL: PVC; DIAMETRO: 100</t>
  </si>
  <si>
    <t>REDE DE ESGOTO; REGIAO ADMINISTRATIVA: VICENTE PIRES; TIPO: REDE COLETORA; CONTRATO: 9212; DATA: 2023; MATERIAL: PVC; DIAMETRO: 100</t>
  </si>
  <si>
    <t>REDE DE ESGOTO; REGIAO ADMINISTRATIVA: VICENTE PIRES; TIPO: REDE CONDOMINIAL; CONTRATO: 9212; DATA: 2023; MATERIAL: PVC; DIAMETRO: 100</t>
  </si>
  <si>
    <t>REDE DE ESGOTO; REGIAO ADMINISTRATIVA: PLANO PILOTO; TIPO: REDE COLETORA; CONTRATO: 9212; DATA: 2021; MATERIAL: PVC; DIAMETRO: 150</t>
  </si>
  <si>
    <t>REDE DE ESGOTO; REGIAO ADMINISTRATIVA: PLANO PILOTO; TIPO: REDE COLETORA; CONTRATO: 9212; DATA: 2023; MATERIAL: PVC; DIAMETRO: 150</t>
  </si>
  <si>
    <t>REDE DE ESGOTO; REGIAO ADMINISTRATIVA: RIACHO FUNDO II; TIPO: RECALQUE; CONTRATO: 9212; DATA: 2021; MATERIAL: PEAD; DIAMETRO: 400</t>
  </si>
  <si>
    <t>REDE DE ESGOTO; REGIAO ADMINISTRATIVA: RIACHO FUNDO II; TIPO: REDE COLETORA; CONTRATO: 9212; DATA: 2023; MATERIAL: PEAD; DIAMETRO: 160</t>
  </si>
  <si>
    <t>REDE DE ESGOTO; REGIAO ADMINISTRATIVA: RIACHO FUNDO II; TIPO: REDE COLETORA; CONTRATO: 9212; DATA: 2023; MATERIAL: PVC; DIAMETRO: 150</t>
  </si>
  <si>
    <t>REDE DE ESGOTO; REGIAO ADMINISTRATIVA: SAO SEBASTIAO; TIPO: REDE COLETORA; CONTRATO: 9212; DATA: 2021; MATERIAL: PVC; DIAMETRO: 150</t>
  </si>
  <si>
    <t>REDE DE ESGOTO; REGIAO ADMINISTRATIVA: SAO SEBASTIAO; TIPO: REDE COLETORA; CONTRATO: 9212; DATA: 2021; MATERIAL: PVC; DIAMETRO: 200</t>
  </si>
  <si>
    <t>REDE DE ESGOTO; REGIAO ADMINISTRATIVA: SAO SEBASTIAO; TIPO: REDE COLETORA; CONTRATO: 9212; DATA: 2022; MATERIAL: PVC; DIAMETRO: 150</t>
  </si>
  <si>
    <t>REDE DE ESGOTO; REGIAO ADMINISTRATIVA: VICENTE PIRES; TIPO: REDE COLETORA; CONTRATO: 9212; DATA: 2023; MATERIAL: PVC; DIAMETRO: 150</t>
  </si>
  <si>
    <t>REDE DE ESGOTO; REGIAO ADMINISTRATIVA: VICENTE PIRES; TIPO: REDE CONDOMINIAL; CONTRATO: 8540; DATA: 2020; MATERIAL: PVC; DIAMETRO: 150</t>
  </si>
  <si>
    <t>REDE DE ESGOTO; REGIAO ADMINISTRATIVA: VICENTE PIRES; TIPO: REDE CONDOMINIAL; CONTRATO: 8540; DATA: 2019; MATERIAL: PVC; DIAMETRO: 100</t>
  </si>
  <si>
    <t>REDE DE ESGOTO; REGIAO ADMINISTRATIVA: CEILANDIA; TIPO: REDE COLETORA; CONTRATO: 8540; DATA: 2019; MATERIAL: PVC; DIAMETRO: 100</t>
  </si>
  <si>
    <t>REDE DE ESGOTO; REGIAO ADMINISTRATIVA: GAMA; TIPO: REDE COLETORA; CONTRATO: 8540; DATA: 2020; MATERIAL: PVC; DIAMETRO: 100</t>
  </si>
  <si>
    <t>REDE DE ESGOTO; REGIAO ADMINISTRATIVA: RECANTO DAS EMAS; TIPO: REDE COLETORA; CONTRATO: 8540; DATA: 2020; MATERIAL: PVC; DIAMETRO: 100</t>
  </si>
  <si>
    <t>REDE DE ESGOTO; REGIAO ADMINISTRATIVA: SAMAMBAIA; TIPO: REDE CONDOMINIAL; CONTRATO: 8540; DATA: 2019; MATERIAL: PVC; DIAMETRO: 100</t>
  </si>
  <si>
    <t>REDE DE ESGOTO; REGIAO ADMINISTRATIVA: SOL NASCENTE E POR DO SOL; TIPO: REDE CONDOMINIAL; CONTRATO: 8540; DATA: 2020; MATERIAL: PVC; DIAMETRO: 100</t>
  </si>
  <si>
    <t>REDE DE ESGOTO; REGIAO ADMINISTRATIVA: ARAPOANGA; TIPO: REDE CONDOMINIAL; CONTRATO: 8540; DATA: 2020; MATERIAL: PVC; DIAMETRO: 150</t>
  </si>
  <si>
    <t>REDE DE ESGOTO; REGIAO ADMINISTRATIVA: BRAZLANDIA; TIPO: REDE COLETORA; CONTRATO: 8540; DATA: 2020; MATERIAL: PVC; DIAMETRO: 150</t>
  </si>
  <si>
    <t>REDE DE ESGOTO; REGIAO ADMINISTRATIVA: CEILANDIA; TIPO: REDE COLETORA; CONTRATO: 8540; DATA: 2019; MATERIAL: PVC; DIAMETRO: 150</t>
  </si>
  <si>
    <t>REDE DE ESGOTO; REGIAO ADMINISTRATIVA: RIACHO FUNDO; TIPO: REDE COLETORA; CONTRATO: 8540; DATA: 2020; MATERIAL: PVC; DIAMETRO: 150</t>
  </si>
  <si>
    <t>REDE DE ESGOTO; REGIAO ADMINISTRATIVA: SAMAMBAIA; TIPO: REDE COLETORA; CONTRATO: 8540; DATA: 2019; MATERIAL: PVC; DIAMETRO: 150</t>
  </si>
  <si>
    <t>REDE DE ESGOTO; REGIAO ADMINISTRATIVA: SAMAMBAIA; TIPO: REDE COLETORA; CONTRATO: 8540; DATA: 2020; MATERIAL: PVC; DIAMETRO: 150</t>
  </si>
  <si>
    <t>REDE DE ESGOTO; REGIAO ADMINISTRATIVA: SOBRADINHO II; TIPO: REDE COLETORA; CONTRATO: 8670; DATA: 2018; MATERIAL: PVC; DIAMETRO: 200</t>
  </si>
  <si>
    <t>REDE DE ESGOTO; REGIAO ADMINISTRATIVA: SOBRADINHO II; TIPO: REDE COLETORA; CONTRATO: 8670; DATA: 2018; MATERIAL: PVC; DIAMETRO: 250</t>
  </si>
  <si>
    <t>REDE DE ESGOTO; REGIAO ADMINISTRATIVA: SOL NASCENTE E POR DO SOL; TIPO: REDE COLETORA; CONTRATO: 9130; DATA: 2018; MATERIAL: PVC; DIAMETRO: 150</t>
  </si>
  <si>
    <t>REDE DE ESGOTO; REGIAO ADMINISTRATIVA: SOL NASCENTE E POR DO SOL; TIPO: EXTRAVASOR; CONTRATO: 9130; DATA: 2020; MATERIAL: PVC; DIAMETRO: 300</t>
  </si>
  <si>
    <t>REDE DE ESGOTO; REGIAO ADMINISTRATIVA: SOL NASCENTE E POR DO SOL; TIPO: RECALQUE; CONTRATO: 9130; DATA: 2020; MATERIAL: PEAD; DIAMETRO: 90</t>
  </si>
  <si>
    <t>REDE DE ESGOTO; REGIAO ADMINISTRATIVA: SOL NASCENTE E POR DO SOL; TIPO: RECALQUE; CONTRATO: 9130; DATA: 2020; MATERIAL: PEAD; DIAMETRO: 225</t>
  </si>
  <si>
    <t>REDE DE ESGOTO; REGIAO ADMINISTRATIVA: SOL NASCENTE E POR DO SOL; TIPO: REDE COLETORA; CONTRATO: 9130; DATA: 2020; MATERIAL: PVC; DIAMETRO: 150</t>
  </si>
  <si>
    <t>REDE DE ESGOTO; REGIAO ADMINISTRATIVA: SOL NASCENTE E POR DO SOL; TIPO: REDE COLETORA; CONTRATO: 9130; DATA: 2020; MATERIAL: PVC; DIAMETRO: 200</t>
  </si>
  <si>
    <t>REDE DE ESGOTO; REGIAO ADMINISTRATIVA: SOL NASCENTE E POR DO SOL; TIPO: REDE COLETORA; CONTRATO: 9130; DATA: 2020; MATERIAL: PVC; DIAMETRO: 300</t>
  </si>
  <si>
    <t>REDE DE ESGOTO; REGIAO ADMINISTRATIVA: SOL NASCENTE E POR DO SOL; TIPO: REDE CONDOMINIAL; CONTRATO: 9130; DATA: 2020; MATERIAL: PVC; DIAMETRO: 150</t>
  </si>
  <si>
    <t>REDE DE ESGOTO; REGIAO ADMINISTRATIVA: SOBRADINHO II; TIPO: REDE COLETORA; CONTRATO: 71; DATA: 2019; MATERIAL: PEAD; DIAMETRO: 200</t>
  </si>
  <si>
    <t>REDE DE ESGOTO; REGIAO ADMINISTRATIVA: PARK WAY; TIPO: EXTRAVASOR; CONTRATO: 9275; DATA: 2021; MATERIAL: PEAD; DIAMETRO: 450</t>
  </si>
  <si>
    <t>REDE DE ESGOTO; REGIAO ADMINISTRATIVA: PARK WAY; TIPO: REDE COLETORA; CONTRATO: 9275; DATA: 2021; MATERIAL: PEAD; DIAMETRO: 400</t>
  </si>
  <si>
    <t>REDE DE ESGOTO; REGIAO ADMINISTRATIVA: PARK WAY; TIPO: REDE COLETORA; CONTRATO: 9275; DATA: 2021; MATERIAL: PEAD; DIAMETRO: 450</t>
  </si>
  <si>
    <t>REDE DE ESGOTO; REGIAO ADMINISTRATIVA: PARK WAY; TIPO: REDE COLETORA; CONTRATO: 9275; DATA: 2021; MATERIAL: PVC; DIAMETRO: 150</t>
  </si>
  <si>
    <t>REDE DE ESGOTO; REGIAO ADMINISTRATIVA: PARK WAY; TIPO: REDE COLETORA; CONTRATO: 9275; DATA: 2021; MATERIAL: PVC; DIAMETRO: 250</t>
  </si>
  <si>
    <t>REDE DE ESGOTO; REGIAO ADMINISTRATIVA: PARK WAY; TIPO: TRECHO DE DESCARGA; CONTRATO: 9275; DATA: 2021; MATERIAL: PEAD; DIAMETRO: 200</t>
  </si>
  <si>
    <t>REDE DE ESGOTO; REGIAO ADMINISTRATIVA: PARK WAY; TIPO: TRECHO DE DESCARGA; CONTRATO: 9275; DATA: 2021; MATERIAL: PEAD; DIAMETRO: 250</t>
  </si>
  <si>
    <t>REDE DE ESGOTO; REGIAO ADMINISTRATIVA: SAMAMBAIA; TIPO: INTERLIGACAO UO; CONTRATO: 9071; DATA: 2019; MATERIAL: PEAD; DIAMETRO: 1000</t>
  </si>
  <si>
    <t>REDE DE ESGOTO; REGIAO ADMINISTRATIVA: SAMAMBAIA; TIPO: INTERLIGACAO UO; CONTRATO: 9071; DATA: 2019; MATERIAL: PEAD; DIAMETRO: 1200</t>
  </si>
  <si>
    <t>REDE DE ESGOTO; REGIAO ADMINISTRATIVA: TAGUATINGA; TIPO: REDE COLETORA; CONTRATO: 8948; DATA: 2020; MATERIAL: PVC; DIAMETRO: 250</t>
  </si>
  <si>
    <t>REDE DE ESGOTO; REGIAO ADMINISTRATIVA: GUARA; TIPO: INTERCEPTOR; CONTRATO: 9407; DATA: 2022; MATERIAL: PVC; DIAMETRO: 400</t>
  </si>
  <si>
    <t>REDE DE ESGOTO; REGIAO ADMINISTRATIVA: RECANTO DAS EMAS; TIPO: INTERCEPTOR; CONTRATO: 9231; DATA: 2021; MATERIAL: PVC; DIAMETRO: 400</t>
  </si>
  <si>
    <t>REDE DE ESGOTO; REGIAO ADMINISTRATIVA: ARNIQUEIRA; TIPO: REDE CONDOMINIAL; CONTRATO: TCT 27; DATA: 2023; MATERIAL: PVC; DIAMETRO: 100</t>
  </si>
  <si>
    <t>REDE DE ESGOTO; REGIAO ADMINISTRATIVA: GUARA; TIPO: REDE CONDOMINIAL; CONTRATO: 8837; DATA: 2021; MATERIAL: PVC; DIAMETRO: 100</t>
  </si>
  <si>
    <t>REDE DE ESGOTO; REGIAO ADMINISTRATIVA: GUARA; TIPO: REDE CONDOMINIAL; CONTRATO: TCT 93; DATA: 2021; MATERIAL: PVC; DIAMETRO: 100</t>
  </si>
  <si>
    <t>REDE DE ESGOTO; REGIAO ADMINISTRATIVA: PLANALTINA; TIPO: REDE COLETORA; CONTRATO: 8837; DATA: 2020; MATERIAL: PVC; DIAMETRO: 100</t>
  </si>
  <si>
    <t>REDE DE ESGOTO; REGIAO ADMINISTRATIVA: PLANALTINA; TIPO: REDE CONDOMINIAL; CONTRATO: 8837; DATA: 2021; MATERIAL: PVC; DIAMETRO: 100</t>
  </si>
  <si>
    <t>REDE DE ESGOTO; REGIAO ADMINISTRATIVA: PLANO PILOTO; TIPO: REDE COLETORA; CONTRATO: 8837; DATA: 2020; MATERIAL: PVC; DIAMETRO: 100</t>
  </si>
  <si>
    <t>REDE DE ESGOTO; REGIAO ADMINISTRATIVA: PLANO PILOTO; TIPO: REDE CONDOMINIAL; CONTRATO: 8837; DATA: 2020; MATERIAL: PVC; DIAMETRO: 100</t>
  </si>
  <si>
    <t>REDE DE ESGOTO; REGIAO ADMINISTRATIVA: SAMAMBAIA; TIPO: REDE COLETORA; CONTRATO: 8404; DATA: 2020; MATERIAL: PVC; DIAMETRO: 100</t>
  </si>
  <si>
    <t>REDE DE ESGOTO; REGIAO ADMINISTRATIVA: SAMAMBAIA; TIPO: REDE COLETORA; CONTRATO: 8404; DATA: 2022; MATERIAL: PVC; DIAMETRO: 100</t>
  </si>
  <si>
    <t>REDE DE ESGOTO; REGIAO ADMINISTRATIVA: SAMAMBAIA; TIPO: REDE COLETORA; CONTRATO: 8837; DATA: 2021; MATERIAL: PVC; DIAMETRO: 100</t>
  </si>
  <si>
    <t>REDE DE ESGOTO; REGIAO ADMINISTRATIVA: SAMAMBAIA; TIPO: REDE CONDOMINIAL; CONTRATO: 8837; DATA: 2021; MATERIAL: PVC; DIAMETRO: 100</t>
  </si>
  <si>
    <t>REDE DE ESGOTO; REGIAO ADMINISTRATIVA: SANTA MARIA; TIPO: REDE COLETORA; CONTRATO: 9231; DATA: 2020; MATERIAL: PVC; DIAMETRO: 100</t>
  </si>
  <si>
    <t>REDE DE ESGOTO; REGIAO ADMINISTRATIVA: SAO SEBASTIAO; TIPO: REDE CONDOMINIAL; CONTRATO: PD 1260; DATA: 2020; MATERIAL: PVC; DIAMETRO: 100</t>
  </si>
  <si>
    <t>REDE DE ESGOTO; REGIAO ADMINISTRATIVA: SCIA; TIPO: REDE CONDOMINIAL; CONTRATO: 8837; DATA: 2020; MATERIAL: PVC; DIAMETRO: 100</t>
  </si>
  <si>
    <t>REDE DE ESGOTO; REGIAO ADMINISTRATIVA: SCIA; TIPO: REDE CONDOMINIAL; CONTRATO: 8837; DATA: 2021; MATERIAL: PVC; DIAMETRO: 100</t>
  </si>
  <si>
    <t>REDE DE ESGOTO; REGIAO ADMINISTRATIVA: SIA; TIPO: REDE COLETORA; CONTRATO: 8837; DATA: 2020; MATERIAL: PVC; DIAMETRO: 100</t>
  </si>
  <si>
    <t>REDE DE ESGOTO; REGIAO ADMINISTRATIVA: SOBRADINHO II; TIPO: REDE CONDOMINIAL; CONTRATO: 8533; DATA: 2019; MATERIAL: PVC; DIAMETRO: 100</t>
  </si>
  <si>
    <t>REDE DE ESGOTO; REGIAO ADMINISTRATIVA: SOBRADINHO II; TIPO: REDE COLETORA; CONTRATO: 8837; DATA: 2021; MATERIAL: PVC; DIAMETRO: 100</t>
  </si>
  <si>
    <t>REDE DE ESGOTO; REGIAO ADMINISTRATIVA: SOL NASCENTE E POR DO SOL; TIPO: REDE CONDOMINIAL; CONTRATO: 8837; DATA: 2020; MATERIAL: PVC; DIAMETRO: 100</t>
  </si>
  <si>
    <t>REDE DE ESGOTO; REGIAO ADMINISTRATIVA: VARJAO; TIPO: REDE CONDOMINIAL; CONTRATO: 8837; DATA: 2021; MATERIAL: PVC; DIAMETRO: 100</t>
  </si>
  <si>
    <t>REDE DE ESGOTO; REGIAO ADMINISTRATIVA: VICENTE PIRES; TIPO: REDE COLETORA; CONTRATO: 8837; DATA: 2020; MATERIAL: PVC; DIAMETRO: 100</t>
  </si>
  <si>
    <t>REDE DE ESGOTO; REGIAO ADMINISTRATIVA: VICENTE PIRES; TIPO: REDE CONDOMINIAL; CONTRATO: 8837; DATA: 2020; MATERIAL: PVC; DIAMETRO: 100</t>
  </si>
  <si>
    <t>REDE DE ESGOTO; REGIAO ADMINISTRATIVA: VICENTE PIRES; TIPO: REDE COLETORA; CONTRATO: 8837; DATA: 2021; MATERIAL: PVC; DIAMETRO: 100</t>
  </si>
  <si>
    <t>REDE DE ESGOTO; REGIAO ADMINISTRATIVA: VICENTE PIRES; TIPO: REDE CONDOMINIAL; CONTRATO: 8837; DATA: 2021; MATERIAL: PVC; DIAMETRO: 100</t>
  </si>
  <si>
    <t>REDE DE ESGOTO; REGIAO ADMINISTRATIVA: AGUAS CLARAS; TIPO: INTERCEPTOR; CONTRATO: 8837; DATA: 2020; MATERIAL: CAR; DIAMETRO: 500</t>
  </si>
  <si>
    <t>REDE DE ESGOTO; REGIAO ADMINISTRATIVA: AGUAS CLARAS; TIPO: REDE COLETORA; CONTRATO: 8837; DATA: 2020; MATERIAL: PVC; DIAMETRO: 150</t>
  </si>
  <si>
    <t>REDE DE ESGOTO; REGIAO ADMINISTRATIVA: AGUAS CLARAS; TIPO: REDE COLETORA; CONTRATO: 8837; DATA: 2022; MATERIAL: PEAD; DIAMETRO: 180</t>
  </si>
  <si>
    <t>REDE DE ESGOTO; REGIAO ADMINISTRATIVA: ARNIQUEIRA; TIPO: REDE COLETORA; CONTRATO: TCT 27; DATA: 2023; MATERIAL: PVC; DIAMETRO: 150</t>
  </si>
  <si>
    <t>REDE DE ESGOTO; REGIAO ADMINISTRATIVA: ARNIQUEIRA; TIPO: REDE COLETORA; CONTRATO: TCT 27; DATA: 2023; MATERIAL: PVC; DIAMETRO: 200</t>
  </si>
  <si>
    <t>REDE DE ESGOTO; REGIAO ADMINISTRATIVA: CEILANDIA; TIPO: REDE COLETORA; CONTRATO: 8837; DATA: 2021; MATERIAL: PVC; DIAMETRO: 150</t>
  </si>
  <si>
    <t>REDE DE ESGOTO; REGIAO ADMINISTRATIVA: GAMA; TIPO: REDE COLETORA; CONTRATO: 8837; DATA: 2020; MATERIAL: MBV; DIAMETRO: 200</t>
  </si>
  <si>
    <t>REDE DE ESGOTO; REGIAO ADMINISTRATIVA: GAMA; TIPO: REDE COLETORA; CONTRATO: 9231; DATA: 2022; MATERIAL: PVC; DIAMETRO: 150</t>
  </si>
  <si>
    <t>REDE DE ESGOTO; REGIAO ADMINISTRATIVA: GUARA; TIPO: INTERCEPTOR; CONTRATO: 8837; DATA: 2020; MATERIAL: CAR; DIAMETRO: 500</t>
  </si>
  <si>
    <t>REDE DE ESGOTO; REGIAO ADMINISTRATIVA: LAGO SUL; TIPO: RECALQUE; CONTRATO: 8837; DATA: 2020; MATERIAL: FF; DIAMETRO: 75</t>
  </si>
  <si>
    <t>REDE DE ESGOTO; REGIAO ADMINISTRATIVA: PLANALTINA; TIPO: REDE COLETORA; CONTRATO: 8837; DATA: 2020; MATERIAL: MBV; DIAMETRO: 200</t>
  </si>
  <si>
    <t>REDE DE ESGOTO; REGIAO ADMINISTRATIVA: PLANALTINA; TIPO: REDE COLETORA; CONTRATO: 8837; DATA: 2021; MATERIAL: PVC; DIAMETRO: 150</t>
  </si>
  <si>
    <t>REDE DE ESGOTO; REGIAO ADMINISTRATIVA: PLANO PILOTO; TIPO: REDE COLETORA; CONTRATO: 7630; DATA: 2022; MATERIAL: MBV; DIAMETRO: 200</t>
  </si>
  <si>
    <t>REDE DE ESGOTO; REGIAO ADMINISTRATIVA: PLANO PILOTO; TIPO: REDE COLETORA; CONTRATO: 8837; DATA: 2019; MATERIAL: PVC; DIAMETRO: 200</t>
  </si>
  <si>
    <t>REDE DE ESGOTO; REGIAO ADMINISTRATIVA: PLANO PILOTO; TIPO: REDE COLETORA; CONTRATO: 8837; DATA: 2020; MATERIAL: MBV; DIAMETRO: 150</t>
  </si>
  <si>
    <t>REDE DE ESGOTO; REGIAO ADMINISTRATIVA: PLANO PILOTO; TIPO: REDE COLETORA; CONTRATO: 8837; DATA: 2020; MATERIAL: PVC; DIAMETRO: 150</t>
  </si>
  <si>
    <t>REDE DE ESGOTO; REGIAO ADMINISTRATIVA: PLANO PILOTO; TIPO: REDE COLETORA; CONTRATO: 8837; DATA: 2021; MATERIAL: MBV; DIAMETRO: 150</t>
  </si>
  <si>
    <t>REDE DE ESGOTO; REGIAO ADMINISTRATIVA: PLANO PILOTO; TIPO: REDE COLETORA; CONTRATO: 8837; DATA: 2021; MATERIAL: PVC; DIAMETRO: 150</t>
  </si>
  <si>
    <t>REDE DE ESGOTO; REGIAO ADMINISTRATIVA: PLANO PILOTO; TIPO: INTERCEPTOR; CONTRATO: TCT 27; DATA: 2022; MATERIAL: PVC; DIAMETRO: 300</t>
  </si>
  <si>
    <t>REDE DE ESGOTO; REGIAO ADMINISTRATIVA: PLANO PILOTO; TIPO: REDE COLETORA; CONTRATO: TCT 27; DATA: 2022; MATERIAL: PVC; DIAMETRO: 150</t>
  </si>
  <si>
    <t>REDE DE ESGOTO; REGIAO ADMINISTRATIVA: RECANTO DAS EMAS; TIPO: RECALQUE; CONTRATO: 8837; DATA: 2020; MATERIAL: FF; DIAMETRO: 80</t>
  </si>
  <si>
    <t>REDE DE ESGOTO; REGIAO ADMINISTRATIVA: SAMAMBAIA; TIPO: REDE COLETORA; CONTRATO: 8404; DATA: 2020; MATERIAL: PVC; DIAMETRO: 150</t>
  </si>
  <si>
    <t>REDE DE ESGOTO; REGIAO ADMINISTRATIVA: SAMAMBAIA; TIPO: REDE COLETORA; CONTRATO: 8404; DATA: 2022; MATERIAL: PVC; DIAMETRO: 150</t>
  </si>
  <si>
    <t>REDE DE ESGOTO; REGIAO ADMINISTRATIVA: SAMAMBAIA; TIPO: REDE COLETORA; CONTRATO: 8404; DATA: 2023; MATERIAL: PVC; DIAMETRO: 150</t>
  </si>
  <si>
    <t>REDE DE ESGOTO; REGIAO ADMINISTRATIVA: SAMAMBAIA; TIPO: EXTRAVASOR; CONTRATO: 8837; DATA: 2020; MATERIAL: FF; DIAMETRO: 150</t>
  </si>
  <si>
    <t>REDE DE ESGOTO; REGIAO ADMINISTRATIVA: SAMAMBAIA; TIPO: REDE COLETORA; CONTRATO: 8837; DATA: 2020; MATERIAL: MBV; DIAMETRO: 150</t>
  </si>
  <si>
    <t>REDE DE ESGOTO; REGIAO ADMINISTRATIVA: SAMAMBAIA; TIPO: REDE COLETORA; CONTRATO: 8837; DATA: 2021; MATERIAL: PVC; DIAMETRO: 150</t>
  </si>
  <si>
    <t>REDE DE ESGOTO; REGIAO ADMINISTRATIVA: SAMAMBAIA; TIPO: REDE COLETORA; CONTRATO: 9231; DATA: 2021; MATERIAL: PVC; DIAMETRO: 150</t>
  </si>
  <si>
    <t>REDE DE ESGOTO; REGIAO ADMINISTRATIVA: SANTA MARIA; TIPO: REDE COLETORA; CONTRATO: 8837; DATA: 2020; MATERIAL: PVC; DIAMETRO: 150</t>
  </si>
  <si>
    <t>REDE DE ESGOTO; REGIAO ADMINISTRATIVA: SAO SEBASTIAO; TIPO: RECALQUE; CONTRATO: 8837; DATA: 2020; MATERIAL: FF; DIAMETRO: 600</t>
  </si>
  <si>
    <t>REDE DE ESGOTO; REGIAO ADMINISTRATIVA: SAO SEBASTIAO; TIPO: EMISSARIO; CONTRATO: PD 1260; DATA: 2020; MATERIAL: PVC; DIAMETRO: 300</t>
  </si>
  <si>
    <t>REDE DE ESGOTO; REGIAO ADMINISTRATIVA: SAO SEBASTIAO; TIPO: REDE COLETORA; CONTRATO: PD 1260; DATA: 2020; MATERIAL: PVC; DIAMETRO: 150</t>
  </si>
  <si>
    <t>REDE DE ESGOTO; REGIAO ADMINISTRATIVA: SAO SEBASTIAO; TIPO: REDE COLETORA; CONTRATO: PD 1260; DATA: 2020; MATERIAL: PVC; DIAMETRO: 250</t>
  </si>
  <si>
    <t>REDE DE ESGOTO; REGIAO ADMINISTRATIVA: SAO SEBASTIAO; TIPO: REDE COLETORA; CONTRATO: PD 1260; DATA: 2020; MATERIAL: PVC; DIAMETRO: 300</t>
  </si>
  <si>
    <t>REDE DE ESGOTO; REGIAO ADMINISTRATIVA: SAO SEBASTIAO; TIPO: RECALQUE; CONTRATO: PD 1260; DATA: 2022; MATERIAL: PEAD; DIAMETRO: 225</t>
  </si>
  <si>
    <t>REDE DE ESGOTO; REGIAO ADMINISTRATIVA: SAO SEBASTIAO; TIPO: REDE COLETORA; CONTRATO: PD 1260; DATA: 2022; MATERIAL: PVC; DIAMETRO: 150</t>
  </si>
  <si>
    <t>REDE DE ESGOTO; REGIAO ADMINISTRATIVA: SCIA; TIPO: REDE COLETORA; CONTRATO: 8837; DATA: 2019; MATERIAL: PVC; DIAMETRO: 200</t>
  </si>
  <si>
    <t>REDE DE ESGOTO; REGIAO ADMINISTRATIVA: SIA; TIPO: REDE COLETORA; CONTRATO: 8837; DATA: 2021; MATERIAL: MBV; DIAMETRO: 150</t>
  </si>
  <si>
    <t>REDE DE ESGOTO; REGIAO ADMINISTRATIVA: SIA; TIPO: REDE COLETORA; CONTRATO: 8837; DATA: 2021; MATERIAL: PVC; DIAMETRO: 200</t>
  </si>
  <si>
    <t>REDE DE ESGOTO; REGIAO ADMINISTRATIVA: SOBRADINHO; TIPO: EMISSARIO; CONTRATO: 8837; DATA: 2019; MATERIAL: FF; DIAMETRO: 400</t>
  </si>
  <si>
    <t>REDE DE ESGOTO; REGIAO ADMINISTRATIVA: SOBRADINHO; TIPO: REDE COLETORA; CONTRATO: 8837; DATA: 2019; MATERIAL: MBV; DIAMETRO: 150</t>
  </si>
  <si>
    <t>REDE DE ESGOTO; REGIAO ADMINISTRATIVA: SOBRADINHO; TIPO: INTERCEPTOR; CONTRATO: 8837; DATA: 2021; MATERIAL: MBV; DIAMETRO: 300</t>
  </si>
  <si>
    <t>REDE DE ESGOTO; REGIAO ADMINISTRATIVA: SOBRADINHO II; TIPO: EMISSARIO; CONTRATO: 8837; DATA: 2019; MATERIAL: FF; DIAMETRO: 400</t>
  </si>
  <si>
    <t>REDE DE ESGOTO; REGIAO ADMINISTRATIVA: SOBRADINHO II; TIPO: REDE COLETORA; CONTRATO: 8837; DATA: 2020; MATERIAL: MBV; DIAMETRO: 150</t>
  </si>
  <si>
    <t>REDE DE ESGOTO; REGIAO ADMINISTRATIVA: SOL NASCENTE E POR DO SOL; TIPO: REDE COLETORA; CONTRATO: 8837; DATA: 2020; MATERIAL: PVC; DIAMETRO: 150</t>
  </si>
  <si>
    <t>REDE DE ESGOTO; REGIAO ADMINISTRATIVA: SOL NASCENTE E POR DO SOL; TIPO: REDE COLETORA; CONTRATO: 8837; DATA: 2020; MATERIAL: PVC; DIAMETRO: 200</t>
  </si>
  <si>
    <t>REDE DE ESGOTO; REGIAO ADMINISTRATIVA: TAGUATINGA; TIPO: REDE COLETORA; CONTRATO: 8837; DATA: 2021; MATERIAL: PVC; DIAMETRO: 200</t>
  </si>
  <si>
    <t>REDE DE ESGOTO; REGIAO ADMINISTRATIVA: VICENTE PIRES; TIPO: DESCONHECIDO; CONTRATO: 8837; DATA: 2020; MATERIAL: PEAD; DIAMETRO: 355</t>
  </si>
  <si>
    <t>REDE DE ESGOTO; REGIAO ADMINISTRATIVA: VICENTE PIRES; TIPO: DESCONHECIDO; CONTRATO: 8837; DATA: 2020; MATERIAL: PVC; DIAMETRO: 350</t>
  </si>
  <si>
    <t>REDE DE ESGOTO; REGIAO ADMINISTRATIVA: VICENTE PIRES; TIPO: INTERCEPTOR; CONTRATO: 8837; DATA: 2020; MATERIAL: PVC; DIAMETRO: 150</t>
  </si>
  <si>
    <t>REDE DE ESGOTO; REGIAO ADMINISTRATIVA: VICENTE PIRES; TIPO: INTERCEPTOR; CONTRATO: 8837; DATA: 2020; MATERIAL: PVC; DIAMETRO: 200</t>
  </si>
  <si>
    <t>REDE DE ESGOTO; REGIAO ADMINISTRATIVA: VICENTE PIRES; TIPO: REDE COLETORA; CONTRATO: 8837; DATA: 2020; MATERIAL: PEAD; DIAMETRO: 355</t>
  </si>
  <si>
    <t>REDE DE ESGOTO; REGIAO ADMINISTRATIVA: VICENTE PIRES; TIPO: REDE COLETORA; CONTRATO: 8837; DATA: 2020; MATERIAL: PVC; DIAMETRO: 150</t>
  </si>
  <si>
    <t>REDE DE ESGOTO; REGIAO ADMINISTRATIVA: VICENTE PIRES; TIPO: REDE COLETORA; CONTRATO: 8837; DATA: 2021; MATERIAL: PVC; DIAMETRO: 150</t>
  </si>
  <si>
    <t>REDE DE AGUA; REGIAO ADMINISTRATIVA: LAGO NORTE; TIPO: ADUTORA; CONTRATO: 8661; DATA: 2023; COD. UO: AAB.RBA.010; MATERIAL: FF; DIAMETRO: 500</t>
  </si>
  <si>
    <t>REDE DE AGUA; REGIAO ADMINISTRATIVA: SANTA MARIA; TIPO: ADUTORA; CONTRATO: 8837; DATA: 2020; MATERIAL: FF; DIAMETRO: 300</t>
  </si>
  <si>
    <t>REDE DE AGUA; REGIAO ADMINISTRATIVA: RIACHO FUNDO II; TIPO: ADUTORA; CONTRATO: 8599; DATA: 2021; COD. UO: AAT.RF2.010; MATERIAL: FF; DIAMETRO: 700</t>
  </si>
  <si>
    <t>REDE DE AGUA; REGIAO ADMINISTRATIVA: JARDIM BOTANICO; TIPO: REDE DE DISTRIBUICAO; CONTRATO: 8540; DATA: 2019; MATERIAL: PVC; DIAMETRO: 110</t>
  </si>
  <si>
    <t>REDE DE AGUA; REGIAO ADMINISTRATIVA: LAGO NORTE; TIPO: REDE DE DISTRIBUICAO; CONTRATO: 8540; DATA: 2020; MATERIAL: PEAD; DIAMETRO: 90</t>
  </si>
  <si>
    <t>REDE DE AGUA; REGIAO ADMINISTRATIVA: LAGO NORTE; TIPO: REDE DE DISTRIBUICAO; CONTRATO: 8540; DATA: 2020; MATERIAL: PEAD; DIAMETRO: 200</t>
  </si>
  <si>
    <t>REDE DE AGUA; REGIAO ADMINISTRATIVA: SANTA MARIA; TIPO: REDE DE DISTRIBUICAO; CONTRATO: 8540; DATA: 2020; MATERIAL: PEAD; DIAMETRO: 63</t>
  </si>
  <si>
    <t>REDE DE AGUA; REGIAO ADMINISTRATIVA: SANTA MARIA; TIPO: SUBADUTORA; CONTRATO: 8540; DATA: 2020; MATERIAL: FF; DIAMETRO: 200</t>
  </si>
  <si>
    <t>REDE DE AGUA; REGIAO ADMINISTRATIVA: SIA; TIPO: REDE DE DISTRIBUICAO; CONTRATO: 8540; DATA: 2020; MATERIAL: PEAD; DIAMETRO: 63</t>
  </si>
  <si>
    <t>REDE DE AGUA; REGIAO ADMINISTRATIVA: SOL NASCENTE E POR DO SOL; TIPO: REDE DE DISTRIBUICAO; CONTRATO: 8540; DATA: 2022; MATERIAL: PEAD; DIAMETRO: 110</t>
  </si>
  <si>
    <t>REDE DE AGUA; REGIAO ADMINISTRATIVA: VICENTE PIRES; TIPO: REDE DE DISTRIBUICAO; CONTRATO: 8540; DATA: 2020; MATERIAL: PEAD; DIAMETRO: 63</t>
  </si>
  <si>
    <t>REDE DE AGUA; REGIAO ADMINISTRATIVA: TAGUATINGA; TIPO: SUBADUTORA; CONTRATO: 9212; DATA: 2020; MATERIAL: PEAD; DIAMETRO: 200</t>
  </si>
  <si>
    <t>REDE DE AGUA; REGIAO ADMINISTRATIVA: SAMAMBAIA; TIPO: SUBADUTORA; CONTRATO: 9212; DATA: 2022; MATERIAL: PEAD; DIAMETRO: 250</t>
  </si>
  <si>
    <t>REDE DE AGUA; REGIAO ADMINISTRATIVA: SAMAMBAIA; TIPO: REDE DE DISTRIBUICAO; CONTRATO: 9212; DATA: 2023; MATERIAL: PEAD; DIAMETRO: 63</t>
  </si>
  <si>
    <t>REDE DE AGUA; REGIAO ADMINISTRATIVA: SAMAMBAIA; TIPO: REDE DE DISTRIBUICAO; CONTRATO: 9212; DATA: 2023; MATERIAL: PEAD; DIAMETRO: 110</t>
  </si>
  <si>
    <t>REDE DE AGUA; REGIAO ADMINISTRATIVA: AGUA QUENTE; TIPO: REDE DE DISTRIBUICAO; CONTRATO: 9212; DATA: 2021; MATERIAL: PEAD; DIAMETRO: 63</t>
  </si>
  <si>
    <t>REDE DE AGUA; REGIAO ADMINISTRATIVA: AGUA QUENTE; TIPO: REDE DE DISTRIBUICAO; CONTRATO: 9212; DATA: 2021; MATERIAL: PVC; DIAMETRO: 85</t>
  </si>
  <si>
    <t>REDE DE AGUA; REGIAO ADMINISTRATIVA: BRAZLANDIA; TIPO: REDE DE DISTRIBUICAO; CONTRATO: 9212; DATA: 2021; MATERIAL: PEAD; DIAMETRO: 63</t>
  </si>
  <si>
    <t>REDE DE AGUA; REGIAO ADMINISTRATIVA: PLANO PILOTO; TIPO: REDE DE DISTRIBUICAO; CONTRATO: 9212; DATA: 2020; MATERIAL: PEAD; DIAMETRO: 63</t>
  </si>
  <si>
    <t>REDE DE AGUA; REGIAO ADMINISTRATIVA: SANTA MARIA; TIPO: REDE DE DISTRIBUICAO; CONTRATO: 9212; DATA: 2023; MATERIAL: PEAD; DIAMETRO: 63</t>
  </si>
  <si>
    <t>REDE DE AGUA; REGIAO ADMINISTRATIVA: SOL NASCENTE E POR DO SOL; TIPO: REDE DE DISTRIBUICAO; CONTRATO: 9212; DATA: 2020; MATERIAL: PEAD; DIAMETRO: 63</t>
  </si>
  <si>
    <t>REDE DE AGUA; REGIAO ADMINISTRATIVA: SOL NASCENTE E POR DO SOL; TIPO: REDE DE DISTRIBUICAO; CONTRATO: 9212; DATA: 2020; MATERIAL: PVC; DIAMETRO: 60</t>
  </si>
  <si>
    <t>REDE DE AGUA; REGIAO ADMINISTRATIVA: SOL NASCENTE E POR DO SOL; TIPO: REDE DE DISTRIBUICAO; CONTRATO: 9212; DATA: 2022; MATERIAL: PEAD; DIAMETRO: 63</t>
  </si>
  <si>
    <t>REDE DE AGUA; REGIAO ADMINISTRATIVA: SOL NASCENTE E POR DO SOL; TIPO: REDE DE DISTRIBUICAO; CONTRATO: 9212; DATA: 2023; MATERIAL: PEAD; DIAMETRO: 63</t>
  </si>
  <si>
    <t>REDE DE AGUA; REGIAO ADMINISTRATIVA: FERCAL; TIPO: REDE DE DISTRIBUICAO; CONTRATO: 8865; DATA: 2020; MATERIAL: PEAD; DIAMETRO: 90</t>
  </si>
  <si>
    <t>REDE DE AGUA; REGIAO ADMINISTRATIVA: FERCAL; TIPO: REDE DE DISTRIBUICAO; CONTRATO: 8865; DATA: 2020; MATERIAL: PEAD; DIAMETRO: 125</t>
  </si>
  <si>
    <t>REDE DE AGUA; REGIAO ADMINISTRATIVA: FERCAL; TIPO: REDE DE DISTRIBUICAO; CONTRATO: 8865; DATA: 2020; MATERIAL: PEAD; DIAMETRO: 180</t>
  </si>
  <si>
    <t>REDE DE AGUA; REGIAO ADMINISTRATIVA: GAMA; TIPO: REDE DE DISTRIBUICAO; CONTRATO: 9435; DATA: 2022; MATERIAL: PVC; DIAMETRO: 85</t>
  </si>
  <si>
    <t>REDE DE AGUA; REGIAO ADMINISTRATIVA: GAMA; TIPO: REDE DE DISTRIBUICAO; CONTRATO: 9435; DATA: 2022; MATERIAL: PVC; DIAMETRO: 110</t>
  </si>
  <si>
    <t>REDE DE AGUA; REGIAO ADMINISTRATIVA: GAMA; TIPO: REDE DE DISTRIBUICAO; CONTRATO: 9435; DATA: 2022; MATERIAL: PVC DEFOFO; DIAMETRO: 150</t>
  </si>
  <si>
    <t>REDE DE AGUA; REGIAO ADMINISTRATIVA: GAMA; TIPO: REDE DE DISTRIBUICAO; CONTRATO: 9435; DATA: 2022; MATERIAL: PVC DEFOFO; DIAMETRO: 200</t>
  </si>
  <si>
    <t>REDE DE AGUA; REGIAO ADMINISTRATIVA: RECANTO DAS EMAS; TIPO: REDE DE DISTRIBUICAO; CONTRATO: 9435; DATA: 2023; MATERIAL: PVC; DIAMETRO: 60</t>
  </si>
  <si>
    <t>REDE DE AGUA; REGIAO ADMINISTRATIVA: GAMA; TIPO: REDE DE DISTRIBUICAO; CONTRATO: 9435; DATA: 2023; MATERIAL: PVC DEFOFO; DIAMETRO: 150</t>
  </si>
  <si>
    <t>REDE DE AGUA; REGIAO ADMINISTRATIVA: GAMA; TIPO: REDE DE DISTRIBUICAO; CONTRATO: 9435; DATA: 2023; MATERIAL: PVC DEFOFO; DIAMETRO: 200</t>
  </si>
  <si>
    <t>REDE DE AGUA; REGIAO ADMINISTRATIVA: AGUA QUENTE; TIPO: REDE DE DISTRIBUICAO; CONTRATO: 9435; DATA: 2022; MATERIAL: PEAD; DIAMETRO: 32</t>
  </si>
  <si>
    <t>REDE DE AGUA; REGIAO ADMINISTRATIVA: GAMA; TIPO: ADUTORA; CONTRATO: 9435; DATA: 2022; MATERIAL: FF; DIAMETRO: 500</t>
  </si>
  <si>
    <t>REDE DE AGUA; REGIAO ADMINISTRATIVA: GAMA; TIPO: ADUTORA; CONTRATO: 9435; DATA: 2022; MATERIAL: PVC; DIAMETRO: 60</t>
  </si>
  <si>
    <t>REDE DE AGUA; REGIAO ADMINISTRATIVA: CEILANDIA; TIPO: REDE DE DISTRIBUICAO; CONTRATO: 9090; DATA: 2020; MATERIAL: PEAD; DIAMETRO: 125</t>
  </si>
  <si>
    <t>REDE DE AGUA; REGIAO ADMINISTRATIVA: CEILANDIA; TIPO: REDE DE DISTRIBUICAO; CONTRATO: 9090; DATA: 2020; MATERIAL: PEAD; DIAMETRO: 160</t>
  </si>
  <si>
    <t>REDE DE AGUA; REGIAO ADMINISTRATIVA: CEILANDIA; TIPO: REDE DE DISTRIBUICAO; CONTRATO: 9090; DATA: 2020; MATERIAL: PEAD; DIAMETRO: 180</t>
  </si>
  <si>
    <t>REDE DE AGUA; REGIAO ADMINISTRATIVA: CEILANDIA; TIPO: REDE DE DISTRIBUICAO; CONTRATO: 9090; DATA: 2020; MATERIAL: PEAD; DIAMETRO: 200</t>
  </si>
  <si>
    <t>REDE DE AGUA; REGIAO ADMINISTRATIVA: CEILANDIA; TIPO: REDE DE DISTRIBUICAO; CONTRATO: 9090; DATA: 2020; MATERIAL: PEAD; DIAMETRO: 225</t>
  </si>
  <si>
    <t>REDE DE AGUA; REGIAO ADMINISTRATIVA: CEILANDIA; TIPO: REDE DE DISTRIBUICAO; CONTRATO: 9090; DATA: 2020; MATERIAL: PEAD; DIAMETRO: 250</t>
  </si>
  <si>
    <t>REDE DE AGUA; REGIAO ADMINISTRATIVA: CEILANDIA; TIPO: REDE DE DISTRIBUICAO; CONTRATO: 9090; DATA: 2020; MATERIAL: PEAD; DIAMETRO: 280</t>
  </si>
  <si>
    <t>REDE DE AGUA; REGIAO ADMINISTRATIVA: CEILANDIA; TIPO: REDE DE DISTRIBUICAO; CONTRATO: 9090; DATA: 2020; MATERIAL: PEAD; DIAMETRO: 315</t>
  </si>
  <si>
    <t>REDE DE AGUA; REGIAO ADMINISTRATIVA: CEILANDIA; TIPO: REDE DE DISTRIBUICAO; CONTRATO: 9090; DATA: 2020; MATERIAL: PEAD; DIAMETRO: 355</t>
  </si>
  <si>
    <t>REDE DE AGUA; REGIAO ADMINISTRATIVA: CEILANDIA; TIPO: REDE DE DISTRIBUICAO; CONTRATO: 9090; DATA: 2020; MATERIAL: PEAD; DIAMETRO: 400</t>
  </si>
  <si>
    <t>REDE DE AGUA; REGIAO ADMINISTRATIVA: CEILANDIA; TIPO: REDE DE DISTRIBUICAO; CONTRATO: 9090; DATA: 2020; MATERIAL: PEAD; DIAMETRO: 450</t>
  </si>
  <si>
    <t>REDE DE AGUA; REGIAO ADMINISTRATIVA: CEILANDIA; TIPO: REDE DE DISTRIBUICAO; CONTRATO: 9090; DATA: 2020; MATERIAL: PEAD; DIAMETRO: 630</t>
  </si>
  <si>
    <t>REDE DE AGUA; REGIAO ADMINISTRATIVA: CEILANDIA; TIPO: REDE DE DISTRIBUICAO; CONTRATO: 9090; DATA: 2020; MATERIAL: PVC; DIAMETRO: 60</t>
  </si>
  <si>
    <t>REDE DE AGUA; REGIAO ADMINISTRATIVA: CEILANDIA; TIPO: REDE DE DISTRIBUICAO; CONTRATO: 9090; DATA: 2020; MATERIAL: PVC; DIAMETRO: 85</t>
  </si>
  <si>
    <t>REDE DE AGUA; REGIAO ADMINISTRATIVA: CEILANDIA; TIPO: REDE DE DISTRIBUICAO; CONTRATO: 9090; DATA: 2020; MATERIAL: PVC; DIAMETRO: 110</t>
  </si>
  <si>
    <t>REDE DE AGUA; REGIAO ADMINISTRATIVA: CEILANDIA; TIPO: REDE DE DISTRIBUICAO; CONTRATO: 9090; DATA: 2021; MATERIAL: PEAD; DIAMETRO: 160</t>
  </si>
  <si>
    <t>REDE DE AGUA; REGIAO ADMINISTRATIVA: CEILANDIA; TIPO: REDE DE DISTRIBUICAO; CONTRATO: 9090; DATA: 2021; MATERIAL: PEAD; DIAMETRO: 315</t>
  </si>
  <si>
    <t>REDE DE AGUA; REGIAO ADMINISTRATIVA: PARANOA; TIPO: REDE DE DISTRIBUICAO; CONTRATO: 9138; DATA: 2021; MATERIAL: PVC; DIAMETRO: 60</t>
  </si>
  <si>
    <t>REDE DE AGUA; REGIAO ADMINISTRATIVA: PARANOA; TIPO: REDE DE DISTRIBUICAO; CONTRATO: 9138; DATA: 2021; MATERIAL: PVC; DIAMETRO: 85</t>
  </si>
  <si>
    <t>REDE DE AGUA; REGIAO ADMINISTRATIVA: PARANOA; TIPO: SUBADUTORA; CONTRATO: 9138; DATA: 2021; MATERIAL: FF; DIAMETRO: 200</t>
  </si>
  <si>
    <t>REDE DE AGUA; REGIAO ADMINISTRATIVA: PARANOA; TIPO: REDE DE DISTRIBUICAO; CONTRATO: 9138; DATA: 2023; MATERIAL: FF; DIAMETRO: 150</t>
  </si>
  <si>
    <t>REDE DE AGUA; REGIAO ADMINISTRATIVA: PARANOA; TIPO: REDE DE DISTRIBUICAO; CONTRATO: 9138; DATA: 2023; MATERIAL: FF; DIAMETRO: 250</t>
  </si>
  <si>
    <t>REDE DE AGUA; REGIAO ADMINISTRATIVA: PARANOA; TIPO: REDE DE DISTRIBUICAO; CONTRATO: 9138; DATA: 2023; MATERIAL: PEAD; DIAMETRO: 63</t>
  </si>
  <si>
    <t>REDE DE AGUA; REGIAO ADMINISTRATIVA: AGUA QUENTE; TIPO: REDE DE DISTRIBUICAO; CONTRATO: 8837; DATA: 2020; MATERIAL: PVC; DIAMETRO: 50</t>
  </si>
  <si>
    <t>REDE DE AGUA; REGIAO ADMINISTRATIVA: AGUA QUENTE; TIPO: REDE DE DISTRIBUICAO; CONTRATO: 8837; DATA: 2021; MATERIAL: PVC; DIAMETRO: 110</t>
  </si>
  <si>
    <t>REDE DE AGUA; REGIAO ADMINISTRATIVA: AGUA QUENTE; TIPO: ADUTORA; CONTRATO: 9231; DATA: 2021; MATERIAL: FF; DIAMETRO: 100</t>
  </si>
  <si>
    <t>REDE DE AGUA; REGIAO ADMINISTRATIVA: AGUAS CLARAS; TIPO: REDE DE DISTRIBUICAO; CONTRATO: 8837; DATA: 2021; MATERIAL: FF; DIAMETRO: 75</t>
  </si>
  <si>
    <t>REDE DE AGUA; REGIAO ADMINISTRATIVA: AGUAS CLARAS; TIPO: REDE DE DISTRIBUICAO; CONTRATO: 8837; DATA: 2021; MATERIAL: FF; DIAMETRO: 700</t>
  </si>
  <si>
    <t>REDE DE AGUA; REGIAO ADMINISTRATIVA: AGUAS CLARAS; TIPO: REDE DE DISTRIBUICAO; CONTRATO: 8837; DATA: 2021; MATERIAL: PVC; DIAMETRO: 85</t>
  </si>
  <si>
    <t>REDE DE AGUA; REGIAO ADMINISTRATIVA: AGUAS CLARAS; TIPO: REDE DE DISTRIBUICAO; CONTRATO: 8837; DATA: 2021; MATERIAL: PVC; DIAMETRO: 110</t>
  </si>
  <si>
    <t>REDE DE AGUA; REGIAO ADMINISTRATIVA: ARAPOANGA; TIPO: ADUTORA; CONTRATO: 8837; DATA: 2020; MATERIAL: PVC; DIAMETRO: 60</t>
  </si>
  <si>
    <t>REDE DE AGUA; REGIAO ADMINISTRATIVA: ARAPOANGA; TIPO: ADUTORA; CONTRATO: 8837; DATA: 2020; MATERIAL: PVC; DIAMETRO: 110</t>
  </si>
  <si>
    <t>REDE DE AGUA; REGIAO ADMINISTRATIVA: ARAPOANGA; TIPO: REDE DE DISTRIBUICAO; CONTRATO: 8837; DATA: 2020; MATERIAL: PVC; DIAMETRO: 50</t>
  </si>
  <si>
    <t>REDE DE AGUA; REGIAO ADMINISTRATIVA: ARAPOANGA; TIPO: REDE DE DISTRIBUICAO; CONTRATO: 9406; DATA: 2022; MATERIAL: PEAD; DIAMETRO: 90</t>
  </si>
  <si>
    <t>REDE DE AGUA; REGIAO ADMINISTRATIVA: ARAPOANGA; TIPO: REDE DE DISTRIBUICAO; CONTRATO: 9406; DATA: 2022; MATERIAL: PEAD; DIAMETRO: 180</t>
  </si>
  <si>
    <t>REDE DE AGUA; REGIAO ADMINISTRATIVA: ARAPOANGA; TIPO: REDE DE DISTRIBUICAO; CONTRATO: 9406; DATA: 2022; MATERIAL: PEAD; DIAMETRO: 200</t>
  </si>
  <si>
    <t>REDE DE AGUA; REGIAO ADMINISTRATIVA: BRAZLANDIA; TIPO: ADUTORA; CONTRATO: 8837; DATA: 2020; MATERIAL: PVC; DIAMETRO: 50</t>
  </si>
  <si>
    <t>REDE DE AGUA; REGIAO ADMINISTRATIVA: BRAZLANDIA; TIPO: REDE DE DISTRIBUICAO; CONTRATO: 8837; DATA: 2020; MATERIAL: PVC; DIAMETRO: 60</t>
  </si>
  <si>
    <t>REDE DE AGUA; REGIAO ADMINISTRATIVA: BRAZLANDIA; TIPO: REDE DE DISTRIBUICAO; CONTRATO: 8837; DATA: 2020; MATERIAL: PVC; DIAMETRO: 110</t>
  </si>
  <si>
    <t>REDE DE AGUA; REGIAO ADMINISTRATIVA: CEILANDIA; TIPO: ADUTORA; CONTRATO: 8837; DATA: 2020; MATERIAL: FF; DIAMETRO: 300</t>
  </si>
  <si>
    <t>REDE DE AGUA; REGIAO ADMINISTRATIVA: CEILANDIA; TIPO: ADUTORA; CONTRATO: 8837; DATA: 2020; MATERIAL: FF; DIAMETRO: 450</t>
  </si>
  <si>
    <t>REDE DE AGUA; REGIAO ADMINISTRATIVA: CEILANDIA; TIPO: ADUTORA; CONTRATO: 8837; DATA: 2020; MATERIAL: FF; DIAMETRO: 500</t>
  </si>
  <si>
    <t>REDE DE AGUA; REGIAO ADMINISTRATIVA: CEILANDIA; TIPO: ADUTORA; CONTRATO: 8837; DATA: 2020; MATERIAL: FF; DIAMETRO: 600</t>
  </si>
  <si>
    <t>REDE DE AGUA; REGIAO ADMINISTRATIVA: CEILANDIA; TIPO: ADUTORA; CONTRATO: 8837; DATA: 2020; MATERIAL: FF; DIAMETRO: 1200</t>
  </si>
  <si>
    <t>REDE DE AGUA; REGIAO ADMINISTRATIVA: CEILANDIA; TIPO: INTERLIGACAO UO; CONTRATO: 8837; DATA: 2020; MATERIAL: FF; DIAMETRO: 400</t>
  </si>
  <si>
    <t>REDE DE AGUA; REGIAO ADMINISTRATIVA: CEILANDIA; TIPO: INTERLIGACAO UO; CONTRATO: 8837; DATA: 2020; MATERIAL: FF; DIAMETRO: 450</t>
  </si>
  <si>
    <t>REDE DE AGUA; REGIAO ADMINISTRATIVA: CEILANDIA; TIPO: ADUTORA; CONTRATO: 8837; DATA: 2021; MATERIAL: FF; DIAMETRO: 500</t>
  </si>
  <si>
    <t>REDE DE AGUA; REGIAO ADMINISTRATIVA: CEILANDIA; TIPO: REDE DE DISTRIBUICAO; CONTRATO: 8837; DATA: 2021; MATERIAL: FF; DIAMETRO: 150</t>
  </si>
  <si>
    <t>REDE DE AGUA; REGIAO ADMINISTRATIVA: CEILANDIA; TIPO: REDE DE DISTRIBUICAO; CONTRATO: 8837; DATA: 2021; MATERIAL: PVC; DIAMETRO: 60</t>
  </si>
  <si>
    <t>REDE DE AGUA; REGIAO ADMINISTRATIVA: CEILANDIA; TIPO: REDE DE DISTRIBUICAO; CONTRATO: 8837; DATA: 2021; MATERIAL: PVC; DIAMETRO: 85</t>
  </si>
  <si>
    <t>REDE DE AGUA; REGIAO ADMINISTRATIVA: FERCAL; TIPO: ADUTORA; CONTRATO: 8837; DATA: 2020; MATERIAL: PVC; DIAMETRO: 85</t>
  </si>
  <si>
    <t>REDE DE AGUA; REGIAO ADMINISTRATIVA: FERCAL; TIPO: REDE DE DISTRIBUICAO; CONTRATO: 8837; DATA: 2020; MATERIAL: PEAD; DIAMETRO: 125</t>
  </si>
  <si>
    <t>REDE DE AGUA; REGIAO ADMINISTRATIVA: FERCAL; TIPO: REDE DE DISTRIBUICAO; CONTRATO: 8837; DATA: 2020; MATERIAL: PVC; DIAMETRO: 60</t>
  </si>
  <si>
    <t>REDE DE AGUA; REGIAO ADMINISTRATIVA: GAMA; TIPO: ADUTORA; CONTRATO: 8837; DATA: 2019; MATERIAL: PVC; DIAMETRO: 60</t>
  </si>
  <si>
    <t>REDE DE AGUA; REGIAO ADMINISTRATIVA: GAMA; TIPO: REDE DE DISTRIBUICAO; CONTRATO: 8837; DATA: 2019; MATERIAL: PVC; DIAMETRO: 60</t>
  </si>
  <si>
    <t>REDE DE AGUA; REGIAO ADMINISTRATIVA: GAMA; TIPO: ADUTORA; CONTRATO: 8837; DATA: 2020; MATERIAL: PEAD; DIAMETRO: 500</t>
  </si>
  <si>
    <t>REDE DE AGUA; REGIAO ADMINISTRATIVA: GAMA; TIPO: REDE DE DISTRIBUICAO; CONTRATO: 8837; DATA: 2020; MATERIAL: FF; DIAMETRO: 200</t>
  </si>
  <si>
    <t>REDE DE AGUA; REGIAO ADMINISTRATIVA: GAMA; TIPO: REDE DE DISTRIBUICAO; CONTRATO: 8837; DATA: 2020; MATERIAL: FF; DIAMETRO: 250</t>
  </si>
  <si>
    <t>REDE DE AGUA; REGIAO ADMINISTRATIVA: GAMA; TIPO: REDE DE DISTRIBUICAO; CONTRATO: 8837; DATA: 2020; MATERIAL: PVC; DIAMETRO: 85</t>
  </si>
  <si>
    <t>REDE DE AGUA; REGIAO ADMINISTRATIVA: GAMA; TIPO: ADUTORA; CONTRATO: 8837; DATA: 2021; MATERIAL: FF; DIAMETRO: 350</t>
  </si>
  <si>
    <t>REDE DE AGUA; REGIAO ADMINISTRATIVA: GAMA; TIPO: ADUTORA; CONTRATO: 8837; DATA: 2021; MATERIAL: FF; DIAMETRO: 500</t>
  </si>
  <si>
    <t>REDE DE AGUA; REGIAO ADMINISTRATIVA: GAMA; TIPO: REDE DE DISTRIBUICAO; CONTRATO: 8837; DATA: 2021; MATERIAL: FF; DIAMETRO: 200</t>
  </si>
  <si>
    <t>REDE DE AGUA; REGIAO ADMINISTRATIVA: GAMA; TIPO: REDE DE DISTRIBUICAO; CONTRATO: 8837; DATA: 2021; MATERIAL: FF; DIAMETRO: 300</t>
  </si>
  <si>
    <t>REDE DE AGUA; REGIAO ADMINISTRATIVA: GAMA; TIPO: REDE DE DISTRIBUICAO; CONTRATO: 8837; DATA: 2021; MATERIAL: PVC; DIAMETRO: 85</t>
  </si>
  <si>
    <t>REDE DE AGUA; REGIAO ADMINISTRATIVA: GAMA; TIPO: SUBADUTORA; CONTRATO: 8837; DATA: 2021; MATERIAL: FF; DIAMETRO: 100</t>
  </si>
  <si>
    <t>REDE DE AGUA; REGIAO ADMINISTRATIVA: GAMA; TIPO: SUBADUTORA; CONTRATO: 8837; DATA: 2021; MATERIAL: FF; DIAMETRO: 300</t>
  </si>
  <si>
    <t>REDE DE AGUA; REGIAO ADMINISTRATIVA: GAMA; TIPO: SUBADUTORA; CONTRATO: 8837; DATA: 2021; MATERIAL: FF; DIAMETRO: 350</t>
  </si>
  <si>
    <t>REDE DE AGUA; REGIAO ADMINISTRATIVA: GAMA; TIPO: SUBADUTORA; CONTRATO: 8837; DATA: 2021; MATERIAL: FF; DIAMETRO: 400</t>
  </si>
  <si>
    <t>REDE DE AGUA; REGIAO ADMINISTRATIVA: GAMA; TIPO: REDE DE DISTRIBUICAO; CONTRATO: 9231; DATA: 2021; MATERIAL: PEAD; DIAMETRO: 63</t>
  </si>
  <si>
    <t>REDE DE AGUA; REGIAO ADMINISTRATIVA: GAMA; TIPO: REDE DE DISTRIBUICAO; CONTRATO: 9231; DATA: 2021; MATERIAL: PVC DEFOFO; DIAMETRO: 150</t>
  </si>
  <si>
    <t>REDE DE AGUA; REGIAO ADMINISTRATIVA: GAMA; TIPO: REDE DE DISTRIBUICAO; CONTRATO: 9231; DATA: 2021; MATERIAL: PVC DEFOFO; DIAMETRO: 200</t>
  </si>
  <si>
    <t>REDE DE AGUA; REGIAO ADMINISTRATIVA: GAMA; TIPO: REDE DE DISTRIBUICAO; CONTRATO: 9231; DATA: 2022; MATERIAL: PEAD; DIAMETRO: 63</t>
  </si>
  <si>
    <t>REDE DE AGUA; REGIAO ADMINISTRATIVA: GAMA; TIPO: REDE DE DISTRIBUICAO; CONTRATO: 9322; DATA: 2021; MATERIAL: PEAD; DIAMETRO: 63</t>
  </si>
  <si>
    <t>REDE DE AGUA; REGIAO ADMINISTRATIVA: GAMA; TIPO: REDE DE DISTRIBUICAO; CONTRATO: 9322; DATA: 2021; MATERIAL: PEAD; DIAMETRO: 110</t>
  </si>
  <si>
    <t>REDE DE AGUA; REGIAO ADMINISTRATIVA: GAMA; TIPO: REDE DE DISTRIBUICAO; CONTRATO: 9322; DATA: 2021; MATERIAL: PEAD; DIAMETRO: 160</t>
  </si>
  <si>
    <t>REDE DE AGUA; REGIAO ADMINISTRATIVA: GUARA; TIPO: ADUTORA; CONTRATO: 8837; DATA: 2020; MATERIAL: FF; DIAMETRO: 300</t>
  </si>
  <si>
    <t>REDE DE AGUA; REGIAO ADMINISTRATIVA: GUARA; TIPO: REDE DE DISTRIBUICAO; CONTRATO: 8837; DATA: 2020; MATERIAL: FF; DIAMETRO: 75</t>
  </si>
  <si>
    <t>REDE DE AGUA; REGIAO ADMINISTRATIVA: GUARA; TIPO: REDE DE DISTRIBUICAO; CONTRATO: 8837; DATA: 2020; MATERIAL: FF; DIAMETRO: 100</t>
  </si>
  <si>
    <t>REDE DE AGUA; REGIAO ADMINISTRATIVA: GUARA; TIPO: REDE DE DISTRIBUICAO; CONTRATO: 8837; DATA: 2020; MATERIAL: FF; DIAMETRO: 200</t>
  </si>
  <si>
    <t>REDE DE AGUA; REGIAO ADMINISTRATIVA: GUARA; TIPO: REDE DE DISTRIBUICAO; CONTRATO: 8837; DATA: 2020; MATERIAL: FF; DIAMETRO: 250</t>
  </si>
  <si>
    <t>REDE DE AGUA; REGIAO ADMINISTRATIVA: GUARA; TIPO: REDE DE DISTRIBUICAO; CONTRATO: 8837; DATA: 2020; MATERIAL: FF; DIAMETRO: 300</t>
  </si>
  <si>
    <t>REDE DE AGUA; REGIAO ADMINISTRATIVA: GUARA; TIPO: REDE DE DISTRIBUICAO; CONTRATO: 8837; DATA: 2020; MATERIAL: FF; DIAMETRO: 450</t>
  </si>
  <si>
    <t>REDE DE AGUA; REGIAO ADMINISTRATIVA: GUARA; TIPO: REDE DE DISTRIBUICAO; CONTRATO: 8837; DATA: 2020; MATERIAL: PVC; DIAMETRO: 60</t>
  </si>
  <si>
    <t>REDE DE AGUA; REGIAO ADMINISTRATIVA: GUARA; TIPO: REDE DE DISTRIBUICAO; CONTRATO: 8837; DATA: 2020; MATERIAL: PVC; DIAMETRO: 100</t>
  </si>
  <si>
    <t>REDE DE AGUA; REGIAO ADMINISTRATIVA: GUARA; TIPO: REDE DE DISTRIBUICAO; CONTRATO: 8837; DATA: 2020; MATERIAL: PVC; DIAMETRO: 110</t>
  </si>
  <si>
    <t>REDE DE AGUA; REGIAO ADMINISTRATIVA: GUARA; TIPO: REDE DE DISTRIBUICAO; CONTRATO: 8837; DATA: 2020; MATERIAL: PVC; DIAMETRO: 200</t>
  </si>
  <si>
    <t>REDE DE AGUA; REGIAO ADMINISTRATIVA: GUARA; TIPO: REDE DE DISTRIBUICAO; CONTRATO: 8837; DATA: 2020; MATERIAL: PVC DEFOFO; DIAMETRO: 200</t>
  </si>
  <si>
    <t>REDE DE AGUA; REGIAO ADMINISTRATIVA: GUARA; TIPO: SUBADUTORA; CONTRATO: 8837; DATA: 2020; MATERIAL: FF; DIAMETRO: 100</t>
  </si>
  <si>
    <t>REDE DE AGUA; REGIAO ADMINISTRATIVA: GUARA; TIPO: SUBADUTORA; CONTRATO: 8837; DATA: 2020; MATERIAL: FF; DIAMETRO: 150</t>
  </si>
  <si>
    <t>REDE DE AGUA; REGIAO ADMINISTRATIVA: GUARA; TIPO: SUBADUTORA; CONTRATO: 8837; DATA: 2020; MATERIAL: FF; DIAMETRO: 200</t>
  </si>
  <si>
    <t>REDE DE AGUA; REGIAO ADMINISTRATIVA: GUARA; TIPO: SUBADUTORA; CONTRATO: 8837; DATA: 2020; MATERIAL: FF; DIAMETRO: 250</t>
  </si>
  <si>
    <t>REDE DE AGUA; REGIAO ADMINISTRATIVA: GUARA; TIPO: SUBADUTORA; CONTRATO: 8837; DATA: 2020; MATERIAL: FF; DIAMETRO: 300</t>
  </si>
  <si>
    <t>REDE DE AGUA; REGIAO ADMINISTRATIVA: GUARA; TIPO: SUBADUTORA; CONTRATO: 8837; DATA: 2020; MATERIAL: FF; DIAMETRO: 450</t>
  </si>
  <si>
    <t>REDE DE AGUA; REGIAO ADMINISTRATIVA: GUARA; TIPO: SUBADUTORA; CONTRATO: 8837; DATA: 2020; MATERIAL: PVC; DIAMETRO: 200</t>
  </si>
  <si>
    <t>REDE DE AGUA; REGIAO ADMINISTRATIVA: GUARA; TIPO: SUBADUTORA; CONTRATO: 8837; DATA: 2020; MATERIAL: PVC; DIAMETRO: 300</t>
  </si>
  <si>
    <t>REDE DE AGUA; REGIAO ADMINISTRATIVA: GUARA; TIPO: REDE DE DISTRIBUICAO; CONTRATO: TCT 93; DATA: 2019; MATERIAL: PEAD; DIAMETRO: 63</t>
  </si>
  <si>
    <t>REDE DE AGUA; REGIAO ADMINISTRATIVA: GUARA; TIPO: REDE DE DISTRIBUICAO; CONTRATO: TCT 93; DATA: 2019; MATERIAL: PEAD; DIAMETRO: 90</t>
  </si>
  <si>
    <t>REDE DE AGUA; REGIAO ADMINISTRATIVA: GUARA; TIPO: REDE DE DISTRIBUICAO; CONTRATO: TCT 93; DATA: 2019; MATERIAL: PVC; DIAMETRO: 60</t>
  </si>
  <si>
    <t>REDE DE AGUA; REGIAO ADMINISTRATIVA: GUARA; TIPO: REDE DE DISTRIBUICAO; CONTRATO: TCT 93; DATA: 2019; MATERIAL: PVC; DIAMETRO: 85</t>
  </si>
  <si>
    <t>REDE DE AGUA; REGIAO ADMINISTRATIVA: GUARA; TIPO: REDE DE DISTRIBUICAO; CONTRATO: TCT 93; DATA: 2019; MATERIAL: PVC; DIAMETRO: 110</t>
  </si>
  <si>
    <t>REDE DE AGUA; REGIAO ADMINISTRATIVA: GUARA; TIPO: REDE DE DISTRIBUICAO; CONTRATO: TCT 93; DATA: 2019; MATERIAL: PVC; DIAMETRO: 200</t>
  </si>
  <si>
    <t>REDE DE AGUA; REGIAO ADMINISTRATIVA: GUARA; TIPO: REDE DE DISTRIBUICAO; CONTRATO: TCT 93; DATA: 2019; MATERIAL: PVC; DIAMETRO: 300</t>
  </si>
  <si>
    <t>REDE DE AGUA; REGIAO ADMINISTRATIVA: GUARA; TIPO: SUBADUTORA; CONTRATO: TCT 93; DATA: 2019; MATERIAL: FF; DIAMETRO: 350</t>
  </si>
  <si>
    <t>REDE DE AGUA; REGIAO ADMINISTRATIVA: GUARA; TIPO: SUBADUTORA; CONTRATO: TCT 93; DATA: 2019; MATERIAL: FF; DIAMETRO: 450</t>
  </si>
  <si>
    <t>REDE DE AGUA; REGIAO ADMINISTRATIVA: GUARA; TIPO: SUBADUTORA; CONTRATO: TCT 93; DATA: 2019; MATERIAL: FF; DIAMETRO: 500</t>
  </si>
  <si>
    <t>REDE DE AGUA; REGIAO ADMINISTRATIVA: GUARA; TIPO: SUBADUTORA; CONTRATO: TCT 93; DATA: 2019; MATERIAL: PVC DEFOFO; DIAMETRO: 150</t>
  </si>
  <si>
    <t>REDE DE AGUA; REGIAO ADMINISTRATIVA: GUARA; TIPO: SUBADUTORA; CONTRATO: TCT 93; DATA: 2019; MATERIAL: PVC DEFOFO; DIAMETRO: 200</t>
  </si>
  <si>
    <t>REDE DE AGUA; REGIAO ADMINISTRATIVA: GUARA; TIPO: SUBADUTORA; CONTRATO: TCT 93; DATA: 2019; MATERIAL: PVC DEFOFO; DIAMETRO: 250</t>
  </si>
  <si>
    <t>REDE DE AGUA; REGIAO ADMINISTRATIVA: ITAPOA; TIPO: REDE DE DISTRIBUICAO; CONTRATO: 8837; DATA: 2020; MATERIAL: PEAD; DIAMETRO: 125</t>
  </si>
  <si>
    <t>REDE DE AGUA; REGIAO ADMINISTRATIVA: ITAPOA; TIPO: REDE DE DISTRIBUICAO; CONTRATO: 8837; DATA: 2020; MATERIAL: PEAD; DIAMETRO: 200</t>
  </si>
  <si>
    <t>REDE DE AGUA; REGIAO ADMINISTRATIVA: ITAPOA; TIPO: REDE DE DISTRIBUICAO; CONTRATO: 8837; DATA: 2020; MATERIAL: PVC; DIAMETRO: 60</t>
  </si>
  <si>
    <t>REDE DE AGUA; REGIAO ADMINISTRATIVA: ITAPOA; TIPO: REDE DE DISTRIBUICAO; CONTRATO: 8837; DATA: 2020; MATERIAL: PVC; DIAMETRO: 85</t>
  </si>
  <si>
    <t>REDE DE AGUA; REGIAO ADMINISTRATIVA: ITAPOA; TIPO: REDE DE DISTRIBUICAO; CONTRATO: 8837; DATA: 2020; MATERIAL: PVC; DIAMETRO: 110</t>
  </si>
  <si>
    <t>REDE DE AGUA; REGIAO ADMINISTRATIVA: JARDIM BOTANICO; TIPO: REDE DE DISTRIBUICAO; CONTRATO: 4614; DATA: 2019; MATERIAL: PEAD; DIAMETRO: 63</t>
  </si>
  <si>
    <t>REDE DE AGUA; REGIAO ADMINISTRATIVA: JARDIM BOTANICO; TIPO: REDE DE DISTRIBUICAO; CONTRATO: 4614; DATA: 2019; MATERIAL: PEAD; DIAMETRO: 90</t>
  </si>
  <si>
    <t>REDE DE AGUA; REGIAO ADMINISTRATIVA: JARDIM BOTANICO; TIPO: REDE DE DISTRIBUICAO; CONTRATO: 4614; DATA: 2019; MATERIAL: PEAD; DIAMETRO: 110</t>
  </si>
  <si>
    <t>REDE DE AGUA; REGIAO ADMINISTRATIVA: JARDIM BOTANICO; TIPO: ADUTORA; CONTRATO: 8837; DATA: 2020; MATERIAL: FF; DIAMETRO: 200</t>
  </si>
  <si>
    <t>REDE DE AGUA; REGIAO ADMINISTRATIVA: JARDIM BOTANICO; TIPO: ADUTORA; CONTRATO: 8837; DATA: 2020; MATERIAL: FF; DIAMETRO: 400</t>
  </si>
  <si>
    <t>REDE DE AGUA; REGIAO ADMINISTRATIVA: JARDIM BOTANICO; TIPO: ADUTORA; CONTRATO: 8837; DATA: 2020; MATERIAL: PVC; DIAMETRO: 100</t>
  </si>
  <si>
    <t>REDE DE AGUA; REGIAO ADMINISTRATIVA: JARDIM BOTANICO; TIPO: ADUTORA; CONTRATO: 8837; DATA: 2020; MATERIAL: PVC; DIAMETRO: 110</t>
  </si>
  <si>
    <t>REDE DE AGUA; REGIAO ADMINISTRATIVA: JARDIM BOTANICO; TIPO: REDE DE DISTRIBUICAO; CONTRATO: 8837; DATA: 2020; MATERIAL: FF; DIAMETRO: 100</t>
  </si>
  <si>
    <t>REDE DE AGUA; REGIAO ADMINISTRATIVA: JARDIM BOTANICO; TIPO: REDE DE DISTRIBUICAO; CONTRATO: 8837; DATA: 2020; MATERIAL: FF; DIAMETRO: 200</t>
  </si>
  <si>
    <t>REDE DE AGUA; REGIAO ADMINISTRATIVA: JARDIM BOTANICO; TIPO: REDE DE DISTRIBUICAO; CONTRATO: 8837; DATA: 2020; MATERIAL: PEAD; DIAMETRO: 110</t>
  </si>
  <si>
    <t>REDE DE AGUA; REGIAO ADMINISTRATIVA: JARDIM BOTANICO; TIPO: REDE DE DISTRIBUICAO; CONTRATO: 8837; DATA: 2020; MATERIAL: PVC; DIAMETRO: 60</t>
  </si>
  <si>
    <t>REDE DE AGUA; REGIAO ADMINISTRATIVA: JARDIM BOTANICO; TIPO: REDE DE DISTRIBUICAO; CONTRATO: 8837; DATA: 2020; MATERIAL: PVC; DIAMETRO: 85</t>
  </si>
  <si>
    <t>REDE DE AGUA; REGIAO ADMINISTRATIVA: JARDIM BOTANICO; TIPO: REDE DE DISTRIBUICAO; CONTRATO: 8837; DATA: 2020; MATERIAL: PVC; DIAMETRO: 100</t>
  </si>
  <si>
    <t>REDE DE AGUA; REGIAO ADMINISTRATIVA: JARDIM BOTANICO; TIPO: REDE DE DISTRIBUICAO; CONTRATO: 8837; DATA: 2020; MATERIAL: PVC DEFOFO; DIAMETRO: 150</t>
  </si>
  <si>
    <t>REDE DE AGUA; REGIAO ADMINISTRATIVA: JARDIM BOTANICO; TIPO: REDE DE DISTRIBUICAO; CONTRATO: 8837; DATA: 2020; MATERIAL: PVC DEFOFO; DIAMETRO: 200</t>
  </si>
  <si>
    <t>REDE DE AGUA; REGIAO ADMINISTRATIVA: JARDIM BOTANICO; TIPO: ADUTORA; CONTRATO: 8837; DATA: 2021; MATERIAL: FF; DIAMETRO: 400</t>
  </si>
  <si>
    <t>REDE DE AGUA; REGIAO ADMINISTRATIVA: LAGO NORTE; TIPO: ADUTORA; CONTRATO: 8837; DATA: 2020; MATERIAL: FF; DIAMETRO: 350</t>
  </si>
  <si>
    <t>REDE DE AGUA; REGIAO ADMINISTRATIVA: LAGO NORTE; TIPO: ADUTORA; CONTRATO: 8837; DATA: 2020; MATERIAL: FF; DIAMETRO: 600</t>
  </si>
  <si>
    <t>REDE DE AGUA; REGIAO ADMINISTRATIVA: LAGO NORTE; TIPO: REDE DE DISTRIBUICAO; CONTRATO: 8837; DATA: 2020; MATERIAL: FF; DIAMETRO: 150</t>
  </si>
  <si>
    <t>REDE DE AGUA; REGIAO ADMINISTRATIVA: LAGO NORTE; TIPO: REDE DE DISTRIBUICAO; CONTRATO: 8837; DATA: 2020; MATERIAL: FF; DIAMETRO: 200</t>
  </si>
  <si>
    <t>REDE DE AGUA; REGIAO ADMINISTRATIVA: LAGO NORTE; TIPO: REDE DE DISTRIBUICAO; CONTRATO: 8837; DATA: 2020; MATERIAL: FF; DIAMETRO: 300</t>
  </si>
  <si>
    <t>REDE DE AGUA; REGIAO ADMINISTRATIVA: LAGO NORTE; TIPO: REDE DE DISTRIBUICAO; CONTRATO: 8837; DATA: 2020; MATERIAL: FF; DIAMETRO: 350</t>
  </si>
  <si>
    <t>REDE DE AGUA; REGIAO ADMINISTRATIVA: LAGO NORTE; TIPO: REDE DE DISTRIBUICAO; CONTRATO: 8837; DATA: 2020; MATERIAL: FF; DIAMETRO: 400</t>
  </si>
  <si>
    <t>REDE DE AGUA; REGIAO ADMINISTRATIVA: LAGO NORTE; TIPO: ADUTORA; CONTRATO: 8837; DATA: 2021; MATERIAL: FF; DIAMETRO: 350</t>
  </si>
  <si>
    <t>REDE DE AGUA; REGIAO ADMINISTRATIVA: LAGO NORTE; TIPO: REDE DE DISTRIBUICAO; CONTRATO: 8837; DATA: 2021; MATERIAL: FF; DIAMETRO: 350</t>
  </si>
  <si>
    <t>REDE DE AGUA; REGIAO ADMINISTRATIVA: LAGO NORTE; TIPO: REDE DE DISTRIBUICAO; CONTRATO: 8837; DATA: 2021; MATERIAL: PVC; DIAMETRO: 85</t>
  </si>
  <si>
    <t>REDE DE AGUA; REGIAO ADMINISTRATIVA: LAGO SUL; TIPO: INTERLIGACAO UO; CONTRATO: 8837; DATA: 2020; MATERIAL: FF; DIAMETRO: 400</t>
  </si>
  <si>
    <t>REDE DE AGUA; REGIAO ADMINISTRATIVA: LAGO SUL; TIPO: REDE DE DISTRIBUICAO; CONTRATO: 8837; DATA: 2020; MATERIAL: FF; DIAMETRO: 100</t>
  </si>
  <si>
    <t>REDE DE AGUA; REGIAO ADMINISTRATIVA: LAGO SUL; TIPO: REDE DE DISTRIBUICAO; CONTRATO: 8837; DATA: 2020; MATERIAL: FF; DIAMETRO: 250</t>
  </si>
  <si>
    <t>REDE DE AGUA; REGIAO ADMINISTRATIVA: LAGO SUL; TIPO: REDE DE DISTRIBUICAO; CONTRATO: 8837; DATA: 2020; MATERIAL: FF; DIAMETRO: 400</t>
  </si>
  <si>
    <t>REDE DE AGUA; REGIAO ADMINISTRATIVA: LAGO SUL; TIPO: SUBADUTORA; CONTRATO: 8837; DATA: 2021; MATERIAL: FF; DIAMETRO: 200</t>
  </si>
  <si>
    <t>REDE DE AGUA; REGIAO ADMINISTRATIVA: LAGO SUL; TIPO: SUBADUTORA; CONTRATO: 8837; DATA: 2021; MATERIAL: PVC; DIAMETRO: 300</t>
  </si>
  <si>
    <t>REDE DE AGUA; REGIAO ADMINISTRATIVA: NUCLEO BANDEIRANTE; TIPO: REDE DE DISTRIBUICAO; CONTRATO: 8837; DATA: 2021; MATERIAL: PVC; DIAMETRO: 85</t>
  </si>
  <si>
    <t>REDE DE AGUA; REGIAO ADMINISTRATIVA: PARANOA; TIPO: ADUTORA; CONTRATO: 8837; DATA: 2020; MATERIAL: PVC; DIAMETRO: 60</t>
  </si>
  <si>
    <t>REDE DE AGUA; REGIAO ADMINISTRATIVA: PARANOA; TIPO: REDE DE DISTRIBUICAO; CONTRATO: 8837; DATA: 2020; MATERIAL: PVC; DIAMETRO: 60</t>
  </si>
  <si>
    <t>REDE DE AGUA; REGIAO ADMINISTRATIVA: PARK WAY; TIPO: ADUTORA; CONTRATO: 8837; DATA: 2020; MATERIAL: PEAD; DIAMETRO: 560</t>
  </si>
  <si>
    <t>REDE DE AGUA; REGIAO ADMINISTRATIVA: PARK WAY; TIPO: REDE DE DISTRIBUICAO; CONTRATO: 8837; DATA: 2021; MATERIAL: FF; DIAMETRO: 200</t>
  </si>
  <si>
    <t>REDE DE AGUA; REGIAO ADMINISTRATIVA: PARK WAY; TIPO: REDE DE DISTRIBUICAO; CONTRATO: 8837; DATA: 2021; MATERIAL: PVC; DIAMETRO: 85</t>
  </si>
  <si>
    <t>REDE DE AGUA; REGIAO ADMINISTRATIVA: PLANALTINA; TIPO: ADUTORA; CONTRATO: 8837; DATA: 2019; MATERIAL: PVC; DIAMETRO: 100</t>
  </si>
  <si>
    <t>REDE DE AGUA; REGIAO ADMINISTRATIVA: PLANALTINA; TIPO: ADUTORA; CONTRATO: 8837; DATA: 2020; MATERIAL: FF; DIAMETRO: 200</t>
  </si>
  <si>
    <t>REDE DE AGUA; REGIAO ADMINISTRATIVA: PLANALTINA; TIPO: ADUTORA; CONTRATO: 8837; DATA: 2020; MATERIAL: FF; DIAMETRO: 400</t>
  </si>
  <si>
    <t>REDE DE AGUA; REGIAO ADMINISTRATIVA: PLANALTINA; TIPO: ADUTORA; CONTRATO: 8837; DATA: 2020; MATERIAL: FF; DIAMETRO: 600</t>
  </si>
  <si>
    <t>REDE DE AGUA; REGIAO ADMINISTRATIVA: PLANALTINA; TIPO: ADUTORA; CONTRATO: 8837; DATA: 2020; MATERIAL: PVC; DIAMETRO: 60</t>
  </si>
  <si>
    <t>REDE DE AGUA; REGIAO ADMINISTRATIVA: PLANALTINA; TIPO: INTERLIGACAO UO; CONTRATO: 8837; DATA: 2020; MATERIAL: FF; DIAMETRO: 250</t>
  </si>
  <si>
    <t>REDE DE AGUA; REGIAO ADMINISTRATIVA: PLANALTINA; TIPO: INTERLIGACAO UO; CONTRATO: 8837; DATA: 2020; MATERIAL: FF; DIAMETRO: 300</t>
  </si>
  <si>
    <t>REDE DE AGUA; REGIAO ADMINISTRATIVA: PLANALTINA; TIPO: INTERLIGACAO UO; CONTRATO: 8837; DATA: 2020; MATERIAL: FF; DIAMETRO: 400</t>
  </si>
  <si>
    <t>REDE DE AGUA; REGIAO ADMINISTRATIVA: PLANALTINA; TIPO: INTERLIGACAO UO; CONTRATO: 8837; DATA: 2020; MATERIAL: FF; DIAMETRO: 500</t>
  </si>
  <si>
    <t>REDE DE AGUA; REGIAO ADMINISTRATIVA: PLANALTINA; TIPO: INTERLIGACAO UO; CONTRATO: 8837; DATA: 2020; MATERIAL: FF; DIAMETRO: 600</t>
  </si>
  <si>
    <t>REDE DE AGUA; REGIAO ADMINISTRATIVA: PLANALTINA; TIPO: REDE DE DISTRIBUICAO; CONTRATO: 8837; DATA: 2020; MATERIAL: PEAD; DIAMETRO: 32</t>
  </si>
  <si>
    <t>REDE DE AGUA; REGIAO ADMINISTRATIVA: PLANALTINA; TIPO: REDE DE DISTRIBUICAO; CONTRATO: 8837; DATA: 2020; MATERIAL: PVC; DIAMETRO: 60</t>
  </si>
  <si>
    <t>REDE DE AGUA; REGIAO ADMINISTRATIVA: PLANALTINA; TIPO: REDE DE DISTRIBUICAO; CONTRATO: 8837; DATA: 2020; MATERIAL: PVC; DIAMETRO: 110</t>
  </si>
  <si>
    <t>REDE DE AGUA; REGIAO ADMINISTRATIVA: PLANALTINA; TIPO: REDE DE DISTRIBUICAO; CONTRATO: 9406; DATA: 2022; MATERIAL: PEAD; DIAMETRO: 63</t>
  </si>
  <si>
    <t>REDE DE AGUA; REGIAO ADMINISTRATIVA: PLANALTINA; TIPO: REDE DE DISTRIBUICAO; CONTRATO: 9406; DATA: 2022; MATERIAL: PEAD; DIAMETRO: 90</t>
  </si>
  <si>
    <t>REDE DE AGUA; REGIAO ADMINISTRATIVA: PLANALTINA; TIPO: REDE DE DISTRIBUICAO; CONTRATO: 9406; DATA: 2022; MATERIAL: PEAD; DIAMETRO: 110</t>
  </si>
  <si>
    <t>REDE DE AGUA; REGIAO ADMINISTRATIVA: PLANALTINA; TIPO: REDE DE DISTRIBUICAO; CONTRATO: 9406; DATA: 2022; MATERIAL: PEAD; DIAMETRO: 125</t>
  </si>
  <si>
    <t>REDE DE AGUA; REGIAO ADMINISTRATIVA: PLANALTINA; TIPO: REDE DE DISTRIBUICAO; CONTRATO: 9406; DATA: 2022; MATERIAL: PEAD; DIAMETRO: 180</t>
  </si>
  <si>
    <t>REDE DE AGUA; REGIAO ADMINISTRATIVA: PLANALTINA; TIPO: REDE DE DISTRIBUICAO; CONTRATO: 9406; DATA: 2022; MATERIAL: PEAD; DIAMETRO: 200</t>
  </si>
  <si>
    <t>REDE DE AGUA; REGIAO ADMINISTRATIVA: PLANALTINA; TIPO: REDE DE DISTRIBUICAO; CONTRATO: 9406; DATA: 2022; MATERIAL: PEAD; DIAMETRO: 250</t>
  </si>
  <si>
    <t>REDE DE AGUA; REGIAO ADMINISTRATIVA: PLANALTINA; TIPO: REDE DE DISTRIBUICAO; CONTRATO: 9406; DATA: 2022; MATERIAL: PEAD; DIAMETRO: 355</t>
  </si>
  <si>
    <t>REDE DE AGUA; REGIAO ADMINISTRATIVA: PLANO PILOTO; TIPO: ADUTORA; CONTRATO: 8837; DATA: 2019; MATERIAL: FF; DIAMETRO: 200</t>
  </si>
  <si>
    <t>REDE DE AGUA; REGIAO ADMINISTRATIVA: PLANO PILOTO; TIPO: REDE DE DISTRIBUICAO; CONTRATO: 8837; DATA: 2020; MATERIAL: PEAD; DIAMETRO: 32</t>
  </si>
  <si>
    <t>REDE DE AGUA; REGIAO ADMINISTRATIVA: PLANO PILOTO; TIPO: REDE DE DISTRIBUICAO; CONTRATO: 8837; DATA: 2020; MATERIAL: PVC; DIAMETRO: 85</t>
  </si>
  <si>
    <t>REDE DE AGUA; REGIAO ADMINISTRATIVA: PLANO PILOTO; TIPO: SUBADUTORA; CONTRATO: 8837; DATA: 2020; MATERIAL: FF; DIAMETRO: 250</t>
  </si>
  <si>
    <t>REDE DE AGUA; REGIAO ADMINISTRATIVA: PLANO PILOTO; TIPO: ADUTORA; CONTRATO: 8837; DATA: 2021; MATERIAL: FF; DIAMETRO: 100</t>
  </si>
  <si>
    <t>REDE DE AGUA; REGIAO ADMINISTRATIVA: PLANO PILOTO; TIPO: ADUTORA; CONTRATO: 8837; DATA: 2021; MATERIAL: FF; DIAMETRO: 300</t>
  </si>
  <si>
    <t>REDE DE AGUA; REGIAO ADMINISTRATIVA: PLANO PILOTO; TIPO: REDE DE DISTRIBUICAO; CONTRATO: 8837; DATA: 2021; MATERIAL: FF; DIAMETRO: 100</t>
  </si>
  <si>
    <t>REDE DE AGUA; REGIAO ADMINISTRATIVA: PLANO PILOTO; TIPO: SUBADUTORA; CONTRATO: 8837; DATA: 2021; MATERIAL: FF; DIAMETRO: 150</t>
  </si>
  <si>
    <t>REDE DE AGUA; REGIAO ADMINISTRATIVA: PLANO PILOTO; TIPO: REDE DE DISTRIBUICAO; CONTRATO: TCT 27; DATA: 2022; MATERIAL: PEAD; DIAMETRO: 63</t>
  </si>
  <si>
    <t>REDE DE AGUA; REGIAO ADMINISTRATIVA: PLANO PILOTO; TIPO: REDE DE DISTRIBUICAO; CONTRATO: TCT 27; DATA: 2022; MATERIAL: PEAD; DIAMETRO: 90</t>
  </si>
  <si>
    <t>REDE DE AGUA; REGIAO ADMINISTRATIVA: PLANO PILOTO; TIPO: REDE DE DISTRIBUICAO; CONTRATO: TCT 27; DATA: 2022; MATERIAL: PEAD; DIAMETRO: 110</t>
  </si>
  <si>
    <t>REDE DE AGUA; REGIAO ADMINISTRATIVA: PLANO PILOTO; TIPO: REDE DE DISTRIBUICAO; CONTRATO: TCT 55; DATA: 2022; MATERIAL: PEAD; DIAMETRO: 63</t>
  </si>
  <si>
    <t>REDE DE AGUA; REGIAO ADMINISTRATIVA: RECANTO DAS EMAS; TIPO: DESCONHECIDO; CONTRATO: 8837; DATA: 2020; MATERIAL: PEAD; DIAMETRO: 200</t>
  </si>
  <si>
    <t>REDE DE AGUA; REGIAO ADMINISTRATIVA: RECANTO DAS EMAS; TIPO: SUBADUTORA; CONTRATO: 8837; DATA: 2020; MATERIAL: FF; DIAMETRO: 75</t>
  </si>
  <si>
    <t>REDE DE AGUA; REGIAO ADMINISTRATIVA: RECANTO DAS EMAS; TIPO: SUBADUTORA; CONTRATO: 8837; DATA: 2020; MATERIAL: FF; DIAMETRO: 400</t>
  </si>
  <si>
    <t>REDE DE AGUA; REGIAO ADMINISTRATIVA: RECANTO DAS EMAS; TIPO: SUBADUTORA; CONTRATO: 8837; DATA: 2020; MATERIAL: PVC DEFOFO; DIAMETRO: 150</t>
  </si>
  <si>
    <t>REDE DE AGUA; REGIAO ADMINISTRATIVA: RIACHO FUNDO; TIPO: REDE DE DISTRIBUICAO; CONTRATO: 8837; DATA: 2020; MATERIAL: FF; DIAMETRO: 150</t>
  </si>
  <si>
    <t>REDE DE AGUA; REGIAO ADMINISTRATIVA: RIACHO FUNDO; TIPO: REDE DE DISTRIBUICAO; CONTRATO: 8837; DATA: 2020; MATERIAL: FF; DIAMETRO: 200</t>
  </si>
  <si>
    <t>REDE DE AGUA; REGIAO ADMINISTRATIVA: RIACHO FUNDO II; TIPO: REDE DE DISTRIBUICAO; CONTRATO: 8837; DATA: 2020; MATERIAL: PVC DEFOFO; DIAMETRO: 150</t>
  </si>
  <si>
    <t>REDE DE AGUA; REGIAO ADMINISTRATIVA: RIACHO FUNDO II; TIPO: SUBADUTORA; CONTRATO: 8837; DATA: 2020; MATERIAL: PVC DEFOFO; DIAMETRO: 150</t>
  </si>
  <si>
    <t>REDE DE AGUA; REGIAO ADMINISTRATIVA: RIACHO FUNDO II; TIPO: REDE DE DISTRIBUICAO; CONTRATO: 9231; DATA: 2021; MATERIAL: FF; DIAMETRO: 150</t>
  </si>
  <si>
    <t>REDE DE AGUA; REGIAO ADMINISTRATIVA: RIACHO FUNDO II; TIPO: REDE DE DISTRIBUICAO; CONTRATO: 9231; DATA: 2021; MATERIAL: PVC; DIAMETRO: 60</t>
  </si>
  <si>
    <t>REDE DE AGUA; REGIAO ADMINISTRATIVA: RIACHO FUNDO II; TIPO: REDE DE DISTRIBUICAO; CONTRATO: 9231; DATA: 2021; MATERIAL: PVC DEFOFO; DIAMETRO: 200</t>
  </si>
  <si>
    <t>REDE DE AGUA; REGIAO ADMINISTRATIVA: SAMAMBAIA; TIPO: ADUTORA; CONTRATO: 8837; DATA: 2020; MATERIAL: PVC; DIAMETRO: 60</t>
  </si>
  <si>
    <t>REDE DE AGUA; REGIAO ADMINISTRATIVA: SAMAMBAIA; TIPO: REDE DE DISTRIBUICAO; CONTRATO: 8837; DATA: 2020; MATERIAL: PVC; DIAMETRO: 60</t>
  </si>
  <si>
    <t>REDE DE AGUA; REGIAO ADMINISTRATIVA: SAMAMBAIA; TIPO: REDE DE DISTRIBUICAO; CONTRATO: 8837; DATA: 2020; MATERIAL: PVC; DIAMETRO: 110</t>
  </si>
  <si>
    <t>REDE DE AGUA; REGIAO ADMINISTRATIVA: SAMAMBAIA; TIPO: REDE DE DISTRIBUICAO; CONTRATO: 8837; DATA: 2020; MATERIAL: PVC DEFOFO; DIAMETRO: 150</t>
  </si>
  <si>
    <t>REDE DE AGUA; REGIAO ADMINISTRATIVA: SAMAMBAIA; TIPO: SUBADUTORA; CONTRATO: 8837; DATA: 2020; MATERIAL: FF; DIAMETRO: 150</t>
  </si>
  <si>
    <t>REDE DE AGUA; REGIAO ADMINISTRATIVA: SAMAMBAIA; TIPO: SUBADUTORA; CONTRATO: 8837; DATA: 2020; MATERIAL: FF; DIAMETRO: 250</t>
  </si>
  <si>
    <t>REDE DE AGUA; REGIAO ADMINISTRATIVA: SAMAMBAIA; TIPO: SUBADUTORA; CONTRATO: 8837; DATA: 2020; MATERIAL: FF; DIAMETRO: 300</t>
  </si>
  <si>
    <t>REDE DE AGUA; REGIAO ADMINISTRATIVA: SAMAMBAIA; TIPO: SUBADUTORA; CONTRATO: 8837; DATA: 2020; MATERIAL: FF; DIAMETRO: 400</t>
  </si>
  <si>
    <t>REDE DE AGUA; REGIAO ADMINISTRATIVA: SAMAMBAIA; TIPO: ADUTORA; CONTRATO: 8837; DATA: 2021; MATERIAL: FF; DIAMETRO: 600</t>
  </si>
  <si>
    <t>REDE DE AGUA; REGIAO ADMINISTRATIVA: SAMAMBAIA; TIPO: REDE DE DISTRIBUICAO; CONTRATO: 8837; DATA: 2021; MATERIAL: FF; DIAMETRO: 100</t>
  </si>
  <si>
    <t>REDE DE AGUA; REGIAO ADMINISTRATIVA: SAMAMBAIA; TIPO: REDE DE DISTRIBUICAO; CONTRATO: 8837; DATA: 2021; MATERIAL: FF; DIAMETRO: 250</t>
  </si>
  <si>
    <t>REDE DE AGUA; REGIAO ADMINISTRATIVA: SAMAMBAIA; TIPO: REDE DE DISTRIBUICAO; CONTRATO: 8837; DATA: 2023; MATERIAL: FF; DIAMETRO: 200</t>
  </si>
  <si>
    <t>REDE DE AGUA; REGIAO ADMINISTRATIVA: SAMAMBAIA; TIPO: REDE DE DISTRIBUICAO; CONTRATO: 8837; DATA: 2023; MATERIAL: PVC; DIAMETRO: 60</t>
  </si>
  <si>
    <t>REDE DE AGUA; REGIAO ADMINISTRATIVA: SAMAMBAIA; TIPO: REDE DE DISTRIBUICAO; CONTRATO: 9231; DATA: 2021; MATERIAL: PVC; DIAMETRO: 60</t>
  </si>
  <si>
    <t>REDE DE AGUA; REGIAO ADMINISTRATIVA: SANTA MARIA; TIPO: ADUTORA; CONTRATO: 8837; DATA: 2020; MATERIAL: FF; DIAMETRO: 700</t>
  </si>
  <si>
    <t>REDE DE AGUA; REGIAO ADMINISTRATIVA: SAO SEBASTIAO; TIPO: ADUTORA; CONTRATO: 8837; DATA: 2020; MATERIAL: FF; DIAMETRO: 150</t>
  </si>
  <si>
    <t>REDE DE AGUA; REGIAO ADMINISTRATIVA: SAO SEBASTIAO; TIPO: ADUTORA; CONTRATO: 8837; DATA: 2020; MATERIAL: FF; DIAMETRO: 200</t>
  </si>
  <si>
    <t>REDE DE AGUA; REGIAO ADMINISTRATIVA: SAO SEBASTIAO; TIPO: ADUTORA; CONTRATO: 8837; DATA: 2020; MATERIAL: PEAD; DIAMETRO: 250</t>
  </si>
  <si>
    <t>REDE DE AGUA; REGIAO ADMINISTRATIVA: SAO SEBASTIAO; TIPO: REDE DE DISTRIBUICAO; CONTRATO: 8837; DATA: 2020; MATERIAL: FF; DIAMETRO: 200</t>
  </si>
  <si>
    <t>REDE DE AGUA; REGIAO ADMINISTRATIVA: SAO SEBASTIAO; TIPO: REDE DE DISTRIBUICAO; CONTRATO: 8837; DATA: 2020; MATERIAL: PVC; DIAMETRO: 60</t>
  </si>
  <si>
    <t>REDE DE AGUA; REGIAO ADMINISTRATIVA: SAO SEBASTIAO; TIPO: REDE DE DISTRIBUICAO; CONTRATO: 8837; DATA: 2021; MATERIAL: FF; DIAMETRO: 75</t>
  </si>
  <si>
    <t>REDE DE AGUA; REGIAO ADMINISTRATIVA: SAO SEBASTIAO; TIPO: REDE DE DISTRIBUICAO; CONTRATO: 8837; DATA: 2021; MATERIAL: PEAD; DIAMETRO: 63</t>
  </si>
  <si>
    <t>REDE DE AGUA; REGIAO ADMINISTRATIVA: SAO SEBASTIAO; TIPO: REDE DE DISTRIBUICAO; CONTRATO: 8837; DATA: 2021; MATERIAL: PEAD; DIAMETRO: 90</t>
  </si>
  <si>
    <t>REDE DE AGUA; REGIAO ADMINISTRATIVA: SAO SEBASTIAO; TIPO: REDE DE DISTRIBUICAO; CONTRATO: 8837; DATA: 2021; MATERIAL: PEAD; DIAMETRO: 110</t>
  </si>
  <si>
    <t>REDE DE AGUA; REGIAO ADMINISTRATIVA: SAO SEBASTIAO; TIPO: REDE DE DISTRIBUICAO; CONTRATO: 8837; DATA: 2021; MATERIAL: PVC; DIAMETRO: 100</t>
  </si>
  <si>
    <t>REDE DE AGUA; REGIAO ADMINISTRATIVA: SAO SEBASTIAO; TIPO: ADUTORA; CONTRATO: PD 1260; DATA: 2021; MATERIAL: PEAD; DIAMETRO: 180</t>
  </si>
  <si>
    <t>REDE DE AGUA; REGIAO ADMINISTRATIVA: SAO SEBASTIAO; TIPO: REDE DE DISTRIBUICAO; CONTRATO: PD 1260; DATA: 2021; MATERIAL: PEAD; DIAMETRO: 63</t>
  </si>
  <si>
    <t>REDE DE AGUA; REGIAO ADMINISTRATIVA: SAO SEBASTIAO; TIPO: REDE DE DISTRIBUICAO; CONTRATO: PD 1260; DATA: 2021; MATERIAL: PEAD; DIAMETRO: 110</t>
  </si>
  <si>
    <t>REDE DE AGUA; REGIAO ADMINISTRATIVA: SAO SEBASTIAO; TIPO: REDE DE DISTRIBUICAO; CONTRATO: PD 1260; DATA: 2021; MATERIAL: PEAD; DIAMETRO: 180</t>
  </si>
  <si>
    <t>REDE DE AGUA; REGIAO ADMINISTRATIVA: SAO SEBASTIAO; TIPO: REDE DE DISTRIBUICAO; CONTRATO: PD 1260; DATA: 2021; MATERIAL: PEAD; DIAMETRO: 225</t>
  </si>
  <si>
    <t>REDE DE AGUA; REGIAO ADMINISTRATIVA: SAO SEBASTIAO; TIPO: REDE DE DISTRIBUICAO; CONTRATO: PD 1260; DATA: 2021; MATERIAL: PEAD; DIAMETRO: 280</t>
  </si>
  <si>
    <t>REDE DE AGUA; REGIAO ADMINISTRATIVA: SCIA; TIPO: REDE DE DISTRIBUICAO; CONTRATO: 8837; DATA: 2021; MATERIAL: PVC; DIAMETRO: 110</t>
  </si>
  <si>
    <t>REDE DE AGUA; REGIAO ADMINISTRATIVA: SOBRADINHO; TIPO: ADUTORA; CONTRATO: 8837; DATA: 2020; MATERIAL: FF; DIAMETRO: 150</t>
  </si>
  <si>
    <t>REDE DE AGUA; REGIAO ADMINISTRATIVA: SOBRADINHO; TIPO: ADUTORA; CONTRATO: 8837; DATA: 2020; MATERIAL: FF; DIAMETRO: 300</t>
  </si>
  <si>
    <t>REDE DE AGUA; REGIAO ADMINISTRATIVA: SOBRADINHO; TIPO: ADUTORA; CONTRATO: 8837; DATA: 2020; MATERIAL: PVC; DIAMETRO: 100</t>
  </si>
  <si>
    <t>REDE DE AGUA; REGIAO ADMINISTRATIVA: SOBRADINHO; TIPO: ADUTORA; CONTRATO: 8837; DATA: 2020; MATERIAL: PVC; DIAMETRO: 110</t>
  </si>
  <si>
    <t>REDE DE AGUA; REGIAO ADMINISTRATIVA: SOBRADINHO; TIPO: ADUTORA; CONTRATO: 8837; DATA: 2020; MATERIAL: PVC DEFOFO; DIAMETRO: 200</t>
  </si>
  <si>
    <t>REDE DE AGUA; REGIAO ADMINISTRATIVA: SOBRADINHO; TIPO: REDE DE DISTRIBUICAO; CONTRATO: 8837; DATA: 2020; MATERIAL: PVC; DIAMETRO: 85</t>
  </si>
  <si>
    <t>REDE DE AGUA; REGIAO ADMINISTRATIVA: SOBRADINHO; TIPO: REDE DE DISTRIBUICAO; CONTRATO: 8837; DATA: 2020; MATERIAL: PVC; DIAMETRO: 110</t>
  </si>
  <si>
    <t>REDE DE AGUA; REGIAO ADMINISTRATIVA: SOBRADINHO; TIPO: REDE DE DISTRIBUICAO; CONTRATO: 8837; DATA: 2021; MATERIAL: PVC; DIAMETRO: 85</t>
  </si>
  <si>
    <t>REDE DE AGUA; REGIAO ADMINISTRATIVA: SOBRADINHO; TIPO: SUBADUTORA; CONTRATO: 8837; DATA: 2021; MATERIAL: FF; DIAMETRO: 300</t>
  </si>
  <si>
    <t>REDE DE AGUA; REGIAO ADMINISTRATIVA: SOBRADINHO II; TIPO: ADUTORA; CONTRATO: 8837; DATA: 2020; MATERIAL: PVC; DIAMETRO: 110</t>
  </si>
  <si>
    <t>REDE DE AGUA; REGIAO ADMINISTRATIVA: SOBRADINHO II; TIPO: INTERLIGACAO UO; CONTRATO: 8837; DATA: 2020; MATERIAL: PVC; DIAMETRO: 60</t>
  </si>
  <si>
    <t>REDE DE AGUA; REGIAO ADMINISTRATIVA: SOBRADINHO II; TIPO: REDE DE DISTRIBUICAO; CONTRATO: 8837; DATA: 2020; MATERIAL: FF; DIAMETRO: 150</t>
  </si>
  <si>
    <t>REDE DE AGUA; REGIAO ADMINISTRATIVA: SOBRADINHO II; TIPO: REDE DE DISTRIBUICAO; CONTRATO: 8837; DATA: 2020; MATERIAL: PVC; DIAMETRO: 60</t>
  </si>
  <si>
    <t>REDE DE AGUA; REGIAO ADMINISTRATIVA: SOBRADINHO II; TIPO: REDE DE DISTRIBUICAO; CONTRATO: 8837; DATA: 2020; MATERIAL: PVC; DIAMETRO: 110</t>
  </si>
  <si>
    <t>REDE DE AGUA; REGIAO ADMINISTRATIVA: SOBRADINHO II; TIPO: REDE DE DISTRIBUICAO; CONTRATO: 8837; DATA: 2020; MATERIAL: PVC DEFOFO; DIAMETRO: 150</t>
  </si>
  <si>
    <t>REDE DE AGUA; REGIAO ADMINISTRATIVA: SOBRADINHO II; TIPO: SUBADUTORA; CONTRATO: 8837; DATA: 2020; MATERIAL: PVC DEFOFO; DIAMETRO: 150</t>
  </si>
  <si>
    <t>REDE DE AGUA; REGIAO ADMINISTRATIVA: SOBRADINHO II; TIPO: ADUTORA; CONTRATO: 8837; DATA: 2021; MATERIAL: FF; DIAMETRO: 500</t>
  </si>
  <si>
    <t>REDE DE AGUA; REGIAO ADMINISTRATIVA: SOBRADINHO II; TIPO: REDE DE DISTRIBUICAO; CONTRATO: 8837; DATA: 2021; MATERIAL: PVC; DIAMETRO: 85</t>
  </si>
  <si>
    <t>REDE DE AGUA; REGIAO ADMINISTRATIVA: SOL NASCENTE E POR DO SOL; TIPO: REDE DE DISTRIBUICAO; CONTRATO: 8837; DATA: 2021; MATERIAL: PVC; DIAMETRO: 110</t>
  </si>
  <si>
    <t>REDE DE AGUA; REGIAO ADMINISTRATIVA: SOL NASCENTE E POR DO SOL; TIPO: REDE DE DISTRIBUICAO; CONTRATO: 9090; DATA: 2019; MATERIAL: PEAD; DIAMETRO: 63</t>
  </si>
  <si>
    <t>REDE DE AGUA; REGIAO ADMINISTRATIVA: SOL NASCENTE E POR DO SOL; TIPO: REDE DE DISTRIBUICAO; CONTRATO: 9090; DATA: 2019; MATERIAL: PEAD; DIAMETRO: 90</t>
  </si>
  <si>
    <t>REDE DE AGUA; REGIAO ADMINISTRATIVA: SOL NASCENTE E POR DO SOL; TIPO: REDE DE DISTRIBUICAO; CONTRATO: 9090; DATA: 2019; MATERIAL: PEAD; DIAMETRO: 110</t>
  </si>
  <si>
    <t>REDE DE AGUA; REGIAO ADMINISTRATIVA: SOL NASCENTE E POR DO SOL; TIPO: REDE DE DISTRIBUICAO; CONTRATO: 9090; DATA: 2019; MATERIAL: PEAD; DIAMETRO: 125</t>
  </si>
  <si>
    <t>REDE DE AGUA; REGIAO ADMINISTRATIVA: SOL NASCENTE E POR DO SOL; TIPO: REDE DE DISTRIBUICAO; CONTRATO: 9090; DATA: 2019; MATERIAL: PEAD; DIAMETRO: 160</t>
  </si>
  <si>
    <t>REDE DE AGUA; REGIAO ADMINISTRATIVA: SOL NASCENTE E POR DO SOL; TIPO: REDE DE DISTRIBUICAO; CONTRATO: 9090; DATA: 2019; MATERIAL: PEAD; DIAMETRO: 180</t>
  </si>
  <si>
    <t>REDE DE AGUA; REGIAO ADMINISTRATIVA: SOL NASCENTE E POR DO SOL; TIPO: REDE DE DISTRIBUICAO; CONTRATO: 9090; DATA: 2019; MATERIAL: PEAD; DIAMETRO: 200</t>
  </si>
  <si>
    <t>REDE DE AGUA; REGIAO ADMINISTRATIVA: SOL NASCENTE E POR DO SOL; TIPO: REDE DE DISTRIBUICAO; CONTRATO: 9090; DATA: 2019; MATERIAL: PEAD; DIAMETRO: 280</t>
  </si>
  <si>
    <t>REDE DE AGUA; REGIAO ADMINISTRATIVA: SOL NASCENTE E POR DO SOL; TIPO: REDE DE DISTRIBUICAO; CONTRATO: 9090; DATA: 2019; MATERIAL: PEAD; DIAMETRO: 355</t>
  </si>
  <si>
    <t>REDE DE AGUA; REGIAO ADMINISTRATIVA: SOL NASCENTE E POR DO SOL; TIPO: REDE DE DISTRIBUICAO; CONTRATO: 9090; DATA: 2019; MATERIAL: PVC; DIAMETRO: 60</t>
  </si>
  <si>
    <t>REDE DE AGUA; REGIAO ADMINISTRATIVA: SOL NASCENTE E POR DO SOL; TIPO: REDE DE DISTRIBUICAO; CONTRATO: 9090; DATA: 2019; MATERIAL: PVC; DIAMETRO: 110</t>
  </si>
  <si>
    <t>REDE DE AGUA; REGIAO ADMINISTRATIVA: SOL NASCENTE E POR DO SOL; TIPO: REDE DE DISTRIBUICAO; CONTRATO: 9090; DATA: 2020; MATERIAL: PEAD; DIAMETRO: 63</t>
  </si>
  <si>
    <t>REDE DE AGUA; REGIAO ADMINISTRATIVA: SOL NASCENTE E POR DO SOL; TIPO: REDE DE DISTRIBUICAO; CONTRATO: 9090; DATA: 2020; MATERIAL: PEAD; DIAMETRO: 110</t>
  </si>
  <si>
    <t>REDE DE AGUA; REGIAO ADMINISTRATIVA: SOL NASCENTE E POR DO SOL; TIPO: REDE DE DISTRIBUICAO; CONTRATO: 9090; DATA: 2020; MATERIAL: PEAD; DIAMETRO: 125</t>
  </si>
  <si>
    <t>REDE DE AGUA; REGIAO ADMINISTRATIVA: SOL NASCENTE E POR DO SOL; TIPO: REDE DE DISTRIBUICAO; CONTRATO: 9090; DATA: 2020; MATERIAL: PEAD; DIAMETRO: 160</t>
  </si>
  <si>
    <t>REDE DE AGUA; REGIAO ADMINISTRATIVA: SOL NASCENTE E POR DO SOL; TIPO: REDE DE DISTRIBUICAO; CONTRATO: 9090; DATA: 2020; MATERIAL: PEAD; DIAMETRO: 180</t>
  </si>
  <si>
    <t>REDE DE AGUA; REGIAO ADMINISTRATIVA: SOL NASCENTE E POR DO SOL; TIPO: REDE DE DISTRIBUICAO; CONTRATO: 9090; DATA: 2020; MATERIAL: PEAD; DIAMETRO: 200</t>
  </si>
  <si>
    <t>REDE DE AGUA; REGIAO ADMINISTRATIVA: SOL NASCENTE E POR DO SOL; TIPO: REDE DE DISTRIBUICAO; CONTRATO: 9090; DATA: 2020; MATERIAL: PEAD; DIAMETRO: 250</t>
  </si>
  <si>
    <t>REDE DE AGUA; REGIAO ADMINISTRATIVA: SOL NASCENTE E POR DO SOL; TIPO: REDE DE DISTRIBUICAO; CONTRATO: 9090; DATA: 2020; MATERIAL: PEAD; DIAMETRO: 315</t>
  </si>
  <si>
    <t>REDE DE AGUA; REGIAO ADMINISTRATIVA: SOL NASCENTE E POR DO SOL; TIPO: REDE DE DISTRIBUICAO; CONTRATO: 9090; DATA: 2020; MATERIAL: PEAD; DIAMETRO: 355</t>
  </si>
  <si>
    <t>REDE DE AGUA; REGIAO ADMINISTRATIVA: SOL NASCENTE E POR DO SOL; TIPO: REDE DE DISTRIBUICAO; CONTRATO: 9090; DATA: 2020; MATERIAL: PEAD; DIAMETRO: 400</t>
  </si>
  <si>
    <t>REDE DE AGUA; REGIAO ADMINISTRATIVA: SOL NASCENTE E POR DO SOL; TIPO: REDE DE DISTRIBUICAO; CONTRATO: 9090; DATA: 2020; MATERIAL: PVC; DIAMETRO: 110</t>
  </si>
  <si>
    <t>REDE DE AGUA; REGIAO ADMINISTRATIVA: SUDOESTE/OCTOGONAL; TIPO: ADUTORA; CONTRATO: 8837; DATA: 2019; MATERIAL: FF; DIAMETRO: 250</t>
  </si>
  <si>
    <t>REDE DE AGUA; REGIAO ADMINISTRATIVA: SUDOESTE/OCTOGONAL; TIPO: ADUTORA; CONTRATO: 8837; DATA: 2019; MATERIAL: FF; DIAMETRO: 300</t>
  </si>
  <si>
    <t>REDE DE AGUA; REGIAO ADMINISTRATIVA: SUDOESTE/OCTOGONAL; TIPO: ADUTORA; CONTRATO: 8837; DATA: 2019; MATERIAL: FF; DIAMETRO: 600</t>
  </si>
  <si>
    <t>REDE DE AGUA; REGIAO ADMINISTRATIVA: SUDOESTE/OCTOGONAL; TIPO: REDE DE DISTRIBUICAO; CONTRATO: 8837; DATA: 2020; MATERIAL: PEAD; DIAMETRO: 32</t>
  </si>
  <si>
    <t>REDE DE AGUA; REGIAO ADMINISTRATIVA: TAGUATINGA; TIPO: REDE DE DISTRIBUICAO; CONTRATO: 8837; DATA: 2019; MATERIAL: FF; DIAMETRO: 250</t>
  </si>
  <si>
    <t>REDE DE AGUA; REGIAO ADMINISTRATIVA: TAGUATINGA; TIPO: REDE DE DISTRIBUICAO; CONTRATO: 8837; DATA: 2020; MATERIAL: FF; DIAMETRO: 75</t>
  </si>
  <si>
    <t>REDE DE AGUA; REGIAO ADMINISTRATIVA: TAGUATINGA; TIPO: REDE DE DISTRIBUICAO; CONTRATO: 8837; DATA: 2020; MATERIAL: FF; DIAMETRO: 150</t>
  </si>
  <si>
    <t>REDE DE AGUA; REGIAO ADMINISTRATIVA: TAGUATINGA; TIPO: ADUTORA; CONTRATO: 8837; DATA: 2021; MATERIAL: FF; DIAMETRO: 250</t>
  </si>
  <si>
    <t>REDE DE AGUA; REGIAO ADMINISTRATIVA: TAGUATINGA; TIPO: ADUTORA; CONTRATO: 8837; DATA: 2021; MATERIAL: FF; DIAMETRO: 500</t>
  </si>
  <si>
    <t>REDE DE AGUA; REGIAO ADMINISTRATIVA: TAGUATINGA; TIPO: REDE DE DISTRIBUICAO; CONTRATO: 8837; DATA: 2021; MATERIAL: FF; DIAMETRO: 75</t>
  </si>
  <si>
    <t>REDE DE AGUA; REGIAO ADMINISTRATIVA: TAGUATINGA; TIPO: REDE DE DISTRIBUICAO; CONTRATO: 8837; DATA: 2021; MATERIAL: FF; DIAMETRO: 100</t>
  </si>
  <si>
    <t>REDE DE AGUA; REGIAO ADMINISTRATIVA: TAGUATINGA; TIPO: REDE DE DISTRIBUICAO; CONTRATO: 8837; DATA: 2021; MATERIAL: FF; DIAMETRO: 250</t>
  </si>
  <si>
    <t>REDE DE AGUA; REGIAO ADMINISTRATIVA: TAGUATINGA; TIPO: REDE DE DISTRIBUICAO; CONTRATO: 8837; DATA: 2021; MATERIAL: FF; DIAMETRO: 500</t>
  </si>
  <si>
    <t>REDE DE AGUA; REGIAO ADMINISTRATIVA: TAGUATINGA; TIPO: REDE DE DISTRIBUICAO; CONTRATO: 8837; DATA: 2021; MATERIAL: PVC; DIAMETRO: 110</t>
  </si>
  <si>
    <t>REDE DE AGUA; REGIAO ADMINISTRATIVA: TAGUATINGA; TIPO: REDE DE DISTRIBUICAO; CONTRATO: 9090; DATA: 2019; MATERIAL: FF; DIAMETRO: 200</t>
  </si>
  <si>
    <t>REDE DE AGUA; REGIAO ADMINISTRATIVA: TAGUATINGA; TIPO: REDE DE DISTRIBUICAO; CONTRATO: 9090; DATA: 2019; MATERIAL: PEAD; DIAMETRO: 63</t>
  </si>
  <si>
    <t>REDE DE AGUA; REGIAO ADMINISTRATIVA: TAGUATINGA; TIPO: REDE DE DISTRIBUICAO; CONTRATO: 9090; DATA: 2022; MATERIAL: PEAD; DIAMETRO: 63</t>
  </si>
  <si>
    <t>REDE DE AGUA; REGIAO ADMINISTRATIVA: VARJAO; TIPO: ADUTORA; CONTRATO: 8837; DATA: 2020; MATERIAL: FF; DIAMETRO: 200</t>
  </si>
  <si>
    <t>REDE DE AGUA; REGIAO ADMINISTRATIVA: VICENTE PIRES; TIPO: REDE DE DISTRIBUICAO; CONTRATO: 8837; DATA: 2020; MATERIAL: PEAD; DIAMETRO: 32</t>
  </si>
  <si>
    <t>REDE DE AGUA; REGIAO ADMINISTRATIVA: JARDIM BOTANICO; TIPO: REDE DE DISTRIBUICAO; CONTRATO: 9044; DATA: 2019; MATERIAL: PEAD; DIAMETRO: 160</t>
  </si>
  <si>
    <t>REDE DE AGUA; REGIAO ADMINISTRATIVA: SAO SEBASTIAO; TIPO: REDE DE DISTRIBUICAO; CONTRATO: 9044; DATA: 2019; MATERIAL: PEAD; DIAMETRO: 160</t>
  </si>
  <si>
    <t>REDE DE AGUA; REGIAO ADMINISTRATIVA: SAO SEBASTIAO; TIPO: REDE DE DISTRIBUICAO; CONTRATO: 9044; DATA: 2019; MATERIAL: PEAD; DIAMETRO: 180</t>
  </si>
  <si>
    <t>REDE DE AGUA; REGIAO ADMINISTRATIVA: SAO SEBASTIAO; TIPO: REDE DE DISTRIBUICAO; CONTRATO: 9044; DATA: 2019; MATERIAL: PEAD; DIAMETRO: 200</t>
  </si>
  <si>
    <t>REDE DE AGUA; REGIAO ADMINISTRATIVA: SAO SEBASTIAO; TIPO: REDE DE DISTRIBUICAO; CONTRATO: 9044; DATA: 2019; MATERIAL: PEAD; DIAMETRO: 225</t>
  </si>
  <si>
    <t>REDE DE AGUA; REGIAO ADMINISTRATIVA: SAO SEBASTIAO; TIPO: REDE DE DISTRIBUICAO; CONTRATO: 9044; DATA: 2019; MATERIAL: PEAD; DIAMETRO: 280</t>
  </si>
  <si>
    <t>REDE DE AGUA; REGIAO ADMINISTRATIVA: SAO SEBASTIAO; TIPO: REDE DE DISTRIBUICAO; CONTRATO: 9044; DATA: 2019; MATERIAL: PEAD; DIAMETRO: 315</t>
  </si>
  <si>
    <t>REDE DE AGUA; REGIAO ADMINISTRATIVA: SAO SEBASTIAO; TIPO: REDE DE DISTRIBUICAO; CONTRATO: 9044; DATA: 2019; MATERIAL: PEAD; DIAMETRO: 400</t>
  </si>
  <si>
    <t>REDE DE AGUA; REGIAO ADMINISTRATIVA: SAO SEBASTIAO; TIPO: REDE DE DISTRIBUICAO; CONTRATO: 9044; DATA: 2019; MATERIAL: PVC; DIAMETRO: 60</t>
  </si>
  <si>
    <t>REDE DE AGUA; REGIAO ADMINISTRATIVA: SAO SEBASTIAO; TIPO: REDE DE DISTRIBUICAO; CONTRATO: 9044; DATA: 2019; MATERIAL: PVC; DIAMETRO: 85</t>
  </si>
  <si>
    <t>REDE DE AGUA; REGIAO ADMINISTRATIVA: SAO SEBASTIAO; TIPO: REDE DE DISTRIBUICAO; CONTRATO: 9044; DATA: 2019; MATERIAL: PVC; DIAMETRO: 110</t>
  </si>
  <si>
    <t>REDE DE AGUA; REGIAO ADMINISTRATIVA: SAO SEBASTIAO; TIPO: REDE DE DISTRIBUICAO; CONTRATO: 9044; DATA: 2020; MATERIAL: PEAD; DIAMETRO: 400</t>
  </si>
  <si>
    <t>REDE DE AGUA; REGIAO ADMINISTRATIVA: SAO SEBASTIAO; TIPO: REDE DE DISTRIBUICAO; CONTRATO: 9044; DATA: 2020; MATERIAL: PVC; DIAMETRO: 60</t>
  </si>
  <si>
    <t>REDE DE AGUA; REGIAO ADMINISTRATIVA: SAO SEBASTIAO; TIPO: REDE DE DISTRIBUICAO; CONTRATO: 9044; DATA: 2020; MATERIAL: PVC; DIAMETRO: 85</t>
  </si>
  <si>
    <t>REDE DE AGUA; REGIAO ADMINISTRATIVA: SAO SEBASTIAO; TIPO: REDE DE DISTRIBUICAO; CONTRATO: 9044; DATA: 2020; MATERIAL: PVC; DIAMETRO: 110</t>
  </si>
  <si>
    <t>REDE DE AGUA; REGIAO ADMINISTRATIVA: SAO SEBASTIAO; TIPO: REDE DE DISTRIBUICAO; CONTRATO: 9044; DATA: 2020; MATERIAL: PVC; DIAMETRO: 200</t>
  </si>
  <si>
    <t>REDE DE AGUA; REGIAO ADMINISTRATIVA: GAMA; TIPO: REDE DE DISTRIBUICAO; CONTRATO: 9212; DATA: 2022; MATERIAL: PVC; DIAMETRO: 60</t>
  </si>
  <si>
    <t>REDE DE AGUA; REGIAO ADMINISTRATIVA: GAMA; TIPO: TRECHO DE DESCARGA; CONTRATO: 9212; DATA: 2022; MATERIAL: PEAD; DIAMETRO: 63</t>
  </si>
  <si>
    <t>Weighted Average Cost of Capital (WACC)</t>
  </si>
  <si>
    <t>Taxa Livre de Risco</t>
  </si>
  <si>
    <t>Retorno do mercado nominal</t>
  </si>
  <si>
    <t>Inflação americana</t>
  </si>
  <si>
    <t>Retorno real</t>
  </si>
  <si>
    <t>Risco País</t>
  </si>
  <si>
    <t>Custo do Capital Próprio (Real)</t>
  </si>
  <si>
    <t>Custo do Capital de Terceiros (Real)</t>
  </si>
  <si>
    <t>Parcela de capital próprio (We)</t>
  </si>
  <si>
    <t>Parcela de capital de terceiros (Wd)</t>
  </si>
  <si>
    <t xml:space="preserve"> Coeficiente Beta (β) </t>
  </si>
  <si>
    <t>Fonte: https://finance.yahoo.com/</t>
  </si>
  <si>
    <t xml:space="preserve">Empresas </t>
  </si>
  <si>
    <t>Código</t>
  </si>
  <si>
    <t>American States Water Company (NYSE:AWR)</t>
  </si>
  <si>
    <t>AWR</t>
  </si>
  <si>
    <t>American Water Works Company, Inc. (NYSE:AWK)</t>
  </si>
  <si>
    <t>AWK</t>
  </si>
  <si>
    <t>Artesian Resources Corporation (NasdaqGS:ARTN.A)</t>
  </si>
  <si>
    <t>ARTNA</t>
  </si>
  <si>
    <t>California Water Service Group (NYSE:CWT)</t>
  </si>
  <si>
    <t>CWT</t>
  </si>
  <si>
    <t>Middlesex Water Company (NasdaqGS:MSEX)</t>
  </si>
  <si>
    <t>MSEX</t>
  </si>
  <si>
    <t>New England Service Company, Inc. (OTCPK:NESW)</t>
  </si>
  <si>
    <t>SJW</t>
  </si>
  <si>
    <t>The York Water Company (NasdaqGS:YORW)</t>
  </si>
  <si>
    <t>YORW</t>
  </si>
  <si>
    <t>Média Beta β</t>
  </si>
  <si>
    <t>Em milhares de Reais  (R$)</t>
  </si>
  <si>
    <t>https://www.caesb.df.gov.br/empresa/governanca-corporativa/balancos-e-relatorios/demonstracoes-financeiras.html</t>
  </si>
  <si>
    <t>Empréstimos e financiamentos - curto prazo</t>
  </si>
  <si>
    <t>Empréstimos e financiamentos - longo prazo</t>
  </si>
  <si>
    <t xml:space="preserve">Caixa e equivalentes </t>
  </si>
  <si>
    <t>Dívida Líquida</t>
  </si>
  <si>
    <t>Patrimônio Líquido</t>
  </si>
  <si>
    <t>% Capital Próprio</t>
  </si>
  <si>
    <t>% Capital de Terceiros</t>
  </si>
  <si>
    <t>Média % Capital Próprio</t>
  </si>
  <si>
    <t>Média % Capital de Terceiros</t>
  </si>
  <si>
    <t>Reposicionamento Tarifário  ►</t>
  </si>
  <si>
    <t>Em R$ (valores atualizados pelo IGPM)</t>
  </si>
  <si>
    <t xml:space="preserve">Descrição </t>
  </si>
  <si>
    <t>Repasse à modicidade tarifária</t>
  </si>
  <si>
    <t>Média mensal do ciclo</t>
  </si>
  <si>
    <t>Média anual do ciclo</t>
  </si>
  <si>
    <t>Percentual de Repasse para modicidade</t>
  </si>
  <si>
    <t>Valor de repasse (R$)</t>
  </si>
  <si>
    <t>Abastecimento de Água</t>
  </si>
  <si>
    <t>Ligações de Água</t>
  </si>
  <si>
    <t>Taxa de Religação</t>
  </si>
  <si>
    <t>Conservação e Reparos Hidrômetros</t>
  </si>
  <si>
    <t>Remanej.  Hidrom. e Ramais Prediais</t>
  </si>
  <si>
    <t>Outras Receitas Diversas</t>
  </si>
  <si>
    <t>Consertos</t>
  </si>
  <si>
    <t>Esgotamento Sanitário</t>
  </si>
  <si>
    <t>Ligações de Esgotos</t>
  </si>
  <si>
    <t xml:space="preserve">Esgotamento de Fossas/Desobstrução de </t>
  </si>
  <si>
    <t>Consertos e Reparos</t>
  </si>
  <si>
    <t>Remanejamento Ramais Prediais</t>
  </si>
  <si>
    <t>Outras Receitas Operacionais e Não Operacionais</t>
  </si>
  <si>
    <t>Receita de Difícil Recebimento</t>
  </si>
  <si>
    <t>Serviços de Consultoria</t>
  </si>
  <si>
    <t>Alienação de bens da concessão</t>
  </si>
  <si>
    <t>Alienação de bens, exceto os bens da concessão</t>
  </si>
  <si>
    <t>Aluguel do teatro</t>
  </si>
  <si>
    <t>IPCA (atualização)</t>
  </si>
  <si>
    <t xml:space="preserve">Receita Verificada </t>
  </si>
  <si>
    <t>Apuração da Receita Verificada da Caesb em 2024</t>
  </si>
  <si>
    <t>Volume Faturado (m³)</t>
  </si>
  <si>
    <t>jan a dez/2024</t>
  </si>
  <si>
    <t>Tarifa Média RTA 2023</t>
  </si>
  <si>
    <t>Receita Verificada 2024</t>
  </si>
  <si>
    <t>Água</t>
  </si>
  <si>
    <t>. Residencial</t>
  </si>
  <si>
    <t>. Não-Residencial</t>
  </si>
  <si>
    <t>Esgoto</t>
  </si>
  <si>
    <t>Projeção do Mercado 2024</t>
  </si>
  <si>
    <r>
      <t>Mercado total de Abastecimento de água e esgotamento sanitário (M</t>
    </r>
    <r>
      <rPr>
        <b/>
        <vertAlign val="subscript"/>
        <sz val="11"/>
        <color theme="0"/>
        <rFont val="Calibri"/>
        <family val="2"/>
        <scheme val="minor"/>
      </rPr>
      <t>i</t>
    </r>
    <r>
      <rPr>
        <b/>
        <sz val="11"/>
        <color theme="0"/>
        <rFont val="Calibri"/>
        <family val="2"/>
        <scheme val="minor"/>
      </rPr>
      <t>)</t>
    </r>
  </si>
  <si>
    <r>
      <t>Projeção do mercado total:       M</t>
    </r>
    <r>
      <rPr>
        <b/>
        <vertAlign val="subscript"/>
        <sz val="11"/>
        <color theme="1"/>
        <rFont val="Calibri"/>
        <family val="2"/>
        <scheme val="minor"/>
      </rPr>
      <t>i =</t>
    </r>
    <r>
      <rPr>
        <b/>
        <sz val="11"/>
        <color theme="1"/>
        <rFont val="Calibri"/>
        <family val="2"/>
        <scheme val="minor"/>
      </rPr>
      <t xml:space="preserve"> M</t>
    </r>
    <r>
      <rPr>
        <b/>
        <vertAlign val="subscript"/>
        <sz val="11"/>
        <color theme="1"/>
        <rFont val="Calibri"/>
        <family val="2"/>
        <scheme val="minor"/>
      </rPr>
      <t xml:space="preserve">ai </t>
    </r>
    <r>
      <rPr>
        <b/>
        <sz val="11"/>
        <color theme="1"/>
        <rFont val="Calibri"/>
        <family val="2"/>
        <scheme val="minor"/>
      </rPr>
      <t>+ M</t>
    </r>
    <r>
      <rPr>
        <b/>
        <vertAlign val="subscript"/>
        <sz val="11"/>
        <color theme="1"/>
        <rFont val="Calibri"/>
        <family val="2"/>
        <scheme val="minor"/>
      </rPr>
      <t>ei</t>
    </r>
    <r>
      <rPr>
        <b/>
        <sz val="11"/>
        <color theme="1"/>
        <rFont val="Calibri"/>
        <family val="2"/>
        <scheme val="minor"/>
      </rPr>
      <t xml:space="preserve"> + M</t>
    </r>
    <r>
      <rPr>
        <b/>
        <vertAlign val="subscript"/>
        <sz val="11"/>
        <color theme="1"/>
        <rFont val="Calibri"/>
        <family val="2"/>
        <scheme val="minor"/>
      </rPr>
      <t>ANRes</t>
    </r>
    <r>
      <rPr>
        <b/>
        <sz val="11"/>
        <color theme="1"/>
        <rFont val="Calibri"/>
        <family val="2"/>
        <scheme val="minor"/>
      </rPr>
      <t xml:space="preserve"> + M</t>
    </r>
    <r>
      <rPr>
        <b/>
        <vertAlign val="subscript"/>
        <sz val="11"/>
        <color theme="1"/>
        <rFont val="Calibri"/>
        <family val="2"/>
        <scheme val="minor"/>
      </rPr>
      <t>EsNRes</t>
    </r>
  </si>
  <si>
    <r>
      <t>Mercado Residencial de abastecimento de água projetado para o ano-teste (M</t>
    </r>
    <r>
      <rPr>
        <vertAlign val="subscript"/>
        <sz val="11"/>
        <color theme="1"/>
        <rFont val="Calibri"/>
        <family val="2"/>
        <scheme val="minor"/>
      </rPr>
      <t>ai</t>
    </r>
    <r>
      <rPr>
        <sz val="11"/>
        <color theme="1"/>
        <rFont val="Calibri"/>
        <family val="2"/>
        <scheme val="minor"/>
      </rPr>
      <t>)</t>
    </r>
  </si>
  <si>
    <r>
      <t>Mercado Residencial de esgotamento sanitário projetado para o ano-teste (M</t>
    </r>
    <r>
      <rPr>
        <vertAlign val="subscript"/>
        <sz val="11"/>
        <color theme="1"/>
        <rFont val="Calibri"/>
        <family val="2"/>
        <scheme val="minor"/>
      </rPr>
      <t>ei</t>
    </r>
    <r>
      <rPr>
        <sz val="11"/>
        <color theme="1"/>
        <rFont val="Calibri"/>
        <family val="2"/>
        <scheme val="minor"/>
      </rPr>
      <t>)</t>
    </r>
  </si>
  <si>
    <r>
      <t>Mercado Não-Residencial de abastecimento de água para o ano-teste (M</t>
    </r>
    <r>
      <rPr>
        <vertAlign val="subscript"/>
        <sz val="11"/>
        <color theme="1"/>
        <rFont val="Calibri"/>
        <family val="2"/>
        <scheme val="minor"/>
      </rPr>
      <t>ANRes</t>
    </r>
    <r>
      <rPr>
        <sz val="11"/>
        <color theme="1"/>
        <rFont val="Calibri"/>
        <family val="2"/>
        <scheme val="minor"/>
      </rPr>
      <t>)</t>
    </r>
  </si>
  <si>
    <r>
      <t>Mercado Não-Residencial de esgotamento sanitário para o ano-teste (M</t>
    </r>
    <r>
      <rPr>
        <vertAlign val="subscript"/>
        <sz val="11"/>
        <color theme="1"/>
        <rFont val="Calibri"/>
        <family val="2"/>
        <scheme val="minor"/>
      </rPr>
      <t>Es</t>
    </r>
    <r>
      <rPr>
        <vertAlign val="subscript"/>
        <sz val="11"/>
        <rFont val="Calibri"/>
        <family val="2"/>
        <scheme val="minor"/>
      </rPr>
      <t>NRes)</t>
    </r>
  </si>
  <si>
    <t>Projeção do Mercado para a categoria Residencial</t>
  </si>
  <si>
    <t>Fórmulas para categoria Residencial</t>
  </si>
  <si>
    <r>
      <t>Mercado Residencial de abastecimento de água para o ano-teste (M</t>
    </r>
    <r>
      <rPr>
        <b/>
        <vertAlign val="subscript"/>
        <sz val="11"/>
        <color theme="1"/>
        <rFont val="Calibri"/>
        <family val="2"/>
        <scheme val="minor"/>
      </rPr>
      <t>ai</t>
    </r>
    <r>
      <rPr>
        <b/>
        <sz val="11"/>
        <color theme="1"/>
        <rFont val="Calibri"/>
        <family val="2"/>
        <scheme val="minor"/>
      </rPr>
      <t>)</t>
    </r>
  </si>
  <si>
    <t>Projeção populacional¹  -</t>
  </si>
  <si>
    <t xml:space="preserve">Projeção do nível de atendimento pelo Sistema de Abastecimento de Água (SAA²) - </t>
  </si>
  <si>
    <t xml:space="preserve">Projeção da população atendida pelo Sistema de Abastecimento de Água  (SAA) - </t>
  </si>
  <si>
    <r>
      <t xml:space="preserve">Projeção do </t>
    </r>
    <r>
      <rPr>
        <i/>
        <sz val="11"/>
        <rFont val="Calibri"/>
        <family val="2"/>
        <scheme val="minor"/>
      </rPr>
      <t>consumo per capita</t>
    </r>
    <r>
      <rPr>
        <sz val="11"/>
        <rFont val="Calibri"/>
        <family val="2"/>
        <scheme val="minor"/>
      </rPr>
      <t xml:space="preserve">l </t>
    </r>
    <r>
      <rPr>
        <vertAlign val="subscript"/>
        <sz val="8"/>
        <rFont val="Calibri"/>
        <family val="2"/>
        <scheme val="minor"/>
      </rPr>
      <t>(i-1)</t>
    </r>
  </si>
  <si>
    <t>Projeção do Mercado de Água da categoria Residencial -</t>
  </si>
  <si>
    <t>¹IBGE - Cidades</t>
  </si>
  <si>
    <t>²Relatório de Indicadores de Desempenho - Caesb</t>
  </si>
  <si>
    <t>³https://www.ibge.gov.br/estatisticas/sociais/populacao/9662-censo-demografico-2010.html?edicao=9749&amp;t=resultados</t>
  </si>
  <si>
    <r>
      <t>Mercado Residencial de esgotamento sanitário para o ano-teste (M</t>
    </r>
    <r>
      <rPr>
        <b/>
        <vertAlign val="subscript"/>
        <sz val="11"/>
        <color theme="1"/>
        <rFont val="Calibri"/>
        <family val="2"/>
        <scheme val="minor"/>
      </rPr>
      <t>ei</t>
    </r>
    <r>
      <rPr>
        <b/>
        <sz val="11"/>
        <color theme="1"/>
        <rFont val="Calibri"/>
        <family val="2"/>
        <scheme val="minor"/>
      </rPr>
      <t>)</t>
    </r>
  </si>
  <si>
    <t>Mercado Residencial de abastecimento de água para o ano-teste (Mai)</t>
  </si>
  <si>
    <r>
      <t>Proporção entre o volume faturado de esgoto e volume faturado de água no ano imediatamente anterior ao ano-teste, para a categoria Residencial (RVF</t>
    </r>
    <r>
      <rPr>
        <vertAlign val="subscript"/>
        <sz val="11"/>
        <rFont val="Calibri"/>
        <family val="2"/>
        <scheme val="minor"/>
      </rPr>
      <t>ae</t>
    </r>
    <r>
      <rPr>
        <sz val="11"/>
        <rFont val="Calibri"/>
        <family val="2"/>
        <scheme val="minor"/>
      </rPr>
      <t>)</t>
    </r>
  </si>
  <si>
    <t>Projeção do Mercado para a categoria Não-Residencial</t>
  </si>
  <si>
    <t>Fórmulas para categoria Não-Residencial</t>
  </si>
  <si>
    <r>
      <t>Mercado Não-Residencial de abastecimento de água para o ano-teste (M</t>
    </r>
    <r>
      <rPr>
        <b/>
        <vertAlign val="subscript"/>
        <sz val="11"/>
        <color theme="1"/>
        <rFont val="Calibri"/>
        <family val="2"/>
        <scheme val="minor"/>
      </rPr>
      <t>ANRes</t>
    </r>
    <r>
      <rPr>
        <b/>
        <sz val="11"/>
        <color theme="1"/>
        <rFont val="Calibri"/>
        <family val="2"/>
        <scheme val="minor"/>
      </rPr>
      <t>)</t>
    </r>
  </si>
  <si>
    <r>
      <t>Volume faturado de água na categoria Não-Residencial, no ano imediatamente anterior ao ano-teste (V</t>
    </r>
    <r>
      <rPr>
        <vertAlign val="subscript"/>
        <sz val="11"/>
        <rFont val="Calibri"/>
        <family val="2"/>
        <scheme val="minor"/>
      </rPr>
      <t>NResi-1</t>
    </r>
    <r>
      <rPr>
        <sz val="11"/>
        <rFont val="Calibri"/>
        <family val="2"/>
        <scheme val="minor"/>
      </rPr>
      <t>)</t>
    </r>
  </si>
  <si>
    <r>
      <t>Taxa Média (t</t>
    </r>
    <r>
      <rPr>
        <vertAlign val="subscript"/>
        <sz val="11"/>
        <rFont val="Calibri"/>
        <family val="2"/>
        <scheme val="minor"/>
      </rPr>
      <t>m</t>
    </r>
    <r>
      <rPr>
        <sz val="11"/>
        <rFont val="Calibri"/>
        <family val="2"/>
        <scheme val="minor"/>
      </rPr>
      <t>) de crescimento dos volumes faturados de água da categoria Não-Residencial</t>
    </r>
  </si>
  <si>
    <t>t1</t>
  </si>
  <si>
    <t>t5</t>
  </si>
  <si>
    <t>VNRes(2018)³</t>
  </si>
  <si>
    <t>VNRes(2019)³</t>
  </si>
  <si>
    <t>VNRes(2022)</t>
  </si>
  <si>
    <t>VNRes(2023)</t>
  </si>
  <si>
    <t>³Volume Consumido extraído dos Relatórios de Faturamento da Caesb</t>
  </si>
  <si>
    <r>
      <t>Mercado Não-Residencial de esgotamento sanitário para o ano-teste (M</t>
    </r>
    <r>
      <rPr>
        <b/>
        <vertAlign val="subscript"/>
        <sz val="11"/>
        <color theme="1"/>
        <rFont val="Calibri"/>
        <family val="2"/>
        <scheme val="minor"/>
      </rPr>
      <t>Es</t>
    </r>
    <r>
      <rPr>
        <b/>
        <vertAlign val="subscript"/>
        <sz val="11"/>
        <rFont val="Calibri"/>
        <family val="2"/>
        <scheme val="minor"/>
      </rPr>
      <t>NRes)</t>
    </r>
  </si>
  <si>
    <r>
      <t>Mercado Não-Residencial de abastecimento de água para o ano-teste (M</t>
    </r>
    <r>
      <rPr>
        <vertAlign val="subscript"/>
        <sz val="11"/>
        <rFont val="Calibri"/>
        <family val="2"/>
        <scheme val="minor"/>
      </rPr>
      <t>ANRes</t>
    </r>
    <r>
      <rPr>
        <sz val="11"/>
        <rFont val="Calibri"/>
        <family val="2"/>
        <scheme val="minor"/>
      </rPr>
      <t>)</t>
    </r>
  </si>
  <si>
    <r>
      <t>Proporção entre o volume faturado de esgoto e volume faturado de água no ano imediatamente anterior ao ano-teste, para a categoria Não-Residencial (RVF</t>
    </r>
    <r>
      <rPr>
        <vertAlign val="subscript"/>
        <sz val="11"/>
        <rFont val="Calibri"/>
        <family val="2"/>
        <scheme val="minor"/>
      </rPr>
      <t>aenr</t>
    </r>
    <r>
      <rPr>
        <sz val="11"/>
        <rFont val="Calibri"/>
        <family val="2"/>
        <scheme val="minor"/>
      </rPr>
      <t>)</t>
    </r>
  </si>
  <si>
    <t>Tarifas resultantes do RTA 2023</t>
  </si>
  <si>
    <t>Tarifas resultantes da RTP 2024</t>
  </si>
  <si>
    <t>Tarifas dos serviços públicos de abastecimento de água e esgotamento sanitário a vigorar no período de 1º de junho de 2024 a 31 de maio de 2025</t>
  </si>
  <si>
    <t>Categoria</t>
  </si>
  <si>
    <t xml:space="preserve"> Faixa de Consumo (m³)</t>
  </si>
  <si>
    <t>Tarifa Fixa (R$)</t>
  </si>
  <si>
    <t>Tarifa Variável (R$/m³)</t>
  </si>
  <si>
    <t>0 a 7</t>
  </si>
  <si>
    <t>8 a 13</t>
  </si>
  <si>
    <t>14 a 20</t>
  </si>
  <si>
    <t>21 a 30</t>
  </si>
  <si>
    <t>31 a 45</t>
  </si>
  <si>
    <t>Acima de 45</t>
  </si>
  <si>
    <t>Não - Residencial (Comercial, Industrial e Pública)</t>
  </si>
  <si>
    <t>0 a 4</t>
  </si>
  <si>
    <t>5 a 7</t>
  </si>
  <si>
    <t xml:space="preserve">8 a 10 </t>
  </si>
  <si>
    <t xml:space="preserve">11 a 40 </t>
  </si>
  <si>
    <t>Acima de 40</t>
  </si>
  <si>
    <t>Resolução Adasa nº 12, de 18 de novembro de 2022</t>
  </si>
  <si>
    <t>Índice de Reposicionamento Tarifário</t>
  </si>
  <si>
    <t>Tarifas resultantes da RTE 2023</t>
  </si>
  <si>
    <t>Tarifas dos serviços públicos de abastecimento de água e esgotamento sanitário a vigorar no período de 1º de agosto de 2023 a 31 de maio de 2024</t>
  </si>
  <si>
    <t>Resolução Adasa nº 22, de 21 de junho de 2023</t>
  </si>
  <si>
    <t>Impacto real ao usuário RTA+RTP</t>
  </si>
  <si>
    <t>Fonte: http://www.ipeadata.gov.br/Default.aspx  e</t>
  </si>
  <si>
    <t>https://extra-ibre.fgv.br/IBRE/sitefgvdados/visualizaconsulta.aspx</t>
  </si>
  <si>
    <t>IGP-M</t>
  </si>
  <si>
    <t>2019.12</t>
  </si>
  <si>
    <t>2022.01</t>
  </si>
  <si>
    <t>2020.01</t>
  </si>
  <si>
    <t>2022.02</t>
  </si>
  <si>
    <t>2020.02</t>
  </si>
  <si>
    <t>2022.03</t>
  </si>
  <si>
    <t>2020.03</t>
  </si>
  <si>
    <t>2022.04</t>
  </si>
  <si>
    <t>2020.04</t>
  </si>
  <si>
    <t>2022.05</t>
  </si>
  <si>
    <t>2020.05</t>
  </si>
  <si>
    <t>2022.06</t>
  </si>
  <si>
    <t>2020.06</t>
  </si>
  <si>
    <t>2022.07</t>
  </si>
  <si>
    <t>2020.07</t>
  </si>
  <si>
    <t>2022.08</t>
  </si>
  <si>
    <t>2020.08</t>
  </si>
  <si>
    <t>2022.09</t>
  </si>
  <si>
    <t>2020.09</t>
  </si>
  <si>
    <t>2022.10</t>
  </si>
  <si>
    <t>2020.10</t>
  </si>
  <si>
    <t>2022.11</t>
  </si>
  <si>
    <t>2020.11</t>
  </si>
  <si>
    <t>2022.12</t>
  </si>
  <si>
    <t>2020.12</t>
  </si>
  <si>
    <t>2023.01</t>
  </si>
  <si>
    <t>2021.01</t>
  </si>
  <si>
    <t>2023.02</t>
  </si>
  <si>
    <t>2021.02</t>
  </si>
  <si>
    <t>2023.03</t>
  </si>
  <si>
    <t>2021.03</t>
  </si>
  <si>
    <t>2023.04</t>
  </si>
  <si>
    <t>2021.04</t>
  </si>
  <si>
    <t>2023.05</t>
  </si>
  <si>
    <t>2021.05</t>
  </si>
  <si>
    <t>2023.06</t>
  </si>
  <si>
    <t>2021.06</t>
  </si>
  <si>
    <t>2023.07</t>
  </si>
  <si>
    <t>2021.07</t>
  </si>
  <si>
    <t>2023.08</t>
  </si>
  <si>
    <t>2021.08</t>
  </si>
  <si>
    <t>2023.09</t>
  </si>
  <si>
    <t>2021.09</t>
  </si>
  <si>
    <t>2023.10</t>
  </si>
  <si>
    <t>2021.10</t>
  </si>
  <si>
    <t>2023.11</t>
  </si>
  <si>
    <t>2021.11</t>
  </si>
  <si>
    <t>2023.12</t>
  </si>
  <si>
    <t>2021.12</t>
  </si>
  <si>
    <t>2024.01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</si>
</sst>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9">
    <numFmt numFmtId="8" formatCode="&quot;R$&quot;#,##0.00;[Red]\-&quot;R$&quot;#,##0.00"/>
    <numFmt numFmtId="44" formatCode="_-&quot;R$&quot;* #,##0.00_-;\-&quot;R$&quot;* #,##0.00_-;_-&quot;R$&quot;* &quot;-&quot;??_-;_-@_-"/>
    <numFmt numFmtId="43" formatCode="_-* #,##0.00_-;\-* #,##0.00_-;_-* &quot;-&quot;??_-;_-@_-"/>
    <numFmt numFmtId="164" formatCode="&quot;R$&quot;\ #,##0.00;[Red]\-&quot;R$&quot;\ #,##0.00"/>
    <numFmt numFmtId="165" formatCode="_-&quot;R$&quot;\ * #,##0.00_-;\-&quot;R$&quot;\ * #,##0.00_-;_-&quot;R$&quot;\ * &quot;-&quot;??_-;_-@_-"/>
    <numFmt numFmtId="166" formatCode="_(* #,##0.00_);_(* \(#,##0.00\);_(* &quot;-&quot;??_);_(@_)"/>
    <numFmt numFmtId="167" formatCode="_(* #,##0_);_(* \(#,##0\);_(* &quot;-&quot;_);_(@_)"/>
    <numFmt numFmtId="168" formatCode="_(* #,##0.00_);_(* \(#,##0.00\);_(* &quot;-&quot;_);_(@_)"/>
    <numFmt numFmtId="169" formatCode="[$-416]mmm\-yy;@"/>
    <numFmt numFmtId="170" formatCode="_-* #,##0.0000_-;\-* #,##0.0000_-;_-* &quot;-&quot;??_-;_-@_-"/>
    <numFmt numFmtId="171" formatCode="_(&quot;R$ &quot;* #,##0.00_);_(&quot;R$ &quot;* \(#,##0.00\);_(&quot;R$ &quot;* &quot;-&quot;??_);_(@_)"/>
    <numFmt numFmtId="172" formatCode="0.0%"/>
    <numFmt numFmtId="173" formatCode="_(* #,##0_);_(* \(#,##0\);_(* &quot;-&quot;??_);_(@_)"/>
    <numFmt numFmtId="174" formatCode="_-* #,##0_-;\-* #,##0_-;_-* &quot;-&quot;??_-;_-@_-"/>
    <numFmt numFmtId="175" formatCode="#,##0_);\(#,##0\)"/>
    <numFmt numFmtId="176" formatCode="_-* #,##0.000_-;\-* #,##0.000_-;_-* &quot;-&quot;??_-;_-@_-"/>
    <numFmt numFmtId="177" formatCode="0.0000"/>
    <numFmt numFmtId="178" formatCode="_(* #,##0.0000_);_(* \(#,##0.0000\);_(* &quot;-&quot;_);_(@_)"/>
    <numFmt numFmtId="179" formatCode="#,##0.0000;[Red]#,##0.0000"/>
    <numFmt numFmtId="180" formatCode="#,##0;[Red]#,##0"/>
    <numFmt numFmtId="181" formatCode="_-[$R$-416]\ * #,##0.00_-;\-[$R$-416]\ * #,##0.00_-;_-[$R$-416]\ * &quot;-&quot;??_-;_-@_-"/>
    <numFmt numFmtId="182" formatCode="&quot;R$&quot;\ #,##0.00"/>
    <numFmt numFmtId="183" formatCode="0.000"/>
    <numFmt numFmtId="184" formatCode="_-&quot;R$&quot;\ * #,##0.0000_-;\-&quot;R$&quot;\ * #,##0.0000_-;_-&quot;R$&quot;\ * &quot;-&quot;????_-;_-@_-"/>
    <numFmt numFmtId="185" formatCode="_(* #,##0.000_);_(* \(#,##0.000\);_(* &quot;-&quot;_);_(@_)"/>
    <numFmt numFmtId="186" formatCode="&quot;R$&quot;#,##0.00"/>
    <numFmt numFmtId="187" formatCode="_-* #,##0.00000_-;\-* #,##0.00000_-;_-* &quot;-&quot;??_-;_-@_-"/>
    <numFmt numFmtId="188" formatCode="0.0000%"/>
    <numFmt numFmtId="189" formatCode="_-* #,##0.0_-;\-* #,##0.0_-;_-* &quot;-&quot;??_-;_-@_-"/>
  </numFmts>
  <fonts count="109">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6"/>
      <name val="Arial"/>
      <family val="2"/>
    </font>
    <font>
      <b/>
      <sz val="14"/>
      <color theme="0"/>
      <name val="Arial"/>
      <family val="2"/>
    </font>
    <font>
      <b/>
      <sz val="16"/>
      <color theme="1"/>
      <name val="Arial"/>
      <family val="2"/>
    </font>
    <font>
      <b/>
      <sz val="12"/>
      <color theme="0"/>
      <name val="Arial"/>
      <family val="2"/>
    </font>
    <font>
      <sz val="8"/>
      <name val="Arial"/>
      <family val="2"/>
    </font>
    <font>
      <b/>
      <sz val="10"/>
      <name val="Arial"/>
      <family val="2"/>
    </font>
    <font>
      <b/>
      <sz val="10"/>
      <color theme="0"/>
      <name val="Arial"/>
      <family val="2"/>
    </font>
    <font>
      <sz val="15"/>
      <color theme="0"/>
      <name val="Arial"/>
      <family val="2"/>
    </font>
    <font>
      <i/>
      <sz val="16"/>
      <color rgb="FF000000"/>
      <name val="Times New Roman"/>
      <family val="1"/>
    </font>
    <font>
      <i/>
      <sz val="12"/>
      <color rgb="FF000000"/>
      <name val="Times New Roman"/>
      <family val="1"/>
    </font>
    <font>
      <i/>
      <sz val="8"/>
      <name val="Arial"/>
      <family val="2"/>
    </font>
    <font>
      <b/>
      <i/>
      <sz val="10"/>
      <name val="Arial"/>
      <family val="2"/>
    </font>
    <font>
      <b/>
      <sz val="36"/>
      <color theme="0"/>
      <name val="Arial"/>
      <family val="2"/>
    </font>
    <font>
      <b/>
      <sz val="16"/>
      <color theme="0"/>
      <name val="Arial"/>
      <family val="2"/>
    </font>
    <font>
      <b/>
      <sz val="10"/>
      <color theme="1"/>
      <name val="Arial"/>
      <family val="2"/>
    </font>
    <font>
      <b/>
      <sz val="11"/>
      <color theme="1"/>
      <name val="Arial"/>
      <family val="2"/>
    </font>
    <font>
      <b/>
      <sz val="9"/>
      <color rgb="FFFF0000"/>
      <name val="Arial"/>
      <family val="2"/>
    </font>
    <font>
      <sz val="9"/>
      <name val="Arial"/>
      <family val="2"/>
    </font>
    <font>
      <b/>
      <vertAlign val="superscript"/>
      <sz val="10"/>
      <name val="Arial"/>
      <family val="2"/>
    </font>
    <font>
      <vertAlign val="superscript"/>
      <sz val="10"/>
      <name val="Arial"/>
      <family val="2"/>
    </font>
    <font>
      <sz val="10"/>
      <color rgb="FF000000"/>
      <name val="Arial"/>
      <family val="2"/>
    </font>
    <font>
      <sz val="9"/>
      <color indexed="81"/>
      <name val="Tahoma"/>
      <family val="2"/>
    </font>
    <font>
      <b/>
      <sz val="9"/>
      <color indexed="81"/>
      <name val="Tahoma"/>
      <family val="2"/>
    </font>
    <font>
      <b/>
      <vertAlign val="superscript"/>
      <sz val="10"/>
      <color theme="0"/>
      <name val="Arial"/>
      <family val="2"/>
    </font>
    <font>
      <i/>
      <sz val="9"/>
      <name val="Arial"/>
      <family val="2"/>
    </font>
    <font>
      <b/>
      <sz val="11"/>
      <color indexed="9"/>
      <name val="Arial"/>
      <family val="2"/>
    </font>
    <font>
      <b/>
      <sz val="11"/>
      <color rgb="FFFF0000"/>
      <name val="Arial"/>
      <family val="2"/>
    </font>
    <font>
      <b/>
      <sz val="10"/>
      <color indexed="9"/>
      <name val="Arial"/>
      <family val="2"/>
    </font>
    <font>
      <sz val="10"/>
      <color theme="1"/>
      <name val="Arial"/>
      <family val="2"/>
    </font>
    <font>
      <b/>
      <sz val="8"/>
      <name val="Arial"/>
      <family val="2"/>
    </font>
    <font>
      <sz val="10"/>
      <color rgb="FFFF0000"/>
      <name val="Arial"/>
      <family val="2"/>
    </font>
    <font>
      <sz val="10"/>
      <color theme="0"/>
      <name val="Arial"/>
      <family val="2"/>
    </font>
    <font>
      <sz val="11"/>
      <color theme="1"/>
      <name val="Arial"/>
      <family val="2"/>
    </font>
    <font>
      <sz val="9"/>
      <color theme="1"/>
      <name val="Arial"/>
      <family val="2"/>
    </font>
    <font>
      <sz val="9"/>
      <color rgb="FFFF0000"/>
      <name val="Arial"/>
      <family val="2"/>
    </font>
    <font>
      <sz val="11"/>
      <name val="Calibri"/>
      <family val="2"/>
      <scheme val="minor"/>
    </font>
    <font>
      <b/>
      <sz val="10"/>
      <color rgb="FFFFFFFF"/>
      <name val="Arial"/>
      <family val="2"/>
    </font>
    <font>
      <sz val="11"/>
      <color theme="1"/>
      <name val="Calibri"/>
      <family val="2"/>
    </font>
    <font>
      <b/>
      <sz val="10"/>
      <color rgb="FF000000"/>
      <name val="Arial"/>
      <family val="2"/>
    </font>
    <font>
      <b/>
      <sz val="11"/>
      <color rgb="FF000000"/>
      <name val="Arial"/>
      <family val="2"/>
    </font>
    <font>
      <b/>
      <sz val="14"/>
      <color rgb="FFFFFFFF"/>
      <name val="Arial"/>
      <family val="2"/>
    </font>
    <font>
      <b/>
      <sz val="16"/>
      <color rgb="FF000000"/>
      <name val="Arial"/>
      <family val="2"/>
    </font>
    <font>
      <sz val="10"/>
      <color rgb="FFFFFFFF"/>
      <name val="Arial"/>
      <family val="2"/>
    </font>
    <font>
      <sz val="8"/>
      <color rgb="FF6A6A6A"/>
      <name val="Open Sans"/>
      <family val="2"/>
    </font>
    <font>
      <b/>
      <sz val="9"/>
      <name val="Arial"/>
      <family val="2"/>
    </font>
    <font>
      <sz val="8"/>
      <color theme="1"/>
      <name val="Arial"/>
      <family val="2"/>
    </font>
    <font>
      <sz val="10"/>
      <color rgb="FF000000"/>
      <name val="Times New Roman"/>
      <family val="1"/>
    </font>
    <font>
      <b/>
      <sz val="11"/>
      <color theme="0"/>
      <name val="Arial"/>
      <family val="2"/>
    </font>
    <font>
      <u/>
      <sz val="11"/>
      <color theme="10"/>
      <name val="Calibri"/>
      <family val="2"/>
      <scheme val="minor"/>
    </font>
    <font>
      <u/>
      <sz val="10"/>
      <color theme="10"/>
      <name val="Arial"/>
      <family val="2"/>
    </font>
    <font>
      <sz val="10"/>
      <name val="Arial"/>
      <family val="2"/>
    </font>
    <font>
      <sz val="12"/>
      <color theme="0"/>
      <name val="Calibri"/>
      <family val="2"/>
      <scheme val="minor"/>
    </font>
    <font>
      <b/>
      <sz val="11"/>
      <color theme="1"/>
      <name val="Calibri"/>
      <family val="2"/>
      <scheme val="minor"/>
    </font>
    <font>
      <sz val="11"/>
      <color theme="0"/>
      <name val="Calibri"/>
      <family val="2"/>
      <scheme val="minor"/>
    </font>
    <font>
      <b/>
      <sz val="11"/>
      <name val="Calibri"/>
      <family val="2"/>
      <scheme val="minor"/>
    </font>
    <font>
      <sz val="11"/>
      <color indexed="8"/>
      <name val="Calibri"/>
      <family val="2"/>
    </font>
    <font>
      <b/>
      <sz val="11"/>
      <color theme="0"/>
      <name val="Calibri"/>
      <family val="2"/>
      <scheme val="minor"/>
    </font>
    <font>
      <sz val="11"/>
      <color rgb="FFFF0000"/>
      <name val="Calibri"/>
      <family val="2"/>
      <scheme val="minor"/>
    </font>
    <font>
      <sz val="11"/>
      <color theme="1"/>
      <name val="Calibri "/>
    </font>
    <font>
      <b/>
      <sz val="11"/>
      <color theme="1"/>
      <name val="Calibri "/>
    </font>
    <font>
      <b/>
      <vertAlign val="subscript"/>
      <sz val="11"/>
      <color theme="1"/>
      <name val="Calibri"/>
      <family val="2"/>
      <scheme val="minor"/>
    </font>
    <font>
      <b/>
      <sz val="11"/>
      <color rgb="FFFF0000"/>
      <name val="Calibri"/>
      <family val="2"/>
      <scheme val="minor"/>
    </font>
    <font>
      <b/>
      <sz val="11"/>
      <color rgb="FFFFFFFF"/>
      <name val="Calibri"/>
      <family val="2"/>
      <scheme val="minor"/>
    </font>
    <font>
      <b/>
      <sz val="36"/>
      <color theme="0"/>
      <name val="Abadi Extra Light"/>
      <family val="2"/>
      <charset val="1"/>
    </font>
    <font>
      <sz val="11"/>
      <color rgb="FF000000"/>
      <name val="Calibri"/>
      <family val="2"/>
      <scheme val="minor"/>
    </font>
    <font>
      <b/>
      <sz val="10"/>
      <name val="Tahoma"/>
      <family val="2"/>
    </font>
    <font>
      <u/>
      <sz val="10"/>
      <color theme="10"/>
      <name val="Times New Roman"/>
      <family val="1"/>
    </font>
    <font>
      <sz val="10"/>
      <color indexed="64"/>
      <name val="Arial"/>
      <family val="2"/>
    </font>
    <font>
      <sz val="9"/>
      <color theme="1"/>
      <name val="Verdana"/>
      <family val="2"/>
    </font>
    <font>
      <sz val="11"/>
      <color indexed="8"/>
      <name val="Calibri"/>
      <family val="2"/>
      <scheme val="minor"/>
    </font>
    <font>
      <sz val="8"/>
      <name val="Times New Roman"/>
      <family val="1"/>
    </font>
    <font>
      <sz val="8"/>
      <name val="Calibri"/>
      <family val="2"/>
      <scheme val="minor"/>
    </font>
    <font>
      <i/>
      <sz val="11"/>
      <color theme="1"/>
      <name val="Calibri"/>
      <family val="2"/>
      <scheme val="minor"/>
    </font>
    <font>
      <b/>
      <i/>
      <sz val="11"/>
      <color theme="1"/>
      <name val="Calibri"/>
      <family val="2"/>
      <scheme val="minor"/>
    </font>
    <font>
      <i/>
      <sz val="11"/>
      <color rgb="FFFF0000"/>
      <name val="Calibri"/>
      <family val="2"/>
      <scheme val="minor"/>
    </font>
    <font>
      <vertAlign val="subscript"/>
      <sz val="11"/>
      <color theme="1"/>
      <name val="Calibri"/>
      <family val="2"/>
      <scheme val="minor"/>
    </font>
    <font>
      <b/>
      <vertAlign val="subscript"/>
      <sz val="11"/>
      <color theme="0"/>
      <name val="Calibri"/>
      <family val="2"/>
      <scheme val="minor"/>
    </font>
    <font>
      <vertAlign val="subscript"/>
      <sz val="11"/>
      <name val="Calibri"/>
      <family val="2"/>
      <scheme val="minor"/>
    </font>
    <font>
      <b/>
      <vertAlign val="subscript"/>
      <sz val="11"/>
      <name val="Calibri"/>
      <family val="2"/>
      <scheme val="minor"/>
    </font>
    <font>
      <b/>
      <sz val="9"/>
      <color theme="0"/>
      <name val="Arial"/>
      <family val="2"/>
    </font>
    <font>
      <b/>
      <sz val="14"/>
      <color theme="0"/>
      <name val="Calibri"/>
      <family val="2"/>
      <scheme val="minor"/>
    </font>
    <font>
      <sz val="10"/>
      <name val="Calibri"/>
      <family val="2"/>
      <scheme val="minor"/>
    </font>
    <font>
      <i/>
      <sz val="11"/>
      <name val="Calibri"/>
      <family val="2"/>
      <scheme val="minor"/>
    </font>
    <font>
      <b/>
      <u/>
      <sz val="11"/>
      <color theme="0"/>
      <name val="Calibri"/>
      <family val="2"/>
      <scheme val="minor"/>
    </font>
    <font>
      <b/>
      <u/>
      <sz val="12"/>
      <color theme="6"/>
      <name val="Arial"/>
      <family val="2"/>
    </font>
    <font>
      <sz val="11"/>
      <color theme="6"/>
      <name val="Arial"/>
      <family val="2"/>
    </font>
    <font>
      <u/>
      <sz val="11"/>
      <color theme="6"/>
      <name val="Calibri"/>
      <family val="2"/>
      <scheme val="minor"/>
    </font>
    <font>
      <i/>
      <sz val="10"/>
      <name val="Arial"/>
      <family val="2"/>
    </font>
    <font>
      <sz val="12"/>
      <color rgb="FF000000"/>
      <name val="Arial"/>
      <family val="2"/>
    </font>
    <font>
      <b/>
      <i/>
      <sz val="10"/>
      <name val="Calibri"/>
      <family val="2"/>
      <scheme val="minor"/>
    </font>
    <font>
      <i/>
      <sz val="10"/>
      <name val="Calibri"/>
      <family val="2"/>
      <scheme val="minor"/>
    </font>
    <font>
      <b/>
      <sz val="10"/>
      <color theme="5"/>
      <name val="Arial"/>
      <family val="2"/>
    </font>
    <font>
      <vertAlign val="subscript"/>
      <sz val="8"/>
      <name val="Calibri"/>
      <family val="2"/>
      <scheme val="minor"/>
    </font>
    <font>
      <b/>
      <sz val="10"/>
      <name val="Calibri"/>
      <family val="2"/>
      <scheme val="minor"/>
    </font>
    <font>
      <u/>
      <sz val="11"/>
      <color theme="0"/>
      <name val="Calibri"/>
      <family val="2"/>
      <scheme val="minor"/>
    </font>
    <font>
      <u/>
      <sz val="9"/>
      <color theme="0"/>
      <name val="Calibri"/>
      <family val="2"/>
      <scheme val="minor"/>
    </font>
    <font>
      <b/>
      <sz val="10"/>
      <color indexed="8"/>
      <name val="Calibri"/>
      <family val="2"/>
      <scheme val="minor"/>
    </font>
    <font>
      <u/>
      <sz val="10"/>
      <color theme="10"/>
      <name val="Calibri"/>
      <family val="2"/>
      <scheme val="minor"/>
    </font>
    <font>
      <sz val="10"/>
      <color theme="3"/>
      <name val="Calibri"/>
      <family val="2"/>
      <scheme val="minor"/>
    </font>
    <font>
      <b/>
      <sz val="11"/>
      <name val="Arial"/>
      <family val="2"/>
    </font>
    <font>
      <b/>
      <sz val="16"/>
      <name val="Arial"/>
      <family val="2"/>
    </font>
    <font>
      <sz val="9"/>
      <name val="Calibri"/>
      <family val="2"/>
      <scheme val="minor"/>
    </font>
    <font>
      <sz val="8"/>
      <name val="Calibri"/>
      <family val="2"/>
      <scheme val="minor"/>
    </font>
    <font>
      <sz val="11"/>
      <name val="Calibri"/>
      <family val="2"/>
      <scheme val="minor"/>
    </font>
    <font>
      <sz val="11"/>
      <color indexed="8"/>
      <name val="Calibri"/>
      <family val="2"/>
      <scheme val="minor"/>
    </font>
  </fonts>
  <fills count="24">
    <fill>
      <patternFill patternType="none"/>
    </fill>
    <fill>
      <patternFill patternType="gray125"/>
    </fill>
    <fill>
      <patternFill patternType="solid">
        <fgColor theme="4"/>
        <bgColor indexed="64"/>
      </patternFill>
    </fill>
    <fill>
      <patternFill patternType="solid">
        <fgColor theme="0" tint="-0.14999847407452621"/>
        <bgColor indexed="64"/>
      </patternFill>
    </fill>
    <fill>
      <patternFill patternType="solid">
        <fgColor theme="0"/>
        <bgColor indexed="64"/>
      </patternFill>
    </fill>
    <fill>
      <patternFill patternType="solid">
        <fgColor rgb="FF6295FF"/>
        <bgColor indexed="64"/>
      </patternFill>
    </fill>
    <fill>
      <patternFill patternType="solid">
        <fgColor theme="4" tint="0.59999389629810485"/>
        <bgColor indexed="64"/>
      </patternFill>
    </fill>
    <fill>
      <patternFill patternType="solid">
        <fgColor rgb="FFFFFFFF"/>
      </patternFill>
    </fill>
    <fill>
      <patternFill patternType="solid">
        <fgColor theme="9" tint="0.39997558519241921"/>
        <bgColor indexed="64"/>
      </patternFill>
    </fill>
    <fill>
      <patternFill patternType="solid">
        <fgColor theme="8" tint="0.79998168889431442"/>
        <bgColor indexed="64"/>
      </patternFill>
    </fill>
    <fill>
      <patternFill patternType="solid">
        <fgColor rgb="FFD3D3D3"/>
        <bgColor indexed="64"/>
      </patternFill>
    </fill>
    <fill>
      <patternFill patternType="solid">
        <fgColor theme="7" tint="0.79998168889431442"/>
        <bgColor indexed="65"/>
      </patternFill>
    </fill>
    <fill>
      <patternFill patternType="solid">
        <fgColor theme="4"/>
        <bgColor indexed="38"/>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4"/>
        <bgColor rgb="FF000000"/>
      </patternFill>
    </fill>
    <fill>
      <patternFill patternType="solid">
        <fgColor theme="6"/>
        <bgColor indexed="64"/>
      </patternFill>
    </fill>
    <fill>
      <patternFill patternType="solid">
        <fgColor theme="6"/>
        <bgColor indexed="38"/>
      </patternFill>
    </fill>
    <fill>
      <patternFill patternType="solid">
        <fgColor theme="7"/>
        <bgColor indexed="64"/>
      </patternFill>
    </fill>
    <fill>
      <patternFill patternType="solid">
        <fgColor theme="5" tint="-0.249977111117893"/>
        <bgColor indexed="64"/>
      </patternFill>
    </fill>
    <fill>
      <patternFill patternType="solid">
        <fgColor theme="6"/>
        <bgColor rgb="FF000000"/>
      </patternFill>
    </fill>
    <fill>
      <patternFill patternType="solid">
        <fgColor theme="0"/>
        <bgColor rgb="FF000000"/>
      </patternFill>
    </fill>
    <fill>
      <patternFill patternType="solid">
        <fgColor rgb="FF70ABCF"/>
        <bgColor indexed="64"/>
      </patternFill>
    </fill>
    <fill>
      <patternFill patternType="solid">
        <fgColor rgb="FFFFFF00"/>
        <bgColor indexed="64"/>
      </patternFill>
    </fill>
  </fills>
  <borders count="82">
    <border>
      <left/>
      <right/>
      <top/>
      <bottom/>
      <diagonal/>
    </border>
    <border>
      <left/>
      <right/>
      <top style="thin">
        <color indexed="64"/>
      </top>
      <bottom/>
      <diagonal/>
    </border>
    <border>
      <left/>
      <right/>
      <top/>
      <bottom style="medium">
        <color indexed="64"/>
      </bottom>
      <diagonal/>
    </border>
    <border>
      <left/>
      <right/>
      <top style="thin">
        <color indexed="64"/>
      </top>
      <bottom style="medium">
        <color indexed="64"/>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right/>
      <top style="thin">
        <color indexed="64"/>
      </top>
      <bottom style="thin">
        <color auto="1"/>
      </bottom>
      <diagonal/>
    </border>
    <border>
      <left/>
      <right/>
      <top/>
      <bottom style="thin">
        <color indexed="64"/>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right/>
      <top/>
      <bottom style="thin">
        <color theme="0" tint="-0.14996795556505021"/>
      </bottom>
      <diagonal/>
    </border>
    <border>
      <left/>
      <right/>
      <top style="thin">
        <color theme="0" tint="-0.14996795556505021"/>
      </top>
      <bottom style="thin">
        <color indexed="64"/>
      </bottom>
      <diagonal/>
    </border>
    <border>
      <left/>
      <right/>
      <top style="thin">
        <color theme="0" tint="-0.14996795556505021"/>
      </top>
      <bottom/>
      <diagonal/>
    </border>
    <border>
      <left/>
      <right/>
      <top style="thin">
        <color indexed="64"/>
      </top>
      <bottom style="thin">
        <color theme="0" tint="-0.14996795556505021"/>
      </bottom>
      <diagonal/>
    </border>
    <border>
      <left style="thin">
        <color theme="4"/>
      </left>
      <right/>
      <top style="thin">
        <color theme="4"/>
      </top>
      <bottom/>
      <diagonal/>
    </border>
    <border>
      <left/>
      <right/>
      <top style="thin">
        <color theme="4"/>
      </top>
      <bottom/>
      <diagonal/>
    </border>
    <border>
      <left/>
      <right/>
      <top/>
      <bottom style="thin">
        <color theme="4"/>
      </bottom>
      <diagonal/>
    </border>
    <border>
      <left/>
      <right/>
      <top/>
      <bottom style="thin">
        <color rgb="FFFFFFFF"/>
      </bottom>
      <diagonal/>
    </border>
    <border>
      <left/>
      <right/>
      <top/>
      <bottom style="thin">
        <color rgb="FFEBEBEB"/>
      </bottom>
      <diagonal/>
    </border>
    <border>
      <left/>
      <right/>
      <top style="thin">
        <color theme="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top style="thin">
        <color indexed="64"/>
      </top>
      <bottom style="thin">
        <color auto="1"/>
      </bottom>
      <diagonal/>
    </border>
    <border>
      <left/>
      <right style="dashed">
        <color indexed="64"/>
      </right>
      <top style="thin">
        <color indexed="64"/>
      </top>
      <bottom style="thin">
        <color auto="1"/>
      </bottom>
      <diagonal/>
    </border>
    <border>
      <left style="dashed">
        <color indexed="64"/>
      </left>
      <right/>
      <top/>
      <bottom/>
      <diagonal/>
    </border>
    <border>
      <left/>
      <right style="dashed">
        <color indexed="64"/>
      </right>
      <top/>
      <bottom/>
      <diagonal/>
    </border>
    <border>
      <left style="thin">
        <color indexed="64"/>
      </left>
      <right/>
      <top style="thin">
        <color indexed="64"/>
      </top>
      <bottom style="thin">
        <color indexed="64"/>
      </bottom>
      <diagonal/>
    </border>
    <border>
      <left/>
      <right/>
      <top style="medium">
        <color auto="1"/>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rgb="FF000000"/>
      </left>
      <right style="thin">
        <color rgb="FF000000"/>
      </right>
      <top style="thin">
        <color rgb="FF000000"/>
      </top>
      <bottom style="thin">
        <color rgb="FF000000"/>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theme="6"/>
      </bottom>
      <diagonal/>
    </border>
    <border>
      <left style="dashed">
        <color indexed="64"/>
      </left>
      <right/>
      <top style="thin">
        <color indexed="64"/>
      </top>
      <bottom/>
      <diagonal/>
    </border>
    <border>
      <left/>
      <right style="dashed">
        <color indexed="64"/>
      </right>
      <top style="thin">
        <color indexed="64"/>
      </top>
      <bottom/>
      <diagonal/>
    </border>
    <border>
      <left style="dashed">
        <color auto="1"/>
      </left>
      <right/>
      <top/>
      <bottom style="dashed">
        <color auto="1"/>
      </bottom>
      <diagonal/>
    </border>
    <border>
      <left/>
      <right/>
      <top/>
      <bottom style="dashed">
        <color auto="1"/>
      </bottom>
      <diagonal/>
    </border>
    <border>
      <left/>
      <right style="dashed">
        <color auto="1"/>
      </right>
      <top/>
      <bottom style="dashed">
        <color auto="1"/>
      </bottom>
      <diagonal/>
    </border>
    <border>
      <left/>
      <right/>
      <top style="dashed">
        <color indexed="64"/>
      </top>
      <bottom/>
      <diagonal/>
    </border>
    <border>
      <left style="thin">
        <color indexed="64"/>
      </left>
      <right/>
      <top style="dashed">
        <color indexed="64"/>
      </top>
      <bottom/>
      <diagonal/>
    </border>
    <border>
      <left/>
      <right style="thin">
        <color indexed="64"/>
      </right>
      <top style="dashed">
        <color indexed="64"/>
      </top>
      <bottom/>
      <diagonal/>
    </border>
    <border>
      <left style="thin">
        <color indexed="64"/>
      </left>
      <right/>
      <top/>
      <bottom style="dashed">
        <color auto="1"/>
      </bottom>
      <diagonal/>
    </border>
    <border>
      <left/>
      <right style="thin">
        <color indexed="64"/>
      </right>
      <top/>
      <bottom style="dashed">
        <color auto="1"/>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right/>
      <top style="medium">
        <color indexed="64"/>
      </top>
      <bottom style="thin">
        <color rgb="FF000000"/>
      </bottom>
      <diagonal/>
    </border>
    <border>
      <left/>
      <right style="thin">
        <color rgb="FF000000"/>
      </right>
      <top style="thin">
        <color rgb="FF000000"/>
      </top>
      <bottom style="medium">
        <color indexed="64"/>
      </bottom>
      <diagonal/>
    </border>
    <border>
      <left style="medium">
        <color indexed="64"/>
      </left>
      <right/>
      <top style="thin">
        <color rgb="FF000000"/>
      </top>
      <bottom style="thin">
        <color rgb="FF000000"/>
      </bottom>
      <diagonal/>
    </border>
    <border>
      <left style="medium">
        <color indexed="64"/>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style="thin">
        <color rgb="FF000000"/>
      </bottom>
      <diagonal/>
    </border>
    <border>
      <left style="medium">
        <color indexed="64"/>
      </left>
      <right/>
      <top style="thin">
        <color rgb="FF000000"/>
      </top>
      <bottom style="medium">
        <color indexed="64"/>
      </bottom>
      <diagonal/>
    </border>
    <border>
      <left style="medium">
        <color indexed="64"/>
      </left>
      <right style="medium">
        <color indexed="64"/>
      </right>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diagonal/>
    </border>
    <border>
      <left style="medium">
        <color indexed="64"/>
      </left>
      <right style="medium">
        <color indexed="64"/>
      </right>
      <top style="thin">
        <color rgb="FF000000"/>
      </top>
      <bottom style="medium">
        <color indexed="64"/>
      </bottom>
      <diagonal/>
    </border>
    <border>
      <left/>
      <right/>
      <top/>
      <bottom style="medium">
        <color theme="1"/>
      </bottom>
      <diagonal/>
    </border>
  </borders>
  <cellStyleXfs count="89">
    <xf numFmtId="0" fontId="0" fillId="0" borderId="0"/>
    <xf numFmtId="43" fontId="2" fillId="0" borderId="0" applyFont="0" applyFill="0" applyBorder="0" applyAlignment="0" applyProtection="0"/>
    <xf numFmtId="9" fontId="2"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0" fontId="3" fillId="0" borderId="0"/>
    <xf numFmtId="166" fontId="2" fillId="0" borderId="0" applyFont="0" applyFill="0" applyBorder="0" applyAlignment="0" applyProtection="0"/>
    <xf numFmtId="169" fontId="3" fillId="0" borderId="0">
      <alignment vertical="top"/>
    </xf>
    <xf numFmtId="171" fontId="3" fillId="0" borderId="0" applyFont="0" applyFill="0" applyBorder="0" applyAlignment="0" applyProtection="0"/>
    <xf numFmtId="0" fontId="3" fillId="0" borderId="0"/>
    <xf numFmtId="0" fontId="3" fillId="0" borderId="0">
      <alignment vertical="top"/>
    </xf>
    <xf numFmtId="0" fontId="3" fillId="0" borderId="0"/>
    <xf numFmtId="44" fontId="2" fillId="0" borderId="0" applyFont="0" applyFill="0" applyBorder="0" applyAlignment="0" applyProtection="0"/>
    <xf numFmtId="9" fontId="3" fillId="0" borderId="0" applyFont="0" applyFill="0" applyBorder="0" applyAlignment="0" applyProtection="0"/>
    <xf numFmtId="9" fontId="50" fillId="0" borderId="0" applyFon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3" fillId="0" borderId="0"/>
    <xf numFmtId="0" fontId="54" fillId="0" borderId="0"/>
    <xf numFmtId="165" fontId="2" fillId="0" borderId="0" applyFont="0" applyFill="0" applyBorder="0" applyAlignment="0" applyProtection="0"/>
    <xf numFmtId="0" fontId="50" fillId="0" borderId="0"/>
    <xf numFmtId="0" fontId="69" fillId="10" borderId="0"/>
    <xf numFmtId="43" fontId="50" fillId="0" borderId="0" applyFont="0" applyFill="0" applyBorder="0" applyAlignment="0" applyProtection="0"/>
    <xf numFmtId="0" fontId="50" fillId="0" borderId="0"/>
    <xf numFmtId="0" fontId="50" fillId="0" borderId="0"/>
    <xf numFmtId="0" fontId="2" fillId="0" borderId="0"/>
    <xf numFmtId="9" fontId="2" fillId="0" borderId="0" applyFont="0" applyFill="0" applyBorder="0" applyAlignment="0" applyProtection="0"/>
    <xf numFmtId="0" fontId="70" fillId="0" borderId="0" applyNumberForma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0" fontId="2" fillId="0" borderId="0"/>
    <xf numFmtId="43" fontId="2" fillId="0" borderId="0" applyFont="0" applyFill="0" applyBorder="0" applyAlignment="0" applyProtection="0"/>
    <xf numFmtId="0" fontId="71" fillId="0" borderId="0"/>
    <xf numFmtId="9" fontId="71" fillId="0" borderId="0" applyFont="0" applyFill="0" applyBorder="0" applyAlignment="0" applyProtection="0"/>
    <xf numFmtId="0" fontId="2" fillId="0" borderId="0"/>
    <xf numFmtId="0" fontId="72" fillId="0" borderId="0"/>
    <xf numFmtId="43" fontId="72" fillId="0" borderId="0" applyFont="0" applyFill="0" applyBorder="0" applyAlignment="0" applyProtection="0"/>
    <xf numFmtId="9" fontId="72" fillId="0" borderId="0" applyFont="0" applyFill="0" applyBorder="0" applyAlignment="0" applyProtection="0"/>
    <xf numFmtId="43" fontId="71" fillId="0" borderId="0" applyFont="0" applyFill="0" applyBorder="0" applyAlignment="0" applyProtection="0"/>
    <xf numFmtId="0" fontId="3" fillId="0" borderId="0"/>
    <xf numFmtId="181" fontId="3" fillId="0" borderId="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50" fillId="0" borderId="0"/>
    <xf numFmtId="43" fontId="50" fillId="0" borderId="0" applyFont="0" applyFill="0" applyBorder="0" applyAlignment="0" applyProtection="0"/>
    <xf numFmtId="9" fontId="50" fillId="0" borderId="0" applyFont="0" applyFill="0" applyBorder="0" applyAlignment="0" applyProtection="0"/>
    <xf numFmtId="0" fontId="2" fillId="0" borderId="0"/>
    <xf numFmtId="9" fontId="2" fillId="0" borderId="0" applyFont="0" applyFill="0" applyBorder="0" applyAlignment="0" applyProtection="0"/>
    <xf numFmtId="0" fontId="70" fillId="0" borderId="0" applyNumberForma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72" fillId="0" borderId="0" applyFont="0" applyFill="0" applyBorder="0" applyAlignment="0" applyProtection="0"/>
    <xf numFmtId="43" fontId="71"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73" fillId="0" borderId="0" applyFont="0" applyFill="0" applyBorder="0" applyAlignment="0" applyProtection="0"/>
    <xf numFmtId="0" fontId="59" fillId="0" borderId="0"/>
    <xf numFmtId="0" fontId="3" fillId="0" borderId="0">
      <alignment vertical="top"/>
    </xf>
    <xf numFmtId="0" fontId="74" fillId="0" borderId="0"/>
    <xf numFmtId="0" fontId="3" fillId="0" borderId="0"/>
    <xf numFmtId="0" fontId="3" fillId="0" borderId="0"/>
    <xf numFmtId="0" fontId="3" fillId="0" borderId="0"/>
    <xf numFmtId="0" fontId="3" fillId="0" borderId="0"/>
    <xf numFmtId="0" fontId="3" fillId="0" borderId="0"/>
    <xf numFmtId="0" fontId="2" fillId="11" borderId="0" applyNumberFormat="0" applyBorder="0" applyAlignment="0" applyProtection="0"/>
  </cellStyleXfs>
  <cellXfs count="1131">
    <xf numFmtId="0" fontId="0" fillId="0" borderId="0" xfId="0"/>
    <xf numFmtId="0" fontId="3" fillId="0" borderId="0" xfId="3"/>
    <xf numFmtId="0" fontId="3" fillId="0" borderId="0" xfId="3" applyAlignment="1">
      <alignment vertical="center"/>
    </xf>
    <xf numFmtId="0" fontId="4" fillId="0" borderId="0" xfId="3" applyFont="1" applyAlignment="1">
      <alignment vertical="center"/>
    </xf>
    <xf numFmtId="0" fontId="5" fillId="2" borderId="0" xfId="4" applyFont="1" applyFill="1" applyAlignment="1">
      <alignment horizontal="left" vertical="center" indent="1"/>
    </xf>
    <xf numFmtId="0" fontId="6" fillId="2" borderId="0" xfId="0" applyFont="1" applyFill="1"/>
    <xf numFmtId="0" fontId="6" fillId="0" borderId="0" xfId="0" applyFont="1"/>
    <xf numFmtId="0" fontId="5" fillId="2" borderId="0" xfId="0" applyFont="1" applyFill="1" applyAlignment="1">
      <alignment horizontal="left" indent="1"/>
    </xf>
    <xf numFmtId="0" fontId="7" fillId="2" borderId="0" xfId="4" applyFont="1" applyFill="1" applyAlignment="1">
      <alignment horizontal="left" vertical="center" indent="1"/>
    </xf>
    <xf numFmtId="0" fontId="8" fillId="0" borderId="0" xfId="3" applyFont="1" applyAlignment="1">
      <alignment vertical="center"/>
    </xf>
    <xf numFmtId="0" fontId="8" fillId="0" borderId="0" xfId="3" applyFont="1"/>
    <xf numFmtId="0" fontId="3" fillId="0" borderId="0" xfId="4" applyAlignment="1">
      <alignment vertical="center"/>
    </xf>
    <xf numFmtId="167" fontId="3" fillId="0" borderId="0" xfId="5" applyNumberFormat="1" applyFont="1" applyFill="1" applyBorder="1"/>
    <xf numFmtId="43" fontId="3" fillId="0" borderId="0" xfId="1" applyFont="1" applyBorder="1" applyAlignment="1">
      <alignment vertical="center"/>
    </xf>
    <xf numFmtId="43" fontId="3" fillId="0" borderId="0" xfId="1" applyFont="1" applyAlignment="1">
      <alignment vertical="center"/>
    </xf>
    <xf numFmtId="0" fontId="9" fillId="0" borderId="0" xfId="4" applyFont="1" applyAlignment="1">
      <alignment vertical="center"/>
    </xf>
    <xf numFmtId="43" fontId="3" fillId="0" borderId="0" xfId="1" applyFont="1" applyFill="1" applyAlignment="1">
      <alignment vertical="center"/>
    </xf>
    <xf numFmtId="0" fontId="3" fillId="4" borderId="0" xfId="3" applyFill="1" applyAlignment="1">
      <alignment vertical="center"/>
    </xf>
    <xf numFmtId="167" fontId="3" fillId="4" borderId="0" xfId="5" applyNumberFormat="1" applyFont="1" applyFill="1" applyBorder="1"/>
    <xf numFmtId="167" fontId="9" fillId="4" borderId="0" xfId="5" applyNumberFormat="1" applyFont="1" applyFill="1" applyBorder="1"/>
    <xf numFmtId="0" fontId="11" fillId="2" borderId="0" xfId="3" applyFont="1" applyFill="1" applyAlignment="1">
      <alignment horizontal="center" vertical="center"/>
    </xf>
    <xf numFmtId="0" fontId="3" fillId="0" borderId="0" xfId="6"/>
    <xf numFmtId="0" fontId="12" fillId="0" borderId="0" xfId="0" applyFont="1" applyAlignment="1">
      <alignment horizontal="left" vertical="center" readingOrder="1"/>
    </xf>
    <xf numFmtId="0" fontId="13" fillId="0" borderId="0" xfId="0" applyFont="1" applyAlignment="1">
      <alignment horizontal="left" vertical="center" readingOrder="1"/>
    </xf>
    <xf numFmtId="0" fontId="3" fillId="2" borderId="0" xfId="4" applyFill="1"/>
    <xf numFmtId="0" fontId="3" fillId="0" borderId="0" xfId="4"/>
    <xf numFmtId="0" fontId="16" fillId="2" borderId="0" xfId="4" applyFont="1" applyFill="1" applyAlignment="1">
      <alignment vertical="center"/>
    </xf>
    <xf numFmtId="0" fontId="17" fillId="2" borderId="0" xfId="4" applyFont="1" applyFill="1" applyAlignment="1">
      <alignment vertical="center"/>
    </xf>
    <xf numFmtId="0" fontId="18" fillId="2" borderId="0" xfId="0" applyFont="1" applyFill="1"/>
    <xf numFmtId="0" fontId="19" fillId="0" borderId="0" xfId="0" applyFont="1"/>
    <xf numFmtId="0" fontId="18" fillId="0" borderId="0" xfId="0" applyFont="1"/>
    <xf numFmtId="0" fontId="8" fillId="2" borderId="0" xfId="3" applyFont="1" applyFill="1" applyAlignment="1">
      <alignment vertical="center"/>
    </xf>
    <xf numFmtId="0" fontId="0" fillId="2" borderId="0" xfId="0" applyFill="1"/>
    <xf numFmtId="169" fontId="20" fillId="0" borderId="0" xfId="8" applyFont="1">
      <alignment vertical="top"/>
    </xf>
    <xf numFmtId="169" fontId="21" fillId="0" borderId="0" xfId="8" applyFont="1">
      <alignment vertical="top"/>
    </xf>
    <xf numFmtId="169" fontId="10" fillId="2" borderId="0" xfId="8" applyFont="1" applyFill="1" applyAlignment="1">
      <alignment horizontal="center" vertical="center"/>
    </xf>
    <xf numFmtId="17" fontId="9" fillId="0" borderId="0" xfId="8" applyNumberFormat="1" applyFont="1" applyAlignment="1">
      <alignment horizontal="center" vertical="center"/>
    </xf>
    <xf numFmtId="169" fontId="9" fillId="0" borderId="7" xfId="8" applyFont="1" applyBorder="1" applyAlignment="1">
      <alignment horizontal="center" vertical="center" wrapText="1"/>
    </xf>
    <xf numFmtId="169" fontId="9" fillId="0" borderId="7" xfId="8" applyFont="1" applyBorder="1" applyAlignment="1">
      <alignment horizontal="center" vertical="center"/>
    </xf>
    <xf numFmtId="169" fontId="3" fillId="0" borderId="0" xfId="8" applyAlignment="1">
      <alignment vertical="center"/>
    </xf>
    <xf numFmtId="169" fontId="3" fillId="4" borderId="0" xfId="8" applyFill="1" applyAlignment="1">
      <alignment vertical="center"/>
    </xf>
    <xf numFmtId="3" fontId="3" fillId="0" borderId="0" xfId="8" applyNumberFormat="1" applyAlignment="1">
      <alignment vertical="center"/>
    </xf>
    <xf numFmtId="170" fontId="3" fillId="0" borderId="0" xfId="1" applyNumberFormat="1" applyFont="1" applyFill="1" applyBorder="1" applyAlignment="1">
      <alignment vertical="center"/>
    </xf>
    <xf numFmtId="17" fontId="3" fillId="0" borderId="0" xfId="8" applyNumberFormat="1" applyAlignment="1">
      <alignment horizontal="left" vertical="center"/>
    </xf>
    <xf numFmtId="172" fontId="3" fillId="0" borderId="0" xfId="9" applyNumberFormat="1" applyFont="1" applyFill="1" applyBorder="1" applyAlignment="1" applyProtection="1">
      <alignment vertical="center"/>
    </xf>
    <xf numFmtId="3" fontId="3" fillId="0" borderId="8" xfId="8" applyNumberFormat="1" applyBorder="1" applyAlignment="1">
      <alignment vertical="center"/>
    </xf>
    <xf numFmtId="17" fontId="3" fillId="0" borderId="9" xfId="8" applyNumberFormat="1" applyBorder="1" applyAlignment="1">
      <alignment horizontal="left" vertical="center"/>
    </xf>
    <xf numFmtId="172" fontId="3" fillId="0" borderId="9" xfId="9" applyNumberFormat="1" applyFont="1" applyFill="1" applyBorder="1" applyAlignment="1" applyProtection="1">
      <alignment vertical="center"/>
    </xf>
    <xf numFmtId="3" fontId="3" fillId="2" borderId="0" xfId="8" applyNumberFormat="1" applyFill="1" applyAlignment="1">
      <alignment vertical="center"/>
    </xf>
    <xf numFmtId="169" fontId="9" fillId="0" borderId="0" xfId="8" applyFont="1" applyAlignment="1">
      <alignment horizontal="center" vertical="center" wrapText="1"/>
    </xf>
    <xf numFmtId="167" fontId="3" fillId="0" borderId="2" xfId="5" applyNumberFormat="1" applyFont="1" applyFill="1" applyBorder="1"/>
    <xf numFmtId="10" fontId="3" fillId="0" borderId="0" xfId="2" applyNumberFormat="1" applyFont="1" applyBorder="1" applyAlignment="1">
      <alignment vertical="center"/>
    </xf>
    <xf numFmtId="169" fontId="10" fillId="2" borderId="0" xfId="8" applyFont="1" applyFill="1" applyAlignment="1">
      <alignment horizontal="center" vertical="center" wrapText="1"/>
    </xf>
    <xf numFmtId="167" fontId="10" fillId="2" borderId="0" xfId="5" applyNumberFormat="1" applyFont="1" applyFill="1" applyBorder="1" applyAlignment="1">
      <alignment vertical="center"/>
    </xf>
    <xf numFmtId="169" fontId="24" fillId="4" borderId="0" xfId="8" applyFont="1" applyFill="1" applyAlignment="1">
      <alignment vertical="center" wrapText="1"/>
    </xf>
    <xf numFmtId="4" fontId="3" fillId="4" borderId="0" xfId="9" applyNumberFormat="1" applyFont="1" applyFill="1" applyBorder="1" applyAlignment="1" applyProtection="1">
      <alignment vertical="center"/>
    </xf>
    <xf numFmtId="169" fontId="3" fillId="0" borderId="0" xfId="8">
      <alignment vertical="top"/>
    </xf>
    <xf numFmtId="0" fontId="19" fillId="2" borderId="0" xfId="0" applyFont="1" applyFill="1"/>
    <xf numFmtId="2" fontId="3" fillId="2" borderId="0" xfId="3" applyNumberFormat="1" applyFill="1"/>
    <xf numFmtId="0" fontId="9" fillId="3" borderId="0" xfId="0" applyFont="1" applyFill="1" applyAlignment="1">
      <alignment horizontal="center" vertical="center"/>
    </xf>
    <xf numFmtId="169" fontId="9" fillId="3" borderId="0" xfId="7" applyNumberFormat="1" applyFont="1" applyFill="1" applyBorder="1" applyAlignment="1">
      <alignment horizontal="center" vertical="center"/>
    </xf>
    <xf numFmtId="0" fontId="9" fillId="0" borderId="10" xfId="0" applyFont="1" applyBorder="1" applyAlignment="1">
      <alignment horizontal="center" vertical="center" wrapText="1"/>
    </xf>
    <xf numFmtId="167" fontId="3" fillId="0" borderId="10" xfId="5" applyNumberFormat="1" applyFont="1" applyFill="1" applyBorder="1"/>
    <xf numFmtId="0" fontId="9" fillId="0" borderId="10" xfId="0" applyFont="1" applyBorder="1" applyAlignment="1">
      <alignment horizontal="center" vertical="center"/>
    </xf>
    <xf numFmtId="0" fontId="9" fillId="0" borderId="0" xfId="0" applyFont="1" applyAlignment="1">
      <alignment horizontal="center" vertical="center"/>
    </xf>
    <xf numFmtId="173" fontId="9" fillId="0" borderId="0" xfId="7" applyNumberFormat="1" applyFont="1" applyBorder="1"/>
    <xf numFmtId="0" fontId="14" fillId="0" borderId="0" xfId="3" applyFont="1" applyAlignment="1">
      <alignment horizontal="center"/>
    </xf>
    <xf numFmtId="167" fontId="10" fillId="2" borderId="0" xfId="5" applyNumberFormat="1" applyFont="1" applyFill="1" applyBorder="1"/>
    <xf numFmtId="167" fontId="3" fillId="0" borderId="0" xfId="3" applyNumberFormat="1" applyAlignment="1">
      <alignment vertical="center"/>
    </xf>
    <xf numFmtId="173" fontId="3" fillId="0" borderId="0" xfId="3" applyNumberFormat="1"/>
    <xf numFmtId="0" fontId="3" fillId="2" borderId="0" xfId="3" applyFill="1"/>
    <xf numFmtId="173" fontId="3" fillId="2" borderId="0" xfId="3" applyNumberFormat="1" applyFill="1"/>
    <xf numFmtId="0" fontId="28" fillId="0" borderId="0" xfId="3" applyFont="1"/>
    <xf numFmtId="0" fontId="28" fillId="0" borderId="0" xfId="0" applyFont="1" applyAlignment="1">
      <alignment horizontal="center" vertical="center"/>
    </xf>
    <xf numFmtId="173" fontId="28" fillId="0" borderId="0" xfId="0" applyNumberFormat="1" applyFont="1" applyAlignment="1">
      <alignment horizontal="center" vertical="center"/>
    </xf>
    <xf numFmtId="0" fontId="29" fillId="0" borderId="0" xfId="0" applyFont="1" applyAlignment="1">
      <alignment horizontal="center" vertical="center"/>
    </xf>
    <xf numFmtId="167" fontId="30" fillId="0" borderId="0" xfId="0" applyNumberFormat="1" applyFont="1" applyAlignment="1">
      <alignment horizontal="center" vertical="center"/>
    </xf>
    <xf numFmtId="0" fontId="9" fillId="3" borderId="11" xfId="0" applyFont="1" applyFill="1" applyBorder="1" applyAlignment="1">
      <alignment horizontal="center" vertical="center"/>
    </xf>
    <xf numFmtId="49" fontId="9" fillId="3" borderId="0" xfId="7" applyNumberFormat="1" applyFont="1" applyFill="1" applyBorder="1" applyAlignment="1">
      <alignment horizontal="center" vertical="center"/>
    </xf>
    <xf numFmtId="174" fontId="28" fillId="0" borderId="0" xfId="1" applyNumberFormat="1" applyFont="1"/>
    <xf numFmtId="173" fontId="28" fillId="0" borderId="0" xfId="1" applyNumberFormat="1" applyFont="1"/>
    <xf numFmtId="173" fontId="9" fillId="0" borderId="0" xfId="7" applyNumberFormat="1" applyFont="1" applyBorder="1" applyAlignment="1">
      <alignment vertical="center"/>
    </xf>
    <xf numFmtId="173" fontId="28" fillId="0" borderId="0" xfId="0" applyNumberFormat="1" applyFont="1" applyAlignment="1">
      <alignment vertical="center"/>
    </xf>
    <xf numFmtId="0" fontId="21" fillId="0" borderId="0" xfId="3" applyFont="1"/>
    <xf numFmtId="0" fontId="31" fillId="0" borderId="0" xfId="0" applyFont="1" applyAlignment="1">
      <alignment horizontal="center" vertical="center"/>
    </xf>
    <xf numFmtId="0" fontId="3" fillId="0" borderId="0" xfId="0" applyFont="1" applyAlignment="1">
      <alignment horizontal="left" vertical="center"/>
    </xf>
    <xf numFmtId="173" fontId="31" fillId="0" borderId="0" xfId="1" applyNumberFormat="1" applyFont="1" applyFill="1" applyBorder="1" applyAlignment="1" applyProtection="1">
      <alignment horizontal="center" vertical="center"/>
    </xf>
    <xf numFmtId="0" fontId="3" fillId="2" borderId="0" xfId="3" applyFill="1" applyAlignment="1">
      <alignment vertical="center"/>
    </xf>
    <xf numFmtId="167" fontId="3" fillId="0" borderId="0" xfId="3" applyNumberFormat="1"/>
    <xf numFmtId="0" fontId="10" fillId="0" borderId="0" xfId="0" applyFont="1" applyAlignment="1">
      <alignment horizontal="center" vertical="center"/>
    </xf>
    <xf numFmtId="0" fontId="9" fillId="3" borderId="13" xfId="0" applyFont="1" applyFill="1" applyBorder="1" applyAlignment="1">
      <alignment horizontal="center" vertical="center"/>
    </xf>
    <xf numFmtId="17" fontId="3" fillId="0" borderId="0" xfId="0" applyNumberFormat="1" applyFont="1" applyAlignment="1">
      <alignment horizontal="center" vertical="center"/>
    </xf>
    <xf numFmtId="173" fontId="3" fillId="0" borderId="0" xfId="1" applyNumberFormat="1" applyFont="1" applyFill="1" applyBorder="1" applyAlignment="1" applyProtection="1">
      <alignment horizontal="center" vertical="center"/>
      <protection locked="0"/>
    </xf>
    <xf numFmtId="0" fontId="9" fillId="0" borderId="7" xfId="0" applyFont="1" applyBorder="1" applyAlignment="1">
      <alignment vertical="center"/>
    </xf>
    <xf numFmtId="43" fontId="3" fillId="0" borderId="7" xfId="1" applyFont="1" applyFill="1" applyBorder="1"/>
    <xf numFmtId="17" fontId="3" fillId="0" borderId="2" xfId="0" applyNumberFormat="1" applyFont="1" applyBorder="1" applyAlignment="1">
      <alignment horizontal="center" vertical="center"/>
    </xf>
    <xf numFmtId="173" fontId="3" fillId="0" borderId="2" xfId="1" applyNumberFormat="1" applyFont="1" applyFill="1" applyBorder="1" applyAlignment="1" applyProtection="1">
      <alignment horizontal="center" vertical="center"/>
      <protection locked="0"/>
    </xf>
    <xf numFmtId="0" fontId="3" fillId="0" borderId="2" xfId="3" applyBorder="1" applyAlignment="1">
      <alignment vertical="center"/>
    </xf>
    <xf numFmtId="17" fontId="32" fillId="0" borderId="0" xfId="0" applyNumberFormat="1" applyFont="1" applyAlignment="1">
      <alignment horizontal="center" vertical="center"/>
    </xf>
    <xf numFmtId="174" fontId="32" fillId="0" borderId="0" xfId="1" applyNumberFormat="1" applyFont="1" applyFill="1" applyBorder="1" applyAlignment="1" applyProtection="1">
      <alignment horizontal="center" vertical="center"/>
      <protection locked="0"/>
    </xf>
    <xf numFmtId="174" fontId="32" fillId="0" borderId="0" xfId="1" applyNumberFormat="1" applyFont="1" applyFill="1" applyBorder="1" applyAlignment="1">
      <alignment horizontal="center" vertical="center"/>
    </xf>
    <xf numFmtId="0" fontId="9" fillId="3" borderId="14" xfId="0" applyFont="1" applyFill="1" applyBorder="1" applyAlignment="1">
      <alignment horizontal="center" vertical="center"/>
    </xf>
    <xf numFmtId="174" fontId="3" fillId="0" borderId="0" xfId="1" applyNumberFormat="1" applyFont="1" applyFill="1" applyBorder="1" applyAlignment="1" applyProtection="1">
      <alignment horizontal="center" vertical="center"/>
      <protection locked="0"/>
    </xf>
    <xf numFmtId="174" fontId="3" fillId="0" borderId="0" xfId="1" applyNumberFormat="1" applyFont="1" applyFill="1" applyBorder="1" applyAlignment="1">
      <alignment horizontal="center" vertical="center"/>
    </xf>
    <xf numFmtId="0" fontId="33" fillId="0" borderId="0" xfId="3" applyFont="1" applyAlignment="1">
      <alignment vertical="center"/>
    </xf>
    <xf numFmtId="169" fontId="9" fillId="4" borderId="0" xfId="8" applyFont="1" applyFill="1" applyAlignment="1">
      <alignment horizontal="center" vertical="center" wrapText="1"/>
    </xf>
    <xf numFmtId="169" fontId="10" fillId="4" borderId="0" xfId="8" applyFont="1" applyFill="1" applyAlignment="1">
      <alignment vertical="center"/>
    </xf>
    <xf numFmtId="169" fontId="3" fillId="4" borderId="0" xfId="8" applyFill="1">
      <alignment vertical="top"/>
    </xf>
    <xf numFmtId="168" fontId="3" fillId="4" borderId="0" xfId="5" applyNumberFormat="1" applyFont="1" applyFill="1" applyBorder="1"/>
    <xf numFmtId="3" fontId="3" fillId="4" borderId="0" xfId="8" applyNumberFormat="1" applyFill="1" applyAlignment="1">
      <alignment vertical="center"/>
    </xf>
    <xf numFmtId="167" fontId="3" fillId="0" borderId="10" xfId="5" applyNumberFormat="1" applyFont="1" applyFill="1" applyBorder="1" applyAlignment="1">
      <alignment horizontal="center"/>
    </xf>
    <xf numFmtId="0" fontId="3" fillId="5" borderId="0" xfId="4" applyFill="1"/>
    <xf numFmtId="0" fontId="32" fillId="0" borderId="0" xfId="0" applyFont="1"/>
    <xf numFmtId="0" fontId="32" fillId="0" borderId="0" xfId="0" applyFont="1" applyAlignment="1">
      <alignment horizontal="center"/>
    </xf>
    <xf numFmtId="0" fontId="32" fillId="0" borderId="0" xfId="0" applyFont="1" applyAlignment="1">
      <alignment vertical="center"/>
    </xf>
    <xf numFmtId="43" fontId="3" fillId="0" borderId="0" xfId="4" applyNumberFormat="1" applyAlignment="1">
      <alignment vertical="center"/>
    </xf>
    <xf numFmtId="0" fontId="3" fillId="2" borderId="0" xfId="4" applyFill="1" applyAlignment="1">
      <alignment vertical="center"/>
    </xf>
    <xf numFmtId="9" fontId="32" fillId="0" borderId="0" xfId="0" applyNumberFormat="1" applyFont="1" applyAlignment="1">
      <alignment vertical="center"/>
    </xf>
    <xf numFmtId="0" fontId="36" fillId="0" borderId="0" xfId="0" applyFont="1"/>
    <xf numFmtId="0" fontId="34" fillId="0" borderId="0" xfId="3" applyFont="1" applyAlignment="1">
      <alignment horizontal="right"/>
    </xf>
    <xf numFmtId="0" fontId="10" fillId="4" borderId="0" xfId="0" applyFont="1" applyFill="1" applyAlignment="1">
      <alignment horizontal="center" vertical="center"/>
    </xf>
    <xf numFmtId="0" fontId="32" fillId="4" borderId="0" xfId="0" applyFont="1" applyFill="1"/>
    <xf numFmtId="0" fontId="3" fillId="4" borderId="0" xfId="3" applyFill="1"/>
    <xf numFmtId="0" fontId="3" fillId="0" borderId="0" xfId="3" applyAlignment="1">
      <alignment vertical="center" wrapText="1"/>
    </xf>
    <xf numFmtId="9" fontId="32" fillId="0" borderId="0" xfId="2" applyFont="1"/>
    <xf numFmtId="0" fontId="24" fillId="0" borderId="0" xfId="12" applyFont="1"/>
    <xf numFmtId="0" fontId="41" fillId="0" borderId="0" xfId="12" applyFont="1" applyAlignment="1">
      <alignment horizontal="center"/>
    </xf>
    <xf numFmtId="0" fontId="3" fillId="0" borderId="0" xfId="12"/>
    <xf numFmtId="0" fontId="24" fillId="0" borderId="0" xfId="12" applyFont="1" applyAlignment="1">
      <alignment vertical="center"/>
    </xf>
    <xf numFmtId="0" fontId="9" fillId="0" borderId="16" xfId="12" applyFont="1" applyBorder="1"/>
    <xf numFmtId="175" fontId="47" fillId="7" borderId="19" xfId="0" applyNumberFormat="1" applyFont="1" applyFill="1" applyBorder="1" applyAlignment="1">
      <alignment horizontal="right" vertical="top"/>
    </xf>
    <xf numFmtId="0" fontId="39" fillId="0" borderId="0" xfId="0" applyFont="1"/>
    <xf numFmtId="44" fontId="48" fillId="0" borderId="0" xfId="13" applyFont="1"/>
    <xf numFmtId="10" fontId="14" fillId="0" borderId="17" xfId="12" applyNumberFormat="1" applyFont="1" applyBorder="1"/>
    <xf numFmtId="173" fontId="9" fillId="0" borderId="16" xfId="5" applyNumberFormat="1" applyFont="1" applyBorder="1"/>
    <xf numFmtId="10" fontId="33" fillId="4" borderId="0" xfId="14" applyNumberFormat="1" applyFont="1" applyFill="1" applyAlignment="1">
      <alignment horizontal="right"/>
    </xf>
    <xf numFmtId="44" fontId="39" fillId="0" borderId="0" xfId="13" applyFont="1"/>
    <xf numFmtId="44" fontId="3" fillId="0" borderId="0" xfId="13" applyFont="1"/>
    <xf numFmtId="0" fontId="14" fillId="0" borderId="17" xfId="12" applyFont="1" applyBorder="1"/>
    <xf numFmtId="0" fontId="14" fillId="0" borderId="0" xfId="12" applyFont="1"/>
    <xf numFmtId="10" fontId="14" fillId="0" borderId="0" xfId="14" applyNumberFormat="1" applyFont="1" applyAlignment="1">
      <alignment horizontal="right"/>
    </xf>
    <xf numFmtId="44" fontId="9" fillId="0" borderId="16" xfId="13" applyFont="1" applyBorder="1"/>
    <xf numFmtId="44" fontId="9" fillId="0" borderId="0" xfId="13" applyFont="1" applyBorder="1"/>
    <xf numFmtId="10" fontId="9" fillId="0" borderId="0" xfId="2" applyNumberFormat="1" applyFont="1"/>
    <xf numFmtId="0" fontId="39" fillId="4" borderId="0" xfId="0" applyFont="1" applyFill="1"/>
    <xf numFmtId="10" fontId="0" fillId="4" borderId="0" xfId="0" applyNumberFormat="1" applyFill="1"/>
    <xf numFmtId="165" fontId="39" fillId="4" borderId="0" xfId="0" applyNumberFormat="1" applyFont="1" applyFill="1"/>
    <xf numFmtId="44" fontId="0" fillId="0" borderId="0" xfId="13" applyFont="1"/>
    <xf numFmtId="0" fontId="0" fillId="4" borderId="0" xfId="0" applyFill="1"/>
    <xf numFmtId="10" fontId="0" fillId="4" borderId="0" xfId="2" applyNumberFormat="1" applyFont="1" applyFill="1"/>
    <xf numFmtId="44" fontId="39" fillId="4" borderId="0" xfId="13" applyFont="1" applyFill="1"/>
    <xf numFmtId="44" fontId="48" fillId="4" borderId="0" xfId="13" applyFont="1" applyFill="1"/>
    <xf numFmtId="0" fontId="32" fillId="0" borderId="0" xfId="0" applyFont="1" applyAlignment="1">
      <alignment horizontal="center" vertical="center"/>
    </xf>
    <xf numFmtId="0" fontId="10" fillId="0" borderId="0" xfId="0" applyFont="1" applyAlignment="1">
      <alignment vertical="center"/>
    </xf>
    <xf numFmtId="0" fontId="10" fillId="2" borderId="0" xfId="0" applyFont="1" applyFill="1" applyAlignment="1">
      <alignment vertical="center"/>
    </xf>
    <xf numFmtId="0" fontId="32" fillId="0" borderId="1" xfId="0" applyFont="1" applyBorder="1" applyAlignment="1">
      <alignment horizontal="center" vertical="center"/>
    </xf>
    <xf numFmtId="0" fontId="32" fillId="0" borderId="1" xfId="0" applyFont="1" applyBorder="1" applyAlignment="1">
      <alignment vertical="center"/>
    </xf>
    <xf numFmtId="0" fontId="18" fillId="0" borderId="0" xfId="0" applyFont="1" applyAlignment="1">
      <alignment vertical="center"/>
    </xf>
    <xf numFmtId="174" fontId="32" fillId="0" borderId="0" xfId="1" applyNumberFormat="1" applyFont="1" applyFill="1" applyBorder="1" applyAlignment="1">
      <alignment vertical="center"/>
    </xf>
    <xf numFmtId="10" fontId="32" fillId="0" borderId="0" xfId="0" applyNumberFormat="1" applyFont="1" applyAlignment="1">
      <alignment vertical="center"/>
    </xf>
    <xf numFmtId="0" fontId="18" fillId="4" borderId="0" xfId="0" applyFont="1" applyFill="1" applyAlignment="1">
      <alignment vertical="center"/>
    </xf>
    <xf numFmtId="0" fontId="32" fillId="4" borderId="0" xfId="0" applyFont="1" applyFill="1" applyAlignment="1">
      <alignment vertical="center"/>
    </xf>
    <xf numFmtId="0" fontId="32" fillId="2" borderId="0" xfId="0" applyFont="1" applyFill="1" applyAlignment="1">
      <alignment horizontal="center" vertical="center"/>
    </xf>
    <xf numFmtId="0" fontId="32" fillId="2" borderId="0" xfId="0" applyFont="1" applyFill="1" applyAlignment="1">
      <alignment vertical="center"/>
    </xf>
    <xf numFmtId="0" fontId="49" fillId="0" borderId="0" xfId="0" applyFont="1" applyAlignment="1">
      <alignment vertical="center" wrapText="1"/>
    </xf>
    <xf numFmtId="0" fontId="0" fillId="4" borderId="0" xfId="0" applyFill="1" applyAlignment="1">
      <alignment horizontal="center" wrapText="1"/>
    </xf>
    <xf numFmtId="43" fontId="0" fillId="4" borderId="0" xfId="0" applyNumberFormat="1" applyFill="1"/>
    <xf numFmtId="0" fontId="4" fillId="4" borderId="0" xfId="3" applyFont="1" applyFill="1" applyAlignment="1">
      <alignment vertical="center"/>
    </xf>
    <xf numFmtId="0" fontId="17" fillId="2" borderId="0" xfId="0" applyFont="1" applyFill="1"/>
    <xf numFmtId="0" fontId="32" fillId="4" borderId="0" xfId="0" applyFont="1" applyFill="1" applyAlignment="1">
      <alignment horizontal="center" vertical="center" wrapText="1"/>
    </xf>
    <xf numFmtId="0" fontId="0" fillId="4" borderId="0" xfId="0" applyFill="1" applyAlignment="1">
      <alignment horizontal="center" vertical="center" wrapText="1"/>
    </xf>
    <xf numFmtId="0" fontId="3" fillId="8" borderId="0" xfId="4" applyFill="1"/>
    <xf numFmtId="0" fontId="51" fillId="2" borderId="0" xfId="0" applyFont="1" applyFill="1"/>
    <xf numFmtId="10" fontId="3" fillId="0" borderId="0" xfId="4" applyNumberFormat="1" applyAlignment="1">
      <alignment vertical="center"/>
    </xf>
    <xf numFmtId="166" fontId="3" fillId="2" borderId="0" xfId="4" applyNumberFormat="1" applyFill="1" applyAlignment="1">
      <alignment vertical="center"/>
    </xf>
    <xf numFmtId="43" fontId="3" fillId="2" borderId="0" xfId="1" applyFont="1" applyFill="1" applyAlignment="1">
      <alignment vertical="center"/>
    </xf>
    <xf numFmtId="0" fontId="8" fillId="0" borderId="0" xfId="4" applyFont="1" applyAlignment="1">
      <alignment vertical="center"/>
    </xf>
    <xf numFmtId="173" fontId="9" fillId="4" borderId="0" xfId="1" applyNumberFormat="1" applyFont="1" applyFill="1" applyBorder="1" applyAlignment="1">
      <alignment vertical="center"/>
    </xf>
    <xf numFmtId="166" fontId="3" fillId="4" borderId="0" xfId="1" applyNumberFormat="1" applyFont="1" applyFill="1" applyBorder="1" applyAlignment="1">
      <alignment vertical="center"/>
    </xf>
    <xf numFmtId="0" fontId="9" fillId="4" borderId="0" xfId="0" applyFont="1" applyFill="1" applyAlignment="1">
      <alignment horizontal="center" vertical="center"/>
    </xf>
    <xf numFmtId="0" fontId="9" fillId="4" borderId="0" xfId="0" applyFont="1" applyFill="1" applyAlignment="1">
      <alignment vertical="center"/>
    </xf>
    <xf numFmtId="0" fontId="10" fillId="4" borderId="0" xfId="0" applyFont="1" applyFill="1" applyAlignment="1">
      <alignment vertical="center"/>
    </xf>
    <xf numFmtId="173" fontId="3" fillId="4" borderId="0" xfId="1" applyNumberFormat="1" applyFont="1" applyFill="1" applyBorder="1" applyAlignment="1" applyProtection="1">
      <alignment horizontal="center" vertical="center"/>
      <protection locked="0"/>
    </xf>
    <xf numFmtId="174" fontId="32" fillId="4" borderId="0" xfId="1" applyNumberFormat="1" applyFont="1" applyFill="1" applyBorder="1" applyAlignment="1" applyProtection="1">
      <alignment horizontal="center" vertical="center"/>
      <protection locked="0"/>
    </xf>
    <xf numFmtId="174" fontId="32" fillId="4" borderId="0" xfId="1" applyNumberFormat="1" applyFont="1" applyFill="1" applyBorder="1" applyAlignment="1">
      <alignment horizontal="center" vertical="center"/>
    </xf>
    <xf numFmtId="174" fontId="3" fillId="4" borderId="0" xfId="1" applyNumberFormat="1" applyFont="1" applyFill="1" applyBorder="1" applyAlignment="1" applyProtection="1">
      <alignment horizontal="center" vertical="center"/>
      <protection locked="0"/>
    </xf>
    <xf numFmtId="17" fontId="3" fillId="4" borderId="0" xfId="0" applyNumberFormat="1" applyFont="1" applyFill="1" applyAlignment="1">
      <alignment horizontal="center" vertical="center"/>
    </xf>
    <xf numFmtId="0" fontId="3" fillId="4" borderId="0" xfId="0" applyFont="1" applyFill="1" applyAlignment="1">
      <alignment vertical="center"/>
    </xf>
    <xf numFmtId="17" fontId="32" fillId="4" borderId="0" xfId="0" applyNumberFormat="1" applyFont="1" applyFill="1" applyAlignment="1">
      <alignment horizontal="center" vertical="center"/>
    </xf>
    <xf numFmtId="0" fontId="33" fillId="4" borderId="0" xfId="3" applyFont="1" applyFill="1" applyAlignment="1">
      <alignment vertical="center"/>
    </xf>
    <xf numFmtId="0" fontId="8" fillId="4" borderId="0" xfId="3" applyFont="1" applyFill="1" applyAlignment="1">
      <alignment vertical="center"/>
    </xf>
    <xf numFmtId="167" fontId="3" fillId="0" borderId="0" xfId="5" applyNumberFormat="1" applyFont="1" applyFill="1" applyBorder="1" applyAlignment="1">
      <alignment horizontal="center" vertical="center"/>
    </xf>
    <xf numFmtId="3" fontId="35" fillId="2" borderId="10" xfId="8" applyNumberFormat="1" applyFont="1" applyFill="1" applyBorder="1" applyAlignment="1">
      <alignment horizontal="center" vertical="center"/>
    </xf>
    <xf numFmtId="43" fontId="3" fillId="4" borderId="0" xfId="1" applyFont="1" applyFill="1" applyBorder="1" applyAlignment="1">
      <alignment vertical="center"/>
    </xf>
    <xf numFmtId="3" fontId="3" fillId="0" borderId="0" xfId="8" applyNumberFormat="1" applyAlignment="1">
      <alignment horizontal="left" vertical="center"/>
    </xf>
    <xf numFmtId="0" fontId="17" fillId="4" borderId="0" xfId="4" applyFont="1" applyFill="1" applyAlignment="1">
      <alignment vertical="center"/>
    </xf>
    <xf numFmtId="0" fontId="18" fillId="4" borderId="0" xfId="0" applyFont="1" applyFill="1"/>
    <xf numFmtId="0" fontId="5" fillId="4" borderId="0" xfId="4" applyFont="1" applyFill="1" applyAlignment="1">
      <alignment horizontal="left" vertical="center" indent="1"/>
    </xf>
    <xf numFmtId="0" fontId="6" fillId="4" borderId="0" xfId="0" applyFont="1" applyFill="1"/>
    <xf numFmtId="0" fontId="5" fillId="4" borderId="0" xfId="0" applyFont="1" applyFill="1" applyAlignment="1">
      <alignment horizontal="left" indent="1"/>
    </xf>
    <xf numFmtId="0" fontId="3" fillId="0" borderId="0" xfId="3" applyAlignment="1">
      <alignment horizontal="center" vertical="center"/>
    </xf>
    <xf numFmtId="4" fontId="3" fillId="0" borderId="0" xfId="3" applyNumberFormat="1" applyAlignment="1">
      <alignment horizontal="center" vertical="center"/>
    </xf>
    <xf numFmtId="0" fontId="36" fillId="2" borderId="0" xfId="0" applyFont="1" applyFill="1"/>
    <xf numFmtId="3" fontId="3" fillId="0" borderId="0" xfId="3" applyNumberFormat="1" applyAlignment="1">
      <alignment vertical="center"/>
    </xf>
    <xf numFmtId="43" fontId="9" fillId="0" borderId="2" xfId="1" applyFont="1" applyFill="1" applyBorder="1" applyAlignment="1">
      <alignment horizontal="center" vertical="center"/>
    </xf>
    <xf numFmtId="0" fontId="35" fillId="4" borderId="0" xfId="0" applyFont="1" applyFill="1" applyAlignment="1">
      <alignment vertical="center"/>
    </xf>
    <xf numFmtId="4" fontId="3" fillId="0" borderId="0" xfId="3" applyNumberFormat="1" applyAlignment="1">
      <alignment vertical="center"/>
    </xf>
    <xf numFmtId="0" fontId="0" fillId="4" borderId="0" xfId="0" applyFill="1" applyAlignment="1">
      <alignment horizontal="center"/>
    </xf>
    <xf numFmtId="43" fontId="0" fillId="4" borderId="0" xfId="1" applyFont="1" applyFill="1" applyAlignment="1">
      <alignment horizontal="center"/>
    </xf>
    <xf numFmtId="3" fontId="0" fillId="4" borderId="0" xfId="0" applyNumberFormat="1" applyFill="1"/>
    <xf numFmtId="0" fontId="19" fillId="4" borderId="0" xfId="0" applyFont="1" applyFill="1"/>
    <xf numFmtId="43" fontId="0" fillId="4" borderId="28" xfId="1" applyFont="1" applyFill="1" applyBorder="1" applyAlignment="1">
      <alignment horizontal="center"/>
    </xf>
    <xf numFmtId="49" fontId="0" fillId="4" borderId="29" xfId="0" applyNumberFormat="1" applyFill="1" applyBorder="1"/>
    <xf numFmtId="43" fontId="0" fillId="4" borderId="30" xfId="1" applyFont="1" applyFill="1" applyBorder="1" applyAlignment="1">
      <alignment horizontal="center"/>
    </xf>
    <xf numFmtId="0" fontId="0" fillId="4" borderId="29" xfId="0" applyFill="1" applyBorder="1" applyAlignment="1">
      <alignment horizontal="center"/>
    </xf>
    <xf numFmtId="178" fontId="3" fillId="0" borderId="2" xfId="5" applyNumberFormat="1" applyFont="1" applyFill="1" applyBorder="1"/>
    <xf numFmtId="4" fontId="56" fillId="0" borderId="10" xfId="0" applyNumberFormat="1" applyFont="1" applyBorder="1"/>
    <xf numFmtId="4" fontId="56" fillId="0" borderId="10" xfId="0" applyNumberFormat="1" applyFont="1" applyBorder="1" applyAlignment="1">
      <alignment horizontal="center"/>
    </xf>
    <xf numFmtId="3" fontId="0" fillId="0" borderId="10" xfId="0" applyNumberFormat="1" applyBorder="1"/>
    <xf numFmtId="3" fontId="0" fillId="0" borderId="10" xfId="0" applyNumberFormat="1" applyBorder="1" applyAlignment="1">
      <alignment horizontal="center"/>
    </xf>
    <xf numFmtId="3" fontId="39" fillId="0" borderId="10" xfId="0" applyNumberFormat="1" applyFont="1" applyBorder="1" applyAlignment="1">
      <alignment horizontal="right"/>
    </xf>
    <xf numFmtId="0" fontId="0" fillId="0" borderId="10" xfId="0" applyBorder="1"/>
    <xf numFmtId="0" fontId="0" fillId="0" borderId="10" xfId="0" applyBorder="1" applyAlignment="1">
      <alignment horizontal="center"/>
    </xf>
    <xf numFmtId="3" fontId="39" fillId="4" borderId="10" xfId="0" applyNumberFormat="1" applyFont="1" applyFill="1" applyBorder="1" applyAlignment="1">
      <alignment horizontal="right"/>
    </xf>
    <xf numFmtId="0" fontId="56" fillId="0" borderId="10" xfId="0" applyFont="1" applyBorder="1"/>
    <xf numFmtId="3" fontId="56" fillId="0" borderId="10" xfId="0" applyNumberFormat="1" applyFont="1" applyBorder="1" applyAlignment="1">
      <alignment horizontal="center"/>
    </xf>
    <xf numFmtId="179" fontId="58" fillId="0" borderId="10" xfId="0" applyNumberFormat="1" applyFont="1" applyBorder="1" applyAlignment="1">
      <alignment horizontal="right"/>
    </xf>
    <xf numFmtId="3" fontId="0" fillId="0" borderId="10" xfId="0" applyNumberFormat="1" applyBorder="1" applyAlignment="1">
      <alignment horizontal="left"/>
    </xf>
    <xf numFmtId="4" fontId="0" fillId="0" borderId="10" xfId="0" applyNumberFormat="1" applyBorder="1" applyAlignment="1">
      <alignment horizontal="center"/>
    </xf>
    <xf numFmtId="180" fontId="39" fillId="0" borderId="10" xfId="0" applyNumberFormat="1" applyFont="1" applyBorder="1" applyAlignment="1">
      <alignment horizontal="right"/>
    </xf>
    <xf numFmtId="10" fontId="49" fillId="0" borderId="0" xfId="0" applyNumberFormat="1" applyFont="1" applyAlignment="1">
      <alignment vertical="center" wrapText="1"/>
    </xf>
    <xf numFmtId="0" fontId="3" fillId="4" borderId="0" xfId="4" applyFill="1" applyAlignment="1">
      <alignment horizontal="left" vertical="center"/>
    </xf>
    <xf numFmtId="0" fontId="9" fillId="4" borderId="0" xfId="4" applyFont="1" applyFill="1" applyAlignment="1">
      <alignment vertical="center"/>
    </xf>
    <xf numFmtId="0" fontId="9" fillId="4" borderId="32" xfId="3" applyFont="1" applyFill="1" applyBorder="1" applyAlignment="1">
      <alignment vertical="center"/>
    </xf>
    <xf numFmtId="167" fontId="9" fillId="4" borderId="32" xfId="5" applyNumberFormat="1" applyFont="1" applyFill="1" applyBorder="1"/>
    <xf numFmtId="0" fontId="0" fillId="4" borderId="33" xfId="0" applyFill="1" applyBorder="1"/>
    <xf numFmtId="0" fontId="3" fillId="4" borderId="32" xfId="3" applyFill="1" applyBorder="1"/>
    <xf numFmtId="0" fontId="0" fillId="4" borderId="34" xfId="0" applyFill="1" applyBorder="1"/>
    <xf numFmtId="0" fontId="0" fillId="4" borderId="35" xfId="0" applyFill="1" applyBorder="1"/>
    <xf numFmtId="0" fontId="0" fillId="4" borderId="36" xfId="0" applyFill="1" applyBorder="1"/>
    <xf numFmtId="0" fontId="3" fillId="4" borderId="0" xfId="4" applyFill="1" applyAlignment="1">
      <alignment vertical="center"/>
    </xf>
    <xf numFmtId="0" fontId="3" fillId="4" borderId="0" xfId="4" applyFill="1" applyAlignment="1">
      <alignment horizontal="left" vertical="center" indent="1"/>
    </xf>
    <xf numFmtId="0" fontId="0" fillId="4" borderId="37" xfId="0" applyFill="1" applyBorder="1"/>
    <xf numFmtId="0" fontId="3" fillId="4" borderId="2" xfId="3" applyFill="1" applyBorder="1"/>
    <xf numFmtId="0" fontId="0" fillId="4" borderId="38" xfId="0" applyFill="1" applyBorder="1"/>
    <xf numFmtId="3" fontId="56" fillId="0" borderId="10" xfId="0" applyNumberFormat="1" applyFont="1" applyBorder="1"/>
    <xf numFmtId="3" fontId="58" fillId="0" borderId="10" xfId="0" applyNumberFormat="1" applyFont="1" applyBorder="1" applyAlignment="1">
      <alignment horizontal="right"/>
    </xf>
    <xf numFmtId="0" fontId="58" fillId="0" borderId="10" xfId="0" applyFont="1" applyBorder="1" applyAlignment="1">
      <alignment horizontal="center" vertical="center" wrapText="1"/>
    </xf>
    <xf numFmtId="0" fontId="58" fillId="0" borderId="10" xfId="0" applyFont="1" applyBorder="1" applyAlignment="1">
      <alignment horizontal="center" vertical="center"/>
    </xf>
    <xf numFmtId="167" fontId="39" fillId="0" borderId="10" xfId="5" applyNumberFormat="1" applyFont="1" applyFill="1" applyBorder="1" applyAlignment="1">
      <alignment horizontal="center"/>
    </xf>
    <xf numFmtId="0" fontId="0" fillId="0" borderId="1" xfId="0" applyBorder="1" applyAlignment="1">
      <alignment horizontal="center" vertical="center"/>
    </xf>
    <xf numFmtId="0" fontId="0" fillId="0" borderId="0" xfId="0" applyAlignment="1">
      <alignment vertical="center"/>
    </xf>
    <xf numFmtId="10" fontId="62" fillId="0" borderId="0" xfId="2" applyNumberFormat="1" applyFont="1" applyBorder="1" applyAlignment="1">
      <alignment vertical="center"/>
    </xf>
    <xf numFmtId="176" fontId="62" fillId="0" borderId="0" xfId="1" applyNumberFormat="1" applyFont="1" applyBorder="1" applyAlignment="1">
      <alignment vertical="center"/>
    </xf>
    <xf numFmtId="0" fontId="0" fillId="0" borderId="1" xfId="0" applyBorder="1" applyAlignment="1">
      <alignment vertical="center"/>
    </xf>
    <xf numFmtId="174" fontId="0" fillId="0" borderId="0" xfId="1" applyNumberFormat="1" applyFont="1" applyBorder="1" applyAlignment="1">
      <alignment vertical="center"/>
    </xf>
    <xf numFmtId="174" fontId="0" fillId="0" borderId="0" xfId="1" applyNumberFormat="1" applyFont="1" applyFill="1" applyBorder="1" applyAlignment="1">
      <alignment vertical="center"/>
    </xf>
    <xf numFmtId="176" fontId="0" fillId="0" borderId="0" xfId="1" applyNumberFormat="1" applyFont="1" applyBorder="1" applyAlignment="1">
      <alignment vertical="center"/>
    </xf>
    <xf numFmtId="10" fontId="0" fillId="4" borderId="0" xfId="2" applyNumberFormat="1" applyFont="1" applyFill="1" applyBorder="1" applyAlignment="1">
      <alignment vertical="center"/>
    </xf>
    <xf numFmtId="43" fontId="56" fillId="4" borderId="0" xfId="1" applyFont="1" applyFill="1" applyBorder="1" applyAlignment="1">
      <alignment vertical="center"/>
    </xf>
    <xf numFmtId="0" fontId="0" fillId="4" borderId="0" xfId="0" applyFill="1" applyAlignment="1">
      <alignment vertical="center"/>
    </xf>
    <xf numFmtId="0" fontId="56" fillId="4" borderId="0" xfId="0" applyFont="1" applyFill="1" applyAlignment="1">
      <alignment vertical="center"/>
    </xf>
    <xf numFmtId="174" fontId="0" fillId="4" borderId="0" xfId="0" applyNumberFormat="1" applyFill="1" applyAlignment="1">
      <alignment vertical="center"/>
    </xf>
    <xf numFmtId="0" fontId="39" fillId="0" borderId="0" xfId="4" applyFont="1" applyAlignment="1">
      <alignment vertical="center"/>
    </xf>
    <xf numFmtId="173" fontId="39" fillId="0" borderId="0" xfId="1" applyNumberFormat="1" applyFont="1" applyBorder="1" applyAlignment="1">
      <alignment vertical="center"/>
    </xf>
    <xf numFmtId="166" fontId="39" fillId="0" borderId="0" xfId="1" applyNumberFormat="1" applyFont="1" applyBorder="1" applyAlignment="1">
      <alignment vertical="center"/>
    </xf>
    <xf numFmtId="166" fontId="39" fillId="0" borderId="0" xfId="4" applyNumberFormat="1" applyFont="1" applyAlignment="1">
      <alignment vertical="center"/>
    </xf>
    <xf numFmtId="166" fontId="39" fillId="0" borderId="0" xfId="2" applyNumberFormat="1" applyFont="1" applyBorder="1" applyAlignment="1">
      <alignment vertical="center"/>
    </xf>
    <xf numFmtId="9" fontId="39" fillId="0" borderId="0" xfId="2" applyFont="1" applyBorder="1" applyAlignment="1">
      <alignment vertical="center"/>
    </xf>
    <xf numFmtId="166" fontId="39" fillId="0" borderId="0" xfId="1" applyNumberFormat="1" applyFont="1" applyFill="1" applyBorder="1" applyAlignment="1">
      <alignment vertical="center"/>
    </xf>
    <xf numFmtId="166" fontId="39" fillId="3" borderId="0" xfId="4" applyNumberFormat="1" applyFont="1" applyFill="1" applyAlignment="1">
      <alignment vertical="center"/>
    </xf>
    <xf numFmtId="0" fontId="39" fillId="0" borderId="0" xfId="3" applyFont="1"/>
    <xf numFmtId="0" fontId="61" fillId="0" borderId="0" xfId="3" applyFont="1" applyAlignment="1">
      <alignment horizontal="right"/>
    </xf>
    <xf numFmtId="43" fontId="65" fillId="0" borderId="0" xfId="1" applyFont="1" applyBorder="1"/>
    <xf numFmtId="43" fontId="65" fillId="4" borderId="0" xfId="1" applyFont="1" applyFill="1" applyBorder="1"/>
    <xf numFmtId="172" fontId="0" fillId="2" borderId="8" xfId="2" applyNumberFormat="1" applyFont="1" applyFill="1" applyBorder="1"/>
    <xf numFmtId="172" fontId="0" fillId="4" borderId="0" xfId="2" applyNumberFormat="1" applyFont="1" applyFill="1" applyBorder="1"/>
    <xf numFmtId="0" fontId="39" fillId="4" borderId="0" xfId="3" applyFont="1" applyFill="1"/>
    <xf numFmtId="10" fontId="39" fillId="4" borderId="0" xfId="2" applyNumberFormat="1" applyFont="1" applyFill="1" applyBorder="1" applyAlignment="1">
      <alignment horizontal="center"/>
    </xf>
    <xf numFmtId="10" fontId="39" fillId="4" borderId="0" xfId="2" applyNumberFormat="1" applyFont="1" applyFill="1" applyBorder="1" applyAlignment="1">
      <alignment horizontal="center" vertical="center" wrapText="1"/>
    </xf>
    <xf numFmtId="167" fontId="39" fillId="4" borderId="10" xfId="5" applyNumberFormat="1" applyFont="1" applyFill="1" applyBorder="1" applyAlignment="1">
      <alignment horizontal="center"/>
    </xf>
    <xf numFmtId="174" fontId="56" fillId="4" borderId="0" xfId="0" applyNumberFormat="1" applyFont="1" applyFill="1" applyAlignment="1">
      <alignment horizontal="center" vertical="center" wrapText="1"/>
    </xf>
    <xf numFmtId="0" fontId="18" fillId="2" borderId="0" xfId="0" applyFont="1" applyFill="1" applyAlignment="1">
      <alignment horizontal="center"/>
    </xf>
    <xf numFmtId="0" fontId="19" fillId="2" borderId="0" xfId="0" applyFont="1" applyFill="1" applyAlignment="1">
      <alignment horizontal="center"/>
    </xf>
    <xf numFmtId="0" fontId="6" fillId="2" borderId="0" xfId="0" applyFont="1" applyFill="1" applyAlignment="1">
      <alignment horizontal="center"/>
    </xf>
    <xf numFmtId="0" fontId="0" fillId="2" borderId="0" xfId="0" applyFill="1" applyAlignment="1">
      <alignment horizontal="center"/>
    </xf>
    <xf numFmtId="0" fontId="49" fillId="0" borderId="0" xfId="0" applyFont="1" applyAlignment="1">
      <alignment horizontal="center" vertical="center" wrapText="1"/>
    </xf>
    <xf numFmtId="10" fontId="49" fillId="0" borderId="0" xfId="0" applyNumberFormat="1" applyFont="1" applyAlignment="1">
      <alignment horizontal="center" vertical="center" wrapText="1"/>
    </xf>
    <xf numFmtId="172" fontId="0" fillId="0" borderId="40" xfId="2" applyNumberFormat="1" applyFont="1" applyBorder="1" applyAlignment="1">
      <alignment horizontal="center"/>
    </xf>
    <xf numFmtId="43" fontId="0" fillId="0" borderId="41" xfId="1" applyFont="1" applyBorder="1" applyAlignment="1">
      <alignment horizontal="center"/>
    </xf>
    <xf numFmtId="172" fontId="0" fillId="0" borderId="42" xfId="20" applyNumberFormat="1" applyFont="1" applyBorder="1" applyAlignment="1">
      <alignment horizontal="center"/>
    </xf>
    <xf numFmtId="43" fontId="0" fillId="0" borderId="43" xfId="1" applyFont="1" applyBorder="1" applyAlignment="1">
      <alignment horizontal="center"/>
    </xf>
    <xf numFmtId="43" fontId="0" fillId="0" borderId="44" xfId="1" applyFont="1" applyBorder="1" applyAlignment="1">
      <alignment horizontal="center"/>
    </xf>
    <xf numFmtId="43" fontId="0" fillId="0" borderId="45" xfId="1" applyFont="1" applyBorder="1" applyAlignment="1">
      <alignment horizontal="center"/>
    </xf>
    <xf numFmtId="43" fontId="0" fillId="0" borderId="46" xfId="1" applyFont="1" applyBorder="1" applyAlignment="1">
      <alignment horizontal="center"/>
    </xf>
    <xf numFmtId="43" fontId="0" fillId="4" borderId="0" xfId="1" applyFont="1" applyFill="1" applyBorder="1" applyAlignment="1">
      <alignment vertical="center"/>
    </xf>
    <xf numFmtId="174" fontId="39" fillId="0" borderId="0" xfId="1" applyNumberFormat="1" applyFont="1" applyBorder="1" applyAlignment="1">
      <alignment vertical="center"/>
    </xf>
    <xf numFmtId="174" fontId="39" fillId="0" borderId="0" xfId="1" applyNumberFormat="1" applyFont="1" applyAlignment="1">
      <alignment vertical="center"/>
    </xf>
    <xf numFmtId="174" fontId="60" fillId="2" borderId="0" xfId="1" applyNumberFormat="1" applyFont="1" applyFill="1" applyAlignment="1">
      <alignment vertical="center"/>
    </xf>
    <xf numFmtId="0" fontId="62" fillId="0" borderId="10" xfId="0" applyFont="1" applyBorder="1" applyAlignment="1">
      <alignment vertical="center"/>
    </xf>
    <xf numFmtId="10" fontId="62" fillId="0" borderId="10" xfId="2" applyNumberFormat="1" applyFont="1" applyBorder="1" applyAlignment="1">
      <alignment vertical="center"/>
    </xf>
    <xf numFmtId="0" fontId="32" fillId="0" borderId="50" xfId="0" applyFont="1" applyBorder="1" applyAlignment="1">
      <alignment vertical="center"/>
    </xf>
    <xf numFmtId="0" fontId="62" fillId="0" borderId="0" xfId="0" applyFont="1" applyAlignment="1">
      <alignment vertical="center"/>
    </xf>
    <xf numFmtId="0" fontId="63" fillId="0" borderId="8" xfId="0" applyFont="1" applyBorder="1" applyAlignment="1">
      <alignment horizontal="center" vertical="center"/>
    </xf>
    <xf numFmtId="10" fontId="63" fillId="0" borderId="8" xfId="2" applyNumberFormat="1" applyFont="1" applyBorder="1" applyAlignment="1">
      <alignment vertical="center"/>
    </xf>
    <xf numFmtId="0" fontId="0" fillId="0" borderId="52" xfId="0" applyBorder="1" applyAlignment="1">
      <alignment horizontal="center" vertical="center"/>
    </xf>
    <xf numFmtId="0" fontId="0" fillId="0" borderId="0" xfId="0" applyAlignment="1">
      <alignment horizontal="center" vertical="center"/>
    </xf>
    <xf numFmtId="0" fontId="56" fillId="0" borderId="0" xfId="0" applyFont="1" applyAlignment="1">
      <alignment horizontal="center" vertical="center"/>
    </xf>
    <xf numFmtId="0" fontId="60" fillId="4" borderId="0" xfId="0" applyFont="1" applyFill="1" applyAlignment="1">
      <alignment vertical="center"/>
    </xf>
    <xf numFmtId="0" fontId="7" fillId="4" borderId="0" xfId="4" applyFont="1" applyFill="1" applyAlignment="1">
      <alignment horizontal="left" vertical="center" indent="1"/>
    </xf>
    <xf numFmtId="2" fontId="3" fillId="4" borderId="0" xfId="3" applyNumberFormat="1" applyFill="1"/>
    <xf numFmtId="0" fontId="8" fillId="4" borderId="0" xfId="3" applyFont="1" applyFill="1"/>
    <xf numFmtId="0" fontId="32" fillId="0" borderId="49" xfId="0" applyFont="1" applyBorder="1" applyAlignment="1">
      <alignment vertical="center"/>
    </xf>
    <xf numFmtId="0" fontId="10" fillId="0" borderId="51" xfId="0" applyFont="1" applyBorder="1" applyAlignment="1">
      <alignment vertical="center"/>
    </xf>
    <xf numFmtId="0" fontId="60" fillId="2" borderId="0" xfId="0" applyFont="1" applyFill="1" applyAlignment="1">
      <alignment horizontal="center" vertical="center"/>
    </xf>
    <xf numFmtId="0" fontId="60" fillId="2" borderId="0" xfId="0" applyFont="1" applyFill="1" applyAlignment="1">
      <alignment vertical="center"/>
    </xf>
    <xf numFmtId="0" fontId="60" fillId="4" borderId="52" xfId="0" applyFont="1" applyFill="1" applyBorder="1" applyAlignment="1">
      <alignment vertical="center"/>
    </xf>
    <xf numFmtId="0" fontId="32" fillId="0" borderId="51" xfId="0" applyFont="1" applyBorder="1" applyAlignment="1">
      <alignment vertical="center"/>
    </xf>
    <xf numFmtId="0" fontId="32" fillId="0" borderId="52" xfId="0" applyFont="1" applyBorder="1" applyAlignment="1">
      <alignment vertical="center"/>
    </xf>
    <xf numFmtId="0" fontId="18" fillId="0" borderId="51" xfId="0" applyFont="1" applyBorder="1" applyAlignment="1">
      <alignment vertical="center"/>
    </xf>
    <xf numFmtId="0" fontId="56" fillId="0" borderId="0" xfId="0" applyFont="1" applyAlignment="1">
      <alignment vertical="center"/>
    </xf>
    <xf numFmtId="0" fontId="18" fillId="0" borderId="52" xfId="0" applyFont="1" applyBorder="1" applyAlignment="1">
      <alignment vertical="center"/>
    </xf>
    <xf numFmtId="1" fontId="56" fillId="0" borderId="0" xfId="0" applyNumberFormat="1" applyFont="1" applyAlignment="1">
      <alignment vertical="center"/>
    </xf>
    <xf numFmtId="0" fontId="56" fillId="0" borderId="0" xfId="0" applyFont="1" applyAlignment="1">
      <alignment horizontal="left" vertical="center"/>
    </xf>
    <xf numFmtId="174" fontId="0" fillId="0" borderId="0" xfId="0" applyNumberFormat="1" applyAlignment="1">
      <alignment vertical="center"/>
    </xf>
    <xf numFmtId="0" fontId="0" fillId="0" borderId="0" xfId="0" applyAlignment="1">
      <alignment horizontal="left" vertical="center"/>
    </xf>
    <xf numFmtId="10" fontId="0" fillId="0" borderId="0" xfId="0" applyNumberFormat="1" applyAlignment="1">
      <alignment vertical="center"/>
    </xf>
    <xf numFmtId="0" fontId="32" fillId="4" borderId="51" xfId="0" applyFont="1" applyFill="1" applyBorder="1" applyAlignment="1">
      <alignment vertical="center"/>
    </xf>
    <xf numFmtId="0" fontId="56" fillId="4" borderId="0" xfId="0" applyFont="1" applyFill="1" applyAlignment="1">
      <alignment horizontal="left" vertical="center"/>
    </xf>
    <xf numFmtId="174" fontId="56" fillId="4" borderId="0" xfId="0" applyNumberFormat="1" applyFont="1" applyFill="1" applyAlignment="1">
      <alignment vertical="center"/>
    </xf>
    <xf numFmtId="0" fontId="32" fillId="4" borderId="52" xfId="0" applyFont="1" applyFill="1" applyBorder="1" applyAlignment="1">
      <alignment vertical="center"/>
    </xf>
    <xf numFmtId="9" fontId="0" fillId="0" borderId="0" xfId="0" applyNumberFormat="1" applyAlignment="1">
      <alignment vertical="center"/>
    </xf>
    <xf numFmtId="0" fontId="32" fillId="0" borderId="53" xfId="0" applyFont="1" applyBorder="1" applyAlignment="1">
      <alignment vertical="center"/>
    </xf>
    <xf numFmtId="0" fontId="0" fillId="0" borderId="7" xfId="0" applyBorder="1" applyAlignment="1">
      <alignment horizontal="center" vertical="center"/>
    </xf>
    <xf numFmtId="0" fontId="0" fillId="0" borderId="7" xfId="0" applyBorder="1" applyAlignment="1">
      <alignment vertical="center"/>
    </xf>
    <xf numFmtId="0" fontId="32" fillId="0" borderId="54" xfId="0" applyFont="1" applyBorder="1" applyAlignment="1">
      <alignment vertical="center"/>
    </xf>
    <xf numFmtId="0" fontId="39" fillId="0" borderId="10" xfId="4" applyFont="1" applyBorder="1" applyAlignment="1">
      <alignment horizontal="left" vertical="center" indent="1"/>
    </xf>
    <xf numFmtId="173" fontId="39" fillId="0" borderId="10" xfId="2" applyNumberFormat="1" applyFont="1" applyBorder="1" applyAlignment="1">
      <alignment vertical="center"/>
    </xf>
    <xf numFmtId="9" fontId="39" fillId="0" borderId="10" xfId="2" applyFont="1" applyBorder="1" applyAlignment="1">
      <alignment vertical="center"/>
    </xf>
    <xf numFmtId="174" fontId="39" fillId="0" borderId="10" xfId="1" applyNumberFormat="1" applyFont="1" applyBorder="1" applyAlignment="1">
      <alignment vertical="center"/>
    </xf>
    <xf numFmtId="174" fontId="39" fillId="0" borderId="10" xfId="1" applyNumberFormat="1" applyFont="1" applyFill="1" applyBorder="1" applyAlignment="1">
      <alignment vertical="center"/>
    </xf>
    <xf numFmtId="9" fontId="39" fillId="0" borderId="10" xfId="2" applyFont="1" applyFill="1" applyBorder="1" applyAlignment="1">
      <alignment vertical="center"/>
    </xf>
    <xf numFmtId="0" fontId="39" fillId="0" borderId="22" xfId="4" applyFont="1" applyBorder="1" applyAlignment="1">
      <alignment horizontal="left" vertical="center" indent="1"/>
    </xf>
    <xf numFmtId="173" fontId="39" fillId="0" borderId="22" xfId="2" applyNumberFormat="1" applyFont="1" applyBorder="1" applyAlignment="1">
      <alignment vertical="center"/>
    </xf>
    <xf numFmtId="9" fontId="39" fillId="0" borderId="22" xfId="2" applyFont="1" applyBorder="1" applyAlignment="1">
      <alignment vertical="center"/>
    </xf>
    <xf numFmtId="174" fontId="39" fillId="0" borderId="22" xfId="1" applyNumberFormat="1" applyFont="1" applyBorder="1" applyAlignment="1">
      <alignment vertical="center"/>
    </xf>
    <xf numFmtId="0" fontId="39" fillId="0" borderId="31" xfId="4" applyFont="1" applyBorder="1" applyAlignment="1">
      <alignment horizontal="left" vertical="center" indent="1"/>
    </xf>
    <xf numFmtId="174" fontId="39" fillId="0" borderId="8" xfId="1" applyNumberFormat="1" applyFont="1" applyBorder="1" applyAlignment="1">
      <alignment vertical="center"/>
    </xf>
    <xf numFmtId="173" fontId="39" fillId="0" borderId="7" xfId="2" applyNumberFormat="1" applyFont="1" applyBorder="1" applyAlignment="1">
      <alignment vertical="center"/>
    </xf>
    <xf numFmtId="9" fontId="39" fillId="0" borderId="7" xfId="2" applyFont="1" applyBorder="1" applyAlignment="1">
      <alignment vertical="center"/>
    </xf>
    <xf numFmtId="174" fontId="39" fillId="0" borderId="24" xfId="1" applyNumberFormat="1" applyFont="1" applyBorder="1" applyAlignment="1">
      <alignment vertical="center"/>
    </xf>
    <xf numFmtId="173" fontId="60" fillId="2" borderId="10" xfId="1" applyNumberFormat="1" applyFont="1" applyFill="1" applyBorder="1" applyAlignment="1">
      <alignment vertical="center"/>
    </xf>
    <xf numFmtId="43" fontId="60" fillId="2" borderId="10" xfId="1" applyFont="1" applyFill="1" applyBorder="1" applyAlignment="1">
      <alignment vertical="center"/>
    </xf>
    <xf numFmtId="0" fontId="17" fillId="4" borderId="0" xfId="0" applyFont="1" applyFill="1"/>
    <xf numFmtId="0" fontId="3" fillId="0" borderId="1" xfId="4" applyBorder="1"/>
    <xf numFmtId="0" fontId="3" fillId="0" borderId="50" xfId="3" applyBorder="1"/>
    <xf numFmtId="0" fontId="39" fillId="0" borderId="0" xfId="4" applyFont="1"/>
    <xf numFmtId="0" fontId="3" fillId="0" borderId="52" xfId="3" applyBorder="1"/>
    <xf numFmtId="0" fontId="3" fillId="0" borderId="52" xfId="3" applyBorder="1" applyAlignment="1">
      <alignment vertical="center"/>
    </xf>
    <xf numFmtId="17" fontId="39" fillId="0" borderId="0" xfId="4" applyNumberFormat="1" applyFont="1" applyAlignment="1">
      <alignment vertical="center"/>
    </xf>
    <xf numFmtId="0" fontId="9" fillId="0" borderId="52" xfId="3" applyFont="1" applyBorder="1" applyAlignment="1">
      <alignment vertical="center"/>
    </xf>
    <xf numFmtId="0" fontId="2" fillId="0" borderId="0" xfId="4" applyFont="1" applyAlignment="1">
      <alignment horizontal="left" vertical="center"/>
    </xf>
    <xf numFmtId="0" fontId="39" fillId="0" borderId="8" xfId="4" applyFont="1" applyBorder="1" applyAlignment="1">
      <alignment vertical="center"/>
    </xf>
    <xf numFmtId="166" fontId="39" fillId="0" borderId="8" xfId="4" applyNumberFormat="1" applyFont="1" applyBorder="1" applyAlignment="1">
      <alignment vertical="center"/>
    </xf>
    <xf numFmtId="0" fontId="3" fillId="0" borderId="54" xfId="3" applyBorder="1" applyAlignment="1">
      <alignment vertical="center"/>
    </xf>
    <xf numFmtId="0" fontId="58" fillId="6" borderId="10" xfId="4" applyFont="1" applyFill="1" applyBorder="1" applyAlignment="1">
      <alignment vertical="center"/>
    </xf>
    <xf numFmtId="173" fontId="58" fillId="6" borderId="10" xfId="1" applyNumberFormat="1" applyFont="1" applyFill="1" applyBorder="1" applyAlignment="1">
      <alignment vertical="center"/>
    </xf>
    <xf numFmtId="173" fontId="58" fillId="6" borderId="10" xfId="2" applyNumberFormat="1" applyFont="1" applyFill="1" applyBorder="1" applyAlignment="1">
      <alignment vertical="center"/>
    </xf>
    <xf numFmtId="174" fontId="58" fillId="6" borderId="10" xfId="1" applyNumberFormat="1" applyFont="1" applyFill="1" applyBorder="1" applyAlignment="1">
      <alignment vertical="center"/>
    </xf>
    <xf numFmtId="174" fontId="65" fillId="0" borderId="0" xfId="0" applyNumberFormat="1" applyFont="1" applyAlignment="1">
      <alignment horizontal="right" indent="1"/>
    </xf>
    <xf numFmtId="0" fontId="39" fillId="0" borderId="0" xfId="3" applyFont="1" applyAlignment="1">
      <alignment vertical="center" wrapText="1"/>
    </xf>
    <xf numFmtId="174" fontId="60" fillId="2" borderId="10" xfId="0" applyNumberFormat="1" applyFont="1" applyFill="1" applyBorder="1" applyAlignment="1">
      <alignment vertical="center" wrapText="1"/>
    </xf>
    <xf numFmtId="0" fontId="0" fillId="0" borderId="7" xfId="0" applyBorder="1"/>
    <xf numFmtId="174" fontId="56" fillId="0" borderId="10" xfId="0" applyNumberFormat="1" applyFont="1" applyBorder="1"/>
    <xf numFmtId="174" fontId="0" fillId="0" borderId="10" xfId="0" applyNumberFormat="1" applyBorder="1"/>
    <xf numFmtId="9" fontId="0" fillId="0" borderId="10" xfId="2" applyFont="1" applyBorder="1"/>
    <xf numFmtId="174" fontId="0" fillId="2" borderId="7" xfId="0" applyNumberFormat="1" applyFill="1" applyBorder="1" applyAlignment="1">
      <alignment horizontal="left" indent="1"/>
    </xf>
    <xf numFmtId="172" fontId="0" fillId="2" borderId="7" xfId="2" applyNumberFormat="1" applyFont="1" applyFill="1" applyBorder="1"/>
    <xf numFmtId="10" fontId="0" fillId="0" borderId="10" xfId="2" applyNumberFormat="1" applyFont="1" applyBorder="1" applyAlignment="1">
      <alignment horizontal="center"/>
    </xf>
    <xf numFmtId="169" fontId="58" fillId="3" borderId="10" xfId="7" applyNumberFormat="1" applyFont="1" applyFill="1" applyBorder="1" applyAlignment="1">
      <alignment horizontal="center" vertical="center"/>
    </xf>
    <xf numFmtId="167" fontId="60" fillId="2" borderId="10" xfId="5" applyNumberFormat="1" applyFont="1" applyFill="1" applyBorder="1" applyAlignment="1">
      <alignment horizontal="center"/>
    </xf>
    <xf numFmtId="167" fontId="60" fillId="2" borderId="10" xfId="5" applyNumberFormat="1" applyFont="1" applyFill="1" applyBorder="1"/>
    <xf numFmtId="174" fontId="39" fillId="0" borderId="10" xfId="1" applyNumberFormat="1" applyFont="1" applyBorder="1" applyAlignment="1">
      <alignment horizontal="center"/>
    </xf>
    <xf numFmtId="10" fontId="39" fillId="0" borderId="10" xfId="2" applyNumberFormat="1" applyFont="1" applyBorder="1" applyAlignment="1">
      <alignment horizontal="center"/>
    </xf>
    <xf numFmtId="0" fontId="11" fillId="4" borderId="0" xfId="3" applyFont="1" applyFill="1" applyAlignment="1">
      <alignment horizontal="center" vertical="center"/>
    </xf>
    <xf numFmtId="0" fontId="0" fillId="4" borderId="49" xfId="0" applyFill="1" applyBorder="1"/>
    <xf numFmtId="0" fontId="0" fillId="4" borderId="1" xfId="0" applyFill="1" applyBorder="1"/>
    <xf numFmtId="0" fontId="3" fillId="4" borderId="1" xfId="3" applyFill="1" applyBorder="1"/>
    <xf numFmtId="0" fontId="0" fillId="4" borderId="50" xfId="0" applyFill="1" applyBorder="1"/>
    <xf numFmtId="0" fontId="0" fillId="4" borderId="51" xfId="0" applyFill="1" applyBorder="1"/>
    <xf numFmtId="0" fontId="0" fillId="4" borderId="52" xfId="0" applyFill="1" applyBorder="1"/>
    <xf numFmtId="0" fontId="0" fillId="4" borderId="53" xfId="0" applyFill="1" applyBorder="1"/>
    <xf numFmtId="0" fontId="0" fillId="4" borderId="8" xfId="0" applyFill="1" applyBorder="1"/>
    <xf numFmtId="0" fontId="3" fillId="4" borderId="8" xfId="3" applyFill="1" applyBorder="1"/>
    <xf numFmtId="0" fontId="0" fillId="4" borderId="54" xfId="0" applyFill="1" applyBorder="1"/>
    <xf numFmtId="0" fontId="17" fillId="2" borderId="0" xfId="4" applyFont="1" applyFill="1" applyAlignment="1">
      <alignment horizontal="center" vertical="center"/>
    </xf>
    <xf numFmtId="10" fontId="32" fillId="0" borderId="0" xfId="2" applyNumberFormat="1" applyFont="1" applyBorder="1" applyAlignment="1">
      <alignment vertical="center"/>
    </xf>
    <xf numFmtId="173" fontId="39" fillId="0" borderId="10" xfId="1" applyNumberFormat="1" applyFont="1" applyBorder="1" applyAlignment="1">
      <alignment vertical="center"/>
    </xf>
    <xf numFmtId="166" fontId="39" fillId="0" borderId="10" xfId="1" applyNumberFormat="1" applyFont="1" applyBorder="1" applyAlignment="1">
      <alignment vertical="center"/>
    </xf>
    <xf numFmtId="166" fontId="39" fillId="0" borderId="10" xfId="1" applyNumberFormat="1" applyFont="1" applyFill="1" applyBorder="1" applyAlignment="1">
      <alignment vertical="center"/>
    </xf>
    <xf numFmtId="166" fontId="60" fillId="2" borderId="10" xfId="1" applyNumberFormat="1" applyFont="1" applyFill="1" applyBorder="1" applyAlignment="1">
      <alignment vertical="center"/>
    </xf>
    <xf numFmtId="0" fontId="39" fillId="4" borderId="0" xfId="4" applyFont="1" applyFill="1" applyAlignment="1">
      <alignment vertical="center"/>
    </xf>
    <xf numFmtId="173" fontId="58" fillId="4" borderId="0" xfId="4" applyNumberFormat="1" applyFont="1" applyFill="1" applyAlignment="1">
      <alignment vertical="center"/>
    </xf>
    <xf numFmtId="166" fontId="39" fillId="4" borderId="0" xfId="4" applyNumberFormat="1" applyFont="1" applyFill="1" applyAlignment="1">
      <alignment vertical="center"/>
    </xf>
    <xf numFmtId="177" fontId="3" fillId="4" borderId="10" xfId="0" applyNumberFormat="1" applyFont="1" applyFill="1" applyBorder="1" applyAlignment="1">
      <alignment horizontal="center" vertical="center"/>
    </xf>
    <xf numFmtId="0" fontId="15" fillId="0" borderId="0" xfId="6" applyFont="1" applyAlignment="1">
      <alignment horizontal="left" wrapText="1"/>
    </xf>
    <xf numFmtId="169" fontId="9" fillId="3" borderId="0" xfId="8" applyFont="1" applyFill="1" applyAlignment="1">
      <alignment horizontal="center" vertical="center" wrapText="1"/>
    </xf>
    <xf numFmtId="0" fontId="8" fillId="2" borderId="0" xfId="3" applyFont="1" applyFill="1" applyAlignment="1">
      <alignment horizontal="center" vertical="center"/>
    </xf>
    <xf numFmtId="174" fontId="0" fillId="0" borderId="10" xfId="0" applyNumberFormat="1" applyBorder="1" applyAlignment="1">
      <alignment horizontal="left"/>
    </xf>
    <xf numFmtId="174" fontId="56" fillId="0" borderId="10" xfId="0" applyNumberFormat="1" applyFont="1" applyBorder="1" applyAlignment="1">
      <alignment horizontal="center"/>
    </xf>
    <xf numFmtId="174" fontId="0" fillId="0" borderId="10" xfId="0" applyNumberFormat="1" applyBorder="1" applyAlignment="1">
      <alignment horizontal="center"/>
    </xf>
    <xf numFmtId="0" fontId="60" fillId="2" borderId="10" xfId="0" applyFont="1" applyFill="1" applyBorder="1" applyAlignment="1">
      <alignment horizontal="center" vertical="center" wrapText="1"/>
    </xf>
    <xf numFmtId="0" fontId="60" fillId="2" borderId="10" xfId="4" applyFont="1" applyFill="1" applyBorder="1" applyAlignment="1">
      <alignment horizontal="center" vertical="center"/>
    </xf>
    <xf numFmtId="0" fontId="10" fillId="2" borderId="0" xfId="0" applyFont="1" applyFill="1" applyAlignment="1">
      <alignment horizontal="center" vertical="center" wrapText="1"/>
    </xf>
    <xf numFmtId="174" fontId="3" fillId="4" borderId="0" xfId="1" applyNumberFormat="1" applyFont="1" applyFill="1" applyBorder="1" applyAlignment="1">
      <alignment horizontal="center" vertical="center"/>
    </xf>
    <xf numFmtId="10" fontId="3" fillId="0" borderId="0" xfId="2" applyNumberFormat="1" applyFont="1" applyAlignment="1">
      <alignment vertical="center"/>
    </xf>
    <xf numFmtId="43" fontId="0" fillId="0" borderId="54" xfId="1" applyFont="1" applyBorder="1" applyAlignment="1">
      <alignment horizontal="center"/>
    </xf>
    <xf numFmtId="43" fontId="0" fillId="0" borderId="24" xfId="1" applyFont="1" applyBorder="1" applyAlignment="1">
      <alignment horizontal="center"/>
    </xf>
    <xf numFmtId="10" fontId="0" fillId="0" borderId="40" xfId="2" applyNumberFormat="1" applyFont="1" applyBorder="1" applyAlignment="1">
      <alignment horizontal="center"/>
    </xf>
    <xf numFmtId="43" fontId="0" fillId="4" borderId="0" xfId="1" applyFont="1" applyFill="1" applyAlignment="1">
      <alignment vertical="center"/>
    </xf>
    <xf numFmtId="0" fontId="39" fillId="2" borderId="0" xfId="3" applyFont="1" applyFill="1" applyAlignment="1">
      <alignment horizontal="left" vertical="center"/>
    </xf>
    <xf numFmtId="0" fontId="39" fillId="2" borderId="0" xfId="3" applyFont="1" applyFill="1" applyAlignment="1">
      <alignment vertical="center"/>
    </xf>
    <xf numFmtId="0" fontId="2" fillId="4" borderId="0" xfId="0" applyFont="1" applyFill="1"/>
    <xf numFmtId="43" fontId="2" fillId="4" borderId="0" xfId="1" applyFont="1" applyFill="1" applyAlignment="1">
      <alignment horizontal="center"/>
    </xf>
    <xf numFmtId="0" fontId="56" fillId="0" borderId="0" xfId="0" applyFont="1"/>
    <xf numFmtId="43" fontId="0" fillId="0" borderId="0" xfId="0" applyNumberFormat="1"/>
    <xf numFmtId="0" fontId="0" fillId="4" borderId="0" xfId="0" applyFill="1" applyAlignment="1">
      <alignment horizontal="center" vertical="center"/>
    </xf>
    <xf numFmtId="43" fontId="0" fillId="4" borderId="0" xfId="1" applyFont="1" applyFill="1" applyAlignment="1">
      <alignment horizontal="center" vertical="center"/>
    </xf>
    <xf numFmtId="0" fontId="56" fillId="0" borderId="7" xfId="0" applyFont="1" applyBorder="1" applyAlignment="1">
      <alignment horizontal="center" vertical="center"/>
    </xf>
    <xf numFmtId="0" fontId="38" fillId="0" borderId="0" xfId="3" applyFont="1"/>
    <xf numFmtId="0" fontId="3" fillId="9" borderId="0" xfId="4" applyFill="1" applyAlignment="1">
      <alignment vertical="center"/>
    </xf>
    <xf numFmtId="173" fontId="39" fillId="0" borderId="10" xfId="1" applyNumberFormat="1" applyFont="1" applyFill="1" applyBorder="1" applyAlignment="1">
      <alignment vertical="center"/>
    </xf>
    <xf numFmtId="173" fontId="39" fillId="0" borderId="10" xfId="2" applyNumberFormat="1" applyFont="1" applyFill="1" applyBorder="1" applyAlignment="1">
      <alignment vertical="center"/>
    </xf>
    <xf numFmtId="173" fontId="39" fillId="0" borderId="0" xfId="4" applyNumberFormat="1" applyFont="1" applyAlignment="1">
      <alignment vertical="center"/>
    </xf>
    <xf numFmtId="17" fontId="3" fillId="0" borderId="0" xfId="3" applyNumberFormat="1" applyAlignment="1">
      <alignment horizontal="center" vertical="center"/>
    </xf>
    <xf numFmtId="0" fontId="9" fillId="0" borderId="0" xfId="12" applyFont="1" applyAlignment="1">
      <alignment horizontal="left"/>
    </xf>
    <xf numFmtId="0" fontId="9" fillId="4" borderId="0" xfId="3" applyFont="1" applyFill="1" applyAlignment="1">
      <alignment vertical="center"/>
    </xf>
    <xf numFmtId="0" fontId="76" fillId="4" borderId="0" xfId="0" applyFont="1" applyFill="1" applyAlignment="1">
      <alignment vertical="center"/>
    </xf>
    <xf numFmtId="0" fontId="77" fillId="4" borderId="0" xfId="0" applyFont="1" applyFill="1" applyAlignment="1">
      <alignment vertical="center"/>
    </xf>
    <xf numFmtId="0" fontId="56" fillId="0" borderId="52" xfId="0" applyFont="1" applyBorder="1" applyAlignment="1">
      <alignment horizontal="center" vertical="center"/>
    </xf>
    <xf numFmtId="0" fontId="60" fillId="2" borderId="0" xfId="0" applyFont="1" applyFill="1" applyAlignment="1">
      <alignment horizontal="left" vertical="center"/>
    </xf>
    <xf numFmtId="0" fontId="49" fillId="0" borderId="8" xfId="0" applyFont="1" applyBorder="1" applyAlignment="1">
      <alignment vertical="center" wrapText="1"/>
    </xf>
    <xf numFmtId="17" fontId="0" fillId="4" borderId="0" xfId="0" applyNumberFormat="1" applyFill="1" applyAlignment="1">
      <alignment horizontal="left" vertical="center"/>
    </xf>
    <xf numFmtId="0" fontId="61" fillId="4" borderId="0" xfId="0" applyFont="1" applyFill="1" applyAlignment="1">
      <alignment vertical="center"/>
    </xf>
    <xf numFmtId="0" fontId="78" fillId="0" borderId="0" xfId="0" applyFont="1" applyAlignment="1">
      <alignment vertical="center"/>
    </xf>
    <xf numFmtId="0" fontId="10" fillId="2" borderId="3" xfId="4" applyFont="1" applyFill="1" applyBorder="1" applyAlignment="1">
      <alignment vertical="center"/>
    </xf>
    <xf numFmtId="0" fontId="60" fillId="2" borderId="3" xfId="0" applyFont="1" applyFill="1" applyBorder="1" applyAlignment="1">
      <alignment vertical="center"/>
    </xf>
    <xf numFmtId="43" fontId="60" fillId="2" borderId="3" xfId="0" applyNumberFormat="1" applyFont="1" applyFill="1" applyBorder="1" applyAlignment="1">
      <alignment vertical="center"/>
    </xf>
    <xf numFmtId="174" fontId="60" fillId="2" borderId="3" xfId="0" applyNumberFormat="1" applyFont="1" applyFill="1" applyBorder="1" applyAlignment="1">
      <alignment vertical="center"/>
    </xf>
    <xf numFmtId="0" fontId="57" fillId="2" borderId="3" xfId="0" applyFont="1" applyFill="1" applyBorder="1" applyAlignment="1">
      <alignment vertical="center"/>
    </xf>
    <xf numFmtId="0" fontId="60" fillId="2" borderId="3" xfId="0" applyFont="1" applyFill="1" applyBorder="1" applyAlignment="1">
      <alignment horizontal="left" vertical="center"/>
    </xf>
    <xf numFmtId="43" fontId="60" fillId="2" borderId="3" xfId="1" applyFont="1" applyFill="1" applyBorder="1" applyAlignment="1">
      <alignment vertical="center"/>
    </xf>
    <xf numFmtId="0" fontId="60" fillId="2" borderId="31" xfId="0" applyFont="1" applyFill="1" applyBorder="1" applyAlignment="1">
      <alignment horizontal="center"/>
    </xf>
    <xf numFmtId="0" fontId="60" fillId="2" borderId="7" xfId="0" applyFont="1" applyFill="1" applyBorder="1" applyAlignment="1">
      <alignment horizontal="center"/>
    </xf>
    <xf numFmtId="180" fontId="60" fillId="2" borderId="10" xfId="0" applyNumberFormat="1" applyFont="1" applyFill="1" applyBorder="1"/>
    <xf numFmtId="3" fontId="0" fillId="4" borderId="10" xfId="0" applyNumberFormat="1" applyFill="1" applyBorder="1"/>
    <xf numFmtId="3" fontId="0" fillId="4" borderId="10" xfId="0" applyNumberFormat="1" applyFill="1" applyBorder="1" applyAlignment="1">
      <alignment horizontal="center"/>
    </xf>
    <xf numFmtId="180" fontId="39" fillId="4" borderId="10" xfId="0" applyNumberFormat="1" applyFont="1" applyFill="1" applyBorder="1" applyAlignment="1">
      <alignment horizontal="right"/>
    </xf>
    <xf numFmtId="180" fontId="58" fillId="4" borderId="10" xfId="0" applyNumberFormat="1" applyFont="1" applyFill="1" applyBorder="1" applyAlignment="1">
      <alignment horizontal="right"/>
    </xf>
    <xf numFmtId="43" fontId="58" fillId="4" borderId="10" xfId="1" applyFont="1" applyFill="1" applyBorder="1" applyAlignment="1">
      <alignment horizontal="right"/>
    </xf>
    <xf numFmtId="4" fontId="60" fillId="2" borderId="10" xfId="0" applyNumberFormat="1" applyFont="1" applyFill="1" applyBorder="1" applyAlignment="1">
      <alignment horizontal="center"/>
    </xf>
    <xf numFmtId="0" fontId="10" fillId="12" borderId="0" xfId="0" applyFont="1" applyFill="1" applyAlignment="1">
      <alignment horizontal="center" vertical="center"/>
    </xf>
    <xf numFmtId="167" fontId="32" fillId="0" borderId="10" xfId="5" applyNumberFormat="1" applyFont="1" applyFill="1" applyBorder="1"/>
    <xf numFmtId="174" fontId="73" fillId="0" borderId="10" xfId="1" applyNumberFormat="1" applyFont="1" applyFill="1" applyBorder="1"/>
    <xf numFmtId="174" fontId="73" fillId="0" borderId="10" xfId="1" applyNumberFormat="1" applyFont="1" applyBorder="1"/>
    <xf numFmtId="1" fontId="60" fillId="0" borderId="0" xfId="4" applyNumberFormat="1" applyFont="1" applyAlignment="1">
      <alignment horizontal="center" vertical="center"/>
    </xf>
    <xf numFmtId="167" fontId="39" fillId="0" borderId="0" xfId="5" applyNumberFormat="1" applyFont="1" applyFill="1" applyBorder="1"/>
    <xf numFmtId="0" fontId="61" fillId="0" borderId="0" xfId="4" applyFont="1" applyAlignment="1">
      <alignment horizontal="center" vertical="center"/>
    </xf>
    <xf numFmtId="0" fontId="58" fillId="0" borderId="0" xfId="4" applyFont="1" applyAlignment="1">
      <alignment horizontal="center" vertical="center"/>
    </xf>
    <xf numFmtId="173" fontId="39" fillId="0" borderId="0" xfId="7" applyNumberFormat="1" applyFont="1" applyFill="1" applyBorder="1" applyAlignment="1">
      <alignment vertical="center"/>
    </xf>
    <xf numFmtId="0" fontId="58" fillId="0" borderId="0" xfId="4" applyFont="1" applyAlignment="1">
      <alignment vertical="center"/>
    </xf>
    <xf numFmtId="166" fontId="39" fillId="0" borderId="1" xfId="7" applyFont="1" applyFill="1" applyBorder="1" applyAlignment="1">
      <alignment horizontal="left" vertical="center"/>
    </xf>
    <xf numFmtId="0" fontId="61" fillId="0" borderId="0" xfId="4" applyFont="1" applyAlignment="1">
      <alignment vertical="center"/>
    </xf>
    <xf numFmtId="172" fontId="39" fillId="0" borderId="0" xfId="4" applyNumberFormat="1" applyFont="1"/>
    <xf numFmtId="0" fontId="57" fillId="0" borderId="0" xfId="4" applyFont="1"/>
    <xf numFmtId="166" fontId="39" fillId="0" borderId="0" xfId="7" applyFont="1" applyFill="1" applyBorder="1" applyAlignment="1">
      <alignment horizontal="left" vertical="center"/>
    </xf>
    <xf numFmtId="172" fontId="39" fillId="0" borderId="0" xfId="2" applyNumberFormat="1" applyFont="1" applyFill="1" applyBorder="1" applyAlignment="1" applyProtection="1">
      <alignment horizontal="center" vertical="center"/>
      <protection locked="0"/>
    </xf>
    <xf numFmtId="167" fontId="39" fillId="0" borderId="1" xfId="0" applyNumberFormat="1" applyFont="1" applyBorder="1" applyAlignment="1">
      <alignment vertical="center"/>
    </xf>
    <xf numFmtId="0" fontId="39" fillId="0" borderId="2" xfId="4" applyFont="1" applyBorder="1" applyAlignment="1">
      <alignment vertical="center"/>
    </xf>
    <xf numFmtId="0" fontId="39" fillId="0" borderId="0" xfId="0" applyFont="1" applyAlignment="1">
      <alignment vertical="center"/>
    </xf>
    <xf numFmtId="0" fontId="0" fillId="0" borderId="8" xfId="0" applyBorder="1"/>
    <xf numFmtId="166" fontId="39" fillId="0" borderId="2" xfId="7" applyFont="1" applyFill="1" applyBorder="1" applyAlignment="1">
      <alignment horizontal="left" vertical="center"/>
    </xf>
    <xf numFmtId="0" fontId="56" fillId="0" borderId="8" xfId="0" applyFont="1" applyBorder="1"/>
    <xf numFmtId="0" fontId="39" fillId="0" borderId="0" xfId="0" applyFont="1" applyAlignment="1">
      <alignment vertical="center" wrapText="1"/>
    </xf>
    <xf numFmtId="0" fontId="39" fillId="0" borderId="1" xfId="0" applyFont="1" applyBorder="1" applyAlignment="1">
      <alignment vertical="center" wrapText="1"/>
    </xf>
    <xf numFmtId="0" fontId="39" fillId="0" borderId="2" xfId="0" applyFont="1" applyBorder="1" applyAlignment="1">
      <alignment vertical="center" wrapText="1"/>
    </xf>
    <xf numFmtId="0" fontId="0" fillId="0" borderId="1" xfId="0" applyBorder="1"/>
    <xf numFmtId="0" fontId="0" fillId="0" borderId="49" xfId="0" applyBorder="1"/>
    <xf numFmtId="0" fontId="0" fillId="0" borderId="51" xfId="0" applyBorder="1"/>
    <xf numFmtId="0" fontId="37" fillId="0" borderId="7" xfId="88" applyFont="1" applyFill="1" applyBorder="1" applyAlignment="1">
      <alignment vertical="center"/>
    </xf>
    <xf numFmtId="0" fontId="83" fillId="2" borderId="7" xfId="0" applyFont="1" applyFill="1" applyBorder="1"/>
    <xf numFmtId="0" fontId="37" fillId="0" borderId="7" xfId="88" applyFont="1" applyFill="1" applyBorder="1" applyAlignment="1">
      <alignment horizontal="left" vertical="center"/>
    </xf>
    <xf numFmtId="0" fontId="10" fillId="2" borderId="7" xfId="0" applyFont="1" applyFill="1" applyBorder="1"/>
    <xf numFmtId="0" fontId="10" fillId="2" borderId="10" xfId="0" applyFont="1" applyFill="1" applyBorder="1" applyAlignment="1">
      <alignment horizontal="center" vertical="center" wrapText="1"/>
    </xf>
    <xf numFmtId="0" fontId="0" fillId="0" borderId="53" xfId="0" applyBorder="1"/>
    <xf numFmtId="0" fontId="0" fillId="0" borderId="50" xfId="0" applyBorder="1"/>
    <xf numFmtId="0" fontId="0" fillId="0" borderId="52" xfId="0" applyBorder="1"/>
    <xf numFmtId="0" fontId="0" fillId="0" borderId="54" xfId="0" applyBorder="1"/>
    <xf numFmtId="0" fontId="0" fillId="0" borderId="10" xfId="0" applyBorder="1" applyAlignment="1">
      <alignment horizontal="center" vertical="center"/>
    </xf>
    <xf numFmtId="177" fontId="0" fillId="0" borderId="10" xfId="0" applyNumberFormat="1" applyBorder="1" applyAlignment="1">
      <alignment horizontal="center" vertical="center"/>
    </xf>
    <xf numFmtId="0" fontId="0" fillId="6" borderId="22" xfId="0" applyFill="1" applyBorder="1" applyAlignment="1">
      <alignment horizontal="center" vertical="center"/>
    </xf>
    <xf numFmtId="183" fontId="0" fillId="13" borderId="10" xfId="0" applyNumberFormat="1" applyFill="1" applyBorder="1" applyAlignment="1">
      <alignment horizontal="center" vertical="center"/>
    </xf>
    <xf numFmtId="183" fontId="0" fillId="13" borderId="10" xfId="0" applyNumberFormat="1" applyFill="1" applyBorder="1" applyAlignment="1">
      <alignment horizontal="left" vertical="top"/>
    </xf>
    <xf numFmtId="0" fontId="0" fillId="13" borderId="10" xfId="0" applyFill="1" applyBorder="1" applyAlignment="1">
      <alignment horizontal="left" vertical="top"/>
    </xf>
    <xf numFmtId="177" fontId="0" fillId="0" borderId="10" xfId="0" applyNumberFormat="1" applyBorder="1"/>
    <xf numFmtId="0" fontId="49" fillId="0" borderId="0" xfId="0" applyFont="1" applyAlignment="1">
      <alignment horizontal="center" vertical="center"/>
    </xf>
    <xf numFmtId="0" fontId="61" fillId="0" borderId="0" xfId="3" applyFont="1"/>
    <xf numFmtId="0" fontId="18" fillId="14" borderId="7" xfId="0" applyFont="1" applyFill="1" applyBorder="1" applyAlignment="1">
      <alignment horizontal="center" vertical="center"/>
    </xf>
    <xf numFmtId="0" fontId="18" fillId="14" borderId="7" xfId="0" applyFont="1" applyFill="1" applyBorder="1" applyAlignment="1">
      <alignment horizontal="center" vertical="center" wrapText="1"/>
    </xf>
    <xf numFmtId="174" fontId="0" fillId="0" borderId="0" xfId="1" applyNumberFormat="1" applyFont="1"/>
    <xf numFmtId="185" fontId="39" fillId="0" borderId="0" xfId="0" applyNumberFormat="1" applyFont="1" applyAlignment="1">
      <alignment vertical="center"/>
    </xf>
    <xf numFmtId="167" fontId="0" fillId="0" borderId="0" xfId="0" applyNumberFormat="1"/>
    <xf numFmtId="43" fontId="39" fillId="0" borderId="0" xfId="4" applyNumberFormat="1" applyFont="1" applyAlignment="1">
      <alignment vertical="center"/>
    </xf>
    <xf numFmtId="167" fontId="39" fillId="0" borderId="0" xfId="0" applyNumberFormat="1" applyFont="1" applyAlignment="1">
      <alignment vertical="center"/>
    </xf>
    <xf numFmtId="43" fontId="39" fillId="0" borderId="0" xfId="4" applyNumberFormat="1" applyFont="1" applyAlignment="1">
      <alignment horizontal="center" vertical="center"/>
    </xf>
    <xf numFmtId="167" fontId="56" fillId="0" borderId="8" xfId="0" applyNumberFormat="1" applyFont="1" applyBorder="1" applyAlignment="1">
      <alignment vertical="center"/>
    </xf>
    <xf numFmtId="174" fontId="0" fillId="0" borderId="2" xfId="1" applyNumberFormat="1" applyFont="1" applyBorder="1"/>
    <xf numFmtId="174" fontId="60" fillId="2" borderId="10" xfId="0" applyNumberFormat="1" applyFont="1" applyFill="1" applyBorder="1" applyAlignment="1">
      <alignment horizontal="center" vertical="center"/>
    </xf>
    <xf numFmtId="0" fontId="85" fillId="0" borderId="0" xfId="4" applyFont="1" applyAlignment="1">
      <alignment horizontal="left"/>
    </xf>
    <xf numFmtId="0" fontId="85" fillId="0" borderId="0" xfId="4" applyFont="1"/>
    <xf numFmtId="174" fontId="60" fillId="2" borderId="10" xfId="0" applyNumberFormat="1" applyFont="1" applyFill="1" applyBorder="1" applyAlignment="1">
      <alignment horizontal="center" wrapText="1"/>
    </xf>
    <xf numFmtId="174" fontId="60" fillId="2" borderId="10" xfId="0" applyNumberFormat="1" applyFont="1" applyFill="1" applyBorder="1" applyAlignment="1">
      <alignment horizontal="center" vertical="center" wrapText="1"/>
    </xf>
    <xf numFmtId="10" fontId="60" fillId="2" borderId="10" xfId="2" applyNumberFormat="1" applyFont="1" applyFill="1" applyBorder="1" applyAlignment="1">
      <alignment horizontal="center" vertical="center"/>
    </xf>
    <xf numFmtId="0" fontId="87" fillId="2" borderId="0" xfId="16" applyFont="1" applyFill="1"/>
    <xf numFmtId="0" fontId="32" fillId="0" borderId="8" xfId="0" applyFont="1" applyBorder="1" applyAlignment="1">
      <alignment vertical="center"/>
    </xf>
    <xf numFmtId="43" fontId="0" fillId="0" borderId="10" xfId="0" applyNumberFormat="1" applyBorder="1"/>
    <xf numFmtId="0" fontId="34" fillId="0" borderId="0" xfId="3" applyFont="1" applyAlignment="1">
      <alignment vertical="center"/>
    </xf>
    <xf numFmtId="0" fontId="7" fillId="16" borderId="0" xfId="4" applyFont="1" applyFill="1" applyAlignment="1">
      <alignment horizontal="left" vertical="center" indent="1"/>
    </xf>
    <xf numFmtId="0" fontId="8" fillId="16" borderId="0" xfId="3" applyFont="1" applyFill="1" applyAlignment="1">
      <alignment vertical="center"/>
    </xf>
    <xf numFmtId="0" fontId="5" fillId="16" borderId="0" xfId="4" applyFont="1" applyFill="1" applyAlignment="1">
      <alignment vertical="center"/>
    </xf>
    <xf numFmtId="0" fontId="10" fillId="17" borderId="0" xfId="0" applyFont="1" applyFill="1" applyAlignment="1">
      <alignment horizontal="center" vertical="center"/>
    </xf>
    <xf numFmtId="0" fontId="3" fillId="18" borderId="0" xfId="4" applyFill="1"/>
    <xf numFmtId="0" fontId="3" fillId="19" borderId="0" xfId="4" applyFill="1"/>
    <xf numFmtId="0" fontId="16" fillId="19" borderId="0" xfId="4" applyFont="1" applyFill="1" applyAlignment="1">
      <alignment vertical="center"/>
    </xf>
    <xf numFmtId="0" fontId="88" fillId="0" borderId="0" xfId="17" applyFont="1"/>
    <xf numFmtId="0" fontId="89" fillId="0" borderId="0" xfId="0" applyFont="1"/>
    <xf numFmtId="0" fontId="90" fillId="0" borderId="0" xfId="16" applyFont="1" applyBorder="1" applyAlignment="1">
      <alignment horizontal="left" indent="1"/>
    </xf>
    <xf numFmtId="0" fontId="90" fillId="0" borderId="0" xfId="16" applyFont="1" applyAlignment="1">
      <alignment horizontal="left" indent="1"/>
    </xf>
    <xf numFmtId="0" fontId="90" fillId="0" borderId="0" xfId="16" quotePrefix="1" applyFont="1" applyAlignment="1">
      <alignment horizontal="left" indent="1"/>
    </xf>
    <xf numFmtId="169" fontId="3" fillId="2" borderId="55" xfId="8" applyFill="1" applyBorder="1" applyAlignment="1">
      <alignment vertical="center"/>
    </xf>
    <xf numFmtId="2" fontId="3" fillId="0" borderId="0" xfId="3" applyNumberFormat="1"/>
    <xf numFmtId="0" fontId="17" fillId="16" borderId="0" xfId="4" applyFont="1" applyFill="1" applyAlignment="1">
      <alignment vertical="center"/>
    </xf>
    <xf numFmtId="0" fontId="42" fillId="20" borderId="0" xfId="0" applyFont="1" applyFill="1"/>
    <xf numFmtId="0" fontId="43" fillId="20" borderId="0" xfId="0" applyFont="1" applyFill="1"/>
    <xf numFmtId="2" fontId="3" fillId="20" borderId="0" xfId="3" applyNumberFormat="1" applyFill="1"/>
    <xf numFmtId="0" fontId="44" fillId="20" borderId="0" xfId="4" applyFont="1" applyFill="1" applyAlignment="1">
      <alignment horizontal="left" vertical="center" indent="1"/>
    </xf>
    <xf numFmtId="0" fontId="45" fillId="20" borderId="0" xfId="0" applyFont="1" applyFill="1"/>
    <xf numFmtId="0" fontId="40" fillId="20" borderId="18" xfId="12" applyFont="1" applyFill="1" applyBorder="1" applyAlignment="1">
      <alignment horizontal="centerContinuous" vertical="center"/>
    </xf>
    <xf numFmtId="0" fontId="46" fillId="20" borderId="18" xfId="12" applyFont="1" applyFill="1" applyBorder="1" applyAlignment="1">
      <alignment horizontal="centerContinuous" vertical="center"/>
    </xf>
    <xf numFmtId="0" fontId="40" fillId="20" borderId="0" xfId="12" applyFont="1" applyFill="1" applyAlignment="1">
      <alignment horizontal="left" vertical="center"/>
    </xf>
    <xf numFmtId="0" fontId="40" fillId="20" borderId="0" xfId="12" applyFont="1" applyFill="1" applyAlignment="1">
      <alignment horizontal="centerContinuous" vertical="center"/>
    </xf>
    <xf numFmtId="0" fontId="46" fillId="20" borderId="0" xfId="12" applyFont="1" applyFill="1" applyAlignment="1">
      <alignment horizontal="centerContinuous" vertical="center"/>
    </xf>
    <xf numFmtId="0" fontId="40" fillId="20" borderId="18" xfId="12" applyFont="1" applyFill="1" applyBorder="1" applyAlignment="1">
      <alignment horizontal="center"/>
    </xf>
    <xf numFmtId="169" fontId="40" fillId="20" borderId="0" xfId="12" applyNumberFormat="1" applyFont="1" applyFill="1" applyAlignment="1">
      <alignment horizontal="center"/>
    </xf>
    <xf numFmtId="0" fontId="40" fillId="20" borderId="0" xfId="12" applyFont="1" applyFill="1" applyAlignment="1">
      <alignment horizontal="center" wrapText="1"/>
    </xf>
    <xf numFmtId="10" fontId="91" fillId="0" borderId="17" xfId="2" applyNumberFormat="1" applyFont="1" applyBorder="1"/>
    <xf numFmtId="0" fontId="91" fillId="0" borderId="17" xfId="12" applyFont="1" applyBorder="1"/>
    <xf numFmtId="10" fontId="91" fillId="0" borderId="0" xfId="2" applyNumberFormat="1" applyFont="1" applyBorder="1"/>
    <xf numFmtId="0" fontId="37" fillId="0" borderId="0" xfId="0" applyFont="1"/>
    <xf numFmtId="0" fontId="3" fillId="13" borderId="0" xfId="0" applyFont="1" applyFill="1" applyAlignment="1">
      <alignment vertical="center"/>
    </xf>
    <xf numFmtId="167" fontId="3" fillId="13" borderId="0" xfId="5" applyNumberFormat="1" applyFont="1" applyFill="1" applyBorder="1"/>
    <xf numFmtId="9" fontId="3" fillId="13" borderId="0" xfId="0" applyNumberFormat="1" applyFont="1" applyFill="1" applyAlignment="1">
      <alignment horizontal="right" vertical="center"/>
    </xf>
    <xf numFmtId="43" fontId="3" fillId="13" borderId="8" xfId="1" applyFont="1" applyFill="1" applyBorder="1"/>
    <xf numFmtId="168" fontId="3" fillId="13" borderId="8" xfId="5" applyNumberFormat="1" applyFont="1" applyFill="1" applyBorder="1"/>
    <xf numFmtId="165" fontId="32" fillId="0" borderId="7" xfId="20" applyFont="1" applyBorder="1" applyAlignment="1">
      <alignment horizontal="right" vertical="center"/>
    </xf>
    <xf numFmtId="177" fontId="32" fillId="0" borderId="7" xfId="20" applyNumberFormat="1" applyFont="1" applyBorder="1" applyAlignment="1">
      <alignment horizontal="center" vertical="center"/>
    </xf>
    <xf numFmtId="165" fontId="32" fillId="0" borderId="8" xfId="20" applyFont="1" applyBorder="1" applyAlignment="1">
      <alignment horizontal="right" vertical="center"/>
    </xf>
    <xf numFmtId="182" fontId="35" fillId="2" borderId="7" xfId="0" applyNumberFormat="1" applyFont="1" applyFill="1" applyBorder="1" applyAlignment="1">
      <alignment horizontal="right" vertical="center"/>
    </xf>
    <xf numFmtId="2" fontId="32" fillId="0" borderId="7" xfId="20" applyNumberFormat="1" applyFont="1" applyBorder="1" applyAlignment="1">
      <alignment horizontal="center" vertical="center"/>
    </xf>
    <xf numFmtId="0" fontId="32" fillId="0" borderId="7" xfId="88" applyFont="1" applyFill="1" applyBorder="1" applyAlignment="1">
      <alignment vertical="center"/>
    </xf>
    <xf numFmtId="0" fontId="32" fillId="0" borderId="7" xfId="88" applyFont="1" applyFill="1" applyBorder="1" applyAlignment="1">
      <alignment horizontal="left" vertical="center"/>
    </xf>
    <xf numFmtId="165" fontId="32" fillId="0" borderId="7" xfId="20" applyFont="1" applyBorder="1" applyAlignment="1">
      <alignment horizontal="left" vertical="center"/>
    </xf>
    <xf numFmtId="184" fontId="32" fillId="0" borderId="7" xfId="0" applyNumberFormat="1" applyFont="1" applyBorder="1" applyAlignment="1">
      <alignment horizontal="center" vertical="center"/>
    </xf>
    <xf numFmtId="172" fontId="92" fillId="4" borderId="10" xfId="2" applyNumberFormat="1" applyFont="1" applyFill="1" applyBorder="1" applyAlignment="1">
      <alignment horizontal="center" vertical="center"/>
    </xf>
    <xf numFmtId="0" fontId="94" fillId="0" borderId="21" xfId="0" applyFont="1" applyBorder="1" applyAlignment="1">
      <alignment horizontal="center" vertical="center" wrapText="1"/>
    </xf>
    <xf numFmtId="43" fontId="94" fillId="0" borderId="21" xfId="1" applyFont="1" applyBorder="1" applyAlignment="1">
      <alignment horizontal="center" vertical="center" wrapText="1"/>
    </xf>
    <xf numFmtId="0" fontId="37" fillId="0" borderId="0" xfId="0" applyFont="1" applyAlignment="1">
      <alignment vertical="center" wrapText="1"/>
    </xf>
    <xf numFmtId="3" fontId="3" fillId="13" borderId="8" xfId="8" applyNumberFormat="1" applyFill="1" applyBorder="1" applyAlignment="1">
      <alignment horizontal="center" vertical="center"/>
    </xf>
    <xf numFmtId="167" fontId="3" fillId="13" borderId="8" xfId="5" applyNumberFormat="1" applyFont="1" applyFill="1" applyBorder="1" applyAlignment="1">
      <alignment horizontal="center" vertical="center"/>
    </xf>
    <xf numFmtId="0" fontId="3" fillId="13" borderId="0" xfId="3" applyFill="1" applyAlignment="1">
      <alignment horizontal="center" vertical="center"/>
    </xf>
    <xf numFmtId="4" fontId="3" fillId="13" borderId="0" xfId="3" applyNumberFormat="1" applyFill="1" applyAlignment="1">
      <alignment horizontal="center" vertical="center"/>
    </xf>
    <xf numFmtId="172" fontId="0" fillId="0" borderId="0" xfId="0" applyNumberFormat="1"/>
    <xf numFmtId="9" fontId="3" fillId="0" borderId="0" xfId="2" applyFont="1" applyAlignment="1">
      <alignment vertical="center"/>
    </xf>
    <xf numFmtId="174" fontId="60" fillId="2" borderId="10" xfId="1" applyNumberFormat="1" applyFont="1" applyFill="1" applyBorder="1" applyAlignment="1">
      <alignment vertical="center"/>
    </xf>
    <xf numFmtId="10" fontId="3" fillId="4" borderId="0" xfId="2" applyNumberFormat="1" applyFont="1" applyFill="1" applyAlignment="1">
      <alignment vertical="center"/>
    </xf>
    <xf numFmtId="10" fontId="3" fillId="4" borderId="0" xfId="3" applyNumberFormat="1" applyFill="1" applyAlignment="1">
      <alignment vertical="center"/>
    </xf>
    <xf numFmtId="0" fontId="95" fillId="2" borderId="1" xfId="3" applyFont="1" applyFill="1" applyBorder="1" applyAlignment="1">
      <alignment horizontal="center" vertical="center"/>
    </xf>
    <xf numFmtId="0" fontId="95" fillId="2" borderId="1" xfId="3" applyFont="1" applyFill="1" applyBorder="1" applyAlignment="1">
      <alignment vertical="center"/>
    </xf>
    <xf numFmtId="0" fontId="95" fillId="2" borderId="32" xfId="3" applyFont="1" applyFill="1" applyBorder="1" applyAlignment="1">
      <alignment vertical="center"/>
    </xf>
    <xf numFmtId="0" fontId="95" fillId="2" borderId="32" xfId="3" applyFont="1" applyFill="1" applyBorder="1" applyAlignment="1">
      <alignment horizontal="center" vertical="center"/>
    </xf>
    <xf numFmtId="43" fontId="55" fillId="2" borderId="28" xfId="0" applyNumberFormat="1" applyFont="1" applyFill="1" applyBorder="1"/>
    <xf numFmtId="43" fontId="55" fillId="2" borderId="26" xfId="0" applyNumberFormat="1" applyFont="1" applyFill="1" applyBorder="1"/>
    <xf numFmtId="0" fontId="91" fillId="6" borderId="0" xfId="12" applyFont="1" applyFill="1"/>
    <xf numFmtId="10" fontId="9" fillId="6" borderId="0" xfId="14" applyNumberFormat="1" applyFont="1" applyFill="1" applyBorder="1" applyAlignment="1">
      <alignment horizontal="right"/>
    </xf>
    <xf numFmtId="0" fontId="40" fillId="21" borderId="0" xfId="12" applyFont="1" applyFill="1" applyAlignment="1">
      <alignment horizontal="center"/>
    </xf>
    <xf numFmtId="0" fontId="85" fillId="4" borderId="0" xfId="0" applyFont="1" applyFill="1"/>
    <xf numFmtId="44" fontId="39" fillId="4" borderId="0" xfId="13" applyFont="1" applyFill="1" applyBorder="1"/>
    <xf numFmtId="4" fontId="10" fillId="2" borderId="7" xfId="0" applyNumberFormat="1" applyFont="1" applyFill="1" applyBorder="1" applyAlignment="1">
      <alignment horizontal="center" vertical="center"/>
    </xf>
    <xf numFmtId="43" fontId="32" fillId="0" borderId="0" xfId="0" applyNumberFormat="1" applyFont="1" applyAlignment="1">
      <alignment vertical="center"/>
    </xf>
    <xf numFmtId="17" fontId="32" fillId="0" borderId="0" xfId="0" applyNumberFormat="1" applyFont="1" applyAlignment="1">
      <alignment vertical="center"/>
    </xf>
    <xf numFmtId="43" fontId="32" fillId="0" borderId="0" xfId="1" applyFont="1" applyAlignment="1">
      <alignment vertical="center"/>
    </xf>
    <xf numFmtId="0" fontId="0" fillId="4" borderId="0" xfId="0" applyFill="1" applyAlignment="1">
      <alignment horizontal="left" vertical="center"/>
    </xf>
    <xf numFmtId="0" fontId="3" fillId="4" borderId="52" xfId="0" applyFont="1" applyFill="1" applyBorder="1" applyAlignment="1">
      <alignment vertical="center"/>
    </xf>
    <xf numFmtId="0" fontId="39" fillId="4" borderId="0" xfId="0" applyFont="1" applyFill="1" applyAlignment="1">
      <alignment vertical="center"/>
    </xf>
    <xf numFmtId="0" fontId="86" fillId="4" borderId="0" xfId="0" applyFont="1" applyFill="1" applyAlignment="1">
      <alignment vertical="center"/>
    </xf>
    <xf numFmtId="172" fontId="3" fillId="0" borderId="0" xfId="2" applyNumberFormat="1" applyFont="1" applyAlignment="1">
      <alignment vertical="center"/>
    </xf>
    <xf numFmtId="10" fontId="0" fillId="0" borderId="0" xfId="2" applyNumberFormat="1" applyFont="1" applyAlignment="1">
      <alignment horizontal="right"/>
    </xf>
    <xf numFmtId="10" fontId="0" fillId="0" borderId="0" xfId="2" applyNumberFormat="1" applyFont="1" applyAlignment="1">
      <alignment vertical="center" wrapText="1"/>
    </xf>
    <xf numFmtId="10" fontId="0" fillId="0" borderId="0" xfId="2" applyNumberFormat="1" applyFont="1"/>
    <xf numFmtId="10" fontId="61" fillId="0" borderId="0" xfId="2" applyNumberFormat="1" applyFont="1" applyAlignment="1">
      <alignment horizontal="right"/>
    </xf>
    <xf numFmtId="43" fontId="0" fillId="0" borderId="0" xfId="1" applyFont="1"/>
    <xf numFmtId="43" fontId="39" fillId="0" borderId="0" xfId="1" applyFont="1" applyBorder="1" applyAlignment="1">
      <alignment vertical="center"/>
    </xf>
    <xf numFmtId="10" fontId="62" fillId="0" borderId="10" xfId="2" applyNumberFormat="1" applyFont="1" applyFill="1" applyBorder="1" applyAlignment="1">
      <alignment vertical="center"/>
    </xf>
    <xf numFmtId="0" fontId="60" fillId="2" borderId="10" xfId="0" applyFont="1" applyFill="1" applyBorder="1" applyAlignment="1">
      <alignment horizontal="center" vertical="center"/>
    </xf>
    <xf numFmtId="0" fontId="57" fillId="2" borderId="0" xfId="4" applyFont="1" applyFill="1" applyAlignment="1">
      <alignment vertical="center"/>
    </xf>
    <xf numFmtId="0" fontId="3" fillId="4" borderId="52" xfId="3" applyFill="1" applyBorder="1" applyAlignment="1">
      <alignment vertical="center"/>
    </xf>
    <xf numFmtId="170" fontId="39" fillId="3" borderId="0" xfId="1" applyNumberFormat="1" applyFont="1" applyFill="1" applyAlignment="1">
      <alignment vertical="center"/>
    </xf>
    <xf numFmtId="172" fontId="0" fillId="2" borderId="8" xfId="2" applyNumberFormat="1" applyFont="1" applyFill="1" applyBorder="1" applyAlignment="1"/>
    <xf numFmtId="43" fontId="0" fillId="4" borderId="0" xfId="1" applyFont="1" applyFill="1"/>
    <xf numFmtId="9" fontId="0" fillId="4" borderId="0" xfId="0" applyNumberFormat="1" applyFill="1" applyAlignment="1">
      <alignment horizontal="center" vertical="center"/>
    </xf>
    <xf numFmtId="0" fontId="10" fillId="2" borderId="0" xfId="0" applyFont="1" applyFill="1" applyAlignment="1">
      <alignment horizontal="center" vertical="center"/>
    </xf>
    <xf numFmtId="0" fontId="10" fillId="2" borderId="0" xfId="0" applyFont="1" applyFill="1" applyAlignment="1">
      <alignment horizontal="left" vertical="center"/>
    </xf>
    <xf numFmtId="43" fontId="39" fillId="0" borderId="0" xfId="1" applyFont="1" applyAlignment="1">
      <alignment vertical="center"/>
    </xf>
    <xf numFmtId="10" fontId="10" fillId="2" borderId="3" xfId="2" applyNumberFormat="1" applyFont="1" applyFill="1" applyBorder="1" applyAlignment="1">
      <alignment vertical="center"/>
    </xf>
    <xf numFmtId="0" fontId="85" fillId="0" borderId="10" xfId="0" applyFont="1" applyBorder="1" applyAlignment="1">
      <alignment horizontal="center" vertical="center" wrapText="1"/>
    </xf>
    <xf numFmtId="186" fontId="85" fillId="14" borderId="10" xfId="0" applyNumberFormat="1" applyFont="1" applyFill="1" applyBorder="1" applyAlignment="1">
      <alignment horizontal="center" vertical="center" wrapText="1"/>
    </xf>
    <xf numFmtId="14" fontId="32" fillId="0" borderId="0" xfId="0" applyNumberFormat="1" applyFont="1" applyAlignment="1">
      <alignment horizontal="center" vertical="center"/>
    </xf>
    <xf numFmtId="10" fontId="32" fillId="0" borderId="0" xfId="2" applyNumberFormat="1" applyFont="1" applyAlignment="1">
      <alignment horizontal="center" vertical="center"/>
    </xf>
    <xf numFmtId="14" fontId="18" fillId="2" borderId="0" xfId="0" applyNumberFormat="1" applyFont="1" applyFill="1" applyAlignment="1">
      <alignment horizontal="center"/>
    </xf>
    <xf numFmtId="10" fontId="18" fillId="2" borderId="0" xfId="2" applyNumberFormat="1" applyFont="1" applyFill="1" applyAlignment="1">
      <alignment horizontal="center"/>
    </xf>
    <xf numFmtId="14" fontId="6" fillId="2" borderId="0" xfId="0" applyNumberFormat="1" applyFont="1" applyFill="1" applyAlignment="1">
      <alignment horizontal="center"/>
    </xf>
    <xf numFmtId="10" fontId="6" fillId="2" borderId="0" xfId="2" applyNumberFormat="1" applyFont="1" applyFill="1" applyAlignment="1">
      <alignment horizontal="center"/>
    </xf>
    <xf numFmtId="14" fontId="10" fillId="2" borderId="0" xfId="0" applyNumberFormat="1" applyFont="1" applyFill="1" applyAlignment="1">
      <alignment horizontal="center" vertical="center"/>
    </xf>
    <xf numFmtId="10" fontId="10" fillId="2" borderId="0" xfId="2" applyNumberFormat="1" applyFont="1" applyFill="1" applyAlignment="1">
      <alignment horizontal="center" vertical="center"/>
    </xf>
    <xf numFmtId="0" fontId="32" fillId="0" borderId="49" xfId="0" applyFont="1" applyBorder="1" applyAlignment="1">
      <alignment horizontal="center" vertical="center"/>
    </xf>
    <xf numFmtId="14" fontId="32" fillId="0" borderId="1" xfId="0" applyNumberFormat="1" applyFont="1" applyBorder="1" applyAlignment="1">
      <alignment horizontal="center" vertical="center"/>
    </xf>
    <xf numFmtId="10" fontId="32" fillId="0" borderId="1" xfId="2" applyNumberFormat="1" applyFont="1" applyBorder="1" applyAlignment="1">
      <alignment horizontal="center" vertical="center"/>
    </xf>
    <xf numFmtId="10" fontId="32" fillId="0" borderId="50" xfId="2" applyNumberFormat="1" applyFont="1" applyBorder="1" applyAlignment="1">
      <alignment horizontal="center" vertical="center"/>
    </xf>
    <xf numFmtId="0" fontId="32" fillId="0" borderId="51" xfId="0" applyFont="1" applyBorder="1" applyAlignment="1">
      <alignment horizontal="center" vertical="center"/>
    </xf>
    <xf numFmtId="10" fontId="56" fillId="0" borderId="52" xfId="2" applyNumberFormat="1" applyFont="1" applyBorder="1" applyAlignment="1">
      <alignment horizontal="center" vertical="center"/>
    </xf>
    <xf numFmtId="14" fontId="0" fillId="0" borderId="10" xfId="0" applyNumberFormat="1" applyBorder="1" applyAlignment="1">
      <alignment horizontal="left" vertical="center"/>
    </xf>
    <xf numFmtId="10" fontId="0" fillId="0" borderId="10" xfId="2" applyNumberFormat="1" applyFont="1" applyBorder="1" applyAlignment="1">
      <alignment horizontal="center" vertical="center"/>
    </xf>
    <xf numFmtId="43" fontId="0" fillId="0" borderId="52" xfId="1" applyFont="1" applyBorder="1" applyAlignment="1">
      <alignment horizontal="center" vertical="center"/>
    </xf>
    <xf numFmtId="14" fontId="0" fillId="0" borderId="0" xfId="0" applyNumberFormat="1" applyAlignment="1">
      <alignment horizontal="center" vertical="center"/>
    </xf>
    <xf numFmtId="10" fontId="0" fillId="0" borderId="0" xfId="2" applyNumberFormat="1" applyFont="1" applyBorder="1" applyAlignment="1">
      <alignment horizontal="center" vertical="center"/>
    </xf>
    <xf numFmtId="10" fontId="0" fillId="0" borderId="52" xfId="2" applyNumberFormat="1" applyFont="1" applyBorder="1" applyAlignment="1">
      <alignment horizontal="center" vertical="center"/>
    </xf>
    <xf numFmtId="43" fontId="56" fillId="0" borderId="52" xfId="1" applyFont="1" applyBorder="1" applyAlignment="1">
      <alignment horizontal="center" vertical="center"/>
    </xf>
    <xf numFmtId="0" fontId="32" fillId="0" borderId="53" xfId="0" applyFont="1" applyBorder="1" applyAlignment="1">
      <alignment horizontal="center" vertical="center"/>
    </xf>
    <xf numFmtId="14" fontId="32" fillId="0" borderId="8" xfId="0" applyNumberFormat="1" applyFont="1" applyBorder="1" applyAlignment="1">
      <alignment horizontal="center" vertical="center"/>
    </xf>
    <xf numFmtId="10" fontId="32" fillId="0" borderId="8" xfId="2" applyNumberFormat="1" applyFont="1" applyBorder="1" applyAlignment="1">
      <alignment horizontal="center" vertical="center"/>
    </xf>
    <xf numFmtId="10" fontId="32" fillId="0" borderId="54" xfId="2" applyNumberFormat="1" applyFont="1" applyBorder="1" applyAlignment="1">
      <alignment horizontal="center" vertical="center"/>
    </xf>
    <xf numFmtId="4" fontId="3" fillId="0" borderId="0" xfId="0" applyNumberFormat="1" applyFont="1" applyAlignment="1">
      <alignment vertical="center"/>
    </xf>
    <xf numFmtId="10" fontId="3" fillId="0" borderId="0" xfId="2" applyNumberFormat="1" applyFont="1" applyAlignment="1">
      <alignment horizontal="left" vertical="center"/>
    </xf>
    <xf numFmtId="14" fontId="0" fillId="0" borderId="0" xfId="2" applyNumberFormat="1" applyFont="1"/>
    <xf numFmtId="0" fontId="0" fillId="2" borderId="0" xfId="0" applyFill="1" applyAlignment="1">
      <alignment horizontal="center" vertical="center"/>
    </xf>
    <xf numFmtId="0" fontId="0" fillId="2" borderId="0" xfId="0" applyFill="1" applyAlignment="1">
      <alignment vertical="center"/>
    </xf>
    <xf numFmtId="10" fontId="39" fillId="0" borderId="0" xfId="2" applyNumberFormat="1" applyFont="1" applyBorder="1" applyAlignment="1">
      <alignment horizontal="left" vertical="center"/>
    </xf>
    <xf numFmtId="14" fontId="0" fillId="0" borderId="0" xfId="2" applyNumberFormat="1" applyFont="1" applyBorder="1"/>
    <xf numFmtId="174" fontId="0" fillId="0" borderId="0" xfId="1" applyNumberFormat="1" applyFont="1" applyFill="1" applyBorder="1" applyAlignment="1">
      <alignment horizontal="center" vertical="center"/>
    </xf>
    <xf numFmtId="10" fontId="56" fillId="0" borderId="0" xfId="2" applyNumberFormat="1" applyFont="1" applyBorder="1" applyAlignment="1">
      <alignment horizontal="center" vertical="center"/>
    </xf>
    <xf numFmtId="14" fontId="56" fillId="0" borderId="0" xfId="0" applyNumberFormat="1" applyFont="1" applyAlignment="1">
      <alignment horizontal="center" vertical="center"/>
    </xf>
    <xf numFmtId="0" fontId="0" fillId="0" borderId="54" xfId="0" applyBorder="1" applyAlignment="1">
      <alignment horizontal="center" vertical="center"/>
    </xf>
    <xf numFmtId="10" fontId="39" fillId="0" borderId="8" xfId="2" applyNumberFormat="1" applyFont="1" applyBorder="1" applyAlignment="1">
      <alignment horizontal="left" vertical="center"/>
    </xf>
    <xf numFmtId="14" fontId="0" fillId="0" borderId="8" xfId="2" applyNumberFormat="1" applyFont="1" applyBorder="1"/>
    <xf numFmtId="174" fontId="0" fillId="0" borderId="8" xfId="1" applyNumberFormat="1" applyFont="1" applyFill="1" applyBorder="1" applyAlignment="1">
      <alignment horizontal="center" vertical="center"/>
    </xf>
    <xf numFmtId="10" fontId="56" fillId="0" borderId="8" xfId="2" applyNumberFormat="1" applyFont="1" applyBorder="1" applyAlignment="1">
      <alignment horizontal="center" vertical="center"/>
    </xf>
    <xf numFmtId="14" fontId="56" fillId="0" borderId="8" xfId="0" applyNumberFormat="1" applyFont="1" applyBorder="1" applyAlignment="1">
      <alignment horizontal="center" vertical="center"/>
    </xf>
    <xf numFmtId="0" fontId="0" fillId="0" borderId="53" xfId="0" applyBorder="1" applyAlignment="1">
      <alignment horizontal="center" vertical="center"/>
    </xf>
    <xf numFmtId="0" fontId="0" fillId="0" borderId="51" xfId="0" applyBorder="1" applyAlignment="1">
      <alignment horizontal="center" vertical="center"/>
    </xf>
    <xf numFmtId="174" fontId="39" fillId="0" borderId="10" xfId="1" applyNumberFormat="1" applyFont="1" applyBorder="1" applyAlignment="1">
      <alignment horizontal="left" vertical="center"/>
    </xf>
    <xf numFmtId="174" fontId="0" fillId="0" borderId="31" xfId="1" applyNumberFormat="1" applyFont="1" applyBorder="1"/>
    <xf numFmtId="174" fontId="0" fillId="0" borderId="10" xfId="1" applyNumberFormat="1" applyFont="1" applyFill="1" applyBorder="1" applyAlignment="1">
      <alignment horizontal="center" vertical="center"/>
    </xf>
    <xf numFmtId="174" fontId="0" fillId="0" borderId="10" xfId="1" applyNumberFormat="1" applyFont="1" applyBorder="1" applyAlignment="1">
      <alignment horizontal="center" vertical="center"/>
    </xf>
    <xf numFmtId="174" fontId="0" fillId="0" borderId="31" xfId="1" applyNumberFormat="1" applyFont="1" applyBorder="1" applyAlignment="1">
      <alignment horizontal="center" vertical="center"/>
    </xf>
    <xf numFmtId="174" fontId="0" fillId="0" borderId="53" xfId="1" applyNumberFormat="1" applyFont="1" applyBorder="1"/>
    <xf numFmtId="174" fontId="0" fillId="0" borderId="23" xfId="1" applyNumberFormat="1" applyFont="1" applyFill="1" applyBorder="1" applyAlignment="1">
      <alignment horizontal="center" vertical="center"/>
    </xf>
    <xf numFmtId="174" fontId="0" fillId="0" borderId="23" xfId="1" applyNumberFormat="1" applyFont="1" applyBorder="1" applyAlignment="1">
      <alignment horizontal="center" vertical="center"/>
    </xf>
    <xf numFmtId="14" fontId="0" fillId="0" borderId="23" xfId="0" applyNumberFormat="1" applyBorder="1" applyAlignment="1">
      <alignment horizontal="left" vertical="center"/>
    </xf>
    <xf numFmtId="0" fontId="32" fillId="0" borderId="50" xfId="0" applyFont="1" applyBorder="1" applyAlignment="1">
      <alignment horizontal="center" vertical="center"/>
    </xf>
    <xf numFmtId="0" fontId="98" fillId="4" borderId="0" xfId="16" applyFont="1" applyFill="1" applyAlignment="1">
      <alignment horizontal="left" vertical="center"/>
    </xf>
    <xf numFmtId="0" fontId="99" fillId="2" borderId="0" xfId="16" applyFont="1" applyFill="1" applyAlignment="1">
      <alignment horizontal="left" vertical="center"/>
    </xf>
    <xf numFmtId="187" fontId="0" fillId="0" borderId="10" xfId="1" applyNumberFormat="1" applyFont="1" applyBorder="1" applyAlignment="1">
      <alignment horizontal="center" vertical="center"/>
    </xf>
    <xf numFmtId="0" fontId="32" fillId="0" borderId="0" xfId="2" applyNumberFormat="1" applyFont="1" applyAlignment="1">
      <alignment horizontal="center" vertical="center"/>
    </xf>
    <xf numFmtId="0" fontId="32" fillId="0" borderId="0" xfId="1" applyNumberFormat="1" applyFont="1" applyAlignment="1">
      <alignment horizontal="center" vertical="center"/>
    </xf>
    <xf numFmtId="0" fontId="0" fillId="0" borderId="0" xfId="1" applyNumberFormat="1" applyFont="1"/>
    <xf numFmtId="187" fontId="0" fillId="0" borderId="0" xfId="2" applyNumberFormat="1" applyFont="1" applyBorder="1" applyAlignment="1">
      <alignment horizontal="center" vertical="center"/>
    </xf>
    <xf numFmtId="43" fontId="62" fillId="0" borderId="10" xfId="1" applyFont="1" applyBorder="1" applyAlignment="1">
      <alignment vertical="center"/>
    </xf>
    <xf numFmtId="0" fontId="56" fillId="2" borderId="0" xfId="0" applyFont="1" applyFill="1"/>
    <xf numFmtId="0" fontId="39" fillId="0" borderId="0" xfId="3" applyFont="1" applyAlignment="1">
      <alignment vertical="center"/>
    </xf>
    <xf numFmtId="0" fontId="60" fillId="2" borderId="0" xfId="4" applyFont="1" applyFill="1" applyAlignment="1">
      <alignment horizontal="left" vertical="center" indent="1"/>
    </xf>
    <xf numFmtId="0" fontId="39" fillId="2" borderId="0" xfId="3" applyFont="1" applyFill="1"/>
    <xf numFmtId="0" fontId="39" fillId="4" borderId="0" xfId="3" applyFont="1" applyFill="1" applyAlignment="1">
      <alignment vertical="center"/>
    </xf>
    <xf numFmtId="0" fontId="60" fillId="4" borderId="0" xfId="4" applyFont="1" applyFill="1" applyAlignment="1">
      <alignment horizontal="left" vertical="center" indent="1"/>
    </xf>
    <xf numFmtId="0" fontId="0" fillId="0" borderId="0" xfId="0" applyAlignment="1">
      <alignment horizontal="center"/>
    </xf>
    <xf numFmtId="10" fontId="39" fillId="0" borderId="0" xfId="2" applyNumberFormat="1" applyFont="1" applyBorder="1" applyAlignment="1">
      <alignment horizontal="center" vertical="center"/>
    </xf>
    <xf numFmtId="43" fontId="61" fillId="0" borderId="0" xfId="1" applyFont="1" applyBorder="1"/>
    <xf numFmtId="188" fontId="0" fillId="0" borderId="0" xfId="0" applyNumberFormat="1"/>
    <xf numFmtId="43" fontId="0" fillId="0" borderId="0" xfId="1" applyFont="1" applyBorder="1"/>
    <xf numFmtId="0" fontId="0" fillId="0" borderId="0" xfId="0" applyAlignment="1">
      <alignment horizontal="right"/>
    </xf>
    <xf numFmtId="8" fontId="39" fillId="0" borderId="10" xfId="1" applyNumberFormat="1" applyFont="1" applyBorder="1"/>
    <xf numFmtId="10" fontId="0" fillId="0" borderId="10" xfId="2" applyNumberFormat="1" applyFont="1" applyBorder="1"/>
    <xf numFmtId="10" fontId="0" fillId="0" borderId="10" xfId="2" applyNumberFormat="1" applyFont="1" applyFill="1" applyBorder="1" applyAlignment="1">
      <alignment horizontal="center" vertical="center"/>
    </xf>
    <xf numFmtId="43" fontId="57" fillId="2" borderId="26" xfId="0" applyNumberFormat="1" applyFont="1" applyFill="1" applyBorder="1" applyAlignment="1">
      <alignment vertical="center"/>
    </xf>
    <xf numFmtId="0" fontId="0" fillId="4" borderId="56" xfId="0" applyFill="1" applyBorder="1" applyAlignment="1">
      <alignment horizontal="center"/>
    </xf>
    <xf numFmtId="0" fontId="0" fillId="4" borderId="1" xfId="0" applyFill="1" applyBorder="1" applyAlignment="1">
      <alignment horizontal="center"/>
    </xf>
    <xf numFmtId="43" fontId="0" fillId="4" borderId="57" xfId="1" applyFont="1" applyFill="1" applyBorder="1" applyAlignment="1">
      <alignment horizontal="center"/>
    </xf>
    <xf numFmtId="0" fontId="73" fillId="0" borderId="29" xfId="87" applyFont="1" applyBorder="1" applyAlignment="1">
      <alignment horizontal="left" vertical="center" wrapText="1"/>
    </xf>
    <xf numFmtId="0" fontId="73" fillId="0" borderId="0" xfId="87" applyFont="1" applyAlignment="1">
      <alignment horizontal="left" vertical="center" wrapText="1"/>
    </xf>
    <xf numFmtId="4" fontId="2" fillId="0" borderId="30" xfId="0" applyNumberFormat="1" applyFont="1" applyBorder="1"/>
    <xf numFmtId="0" fontId="39" fillId="0" borderId="29" xfId="87" applyFont="1" applyBorder="1" applyAlignment="1">
      <alignment horizontal="left" vertical="center" wrapText="1"/>
    </xf>
    <xf numFmtId="4" fontId="39" fillId="0" borderId="30" xfId="0" applyNumberFormat="1" applyFont="1" applyBorder="1"/>
    <xf numFmtId="49" fontId="39" fillId="0" borderId="29" xfId="87" applyNumberFormat="1" applyFont="1" applyBorder="1" applyAlignment="1">
      <alignment horizontal="left" vertical="center" wrapText="1"/>
    </xf>
    <xf numFmtId="4" fontId="2" fillId="0" borderId="30" xfId="0" applyNumberFormat="1" applyFont="1" applyBorder="1" applyAlignment="1">
      <alignment vertical="center"/>
    </xf>
    <xf numFmtId="4" fontId="0" fillId="0" borderId="30" xfId="0" applyNumberFormat="1" applyBorder="1" applyAlignment="1">
      <alignment horizontal="right"/>
    </xf>
    <xf numFmtId="0" fontId="0" fillId="0" borderId="30" xfId="0" applyBorder="1" applyAlignment="1">
      <alignment horizontal="right"/>
    </xf>
    <xf numFmtId="43" fontId="2" fillId="0" borderId="30" xfId="1" applyFont="1" applyFill="1" applyBorder="1" applyAlignment="1">
      <alignment horizontal="right"/>
    </xf>
    <xf numFmtId="0" fontId="73" fillId="0" borderId="58" xfId="87" applyFont="1" applyBorder="1" applyAlignment="1">
      <alignment horizontal="left" vertical="center" wrapText="1"/>
    </xf>
    <xf numFmtId="43" fontId="2" fillId="0" borderId="60" xfId="1" applyFont="1" applyFill="1" applyBorder="1" applyAlignment="1">
      <alignment horizontal="right"/>
    </xf>
    <xf numFmtId="0" fontId="0" fillId="4" borderId="1" xfId="0" applyFill="1" applyBorder="1" applyAlignment="1">
      <alignment horizontal="center" vertical="center"/>
    </xf>
    <xf numFmtId="43" fontId="0" fillId="4" borderId="57" xfId="1" applyFont="1" applyFill="1" applyBorder="1" applyAlignment="1">
      <alignment horizontal="center" vertical="center"/>
    </xf>
    <xf numFmtId="49" fontId="0" fillId="0" borderId="29" xfId="0" applyNumberFormat="1" applyBorder="1" applyAlignment="1">
      <alignment vertical="center"/>
    </xf>
    <xf numFmtId="43" fontId="0" fillId="0" borderId="30" xfId="1" applyFont="1" applyFill="1" applyBorder="1" applyAlignment="1">
      <alignment horizontal="center" vertical="center"/>
    </xf>
    <xf numFmtId="43" fontId="39" fillId="0" borderId="30" xfId="1" applyFont="1" applyFill="1" applyBorder="1" applyAlignment="1">
      <alignment horizontal="center" vertical="center"/>
    </xf>
    <xf numFmtId="43" fontId="0" fillId="0" borderId="60" xfId="1" applyFont="1" applyFill="1" applyBorder="1" applyAlignment="1">
      <alignment horizontal="center" vertical="center"/>
    </xf>
    <xf numFmtId="0" fontId="0" fillId="4" borderId="56" xfId="0" applyFill="1" applyBorder="1" applyAlignment="1">
      <alignment horizontal="center" vertical="center"/>
    </xf>
    <xf numFmtId="4" fontId="0" fillId="4" borderId="30" xfId="0" applyNumberFormat="1" applyFill="1" applyBorder="1" applyAlignment="1">
      <alignment vertical="center"/>
    </xf>
    <xf numFmtId="0" fontId="73" fillId="4" borderId="29" xfId="87" applyFont="1" applyFill="1" applyBorder="1" applyAlignment="1">
      <alignment horizontal="left" vertical="center" wrapText="1"/>
    </xf>
    <xf numFmtId="0" fontId="39" fillId="4" borderId="29" xfId="87" applyFont="1" applyFill="1" applyBorder="1" applyAlignment="1">
      <alignment horizontal="left" vertical="center" wrapText="1"/>
    </xf>
    <xf numFmtId="4" fontId="39" fillId="4" borderId="30" xfId="0" applyNumberFormat="1" applyFont="1" applyFill="1" applyBorder="1" applyAlignment="1">
      <alignment horizontal="right" vertical="center"/>
    </xf>
    <xf numFmtId="0" fontId="73" fillId="4" borderId="58" xfId="87" applyFont="1" applyFill="1" applyBorder="1" applyAlignment="1">
      <alignment horizontal="left" vertical="center" wrapText="1"/>
    </xf>
    <xf numFmtId="43" fontId="0" fillId="4" borderId="0" xfId="1" applyFont="1" applyFill="1" applyBorder="1" applyAlignment="1">
      <alignment horizontal="center"/>
    </xf>
    <xf numFmtId="0" fontId="0" fillId="4" borderId="58" xfId="0" applyFill="1" applyBorder="1" applyAlignment="1">
      <alignment vertical="center"/>
    </xf>
    <xf numFmtId="43" fontId="0" fillId="4" borderId="60" xfId="1" applyFont="1" applyFill="1" applyBorder="1" applyAlignment="1">
      <alignment horizontal="center" vertical="center"/>
    </xf>
    <xf numFmtId="43" fontId="0" fillId="0" borderId="0" xfId="1" applyFont="1" applyFill="1" applyAlignment="1">
      <alignment horizontal="center"/>
    </xf>
    <xf numFmtId="0" fontId="0" fillId="4" borderId="0" xfId="0" applyFill="1" applyAlignment="1">
      <alignment horizontal="left"/>
    </xf>
    <xf numFmtId="0" fontId="0" fillId="4" borderId="59" xfId="0" applyFill="1" applyBorder="1" applyAlignment="1">
      <alignment horizontal="left" vertical="center"/>
    </xf>
    <xf numFmtId="4" fontId="0" fillId="4" borderId="60" xfId="0" applyNumberFormat="1" applyFill="1" applyBorder="1" applyAlignment="1">
      <alignment vertical="center"/>
    </xf>
    <xf numFmtId="49" fontId="73" fillId="4" borderId="29" xfId="87" applyNumberFormat="1" applyFont="1" applyFill="1" applyBorder="1" applyAlignment="1">
      <alignment horizontal="left" vertical="center" wrapText="1"/>
    </xf>
    <xf numFmtId="43" fontId="0" fillId="4" borderId="30" xfId="1" applyFont="1" applyFill="1" applyBorder="1" applyAlignment="1">
      <alignment horizontal="center" vertical="center"/>
    </xf>
    <xf numFmtId="0" fontId="0" fillId="0" borderId="29" xfId="0" applyBorder="1" applyAlignment="1">
      <alignment vertical="center"/>
    </xf>
    <xf numFmtId="43" fontId="0" fillId="0" borderId="30" xfId="1" applyFont="1" applyFill="1" applyBorder="1" applyAlignment="1">
      <alignment vertical="center"/>
    </xf>
    <xf numFmtId="0" fontId="0" fillId="0" borderId="58" xfId="0" applyBorder="1" applyAlignment="1">
      <alignment vertical="center"/>
    </xf>
    <xf numFmtId="0" fontId="0" fillId="0" borderId="59" xfId="0" applyBorder="1" applyAlignment="1">
      <alignment horizontal="left" vertical="center"/>
    </xf>
    <xf numFmtId="167" fontId="3" fillId="0" borderId="0" xfId="5" applyNumberFormat="1" applyFont="1" applyFill="1" applyBorder="1" applyAlignment="1">
      <alignment horizontal="center"/>
    </xf>
    <xf numFmtId="0" fontId="0" fillId="4" borderId="29" xfId="0" applyFill="1" applyBorder="1" applyAlignment="1">
      <alignment vertical="center"/>
    </xf>
    <xf numFmtId="10" fontId="0" fillId="0" borderId="0" xfId="0" applyNumberFormat="1"/>
    <xf numFmtId="4" fontId="32" fillId="0" borderId="0" xfId="0" applyNumberFormat="1" applyFont="1" applyAlignment="1">
      <alignment vertical="center"/>
    </xf>
    <xf numFmtId="182" fontId="0" fillId="0" borderId="0" xfId="0" applyNumberFormat="1"/>
    <xf numFmtId="177" fontId="0" fillId="4" borderId="10" xfId="0" applyNumberFormat="1" applyFill="1" applyBorder="1"/>
    <xf numFmtId="0" fontId="100" fillId="0" borderId="0" xfId="0" applyFont="1" applyAlignment="1">
      <alignment vertical="center" wrapText="1"/>
    </xf>
    <xf numFmtId="0" fontId="100" fillId="0" borderId="0" xfId="0" applyFont="1" applyAlignment="1">
      <alignment horizontal="center" vertical="center" wrapText="1"/>
    </xf>
    <xf numFmtId="0" fontId="56" fillId="3" borderId="1" xfId="0" applyFont="1" applyFill="1" applyBorder="1" applyAlignment="1">
      <alignment horizontal="center" vertical="center"/>
    </xf>
    <xf numFmtId="43" fontId="60" fillId="2" borderId="7" xfId="0" applyNumberFormat="1" applyFont="1" applyFill="1" applyBorder="1"/>
    <xf numFmtId="0" fontId="0" fillId="0" borderId="1" xfId="0" applyBorder="1" applyAlignment="1">
      <alignment horizontal="center"/>
    </xf>
    <xf numFmtId="166" fontId="0" fillId="0" borderId="1" xfId="0" applyNumberFormat="1" applyBorder="1"/>
    <xf numFmtId="0" fontId="0" fillId="0" borderId="61" xfId="0" applyBorder="1" applyAlignment="1">
      <alignment horizontal="center"/>
    </xf>
    <xf numFmtId="166" fontId="0" fillId="0" borderId="61" xfId="0" applyNumberFormat="1" applyBorder="1"/>
    <xf numFmtId="0" fontId="0" fillId="0" borderId="59" xfId="0" applyBorder="1" applyAlignment="1">
      <alignment horizontal="center"/>
    </xf>
    <xf numFmtId="166" fontId="0" fillId="0" borderId="59" xfId="0" applyNumberFormat="1" applyBorder="1"/>
    <xf numFmtId="0" fontId="56" fillId="3" borderId="50" xfId="0" applyFont="1" applyFill="1" applyBorder="1" applyAlignment="1">
      <alignment horizontal="center" vertical="center"/>
    </xf>
    <xf numFmtId="0" fontId="56" fillId="3" borderId="52" xfId="0" applyFont="1" applyFill="1" applyBorder="1" applyAlignment="1">
      <alignment horizontal="center" vertical="center"/>
    </xf>
    <xf numFmtId="43" fontId="0" fillId="0" borderId="50" xfId="0" applyNumberFormat="1" applyBorder="1"/>
    <xf numFmtId="43" fontId="0" fillId="0" borderId="52" xfId="0" applyNumberFormat="1" applyBorder="1"/>
    <xf numFmtId="43" fontId="0" fillId="0" borderId="63" xfId="0" applyNumberFormat="1" applyBorder="1"/>
    <xf numFmtId="43" fontId="0" fillId="0" borderId="65" xfId="0" applyNumberFormat="1" applyBorder="1"/>
    <xf numFmtId="43" fontId="60" fillId="2" borderId="24" xfId="0" applyNumberFormat="1" applyFont="1" applyFill="1" applyBorder="1"/>
    <xf numFmtId="0" fontId="3" fillId="0" borderId="52" xfId="0" applyFont="1" applyBorder="1" applyAlignment="1">
      <alignment vertical="center"/>
    </xf>
    <xf numFmtId="0" fontId="86" fillId="0" borderId="0" xfId="0" applyFont="1" applyAlignment="1">
      <alignment vertical="center"/>
    </xf>
    <xf numFmtId="0" fontId="78" fillId="4" borderId="0" xfId="0" applyFont="1" applyFill="1" applyAlignment="1">
      <alignment vertical="center"/>
    </xf>
    <xf numFmtId="43" fontId="39" fillId="0" borderId="0" xfId="3" applyNumberFormat="1" applyFont="1"/>
    <xf numFmtId="0" fontId="56" fillId="0" borderId="0" xfId="0" applyFont="1" applyAlignment="1">
      <alignment horizontal="center"/>
    </xf>
    <xf numFmtId="0" fontId="10" fillId="2" borderId="10" xfId="0" applyFont="1" applyFill="1" applyBorder="1" applyAlignment="1">
      <alignment vertical="center"/>
    </xf>
    <xf numFmtId="0" fontId="56" fillId="3" borderId="0" xfId="0" applyFont="1" applyFill="1" applyAlignment="1">
      <alignment horizontal="center" vertical="center"/>
    </xf>
    <xf numFmtId="166" fontId="0" fillId="0" borderId="0" xfId="0" applyNumberFormat="1"/>
    <xf numFmtId="169" fontId="9" fillId="3" borderId="51" xfId="7" applyNumberFormat="1" applyFont="1" applyFill="1" applyBorder="1" applyAlignment="1">
      <alignment horizontal="center" vertical="center"/>
    </xf>
    <xf numFmtId="43" fontId="0" fillId="0" borderId="52" xfId="1" applyFont="1" applyBorder="1"/>
    <xf numFmtId="0" fontId="10" fillId="12" borderId="31" xfId="0" applyFont="1" applyFill="1" applyBorder="1" applyAlignment="1">
      <alignment horizontal="center" vertical="center"/>
    </xf>
    <xf numFmtId="0" fontId="10" fillId="12" borderId="7" xfId="0" applyFont="1" applyFill="1" applyBorder="1" applyAlignment="1">
      <alignment horizontal="center" vertical="center"/>
    </xf>
    <xf numFmtId="0" fontId="10" fillId="12" borderId="24" xfId="0" applyFont="1" applyFill="1" applyBorder="1" applyAlignment="1">
      <alignment horizontal="center" vertical="center"/>
    </xf>
    <xf numFmtId="43" fontId="10" fillId="12" borderId="7" xfId="1" applyFont="1" applyFill="1" applyBorder="1" applyAlignment="1">
      <alignment horizontal="center" vertical="center"/>
    </xf>
    <xf numFmtId="43" fontId="10" fillId="12" borderId="24" xfId="1" applyFont="1" applyFill="1" applyBorder="1" applyAlignment="1">
      <alignment horizontal="center" vertical="center"/>
    </xf>
    <xf numFmtId="10" fontId="10" fillId="12" borderId="24" xfId="2" applyNumberFormat="1" applyFont="1" applyFill="1" applyBorder="1" applyAlignment="1">
      <alignment horizontal="center" vertical="center"/>
    </xf>
    <xf numFmtId="43" fontId="0" fillId="0" borderId="0" xfId="1" applyFont="1" applyFill="1" applyBorder="1" applyAlignment="1">
      <alignment horizontal="center" vertical="center"/>
    </xf>
    <xf numFmtId="43" fontId="0" fillId="0" borderId="52" xfId="1" applyFont="1" applyFill="1" applyBorder="1" applyAlignment="1">
      <alignment horizontal="center" vertical="center"/>
    </xf>
    <xf numFmtId="43" fontId="0" fillId="0" borderId="0" xfId="1" applyFont="1" applyBorder="1" applyAlignment="1">
      <alignment horizontal="center" vertical="center"/>
    </xf>
    <xf numFmtId="10" fontId="3" fillId="4" borderId="0" xfId="2" applyNumberFormat="1" applyFont="1" applyFill="1"/>
    <xf numFmtId="43" fontId="76" fillId="4" borderId="0" xfId="0" applyNumberFormat="1" applyFont="1" applyFill="1" applyAlignment="1">
      <alignment vertical="center"/>
    </xf>
    <xf numFmtId="173" fontId="28" fillId="4" borderId="0" xfId="0" applyNumberFormat="1" applyFont="1" applyFill="1" applyAlignment="1">
      <alignment vertical="center"/>
    </xf>
    <xf numFmtId="173" fontId="3" fillId="4" borderId="0" xfId="3" applyNumberFormat="1" applyFill="1"/>
    <xf numFmtId="3" fontId="3" fillId="4" borderId="0" xfId="3" applyNumberFormat="1" applyFill="1"/>
    <xf numFmtId="167" fontId="3" fillId="4" borderId="0" xfId="3" applyNumberFormat="1" applyFill="1"/>
    <xf numFmtId="9" fontId="39" fillId="4" borderId="0" xfId="2" applyFont="1" applyFill="1"/>
    <xf numFmtId="43" fontId="39" fillId="0" borderId="0" xfId="1" applyFont="1" applyAlignment="1">
      <alignment horizontal="center" vertical="center"/>
    </xf>
    <xf numFmtId="0" fontId="51" fillId="2" borderId="10" xfId="0" applyFont="1" applyFill="1" applyBorder="1" applyAlignment="1">
      <alignment horizontal="center" vertical="center" wrapText="1"/>
    </xf>
    <xf numFmtId="169" fontId="3" fillId="2" borderId="0" xfId="8" applyFill="1" applyAlignment="1">
      <alignment vertical="center"/>
    </xf>
    <xf numFmtId="3" fontId="58" fillId="4" borderId="10" xfId="0" applyNumberFormat="1" applyFont="1" applyFill="1" applyBorder="1" applyAlignment="1">
      <alignment horizontal="right"/>
    </xf>
    <xf numFmtId="3" fontId="39" fillId="0" borderId="10" xfId="20" applyNumberFormat="1" applyFont="1" applyFill="1" applyBorder="1" applyAlignment="1" applyProtection="1">
      <alignment horizontal="right"/>
      <protection locked="0"/>
    </xf>
    <xf numFmtId="2" fontId="0" fillId="0" borderId="0" xfId="0" applyNumberFormat="1" applyAlignment="1">
      <alignment horizontal="center"/>
    </xf>
    <xf numFmtId="0" fontId="32" fillId="4" borderId="0" xfId="0" applyFont="1" applyFill="1" applyAlignment="1">
      <alignment horizontal="center" vertical="center"/>
    </xf>
    <xf numFmtId="172" fontId="0" fillId="0" borderId="67" xfId="20" applyNumberFormat="1" applyFont="1" applyBorder="1" applyAlignment="1">
      <alignment horizontal="center"/>
    </xf>
    <xf numFmtId="0" fontId="58" fillId="2" borderId="69" xfId="0" applyFont="1" applyFill="1" applyBorder="1" applyAlignment="1">
      <alignment horizontal="center" vertical="top" wrapText="1"/>
    </xf>
    <xf numFmtId="169" fontId="39" fillId="0" borderId="70" xfId="0" applyNumberFormat="1" applyFont="1" applyBorder="1" applyAlignment="1">
      <alignment horizontal="center" vertical="top" wrapText="1"/>
    </xf>
    <xf numFmtId="0" fontId="58" fillId="2" borderId="47" xfId="0" applyFont="1" applyFill="1" applyBorder="1" applyAlignment="1">
      <alignment horizontal="center" vertical="top" wrapText="1"/>
    </xf>
    <xf numFmtId="0" fontId="58" fillId="2" borderId="48" xfId="0" applyFont="1" applyFill="1" applyBorder="1" applyAlignment="1">
      <alignment horizontal="center" vertical="top" wrapText="1"/>
    </xf>
    <xf numFmtId="169" fontId="39" fillId="0" borderId="75" xfId="0" applyNumberFormat="1" applyFont="1" applyBorder="1" applyAlignment="1">
      <alignment horizontal="center" vertical="top" wrapText="1"/>
    </xf>
    <xf numFmtId="169" fontId="39" fillId="0" borderId="76" xfId="0" applyNumberFormat="1" applyFont="1" applyBorder="1" applyAlignment="1">
      <alignment horizontal="center" vertical="top" wrapText="1"/>
    </xf>
    <xf numFmtId="4" fontId="68" fillId="0" borderId="77" xfId="0" applyNumberFormat="1" applyFont="1" applyBorder="1" applyAlignment="1">
      <alignment horizontal="center" vertical="top" shrinkToFit="1"/>
    </xf>
    <xf numFmtId="4" fontId="68" fillId="0" borderId="78" xfId="0" applyNumberFormat="1" applyFont="1" applyBorder="1" applyAlignment="1">
      <alignment horizontal="center" vertical="top" shrinkToFit="1"/>
    </xf>
    <xf numFmtId="4" fontId="68" fillId="0" borderId="79" xfId="0" applyNumberFormat="1" applyFont="1" applyBorder="1" applyAlignment="1">
      <alignment horizontal="center" vertical="top" shrinkToFit="1"/>
    </xf>
    <xf numFmtId="4" fontId="68" fillId="0" borderId="45" xfId="0" applyNumberFormat="1" applyFont="1" applyBorder="1" applyAlignment="1">
      <alignment horizontal="center" vertical="top" shrinkToFit="1"/>
    </xf>
    <xf numFmtId="4" fontId="68" fillId="0" borderId="80" xfId="0" applyNumberFormat="1" applyFont="1" applyBorder="1" applyAlignment="1">
      <alignment horizontal="center" vertical="top" shrinkToFit="1"/>
    </xf>
    <xf numFmtId="43" fontId="2" fillId="0" borderId="81" xfId="32" applyFont="1" applyBorder="1" applyAlignment="1">
      <alignment horizontal="left" vertical="center"/>
    </xf>
    <xf numFmtId="14" fontId="60" fillId="0" borderId="0" xfId="0" applyNumberFormat="1" applyFont="1" applyAlignment="1">
      <alignment horizontal="center" vertical="center"/>
    </xf>
    <xf numFmtId="0" fontId="56" fillId="0" borderId="51" xfId="0" applyFont="1" applyBorder="1" applyAlignment="1">
      <alignment horizontal="center"/>
    </xf>
    <xf numFmtId="43" fontId="61" fillId="0" borderId="52" xfId="1" applyFont="1" applyBorder="1"/>
    <xf numFmtId="0" fontId="56" fillId="0" borderId="53" xfId="0" applyFont="1" applyBorder="1" applyAlignment="1">
      <alignment horizontal="center"/>
    </xf>
    <xf numFmtId="0" fontId="56" fillId="0" borderId="8" xfId="0" applyFont="1" applyBorder="1" applyAlignment="1">
      <alignment horizontal="center"/>
    </xf>
    <xf numFmtId="43" fontId="0" fillId="0" borderId="54" xfId="1" applyFont="1" applyBorder="1"/>
    <xf numFmtId="8" fontId="0" fillId="0" borderId="0" xfId="0" applyNumberFormat="1"/>
    <xf numFmtId="0" fontId="60" fillId="4" borderId="0" xfId="0" applyFont="1" applyFill="1" applyAlignment="1">
      <alignment horizontal="center"/>
    </xf>
    <xf numFmtId="0" fontId="4" fillId="2" borderId="0" xfId="3" applyFont="1" applyFill="1" applyAlignment="1">
      <alignment vertical="center"/>
    </xf>
    <xf numFmtId="174" fontId="0" fillId="0" borderId="10" xfId="1" applyNumberFormat="1" applyFont="1" applyBorder="1" applyAlignment="1">
      <alignment horizontal="center"/>
    </xf>
    <xf numFmtId="174" fontId="0" fillId="0" borderId="10" xfId="1" quotePrefix="1" applyNumberFormat="1" applyFont="1" applyBorder="1" applyAlignment="1">
      <alignment horizontal="center"/>
    </xf>
    <xf numFmtId="168" fontId="0" fillId="0" borderId="0" xfId="0" applyNumberFormat="1" applyAlignment="1">
      <alignment vertical="center"/>
    </xf>
    <xf numFmtId="167" fontId="56" fillId="0" borderId="0" xfId="0" applyNumberFormat="1" applyFont="1" applyAlignment="1">
      <alignment vertical="center"/>
    </xf>
    <xf numFmtId="167" fontId="0" fillId="0" borderId="1" xfId="0" applyNumberFormat="1" applyBorder="1" applyAlignment="1">
      <alignment vertical="center"/>
    </xf>
    <xf numFmtId="167" fontId="0" fillId="0" borderId="0" xfId="0" applyNumberFormat="1" applyAlignment="1">
      <alignment vertical="center"/>
    </xf>
    <xf numFmtId="167" fontId="0" fillId="0" borderId="1" xfId="1" applyNumberFormat="1" applyFont="1" applyBorder="1" applyAlignment="1">
      <alignment vertical="center"/>
    </xf>
    <xf numFmtId="167" fontId="0" fillId="0" borderId="0" xfId="1" applyNumberFormat="1" applyFont="1" applyAlignment="1">
      <alignment vertical="center"/>
    </xf>
    <xf numFmtId="10" fontId="0" fillId="0" borderId="0" xfId="2" applyNumberFormat="1" applyFont="1" applyAlignment="1">
      <alignment vertical="center"/>
    </xf>
    <xf numFmtId="0" fontId="101" fillId="0" borderId="0" xfId="16" applyFont="1" applyFill="1"/>
    <xf numFmtId="0" fontId="102" fillId="0" borderId="0" xfId="0" applyFont="1" applyAlignment="1">
      <alignment horizontal="left" vertical="center"/>
    </xf>
    <xf numFmtId="8" fontId="102" fillId="0" borderId="0" xfId="0" applyNumberFormat="1" applyFont="1" applyAlignment="1">
      <alignment horizontal="left" vertical="center"/>
    </xf>
    <xf numFmtId="186" fontId="102" fillId="0" borderId="0" xfId="0" applyNumberFormat="1" applyFont="1" applyAlignment="1">
      <alignment horizontal="left" vertical="center"/>
    </xf>
    <xf numFmtId="0" fontId="101" fillId="0" borderId="0" xfId="16" applyFont="1"/>
    <xf numFmtId="9" fontId="39" fillId="0" borderId="10" xfId="2" applyFont="1" applyBorder="1" applyAlignment="1">
      <alignment horizontal="center" vertical="center"/>
    </xf>
    <xf numFmtId="10" fontId="60" fillId="2" borderId="24" xfId="0" applyNumberFormat="1" applyFont="1" applyFill="1" applyBorder="1" applyAlignment="1">
      <alignment horizontal="right" vertical="center"/>
    </xf>
    <xf numFmtId="10" fontId="0" fillId="0" borderId="0" xfId="2" applyNumberFormat="1" applyFont="1" applyBorder="1" applyAlignment="1">
      <alignment vertical="center"/>
    </xf>
    <xf numFmtId="10" fontId="60" fillId="2" borderId="24" xfId="2" applyNumberFormat="1" applyFont="1" applyFill="1" applyBorder="1" applyAlignment="1">
      <alignment vertical="center"/>
    </xf>
    <xf numFmtId="182" fontId="0" fillId="0" borderId="10" xfId="1" applyNumberFormat="1" applyFont="1" applyBorder="1"/>
    <xf numFmtId="182" fontId="61" fillId="4" borderId="10" xfId="5" applyNumberFormat="1" applyFont="1" applyFill="1" applyBorder="1" applyAlignment="1">
      <alignment horizontal="center"/>
    </xf>
    <xf numFmtId="182" fontId="0" fillId="0" borderId="10" xfId="1" applyNumberFormat="1" applyFont="1" applyBorder="1" applyAlignment="1"/>
    <xf numFmtId="173" fontId="39" fillId="4" borderId="10" xfId="2" applyNumberFormat="1" applyFont="1" applyFill="1" applyBorder="1" applyAlignment="1">
      <alignment vertical="center"/>
    </xf>
    <xf numFmtId="10" fontId="39" fillId="4" borderId="10" xfId="2" applyNumberFormat="1" applyFont="1" applyFill="1" applyBorder="1" applyAlignment="1">
      <alignment vertical="center"/>
    </xf>
    <xf numFmtId="174" fontId="39" fillId="4" borderId="10" xfId="1" applyNumberFormat="1" applyFont="1" applyFill="1" applyBorder="1" applyAlignment="1">
      <alignment vertical="center"/>
    </xf>
    <xf numFmtId="9" fontId="39" fillId="4" borderId="10" xfId="2" applyFont="1" applyFill="1" applyBorder="1" applyAlignment="1">
      <alignment vertical="center"/>
    </xf>
    <xf numFmtId="10" fontId="9" fillId="8" borderId="0" xfId="14" applyNumberFormat="1" applyFont="1" applyFill="1" applyBorder="1" applyAlignment="1">
      <alignment horizontal="right"/>
    </xf>
    <xf numFmtId="10" fontId="9" fillId="6" borderId="0" xfId="14" applyNumberFormat="1" applyFont="1" applyFill="1" applyAlignment="1">
      <alignment horizontal="right"/>
    </xf>
    <xf numFmtId="10" fontId="91" fillId="4" borderId="17" xfId="2" applyNumberFormat="1" applyFont="1" applyFill="1" applyBorder="1"/>
    <xf numFmtId="43" fontId="0" fillId="0" borderId="0" xfId="0" applyNumberFormat="1" applyAlignment="1">
      <alignment vertical="center"/>
    </xf>
    <xf numFmtId="0" fontId="3" fillId="0" borderId="0" xfId="0" applyFont="1" applyAlignment="1">
      <alignment vertical="center"/>
    </xf>
    <xf numFmtId="0" fontId="103" fillId="2" borderId="0" xfId="0" applyFont="1" applyFill="1"/>
    <xf numFmtId="0" fontId="104" fillId="2" borderId="0" xfId="0" applyFont="1" applyFill="1"/>
    <xf numFmtId="0" fontId="58" fillId="4" borderId="0" xfId="0" applyFont="1" applyFill="1" applyAlignment="1">
      <alignment vertical="center"/>
    </xf>
    <xf numFmtId="174" fontId="39" fillId="4" borderId="0" xfId="0" applyNumberFormat="1" applyFont="1" applyFill="1" applyAlignment="1">
      <alignment vertical="center"/>
    </xf>
    <xf numFmtId="43" fontId="39" fillId="4" borderId="0" xfId="1" applyFont="1" applyFill="1" applyAlignment="1">
      <alignment vertical="center"/>
    </xf>
    <xf numFmtId="43" fontId="39" fillId="4" borderId="0" xfId="1" applyFont="1" applyFill="1" applyBorder="1" applyAlignment="1">
      <alignment vertical="center"/>
    </xf>
    <xf numFmtId="9" fontId="39" fillId="4" borderId="0" xfId="2" applyFont="1" applyFill="1" applyAlignment="1">
      <alignment vertical="center"/>
    </xf>
    <xf numFmtId="0" fontId="8" fillId="4" borderId="0" xfId="0" applyFont="1" applyFill="1" applyAlignment="1">
      <alignment vertical="center" wrapText="1"/>
    </xf>
    <xf numFmtId="2" fontId="3" fillId="0" borderId="0" xfId="3" applyNumberFormat="1" applyAlignment="1">
      <alignment vertical="center"/>
    </xf>
    <xf numFmtId="9" fontId="0" fillId="0" borderId="0" xfId="2" applyFont="1"/>
    <xf numFmtId="170" fontId="39" fillId="0" borderId="0" xfId="1" applyNumberFormat="1" applyFont="1"/>
    <xf numFmtId="176" fontId="18" fillId="0" borderId="0" xfId="1" applyNumberFormat="1" applyFont="1" applyAlignment="1">
      <alignment vertical="center"/>
    </xf>
    <xf numFmtId="0" fontId="60" fillId="0" borderId="0" xfId="0" applyFont="1" applyAlignment="1">
      <alignment vertical="center"/>
    </xf>
    <xf numFmtId="167" fontId="60" fillId="0" borderId="0" xfId="0" applyNumberFormat="1" applyFont="1" applyAlignment="1">
      <alignment vertical="center"/>
    </xf>
    <xf numFmtId="9" fontId="0" fillId="0" borderId="10" xfId="2" applyFont="1" applyBorder="1" applyAlignment="1">
      <alignment horizontal="center"/>
    </xf>
    <xf numFmtId="166" fontId="39" fillId="4" borderId="10" xfId="1" applyNumberFormat="1" applyFont="1" applyFill="1" applyBorder="1" applyAlignment="1">
      <alignment vertical="center"/>
    </xf>
    <xf numFmtId="0" fontId="60" fillId="2" borderId="10" xfId="4" applyFont="1" applyFill="1" applyBorder="1" applyAlignment="1">
      <alignment horizontal="center" vertical="center" wrapText="1"/>
    </xf>
    <xf numFmtId="174" fontId="39" fillId="0" borderId="10" xfId="1" applyNumberFormat="1" applyFont="1" applyBorder="1" applyAlignment="1">
      <alignment horizontal="right"/>
    </xf>
    <xf numFmtId="167" fontId="3" fillId="4" borderId="39" xfId="5" applyNumberFormat="1" applyFont="1" applyFill="1" applyBorder="1" applyAlignment="1">
      <alignment horizontal="right"/>
    </xf>
    <xf numFmtId="174" fontId="39" fillId="0" borderId="0" xfId="3" applyNumberFormat="1" applyFont="1" applyAlignment="1">
      <alignment horizontal="right"/>
    </xf>
    <xf numFmtId="10" fontId="39" fillId="0" borderId="10" xfId="2" applyNumberFormat="1" applyFont="1" applyBorder="1" applyAlignment="1">
      <alignment horizontal="right"/>
    </xf>
    <xf numFmtId="174" fontId="39" fillId="6" borderId="10" xfId="1" applyNumberFormat="1" applyFont="1" applyFill="1" applyBorder="1" applyAlignment="1">
      <alignment horizontal="right"/>
    </xf>
    <xf numFmtId="43" fontId="3" fillId="0" borderId="0" xfId="1" applyFont="1"/>
    <xf numFmtId="174" fontId="3" fillId="0" borderId="0" xfId="3" applyNumberFormat="1" applyAlignment="1">
      <alignment vertical="center"/>
    </xf>
    <xf numFmtId="174" fontId="60" fillId="2" borderId="15" xfId="4" applyNumberFormat="1" applyFont="1" applyFill="1" applyBorder="1" applyAlignment="1">
      <alignment vertical="center" wrapText="1"/>
    </xf>
    <xf numFmtId="174" fontId="60" fillId="2" borderId="0" xfId="0" applyNumberFormat="1" applyFont="1" applyFill="1" applyAlignment="1">
      <alignment horizontal="center" vertical="center"/>
    </xf>
    <xf numFmtId="174" fontId="60" fillId="0" borderId="0" xfId="4" applyNumberFormat="1" applyFont="1" applyAlignment="1">
      <alignment horizontal="center" vertical="center"/>
    </xf>
    <xf numFmtId="174" fontId="39" fillId="0" borderId="1" xfId="5" applyNumberFormat="1" applyFont="1" applyFill="1" applyBorder="1"/>
    <xf numFmtId="174" fontId="39" fillId="0" borderId="1" xfId="1" applyNumberFormat="1" applyFont="1" applyFill="1" applyBorder="1"/>
    <xf numFmtId="174" fontId="39" fillId="0" borderId="0" xfId="5" applyNumberFormat="1" applyFont="1" applyFill="1" applyBorder="1"/>
    <xf numFmtId="174" fontId="39" fillId="0" borderId="0" xfId="1" applyNumberFormat="1" applyFont="1" applyFill="1" applyBorder="1"/>
    <xf numFmtId="174" fontId="0" fillId="0" borderId="0" xfId="0" applyNumberFormat="1"/>
    <xf numFmtId="174" fontId="0" fillId="0" borderId="2" xfId="0" applyNumberFormat="1" applyBorder="1"/>
    <xf numFmtId="189" fontId="39" fillId="0" borderId="0" xfId="1" applyNumberFormat="1" applyFont="1" applyFill="1" applyBorder="1" applyAlignment="1" applyProtection="1">
      <alignment horizontal="center" vertical="center"/>
      <protection locked="0"/>
    </xf>
    <xf numFmtId="174" fontId="58" fillId="0" borderId="0" xfId="1" applyNumberFormat="1" applyFont="1" applyAlignment="1">
      <alignment vertical="center"/>
    </xf>
    <xf numFmtId="174" fontId="39" fillId="0" borderId="1" xfId="1" applyNumberFormat="1" applyFont="1" applyFill="1" applyBorder="1" applyAlignment="1" applyProtection="1">
      <alignment horizontal="center" vertical="center"/>
      <protection locked="0"/>
    </xf>
    <xf numFmtId="174" fontId="39" fillId="0" borderId="0" xfId="1" applyNumberFormat="1" applyFont="1" applyFill="1" applyBorder="1" applyAlignment="1" applyProtection="1">
      <alignment horizontal="center" vertical="center"/>
      <protection locked="0"/>
    </xf>
    <xf numFmtId="174" fontId="39" fillId="4" borderId="0" xfId="1" applyNumberFormat="1" applyFont="1" applyFill="1" applyBorder="1" applyAlignment="1" applyProtection="1">
      <alignment horizontal="center" vertical="center"/>
      <protection locked="0"/>
    </xf>
    <xf numFmtId="174" fontId="39" fillId="0" borderId="2" xfId="1" applyNumberFormat="1" applyFont="1" applyFill="1" applyBorder="1" applyAlignment="1" applyProtection="1">
      <alignment horizontal="center" vertical="center"/>
      <protection locked="0"/>
    </xf>
    <xf numFmtId="167" fontId="3" fillId="4" borderId="0" xfId="3" applyNumberFormat="1" applyFill="1" applyAlignment="1">
      <alignment vertical="center"/>
    </xf>
    <xf numFmtId="9" fontId="32" fillId="4" borderId="0" xfId="0" applyNumberFormat="1" applyFont="1" applyFill="1" applyAlignment="1">
      <alignment vertical="center"/>
    </xf>
    <xf numFmtId="0" fontId="17" fillId="2" borderId="0" xfId="4" applyFont="1" applyFill="1" applyAlignment="1">
      <alignment horizontal="left" vertical="center" indent="1"/>
    </xf>
    <xf numFmtId="167" fontId="56" fillId="4" borderId="0" xfId="0" applyNumberFormat="1" applyFont="1" applyFill="1" applyAlignment="1">
      <alignment vertical="center"/>
    </xf>
    <xf numFmtId="10" fontId="3" fillId="0" borderId="0" xfId="2" applyNumberFormat="1" applyFont="1" applyAlignment="1">
      <alignment horizontal="center" vertical="center"/>
    </xf>
    <xf numFmtId="9" fontId="39" fillId="0" borderId="0" xfId="2" applyFont="1" applyAlignment="1">
      <alignment horizontal="left" vertical="center"/>
    </xf>
    <xf numFmtId="9" fontId="0" fillId="0" borderId="0" xfId="2" applyFont="1" applyAlignment="1">
      <alignment horizontal="center" vertical="center"/>
    </xf>
    <xf numFmtId="43" fontId="61" fillId="0" borderId="0" xfId="1" applyFont="1"/>
    <xf numFmtId="43" fontId="3" fillId="0" borderId="0" xfId="3" applyNumberFormat="1" applyAlignment="1">
      <alignment vertical="center"/>
    </xf>
    <xf numFmtId="3" fontId="3" fillId="4" borderId="0" xfId="3" applyNumberFormat="1" applyFill="1" applyAlignment="1">
      <alignment vertical="center"/>
    </xf>
    <xf numFmtId="168" fontId="39" fillId="4" borderId="0" xfId="5" applyNumberFormat="1" applyFont="1" applyFill="1" applyBorder="1" applyAlignment="1">
      <alignment horizontal="center"/>
    </xf>
    <xf numFmtId="168" fontId="32" fillId="4" borderId="0" xfId="0" applyNumberFormat="1" applyFont="1" applyFill="1" applyAlignment="1">
      <alignment vertical="center"/>
    </xf>
    <xf numFmtId="168" fontId="0" fillId="4" borderId="0" xfId="0" applyNumberFormat="1" applyFill="1" applyAlignment="1">
      <alignment vertical="center"/>
    </xf>
    <xf numFmtId="10" fontId="9" fillId="6" borderId="20" xfId="14" applyNumberFormat="1" applyFont="1" applyFill="1" applyBorder="1" applyAlignment="1">
      <alignment horizontal="right"/>
    </xf>
    <xf numFmtId="10" fontId="9" fillId="8" borderId="0" xfId="14" applyNumberFormat="1" applyFont="1" applyFill="1" applyAlignment="1">
      <alignment horizontal="right"/>
    </xf>
    <xf numFmtId="8" fontId="85" fillId="14" borderId="10" xfId="0" applyNumberFormat="1" applyFont="1" applyFill="1" applyBorder="1" applyAlignment="1">
      <alignment horizontal="center" vertical="center" wrapText="1"/>
    </xf>
    <xf numFmtId="43" fontId="0" fillId="0" borderId="0" xfId="1" applyFont="1" applyAlignment="1">
      <alignment vertical="center"/>
    </xf>
    <xf numFmtId="10" fontId="61" fillId="0" borderId="0" xfId="4" applyNumberFormat="1" applyFont="1" applyAlignment="1">
      <alignment vertical="center"/>
    </xf>
    <xf numFmtId="10" fontId="58" fillId="0" borderId="0" xfId="4" applyNumberFormat="1" applyFont="1" applyAlignment="1">
      <alignment vertical="center"/>
    </xf>
    <xf numFmtId="0" fontId="105" fillId="0" borderId="0" xfId="4" applyFont="1" applyAlignment="1">
      <alignment horizontal="left"/>
    </xf>
    <xf numFmtId="43" fontId="0" fillId="4" borderId="0" xfId="1" applyFont="1" applyFill="1" applyAlignment="1">
      <alignment horizontal="left"/>
    </xf>
    <xf numFmtId="174" fontId="61" fillId="0" borderId="0" xfId="2" applyNumberFormat="1" applyFont="1" applyAlignment="1">
      <alignment horizontal="center" vertical="center"/>
    </xf>
    <xf numFmtId="9" fontId="39" fillId="0" borderId="2" xfId="2" applyFont="1" applyFill="1" applyBorder="1" applyAlignment="1">
      <alignment vertical="center"/>
    </xf>
    <xf numFmtId="9" fontId="39" fillId="0" borderId="2" xfId="2" applyFont="1" applyBorder="1" applyAlignment="1">
      <alignment vertical="center"/>
    </xf>
    <xf numFmtId="174" fontId="58" fillId="0" borderId="0" xfId="1" applyNumberFormat="1" applyFont="1"/>
    <xf numFmtId="174" fontId="58" fillId="0" borderId="0" xfId="1" applyNumberFormat="1" applyFont="1" applyFill="1" applyAlignment="1">
      <alignment vertical="center"/>
    </xf>
    <xf numFmtId="43" fontId="19" fillId="2" borderId="0" xfId="1" applyFont="1" applyFill="1"/>
    <xf numFmtId="43" fontId="6" fillId="2" borderId="0" xfId="1" applyFont="1" applyFill="1"/>
    <xf numFmtId="43" fontId="3" fillId="2" borderId="0" xfId="1" applyFont="1" applyFill="1"/>
    <xf numFmtId="43" fontId="10" fillId="2" borderId="0" xfId="1" applyFont="1" applyFill="1" applyAlignment="1">
      <alignment horizontal="center" vertical="center" wrapText="1"/>
    </xf>
    <xf numFmtId="43" fontId="8" fillId="2" borderId="0" xfId="1" applyFont="1" applyFill="1" applyAlignment="1">
      <alignment vertical="center"/>
    </xf>
    <xf numFmtId="0" fontId="0" fillId="4" borderId="10" xfId="0" applyFill="1" applyBorder="1" applyAlignment="1">
      <alignment horizontal="center" vertical="center" wrapText="1"/>
    </xf>
    <xf numFmtId="0" fontId="0" fillId="4" borderId="10" xfId="0" applyFill="1" applyBorder="1" applyAlignment="1">
      <alignment vertical="center"/>
    </xf>
    <xf numFmtId="43" fontId="0" fillId="4" borderId="10" xfId="1" applyFont="1" applyFill="1" applyBorder="1" applyAlignment="1">
      <alignment vertical="center"/>
    </xf>
    <xf numFmtId="10" fontId="19" fillId="2" borderId="0" xfId="2" applyNumberFormat="1" applyFont="1" applyFill="1"/>
    <xf numFmtId="10" fontId="6" fillId="2" borderId="0" xfId="2" applyNumberFormat="1" applyFont="1" applyFill="1"/>
    <xf numFmtId="10" fontId="3" fillId="2" borderId="0" xfId="2" applyNumberFormat="1" applyFont="1" applyFill="1"/>
    <xf numFmtId="10" fontId="10" fillId="2" borderId="0" xfId="2" applyNumberFormat="1" applyFont="1" applyFill="1" applyAlignment="1">
      <alignment horizontal="center" vertical="center" wrapText="1"/>
    </xf>
    <xf numFmtId="10" fontId="94" fillId="0" borderId="21" xfId="2" applyNumberFormat="1" applyFont="1" applyBorder="1" applyAlignment="1">
      <alignment horizontal="center" vertical="center" wrapText="1"/>
    </xf>
    <xf numFmtId="10" fontId="0" fillId="4" borderId="10" xfId="2" applyNumberFormat="1" applyFont="1" applyFill="1" applyBorder="1" applyAlignment="1">
      <alignment vertical="center"/>
    </xf>
    <xf numFmtId="9" fontId="18" fillId="2" borderId="0" xfId="2" applyFont="1" applyFill="1"/>
    <xf numFmtId="9" fontId="6" fillId="2" borderId="0" xfId="2" applyFont="1" applyFill="1"/>
    <xf numFmtId="9" fontId="0" fillId="2" borderId="0" xfId="2" applyFont="1" applyFill="1"/>
    <xf numFmtId="9" fontId="0" fillId="4" borderId="0" xfId="2" applyFont="1" applyFill="1"/>
    <xf numFmtId="9" fontId="10" fillId="2" borderId="0" xfId="2" applyFont="1" applyFill="1" applyAlignment="1">
      <alignment horizontal="center" vertical="center" wrapText="1"/>
    </xf>
    <xf numFmtId="9" fontId="94" fillId="0" borderId="21" xfId="2" applyFont="1" applyBorder="1" applyAlignment="1">
      <alignment horizontal="center" vertical="center" wrapText="1"/>
    </xf>
    <xf numFmtId="9" fontId="0" fillId="4" borderId="10" xfId="2" applyFont="1" applyFill="1" applyBorder="1" applyAlignment="1">
      <alignment vertical="center"/>
    </xf>
    <xf numFmtId="43" fontId="94" fillId="4" borderId="21" xfId="1" applyFont="1" applyFill="1" applyBorder="1" applyAlignment="1">
      <alignment horizontal="center" vertical="center" wrapText="1"/>
    </xf>
    <xf numFmtId="168" fontId="60" fillId="2" borderId="10" xfId="5" applyNumberFormat="1" applyFont="1" applyFill="1" applyBorder="1"/>
    <xf numFmtId="49" fontId="39" fillId="0" borderId="29" xfId="0" applyNumberFormat="1" applyFont="1" applyBorder="1" applyAlignment="1">
      <alignment vertical="center"/>
    </xf>
    <xf numFmtId="0" fontId="39" fillId="0" borderId="0" xfId="0" applyFont="1" applyAlignment="1">
      <alignment horizontal="left" vertical="center"/>
    </xf>
    <xf numFmtId="14" fontId="18" fillId="2" borderId="0" xfId="0" applyNumberFormat="1" applyFont="1" applyFill="1"/>
    <xf numFmtId="14" fontId="6" fillId="2" borderId="0" xfId="0" applyNumberFormat="1" applyFont="1" applyFill="1"/>
    <xf numFmtId="14" fontId="8" fillId="2" borderId="0" xfId="3" applyNumberFormat="1" applyFont="1" applyFill="1" applyAlignment="1">
      <alignment vertical="center"/>
    </xf>
    <xf numFmtId="14" fontId="0" fillId="4" borderId="0" xfId="0" applyNumberFormat="1" applyFill="1"/>
    <xf numFmtId="14" fontId="10" fillId="2" borderId="0" xfId="0" applyNumberFormat="1" applyFont="1" applyFill="1" applyAlignment="1">
      <alignment horizontal="center" vertical="center" wrapText="1"/>
    </xf>
    <xf numFmtId="14" fontId="94" fillId="0" borderId="21" xfId="0" applyNumberFormat="1" applyFont="1" applyBorder="1" applyAlignment="1">
      <alignment horizontal="center" vertical="center" wrapText="1"/>
    </xf>
    <xf numFmtId="14" fontId="0" fillId="4" borderId="10" xfId="0" applyNumberFormat="1" applyFill="1" applyBorder="1" applyAlignment="1">
      <alignment vertical="center"/>
    </xf>
    <xf numFmtId="168" fontId="60" fillId="2" borderId="3" xfId="0" applyNumberFormat="1" applyFont="1" applyFill="1" applyBorder="1" applyAlignment="1">
      <alignment vertical="center"/>
    </xf>
    <xf numFmtId="168" fontId="0" fillId="0" borderId="0" xfId="1" applyNumberFormat="1" applyFont="1" applyBorder="1" applyAlignment="1">
      <alignment vertical="center"/>
    </xf>
    <xf numFmtId="168" fontId="0" fillId="0" borderId="1" xfId="0" applyNumberFormat="1" applyBorder="1" applyAlignment="1">
      <alignment vertical="center"/>
    </xf>
    <xf numFmtId="168" fontId="56" fillId="0" borderId="0" xfId="0" applyNumberFormat="1" applyFont="1" applyAlignment="1">
      <alignment vertical="center"/>
    </xf>
    <xf numFmtId="168" fontId="39" fillId="0" borderId="0" xfId="0" applyNumberFormat="1" applyFont="1" applyAlignment="1">
      <alignment vertical="center"/>
    </xf>
    <xf numFmtId="168" fontId="39" fillId="0" borderId="0" xfId="1" applyNumberFormat="1" applyFont="1" applyBorder="1" applyAlignment="1">
      <alignment vertical="center"/>
    </xf>
    <xf numFmtId="168" fontId="60" fillId="0" borderId="0" xfId="0" applyNumberFormat="1" applyFont="1" applyAlignment="1">
      <alignment vertical="center"/>
    </xf>
    <xf numFmtId="168" fontId="0" fillId="0" borderId="0" xfId="1" applyNumberFormat="1" applyFont="1" applyAlignment="1">
      <alignment vertical="center"/>
    </xf>
    <xf numFmtId="168" fontId="0" fillId="0" borderId="7" xfId="0" applyNumberFormat="1" applyBorder="1" applyAlignment="1">
      <alignment vertical="center"/>
    </xf>
    <xf numFmtId="168" fontId="39" fillId="0" borderId="10" xfId="5" applyNumberFormat="1" applyFont="1" applyFill="1" applyBorder="1" applyAlignment="1">
      <alignment horizontal="center"/>
    </xf>
    <xf numFmtId="172" fontId="0" fillId="0" borderId="0" xfId="2" applyNumberFormat="1" applyFont="1"/>
    <xf numFmtId="176" fontId="0" fillId="0" borderId="0" xfId="1" applyNumberFormat="1" applyFont="1"/>
    <xf numFmtId="43" fontId="3" fillId="4" borderId="0" xfId="1" applyFont="1" applyFill="1" applyAlignment="1">
      <alignment vertical="center"/>
    </xf>
    <xf numFmtId="43" fontId="3" fillId="4" borderId="0" xfId="1" applyFont="1" applyFill="1" applyAlignment="1">
      <alignment horizontal="center" vertical="center"/>
    </xf>
    <xf numFmtId="174" fontId="3" fillId="4" borderId="10" xfId="1" applyNumberFormat="1" applyFont="1" applyFill="1" applyBorder="1" applyAlignment="1">
      <alignment vertical="center"/>
    </xf>
    <xf numFmtId="168" fontId="10" fillId="2" borderId="0" xfId="5" applyNumberFormat="1" applyFont="1" applyFill="1" applyBorder="1"/>
    <xf numFmtId="0" fontId="39" fillId="0" borderId="0" xfId="3" applyFont="1" applyAlignment="1">
      <alignment horizontal="left"/>
    </xf>
    <xf numFmtId="43" fontId="56" fillId="0" borderId="0" xfId="0" applyNumberFormat="1" applyFont="1" applyAlignment="1">
      <alignment vertical="center"/>
    </xf>
    <xf numFmtId="43" fontId="0" fillId="0" borderId="0" xfId="1" applyFont="1" applyBorder="1" applyAlignment="1">
      <alignment vertical="center"/>
    </xf>
    <xf numFmtId="164" fontId="0" fillId="0" borderId="0" xfId="0" applyNumberFormat="1"/>
    <xf numFmtId="10" fontId="9" fillId="0" borderId="16" xfId="2" applyNumberFormat="1" applyFont="1" applyBorder="1"/>
    <xf numFmtId="10" fontId="9" fillId="23" borderId="16" xfId="2" applyNumberFormat="1" applyFont="1" applyFill="1" applyBorder="1"/>
    <xf numFmtId="9" fontId="3" fillId="0" borderId="0" xfId="2" applyFont="1"/>
    <xf numFmtId="10" fontId="3" fillId="4" borderId="0" xfId="3" applyNumberFormat="1" applyFill="1"/>
    <xf numFmtId="0" fontId="106" fillId="2" borderId="0" xfId="3" applyFont="1" applyFill="1" applyAlignment="1">
      <alignment vertical="center"/>
    </xf>
    <xf numFmtId="0" fontId="1" fillId="4" borderId="0" xfId="0" applyFont="1" applyFill="1"/>
    <xf numFmtId="0" fontId="1" fillId="4" borderId="0" xfId="0" applyFont="1" applyFill="1" applyAlignment="1">
      <alignment horizontal="center"/>
    </xf>
    <xf numFmtId="0" fontId="1" fillId="4" borderId="0" xfId="0" applyFont="1" applyFill="1" applyAlignment="1">
      <alignment horizontal="center" vertical="center"/>
    </xf>
    <xf numFmtId="0" fontId="1" fillId="4" borderId="56" xfId="0" applyFont="1" applyFill="1" applyBorder="1" applyAlignment="1">
      <alignment horizontal="center"/>
    </xf>
    <xf numFmtId="0" fontId="1" fillId="4" borderId="1" xfId="0" applyFont="1" applyFill="1" applyBorder="1" applyAlignment="1">
      <alignment horizontal="center"/>
    </xf>
    <xf numFmtId="0" fontId="108" fillId="0" borderId="29" xfId="87" applyFont="1" applyBorder="1" applyAlignment="1">
      <alignment horizontal="left" vertical="center" wrapText="1"/>
    </xf>
    <xf numFmtId="0" fontId="108" fillId="0" borderId="0" xfId="87" applyFont="1" applyAlignment="1">
      <alignment horizontal="left" vertical="center" wrapText="1"/>
    </xf>
    <xf numFmtId="0" fontId="108" fillId="4" borderId="29" xfId="87" applyFont="1" applyFill="1" applyBorder="1" applyAlignment="1">
      <alignment horizontal="left" vertical="center" wrapText="1"/>
    </xf>
    <xf numFmtId="0" fontId="107" fillId="0" borderId="29" xfId="87" applyFont="1" applyBorder="1" applyAlignment="1">
      <alignment horizontal="left" vertical="center" wrapText="1"/>
    </xf>
    <xf numFmtId="0" fontId="107" fillId="0" borderId="0" xfId="87" applyFont="1" applyAlignment="1">
      <alignment horizontal="left" vertical="center" wrapText="1"/>
    </xf>
    <xf numFmtId="0" fontId="1" fillId="0" borderId="0" xfId="0" applyFont="1"/>
    <xf numFmtId="3" fontId="1" fillId="4" borderId="0" xfId="0" applyNumberFormat="1" applyFont="1" applyFill="1"/>
    <xf numFmtId="3" fontId="1" fillId="0" borderId="0" xfId="0" applyNumberFormat="1" applyFont="1"/>
    <xf numFmtId="0" fontId="1" fillId="0" borderId="0" xfId="0" applyFont="1" applyAlignment="1">
      <alignment horizontal="center"/>
    </xf>
    <xf numFmtId="0" fontId="1" fillId="0" borderId="0" xfId="0" applyFont="1" applyAlignment="1">
      <alignment horizontal="left"/>
    </xf>
    <xf numFmtId="0" fontId="108" fillId="0" borderId="58" xfId="87" applyFont="1" applyBorder="1" applyAlignment="1">
      <alignment horizontal="left" vertical="center" wrapText="1"/>
    </xf>
    <xf numFmtId="0" fontId="1" fillId="0" borderId="59" xfId="0" applyFont="1" applyBorder="1" applyAlignment="1">
      <alignment horizontal="left"/>
    </xf>
    <xf numFmtId="4" fontId="0" fillId="0" borderId="30" xfId="0" applyNumberFormat="1" applyBorder="1"/>
    <xf numFmtId="4" fontId="0" fillId="0" borderId="30" xfId="0" applyNumberFormat="1" applyBorder="1" applyAlignment="1">
      <alignment vertical="center"/>
    </xf>
    <xf numFmtId="0" fontId="108" fillId="4" borderId="0" xfId="87" applyFont="1" applyFill="1" applyAlignment="1">
      <alignment horizontal="left" vertical="center" wrapText="1"/>
    </xf>
    <xf numFmtId="4" fontId="0" fillId="4" borderId="30" xfId="0" applyNumberFormat="1" applyFill="1" applyBorder="1"/>
    <xf numFmtId="0" fontId="108" fillId="0" borderId="59" xfId="87" applyFont="1" applyBorder="1" applyAlignment="1">
      <alignment horizontal="left" vertical="center" wrapText="1"/>
    </xf>
    <xf numFmtId="4" fontId="0" fillId="0" borderId="60" xfId="0" applyNumberFormat="1" applyBorder="1"/>
    <xf numFmtId="0" fontId="107" fillId="4" borderId="0" xfId="87" applyFont="1" applyFill="1" applyAlignment="1">
      <alignment horizontal="left" vertical="center" wrapText="1"/>
    </xf>
    <xf numFmtId="0" fontId="108" fillId="4" borderId="59" xfId="87" applyFont="1" applyFill="1" applyBorder="1" applyAlignment="1">
      <alignment horizontal="left" vertical="center" wrapText="1"/>
    </xf>
    <xf numFmtId="169" fontId="40" fillId="15" borderId="10" xfId="12" applyNumberFormat="1" applyFont="1" applyFill="1" applyBorder="1" applyAlignment="1">
      <alignment horizontal="center"/>
    </xf>
    <xf numFmtId="10" fontId="40" fillId="15" borderId="10" xfId="2" applyNumberFormat="1" applyFont="1" applyFill="1" applyBorder="1" applyAlignment="1">
      <alignment horizontal="center"/>
    </xf>
    <xf numFmtId="187" fontId="60" fillId="2" borderId="10" xfId="1" applyNumberFormat="1" applyFont="1" applyFill="1" applyBorder="1" applyAlignment="1">
      <alignment horizontal="center" vertical="center"/>
    </xf>
    <xf numFmtId="169" fontId="40" fillId="15" borderId="10" xfId="12" applyNumberFormat="1" applyFont="1" applyFill="1" applyBorder="1" applyAlignment="1">
      <alignment horizontal="center" vertical="center"/>
    </xf>
    <xf numFmtId="0" fontId="40" fillId="15" borderId="10" xfId="12" applyFont="1" applyFill="1" applyBorder="1" applyAlignment="1">
      <alignment horizontal="center" vertical="center"/>
    </xf>
    <xf numFmtId="9" fontId="40" fillId="15" borderId="10" xfId="2" applyFont="1" applyFill="1" applyBorder="1" applyAlignment="1">
      <alignment horizontal="center" vertical="center"/>
    </xf>
    <xf numFmtId="9" fontId="40" fillId="15" borderId="31" xfId="2" applyFont="1" applyFill="1" applyBorder="1" applyAlignment="1">
      <alignment horizontal="center" vertical="center"/>
    </xf>
    <xf numFmtId="10" fontId="40" fillId="15" borderId="10" xfId="2" applyNumberFormat="1" applyFont="1" applyFill="1" applyBorder="1" applyAlignment="1">
      <alignment horizontal="center" vertical="center"/>
    </xf>
    <xf numFmtId="0" fontId="15" fillId="0" borderId="0" xfId="6" applyFont="1" applyAlignment="1">
      <alignment horizontal="left" wrapText="1"/>
    </xf>
    <xf numFmtId="0" fontId="3" fillId="13" borderId="4" xfId="6" applyFill="1" applyBorder="1" applyAlignment="1">
      <alignment horizontal="left" vertical="center" wrapText="1"/>
    </xf>
    <xf numFmtId="0" fontId="3" fillId="13" borderId="5" xfId="6" applyFill="1" applyBorder="1" applyAlignment="1">
      <alignment horizontal="left" vertical="center" wrapText="1"/>
    </xf>
    <xf numFmtId="0" fontId="3" fillId="13" borderId="6" xfId="6" applyFill="1" applyBorder="1" applyAlignment="1">
      <alignment horizontal="left" vertical="center" wrapText="1"/>
    </xf>
    <xf numFmtId="0" fontId="95" fillId="2" borderId="1" xfId="3" applyFont="1" applyFill="1" applyBorder="1" applyAlignment="1">
      <alignment horizontal="center" vertical="center"/>
    </xf>
    <xf numFmtId="0" fontId="16" fillId="19" borderId="0" xfId="4" applyFont="1" applyFill="1" applyAlignment="1">
      <alignment horizontal="center" vertical="center"/>
    </xf>
    <xf numFmtId="0" fontId="60" fillId="2" borderId="31" xfId="0" applyFont="1" applyFill="1" applyBorder="1" applyAlignment="1">
      <alignment horizontal="center"/>
    </xf>
    <xf numFmtId="0" fontId="60" fillId="2" borderId="7" xfId="0" applyFont="1" applyFill="1" applyBorder="1" applyAlignment="1">
      <alignment horizontal="center"/>
    </xf>
    <xf numFmtId="0" fontId="0" fillId="0" borderId="49" xfId="0" applyBorder="1" applyAlignment="1">
      <alignment horizontal="center" vertical="center" textRotation="90"/>
    </xf>
    <xf numFmtId="0" fontId="0" fillId="0" borderId="51" xfId="0" applyBorder="1" applyAlignment="1">
      <alignment horizontal="center" vertical="center" textRotation="90"/>
    </xf>
    <xf numFmtId="0" fontId="56" fillId="3" borderId="49" xfId="0" applyFont="1" applyFill="1" applyBorder="1" applyAlignment="1">
      <alignment horizontal="center" vertical="center"/>
    </xf>
    <xf numFmtId="0" fontId="56" fillId="3" borderId="51" xfId="0" applyFont="1" applyFill="1" applyBorder="1" applyAlignment="1">
      <alignment horizontal="center" vertical="center"/>
    </xf>
    <xf numFmtId="0" fontId="56" fillId="3" borderId="1" xfId="0" applyFont="1" applyFill="1" applyBorder="1" applyAlignment="1">
      <alignment horizontal="center" vertical="center"/>
    </xf>
    <xf numFmtId="0" fontId="56" fillId="3" borderId="0" xfId="0" applyFont="1" applyFill="1" applyAlignment="1">
      <alignment horizontal="center" vertical="center"/>
    </xf>
    <xf numFmtId="0" fontId="0" fillId="0" borderId="62" xfId="0" applyBorder="1" applyAlignment="1">
      <alignment horizontal="center" vertical="center" textRotation="90"/>
    </xf>
    <xf numFmtId="0" fontId="0" fillId="0" borderId="64" xfId="0" applyBorder="1" applyAlignment="1">
      <alignment horizontal="center" vertical="center" textRotation="90"/>
    </xf>
    <xf numFmtId="0" fontId="16" fillId="2" borderId="0" xfId="4" applyFont="1" applyFill="1" applyAlignment="1">
      <alignment horizontal="center" vertical="center"/>
    </xf>
    <xf numFmtId="0" fontId="10" fillId="2" borderId="0" xfId="0" applyFont="1" applyFill="1" applyAlignment="1">
      <alignment horizontal="center" vertical="center"/>
    </xf>
    <xf numFmtId="0" fontId="9" fillId="3" borderId="1" xfId="0" applyFont="1" applyFill="1" applyBorder="1" applyAlignment="1">
      <alignment horizontal="center" vertical="center"/>
    </xf>
    <xf numFmtId="0" fontId="9" fillId="3" borderId="12" xfId="0" applyFont="1" applyFill="1" applyBorder="1" applyAlignment="1">
      <alignment horizontal="center" vertical="center"/>
    </xf>
    <xf numFmtId="0" fontId="60" fillId="2" borderId="22" xfId="0" applyFont="1" applyFill="1" applyBorder="1" applyAlignment="1">
      <alignment horizontal="center" vertical="center"/>
    </xf>
    <xf numFmtId="0" fontId="60" fillId="2" borderId="23" xfId="0" applyFont="1" applyFill="1" applyBorder="1" applyAlignment="1">
      <alignment horizontal="center" vertical="center"/>
    </xf>
    <xf numFmtId="43" fontId="60" fillId="2" borderId="22" xfId="1" applyFont="1" applyFill="1" applyBorder="1" applyAlignment="1">
      <alignment horizontal="center" vertical="center"/>
    </xf>
    <xf numFmtId="43" fontId="60" fillId="2" borderId="23" xfId="1" applyFont="1" applyFill="1" applyBorder="1" applyAlignment="1">
      <alignment horizontal="center" vertical="center"/>
    </xf>
    <xf numFmtId="167" fontId="3" fillId="0" borderId="2" xfId="5" applyNumberFormat="1" applyFont="1" applyFill="1" applyBorder="1" applyAlignment="1">
      <alignment horizontal="center"/>
    </xf>
    <xf numFmtId="169" fontId="9" fillId="3" borderId="0" xfId="8" applyFont="1" applyFill="1" applyAlignment="1">
      <alignment horizontal="center" vertical="center" wrapText="1"/>
    </xf>
    <xf numFmtId="0" fontId="10" fillId="2" borderId="10" xfId="8" applyNumberFormat="1" applyFont="1" applyFill="1" applyBorder="1" applyAlignment="1">
      <alignment horizontal="center" vertical="center"/>
    </xf>
    <xf numFmtId="167" fontId="9" fillId="0" borderId="2" xfId="5" applyNumberFormat="1" applyFont="1" applyFill="1" applyBorder="1" applyAlignment="1">
      <alignment horizontal="center"/>
    </xf>
    <xf numFmtId="169" fontId="10" fillId="2" borderId="0" xfId="8" applyFont="1" applyFill="1" applyAlignment="1">
      <alignment horizontal="center" vertical="center"/>
    </xf>
    <xf numFmtId="0" fontId="3" fillId="2" borderId="0" xfId="3" applyFill="1" applyAlignment="1">
      <alignment horizontal="center"/>
    </xf>
    <xf numFmtId="1" fontId="10" fillId="2" borderId="0" xfId="8" applyNumberFormat="1" applyFont="1" applyFill="1" applyAlignment="1">
      <alignment horizontal="center" vertical="center"/>
    </xf>
    <xf numFmtId="167" fontId="3" fillId="0" borderId="0" xfId="5" applyNumberFormat="1" applyFont="1" applyFill="1" applyBorder="1" applyAlignment="1">
      <alignment horizontal="center"/>
    </xf>
    <xf numFmtId="167" fontId="3" fillId="0" borderId="8" xfId="5" applyNumberFormat="1" applyFont="1" applyFill="1" applyBorder="1" applyAlignment="1">
      <alignment horizontal="center"/>
    </xf>
    <xf numFmtId="167" fontId="3" fillId="4" borderId="0" xfId="5" applyNumberFormat="1" applyFont="1" applyFill="1" applyBorder="1" applyAlignment="1">
      <alignment horizontal="center"/>
    </xf>
    <xf numFmtId="0" fontId="10" fillId="2" borderId="0" xfId="0" applyFont="1" applyFill="1" applyAlignment="1">
      <alignment horizontal="left" vertical="center"/>
    </xf>
    <xf numFmtId="0" fontId="16" fillId="18" borderId="0" xfId="4" applyFont="1" applyFill="1" applyAlignment="1">
      <alignment horizontal="center" vertical="center"/>
    </xf>
    <xf numFmtId="0" fontId="58" fillId="3" borderId="10" xfId="0" applyFont="1" applyFill="1" applyBorder="1" applyAlignment="1">
      <alignment horizontal="center" vertical="center"/>
    </xf>
    <xf numFmtId="0" fontId="60" fillId="2" borderId="10" xfId="0" applyFont="1" applyFill="1" applyBorder="1" applyAlignment="1">
      <alignment horizontal="center" vertical="center"/>
    </xf>
    <xf numFmtId="0" fontId="17" fillId="2" borderId="0" xfId="4" applyFont="1" applyFill="1" applyAlignment="1">
      <alignment horizontal="left" vertical="center"/>
    </xf>
    <xf numFmtId="0" fontId="5" fillId="2" borderId="0" xfId="4" applyFont="1" applyFill="1" applyAlignment="1">
      <alignment horizontal="left" vertical="center"/>
    </xf>
    <xf numFmtId="0" fontId="8" fillId="2" borderId="0" xfId="3" applyFont="1" applyFill="1" applyAlignment="1">
      <alignment horizontal="center" vertical="center"/>
    </xf>
    <xf numFmtId="0" fontId="5" fillId="2" borderId="0" xfId="0" applyFont="1" applyFill="1" applyAlignment="1">
      <alignment horizontal="left"/>
    </xf>
    <xf numFmtId="0" fontId="57" fillId="2" borderId="25" xfId="0" applyFont="1" applyFill="1" applyBorder="1" applyAlignment="1">
      <alignment horizontal="center" vertical="center"/>
    </xf>
    <xf numFmtId="0" fontId="57" fillId="2" borderId="10" xfId="0" applyFont="1" applyFill="1" applyBorder="1" applyAlignment="1">
      <alignment horizontal="center" vertical="center"/>
    </xf>
    <xf numFmtId="0" fontId="55" fillId="2" borderId="25" xfId="0" applyFont="1" applyFill="1" applyBorder="1" applyAlignment="1">
      <alignment horizontal="center"/>
    </xf>
    <xf numFmtId="0" fontId="55" fillId="2" borderId="10" xfId="0" applyFont="1" applyFill="1" applyBorder="1" applyAlignment="1">
      <alignment horizontal="center"/>
    </xf>
    <xf numFmtId="0" fontId="55" fillId="2" borderId="27" xfId="0" applyFont="1" applyFill="1" applyBorder="1" applyAlignment="1">
      <alignment horizontal="center"/>
    </xf>
    <xf numFmtId="0" fontId="55" fillId="2" borderId="24" xfId="0" applyFont="1" applyFill="1" applyBorder="1" applyAlignment="1">
      <alignment horizontal="center"/>
    </xf>
    <xf numFmtId="0" fontId="55" fillId="22" borderId="25" xfId="0" applyFont="1" applyFill="1" applyBorder="1" applyAlignment="1">
      <alignment horizontal="center"/>
    </xf>
    <xf numFmtId="0" fontId="55" fillId="22" borderId="10" xfId="0" applyFont="1" applyFill="1" applyBorder="1" applyAlignment="1">
      <alignment horizontal="center"/>
    </xf>
    <xf numFmtId="0" fontId="49" fillId="0" borderId="1" xfId="0" applyFont="1" applyBorder="1" applyAlignment="1">
      <alignment horizontal="center" vertical="center"/>
    </xf>
    <xf numFmtId="0" fontId="51" fillId="2" borderId="0" xfId="0" applyFont="1" applyFill="1" applyAlignment="1">
      <alignment horizontal="center" vertical="center" wrapText="1"/>
    </xf>
    <xf numFmtId="0" fontId="51" fillId="2" borderId="8" xfId="0" applyFont="1" applyFill="1" applyBorder="1" applyAlignment="1">
      <alignment horizontal="center" vertical="center"/>
    </xf>
    <xf numFmtId="0" fontId="49" fillId="0" borderId="1" xfId="0" applyFont="1" applyBorder="1" applyAlignment="1">
      <alignment horizontal="center"/>
    </xf>
    <xf numFmtId="0" fontId="51" fillId="2" borderId="7" xfId="0" applyFont="1" applyFill="1" applyBorder="1" applyAlignment="1">
      <alignment horizontal="center" vertical="center"/>
    </xf>
    <xf numFmtId="0" fontId="60" fillId="2" borderId="10" xfId="0" applyFont="1" applyFill="1" applyBorder="1" applyAlignment="1">
      <alignment horizontal="center"/>
    </xf>
    <xf numFmtId="0" fontId="0" fillId="2" borderId="0" xfId="0" applyFill="1" applyAlignment="1">
      <alignment horizontal="center"/>
    </xf>
    <xf numFmtId="0" fontId="84" fillId="2" borderId="8" xfId="0" applyFont="1" applyFill="1" applyBorder="1" applyAlignment="1">
      <alignment horizontal="center"/>
    </xf>
    <xf numFmtId="0" fontId="60" fillId="2" borderId="7" xfId="0" applyFont="1" applyFill="1" applyBorder="1" applyAlignment="1">
      <alignment horizontal="center" vertical="center"/>
    </xf>
    <xf numFmtId="17" fontId="0" fillId="13" borderId="10" xfId="0" applyNumberFormat="1" applyFill="1" applyBorder="1" applyAlignment="1">
      <alignment horizontal="center" vertical="center"/>
    </xf>
    <xf numFmtId="0" fontId="60" fillId="2" borderId="8" xfId="0" applyFont="1" applyFill="1" applyBorder="1" applyAlignment="1">
      <alignment horizontal="center"/>
    </xf>
    <xf numFmtId="14" fontId="60" fillId="2" borderId="31" xfId="0" applyNumberFormat="1" applyFont="1" applyFill="1" applyBorder="1" applyAlignment="1">
      <alignment horizontal="center" vertical="center"/>
    </xf>
    <xf numFmtId="14" fontId="60" fillId="2" borderId="7" xfId="0" applyNumberFormat="1" applyFont="1" applyFill="1" applyBorder="1" applyAlignment="1">
      <alignment horizontal="center" vertical="center"/>
    </xf>
    <xf numFmtId="14" fontId="60" fillId="2" borderId="24" xfId="0" applyNumberFormat="1" applyFont="1" applyFill="1" applyBorder="1" applyAlignment="1">
      <alignment horizontal="center" vertical="center"/>
    </xf>
    <xf numFmtId="14" fontId="60" fillId="2" borderId="49" xfId="0" applyNumberFormat="1" applyFont="1" applyFill="1" applyBorder="1" applyAlignment="1">
      <alignment horizontal="center" vertical="center"/>
    </xf>
    <xf numFmtId="14" fontId="60" fillId="2" borderId="1" xfId="0" applyNumberFormat="1" applyFont="1" applyFill="1" applyBorder="1" applyAlignment="1">
      <alignment horizontal="center" vertical="center"/>
    </xf>
    <xf numFmtId="14" fontId="60" fillId="2" borderId="50" xfId="0" applyNumberFormat="1" applyFont="1" applyFill="1" applyBorder="1" applyAlignment="1">
      <alignment horizontal="center" vertical="center"/>
    </xf>
    <xf numFmtId="174" fontId="60" fillId="2" borderId="10" xfId="0" applyNumberFormat="1" applyFont="1" applyFill="1" applyBorder="1" applyAlignment="1">
      <alignment horizontal="center" vertical="center"/>
    </xf>
    <xf numFmtId="172" fontId="0" fillId="2" borderId="8" xfId="2" applyNumberFormat="1" applyFont="1" applyFill="1" applyBorder="1" applyAlignment="1">
      <alignment horizontal="center"/>
    </xf>
    <xf numFmtId="174" fontId="0" fillId="2" borderId="8" xfId="0" applyNumberFormat="1" applyFill="1" applyBorder="1" applyAlignment="1">
      <alignment horizontal="center"/>
    </xf>
    <xf numFmtId="43" fontId="56" fillId="0" borderId="10" xfId="0" applyNumberFormat="1" applyFont="1" applyBorder="1" applyAlignment="1">
      <alignment horizontal="center"/>
    </xf>
    <xf numFmtId="0" fontId="60" fillId="2" borderId="10" xfId="0" applyFont="1" applyFill="1" applyBorder="1" applyAlignment="1">
      <alignment horizontal="center" vertical="center" wrapText="1"/>
    </xf>
    <xf numFmtId="174" fontId="0" fillId="0" borderId="10" xfId="0" applyNumberFormat="1" applyBorder="1" applyAlignment="1">
      <alignment horizontal="center"/>
    </xf>
    <xf numFmtId="174" fontId="0" fillId="0" borderId="31" xfId="0" applyNumberFormat="1" applyBorder="1" applyAlignment="1">
      <alignment horizontal="center"/>
    </xf>
    <xf numFmtId="174" fontId="0" fillId="0" borderId="24" xfId="0" applyNumberFormat="1" applyBorder="1" applyAlignment="1">
      <alignment horizontal="center"/>
    </xf>
    <xf numFmtId="174" fontId="0" fillId="0" borderId="31" xfId="0" applyNumberFormat="1" applyBorder="1" applyAlignment="1">
      <alignment horizontal="left"/>
    </xf>
    <xf numFmtId="174" fontId="0" fillId="0" borderId="7" xfId="0" applyNumberFormat="1" applyBorder="1" applyAlignment="1">
      <alignment horizontal="left"/>
    </xf>
    <xf numFmtId="174" fontId="0" fillId="0" borderId="24" xfId="0" applyNumberFormat="1" applyBorder="1" applyAlignment="1">
      <alignment horizontal="left"/>
    </xf>
    <xf numFmtId="0" fontId="39" fillId="0" borderId="10" xfId="3" applyFont="1" applyBorder="1" applyAlignment="1">
      <alignment horizontal="left"/>
    </xf>
    <xf numFmtId="0" fontId="39" fillId="6" borderId="10" xfId="3" applyFont="1" applyFill="1" applyBorder="1" applyAlignment="1">
      <alignment horizontal="left"/>
    </xf>
    <xf numFmtId="3" fontId="66" fillId="15" borderId="10" xfId="11" applyNumberFormat="1" applyFont="1" applyFill="1" applyBorder="1" applyAlignment="1">
      <alignment horizontal="center" vertical="center"/>
    </xf>
    <xf numFmtId="0" fontId="39" fillId="0" borderId="31" xfId="3" applyFont="1" applyBorder="1" applyAlignment="1">
      <alignment horizontal="left"/>
    </xf>
    <xf numFmtId="174" fontId="60" fillId="2" borderId="31" xfId="0" applyNumberFormat="1" applyFont="1" applyFill="1" applyBorder="1" applyAlignment="1">
      <alignment horizontal="center" vertical="center" wrapText="1"/>
    </xf>
    <xf numFmtId="174" fontId="60" fillId="2" borderId="7" xfId="0" applyNumberFormat="1" applyFont="1" applyFill="1" applyBorder="1" applyAlignment="1">
      <alignment horizontal="center" vertical="center" wrapText="1"/>
    </xf>
    <xf numFmtId="174" fontId="60" fillId="2" borderId="24" xfId="0" applyNumberFormat="1" applyFont="1" applyFill="1" applyBorder="1" applyAlignment="1">
      <alignment horizontal="center" vertical="center" wrapText="1"/>
    </xf>
    <xf numFmtId="0" fontId="0" fillId="0" borderId="0" xfId="0" applyAlignment="1">
      <alignment horizontal="left" vertical="center" wrapText="1"/>
    </xf>
    <xf numFmtId="0" fontId="60" fillId="2" borderId="73" xfId="0" applyFont="1" applyFill="1" applyBorder="1" applyAlignment="1">
      <alignment horizontal="center" vertical="center" wrapText="1"/>
    </xf>
    <xf numFmtId="0" fontId="60" fillId="2" borderId="74" xfId="0" applyFont="1" applyFill="1" applyBorder="1" applyAlignment="1">
      <alignment horizontal="center" vertical="center" wrapText="1"/>
    </xf>
    <xf numFmtId="0" fontId="60" fillId="2" borderId="34" xfId="0" applyFont="1" applyFill="1" applyBorder="1" applyAlignment="1">
      <alignment horizontal="center" vertical="center" wrapText="1"/>
    </xf>
    <xf numFmtId="0" fontId="60" fillId="2" borderId="38" xfId="0" applyFont="1" applyFill="1" applyBorder="1" applyAlignment="1">
      <alignment horizontal="center" vertical="center" wrapText="1"/>
    </xf>
    <xf numFmtId="0" fontId="58" fillId="2" borderId="73" xfId="0" applyFont="1" applyFill="1" applyBorder="1" applyAlignment="1">
      <alignment horizontal="center" vertical="center" wrapText="1"/>
    </xf>
    <xf numFmtId="0" fontId="58" fillId="2" borderId="74" xfId="0" applyFont="1" applyFill="1" applyBorder="1" applyAlignment="1">
      <alignment horizontal="center" vertical="center" wrapText="1"/>
    </xf>
    <xf numFmtId="0" fontId="10" fillId="2" borderId="7" xfId="0" applyFont="1" applyFill="1" applyBorder="1" applyAlignment="1">
      <alignment horizontal="center" vertical="center"/>
    </xf>
    <xf numFmtId="169" fontId="58" fillId="2" borderId="33" xfId="0" applyNumberFormat="1" applyFont="1" applyFill="1" applyBorder="1" applyAlignment="1">
      <alignment horizontal="center" vertical="center" wrapText="1"/>
    </xf>
    <xf numFmtId="169" fontId="58" fillId="2" borderId="37" xfId="0" applyNumberFormat="1" applyFont="1" applyFill="1" applyBorder="1" applyAlignment="1">
      <alignment horizontal="center" vertical="center" wrapText="1"/>
    </xf>
    <xf numFmtId="0" fontId="60" fillId="2" borderId="66" xfId="0" applyFont="1" applyFill="1" applyBorder="1" applyAlignment="1">
      <alignment horizontal="center" vertical="center" wrapText="1"/>
    </xf>
    <xf numFmtId="0" fontId="60" fillId="2" borderId="46" xfId="0" applyFont="1" applyFill="1" applyBorder="1" applyAlignment="1">
      <alignment horizontal="center" vertical="center" wrapText="1"/>
    </xf>
    <xf numFmtId="0" fontId="66" fillId="2" borderId="68" xfId="0" applyFont="1" applyFill="1" applyBorder="1" applyAlignment="1">
      <alignment horizontal="center" vertical="top" wrapText="1"/>
    </xf>
    <xf numFmtId="0" fontId="58" fillId="2" borderId="72" xfId="0" applyFont="1" applyFill="1" applyBorder="1" applyAlignment="1">
      <alignment horizontal="center" vertical="top" wrapText="1"/>
    </xf>
    <xf numFmtId="0" fontId="58" fillId="2" borderId="71" xfId="0" applyFont="1" applyFill="1" applyBorder="1" applyAlignment="1">
      <alignment horizontal="center" vertical="top" wrapText="1"/>
    </xf>
    <xf numFmtId="14" fontId="0" fillId="0" borderId="10" xfId="0" applyNumberFormat="1" applyBorder="1" applyAlignment="1">
      <alignment horizontal="left" vertical="center"/>
    </xf>
    <xf numFmtId="169" fontId="40" fillId="15" borderId="31" xfId="12" applyNumberFormat="1" applyFont="1" applyFill="1" applyBorder="1" applyAlignment="1">
      <alignment horizontal="center" vertical="center"/>
    </xf>
    <xf numFmtId="169" fontId="40" fillId="15" borderId="7" xfId="12" applyNumberFormat="1" applyFont="1" applyFill="1" applyBorder="1" applyAlignment="1">
      <alignment horizontal="center" vertical="center"/>
    </xf>
    <xf numFmtId="169" fontId="40" fillId="15" borderId="24" xfId="12" applyNumberFormat="1" applyFont="1" applyFill="1" applyBorder="1" applyAlignment="1">
      <alignment horizontal="center" vertical="center"/>
    </xf>
    <xf numFmtId="14" fontId="60" fillId="2" borderId="10" xfId="0" applyNumberFormat="1" applyFont="1" applyFill="1" applyBorder="1" applyAlignment="1">
      <alignment horizontal="center" vertical="center"/>
    </xf>
    <xf numFmtId="0" fontId="16" fillId="8" borderId="0" xfId="4" applyFont="1" applyFill="1" applyAlignment="1">
      <alignment horizontal="center" vertical="center"/>
    </xf>
    <xf numFmtId="166" fontId="60" fillId="2" borderId="0" xfId="4" applyNumberFormat="1" applyFont="1" applyFill="1" applyAlignment="1">
      <alignment horizontal="center" vertical="center"/>
    </xf>
    <xf numFmtId="0" fontId="60" fillId="2" borderId="10" xfId="4" applyFont="1" applyFill="1" applyBorder="1" applyAlignment="1">
      <alignment horizontal="center" vertical="center"/>
    </xf>
    <xf numFmtId="169" fontId="60" fillId="2" borderId="10" xfId="4" applyNumberFormat="1" applyFont="1" applyFill="1" applyBorder="1" applyAlignment="1">
      <alignment horizontal="center" vertical="center"/>
    </xf>
    <xf numFmtId="0" fontId="9" fillId="4" borderId="0" xfId="0" applyFont="1" applyFill="1" applyAlignment="1">
      <alignment horizontal="center" vertical="center"/>
    </xf>
    <xf numFmtId="0" fontId="10" fillId="2" borderId="0" xfId="0" applyFont="1" applyFill="1" applyAlignment="1">
      <alignment horizontal="center" vertical="center" wrapText="1"/>
    </xf>
    <xf numFmtId="3" fontId="35" fillId="4" borderId="0" xfId="8" applyNumberFormat="1" applyFont="1" applyFill="1" applyAlignment="1">
      <alignment horizontal="center" vertical="center" wrapText="1"/>
    </xf>
    <xf numFmtId="0" fontId="0" fillId="13" borderId="0" xfId="0" applyFill="1" applyAlignment="1">
      <alignment horizontal="center"/>
    </xf>
    <xf numFmtId="0" fontId="60" fillId="2" borderId="0" xfId="4" applyFont="1" applyFill="1" applyAlignment="1">
      <alignment horizontal="left" vertical="center"/>
    </xf>
    <xf numFmtId="174" fontId="56" fillId="0" borderId="0" xfId="0" applyNumberFormat="1" applyFont="1" applyAlignment="1">
      <alignment horizontal="center"/>
    </xf>
    <xf numFmtId="0" fontId="60" fillId="2" borderId="0" xfId="4" applyFont="1" applyFill="1" applyAlignment="1">
      <alignment horizontal="center" vertical="center"/>
    </xf>
    <xf numFmtId="0" fontId="60" fillId="2" borderId="31" xfId="0" applyFont="1" applyFill="1" applyBorder="1" applyAlignment="1">
      <alignment horizontal="center" vertical="center" wrapText="1"/>
    </xf>
    <xf numFmtId="0" fontId="60" fillId="2" borderId="7" xfId="0" applyFont="1" applyFill="1" applyBorder="1" applyAlignment="1">
      <alignment horizontal="center" vertical="center" wrapText="1"/>
    </xf>
    <xf numFmtId="0" fontId="51" fillId="2" borderId="10" xfId="0" applyFont="1" applyFill="1" applyBorder="1" applyAlignment="1">
      <alignment horizontal="center" vertical="center" wrapText="1"/>
    </xf>
    <xf numFmtId="0" fontId="97" fillId="4" borderId="0" xfId="0" applyFont="1" applyFill="1" applyAlignment="1">
      <alignment horizontal="center" vertical="center" wrapText="1"/>
    </xf>
    <xf numFmtId="0" fontId="85" fillId="0" borderId="10" xfId="0" applyFont="1" applyBorder="1" applyAlignment="1">
      <alignment horizontal="center" vertical="center" wrapText="1"/>
    </xf>
    <xf numFmtId="8" fontId="85" fillId="14" borderId="10" xfId="0" applyNumberFormat="1" applyFont="1" applyFill="1" applyBorder="1" applyAlignment="1">
      <alignment horizontal="center" vertical="center" wrapText="1"/>
    </xf>
    <xf numFmtId="8" fontId="85" fillId="14" borderId="10" xfId="0" applyNumberFormat="1" applyFont="1" applyFill="1" applyBorder="1" applyAlignment="1">
      <alignment horizontal="center" vertical="center"/>
    </xf>
    <xf numFmtId="0" fontId="60" fillId="2" borderId="31" xfId="0" applyFont="1" applyFill="1" applyBorder="1" applyAlignment="1">
      <alignment horizontal="center" vertical="center"/>
    </xf>
    <xf numFmtId="0" fontId="35" fillId="2" borderId="8" xfId="3" applyFont="1" applyFill="1" applyBorder="1" applyAlignment="1">
      <alignment horizontal="center" vertical="center"/>
    </xf>
  </cellXfs>
  <cellStyles count="89">
    <cellStyle name="20% - Ênfase4" xfId="88" builtinId="42"/>
    <cellStyle name="AFE" xfId="10" xr:uid="{3ED57440-6183-4212-87EC-7B7C551DA24E}"/>
    <cellStyle name="Comma 2" xfId="7" xr:uid="{ABE33D41-45D1-4707-A705-F9989ADA7C9F}"/>
    <cellStyle name="Comma 2 2" xfId="5" xr:uid="{7E4478A2-2073-4E4C-BE35-6B4F5D69D9B9}"/>
    <cellStyle name="Comma 2 2 2" xfId="44" xr:uid="{BACC9438-75BC-41B1-B91C-900D673588CB}"/>
    <cellStyle name="Comma 2 2 2 2" xfId="70" xr:uid="{D5432F08-9F07-46A4-BA99-74185AEB0A75}"/>
    <cellStyle name="Comma 2 2 3" xfId="68" xr:uid="{2793290E-3117-4001-84FC-AB2E47090871}"/>
    <cellStyle name="Comma 2 2 4" xfId="39" xr:uid="{A1188DDE-A8EB-4E9C-B803-422D0164A33D}"/>
    <cellStyle name="Comma 2 2 5" xfId="76" xr:uid="{AE08BC21-00AE-4555-BA31-C423BFD2B289}"/>
    <cellStyle name="Comma 2 3" xfId="73" xr:uid="{17837222-09DE-4148-A4A6-D70AB5F98BBF}"/>
    <cellStyle name="Comma 2 4" xfId="48" xr:uid="{02C9D40A-5E71-48EB-B076-62DD16BE6D45}"/>
    <cellStyle name="Comma 3" xfId="51" xr:uid="{53D74416-BD2B-4C8B-A9AB-B19DE168D563}"/>
    <cellStyle name="Comma 3 2" xfId="75" xr:uid="{710076C1-D5EC-4FEF-A68A-F344F17CEEE0}"/>
    <cellStyle name="Comma 4" xfId="41" xr:uid="{33DC0196-5CD8-4F01-BD27-9FE0B1EBCA2D}"/>
    <cellStyle name="Comma 4 2" xfId="69" xr:uid="{1D817014-FE7E-4758-8CF9-1CD97245C61C}"/>
    <cellStyle name="Comma 5" xfId="53" xr:uid="{3DE5B5E1-BE0A-4AF4-89FA-3614C6F78F4A}"/>
    <cellStyle name="Comma 6" xfId="56" xr:uid="{5D84D01F-DAE4-4F8D-89F5-ED9667EDCF29}"/>
    <cellStyle name="headerStyle" xfId="22" xr:uid="{CE24EB20-09D3-47BE-A8CA-3DB63D0C83C8}"/>
    <cellStyle name="Hiperlink" xfId="16" builtinId="8"/>
    <cellStyle name="Hiperlink 2" xfId="17" xr:uid="{0AD10731-1F47-409B-8163-5D4F5E42A5F6}"/>
    <cellStyle name="Hiperlink 3" xfId="28" xr:uid="{3468A589-4672-4C23-B5D8-B1A787A5956C}"/>
    <cellStyle name="Hyperlink 2" xfId="60" xr:uid="{93F0C1C1-D52C-46D7-9C0E-95A66CD4B685}"/>
    <cellStyle name="Moeda" xfId="20" builtinId="4"/>
    <cellStyle name="Moeda 2" xfId="9" xr:uid="{A13C4A25-6312-412F-A126-D255F10A2B6B}"/>
    <cellStyle name="Moeda 2 2" xfId="13" xr:uid="{512CFB91-9585-43F7-8E3E-28FDDE9F6140}"/>
    <cellStyle name="Moeda 2 3" xfId="79" xr:uid="{302400A0-688F-4196-9376-D1A70888411F}"/>
    <cellStyle name="Moeda 3" xfId="78" xr:uid="{31C95E48-7C03-4ECA-96E7-6FDC45F9EE8B}"/>
    <cellStyle name="Moeda 4" xfId="77" xr:uid="{786AEE08-EAC6-49E9-A141-804D6082B6A3}"/>
    <cellStyle name="Normal" xfId="0" builtinId="0"/>
    <cellStyle name="Normal - Style1 10" xfId="18" xr:uid="{FE2B1BE5-A2D3-4063-98BB-7161EA645B78}"/>
    <cellStyle name="Normal - Style1 2 2" xfId="6" xr:uid="{B99B6580-A092-4AEA-A9C8-5189E4EAFD69}"/>
    <cellStyle name="Normal 10" xfId="55" xr:uid="{32338076-796C-4913-A239-55D6C694DCAE}"/>
    <cellStyle name="Normal 11" xfId="21" xr:uid="{350C2D67-0C23-4E29-B787-2953B77C7B2E}"/>
    <cellStyle name="Normal 12" xfId="3" xr:uid="{589E42CA-B452-427F-AE12-9CE0E3AF6AC7}"/>
    <cellStyle name="Normal 2" xfId="4" xr:uid="{7601845A-8E3A-47A3-82A7-422D3B202C94}"/>
    <cellStyle name="Normal 2 2" xfId="19" xr:uid="{49317092-898B-4A7A-A536-F3F297F0D59E}"/>
    <cellStyle name="Normal 2 2 2" xfId="38" xr:uid="{0F6B3B23-4559-42FA-9E10-2A8A5042A9DC}"/>
    <cellStyle name="Normal 2 2 3" xfId="58" xr:uid="{CA4C3F1F-B7E1-46A1-949D-BB67BDDC6857}"/>
    <cellStyle name="Normal 2 2 4" xfId="82" xr:uid="{AB20B48B-6241-4D67-B1B1-BAEB8F10C1EA}"/>
    <cellStyle name="Normal 2 3" xfId="26" xr:uid="{D597AD61-D592-402A-B089-51DB8D46AE6C}"/>
    <cellStyle name="Normal 2 4" xfId="80" xr:uid="{53EE1C64-5242-4B30-B175-DF5D7E28A0F1}"/>
    <cellStyle name="Normal 3" xfId="11" xr:uid="{98E327E3-B54C-44A9-B901-168EF33D0A08}"/>
    <cellStyle name="Normal 3 2" xfId="12" xr:uid="{6FE33B15-6452-4836-BDC6-841CB8AF74C8}"/>
    <cellStyle name="Normal 3 2 2" xfId="42" xr:uid="{A2E86D8A-0B17-4294-B227-CF6E2B7DD9EC}"/>
    <cellStyle name="Normal 3 2 3" xfId="65" xr:uid="{D4878EB5-B7D4-41E2-9286-D56B0E632E58}"/>
    <cellStyle name="Normal 3 2 4" xfId="33" xr:uid="{C1F621E9-6940-4978-8C71-A03F3F2485EE}"/>
    <cellStyle name="Normal 3 3" xfId="35" xr:uid="{7A463C16-51AE-4A2E-A9C4-4C67CAB3D2EE}"/>
    <cellStyle name="Normal 3 4" xfId="61" xr:uid="{7E919360-36A7-4578-87EC-3958F9F5EDEC}"/>
    <cellStyle name="Normal 3 5" xfId="29" xr:uid="{D4C62A50-8ADF-4EAC-A12F-151B3696CF70}"/>
    <cellStyle name="Normal 4" xfId="8" xr:uid="{33E810A1-0511-49AE-A9B1-1AFBA895571A}"/>
    <cellStyle name="Normal 4 2" xfId="25" xr:uid="{69CC1524-6AFD-4C28-8E12-08868B9CA701}"/>
    <cellStyle name="Normal 4 3" xfId="24" xr:uid="{01E637E5-1997-4B65-8681-FDB5BF091D73}"/>
    <cellStyle name="Normal 4 4" xfId="81" xr:uid="{7147446B-6C9A-43F0-8D96-4F5F1267A10E}"/>
    <cellStyle name="Normal 4 5" xfId="83" xr:uid="{2E723E0C-18A1-46C5-A603-68F46482C4F4}"/>
    <cellStyle name="Normal 5" xfId="37" xr:uid="{80B71BDC-516D-4A7C-B226-3D89637C92BB}"/>
    <cellStyle name="Normal 5 2" xfId="67" xr:uid="{5DBE6B95-4252-4A41-997D-A821847D132E}"/>
    <cellStyle name="Normal 5 3" xfId="84" xr:uid="{AD180A37-5A2C-41DB-BCA2-AB7E391DF837}"/>
    <cellStyle name="Normal 6" xfId="45" xr:uid="{2BF5DE55-1B71-408A-A198-1DEC92FA93DB}"/>
    <cellStyle name="Normal 6 2" xfId="54" xr:uid="{F1AE5786-A175-47E4-8561-E06462CD6155}"/>
    <cellStyle name="Normal 6 3" xfId="85" xr:uid="{5E9DAA9C-DF60-4B9C-894A-D0464D799153}"/>
    <cellStyle name="Normal 7" xfId="47" xr:uid="{47F1ABC2-B539-4BF3-8C1A-E70F2E422CD5}"/>
    <cellStyle name="Normal 7 2" xfId="72" xr:uid="{4785F00B-03E8-4C54-9212-C18BA07DA663}"/>
    <cellStyle name="Normal 7 3" xfId="86" xr:uid="{093BA78D-7870-4FC2-8730-FC04BA42E283}"/>
    <cellStyle name="Normal 8" xfId="50" xr:uid="{BDCBF13D-1F21-4E57-8CA5-A8896E96C910}"/>
    <cellStyle name="Normal 8 2" xfId="87" xr:uid="{C11A40BE-85B0-426F-9EA6-CCD3E908E892}"/>
    <cellStyle name="Normal 9" xfId="43" xr:uid="{F62865C7-1DBC-4115-989F-0586B04CA824}"/>
    <cellStyle name="Percent 10" xfId="14" xr:uid="{ECFE0E94-717A-43FF-8D39-04CCC68AD4D2}"/>
    <cellStyle name="Percent 2" xfId="36" xr:uid="{28D4D1C8-0B41-4ED3-899C-B99A65C9B825}"/>
    <cellStyle name="Percent 2 2" xfId="40" xr:uid="{651842B5-B1DF-4103-BEAF-6FAE4A2B6170}"/>
    <cellStyle name="Percent 3" xfId="46" xr:uid="{91EB2998-1F1A-4EED-9F4F-BFF3CBE36387}"/>
    <cellStyle name="Percent 3 2" xfId="71" xr:uid="{7AA010BE-F249-4FF8-9883-905AB6FEEE46}"/>
    <cellStyle name="Percent 4" xfId="49" xr:uid="{69C4166D-087D-4369-A03C-7BAE40152702}"/>
    <cellStyle name="Percent 4 2" xfId="74" xr:uid="{28D45CB8-0E5D-43E6-B9CE-38BBD716C54F}"/>
    <cellStyle name="Percent 5" xfId="52" xr:uid="{7853F1C9-4ED1-45D7-B163-B72CABC489CA}"/>
    <cellStyle name="Percent 6" xfId="57" xr:uid="{3E085810-3ED7-4F94-BD07-29B5CC44FB7B}"/>
    <cellStyle name="Porcentagem" xfId="2" builtinId="5"/>
    <cellStyle name="Porcentagem 2" xfId="27" xr:uid="{B9FB6880-C7E4-488C-AC3A-DCBCA21861FB}"/>
    <cellStyle name="Porcentagem 2 2" xfId="59" xr:uid="{DC8E1F35-D0EF-4172-8555-3A97F282E855}"/>
    <cellStyle name="Porcentagem 3" xfId="15" xr:uid="{0B6F1A2A-CBDE-4327-BA52-6A3F0129309E}"/>
    <cellStyle name="Porcentagem 4" xfId="30" xr:uid="{CB368FB5-B609-4D8E-B94A-0762D6787133}"/>
    <cellStyle name="Porcentagem 4 2" xfId="62" xr:uid="{E2824EDB-C90E-4326-9364-3F5389C68488}"/>
    <cellStyle name="Vírgula" xfId="1" builtinId="3"/>
    <cellStyle name="Vírgula 2" xfId="31" xr:uid="{E1B45083-6900-4BC2-B5CD-D09DC473CE17}"/>
    <cellStyle name="Vírgula 2 2" xfId="34" xr:uid="{3278842E-3011-4C6B-B010-04DBC9893FBA}"/>
    <cellStyle name="Vírgula 2 2 2" xfId="66" xr:uid="{B2B681BD-44DA-443C-9509-7CB8D2894B53}"/>
    <cellStyle name="Vírgula 2 3" xfId="63" xr:uid="{6BAAC82C-AEE7-4023-BE2C-8B90426A91AB}"/>
    <cellStyle name="Vírgula 3" xfId="32" xr:uid="{6586F7AF-7DD6-4006-B2C8-8F4BAF5E8289}"/>
    <cellStyle name="Vírgula 3 2" xfId="64" xr:uid="{B5E6224F-4AB1-4A46-8D36-7C9B3F672F09}"/>
    <cellStyle name="Vírgula 4" xfId="23" xr:uid="{782981FA-B91D-457C-A224-9B8BD7269916}"/>
  </cellStyles>
  <dxfs count="0"/>
  <tableStyles count="1" defaultTableStyle="TableStyleMedium2" defaultPivotStyle="PivotStyleLight16">
    <tableStyle name="Invisible" pivot="0" table="0" count="0" xr9:uid="{223ECEB9-DC7E-4131-BA6A-C4A764E6B8EA}"/>
  </tableStyles>
  <colors>
    <mruColors>
      <color rgb="FF70ABCF"/>
      <color rgb="FF21396E"/>
      <color rgb="FF33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46"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externalLink" Target="externalLinks/externalLink4.xml"/><Relationship Id="rId45"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openxmlformats.org/officeDocument/2006/relationships/customXml" Target="../customXml/item1.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200" b="0" i="0" u="none" strike="noStrike" kern="1200" spc="0" baseline="0">
                <a:solidFill>
                  <a:schemeClr val="tx1"/>
                </a:solidFill>
                <a:latin typeface="+mn-lt"/>
                <a:ea typeface="+mn-ea"/>
                <a:cs typeface="+mn-cs"/>
              </a:defRPr>
            </a:pPr>
            <a:r>
              <a:rPr lang="pt-BR"/>
              <a:t>Curva de Envelhecimento da Fatura </a:t>
            </a:r>
            <a:r>
              <a:rPr lang="en-US"/>
              <a:t>- Categoria Residencial</a:t>
            </a:r>
          </a:p>
        </c:rich>
      </c:tx>
      <c:overlay val="0"/>
      <c:spPr>
        <a:noFill/>
        <a:ln>
          <a:noFill/>
        </a:ln>
        <a:effectLst/>
      </c:spPr>
      <c:txPr>
        <a:bodyPr rot="0" spcFirstLastPara="1" vertOverflow="ellipsis" vert="horz" wrap="square" anchor="ctr" anchorCtr="1"/>
        <a:lstStyle/>
        <a:p>
          <a:pPr>
            <a:defRPr lang="en-US" sz="1200" b="0" i="0" u="none" strike="noStrike" kern="1200" spc="0" baseline="0">
              <a:solidFill>
                <a:schemeClr val="tx1"/>
              </a:solidFill>
              <a:latin typeface="+mn-lt"/>
              <a:ea typeface="+mn-ea"/>
              <a:cs typeface="+mn-cs"/>
            </a:defRPr>
          </a:pPr>
          <a:endParaRPr lang="pt-BR"/>
        </a:p>
      </c:txPr>
    </c:title>
    <c:autoTitleDeleted val="0"/>
    <c:plotArea>
      <c:layout/>
      <c:lineChart>
        <c:grouping val="standard"/>
        <c:varyColors val="0"/>
        <c:ser>
          <c:idx val="0"/>
          <c:order val="0"/>
          <c:tx>
            <c:v>Curva de aging</c:v>
          </c:tx>
          <c:spPr>
            <a:ln w="28575" cap="rnd">
              <a:solidFill>
                <a:schemeClr val="accent1"/>
              </a:solidFill>
              <a:round/>
            </a:ln>
            <a:effectLst/>
          </c:spPr>
          <c:marker>
            <c:symbol val="circle"/>
            <c:size val="4"/>
            <c:spPr>
              <a:solidFill>
                <a:schemeClr val="accent1"/>
              </a:solidFill>
              <a:ln w="9525">
                <a:solidFill>
                  <a:schemeClr val="accent1"/>
                </a:solidFill>
              </a:ln>
              <a:effectLst/>
            </c:spPr>
          </c:marker>
          <c:cat>
            <c:numRef>
              <c:f>'Curva de envelhecimento '!$C$8:$CT$8</c:f>
              <c:numCache>
                <c:formatCode>General</c:formatCode>
                <c:ptCount val="9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numCache>
            </c:numRef>
          </c:cat>
          <c:val>
            <c:numRef>
              <c:f>'Curva de envelhecimento '!$C$19:$CT$19</c:f>
              <c:numCache>
                <c:formatCode>0.00%</c:formatCode>
                <c:ptCount val="96"/>
                <c:pt idx="5">
                  <c:v>0.17296245814939357</c:v>
                </c:pt>
                <c:pt idx="6">
                  <c:v>0.14131556915127416</c:v>
                </c:pt>
                <c:pt idx="7">
                  <c:v>0.12485674899469579</c:v>
                </c:pt>
                <c:pt idx="8">
                  <c:v>0.11847377572660839</c:v>
                </c:pt>
                <c:pt idx="9">
                  <c:v>0.11333375890287001</c:v>
                </c:pt>
                <c:pt idx="10">
                  <c:v>0.11361004481521385</c:v>
                </c:pt>
                <c:pt idx="11">
                  <c:v>0.11277480426233293</c:v>
                </c:pt>
                <c:pt idx="12">
                  <c:v>0.10902004139360237</c:v>
                </c:pt>
                <c:pt idx="13">
                  <c:v>0.10587756833597135</c:v>
                </c:pt>
                <c:pt idx="14">
                  <c:v>9.9777244577846258E-2</c:v>
                </c:pt>
                <c:pt idx="15">
                  <c:v>9.7025494450522165E-2</c:v>
                </c:pt>
                <c:pt idx="16">
                  <c:v>9.1499060070179786E-2</c:v>
                </c:pt>
                <c:pt idx="17">
                  <c:v>8.8224948613551291E-2</c:v>
                </c:pt>
                <c:pt idx="18">
                  <c:v>8.7432046948488953E-2</c:v>
                </c:pt>
                <c:pt idx="19">
                  <c:v>8.7151125721796951E-2</c:v>
                </c:pt>
                <c:pt idx="20">
                  <c:v>8.8099938510030021E-2</c:v>
                </c:pt>
                <c:pt idx="21">
                  <c:v>8.9540753678913135E-2</c:v>
                </c:pt>
                <c:pt idx="22">
                  <c:v>8.9626444705102268E-2</c:v>
                </c:pt>
                <c:pt idx="23">
                  <c:v>8.9475229305769025E-2</c:v>
                </c:pt>
                <c:pt idx="24">
                  <c:v>8.7943666467549586E-2</c:v>
                </c:pt>
                <c:pt idx="25">
                  <c:v>8.6428797273130728E-2</c:v>
                </c:pt>
                <c:pt idx="26">
                  <c:v>8.2483481037567488E-2</c:v>
                </c:pt>
                <c:pt idx="27">
                  <c:v>7.7002849474743271E-2</c:v>
                </c:pt>
                <c:pt idx="28">
                  <c:v>7.3157178758410421E-2</c:v>
                </c:pt>
                <c:pt idx="29">
                  <c:v>7.0029582834387455E-2</c:v>
                </c:pt>
                <c:pt idx="30">
                  <c:v>6.7176875325243135E-2</c:v>
                </c:pt>
                <c:pt idx="31">
                  <c:v>6.4570863696753855E-2</c:v>
                </c:pt>
                <c:pt idx="32">
                  <c:v>6.4163032194087935E-2</c:v>
                </c:pt>
                <c:pt idx="33">
                  <c:v>6.401356752215677E-2</c:v>
                </c:pt>
                <c:pt idx="34">
                  <c:v>6.3289612252675945E-2</c:v>
                </c:pt>
                <c:pt idx="35">
                  <c:v>6.3701428746435099E-2</c:v>
                </c:pt>
                <c:pt idx="36">
                  <c:v>6.3739059272236401E-2</c:v>
                </c:pt>
                <c:pt idx="37">
                  <c:v>6.3224205684797793E-2</c:v>
                </c:pt>
                <c:pt idx="38">
                  <c:v>6.1027626317404694E-2</c:v>
                </c:pt>
                <c:pt idx="39">
                  <c:v>5.8922394741172869E-2</c:v>
                </c:pt>
                <c:pt idx="40">
                  <c:v>5.7116179128739918E-2</c:v>
                </c:pt>
                <c:pt idx="41">
                  <c:v>5.5241190569041275E-2</c:v>
                </c:pt>
                <c:pt idx="42">
                  <c:v>5.4044758037828829E-2</c:v>
                </c:pt>
                <c:pt idx="43">
                  <c:v>5.2974988715081488E-2</c:v>
                </c:pt>
                <c:pt idx="44">
                  <c:v>5.4551646896286436E-2</c:v>
                </c:pt>
                <c:pt idx="45">
                  <c:v>5.6236705254930484E-2</c:v>
                </c:pt>
                <c:pt idx="46">
                  <c:v>5.8132561103427106E-2</c:v>
                </c:pt>
                <c:pt idx="47">
                  <c:v>5.9933279461180121E-2</c:v>
                </c:pt>
                <c:pt idx="48">
                  <c:v>6.1051486737292333E-2</c:v>
                </c:pt>
                <c:pt idx="49">
                  <c:v>6.1874002160247715E-2</c:v>
                </c:pt>
                <c:pt idx="50">
                  <c:v>6.0694903808066192E-2</c:v>
                </c:pt>
                <c:pt idx="51">
                  <c:v>6.0558392570456247E-2</c:v>
                </c:pt>
                <c:pt idx="52">
                  <c:v>5.153600069801284E-2</c:v>
                </c:pt>
                <c:pt idx="53">
                  <c:v>4.5968565155596997E-2</c:v>
                </c:pt>
                <c:pt idx="54">
                  <c:v>3.8958678739337893E-2</c:v>
                </c:pt>
                <c:pt idx="55">
                  <c:v>3.0720631961652978E-2</c:v>
                </c:pt>
                <c:pt idx="56">
                  <c:v>2.3102435173262621E-2</c:v>
                </c:pt>
                <c:pt idx="57">
                  <c:v>1.6024319665097129E-2</c:v>
                </c:pt>
                <c:pt idx="58">
                  <c:v>1.6784621185183597E-2</c:v>
                </c:pt>
                <c:pt idx="59">
                  <c:v>1.7314855005355668E-2</c:v>
                </c:pt>
                <c:pt idx="60">
                  <c:v>1.9860078710999537E-2</c:v>
                </c:pt>
                <c:pt idx="61">
                  <c:v>2.3806860472186792E-2</c:v>
                </c:pt>
                <c:pt idx="62">
                  <c:v>2.391911969251544E-2</c:v>
                </c:pt>
                <c:pt idx="63">
                  <c:v>2.6993749874451259E-2</c:v>
                </c:pt>
                <c:pt idx="64">
                  <c:v>2.5015712148817686E-2</c:v>
                </c:pt>
                <c:pt idx="65">
                  <c:v>2.5725834072913973E-2</c:v>
                </c:pt>
                <c:pt idx="66">
                  <c:v>2.5836130067907487E-2</c:v>
                </c:pt>
                <c:pt idx="67">
                  <c:v>2.1014136080930643E-2</c:v>
                </c:pt>
                <c:pt idx="68">
                  <c:v>2.5057919743371071E-2</c:v>
                </c:pt>
                <c:pt idx="69">
                  <c:v>2.0254582082541758E-2</c:v>
                </c:pt>
                <c:pt idx="70">
                  <c:v>2.1296347018680519E-2</c:v>
                </c:pt>
                <c:pt idx="71">
                  <c:v>1.9855442558268131E-2</c:v>
                </c:pt>
                <c:pt idx="72">
                  <c:v>1.6660302466646744E-2</c:v>
                </c:pt>
                <c:pt idx="73">
                  <c:v>1.8062116241878392E-2</c:v>
                </c:pt>
                <c:pt idx="74">
                  <c:v>1.406608168886414E-2</c:v>
                </c:pt>
                <c:pt idx="75">
                  <c:v>1.266607409014741E-2</c:v>
                </c:pt>
                <c:pt idx="76">
                  <c:v>1.1893449778477031E-2</c:v>
                </c:pt>
                <c:pt idx="77">
                  <c:v>1.0519286471230337E-2</c:v>
                </c:pt>
                <c:pt idx="78">
                  <c:v>1.0217234513105E-2</c:v>
                </c:pt>
                <c:pt idx="79">
                  <c:v>1.2512455584333433E-2</c:v>
                </c:pt>
                <c:pt idx="80">
                  <c:v>1.342622348670707E-2</c:v>
                </c:pt>
                <c:pt idx="81">
                  <c:v>1.7053815463052638E-2</c:v>
                </c:pt>
                <c:pt idx="82">
                  <c:v>2.0610896019885791E-2</c:v>
                </c:pt>
                <c:pt idx="83">
                  <c:v>2.0875662861856187E-2</c:v>
                </c:pt>
                <c:pt idx="84">
                  <c:v>1.9890963794161755E-2</c:v>
                </c:pt>
                <c:pt idx="85">
                  <c:v>1.9046803160131704E-2</c:v>
                </c:pt>
                <c:pt idx="86">
                  <c:v>2.021431306889452E-2</c:v>
                </c:pt>
                <c:pt idx="87">
                  <c:v>1.9887556372947358E-2</c:v>
                </c:pt>
                <c:pt idx="88">
                  <c:v>2.1139415597329653E-2</c:v>
                </c:pt>
                <c:pt idx="89">
                  <c:v>2.2855472625411776E-2</c:v>
                </c:pt>
                <c:pt idx="90">
                  <c:v>2.6766529404921562E-2</c:v>
                </c:pt>
                <c:pt idx="91">
                  <c:v>2.7421636927477771E-2</c:v>
                </c:pt>
                <c:pt idx="92">
                  <c:v>2.5544064943763888E-2</c:v>
                </c:pt>
                <c:pt idx="93">
                  <c:v>2.5198783230202689E-2</c:v>
                </c:pt>
                <c:pt idx="94">
                  <c:v>2.2913691421920415E-2</c:v>
                </c:pt>
                <c:pt idx="95">
                  <c:v>1.9755814804195772E-2</c:v>
                </c:pt>
              </c:numCache>
            </c:numRef>
          </c:val>
          <c:smooth val="0"/>
          <c:extLst>
            <c:ext xmlns:c16="http://schemas.microsoft.com/office/drawing/2014/chart" uri="{C3380CC4-5D6E-409C-BE32-E72D297353CC}">
              <c16:uniqueId val="{00000000-D530-4C8D-ADAC-C32980FE53F2}"/>
            </c:ext>
          </c:extLst>
        </c:ser>
        <c:dLbls>
          <c:showLegendKey val="0"/>
          <c:showVal val="0"/>
          <c:showCatName val="0"/>
          <c:showSerName val="0"/>
          <c:showPercent val="0"/>
          <c:showBubbleSize val="0"/>
        </c:dLbls>
        <c:marker val="1"/>
        <c:smooth val="0"/>
        <c:axId val="1057539343"/>
        <c:axId val="1263474623"/>
      </c:lineChart>
      <c:catAx>
        <c:axId val="105753934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900" b="0" i="0" u="none" strike="noStrike" kern="1200" baseline="0">
                <a:solidFill>
                  <a:schemeClr val="tx1"/>
                </a:solidFill>
                <a:latin typeface="+mn-lt"/>
                <a:ea typeface="+mn-ea"/>
                <a:cs typeface="+mn-cs"/>
              </a:defRPr>
            </a:pPr>
            <a:endParaRPr lang="pt-BR"/>
          </a:p>
        </c:txPr>
        <c:crossAx val="1263474623"/>
        <c:crosses val="autoZero"/>
        <c:auto val="1"/>
        <c:lblAlgn val="ctr"/>
        <c:lblOffset val="100"/>
        <c:noMultiLvlLbl val="0"/>
      </c:catAx>
      <c:valAx>
        <c:axId val="1263474623"/>
        <c:scaling>
          <c:orientation val="minMax"/>
        </c:scaling>
        <c:delete val="0"/>
        <c:axPos val="l"/>
        <c:majorGridlines>
          <c:spPr>
            <a:ln w="9525" cap="flat" cmpd="sng" algn="ctr">
              <a:solidFill>
                <a:schemeClr val="bg2"/>
              </a:solidFill>
              <a:prstDash val="sys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lang="en-US" sz="900" b="0" i="0" u="none" strike="noStrike" kern="1200" baseline="0">
                <a:solidFill>
                  <a:schemeClr val="tx1"/>
                </a:solidFill>
                <a:latin typeface="+mn-lt"/>
                <a:ea typeface="+mn-ea"/>
                <a:cs typeface="+mn-cs"/>
              </a:defRPr>
            </a:pPr>
            <a:endParaRPr lang="pt-BR"/>
          </a:p>
        </c:txPr>
        <c:crossAx val="10575393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85000"/>
          <a:lumOff val="15000"/>
        </a:schemeClr>
      </a:solidFill>
      <a:round/>
    </a:ln>
    <a:effectLst/>
  </c:spPr>
  <c:txPr>
    <a:bodyPr/>
    <a:lstStyle/>
    <a:p>
      <a:pPr>
        <a:defRPr lang="en-US" sz="1000" b="0" i="0" u="none" strike="noStrike" kern="1200" baseline="0">
          <a:solidFill>
            <a:schemeClr val="tx1"/>
          </a:solidFill>
          <a:latin typeface="+mn-lt"/>
          <a:ea typeface="+mn-ea"/>
          <a:cs typeface="+mn-cs"/>
        </a:defRPr>
      </a:pPr>
      <a:endParaRPr lang="pt-BR"/>
    </a:p>
  </c:txPr>
  <c:printSettings>
    <c:headerFooter/>
    <c:pageMargins b="0.78740157499999996" l="0.511811024" r="0.511811024" t="0.78740157499999996" header="0.31496062000000002" footer="0.314960620000000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200" b="0" i="0" u="none" strike="noStrike" kern="1200" spc="0" baseline="0">
                <a:solidFill>
                  <a:schemeClr val="tx1"/>
                </a:solidFill>
                <a:latin typeface="+mn-lt"/>
                <a:ea typeface="+mn-ea"/>
                <a:cs typeface="+mn-cs"/>
              </a:defRPr>
            </a:pPr>
            <a:r>
              <a:rPr lang="pt-BR"/>
              <a:t>Curva de Envelhecimento da Fatura </a:t>
            </a:r>
            <a:r>
              <a:rPr lang="en-US"/>
              <a:t>- Industrial</a:t>
            </a:r>
          </a:p>
        </c:rich>
      </c:tx>
      <c:overlay val="0"/>
      <c:spPr>
        <a:noFill/>
        <a:ln>
          <a:noFill/>
        </a:ln>
        <a:effectLst/>
      </c:spPr>
      <c:txPr>
        <a:bodyPr rot="0" spcFirstLastPara="1" vertOverflow="ellipsis" vert="horz" wrap="square" anchor="ctr" anchorCtr="1"/>
        <a:lstStyle/>
        <a:p>
          <a:pPr>
            <a:defRPr lang="en-US" sz="1200" b="0" i="0" u="none" strike="noStrike" kern="1200" spc="0" baseline="0">
              <a:solidFill>
                <a:schemeClr val="tx1"/>
              </a:solidFill>
              <a:latin typeface="+mn-lt"/>
              <a:ea typeface="+mn-ea"/>
              <a:cs typeface="+mn-cs"/>
            </a:defRPr>
          </a:pPr>
          <a:endParaRPr lang="pt-BR"/>
        </a:p>
      </c:txPr>
    </c:title>
    <c:autoTitleDeleted val="0"/>
    <c:plotArea>
      <c:layout/>
      <c:lineChart>
        <c:grouping val="standard"/>
        <c:varyColors val="0"/>
        <c:ser>
          <c:idx val="0"/>
          <c:order val="0"/>
          <c:tx>
            <c:v>Curva de aging</c:v>
          </c:tx>
          <c:spPr>
            <a:ln w="28575" cap="rnd">
              <a:solidFill>
                <a:schemeClr val="accent1"/>
              </a:solidFill>
              <a:round/>
            </a:ln>
            <a:effectLst/>
          </c:spPr>
          <c:marker>
            <c:symbol val="circle"/>
            <c:size val="4"/>
            <c:spPr>
              <a:solidFill>
                <a:schemeClr val="accent1"/>
              </a:solidFill>
              <a:ln w="9525">
                <a:solidFill>
                  <a:schemeClr val="accent1"/>
                </a:solidFill>
              </a:ln>
              <a:effectLst/>
            </c:spPr>
          </c:marker>
          <c:cat>
            <c:numRef>
              <c:f>'Curva de envelhecimento '!$C$8:$CT$8</c:f>
              <c:numCache>
                <c:formatCode>General</c:formatCode>
                <c:ptCount val="9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numCache>
            </c:numRef>
          </c:cat>
          <c:val>
            <c:numRef>
              <c:f>'Curva de envelhecimento '!$C$24:$CT$24</c:f>
              <c:numCache>
                <c:formatCode>0.00%</c:formatCode>
                <c:ptCount val="96"/>
                <c:pt idx="5">
                  <c:v>9.2914489728498154E-2</c:v>
                </c:pt>
                <c:pt idx="6">
                  <c:v>7.2209215201603907E-2</c:v>
                </c:pt>
                <c:pt idx="7">
                  <c:v>6.1344521562818714E-2</c:v>
                </c:pt>
                <c:pt idx="8">
                  <c:v>7.0804883018783557E-2</c:v>
                </c:pt>
                <c:pt idx="9">
                  <c:v>6.7964297446700392E-2</c:v>
                </c:pt>
                <c:pt idx="10">
                  <c:v>7.5304717795479398E-2</c:v>
                </c:pt>
                <c:pt idx="11">
                  <c:v>7.6855625349234971E-2</c:v>
                </c:pt>
                <c:pt idx="12">
                  <c:v>7.061278469267461E-2</c:v>
                </c:pt>
                <c:pt idx="13">
                  <c:v>6.6372738485693181E-2</c:v>
                </c:pt>
                <c:pt idx="14">
                  <c:v>4.9514239536204353E-2</c:v>
                </c:pt>
                <c:pt idx="15">
                  <c:v>4.9409093387782231E-2</c:v>
                </c:pt>
                <c:pt idx="16">
                  <c:v>4.6230548363271819E-2</c:v>
                </c:pt>
                <c:pt idx="17">
                  <c:v>4.4554195757670813E-2</c:v>
                </c:pt>
                <c:pt idx="18">
                  <c:v>5.5145062129036256E-2</c:v>
                </c:pt>
                <c:pt idx="19">
                  <c:v>5.5822275791999589E-2</c:v>
                </c:pt>
                <c:pt idx="20">
                  <c:v>5.7938639157282916E-2</c:v>
                </c:pt>
                <c:pt idx="21">
                  <c:v>5.6630570934403039E-2</c:v>
                </c:pt>
                <c:pt idx="22">
                  <c:v>5.4776347605273633E-2</c:v>
                </c:pt>
                <c:pt idx="23">
                  <c:v>5.3652843098086829E-2</c:v>
                </c:pt>
                <c:pt idx="24">
                  <c:v>4.419918035455233E-2</c:v>
                </c:pt>
                <c:pt idx="25">
                  <c:v>4.9621671278840283E-2</c:v>
                </c:pt>
                <c:pt idx="26">
                  <c:v>5.0676659305068879E-2</c:v>
                </c:pt>
                <c:pt idx="27">
                  <c:v>5.3072141944311264E-2</c:v>
                </c:pt>
                <c:pt idx="28">
                  <c:v>5.2191135848118686E-2</c:v>
                </c:pt>
                <c:pt idx="29">
                  <c:v>5.6018155315681613E-2</c:v>
                </c:pt>
                <c:pt idx="30">
                  <c:v>5.7107184325167655E-2</c:v>
                </c:pt>
                <c:pt idx="31">
                  <c:v>5.1319866168063888E-2</c:v>
                </c:pt>
                <c:pt idx="32">
                  <c:v>5.4065860210235343E-2</c:v>
                </c:pt>
                <c:pt idx="33">
                  <c:v>5.3049561852162218E-2</c:v>
                </c:pt>
                <c:pt idx="34">
                  <c:v>5.4403768523657942E-2</c:v>
                </c:pt>
                <c:pt idx="35">
                  <c:v>5.3318390615900386E-2</c:v>
                </c:pt>
                <c:pt idx="36">
                  <c:v>5.2361167229536591E-2</c:v>
                </c:pt>
                <c:pt idx="37">
                  <c:v>5.0342023107304561E-2</c:v>
                </c:pt>
                <c:pt idx="38">
                  <c:v>4.4420876275995579E-2</c:v>
                </c:pt>
                <c:pt idx="39">
                  <c:v>4.4315744197927082E-2</c:v>
                </c:pt>
                <c:pt idx="40">
                  <c:v>4.146668001393964E-2</c:v>
                </c:pt>
                <c:pt idx="41">
                  <c:v>3.8860129366292719E-2</c:v>
                </c:pt>
                <c:pt idx="42">
                  <c:v>4.0144615237083882E-2</c:v>
                </c:pt>
                <c:pt idx="43">
                  <c:v>4.3692231721266878E-2</c:v>
                </c:pt>
                <c:pt idx="44">
                  <c:v>4.8961862638896451E-2</c:v>
                </c:pt>
                <c:pt idx="45">
                  <c:v>5.6244349051617036E-2</c:v>
                </c:pt>
                <c:pt idx="46">
                  <c:v>6.1359847783051848E-2</c:v>
                </c:pt>
                <c:pt idx="47">
                  <c:v>7.7127337896538153E-2</c:v>
                </c:pt>
                <c:pt idx="48">
                  <c:v>8.2271306968798988E-2</c:v>
                </c:pt>
                <c:pt idx="49">
                  <c:v>7.9069707121832825E-2</c:v>
                </c:pt>
                <c:pt idx="50">
                  <c:v>7.4374981673700422E-2</c:v>
                </c:pt>
                <c:pt idx="51">
                  <c:v>6.5788297882516181E-2</c:v>
                </c:pt>
                <c:pt idx="52">
                  <c:v>5.9443452072567543E-2</c:v>
                </c:pt>
                <c:pt idx="53">
                  <c:v>4.4607676183170485E-2</c:v>
                </c:pt>
                <c:pt idx="54">
                  <c:v>3.5221602357991259E-2</c:v>
                </c:pt>
                <c:pt idx="55">
                  <c:v>3.6162920868347798E-2</c:v>
                </c:pt>
                <c:pt idx="56">
                  <c:v>4.1021933232124837E-2</c:v>
                </c:pt>
                <c:pt idx="57">
                  <c:v>4.6412688008297419E-2</c:v>
                </c:pt>
                <c:pt idx="58">
                  <c:v>4.6145825425563815E-2</c:v>
                </c:pt>
                <c:pt idx="59">
                  <c:v>5.2583320448894022E-2</c:v>
                </c:pt>
                <c:pt idx="60">
                  <c:v>5.3457459221870167E-2</c:v>
                </c:pt>
                <c:pt idx="61">
                  <c:v>5.5811447905844358E-2</c:v>
                </c:pt>
                <c:pt idx="62">
                  <c:v>5.0858764520794929E-2</c:v>
                </c:pt>
                <c:pt idx="63">
                  <c:v>3.9644308886237468E-2</c:v>
                </c:pt>
                <c:pt idx="64">
                  <c:v>4.1460165420408798E-2</c:v>
                </c:pt>
                <c:pt idx="65">
                  <c:v>3.244328682115389E-2</c:v>
                </c:pt>
                <c:pt idx="66">
                  <c:v>3.2262293507017731E-2</c:v>
                </c:pt>
                <c:pt idx="67">
                  <c:v>2.6826877715841777E-2</c:v>
                </c:pt>
                <c:pt idx="68">
                  <c:v>2.7440030830504517E-2</c:v>
                </c:pt>
                <c:pt idx="69">
                  <c:v>3.0608632324627103E-2</c:v>
                </c:pt>
                <c:pt idx="70">
                  <c:v>4.4228483162207566E-2</c:v>
                </c:pt>
                <c:pt idx="71">
                  <c:v>4.4543977054602259E-2</c:v>
                </c:pt>
                <c:pt idx="72">
                  <c:v>4.1821885834895774E-2</c:v>
                </c:pt>
                <c:pt idx="73">
                  <c:v>4.346422475381604E-2</c:v>
                </c:pt>
                <c:pt idx="74">
                  <c:v>5.1697079815779368E-2</c:v>
                </c:pt>
                <c:pt idx="75">
                  <c:v>5.1321502250202378E-2</c:v>
                </c:pt>
                <c:pt idx="76">
                  <c:v>4.7032962623817363E-2</c:v>
                </c:pt>
                <c:pt idx="77">
                  <c:v>4.4483835107972151E-2</c:v>
                </c:pt>
                <c:pt idx="78">
                  <c:v>4.6598960025286719E-2</c:v>
                </c:pt>
                <c:pt idx="79">
                  <c:v>4.3393898056104864E-2</c:v>
                </c:pt>
                <c:pt idx="80">
                  <c:v>3.0045328618466451E-2</c:v>
                </c:pt>
                <c:pt idx="81">
                  <c:v>2.9301799636662618E-2</c:v>
                </c:pt>
                <c:pt idx="82">
                  <c:v>1.6423914607343642E-2</c:v>
                </c:pt>
                <c:pt idx="83">
                  <c:v>2.2642393461948556E-2</c:v>
                </c:pt>
                <c:pt idx="84">
                  <c:v>1.9980631098286915E-2</c:v>
                </c:pt>
                <c:pt idx="85">
                  <c:v>1.9269178901190617E-2</c:v>
                </c:pt>
                <c:pt idx="86">
                  <c:v>2.0832294583242716E-2</c:v>
                </c:pt>
                <c:pt idx="87">
                  <c:v>2.7633775165633191E-2</c:v>
                </c:pt>
                <c:pt idx="88">
                  <c:v>4.1545076595094078E-2</c:v>
                </c:pt>
                <c:pt idx="89">
                  <c:v>3.7353951150053522E-2</c:v>
                </c:pt>
                <c:pt idx="90">
                  <c:v>3.8652903529610871E-2</c:v>
                </c:pt>
                <c:pt idx="91">
                  <c:v>4.665653290791888E-2</c:v>
                </c:pt>
                <c:pt idx="92">
                  <c:v>4.8926340839290226E-2</c:v>
                </c:pt>
                <c:pt idx="93">
                  <c:v>5.1578444053827492E-2</c:v>
                </c:pt>
                <c:pt idx="94">
                  <c:v>3.747490278850988E-2</c:v>
                </c:pt>
                <c:pt idx="95">
                  <c:v>3.3590514619039787E-2</c:v>
                </c:pt>
              </c:numCache>
            </c:numRef>
          </c:val>
          <c:smooth val="0"/>
          <c:extLst>
            <c:ext xmlns:c16="http://schemas.microsoft.com/office/drawing/2014/chart" uri="{C3380CC4-5D6E-409C-BE32-E72D297353CC}">
              <c16:uniqueId val="{00000000-BD0D-4D0B-BF72-F55146A30021}"/>
            </c:ext>
          </c:extLst>
        </c:ser>
        <c:dLbls>
          <c:showLegendKey val="0"/>
          <c:showVal val="0"/>
          <c:showCatName val="0"/>
          <c:showSerName val="0"/>
          <c:showPercent val="0"/>
          <c:showBubbleSize val="0"/>
        </c:dLbls>
        <c:marker val="1"/>
        <c:smooth val="0"/>
        <c:axId val="1057539343"/>
        <c:axId val="1263474623"/>
      </c:lineChart>
      <c:catAx>
        <c:axId val="105753934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900" b="0" i="0" u="none" strike="noStrike" kern="1200" baseline="0">
                <a:solidFill>
                  <a:schemeClr val="tx1"/>
                </a:solidFill>
                <a:latin typeface="+mn-lt"/>
                <a:ea typeface="+mn-ea"/>
                <a:cs typeface="+mn-cs"/>
              </a:defRPr>
            </a:pPr>
            <a:endParaRPr lang="pt-BR"/>
          </a:p>
        </c:txPr>
        <c:crossAx val="1263474623"/>
        <c:crosses val="autoZero"/>
        <c:auto val="1"/>
        <c:lblAlgn val="ctr"/>
        <c:lblOffset val="100"/>
        <c:noMultiLvlLbl val="0"/>
      </c:catAx>
      <c:valAx>
        <c:axId val="1263474623"/>
        <c:scaling>
          <c:orientation val="minMax"/>
        </c:scaling>
        <c:delete val="0"/>
        <c:axPos val="l"/>
        <c:majorGridlines>
          <c:spPr>
            <a:ln w="9525" cap="flat" cmpd="sng" algn="ctr">
              <a:solidFill>
                <a:schemeClr val="bg2"/>
              </a:solidFill>
              <a:prstDash val="sys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lang="en-US" sz="900" b="0" i="0" u="none" strike="noStrike" kern="1200" baseline="0">
                <a:solidFill>
                  <a:schemeClr val="tx1"/>
                </a:solidFill>
                <a:latin typeface="+mn-lt"/>
                <a:ea typeface="+mn-ea"/>
                <a:cs typeface="+mn-cs"/>
              </a:defRPr>
            </a:pPr>
            <a:endParaRPr lang="pt-BR"/>
          </a:p>
        </c:txPr>
        <c:crossAx val="10575393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85000"/>
          <a:lumOff val="15000"/>
        </a:schemeClr>
      </a:solidFill>
      <a:round/>
    </a:ln>
    <a:effectLst/>
  </c:spPr>
  <c:txPr>
    <a:bodyPr/>
    <a:lstStyle/>
    <a:p>
      <a:pPr>
        <a:defRPr lang="en-US" sz="1000" b="0" i="0" u="none" strike="noStrike" kern="1200" baseline="0">
          <a:solidFill>
            <a:schemeClr val="tx1"/>
          </a:solidFill>
          <a:latin typeface="+mn-lt"/>
          <a:ea typeface="+mn-ea"/>
          <a:cs typeface="+mn-cs"/>
        </a:defRPr>
      </a:pPr>
      <a:endParaRPr lang="pt-BR"/>
    </a:p>
  </c:txPr>
  <c:printSettings>
    <c:headerFooter/>
    <c:pageMargins b="0.78740157499999996" l="0.511811024" r="0.511811024" t="0.78740157499999996" header="0.31496062000000002" footer="0.3149606200000000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200" b="0" i="0" u="none" strike="noStrike" kern="1200" spc="0" baseline="0">
                <a:solidFill>
                  <a:schemeClr val="tx1"/>
                </a:solidFill>
                <a:latin typeface="+mn-lt"/>
                <a:ea typeface="+mn-ea"/>
                <a:cs typeface="+mn-cs"/>
              </a:defRPr>
            </a:pPr>
            <a:r>
              <a:rPr lang="pt-BR">
                <a:solidFill>
                  <a:sysClr val="windowText" lastClr="000000"/>
                </a:solidFill>
              </a:rPr>
              <a:t>Curva de Envelhecimento da Fatura</a:t>
            </a:r>
            <a:r>
              <a:rPr lang="en-US">
                <a:solidFill>
                  <a:sysClr val="windowText" lastClr="000000"/>
                </a:solidFill>
              </a:rPr>
              <a:t> - Público</a:t>
            </a:r>
          </a:p>
        </c:rich>
      </c:tx>
      <c:overlay val="0"/>
      <c:spPr>
        <a:noFill/>
        <a:ln>
          <a:noFill/>
        </a:ln>
        <a:effectLst/>
      </c:spPr>
      <c:txPr>
        <a:bodyPr rot="0" spcFirstLastPara="1" vertOverflow="ellipsis" vert="horz" wrap="square" anchor="ctr" anchorCtr="1"/>
        <a:lstStyle/>
        <a:p>
          <a:pPr>
            <a:defRPr lang="en-US" sz="1200" b="0" i="0" u="none" strike="noStrike" kern="1200" spc="0" baseline="0">
              <a:solidFill>
                <a:schemeClr val="tx1"/>
              </a:solidFill>
              <a:latin typeface="+mn-lt"/>
              <a:ea typeface="+mn-ea"/>
              <a:cs typeface="+mn-cs"/>
            </a:defRPr>
          </a:pPr>
          <a:endParaRPr lang="pt-BR"/>
        </a:p>
      </c:txPr>
    </c:title>
    <c:autoTitleDeleted val="0"/>
    <c:plotArea>
      <c:layout/>
      <c:lineChart>
        <c:grouping val="standard"/>
        <c:varyColors val="0"/>
        <c:ser>
          <c:idx val="0"/>
          <c:order val="0"/>
          <c:tx>
            <c:v>Curva de aging</c:v>
          </c:tx>
          <c:spPr>
            <a:ln w="28575" cap="rnd">
              <a:solidFill>
                <a:schemeClr val="accent1"/>
              </a:solidFill>
              <a:round/>
            </a:ln>
            <a:effectLst/>
          </c:spPr>
          <c:marker>
            <c:symbol val="circle"/>
            <c:size val="4"/>
            <c:spPr>
              <a:solidFill>
                <a:schemeClr val="accent1"/>
              </a:solidFill>
              <a:ln w="9525">
                <a:solidFill>
                  <a:schemeClr val="accent1"/>
                </a:solidFill>
              </a:ln>
              <a:effectLst/>
            </c:spPr>
          </c:marker>
          <c:cat>
            <c:numRef>
              <c:f>'Curva de envelhecimento '!$C$8:$CT$8</c:f>
              <c:numCache>
                <c:formatCode>General</c:formatCode>
                <c:ptCount val="9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numCache>
            </c:numRef>
          </c:cat>
          <c:val>
            <c:numRef>
              <c:f>'Curva de envelhecimento '!$C$29:$CT$29</c:f>
              <c:numCache>
                <c:formatCode>0.00%</c:formatCode>
                <c:ptCount val="96"/>
                <c:pt idx="5">
                  <c:v>2.6102212738306058E-2</c:v>
                </c:pt>
                <c:pt idx="6">
                  <c:v>2.03978030649541E-2</c:v>
                </c:pt>
                <c:pt idx="7">
                  <c:v>2.8794116249956253E-3</c:v>
                </c:pt>
                <c:pt idx="8">
                  <c:v>1.0884240121505631E-3</c:v>
                </c:pt>
                <c:pt idx="9">
                  <c:v>6.6445067206668239E-4</c:v>
                </c:pt>
                <c:pt idx="10">
                  <c:v>5.4139572375970328E-4</c:v>
                </c:pt>
                <c:pt idx="11">
                  <c:v>3.9418090370734441E-4</c:v>
                </c:pt>
                <c:pt idx="12">
                  <c:v>8.1352869796454108E-4</c:v>
                </c:pt>
                <c:pt idx="13">
                  <c:v>7.9407674767957841E-4</c:v>
                </c:pt>
                <c:pt idx="14">
                  <c:v>2.6357036723858016E-3</c:v>
                </c:pt>
                <c:pt idx="15">
                  <c:v>2.6587086425045058E-3</c:v>
                </c:pt>
                <c:pt idx="16">
                  <c:v>3.7143730128925793E-3</c:v>
                </c:pt>
                <c:pt idx="17">
                  <c:v>3.6960606681354646E-3</c:v>
                </c:pt>
                <c:pt idx="18">
                  <c:v>3.6417389630983284E-3</c:v>
                </c:pt>
                <c:pt idx="19">
                  <c:v>3.6332492346384201E-3</c:v>
                </c:pt>
                <c:pt idx="20">
                  <c:v>2.9023859449140003E-3</c:v>
                </c:pt>
                <c:pt idx="21">
                  <c:v>2.8544981162404643E-3</c:v>
                </c:pt>
                <c:pt idx="22">
                  <c:v>5.3814474026732733E-3</c:v>
                </c:pt>
                <c:pt idx="23">
                  <c:v>5.406000160253663E-3</c:v>
                </c:pt>
                <c:pt idx="24">
                  <c:v>6.7141757098507469E-3</c:v>
                </c:pt>
                <c:pt idx="25">
                  <c:v>7.1120938723068863E-3</c:v>
                </c:pt>
                <c:pt idx="26">
                  <c:v>6.3526419794458769E-3</c:v>
                </c:pt>
                <c:pt idx="27">
                  <c:v>6.9826883806208689E-3</c:v>
                </c:pt>
                <c:pt idx="28">
                  <c:v>4.0667192061521517E-3</c:v>
                </c:pt>
                <c:pt idx="29">
                  <c:v>3.9062920675155899E-3</c:v>
                </c:pt>
                <c:pt idx="30">
                  <c:v>2.9484967608766131E-3</c:v>
                </c:pt>
                <c:pt idx="31">
                  <c:v>7.2463222441616149E-3</c:v>
                </c:pt>
                <c:pt idx="32">
                  <c:v>1.1693162345264576E-2</c:v>
                </c:pt>
                <c:pt idx="33">
                  <c:v>1.5536814509501234E-2</c:v>
                </c:pt>
                <c:pt idx="34">
                  <c:v>1.9189284026761833E-2</c:v>
                </c:pt>
                <c:pt idx="35">
                  <c:v>2.4317173801702851E-2</c:v>
                </c:pt>
                <c:pt idx="36">
                  <c:v>2.7637547984835795E-2</c:v>
                </c:pt>
                <c:pt idx="37">
                  <c:v>2.693766452488076E-2</c:v>
                </c:pt>
                <c:pt idx="38">
                  <c:v>2.6334053144337524E-2</c:v>
                </c:pt>
                <c:pt idx="39">
                  <c:v>2.7186005466997249E-2</c:v>
                </c:pt>
                <c:pt idx="40">
                  <c:v>2.801367799136309E-2</c:v>
                </c:pt>
                <c:pt idx="41">
                  <c:v>2.6988391088846386E-2</c:v>
                </c:pt>
                <c:pt idx="42">
                  <c:v>2.4286062387511371E-2</c:v>
                </c:pt>
                <c:pt idx="43">
                  <c:v>2.1729806347192997E-2</c:v>
                </c:pt>
                <c:pt idx="44">
                  <c:v>2.1926063383640098E-2</c:v>
                </c:pt>
                <c:pt idx="45">
                  <c:v>1.9594492135495831E-2</c:v>
                </c:pt>
                <c:pt idx="46">
                  <c:v>1.6937014477630158E-2</c:v>
                </c:pt>
                <c:pt idx="47">
                  <c:v>1.3443074866807637E-2</c:v>
                </c:pt>
                <c:pt idx="48">
                  <c:v>1.3633868009243731E-2</c:v>
                </c:pt>
                <c:pt idx="49">
                  <c:v>1.275661038335312E-2</c:v>
                </c:pt>
                <c:pt idx="50">
                  <c:v>8.434013622261342E-3</c:v>
                </c:pt>
                <c:pt idx="51">
                  <c:v>5.4646411450968478E-3</c:v>
                </c:pt>
                <c:pt idx="52">
                  <c:v>2.9385228272829408E-3</c:v>
                </c:pt>
                <c:pt idx="53">
                  <c:v>4.1182647891696809E-3</c:v>
                </c:pt>
                <c:pt idx="54">
                  <c:v>2.5885227705913939E-3</c:v>
                </c:pt>
                <c:pt idx="55">
                  <c:v>2.0286832497545906E-3</c:v>
                </c:pt>
                <c:pt idx="56">
                  <c:v>1.971556924867343E-3</c:v>
                </c:pt>
                <c:pt idx="57">
                  <c:v>1.9568949028065425E-3</c:v>
                </c:pt>
                <c:pt idx="58">
                  <c:v>4.3569325005048494E-3</c:v>
                </c:pt>
                <c:pt idx="59">
                  <c:v>3.2308253752092939E-3</c:v>
                </c:pt>
                <c:pt idx="60">
                  <c:v>3.9952192966076867E-3</c:v>
                </c:pt>
                <c:pt idx="61">
                  <c:v>3.974703066121286E-3</c:v>
                </c:pt>
                <c:pt idx="62">
                  <c:v>4.1047398761262094E-3</c:v>
                </c:pt>
                <c:pt idx="63">
                  <c:v>4.0952636348340265E-3</c:v>
                </c:pt>
                <c:pt idx="64">
                  <c:v>1.7242944169559512E-3</c:v>
                </c:pt>
                <c:pt idx="65">
                  <c:v>4.601894213813555E-3</c:v>
                </c:pt>
                <c:pt idx="66">
                  <c:v>3.8404227569388918E-3</c:v>
                </c:pt>
                <c:pt idx="67">
                  <c:v>3.8403377954070428E-3</c:v>
                </c:pt>
                <c:pt idx="68">
                  <c:v>3.961262696635345E-3</c:v>
                </c:pt>
                <c:pt idx="69">
                  <c:v>3.9871550188846794E-3</c:v>
                </c:pt>
                <c:pt idx="70">
                  <c:v>4.0633862060810641E-3</c:v>
                </c:pt>
                <c:pt idx="71">
                  <c:v>4.3195154565302436E-3</c:v>
                </c:pt>
                <c:pt idx="72">
                  <c:v>4.8247900603436691E-3</c:v>
                </c:pt>
                <c:pt idx="73">
                  <c:v>5.6993770656443982E-3</c:v>
                </c:pt>
                <c:pt idx="74">
                  <c:v>6.0025375747636313E-3</c:v>
                </c:pt>
                <c:pt idx="75">
                  <c:v>8.5332066482620393E-3</c:v>
                </c:pt>
                <c:pt idx="76">
                  <c:v>8.4390683217602531E-3</c:v>
                </c:pt>
                <c:pt idx="77">
                  <c:v>5.0904812019207163E-3</c:v>
                </c:pt>
                <c:pt idx="78">
                  <c:v>4.5963152977501216E-3</c:v>
                </c:pt>
                <c:pt idx="79">
                  <c:v>3.8127501562202344E-3</c:v>
                </c:pt>
                <c:pt idx="80">
                  <c:v>5.103448107883133E-3</c:v>
                </c:pt>
                <c:pt idx="81">
                  <c:v>2.5704148921043535E-3</c:v>
                </c:pt>
                <c:pt idx="82">
                  <c:v>3.0140950907796217E-3</c:v>
                </c:pt>
                <c:pt idx="83">
                  <c:v>1.6463433866057763E-2</c:v>
                </c:pt>
                <c:pt idx="84">
                  <c:v>1.9437354668648321E-2</c:v>
                </c:pt>
                <c:pt idx="85">
                  <c:v>2.1730512323734606E-2</c:v>
                </c:pt>
                <c:pt idx="86">
                  <c:v>2.4510618259793764E-2</c:v>
                </c:pt>
                <c:pt idx="87">
                  <c:v>2.7041692443918713E-2</c:v>
                </c:pt>
                <c:pt idx="88">
                  <c:v>2.9007364266115939E-2</c:v>
                </c:pt>
                <c:pt idx="89">
                  <c:v>1.7616900717213044E-2</c:v>
                </c:pt>
                <c:pt idx="90">
                  <c:v>1.9746388859907937E-2</c:v>
                </c:pt>
                <c:pt idx="91">
                  <c:v>2.0072707282754149E-2</c:v>
                </c:pt>
                <c:pt idx="92">
                  <c:v>1.8571903398495754E-2</c:v>
                </c:pt>
                <c:pt idx="93">
                  <c:v>1.8773674549295623E-2</c:v>
                </c:pt>
                <c:pt idx="94">
                  <c:v>1.842215460504253E-2</c:v>
                </c:pt>
                <c:pt idx="95">
                  <c:v>1.6751292479383718E-2</c:v>
                </c:pt>
              </c:numCache>
            </c:numRef>
          </c:val>
          <c:smooth val="0"/>
          <c:extLst>
            <c:ext xmlns:c16="http://schemas.microsoft.com/office/drawing/2014/chart" uri="{C3380CC4-5D6E-409C-BE32-E72D297353CC}">
              <c16:uniqueId val="{00000000-B39E-4B29-A02C-F09850C8282B}"/>
            </c:ext>
          </c:extLst>
        </c:ser>
        <c:dLbls>
          <c:showLegendKey val="0"/>
          <c:showVal val="0"/>
          <c:showCatName val="0"/>
          <c:showSerName val="0"/>
          <c:showPercent val="0"/>
          <c:showBubbleSize val="0"/>
        </c:dLbls>
        <c:marker val="1"/>
        <c:smooth val="0"/>
        <c:axId val="1057539343"/>
        <c:axId val="1263474623"/>
      </c:lineChart>
      <c:catAx>
        <c:axId val="105753934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900" b="0" i="0" u="none" strike="noStrike" kern="1200" baseline="0">
                <a:solidFill>
                  <a:schemeClr val="tx1"/>
                </a:solidFill>
                <a:latin typeface="+mn-lt"/>
                <a:ea typeface="+mn-ea"/>
                <a:cs typeface="+mn-cs"/>
              </a:defRPr>
            </a:pPr>
            <a:endParaRPr lang="pt-BR"/>
          </a:p>
        </c:txPr>
        <c:crossAx val="1263474623"/>
        <c:crosses val="autoZero"/>
        <c:auto val="1"/>
        <c:lblAlgn val="ctr"/>
        <c:lblOffset val="100"/>
        <c:noMultiLvlLbl val="0"/>
      </c:catAx>
      <c:valAx>
        <c:axId val="1263474623"/>
        <c:scaling>
          <c:orientation val="minMax"/>
        </c:scaling>
        <c:delete val="0"/>
        <c:axPos val="l"/>
        <c:majorGridlines>
          <c:spPr>
            <a:ln w="9525" cap="flat" cmpd="sng" algn="ctr">
              <a:solidFill>
                <a:schemeClr val="bg2"/>
              </a:solidFill>
              <a:prstDash val="sys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lang="en-US" sz="900" b="0" i="0" u="none" strike="noStrike" kern="1200" baseline="0">
                <a:solidFill>
                  <a:schemeClr val="tx1"/>
                </a:solidFill>
                <a:latin typeface="+mn-lt"/>
                <a:ea typeface="+mn-ea"/>
                <a:cs typeface="+mn-cs"/>
              </a:defRPr>
            </a:pPr>
            <a:endParaRPr lang="pt-BR"/>
          </a:p>
        </c:txPr>
        <c:crossAx val="10575393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85000"/>
          <a:lumOff val="15000"/>
        </a:schemeClr>
      </a:solidFill>
      <a:round/>
    </a:ln>
    <a:effectLst/>
  </c:spPr>
  <c:txPr>
    <a:bodyPr/>
    <a:lstStyle/>
    <a:p>
      <a:pPr>
        <a:defRPr lang="en-US" sz="1000" b="0" i="0" u="none" strike="noStrike" kern="1200" baseline="0">
          <a:solidFill>
            <a:schemeClr val="tx1"/>
          </a:solidFill>
          <a:latin typeface="+mn-lt"/>
          <a:ea typeface="+mn-ea"/>
          <a:cs typeface="+mn-cs"/>
        </a:defRPr>
      </a:pPr>
      <a:endParaRPr lang="pt-BR"/>
    </a:p>
  </c:txPr>
  <c:printSettings>
    <c:headerFooter/>
    <c:pageMargins b="0.78740157499999996" l="0.511811024" r="0.511811024" t="0.78740157499999996" header="0.31496062000000002" footer="0.31496062000000002"/>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 não recebido </a:t>
            </a:r>
            <a:r>
              <a:rPr lang="en-US" sz="1400"/>
              <a:t>- Público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v>Curva de aging</c:v>
          </c:tx>
          <c:spPr>
            <a:ln w="28575" cap="rnd">
              <a:solidFill>
                <a:schemeClr val="accent1"/>
              </a:solidFill>
              <a:round/>
            </a:ln>
            <a:effectLst/>
          </c:spPr>
          <c:marker>
            <c:symbol val="none"/>
          </c:marker>
          <c:cat>
            <c:numRef>
              <c:f>'Curva de envelhecimento '!$C$8:$CT$8</c:f>
              <c:numCache>
                <c:formatCode>General</c:formatCode>
                <c:ptCount val="9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numCache>
            </c:numRef>
          </c:cat>
          <c:val>
            <c:numRef>
              <c:f>'Curva de envelhecimento '!$C$28:$CT$28</c:f>
              <c:numCache>
                <c:formatCode>0.00%</c:formatCode>
                <c:ptCount val="96"/>
                <c:pt idx="0">
                  <c:v>3.4387611187785369E-2</c:v>
                </c:pt>
                <c:pt idx="1">
                  <c:v>0.10555203753381361</c:v>
                </c:pt>
                <c:pt idx="2">
                  <c:v>1.0905885414150574E-2</c:v>
                </c:pt>
                <c:pt idx="3">
                  <c:v>2.8331591349396983E-3</c:v>
                </c:pt>
                <c:pt idx="4">
                  <c:v>1.0602313351787053E-3</c:v>
                </c:pt>
                <c:pt idx="5">
                  <c:v>1.8743518239683929E-3</c:v>
                </c:pt>
                <c:pt idx="6">
                  <c:v>1.6115314767362651E-4</c:v>
                </c:pt>
                <c:pt idx="7">
                  <c:v>4.4168889406275225E-4</c:v>
                </c:pt>
                <c:pt idx="8">
                  <c:v>1.5995973708020277E-4</c:v>
                </c:pt>
                <c:pt idx="9">
                  <c:v>2.8931909443641448E-4</c:v>
                </c:pt>
                <c:pt idx="10">
                  <c:v>3.219016453368305E-4</c:v>
                </c:pt>
                <c:pt idx="11">
                  <c:v>9.9106290365424E-4</c:v>
                </c:pt>
                <c:pt idx="12">
                  <c:v>2.6772399132168065E-3</c:v>
                </c:pt>
                <c:pt idx="13">
                  <c:v>3.2497719235297654E-4</c:v>
                </c:pt>
                <c:pt idx="14">
                  <c:v>1.1209721285317541E-2</c:v>
                </c:pt>
                <c:pt idx="15">
                  <c:v>4.2734891514864255E-4</c:v>
                </c:pt>
                <c:pt idx="16">
                  <c:v>6.655887867665267E-3</c:v>
                </c:pt>
                <c:pt idx="17">
                  <c:v>8.8118883511155584E-4</c:v>
                </c:pt>
                <c:pt idx="18">
                  <c:v>2.351309682993988E-3</c:v>
                </c:pt>
                <c:pt idx="19">
                  <c:v>2.7403882159353094E-4</c:v>
                </c:pt>
                <c:pt idx="20">
                  <c:v>6.8245415469710222E-3</c:v>
                </c:pt>
                <c:pt idx="21">
                  <c:v>1.4002194310742315E-4</c:v>
                </c:pt>
                <c:pt idx="22">
                  <c:v>2.1817583586262117E-2</c:v>
                </c:pt>
                <c:pt idx="23">
                  <c:v>1.0285053805939022E-3</c:v>
                </c:pt>
                <c:pt idx="24">
                  <c:v>1.0200362980576486E-2</c:v>
                </c:pt>
                <c:pt idx="25">
                  <c:v>2.6615477963303638E-3</c:v>
                </c:pt>
                <c:pt idx="26">
                  <c:v>2.2678301898049684E-3</c:v>
                </c:pt>
                <c:pt idx="27">
                  <c:v>3.9203003501573786E-3</c:v>
                </c:pt>
                <c:pt idx="28">
                  <c:v>4.3217685394498131E-3</c:v>
                </c:pt>
                <c:pt idx="29">
                  <c:v>6.5942548774527597E-5</c:v>
                </c:pt>
                <c:pt idx="30">
                  <c:v>4.4535911407426283E-3</c:v>
                </c:pt>
                <c:pt idx="31">
                  <c:v>2.8448500696040376E-2</c:v>
                </c:pt>
                <c:pt idx="32">
                  <c:v>2.8948870796422735E-2</c:v>
                </c:pt>
                <c:pt idx="33">
                  <c:v>2.6982213335577321E-2</c:v>
                </c:pt>
                <c:pt idx="34">
                  <c:v>2.623658564301343E-2</c:v>
                </c:pt>
                <c:pt idx="35">
                  <c:v>3.0833281198420607E-2</c:v>
                </c:pt>
                <c:pt idx="36">
                  <c:v>2.4375836239540288E-2</c:v>
                </c:pt>
                <c:pt idx="37">
                  <c:v>2.4249199936310209E-2</c:v>
                </c:pt>
                <c:pt idx="38">
                  <c:v>2.5327202513163314E-2</c:v>
                </c:pt>
                <c:pt idx="39">
                  <c:v>3.2093927271535649E-2</c:v>
                </c:pt>
                <c:pt idx="40">
                  <c:v>3.1202620789208487E-2</c:v>
                </c:pt>
                <c:pt idx="41">
                  <c:v>2.468155978332038E-2</c:v>
                </c:pt>
                <c:pt idx="42">
                  <c:v>8.1618640315301895E-3</c:v>
                </c:pt>
                <c:pt idx="43">
                  <c:v>8.9116636943999735E-3</c:v>
                </c:pt>
                <c:pt idx="44">
                  <c:v>2.6504744731845917E-2</c:v>
                </c:pt>
                <c:pt idx="45">
                  <c:v>1.8104499782670046E-2</c:v>
                </c:pt>
                <c:pt idx="46">
                  <c:v>1.5257754842014425E-2</c:v>
                </c:pt>
                <c:pt idx="47">
                  <c:v>3.7179221183852602E-3</c:v>
                </c:pt>
                <c:pt idx="48">
                  <c:v>9.3066228861467641E-3</c:v>
                </c:pt>
                <c:pt idx="49">
                  <c:v>3.6481179390562908E-3</c:v>
                </c:pt>
                <c:pt idx="50">
                  <c:v>5.6916416529527078E-4</c:v>
                </c:pt>
                <c:pt idx="51">
                  <c:v>2.8826491968307594E-4</c:v>
                </c:pt>
                <c:pt idx="52">
                  <c:v>1.0104493513098056E-4</c:v>
                </c:pt>
                <c:pt idx="53">
                  <c:v>1.0796373889705705E-2</c:v>
                </c:pt>
                <c:pt idx="54">
                  <c:v>1.2817077467704139E-4</c:v>
                </c:pt>
                <c:pt idx="55">
                  <c:v>2.8908081403547086E-4</c:v>
                </c:pt>
                <c:pt idx="56">
                  <c:v>2.2640621597178436E-4</c:v>
                </c:pt>
                <c:pt idx="57">
                  <c:v>2.0029278731827253E-4</c:v>
                </c:pt>
                <c:pt idx="58">
                  <c:v>1.450127052132082E-2</c:v>
                </c:pt>
                <c:pt idx="59">
                  <c:v>4.0397311379323717E-3</c:v>
                </c:pt>
                <c:pt idx="60">
                  <c:v>4.714534303067397E-3</c:v>
                </c:pt>
                <c:pt idx="61">
                  <c:v>1.6598343111707219E-4</c:v>
                </c:pt>
                <c:pt idx="62">
                  <c:v>1.0066270760013237E-3</c:v>
                </c:pt>
                <c:pt idx="63">
                  <c:v>1.4343533956518036E-4</c:v>
                </c:pt>
                <c:pt idx="64">
                  <c:v>2.7545521405236212E-4</c:v>
                </c:pt>
                <c:pt idx="65">
                  <c:v>2.1305329919077992E-2</c:v>
                </c:pt>
                <c:pt idx="66">
                  <c:v>1.4570556181941913E-4</c:v>
                </c:pt>
                <c:pt idx="67">
                  <c:v>1.6547366192597878E-4</c:v>
                </c:pt>
                <c:pt idx="68">
                  <c:v>1.7321764833711365E-3</c:v>
                </c:pt>
                <c:pt idx="69">
                  <c:v>2.9878927306118661E-4</c:v>
                </c:pt>
                <c:pt idx="70">
                  <c:v>7.3284233723066997E-4</c:v>
                </c:pt>
                <c:pt idx="71">
                  <c:v>2.2842105421773069E-2</c:v>
                </c:pt>
                <c:pt idx="72">
                  <c:v>3.1773531846999723E-3</c:v>
                </c:pt>
                <c:pt idx="73">
                  <c:v>5.4129956937303573E-3</c:v>
                </c:pt>
                <c:pt idx="74">
                  <c:v>3.5511395380865341E-3</c:v>
                </c:pt>
                <c:pt idx="75">
                  <c:v>1.5482803714051635E-2</c:v>
                </c:pt>
                <c:pt idx="76">
                  <c:v>1.6801237821995491E-4</c:v>
                </c:pt>
                <c:pt idx="77">
                  <c:v>2.7505827027358471E-3</c:v>
                </c:pt>
                <c:pt idx="78">
                  <c:v>2.1235775967640001E-4</c:v>
                </c:pt>
                <c:pt idx="79">
                  <c:v>7.1160484455103546E-4</c:v>
                </c:pt>
                <c:pt idx="80">
                  <c:v>1.1295327248063923E-2</c:v>
                </c:pt>
                <c:pt idx="81">
                  <c:v>2.846044193789595E-4</c:v>
                </c:pt>
                <c:pt idx="82">
                  <c:v>2.8300935702715671E-3</c:v>
                </c:pt>
                <c:pt idx="83">
                  <c:v>8.3446615354404688E-2</c:v>
                </c:pt>
                <c:pt idx="84">
                  <c:v>1.8055882575219763E-2</c:v>
                </c:pt>
                <c:pt idx="85">
                  <c:v>1.4470550775068735E-2</c:v>
                </c:pt>
                <c:pt idx="86">
                  <c:v>2.797596286441887E-2</c:v>
                </c:pt>
                <c:pt idx="87">
                  <c:v>1.5471049524128666E-2</c:v>
                </c:pt>
                <c:pt idx="88">
                  <c:v>1.4624124503454893E-2</c:v>
                </c:pt>
                <c:pt idx="89">
                  <c:v>1.5103834060987332E-2</c:v>
                </c:pt>
                <c:pt idx="90">
                  <c:v>3.0832811431389117E-2</c:v>
                </c:pt>
                <c:pt idx="91">
                  <c:v>1.6428461312146005E-2</c:v>
                </c:pt>
                <c:pt idx="92">
                  <c:v>1.8971139558868526E-2</c:v>
                </c:pt>
                <c:pt idx="93">
                  <c:v>1.6681676428927868E-2</c:v>
                </c:pt>
                <c:pt idx="94">
                  <c:v>1.2515004837936316E-2</c:v>
                </c:pt>
                <c:pt idx="95">
                  <c:v>5.0786613070344846E-3</c:v>
                </c:pt>
              </c:numCache>
            </c:numRef>
          </c:val>
          <c:smooth val="0"/>
          <c:extLst>
            <c:ext xmlns:c16="http://schemas.microsoft.com/office/drawing/2014/chart" uri="{C3380CC4-5D6E-409C-BE32-E72D297353CC}">
              <c16:uniqueId val="{00000000-CC05-482D-8556-2F1747FD0084}"/>
            </c:ext>
          </c:extLst>
        </c:ser>
        <c:dLbls>
          <c:showLegendKey val="0"/>
          <c:showVal val="0"/>
          <c:showCatName val="0"/>
          <c:showSerName val="0"/>
          <c:showPercent val="0"/>
          <c:showBubbleSize val="0"/>
        </c:dLbls>
        <c:smooth val="0"/>
        <c:axId val="1057539343"/>
        <c:axId val="1263474623"/>
      </c:lineChart>
      <c:catAx>
        <c:axId val="105753934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1263474623"/>
        <c:crosses val="autoZero"/>
        <c:auto val="1"/>
        <c:lblAlgn val="ctr"/>
        <c:lblOffset val="100"/>
        <c:noMultiLvlLbl val="0"/>
      </c:catAx>
      <c:valAx>
        <c:axId val="1263474623"/>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10575393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 não recebido </a:t>
            </a:r>
            <a:r>
              <a:rPr lang="en-US" sz="1400"/>
              <a:t>- Industrial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v>Curva de aging</c:v>
          </c:tx>
          <c:spPr>
            <a:ln w="28575" cap="rnd">
              <a:solidFill>
                <a:schemeClr val="accent1"/>
              </a:solidFill>
              <a:round/>
            </a:ln>
            <a:effectLst/>
          </c:spPr>
          <c:marker>
            <c:symbol val="none"/>
          </c:marker>
          <c:dLbls>
            <c:dLbl>
              <c:idx val="9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035-44C2-929F-CA16FE01469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'Curva de envelhecimento '!$C$8:$CT$8</c:f>
              <c:numCache>
                <c:formatCode>General</c:formatCode>
                <c:ptCount val="9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numCache>
            </c:numRef>
          </c:cat>
          <c:val>
            <c:numRef>
              <c:f>'Curva de envelhecimento '!$C$23:$CT$23</c:f>
              <c:numCache>
                <c:formatCode>0.00%</c:formatCode>
                <c:ptCount val="96"/>
                <c:pt idx="0">
                  <c:v>0.19825582902065048</c:v>
                </c:pt>
                <c:pt idx="1">
                  <c:v>0.13760450316720105</c:v>
                </c:pt>
                <c:pt idx="2">
                  <c:v>7.5943699669912879E-2</c:v>
                </c:pt>
                <c:pt idx="3">
                  <c:v>6.2222093724784315E-2</c:v>
                </c:pt>
                <c:pt idx="4">
                  <c:v>3.7541134495591148E-2</c:v>
                </c:pt>
                <c:pt idx="5">
                  <c:v>4.5919678292849105E-2</c:v>
                </c:pt>
                <c:pt idx="6">
                  <c:v>7.4024181859284999E-2</c:v>
                </c:pt>
                <c:pt idx="7">
                  <c:v>7.241634133448982E-2</c:v>
                </c:pt>
                <c:pt idx="8">
                  <c:v>0.13270586840570189</c:v>
                </c:pt>
                <c:pt idx="9">
                  <c:v>4.5178580292285414E-2</c:v>
                </c:pt>
                <c:pt idx="10">
                  <c:v>8.1583656588265219E-2</c:v>
                </c:pt>
                <c:pt idx="11">
                  <c:v>5.5225123615382503E-2</c:v>
                </c:pt>
                <c:pt idx="12">
                  <c:v>3.6567137919922769E-2</c:v>
                </c:pt>
                <c:pt idx="13">
                  <c:v>4.6976064092601223E-2</c:v>
                </c:pt>
                <c:pt idx="14">
                  <c:v>3.1554874708769005E-2</c:v>
                </c:pt>
                <c:pt idx="15">
                  <c:v>4.4547703401752632E-2</c:v>
                </c:pt>
                <c:pt idx="16">
                  <c:v>6.2512386441202814E-2</c:v>
                </c:pt>
                <c:pt idx="17">
                  <c:v>4.5167007981776468E-2</c:v>
                </c:pt>
                <c:pt idx="18">
                  <c:v>0.10011233614811536</c:v>
                </c:pt>
                <c:pt idx="19">
                  <c:v>5.1039346070381214E-2</c:v>
                </c:pt>
                <c:pt idx="20">
                  <c:v>4.4253054900469005E-2</c:v>
                </c:pt>
                <c:pt idx="21">
                  <c:v>3.6699294064473378E-2</c:v>
                </c:pt>
                <c:pt idx="22">
                  <c:v>5.1387046466426417E-2</c:v>
                </c:pt>
                <c:pt idx="23">
                  <c:v>3.8425980938655617E-2</c:v>
                </c:pt>
                <c:pt idx="24">
                  <c:v>4.3390359686908311E-2</c:v>
                </c:pt>
                <c:pt idx="25">
                  <c:v>8.3574291616108951E-2</c:v>
                </c:pt>
                <c:pt idx="26">
                  <c:v>5.0582983057840591E-2</c:v>
                </c:pt>
                <c:pt idx="27">
                  <c:v>5.1072189899927671E-2</c:v>
                </c:pt>
                <c:pt idx="28">
                  <c:v>4.6101009889270982E-2</c:v>
                </c:pt>
                <c:pt idx="29">
                  <c:v>6.1388097744033192E-2</c:v>
                </c:pt>
                <c:pt idx="30">
                  <c:v>4.992453374382453E-2</c:v>
                </c:pt>
                <c:pt idx="31">
                  <c:v>4.8850382673486348E-2</c:v>
                </c:pt>
                <c:pt idx="32">
                  <c:v>6.7058947310869296E-2</c:v>
                </c:pt>
                <c:pt idx="33">
                  <c:v>4.4974399751488897E-2</c:v>
                </c:pt>
                <c:pt idx="34">
                  <c:v>5.4226249918245387E-2</c:v>
                </c:pt>
                <c:pt idx="35">
                  <c:v>5.4875830297487889E-2</c:v>
                </c:pt>
                <c:pt idx="36">
                  <c:v>4.4181193425641731E-2</c:v>
                </c:pt>
                <c:pt idx="37">
                  <c:v>3.6735517940094178E-2</c:v>
                </c:pt>
                <c:pt idx="38">
                  <c:v>3.1532066323015383E-2</c:v>
                </c:pt>
                <c:pt idx="39">
                  <c:v>4.4343607283077943E-2</c:v>
                </c:pt>
                <c:pt idx="40">
                  <c:v>3.7131864814320729E-2</c:v>
                </c:pt>
                <c:pt idx="41">
                  <c:v>3.9236526411606319E-2</c:v>
                </c:pt>
                <c:pt idx="42">
                  <c:v>5.1888108650388731E-2</c:v>
                </c:pt>
                <c:pt idx="43">
                  <c:v>5.802121684519216E-2</c:v>
                </c:pt>
                <c:pt idx="44">
                  <c:v>6.3149851828792805E-2</c:v>
                </c:pt>
                <c:pt idx="45">
                  <c:v>8.8038525759401465E-2</c:v>
                </c:pt>
                <c:pt idx="46">
                  <c:v>6.7824857202929648E-2</c:v>
                </c:pt>
                <c:pt idx="47">
                  <c:v>0.13384146709252417</c:v>
                </c:pt>
                <c:pt idx="48">
                  <c:v>8.2751923083953738E-2</c:v>
                </c:pt>
                <c:pt idx="49">
                  <c:v>3.8811617763395152E-2</c:v>
                </c:pt>
                <c:pt idx="50">
                  <c:v>3.4981499139998352E-2</c:v>
                </c:pt>
                <c:pt idx="51">
                  <c:v>3.651842301229602E-2</c:v>
                </c:pt>
                <c:pt idx="52">
                  <c:v>2.9755782343237794E-2</c:v>
                </c:pt>
                <c:pt idx="53">
                  <c:v>4.4826811756141852E-2</c:v>
                </c:pt>
                <c:pt idx="54">
                  <c:v>2.64354801328784E-2</c:v>
                </c:pt>
                <c:pt idx="55">
                  <c:v>4.4459528825534396E-2</c:v>
                </c:pt>
                <c:pt idx="56">
                  <c:v>6.413557332266058E-2</c:v>
                </c:pt>
                <c:pt idx="57">
                  <c:v>6.8862951669331512E-2</c:v>
                </c:pt>
                <c:pt idx="58">
                  <c:v>2.815460684683618E-2</c:v>
                </c:pt>
                <c:pt idx="59">
                  <c:v>8.3451781896123012E-2</c:v>
                </c:pt>
                <c:pt idx="60">
                  <c:v>3.1680312770735304E-2</c:v>
                </c:pt>
                <c:pt idx="61">
                  <c:v>5.858346092937957E-2</c:v>
                </c:pt>
                <c:pt idx="62">
                  <c:v>3.4419473012363998E-2</c:v>
                </c:pt>
                <c:pt idx="63">
                  <c:v>1.5762178619867127E-3</c:v>
                </c:pt>
                <c:pt idx="64">
                  <c:v>3.9049746051864176E-2</c:v>
                </c:pt>
                <c:pt idx="65">
                  <c:v>2.9350510300593543E-2</c:v>
                </c:pt>
                <c:pt idx="66">
                  <c:v>3.0594352885918392E-2</c:v>
                </c:pt>
                <c:pt idx="67">
                  <c:v>2.5970966182323842E-2</c:v>
                </c:pt>
                <c:pt idx="68">
                  <c:v>3.8098391700340441E-2</c:v>
                </c:pt>
                <c:pt idx="69">
                  <c:v>2.0587826826722239E-2</c:v>
                </c:pt>
                <c:pt idx="70">
                  <c:v>0.12076885107734696</c:v>
                </c:pt>
                <c:pt idx="71">
                  <c:v>3.12434736549617E-2</c:v>
                </c:pt>
                <c:pt idx="72">
                  <c:v>1.4261805567679493E-2</c:v>
                </c:pt>
                <c:pt idx="73">
                  <c:v>3.5824999695845391E-2</c:v>
                </c:pt>
                <c:pt idx="74">
                  <c:v>8.7495522072120427E-2</c:v>
                </c:pt>
                <c:pt idx="75">
                  <c:v>1.8334361433260307E-2</c:v>
                </c:pt>
                <c:pt idx="76">
                  <c:v>9.5037613319036818E-2</c:v>
                </c:pt>
                <c:pt idx="77">
                  <c:v>1.5948708559890421E-2</c:v>
                </c:pt>
                <c:pt idx="78">
                  <c:v>2.695255507156696E-2</c:v>
                </c:pt>
                <c:pt idx="79">
                  <c:v>1.659462788075422E-2</c:v>
                </c:pt>
                <c:pt idx="80">
                  <c:v>7.4041054462899714E-3</c:v>
                </c:pt>
                <c:pt idx="81">
                  <c:v>1.3873187542437326E-2</c:v>
                </c:pt>
                <c:pt idx="82">
                  <c:v>1.7770303143122945E-2</c:v>
                </c:pt>
                <c:pt idx="83">
                  <c:v>5.3259581687519889E-2</c:v>
                </c:pt>
                <c:pt idx="84">
                  <c:v>1.0981980889597143E-2</c:v>
                </c:pt>
                <c:pt idx="85">
                  <c:v>1.2325914698176409E-2</c:v>
                </c:pt>
                <c:pt idx="86">
                  <c:v>1.6782799538602563E-2</c:v>
                </c:pt>
                <c:pt idx="87">
                  <c:v>5.4682071036780203E-2</c:v>
                </c:pt>
                <c:pt idx="88">
                  <c:v>0.10123811171988827</c:v>
                </c:pt>
                <c:pt idx="89">
                  <c:v>2.8112829017276544E-2</c:v>
                </c:pt>
                <c:pt idx="90">
                  <c:v>1.8775695166941244E-2</c:v>
                </c:pt>
                <c:pt idx="91">
                  <c:v>6.0347690968024462E-2</c:v>
                </c:pt>
                <c:pt idx="92">
                  <c:v>3.0401647126830623E-2</c:v>
                </c:pt>
                <c:pt idx="93">
                  <c:v>7.059469032400377E-2</c:v>
                </c:pt>
                <c:pt idx="94">
                  <c:v>1.6616864127982637E-2</c:v>
                </c:pt>
                <c:pt idx="95">
                  <c:v>4.8065000004560276E-3</c:v>
                </c:pt>
              </c:numCache>
            </c:numRef>
          </c:val>
          <c:smooth val="0"/>
          <c:extLst>
            <c:ext xmlns:c16="http://schemas.microsoft.com/office/drawing/2014/chart" uri="{C3380CC4-5D6E-409C-BE32-E72D297353CC}">
              <c16:uniqueId val="{00000000-905D-4792-AC29-CF4EAC83E5F2}"/>
            </c:ext>
          </c:extLst>
        </c:ser>
        <c:dLbls>
          <c:showLegendKey val="0"/>
          <c:showVal val="0"/>
          <c:showCatName val="0"/>
          <c:showSerName val="0"/>
          <c:showPercent val="0"/>
          <c:showBubbleSize val="0"/>
        </c:dLbls>
        <c:smooth val="0"/>
        <c:axId val="1057539343"/>
        <c:axId val="1263474623"/>
      </c:lineChart>
      <c:catAx>
        <c:axId val="105753934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263474623"/>
        <c:crosses val="autoZero"/>
        <c:auto val="1"/>
        <c:lblAlgn val="ctr"/>
        <c:lblOffset val="100"/>
        <c:noMultiLvlLbl val="0"/>
      </c:catAx>
      <c:valAx>
        <c:axId val="1263474623"/>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0575393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não recebido - Residencial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v>Curva de aging</c:v>
          </c:tx>
          <c:spPr>
            <a:ln w="28575" cap="rnd">
              <a:solidFill>
                <a:schemeClr val="accent1"/>
              </a:solidFill>
              <a:round/>
            </a:ln>
            <a:effectLst/>
          </c:spPr>
          <c:marker>
            <c:symbol val="none"/>
          </c:marker>
          <c:cat>
            <c:numRef>
              <c:f>'Curva de envelhecimento '!$C$8:$CT$8</c:f>
              <c:numCache>
                <c:formatCode>General</c:formatCode>
                <c:ptCount val="9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numCache>
            </c:numRef>
          </c:cat>
          <c:val>
            <c:numRef>
              <c:f>'Curva de envelhecimento '!$C$18:$CT$18</c:f>
              <c:numCache>
                <c:formatCode>0.00%</c:formatCode>
                <c:ptCount val="96"/>
                <c:pt idx="0">
                  <c:v>0.30504779868253251</c:v>
                </c:pt>
                <c:pt idx="1">
                  <c:v>0.20625625534248745</c:v>
                </c:pt>
                <c:pt idx="2">
                  <c:v>0.16209297807291423</c:v>
                </c:pt>
                <c:pt idx="3">
                  <c:v>0.1379565695011179</c:v>
                </c:pt>
                <c:pt idx="4">
                  <c:v>0.12020574858625588</c:v>
                </c:pt>
                <c:pt idx="5">
                  <c:v>0.10621539871105344</c:v>
                </c:pt>
                <c:pt idx="6">
                  <c:v>0.11516646469381599</c:v>
                </c:pt>
                <c:pt idx="7">
                  <c:v>0.10750333440301731</c:v>
                </c:pt>
                <c:pt idx="8">
                  <c:v>0.1237951384643898</c:v>
                </c:pt>
                <c:pt idx="9">
                  <c:v>0.10711646855868766</c:v>
                </c:pt>
                <c:pt idx="10">
                  <c:v>0.12186346406031885</c:v>
                </c:pt>
                <c:pt idx="11">
                  <c:v>0.10120395539376789</c:v>
                </c:pt>
                <c:pt idx="12">
                  <c:v>9.2637887481432674E-2</c:v>
                </c:pt>
                <c:pt idx="13">
                  <c:v>8.8648496057231324E-2</c:v>
                </c:pt>
                <c:pt idx="14">
                  <c:v>8.7193195915639149E-2</c:v>
                </c:pt>
                <c:pt idx="15">
                  <c:v>9.0605967794743017E-2</c:v>
                </c:pt>
                <c:pt idx="16">
                  <c:v>8.8704857778264715E-2</c:v>
                </c:pt>
                <c:pt idx="17">
                  <c:v>8.1559286653996879E-2</c:v>
                </c:pt>
                <c:pt idx="18">
                  <c:v>8.7880477491058664E-2</c:v>
                </c:pt>
                <c:pt idx="19">
                  <c:v>8.6962968697079326E-2</c:v>
                </c:pt>
                <c:pt idx="20">
                  <c:v>9.2886072645037621E-2</c:v>
                </c:pt>
                <c:pt idx="21">
                  <c:v>9.9250858808041631E-2</c:v>
                </c:pt>
                <c:pt idx="22">
                  <c:v>8.9219003935399444E-2</c:v>
                </c:pt>
                <c:pt idx="23">
                  <c:v>8.0651994257997447E-2</c:v>
                </c:pt>
                <c:pt idx="24">
                  <c:v>7.8691100461742006E-2</c:v>
                </c:pt>
                <c:pt idx="25">
                  <c:v>7.7873753530566206E-2</c:v>
                </c:pt>
                <c:pt idx="26">
                  <c:v>6.9214175231658223E-2</c:v>
                </c:pt>
                <c:pt idx="27">
                  <c:v>6.6367069431096326E-2</c:v>
                </c:pt>
                <c:pt idx="28">
                  <c:v>6.614497963740236E-2</c:v>
                </c:pt>
                <c:pt idx="29">
                  <c:v>6.1886418713859623E-2</c:v>
                </c:pt>
                <c:pt idx="30">
                  <c:v>6.1574855406876051E-2</c:v>
                </c:pt>
                <c:pt idx="31">
                  <c:v>6.2237683759630541E-2</c:v>
                </c:pt>
                <c:pt idx="32">
                  <c:v>6.6767186215662661E-2</c:v>
                </c:pt>
                <c:pt idx="33">
                  <c:v>6.5470281399509403E-2</c:v>
                </c:pt>
                <c:pt idx="34">
                  <c:v>6.180124802051748E-2</c:v>
                </c:pt>
                <c:pt idx="35">
                  <c:v>6.4357317676414477E-2</c:v>
                </c:pt>
                <c:pt idx="36">
                  <c:v>6.180063856168385E-2</c:v>
                </c:pt>
                <c:pt idx="37">
                  <c:v>5.9148562234998911E-2</c:v>
                </c:pt>
                <c:pt idx="38">
                  <c:v>5.358771001130401E-2</c:v>
                </c:pt>
                <c:pt idx="39">
                  <c:v>5.2838891942118472E-2</c:v>
                </c:pt>
                <c:pt idx="40">
                  <c:v>5.0963954345919708E-2</c:v>
                </c:pt>
                <c:pt idx="41">
                  <c:v>5.3107386318222677E-2</c:v>
                </c:pt>
                <c:pt idx="42">
                  <c:v>5.46220433744092E-2</c:v>
                </c:pt>
                <c:pt idx="43">
                  <c:v>5.2729946298514831E-2</c:v>
                </c:pt>
                <c:pt idx="44">
                  <c:v>6.3047659098533729E-2</c:v>
                </c:pt>
                <c:pt idx="45">
                  <c:v>6.2949242093982727E-2</c:v>
                </c:pt>
                <c:pt idx="46">
                  <c:v>6.2339089436899503E-2</c:v>
                </c:pt>
                <c:pt idx="47">
                  <c:v>6.3911696464740722E-2</c:v>
                </c:pt>
                <c:pt idx="48">
                  <c:v>6.1331287031082489E-2</c:v>
                </c:pt>
                <c:pt idx="49">
                  <c:v>5.7665038836247108E-2</c:v>
                </c:pt>
                <c:pt idx="50">
                  <c:v>5.5973068985444602E-2</c:v>
                </c:pt>
                <c:pt idx="51">
                  <c:v>6.2130174668323067E-2</c:v>
                </c:pt>
                <c:pt idx="52">
                  <c:v>8.2047382022390498E-3</c:v>
                </c:pt>
                <c:pt idx="53">
                  <c:v>3.0507083210245683E-2</c:v>
                </c:pt>
                <c:pt idx="54">
                  <c:v>1.9271968533527872E-2</c:v>
                </c:pt>
                <c:pt idx="55">
                  <c:v>8.2367581701376161E-3</c:v>
                </c:pt>
                <c:pt idx="56">
                  <c:v>1.0263888255102438E-2</c:v>
                </c:pt>
                <c:pt idx="57">
                  <c:v>1.9661481619330106E-2</c:v>
                </c:pt>
                <c:pt idx="58">
                  <c:v>1.2766547322757863E-2</c:v>
                </c:pt>
                <c:pt idx="59">
                  <c:v>3.3688486131278117E-2</c:v>
                </c:pt>
                <c:pt idx="60">
                  <c:v>3.4543310767391082E-2</c:v>
                </c:pt>
                <c:pt idx="61">
                  <c:v>3.1917448737261149E-2</c:v>
                </c:pt>
                <c:pt idx="62">
                  <c:v>1.0937443577074333E-2</c:v>
                </c:pt>
                <c:pt idx="63">
                  <c:v>3.8109262710944981E-2</c:v>
                </c:pt>
                <c:pt idx="64">
                  <c:v>8.9832096895641356E-4</c:v>
                </c:pt>
                <c:pt idx="65">
                  <c:v>3.7949217675855899E-2</c:v>
                </c:pt>
                <c:pt idx="66">
                  <c:v>3.5205086737352162E-2</c:v>
                </c:pt>
                <c:pt idx="67">
                  <c:v>2.9854848154000717E-3</c:v>
                </c:pt>
                <c:pt idx="68">
                  <c:v>3.5200145551716897E-2</c:v>
                </c:pt>
                <c:pt idx="69">
                  <c:v>9.2892367459691035E-3</c:v>
                </c:pt>
                <c:pt idx="70">
                  <c:v>7.1489105857889864E-3</c:v>
                </c:pt>
                <c:pt idx="71">
                  <c:v>2.9303790913381571E-2</c:v>
                </c:pt>
                <c:pt idx="72">
                  <c:v>1.6034246187623835E-2</c:v>
                </c:pt>
                <c:pt idx="73">
                  <c:v>1.1396367466789951E-2</c:v>
                </c:pt>
                <c:pt idx="74">
                  <c:v>1.12239382336314E-2</c:v>
                </c:pt>
                <c:pt idx="75">
                  <c:v>8.8919115366872814E-4</c:v>
                </c:pt>
                <c:pt idx="76">
                  <c:v>2.5131647157666968E-3</c:v>
                </c:pt>
                <c:pt idx="77">
                  <c:v>2.1058811069901415E-2</c:v>
                </c:pt>
                <c:pt idx="78">
                  <c:v>1.4221934438871809E-2</c:v>
                </c:pt>
                <c:pt idx="79">
                  <c:v>2.5167693894160542E-2</c:v>
                </c:pt>
                <c:pt idx="80">
                  <c:v>1.670654564787322E-2</c:v>
                </c:pt>
                <c:pt idx="81">
                  <c:v>2.2654743011742133E-2</c:v>
                </c:pt>
                <c:pt idx="82">
                  <c:v>2.3855648056765624E-2</c:v>
                </c:pt>
                <c:pt idx="83">
                  <c:v>2.2647412121723803E-2</c:v>
                </c:pt>
                <c:pt idx="84">
                  <c:v>8.3137400327052014E-3</c:v>
                </c:pt>
                <c:pt idx="85">
                  <c:v>2.0102730089980252E-2</c:v>
                </c:pt>
                <c:pt idx="86">
                  <c:v>2.3711605100450103E-2</c:v>
                </c:pt>
                <c:pt idx="87">
                  <c:v>2.0694202836059165E-2</c:v>
                </c:pt>
                <c:pt idx="88">
                  <c:v>3.1366803403059404E-2</c:v>
                </c:pt>
                <c:pt idx="89">
                  <c:v>3.294375429021653E-2</c:v>
                </c:pt>
                <c:pt idx="90">
                  <c:v>3.1780080709763903E-2</c:v>
                </c:pt>
                <c:pt idx="91">
                  <c:v>2.403337522531751E-2</c:v>
                </c:pt>
                <c:pt idx="92">
                  <c:v>1.2446173198166811E-2</c:v>
                </c:pt>
                <c:pt idx="93">
                  <c:v>1.8622512554691974E-2</c:v>
                </c:pt>
                <c:pt idx="94">
                  <c:v>1.7656252553365764E-2</c:v>
                </c:pt>
                <c:pt idx="95">
                  <c:v>1.3996494583868658E-2</c:v>
                </c:pt>
              </c:numCache>
            </c:numRef>
          </c:val>
          <c:smooth val="0"/>
          <c:extLst>
            <c:ext xmlns:c16="http://schemas.microsoft.com/office/drawing/2014/chart" uri="{C3380CC4-5D6E-409C-BE32-E72D297353CC}">
              <c16:uniqueId val="{00000000-B225-4220-B009-FE80E7C2BD0A}"/>
            </c:ext>
          </c:extLst>
        </c:ser>
        <c:dLbls>
          <c:showLegendKey val="0"/>
          <c:showVal val="0"/>
          <c:showCatName val="0"/>
          <c:showSerName val="0"/>
          <c:showPercent val="0"/>
          <c:showBubbleSize val="0"/>
        </c:dLbls>
        <c:smooth val="0"/>
        <c:axId val="1057539343"/>
        <c:axId val="1263474623"/>
      </c:lineChart>
      <c:catAx>
        <c:axId val="105753934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263474623"/>
        <c:crosses val="autoZero"/>
        <c:auto val="1"/>
        <c:lblAlgn val="ctr"/>
        <c:lblOffset val="100"/>
        <c:noMultiLvlLbl val="0"/>
      </c:catAx>
      <c:valAx>
        <c:axId val="1263474623"/>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0575393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0" i="0" u="none" strike="noStrike" baseline="0">
                <a:solidFill>
                  <a:sysClr val="windowText" lastClr="000000"/>
                </a:solidFill>
                <a:effectLst/>
              </a:rPr>
              <a:t>Curva de Envelhecimento da Fatura </a:t>
            </a:r>
            <a:r>
              <a:rPr lang="en-US" sz="1200">
                <a:solidFill>
                  <a:sysClr val="windowText" lastClr="000000"/>
                </a:solidFill>
              </a:rPr>
              <a:t>- Comercial</a:t>
            </a:r>
          </a:p>
        </c:rich>
      </c:tx>
      <c:overlay val="0"/>
      <c:spPr>
        <a:noFill/>
        <a:ln>
          <a:noFill/>
        </a:ln>
        <a:effectLst/>
      </c:spPr>
    </c:title>
    <c:autoTitleDeleted val="0"/>
    <c:plotArea>
      <c:layout/>
      <c:lineChart>
        <c:grouping val="standard"/>
        <c:varyColors val="0"/>
        <c:ser>
          <c:idx val="0"/>
          <c:order val="0"/>
          <c:tx>
            <c:v>Curva de aging</c:v>
          </c:tx>
          <c:spPr>
            <a:ln w="22225"/>
          </c:spPr>
          <c:marker>
            <c:symbol val="circle"/>
            <c:size val="4"/>
          </c:marker>
          <c:cat>
            <c:numRef>
              <c:f>'Curva de envelhecimento '!$C$8:$CT$8</c:f>
              <c:numCache>
                <c:formatCode>General</c:formatCode>
                <c:ptCount val="9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numCache>
            </c:numRef>
          </c:cat>
          <c:val>
            <c:numRef>
              <c:f>'Curva de envelhecimento '!$C$14:$CT$14</c:f>
              <c:numCache>
                <c:formatCode>0.00%</c:formatCode>
                <c:ptCount val="96"/>
                <c:pt idx="5">
                  <c:v>0.13572105762899447</c:v>
                </c:pt>
                <c:pt idx="6">
                  <c:v>0.1141535335790852</c:v>
                </c:pt>
                <c:pt idx="7">
                  <c:v>0.10171157104612161</c:v>
                </c:pt>
                <c:pt idx="8">
                  <c:v>0.10256283597825795</c:v>
                </c:pt>
                <c:pt idx="9">
                  <c:v>9.4253438431097916E-2</c:v>
                </c:pt>
                <c:pt idx="10">
                  <c:v>0.10041749371303053</c:v>
                </c:pt>
                <c:pt idx="11">
                  <c:v>9.9571820991372073E-2</c:v>
                </c:pt>
                <c:pt idx="12">
                  <c:v>9.7445557486882897E-2</c:v>
                </c:pt>
                <c:pt idx="13">
                  <c:v>9.5590416431132655E-2</c:v>
                </c:pt>
                <c:pt idx="14">
                  <c:v>8.4823235549344636E-2</c:v>
                </c:pt>
                <c:pt idx="15">
                  <c:v>8.3895564080843629E-2</c:v>
                </c:pt>
                <c:pt idx="16">
                  <c:v>7.4383450578753924E-2</c:v>
                </c:pt>
                <c:pt idx="17">
                  <c:v>7.4118516709748353E-2</c:v>
                </c:pt>
                <c:pt idx="18">
                  <c:v>7.410729093537205E-2</c:v>
                </c:pt>
                <c:pt idx="19">
                  <c:v>7.4510199230232901E-2</c:v>
                </c:pt>
                <c:pt idx="20">
                  <c:v>7.8066874005426806E-2</c:v>
                </c:pt>
                <c:pt idx="21">
                  <c:v>8.0830258327156915E-2</c:v>
                </c:pt>
                <c:pt idx="22">
                  <c:v>8.0353681247281553E-2</c:v>
                </c:pt>
                <c:pt idx="23">
                  <c:v>7.973714904384395E-2</c:v>
                </c:pt>
                <c:pt idx="24">
                  <c:v>7.8986352284750885E-2</c:v>
                </c:pt>
                <c:pt idx="25">
                  <c:v>7.6935247596578812E-2</c:v>
                </c:pt>
                <c:pt idx="26">
                  <c:v>7.3139318855504551E-2</c:v>
                </c:pt>
                <c:pt idx="27">
                  <c:v>6.6558242667005815E-2</c:v>
                </c:pt>
                <c:pt idx="28">
                  <c:v>6.2629821372799072E-2</c:v>
                </c:pt>
                <c:pt idx="29">
                  <c:v>6.1304137283902722E-2</c:v>
                </c:pt>
                <c:pt idx="30">
                  <c:v>6.4766645382390173E-2</c:v>
                </c:pt>
                <c:pt idx="31">
                  <c:v>6.3896133831369759E-2</c:v>
                </c:pt>
                <c:pt idx="32">
                  <c:v>6.2807758617973858E-2</c:v>
                </c:pt>
                <c:pt idx="33">
                  <c:v>6.2383863199458066E-2</c:v>
                </c:pt>
                <c:pt idx="34">
                  <c:v>6.4167147542240011E-2</c:v>
                </c:pt>
                <c:pt idx="35">
                  <c:v>6.3116668348037516E-2</c:v>
                </c:pt>
                <c:pt idx="36">
                  <c:v>5.77793425094014E-2</c:v>
                </c:pt>
                <c:pt idx="37">
                  <c:v>5.7148355657192708E-2</c:v>
                </c:pt>
                <c:pt idx="38">
                  <c:v>5.7653185438452971E-2</c:v>
                </c:pt>
                <c:pt idx="39">
                  <c:v>5.8381340157249995E-2</c:v>
                </c:pt>
                <c:pt idx="40">
                  <c:v>5.6920513110364966E-2</c:v>
                </c:pt>
                <c:pt idx="41">
                  <c:v>5.8748217368133515E-2</c:v>
                </c:pt>
                <c:pt idx="42">
                  <c:v>6.0312709704965106E-2</c:v>
                </c:pt>
                <c:pt idx="43">
                  <c:v>6.3682926430274303E-2</c:v>
                </c:pt>
                <c:pt idx="44">
                  <c:v>6.4668813668294231E-2</c:v>
                </c:pt>
                <c:pt idx="45">
                  <c:v>6.5021439688670454E-2</c:v>
                </c:pt>
                <c:pt idx="46">
                  <c:v>6.6780393946193908E-2</c:v>
                </c:pt>
                <c:pt idx="47">
                  <c:v>6.499100870604442E-2</c:v>
                </c:pt>
                <c:pt idx="48">
                  <c:v>6.2892611110011015E-2</c:v>
                </c:pt>
                <c:pt idx="49">
                  <c:v>5.9132578678095515E-2</c:v>
                </c:pt>
                <c:pt idx="50">
                  <c:v>5.5960041561909847E-2</c:v>
                </c:pt>
                <c:pt idx="51">
                  <c:v>5.3526285580770196E-2</c:v>
                </c:pt>
                <c:pt idx="52">
                  <c:v>5.0967582743570959E-2</c:v>
                </c:pt>
                <c:pt idx="53">
                  <c:v>4.7214191966726521E-2</c:v>
                </c:pt>
                <c:pt idx="54">
                  <c:v>4.1841154929204517E-2</c:v>
                </c:pt>
                <c:pt idx="55">
                  <c:v>3.6095385260636548E-2</c:v>
                </c:pt>
                <c:pt idx="56">
                  <c:v>3.7129166324832492E-2</c:v>
                </c:pt>
                <c:pt idx="57">
                  <c:v>3.523804629936951E-2</c:v>
                </c:pt>
                <c:pt idx="58">
                  <c:v>3.0126718612058442E-2</c:v>
                </c:pt>
                <c:pt idx="59">
                  <c:v>3.2287444378065577E-2</c:v>
                </c:pt>
                <c:pt idx="60">
                  <c:v>3.4131121640910742E-2</c:v>
                </c:pt>
                <c:pt idx="61">
                  <c:v>3.3964629883123432E-2</c:v>
                </c:pt>
                <c:pt idx="62">
                  <c:v>2.661595145027262E-2</c:v>
                </c:pt>
                <c:pt idx="63">
                  <c:v>2.2295746574917008E-2</c:v>
                </c:pt>
                <c:pt idx="64">
                  <c:v>2.4715263442344145E-2</c:v>
                </c:pt>
                <c:pt idx="65">
                  <c:v>2.2831335973465244E-2</c:v>
                </c:pt>
                <c:pt idx="66">
                  <c:v>2.2671619514606636E-2</c:v>
                </c:pt>
                <c:pt idx="67">
                  <c:v>2.6318885597382338E-2</c:v>
                </c:pt>
                <c:pt idx="68">
                  <c:v>3.2317760370045405E-2</c:v>
                </c:pt>
                <c:pt idx="69">
                  <c:v>3.1904852412084087E-2</c:v>
                </c:pt>
                <c:pt idx="70">
                  <c:v>2.6502766315742016E-2</c:v>
                </c:pt>
                <c:pt idx="71">
                  <c:v>2.8511705253016648E-2</c:v>
                </c:pt>
                <c:pt idx="72">
                  <c:v>2.8240055113130113E-2</c:v>
                </c:pt>
                <c:pt idx="73">
                  <c:v>2.4171347713186329E-2</c:v>
                </c:pt>
                <c:pt idx="74">
                  <c:v>2.1644083131485057E-2</c:v>
                </c:pt>
                <c:pt idx="75">
                  <c:v>2.4334147082678528E-2</c:v>
                </c:pt>
                <c:pt idx="76">
                  <c:v>2.6817090496287097E-2</c:v>
                </c:pt>
                <c:pt idx="77">
                  <c:v>2.3235677039782004E-2</c:v>
                </c:pt>
                <c:pt idx="78">
                  <c:v>2.0591317690442864E-2</c:v>
                </c:pt>
                <c:pt idx="79">
                  <c:v>2.0160156959813855E-2</c:v>
                </c:pt>
                <c:pt idx="80">
                  <c:v>1.5971981926863749E-2</c:v>
                </c:pt>
                <c:pt idx="81">
                  <c:v>1.5059930948521047E-2</c:v>
                </c:pt>
                <c:pt idx="82">
                  <c:v>1.4546599944551227E-2</c:v>
                </c:pt>
                <c:pt idx="83">
                  <c:v>1.2315034645510765E-2</c:v>
                </c:pt>
                <c:pt idx="84">
                  <c:v>1.3140218912205071E-2</c:v>
                </c:pt>
                <c:pt idx="85">
                  <c:v>1.4643709308136257E-2</c:v>
                </c:pt>
                <c:pt idx="86">
                  <c:v>1.8184344136234484E-2</c:v>
                </c:pt>
                <c:pt idx="87">
                  <c:v>1.8411964836367641E-2</c:v>
                </c:pt>
                <c:pt idx="88">
                  <c:v>2.0390198419475373E-2</c:v>
                </c:pt>
                <c:pt idx="89">
                  <c:v>2.2951318069090589E-2</c:v>
                </c:pt>
                <c:pt idx="90">
                  <c:v>2.3623398595645707E-2</c:v>
                </c:pt>
                <c:pt idx="91">
                  <c:v>2.1478045221467859E-2</c:v>
                </c:pt>
                <c:pt idx="92">
                  <c:v>1.773324632047726E-2</c:v>
                </c:pt>
                <c:pt idx="93">
                  <c:v>1.638556843107979E-2</c:v>
                </c:pt>
                <c:pt idx="94">
                  <c:v>1.5778935208297932E-2</c:v>
                </c:pt>
                <c:pt idx="95">
                  <c:v>1.4022682725630238E-2</c:v>
                </c:pt>
              </c:numCache>
            </c:numRef>
          </c:val>
          <c:smooth val="0"/>
          <c:extLst>
            <c:ext xmlns:c16="http://schemas.microsoft.com/office/drawing/2014/chart" uri="{C3380CC4-5D6E-409C-BE32-E72D297353CC}">
              <c16:uniqueId val="{00000002-7C51-4F60-B089-C474BBE1AEAA}"/>
            </c:ext>
          </c:extLst>
        </c:ser>
        <c:dLbls>
          <c:showLegendKey val="0"/>
          <c:showVal val="0"/>
          <c:showCatName val="0"/>
          <c:showSerName val="0"/>
          <c:showPercent val="0"/>
          <c:showBubbleSize val="0"/>
        </c:dLbls>
        <c:marker val="1"/>
        <c:smooth val="0"/>
        <c:axId val="1057539343"/>
        <c:axId val="1263474623"/>
      </c:lineChart>
      <c:catAx>
        <c:axId val="105753934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1263474623"/>
        <c:crosses val="autoZero"/>
        <c:auto val="1"/>
        <c:lblAlgn val="ctr"/>
        <c:lblOffset val="100"/>
        <c:noMultiLvlLbl val="0"/>
      </c:catAx>
      <c:valAx>
        <c:axId val="1263474623"/>
        <c:scaling>
          <c:orientation val="minMax"/>
        </c:scaling>
        <c:delete val="0"/>
        <c:axPos val="l"/>
        <c:majorGridlines>
          <c:spPr>
            <a:ln w="9525" cap="flat" cmpd="sng" algn="ctr">
              <a:solidFill>
                <a:schemeClr val="bg2"/>
              </a:solidFill>
              <a:prstDash val="sys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t-BR"/>
          </a:p>
        </c:txPr>
        <c:crossAx val="1057539343"/>
        <c:crosses val="autoZero"/>
        <c:crossBetween val="between"/>
      </c:valAx>
    </c:plotArea>
    <c:plotVisOnly val="1"/>
    <c:dispBlanksAs val="gap"/>
    <c:showDLblsOverMax val="0"/>
    <c:extLst/>
  </c:chart>
  <c:spPr>
    <a:ln>
      <a:solidFill>
        <a:schemeClr val="tx1">
          <a:lumMod val="85000"/>
          <a:lumOff val="15000"/>
        </a:schemeClr>
      </a:solidFill>
    </a:ln>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não recebido</a:t>
            </a:r>
            <a:r>
              <a:rPr lang="en-US" baseline="0"/>
              <a:t> </a:t>
            </a:r>
            <a:r>
              <a:rPr lang="en-US"/>
              <a:t>- Comercial</a:t>
            </a:r>
          </a:p>
        </c:rich>
      </c:tx>
      <c:overlay val="0"/>
      <c:spPr>
        <a:noFill/>
        <a:ln>
          <a:noFill/>
        </a:ln>
        <a:effectLst/>
      </c:spPr>
    </c:title>
    <c:autoTitleDeleted val="0"/>
    <c:plotArea>
      <c:layout/>
      <c:lineChart>
        <c:grouping val="standard"/>
        <c:varyColors val="0"/>
        <c:ser>
          <c:idx val="0"/>
          <c:order val="0"/>
          <c:tx>
            <c:v>Curva de aging</c:v>
          </c:tx>
          <c:spPr>
            <a:ln w="22225"/>
          </c:spPr>
          <c:marker>
            <c:symbol val="none"/>
          </c:marker>
          <c:cat>
            <c:numRef>
              <c:f>'Curva de envelhecimento '!$C$8:$CT$8</c:f>
              <c:numCache>
                <c:formatCode>General</c:formatCode>
                <c:ptCount val="9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numCache>
            </c:numRef>
          </c:cat>
          <c:val>
            <c:numRef>
              <c:f>'Curva de envelhecimento '!$C$13:$CT$13</c:f>
              <c:numCache>
                <c:formatCode>0.00%</c:formatCode>
                <c:ptCount val="96"/>
                <c:pt idx="0">
                  <c:v>0.21651632757239186</c:v>
                </c:pt>
                <c:pt idx="1">
                  <c:v>0.15957775071676461</c:v>
                </c:pt>
                <c:pt idx="2">
                  <c:v>0.12323596058195421</c:v>
                </c:pt>
                <c:pt idx="3">
                  <c:v>0.1385926193606451</c:v>
                </c:pt>
                <c:pt idx="4">
                  <c:v>9.8094312431833905E-2</c:v>
                </c:pt>
                <c:pt idx="5">
                  <c:v>7.8309375110377027E-2</c:v>
                </c:pt>
                <c:pt idx="6">
                  <c:v>8.7111183272936293E-2</c:v>
                </c:pt>
                <c:pt idx="7">
                  <c:v>8.4925975518983107E-2</c:v>
                </c:pt>
                <c:pt idx="8">
                  <c:v>0.12834355017477217</c:v>
                </c:pt>
                <c:pt idx="9">
                  <c:v>8.8736234077684994E-2</c:v>
                </c:pt>
                <c:pt idx="10">
                  <c:v>0.1350786441234296</c:v>
                </c:pt>
                <c:pt idx="11">
                  <c:v>7.3235338780426318E-2</c:v>
                </c:pt>
                <c:pt idx="12">
                  <c:v>7.4353602246001183E-2</c:v>
                </c:pt>
                <c:pt idx="13">
                  <c:v>7.3795129184481681E-2</c:v>
                </c:pt>
                <c:pt idx="14">
                  <c:v>6.3740464884044168E-2</c:v>
                </c:pt>
                <c:pt idx="15">
                  <c:v>8.3170205266678746E-2</c:v>
                </c:pt>
                <c:pt idx="16">
                  <c:v>7.8005963110891488E-2</c:v>
                </c:pt>
                <c:pt idx="17">
                  <c:v>7.1645735566392879E-2</c:v>
                </c:pt>
                <c:pt idx="18">
                  <c:v>7.4286247599743421E-2</c:v>
                </c:pt>
                <c:pt idx="19">
                  <c:v>7.621257895364672E-2</c:v>
                </c:pt>
                <c:pt idx="20">
                  <c:v>8.5080513535207569E-2</c:v>
                </c:pt>
                <c:pt idx="21">
                  <c:v>9.9750511197059341E-2</c:v>
                </c:pt>
                <c:pt idx="22">
                  <c:v>7.5146500631639412E-2</c:v>
                </c:pt>
                <c:pt idx="23">
                  <c:v>6.7946542345767205E-2</c:v>
                </c:pt>
                <c:pt idx="24">
                  <c:v>6.9781467045185133E-2</c:v>
                </c:pt>
                <c:pt idx="25">
                  <c:v>6.3905950824614241E-2</c:v>
                </c:pt>
                <c:pt idx="26">
                  <c:v>6.2304941088761938E-2</c:v>
                </c:pt>
                <c:pt idx="27">
                  <c:v>6.0264054066066976E-2</c:v>
                </c:pt>
                <c:pt idx="28">
                  <c:v>5.1575972866398929E-2</c:v>
                </c:pt>
                <c:pt idx="29">
                  <c:v>5.9992437812389096E-2</c:v>
                </c:pt>
                <c:pt idx="30">
                  <c:v>9.0556515636109863E-2</c:v>
                </c:pt>
                <c:pt idx="31">
                  <c:v>5.8682881518491797E-2</c:v>
                </c:pt>
                <c:pt idx="32">
                  <c:v>5.5774689808386457E-2</c:v>
                </c:pt>
                <c:pt idx="33">
                  <c:v>5.7720681554972252E-2</c:v>
                </c:pt>
                <c:pt idx="34">
                  <c:v>6.2275678923090605E-2</c:v>
                </c:pt>
                <c:pt idx="35">
                  <c:v>5.3689562647174102E-2</c:v>
                </c:pt>
                <c:pt idx="36">
                  <c:v>5.8532560604293182E-2</c:v>
                </c:pt>
                <c:pt idx="37">
                  <c:v>5.4896960405239698E-2</c:v>
                </c:pt>
                <c:pt idx="38">
                  <c:v>5.8803668495947981E-2</c:v>
                </c:pt>
                <c:pt idx="39">
                  <c:v>6.2089609867754338E-2</c:v>
                </c:pt>
                <c:pt idx="40">
                  <c:v>5.3510716641780504E-2</c:v>
                </c:pt>
                <c:pt idx="41">
                  <c:v>6.4655788193785368E-2</c:v>
                </c:pt>
                <c:pt idx="42">
                  <c:v>6.7919514625282756E-2</c:v>
                </c:pt>
                <c:pt idx="43">
                  <c:v>7.5118260757094865E-2</c:v>
                </c:pt>
                <c:pt idx="44">
                  <c:v>6.4718991924067534E-2</c:v>
                </c:pt>
                <c:pt idx="45">
                  <c:v>6.4205365990011629E-2</c:v>
                </c:pt>
                <c:pt idx="46">
                  <c:v>6.4064442186921283E-2</c:v>
                </c:pt>
                <c:pt idx="47">
                  <c:v>5.3919476752888426E-2</c:v>
                </c:pt>
                <c:pt idx="48">
                  <c:v>5.5329129049082319E-2</c:v>
                </c:pt>
                <c:pt idx="49">
                  <c:v>5.2558066165601852E-2</c:v>
                </c:pt>
                <c:pt idx="50">
                  <c:v>4.5683769226953608E-2</c:v>
                </c:pt>
                <c:pt idx="51">
                  <c:v>4.9602830103173706E-2</c:v>
                </c:pt>
                <c:pt idx="52">
                  <c:v>4.8712225163725836E-2</c:v>
                </c:pt>
                <c:pt idx="53">
                  <c:v>3.139913209182181E-2</c:v>
                </c:pt>
                <c:pt idx="54">
                  <c:v>2.3090906823950316E-2</c:v>
                </c:pt>
                <c:pt idx="55">
                  <c:v>1.8083448154193982E-2</c:v>
                </c:pt>
                <c:pt idx="56">
                  <c:v>5.1886455612129283E-2</c:v>
                </c:pt>
                <c:pt idx="57">
                  <c:v>3.8256109950395821E-2</c:v>
                </c:pt>
                <c:pt idx="58">
                  <c:v>1.8044259039859425E-2</c:v>
                </c:pt>
                <c:pt idx="59">
                  <c:v>4.4363486687864648E-2</c:v>
                </c:pt>
                <c:pt idx="60">
                  <c:v>3.4152970401021304E-2</c:v>
                </c:pt>
                <c:pt idx="61">
                  <c:v>1.7084497607470113E-2</c:v>
                </c:pt>
                <c:pt idx="62">
                  <c:v>7.7943850150244158E-3</c:v>
                </c:pt>
                <c:pt idx="63">
                  <c:v>1.2334880698262121E-2</c:v>
                </c:pt>
                <c:pt idx="64">
                  <c:v>3.2561360244422251E-2</c:v>
                </c:pt>
                <c:pt idx="65">
                  <c:v>3.305992187459126E-2</c:v>
                </c:pt>
                <c:pt idx="66">
                  <c:v>3.3194671647869656E-2</c:v>
                </c:pt>
                <c:pt idx="67">
                  <c:v>3.8968094104124329E-2</c:v>
                </c:pt>
                <c:pt idx="68">
                  <c:v>4.3787633651002814E-2</c:v>
                </c:pt>
                <c:pt idx="69">
                  <c:v>9.857432950494207E-3</c:v>
                </c:pt>
                <c:pt idx="70">
                  <c:v>1.4884366636982617E-4</c:v>
                </c:pt>
                <c:pt idx="71">
                  <c:v>4.5113555498239068E-2</c:v>
                </c:pt>
                <c:pt idx="72">
                  <c:v>3.1564770808550399E-2</c:v>
                </c:pt>
                <c:pt idx="73">
                  <c:v>1.4555849704461674E-2</c:v>
                </c:pt>
                <c:pt idx="74">
                  <c:v>2.8624046160795166E-2</c:v>
                </c:pt>
                <c:pt idx="75">
                  <c:v>2.5997816657655021E-2</c:v>
                </c:pt>
                <c:pt idx="76">
                  <c:v>1.5046504148021261E-2</c:v>
                </c:pt>
                <c:pt idx="77">
                  <c:v>2.3625074759208504E-2</c:v>
                </c:pt>
                <c:pt idx="78">
                  <c:v>1.569861471251555E-2</c:v>
                </c:pt>
                <c:pt idx="79">
                  <c:v>1.1968885320687616E-2</c:v>
                </c:pt>
                <c:pt idx="80">
                  <c:v>3.4949959630945332E-3</c:v>
                </c:pt>
                <c:pt idx="81">
                  <c:v>2.0525510787598827E-2</c:v>
                </c:pt>
                <c:pt idx="82">
                  <c:v>1.1966518124202321E-2</c:v>
                </c:pt>
                <c:pt idx="83">
                  <c:v>1.0235682964965747E-2</c:v>
                </c:pt>
                <c:pt idx="84">
                  <c:v>2.064972031268137E-2</c:v>
                </c:pt>
                <c:pt idx="85">
                  <c:v>2.0989827696274749E-2</c:v>
                </c:pt>
                <c:pt idx="86">
                  <c:v>2.4738804931683876E-2</c:v>
                </c:pt>
                <c:pt idx="87">
                  <c:v>2.189123498839779E-2</c:v>
                </c:pt>
                <c:pt idx="88">
                  <c:v>2.3835919622848718E-2</c:v>
                </c:pt>
                <c:pt idx="89">
                  <c:v>2.5602400862657016E-2</c:v>
                </c:pt>
                <c:pt idx="90">
                  <c:v>2.4682203472012117E-2</c:v>
                </c:pt>
                <c:pt idx="91">
                  <c:v>8.117707451207665E-3</c:v>
                </c:pt>
                <c:pt idx="92">
                  <c:v>2.2700115257402753E-3</c:v>
                </c:pt>
                <c:pt idx="93">
                  <c:v>1.3805167652012946E-2</c:v>
                </c:pt>
                <c:pt idx="94">
                  <c:v>2.0196120286157585E-2</c:v>
                </c:pt>
                <c:pt idx="95">
                  <c:v>1.5064885966650839E-2</c:v>
                </c:pt>
              </c:numCache>
            </c:numRef>
          </c:val>
          <c:smooth val="0"/>
          <c:extLst>
            <c:ext xmlns:c16="http://schemas.microsoft.com/office/drawing/2014/chart" uri="{C3380CC4-5D6E-409C-BE32-E72D297353CC}">
              <c16:uniqueId val="{00000000-F3E8-4226-B35D-1730165F02D9}"/>
            </c:ext>
          </c:extLst>
        </c:ser>
        <c:dLbls>
          <c:showLegendKey val="0"/>
          <c:showVal val="0"/>
          <c:showCatName val="0"/>
          <c:showSerName val="0"/>
          <c:showPercent val="0"/>
          <c:showBubbleSize val="0"/>
        </c:dLbls>
        <c:smooth val="0"/>
        <c:axId val="1057539343"/>
        <c:axId val="1263474623"/>
      </c:lineChart>
      <c:catAx>
        <c:axId val="105753934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263474623"/>
        <c:crosses val="autoZero"/>
        <c:auto val="1"/>
        <c:lblAlgn val="ctr"/>
        <c:lblOffset val="100"/>
        <c:noMultiLvlLbl val="0"/>
      </c:catAx>
      <c:valAx>
        <c:axId val="1263474623"/>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057539343"/>
        <c:crosses val="autoZero"/>
        <c:crossBetween val="between"/>
      </c:valAx>
    </c:plotArea>
    <c:plotVisOnly val="1"/>
    <c:dispBlanksAs val="gap"/>
    <c:showDLblsOverMax val="0"/>
    <c:extLst/>
  </c:chart>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hyperlink" Target="#&#205;ndice!A1"/></Relationships>
</file>

<file path=xl/drawings/_rels/drawing11.xml.rels><?xml version="1.0" encoding="UTF-8" standalone="yes"?>
<Relationships xmlns="http://schemas.openxmlformats.org/package/2006/relationships"><Relationship Id="rId1" Type="http://schemas.openxmlformats.org/officeDocument/2006/relationships/hyperlink" Target="#&#205;ndice!A1"/></Relationships>
</file>

<file path=xl/drawings/_rels/drawing12.xml.rels><?xml version="1.0" encoding="UTF-8" standalone="yes"?>
<Relationships xmlns="http://schemas.openxmlformats.org/package/2006/relationships"><Relationship Id="rId1" Type="http://schemas.openxmlformats.org/officeDocument/2006/relationships/hyperlink" Target="#&#205;ndice!A1"/></Relationships>
</file>

<file path=xl/drawings/_rels/drawing13.xml.rels><?xml version="1.0" encoding="UTF-8" standalone="yes"?>
<Relationships xmlns="http://schemas.openxmlformats.org/package/2006/relationships"><Relationship Id="rId1" Type="http://schemas.openxmlformats.org/officeDocument/2006/relationships/hyperlink" Target="#&#205;ndice!A1"/></Relationships>
</file>

<file path=xl/drawings/_rels/drawing14.xml.rels><?xml version="1.0" encoding="UTF-8" standalone="yes"?>
<Relationships xmlns="http://schemas.openxmlformats.org/package/2006/relationships"><Relationship Id="rId1" Type="http://schemas.openxmlformats.org/officeDocument/2006/relationships/hyperlink" Target="#&#205;ndice!A1"/></Relationships>
</file>

<file path=xl/drawings/_rels/drawing15.xml.rels><?xml version="1.0" encoding="UTF-8" standalone="yes"?>
<Relationships xmlns="http://schemas.openxmlformats.org/package/2006/relationships"><Relationship Id="rId1" Type="http://schemas.openxmlformats.org/officeDocument/2006/relationships/hyperlink" Target="#&#205;ndice!A1"/></Relationships>
</file>

<file path=xl/drawings/_rels/drawing16.xml.rels><?xml version="1.0" encoding="UTF-8" standalone="yes"?>
<Relationships xmlns="http://schemas.openxmlformats.org/package/2006/relationships"><Relationship Id="rId1" Type="http://schemas.openxmlformats.org/officeDocument/2006/relationships/hyperlink" Target="#&#205;ndice!A1"/></Relationships>
</file>

<file path=xl/drawings/_rels/drawing17.xml.rels><?xml version="1.0" encoding="UTF-8" standalone="yes"?>
<Relationships xmlns="http://schemas.openxmlformats.org/package/2006/relationships"><Relationship Id="rId1" Type="http://schemas.openxmlformats.org/officeDocument/2006/relationships/hyperlink" Target="#&#205;ndice!A1"/></Relationships>
</file>

<file path=xl/drawings/_rels/drawing18.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hyperlink" Target="#&#205;ndice!A1"/><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 Id="rId9"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hyperlink" Target="#&#205;ndice!A1"/></Relationships>
</file>

<file path=xl/drawings/_rels/drawing20.xml.rels><?xml version="1.0" encoding="UTF-8" standalone="yes"?>
<Relationships xmlns="http://schemas.openxmlformats.org/package/2006/relationships"><Relationship Id="rId1" Type="http://schemas.openxmlformats.org/officeDocument/2006/relationships/hyperlink" Target="#&#205;ndice!A1"/></Relationships>
</file>

<file path=xl/drawings/_rels/drawing21.xml.rels><?xml version="1.0" encoding="UTF-8" standalone="yes"?>
<Relationships xmlns="http://schemas.openxmlformats.org/package/2006/relationships"><Relationship Id="rId1" Type="http://schemas.openxmlformats.org/officeDocument/2006/relationships/hyperlink" Target="#&#205;ndice!A1"/></Relationships>
</file>

<file path=xl/drawings/_rels/drawing22.xml.rels><?xml version="1.0" encoding="UTF-8" standalone="yes"?>
<Relationships xmlns="http://schemas.openxmlformats.org/package/2006/relationships"><Relationship Id="rId1" Type="http://schemas.openxmlformats.org/officeDocument/2006/relationships/hyperlink" Target="#&#205;ndice!A1"/></Relationships>
</file>

<file path=xl/drawings/_rels/drawing23.xml.rels><?xml version="1.0" encoding="UTF-8" standalone="yes"?>
<Relationships xmlns="http://schemas.openxmlformats.org/package/2006/relationships"><Relationship Id="rId1" Type="http://schemas.openxmlformats.org/officeDocument/2006/relationships/hyperlink" Target="#&#205;ndice!A1"/></Relationships>
</file>

<file path=xl/drawings/_rels/drawing24.xml.rels><?xml version="1.0" encoding="UTF-8" standalone="yes"?>
<Relationships xmlns="http://schemas.openxmlformats.org/package/2006/relationships"><Relationship Id="rId1" Type="http://schemas.openxmlformats.org/officeDocument/2006/relationships/hyperlink" Target="#&#205;ndice!A1"/></Relationships>
</file>

<file path=xl/drawings/_rels/drawing25.xml.rels><?xml version="1.0" encoding="UTF-8" standalone="yes"?>
<Relationships xmlns="http://schemas.openxmlformats.org/package/2006/relationships"><Relationship Id="rId1" Type="http://schemas.openxmlformats.org/officeDocument/2006/relationships/hyperlink" Target="#&#205;ndice!A1"/></Relationships>
</file>

<file path=xl/drawings/_rels/drawing26.xml.rels><?xml version="1.0" encoding="UTF-8" standalone="yes"?>
<Relationships xmlns="http://schemas.openxmlformats.org/package/2006/relationships"><Relationship Id="rId1" Type="http://schemas.openxmlformats.org/officeDocument/2006/relationships/hyperlink" Target="#&#205;ndice!A1"/></Relationships>
</file>

<file path=xl/drawings/_rels/drawing27.xml.rels><?xml version="1.0" encoding="UTF-8" standalone="yes"?>
<Relationships xmlns="http://schemas.openxmlformats.org/package/2006/relationships"><Relationship Id="rId1" Type="http://schemas.openxmlformats.org/officeDocument/2006/relationships/hyperlink" Target="#&#205;ndice!A1"/></Relationships>
</file>

<file path=xl/drawings/_rels/drawing28.xml.rels><?xml version="1.0" encoding="UTF-8" standalone="yes"?>
<Relationships xmlns="http://schemas.openxmlformats.org/package/2006/relationships"><Relationship Id="rId1" Type="http://schemas.openxmlformats.org/officeDocument/2006/relationships/hyperlink" Target="#&#205;ndice!A1"/></Relationships>
</file>

<file path=xl/drawings/_rels/drawing29.xml.rels><?xml version="1.0" encoding="UTF-8" standalone="yes"?>
<Relationships xmlns="http://schemas.openxmlformats.org/package/2006/relationships"><Relationship Id="rId1" Type="http://schemas.openxmlformats.org/officeDocument/2006/relationships/hyperlink" Target="#&#205;ndice!A1"/></Relationships>
</file>

<file path=xl/drawings/_rels/drawing3.xml.rels><?xml version="1.0" encoding="UTF-8" standalone="yes"?>
<Relationships xmlns="http://schemas.openxmlformats.org/package/2006/relationships"><Relationship Id="rId1" Type="http://schemas.openxmlformats.org/officeDocument/2006/relationships/hyperlink" Target="#&#205;ndice!A1"/></Relationships>
</file>

<file path=xl/drawings/_rels/drawing30.xml.rels><?xml version="1.0" encoding="UTF-8" standalone="yes"?>
<Relationships xmlns="http://schemas.openxmlformats.org/package/2006/relationships"><Relationship Id="rId1" Type="http://schemas.openxmlformats.org/officeDocument/2006/relationships/hyperlink" Target="#&#205;ndice!A1"/></Relationships>
</file>

<file path=xl/drawings/_rels/drawing31.xml.rels><?xml version="1.0" encoding="UTF-8" standalone="yes"?>
<Relationships xmlns="http://schemas.openxmlformats.org/package/2006/relationships"><Relationship Id="rId1" Type="http://schemas.openxmlformats.org/officeDocument/2006/relationships/hyperlink" Target="#&#205;ndice!A1"/></Relationships>
</file>

<file path=xl/drawings/_rels/drawing32.xml.rels><?xml version="1.0" encoding="UTF-8" standalone="yes"?>
<Relationships xmlns="http://schemas.openxmlformats.org/package/2006/relationships"><Relationship Id="rId1" Type="http://schemas.openxmlformats.org/officeDocument/2006/relationships/hyperlink" Target="#&#205;ndice!A1"/></Relationships>
</file>

<file path=xl/drawings/_rels/drawing4.xml.rels><?xml version="1.0" encoding="UTF-8" standalone="yes"?>
<Relationships xmlns="http://schemas.openxmlformats.org/package/2006/relationships"><Relationship Id="rId1" Type="http://schemas.openxmlformats.org/officeDocument/2006/relationships/hyperlink" Target="#&#205;ndice!A1"/></Relationships>
</file>

<file path=xl/drawings/_rels/drawing5.xml.rels><?xml version="1.0" encoding="UTF-8" standalone="yes"?>
<Relationships xmlns="http://schemas.openxmlformats.org/package/2006/relationships"><Relationship Id="rId1" Type="http://schemas.openxmlformats.org/officeDocument/2006/relationships/hyperlink" Target="#&#205;ndice!A1"/></Relationships>
</file>

<file path=xl/drawings/_rels/drawing6.xml.rels><?xml version="1.0" encoding="UTF-8" standalone="yes"?>
<Relationships xmlns="http://schemas.openxmlformats.org/package/2006/relationships"><Relationship Id="rId1" Type="http://schemas.openxmlformats.org/officeDocument/2006/relationships/hyperlink" Target="#&#205;ndice!A1"/></Relationships>
</file>

<file path=xl/drawings/_rels/drawing7.xml.rels><?xml version="1.0" encoding="UTF-8" standalone="yes"?>
<Relationships xmlns="http://schemas.openxmlformats.org/package/2006/relationships"><Relationship Id="rId1" Type="http://schemas.openxmlformats.org/officeDocument/2006/relationships/hyperlink" Target="#&#205;ndice!A1"/></Relationships>
</file>

<file path=xl/drawings/_rels/drawing8.xml.rels><?xml version="1.0" encoding="UTF-8" standalone="yes"?>
<Relationships xmlns="http://schemas.openxmlformats.org/package/2006/relationships"><Relationship Id="rId1" Type="http://schemas.openxmlformats.org/officeDocument/2006/relationships/hyperlink" Target="#&#205;ndice!A1"/></Relationships>
</file>

<file path=xl/drawings/_rels/drawing9.xml.rels><?xml version="1.0" encoding="UTF-8" standalone="yes"?>
<Relationships xmlns="http://schemas.openxmlformats.org/package/2006/relationships"><Relationship Id="rId1" Type="http://schemas.openxmlformats.org/officeDocument/2006/relationships/hyperlink" Target="#&#205;ndice!A1"/></Relationships>
</file>

<file path=xl/drawings/drawing1.xml><?xml version="1.0" encoding="utf-8"?>
<xdr:wsDr xmlns:xdr="http://schemas.openxmlformats.org/drawingml/2006/spreadsheetDrawing" xmlns:a="http://schemas.openxmlformats.org/drawingml/2006/main">
  <xdr:twoCellAnchor editAs="oneCell">
    <xdr:from>
      <xdr:col>0</xdr:col>
      <xdr:colOff>19482</xdr:colOff>
      <xdr:row>0</xdr:row>
      <xdr:rowOff>120361</xdr:rowOff>
    </xdr:from>
    <xdr:to>
      <xdr:col>4</xdr:col>
      <xdr:colOff>668437</xdr:colOff>
      <xdr:row>7</xdr:row>
      <xdr:rowOff>159327</xdr:rowOff>
    </xdr:to>
    <xdr:pic>
      <xdr:nvPicPr>
        <xdr:cNvPr id="4" name="Imagem 3">
          <a:extLst>
            <a:ext uri="{FF2B5EF4-FFF2-40B4-BE49-F238E27FC236}">
              <a16:creationId xmlns:a16="http://schemas.microsoft.com/office/drawing/2014/main" id="{11CE1448-9D91-7DB4-00EC-3DDE5D7B221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4193" t="23857" b="26144"/>
        <a:stretch/>
      </xdr:blipFill>
      <xdr:spPr>
        <a:xfrm>
          <a:off x="19482" y="120361"/>
          <a:ext cx="4449430" cy="137246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25400</xdr:colOff>
      <xdr:row>5</xdr:row>
      <xdr:rowOff>59267</xdr:rowOff>
    </xdr:from>
    <xdr:to>
      <xdr:col>1</xdr:col>
      <xdr:colOff>1357400</xdr:colOff>
      <xdr:row>5</xdr:row>
      <xdr:rowOff>345184</xdr:rowOff>
    </xdr:to>
    <xdr:sp macro="" textlink="">
      <xdr:nvSpPr>
        <xdr:cNvPr id="2" name="Bevel 1">
          <a:hlinkClick xmlns:r="http://schemas.openxmlformats.org/officeDocument/2006/relationships" r:id="rId1"/>
          <a:extLst>
            <a:ext uri="{FF2B5EF4-FFF2-40B4-BE49-F238E27FC236}">
              <a16:creationId xmlns:a16="http://schemas.microsoft.com/office/drawing/2014/main" id="{CEB97539-A425-4290-BA33-0E54ACBB1158}"/>
            </a:ext>
          </a:extLst>
        </xdr:cNvPr>
        <xdr:cNvSpPr/>
      </xdr:nvSpPr>
      <xdr:spPr>
        <a:xfrm>
          <a:off x="143933" y="1253067"/>
          <a:ext cx="1332000" cy="285917"/>
        </a:xfrm>
        <a:prstGeom prst="bevel">
          <a:avLst/>
        </a:prstGeom>
        <a:solidFill>
          <a:schemeClr val="bg1">
            <a:lumMod val="95000"/>
          </a:schemeClr>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solidFill>
                <a:sysClr val="windowText" lastClr="000000"/>
              </a:solidFill>
              <a:latin typeface="Arial" panose="020B0604020202020204" pitchFamily="34" charset="0"/>
              <a:cs typeface="Arial" panose="020B0604020202020204" pitchFamily="34" charset="0"/>
            </a:rPr>
            <a:t>Voltar ao Índice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42333</xdr:colOff>
      <xdr:row>5</xdr:row>
      <xdr:rowOff>84667</xdr:rowOff>
    </xdr:from>
    <xdr:to>
      <xdr:col>1</xdr:col>
      <xdr:colOff>1374333</xdr:colOff>
      <xdr:row>5</xdr:row>
      <xdr:rowOff>370584</xdr:rowOff>
    </xdr:to>
    <xdr:sp macro="" textlink="">
      <xdr:nvSpPr>
        <xdr:cNvPr id="2" name="Bevel 1">
          <a:hlinkClick xmlns:r="http://schemas.openxmlformats.org/officeDocument/2006/relationships" r:id="rId1"/>
          <a:extLst>
            <a:ext uri="{FF2B5EF4-FFF2-40B4-BE49-F238E27FC236}">
              <a16:creationId xmlns:a16="http://schemas.microsoft.com/office/drawing/2014/main" id="{C5176BDE-6F61-45EF-8894-0F3D20E35F21}"/>
            </a:ext>
          </a:extLst>
        </xdr:cNvPr>
        <xdr:cNvSpPr/>
      </xdr:nvSpPr>
      <xdr:spPr>
        <a:xfrm>
          <a:off x="160866" y="1278467"/>
          <a:ext cx="1332000" cy="285917"/>
        </a:xfrm>
        <a:prstGeom prst="bevel">
          <a:avLst/>
        </a:prstGeom>
        <a:solidFill>
          <a:schemeClr val="bg1">
            <a:lumMod val="95000"/>
          </a:schemeClr>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solidFill>
                <a:sysClr val="windowText" lastClr="000000"/>
              </a:solidFill>
              <a:latin typeface="Arial" panose="020B0604020202020204" pitchFamily="34" charset="0"/>
              <a:cs typeface="Arial" panose="020B0604020202020204" pitchFamily="34" charset="0"/>
            </a:rPr>
            <a:t>Voltar ao Índice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33867</xdr:colOff>
      <xdr:row>4</xdr:row>
      <xdr:rowOff>84666</xdr:rowOff>
    </xdr:from>
    <xdr:to>
      <xdr:col>1</xdr:col>
      <xdr:colOff>1365867</xdr:colOff>
      <xdr:row>4</xdr:row>
      <xdr:rowOff>370583</xdr:rowOff>
    </xdr:to>
    <xdr:sp macro="" textlink="">
      <xdr:nvSpPr>
        <xdr:cNvPr id="2" name="Bevel 1">
          <a:hlinkClick xmlns:r="http://schemas.openxmlformats.org/officeDocument/2006/relationships" r:id="rId1"/>
          <a:extLst>
            <a:ext uri="{FF2B5EF4-FFF2-40B4-BE49-F238E27FC236}">
              <a16:creationId xmlns:a16="http://schemas.microsoft.com/office/drawing/2014/main" id="{EE57F367-6C01-49DB-B55A-C68CBDA4D943}"/>
            </a:ext>
          </a:extLst>
        </xdr:cNvPr>
        <xdr:cNvSpPr/>
      </xdr:nvSpPr>
      <xdr:spPr>
        <a:xfrm>
          <a:off x="152400" y="1278466"/>
          <a:ext cx="1332000" cy="285917"/>
        </a:xfrm>
        <a:prstGeom prst="bevel">
          <a:avLst/>
        </a:prstGeom>
        <a:solidFill>
          <a:schemeClr val="bg1">
            <a:lumMod val="95000"/>
          </a:schemeClr>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solidFill>
                <a:sysClr val="windowText" lastClr="000000"/>
              </a:solidFill>
              <a:latin typeface="Arial" panose="020B0604020202020204" pitchFamily="34" charset="0"/>
              <a:cs typeface="Arial" panose="020B0604020202020204" pitchFamily="34" charset="0"/>
            </a:rPr>
            <a:t>Voltar ao Índice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33867</xdr:colOff>
      <xdr:row>5</xdr:row>
      <xdr:rowOff>84666</xdr:rowOff>
    </xdr:from>
    <xdr:to>
      <xdr:col>1</xdr:col>
      <xdr:colOff>1365867</xdr:colOff>
      <xdr:row>5</xdr:row>
      <xdr:rowOff>370583</xdr:rowOff>
    </xdr:to>
    <xdr:sp macro="" textlink="">
      <xdr:nvSpPr>
        <xdr:cNvPr id="2" name="Bevel 1">
          <a:hlinkClick xmlns:r="http://schemas.openxmlformats.org/officeDocument/2006/relationships" r:id="rId1"/>
          <a:extLst>
            <a:ext uri="{FF2B5EF4-FFF2-40B4-BE49-F238E27FC236}">
              <a16:creationId xmlns:a16="http://schemas.microsoft.com/office/drawing/2014/main" id="{CA0EF258-4734-43E2-B800-28FE160032CB}"/>
            </a:ext>
          </a:extLst>
        </xdr:cNvPr>
        <xdr:cNvSpPr/>
      </xdr:nvSpPr>
      <xdr:spPr>
        <a:xfrm>
          <a:off x="148167" y="1265766"/>
          <a:ext cx="1332000" cy="285917"/>
        </a:xfrm>
        <a:prstGeom prst="bevel">
          <a:avLst/>
        </a:prstGeom>
        <a:solidFill>
          <a:schemeClr val="bg1">
            <a:lumMod val="95000"/>
          </a:schemeClr>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solidFill>
                <a:sysClr val="windowText" lastClr="000000"/>
              </a:solidFill>
              <a:latin typeface="Arial" panose="020B0604020202020204" pitchFamily="34" charset="0"/>
              <a:cs typeface="Arial" panose="020B0604020202020204" pitchFamily="34" charset="0"/>
            </a:rPr>
            <a:t>Voltar ao Índice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33867</xdr:colOff>
      <xdr:row>4</xdr:row>
      <xdr:rowOff>84666</xdr:rowOff>
    </xdr:from>
    <xdr:to>
      <xdr:col>2</xdr:col>
      <xdr:colOff>1365867</xdr:colOff>
      <xdr:row>4</xdr:row>
      <xdr:rowOff>370583</xdr:rowOff>
    </xdr:to>
    <xdr:sp macro="" textlink="">
      <xdr:nvSpPr>
        <xdr:cNvPr id="4" name="Bevel 1">
          <a:hlinkClick xmlns:r="http://schemas.openxmlformats.org/officeDocument/2006/relationships" r:id="rId1"/>
          <a:extLst>
            <a:ext uri="{FF2B5EF4-FFF2-40B4-BE49-F238E27FC236}">
              <a16:creationId xmlns:a16="http://schemas.microsoft.com/office/drawing/2014/main" id="{E8589F88-7D85-4134-8FD8-23578FA55F87}"/>
            </a:ext>
          </a:extLst>
        </xdr:cNvPr>
        <xdr:cNvSpPr/>
      </xdr:nvSpPr>
      <xdr:spPr>
        <a:xfrm>
          <a:off x="148167" y="1018116"/>
          <a:ext cx="1332000" cy="285917"/>
        </a:xfrm>
        <a:prstGeom prst="bevel">
          <a:avLst/>
        </a:prstGeom>
        <a:solidFill>
          <a:schemeClr val="bg1">
            <a:lumMod val="95000"/>
          </a:schemeClr>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solidFill>
                <a:sysClr val="windowText" lastClr="000000"/>
              </a:solidFill>
              <a:latin typeface="Arial" panose="020B0604020202020204" pitchFamily="34" charset="0"/>
              <a:cs typeface="Arial" panose="020B0604020202020204" pitchFamily="34" charset="0"/>
            </a:rPr>
            <a:t>Voltar ao Índice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33867</xdr:colOff>
      <xdr:row>4</xdr:row>
      <xdr:rowOff>84666</xdr:rowOff>
    </xdr:from>
    <xdr:to>
      <xdr:col>2</xdr:col>
      <xdr:colOff>1365867</xdr:colOff>
      <xdr:row>4</xdr:row>
      <xdr:rowOff>370583</xdr:rowOff>
    </xdr:to>
    <xdr:sp macro="" textlink="">
      <xdr:nvSpPr>
        <xdr:cNvPr id="4" name="Bevel 1">
          <a:hlinkClick xmlns:r="http://schemas.openxmlformats.org/officeDocument/2006/relationships" r:id="rId1"/>
          <a:extLst>
            <a:ext uri="{FF2B5EF4-FFF2-40B4-BE49-F238E27FC236}">
              <a16:creationId xmlns:a16="http://schemas.microsoft.com/office/drawing/2014/main" id="{7D93EBB5-14DA-4E83-9436-02216E1B93D1}"/>
            </a:ext>
          </a:extLst>
        </xdr:cNvPr>
        <xdr:cNvSpPr/>
      </xdr:nvSpPr>
      <xdr:spPr>
        <a:xfrm>
          <a:off x="129117" y="989541"/>
          <a:ext cx="1332000" cy="285917"/>
        </a:xfrm>
        <a:prstGeom prst="bevel">
          <a:avLst/>
        </a:prstGeom>
        <a:solidFill>
          <a:schemeClr val="bg1">
            <a:lumMod val="95000"/>
          </a:schemeClr>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solidFill>
                <a:sysClr val="windowText" lastClr="000000"/>
              </a:solidFill>
              <a:latin typeface="Arial" panose="020B0604020202020204" pitchFamily="34" charset="0"/>
              <a:cs typeface="Arial" panose="020B0604020202020204" pitchFamily="34" charset="0"/>
            </a:rPr>
            <a:t>Voltar ao Índice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15875</xdr:colOff>
      <xdr:row>5</xdr:row>
      <xdr:rowOff>58208</xdr:rowOff>
    </xdr:from>
    <xdr:to>
      <xdr:col>3</xdr:col>
      <xdr:colOff>617</xdr:colOff>
      <xdr:row>5</xdr:row>
      <xdr:rowOff>344125</xdr:rowOff>
    </xdr:to>
    <xdr:sp macro="" textlink="">
      <xdr:nvSpPr>
        <xdr:cNvPr id="2" name="Bevel 1">
          <a:hlinkClick xmlns:r="http://schemas.openxmlformats.org/officeDocument/2006/relationships" r:id="rId1"/>
          <a:extLst>
            <a:ext uri="{FF2B5EF4-FFF2-40B4-BE49-F238E27FC236}">
              <a16:creationId xmlns:a16="http://schemas.microsoft.com/office/drawing/2014/main" id="{00266D09-D105-4EE8-ABE5-23CB2DBC0E19}"/>
            </a:ext>
          </a:extLst>
        </xdr:cNvPr>
        <xdr:cNvSpPr/>
      </xdr:nvSpPr>
      <xdr:spPr>
        <a:xfrm>
          <a:off x="187325" y="1125008"/>
          <a:ext cx="1318242" cy="285917"/>
        </a:xfrm>
        <a:prstGeom prst="bevel">
          <a:avLst/>
        </a:prstGeom>
        <a:solidFill>
          <a:schemeClr val="bg1">
            <a:lumMod val="95000"/>
          </a:schemeClr>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solidFill>
                <a:sysClr val="windowText" lastClr="000000"/>
              </a:solidFill>
              <a:latin typeface="Arial" panose="020B0604020202020204" pitchFamily="34" charset="0"/>
              <a:cs typeface="Arial" panose="020B0604020202020204" pitchFamily="34" charset="0"/>
            </a:rPr>
            <a:t>Voltar ao Índice</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52917</xdr:colOff>
      <xdr:row>5</xdr:row>
      <xdr:rowOff>57150</xdr:rowOff>
    </xdr:from>
    <xdr:to>
      <xdr:col>1</xdr:col>
      <xdr:colOff>1367984</xdr:colOff>
      <xdr:row>5</xdr:row>
      <xdr:rowOff>343067</xdr:rowOff>
    </xdr:to>
    <xdr:sp macro="" textlink="">
      <xdr:nvSpPr>
        <xdr:cNvPr id="2" name="Bevel 1">
          <a:hlinkClick xmlns:r="http://schemas.openxmlformats.org/officeDocument/2006/relationships" r:id="rId1"/>
          <a:extLst>
            <a:ext uri="{FF2B5EF4-FFF2-40B4-BE49-F238E27FC236}">
              <a16:creationId xmlns:a16="http://schemas.microsoft.com/office/drawing/2014/main" id="{0AED70BE-1E07-4B52-BFD8-D22342C8ED32}"/>
            </a:ext>
          </a:extLst>
        </xdr:cNvPr>
        <xdr:cNvSpPr/>
      </xdr:nvSpPr>
      <xdr:spPr>
        <a:xfrm>
          <a:off x="169334" y="1231900"/>
          <a:ext cx="1315067" cy="285917"/>
        </a:xfrm>
        <a:prstGeom prst="bevel">
          <a:avLst/>
        </a:prstGeom>
        <a:solidFill>
          <a:schemeClr val="bg1">
            <a:lumMod val="95000"/>
          </a:schemeClr>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solidFill>
                <a:sysClr val="windowText" lastClr="000000"/>
              </a:solidFill>
              <a:latin typeface="Arial" panose="020B0604020202020204" pitchFamily="34" charset="0"/>
              <a:cs typeface="Arial" panose="020B0604020202020204" pitchFamily="34" charset="0"/>
            </a:rPr>
            <a:t>Voltar ao Índice</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25401</xdr:colOff>
      <xdr:row>5</xdr:row>
      <xdr:rowOff>25401</xdr:rowOff>
    </xdr:from>
    <xdr:to>
      <xdr:col>1</xdr:col>
      <xdr:colOff>1357401</xdr:colOff>
      <xdr:row>6</xdr:row>
      <xdr:rowOff>6518</xdr:rowOff>
    </xdr:to>
    <xdr:sp macro="" textlink="">
      <xdr:nvSpPr>
        <xdr:cNvPr id="2" name="Bevel 1">
          <a:hlinkClick xmlns:r="http://schemas.openxmlformats.org/officeDocument/2006/relationships" r:id="rId1"/>
          <a:extLst>
            <a:ext uri="{FF2B5EF4-FFF2-40B4-BE49-F238E27FC236}">
              <a16:creationId xmlns:a16="http://schemas.microsoft.com/office/drawing/2014/main" id="{A7D8E653-1F5A-40E7-9F9C-C9EB8CEBD51A}"/>
            </a:ext>
          </a:extLst>
        </xdr:cNvPr>
        <xdr:cNvSpPr/>
      </xdr:nvSpPr>
      <xdr:spPr>
        <a:xfrm>
          <a:off x="279401" y="1210734"/>
          <a:ext cx="1332000" cy="285917"/>
        </a:xfrm>
        <a:prstGeom prst="bevel">
          <a:avLst/>
        </a:prstGeom>
        <a:solidFill>
          <a:schemeClr val="bg1">
            <a:lumMod val="95000"/>
          </a:schemeClr>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solidFill>
                <a:sysClr val="windowText" lastClr="000000"/>
              </a:solidFill>
              <a:latin typeface="Arial" panose="020B0604020202020204" pitchFamily="34" charset="0"/>
              <a:cs typeface="Arial" panose="020B0604020202020204" pitchFamily="34" charset="0"/>
            </a:rPr>
            <a:t>Voltar ao Índice</a:t>
          </a:r>
        </a:p>
      </xdr:txBody>
    </xdr:sp>
    <xdr:clientData/>
  </xdr:twoCellAnchor>
  <xdr:twoCellAnchor>
    <xdr:from>
      <xdr:col>82</xdr:col>
      <xdr:colOff>1279922</xdr:colOff>
      <xdr:row>54</xdr:row>
      <xdr:rowOff>41672</xdr:rowOff>
    </xdr:from>
    <xdr:to>
      <xdr:col>89</xdr:col>
      <xdr:colOff>1303734</xdr:colOff>
      <xdr:row>68</xdr:row>
      <xdr:rowOff>15137</xdr:rowOff>
    </xdr:to>
    <xdr:graphicFrame macro="">
      <xdr:nvGraphicFramePr>
        <xdr:cNvPr id="16" name="Gráfico 2">
          <a:extLst>
            <a:ext uri="{FF2B5EF4-FFF2-40B4-BE49-F238E27FC236}">
              <a16:creationId xmlns:a16="http://schemas.microsoft.com/office/drawing/2014/main" id="{D40E3ED1-71FF-4E06-94FC-1E6B969EFF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82</xdr:col>
      <xdr:colOff>1285874</xdr:colOff>
      <xdr:row>69</xdr:row>
      <xdr:rowOff>166687</xdr:rowOff>
    </xdr:from>
    <xdr:to>
      <xdr:col>89</xdr:col>
      <xdr:colOff>1428750</xdr:colOff>
      <xdr:row>83</xdr:row>
      <xdr:rowOff>140152</xdr:rowOff>
    </xdr:to>
    <xdr:graphicFrame macro="">
      <xdr:nvGraphicFramePr>
        <xdr:cNvPr id="4" name="Gráfico 3">
          <a:extLst>
            <a:ext uri="{FF2B5EF4-FFF2-40B4-BE49-F238E27FC236}">
              <a16:creationId xmlns:a16="http://schemas.microsoft.com/office/drawing/2014/main" id="{7A085A9D-A5D3-4C33-850C-8350A29C8C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82</xdr:col>
      <xdr:colOff>1281545</xdr:colOff>
      <xdr:row>86</xdr:row>
      <xdr:rowOff>25977</xdr:rowOff>
    </xdr:from>
    <xdr:to>
      <xdr:col>89</xdr:col>
      <xdr:colOff>1437408</xdr:colOff>
      <xdr:row>99</xdr:row>
      <xdr:rowOff>189942</xdr:rowOff>
    </xdr:to>
    <xdr:graphicFrame macro="">
      <xdr:nvGraphicFramePr>
        <xdr:cNvPr id="5" name="Gráfico 4">
          <a:extLst>
            <a:ext uri="{FF2B5EF4-FFF2-40B4-BE49-F238E27FC236}">
              <a16:creationId xmlns:a16="http://schemas.microsoft.com/office/drawing/2014/main" id="{DC3E51CE-C23C-4CB9-89BC-495A2EBA7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90</xdr:col>
      <xdr:colOff>721178</xdr:colOff>
      <xdr:row>86</xdr:row>
      <xdr:rowOff>0</xdr:rowOff>
    </xdr:from>
    <xdr:to>
      <xdr:col>97</xdr:col>
      <xdr:colOff>744989</xdr:colOff>
      <xdr:row>99</xdr:row>
      <xdr:rowOff>163965</xdr:rowOff>
    </xdr:to>
    <xdr:graphicFrame macro="">
      <xdr:nvGraphicFramePr>
        <xdr:cNvPr id="7" name="Gráfico 6">
          <a:extLst>
            <a:ext uri="{FF2B5EF4-FFF2-40B4-BE49-F238E27FC236}">
              <a16:creationId xmlns:a16="http://schemas.microsoft.com/office/drawing/2014/main" id="{B6D852B1-B28F-4323-B184-5B71A8A444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90</xdr:col>
      <xdr:colOff>734786</xdr:colOff>
      <xdr:row>70</xdr:row>
      <xdr:rowOff>27214</xdr:rowOff>
    </xdr:from>
    <xdr:to>
      <xdr:col>97</xdr:col>
      <xdr:colOff>758598</xdr:colOff>
      <xdr:row>84</xdr:row>
      <xdr:rowOff>679</xdr:rowOff>
    </xdr:to>
    <xdr:graphicFrame macro="">
      <xdr:nvGraphicFramePr>
        <xdr:cNvPr id="8" name="Gráfico 7">
          <a:extLst>
            <a:ext uri="{FF2B5EF4-FFF2-40B4-BE49-F238E27FC236}">
              <a16:creationId xmlns:a16="http://schemas.microsoft.com/office/drawing/2014/main" id="{790C27C3-3DD4-4459-8534-CC315A38F2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90</xdr:col>
      <xdr:colOff>690562</xdr:colOff>
      <xdr:row>53</xdr:row>
      <xdr:rowOff>107157</xdr:rowOff>
    </xdr:from>
    <xdr:to>
      <xdr:col>97</xdr:col>
      <xdr:colOff>714374</xdr:colOff>
      <xdr:row>67</xdr:row>
      <xdr:rowOff>80622</xdr:rowOff>
    </xdr:to>
    <xdr:graphicFrame macro="">
      <xdr:nvGraphicFramePr>
        <xdr:cNvPr id="9" name="Gráfico 8">
          <a:extLst>
            <a:ext uri="{FF2B5EF4-FFF2-40B4-BE49-F238E27FC236}">
              <a16:creationId xmlns:a16="http://schemas.microsoft.com/office/drawing/2014/main" id="{30AA0321-F86A-4977-8464-F6717FCAE4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82</xdr:col>
      <xdr:colOff>1222375</xdr:colOff>
      <xdr:row>37</xdr:row>
      <xdr:rowOff>15875</xdr:rowOff>
    </xdr:from>
    <xdr:to>
      <xdr:col>89</xdr:col>
      <xdr:colOff>1246187</xdr:colOff>
      <xdr:row>51</xdr:row>
      <xdr:rowOff>166687</xdr:rowOff>
    </xdr:to>
    <xdr:graphicFrame macro="">
      <xdr:nvGraphicFramePr>
        <xdr:cNvPr id="10" name="Gráfico 9">
          <a:extLst>
            <a:ext uri="{FF2B5EF4-FFF2-40B4-BE49-F238E27FC236}">
              <a16:creationId xmlns:a16="http://schemas.microsoft.com/office/drawing/2014/main" id="{E14CF315-55FC-47B4-B5F7-28CEDB16F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90</xdr:col>
      <xdr:colOff>639536</xdr:colOff>
      <xdr:row>37</xdr:row>
      <xdr:rowOff>27214</xdr:rowOff>
    </xdr:from>
    <xdr:to>
      <xdr:col>97</xdr:col>
      <xdr:colOff>663348</xdr:colOff>
      <xdr:row>51</xdr:row>
      <xdr:rowOff>178026</xdr:rowOff>
    </xdr:to>
    <xdr:graphicFrame macro="">
      <xdr:nvGraphicFramePr>
        <xdr:cNvPr id="11" name="Gráfico 10">
          <a:extLst>
            <a:ext uri="{FF2B5EF4-FFF2-40B4-BE49-F238E27FC236}">
              <a16:creationId xmlns:a16="http://schemas.microsoft.com/office/drawing/2014/main" id="{5CAFD095-655F-46B5-853A-904226A852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88</xdr:col>
      <xdr:colOff>1004456</xdr:colOff>
      <xdr:row>49</xdr:row>
      <xdr:rowOff>960</xdr:rowOff>
    </xdr:from>
    <xdr:to>
      <xdr:col>89</xdr:col>
      <xdr:colOff>112569</xdr:colOff>
      <xdr:row>49</xdr:row>
      <xdr:rowOff>181841</xdr:rowOff>
    </xdr:to>
    <xdr:sp macro="" textlink="">
      <xdr:nvSpPr>
        <xdr:cNvPr id="6" name="Retângulo 11">
          <a:extLst>
            <a:ext uri="{FF2B5EF4-FFF2-40B4-BE49-F238E27FC236}">
              <a16:creationId xmlns:a16="http://schemas.microsoft.com/office/drawing/2014/main" id="{A80B41F1-ADFA-1855-A16C-98DD0868BB84}"/>
            </a:ext>
          </a:extLst>
        </xdr:cNvPr>
        <xdr:cNvSpPr/>
      </xdr:nvSpPr>
      <xdr:spPr>
        <a:xfrm>
          <a:off x="128587501" y="9499983"/>
          <a:ext cx="554182" cy="180881"/>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88</xdr:col>
      <xdr:colOff>536863</xdr:colOff>
      <xdr:row>65</xdr:row>
      <xdr:rowOff>86224</xdr:rowOff>
    </xdr:from>
    <xdr:to>
      <xdr:col>88</xdr:col>
      <xdr:colOff>1125682</xdr:colOff>
      <xdr:row>66</xdr:row>
      <xdr:rowOff>69272</xdr:rowOff>
    </xdr:to>
    <xdr:sp macro="" textlink="">
      <xdr:nvSpPr>
        <xdr:cNvPr id="17" name="Retângulo 12">
          <a:extLst>
            <a:ext uri="{FF2B5EF4-FFF2-40B4-BE49-F238E27FC236}">
              <a16:creationId xmlns:a16="http://schemas.microsoft.com/office/drawing/2014/main" id="{6E38C0E5-D4F5-4E32-824A-FAD7A3B81E34}"/>
            </a:ext>
          </a:extLst>
        </xdr:cNvPr>
        <xdr:cNvSpPr/>
      </xdr:nvSpPr>
      <xdr:spPr>
        <a:xfrm>
          <a:off x="128119908" y="12633247"/>
          <a:ext cx="588819" cy="173548"/>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88</xdr:col>
      <xdr:colOff>1316182</xdr:colOff>
      <xdr:row>79</xdr:row>
      <xdr:rowOff>34637</xdr:rowOff>
    </xdr:from>
    <xdr:to>
      <xdr:col>89</xdr:col>
      <xdr:colOff>484909</xdr:colOff>
      <xdr:row>80</xdr:row>
      <xdr:rowOff>155863</xdr:rowOff>
    </xdr:to>
    <xdr:sp macro="" textlink="">
      <xdr:nvSpPr>
        <xdr:cNvPr id="18" name="Retângulo 13">
          <a:extLst>
            <a:ext uri="{FF2B5EF4-FFF2-40B4-BE49-F238E27FC236}">
              <a16:creationId xmlns:a16="http://schemas.microsoft.com/office/drawing/2014/main" id="{BC95E210-0616-45EC-A5F1-4A8FF8370402}"/>
            </a:ext>
          </a:extLst>
        </xdr:cNvPr>
        <xdr:cNvSpPr/>
      </xdr:nvSpPr>
      <xdr:spPr>
        <a:xfrm>
          <a:off x="128899227" y="15248660"/>
          <a:ext cx="614796" cy="311726"/>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9.xml><?xml version="1.0" encoding="utf-8"?>
<c:userShapes xmlns:c="http://schemas.openxmlformats.org/drawingml/2006/chart">
  <cdr:relSizeAnchor xmlns:cdr="http://schemas.openxmlformats.org/drawingml/2006/chartDrawing">
    <cdr:from>
      <cdr:x>0.57606</cdr:x>
      <cdr:y>0.78049</cdr:y>
    </cdr:from>
    <cdr:to>
      <cdr:x>0.63324</cdr:x>
      <cdr:y>0.86532</cdr:y>
    </cdr:to>
    <cdr:sp macro="" textlink="">
      <cdr:nvSpPr>
        <cdr:cNvPr id="2" name="Retângulo 1">
          <a:extLst xmlns:a="http://schemas.openxmlformats.org/drawingml/2006/main">
            <a:ext uri="{FF2B5EF4-FFF2-40B4-BE49-F238E27FC236}">
              <a16:creationId xmlns:a16="http://schemas.microsoft.com/office/drawing/2014/main" id="{BC95E210-0616-45EC-A5F1-4A8FF8370402}"/>
            </a:ext>
          </a:extLst>
        </cdr:cNvPr>
        <cdr:cNvSpPr/>
      </cdr:nvSpPr>
      <cdr:spPr>
        <a:xfrm xmlns:a="http://schemas.openxmlformats.org/drawingml/2006/main">
          <a:off x="5844885" y="2060864"/>
          <a:ext cx="580159" cy="223984"/>
        </a:xfrm>
        <a:prstGeom xmlns:a="http://schemas.openxmlformats.org/drawingml/2006/main" prst="rect">
          <a:avLst/>
        </a:prstGeom>
        <a:noFill xmlns:a="http://schemas.openxmlformats.org/drawingml/2006/main"/>
        <a:ln xmlns:a="http://schemas.openxmlformats.org/drawingml/2006/main">
          <a:solidFill>
            <a:srgbClr val="FF0000"/>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pt-BR" sz="1100"/>
        </a:p>
      </cdr:txBody>
    </cdr:sp>
  </cdr:relSizeAnchor>
</c:userShapes>
</file>

<file path=xl/drawings/drawing2.xml><?xml version="1.0" encoding="utf-8"?>
<xdr:wsDr xmlns:xdr="http://schemas.openxmlformats.org/drawingml/2006/spreadsheetDrawing" xmlns:a="http://schemas.openxmlformats.org/drawingml/2006/main">
  <xdr:twoCellAnchor>
    <xdr:from>
      <xdr:col>3</xdr:col>
      <xdr:colOff>45720</xdr:colOff>
      <xdr:row>4</xdr:row>
      <xdr:rowOff>68580</xdr:rowOff>
    </xdr:from>
    <xdr:to>
      <xdr:col>3</xdr:col>
      <xdr:colOff>1377720</xdr:colOff>
      <xdr:row>4</xdr:row>
      <xdr:rowOff>354497</xdr:rowOff>
    </xdr:to>
    <xdr:sp macro="" textlink="">
      <xdr:nvSpPr>
        <xdr:cNvPr id="3" name="Bevel 1">
          <a:hlinkClick xmlns:r="http://schemas.openxmlformats.org/officeDocument/2006/relationships" r:id="rId1"/>
          <a:extLst>
            <a:ext uri="{FF2B5EF4-FFF2-40B4-BE49-F238E27FC236}">
              <a16:creationId xmlns:a16="http://schemas.microsoft.com/office/drawing/2014/main" id="{F7704876-DFF9-444C-AB51-D8949474AA7C}"/>
            </a:ext>
          </a:extLst>
        </xdr:cNvPr>
        <xdr:cNvSpPr/>
      </xdr:nvSpPr>
      <xdr:spPr>
        <a:xfrm>
          <a:off x="160020" y="687705"/>
          <a:ext cx="1332000" cy="285917"/>
        </a:xfrm>
        <a:prstGeom prst="bevel">
          <a:avLst/>
        </a:prstGeom>
        <a:solidFill>
          <a:schemeClr val="bg1">
            <a:lumMod val="95000"/>
          </a:schemeClr>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solidFill>
                <a:sysClr val="windowText" lastClr="000000"/>
              </a:solidFill>
              <a:latin typeface="Arial" panose="020B0604020202020204" pitchFamily="34" charset="0"/>
              <a:cs typeface="Arial" panose="020B0604020202020204" pitchFamily="34" charset="0"/>
            </a:rPr>
            <a:t>Voltar ao Índice</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xdr:col>
      <xdr:colOff>33867</xdr:colOff>
      <xdr:row>5</xdr:row>
      <xdr:rowOff>76200</xdr:rowOff>
    </xdr:from>
    <xdr:to>
      <xdr:col>3</xdr:col>
      <xdr:colOff>197467</xdr:colOff>
      <xdr:row>5</xdr:row>
      <xdr:rowOff>362117</xdr:rowOff>
    </xdr:to>
    <xdr:sp macro="" textlink="">
      <xdr:nvSpPr>
        <xdr:cNvPr id="2" name="Bevel 1">
          <a:hlinkClick xmlns:r="http://schemas.openxmlformats.org/officeDocument/2006/relationships" r:id="rId1"/>
          <a:extLst>
            <a:ext uri="{FF2B5EF4-FFF2-40B4-BE49-F238E27FC236}">
              <a16:creationId xmlns:a16="http://schemas.microsoft.com/office/drawing/2014/main" id="{63E3223C-55FE-4E86-956C-2E46F5FEB0BA}"/>
            </a:ext>
          </a:extLst>
        </xdr:cNvPr>
        <xdr:cNvSpPr/>
      </xdr:nvSpPr>
      <xdr:spPr>
        <a:xfrm>
          <a:off x="152400" y="1270000"/>
          <a:ext cx="1332000" cy="285917"/>
        </a:xfrm>
        <a:prstGeom prst="bevel">
          <a:avLst/>
        </a:prstGeom>
        <a:solidFill>
          <a:schemeClr val="bg1">
            <a:lumMod val="95000"/>
          </a:schemeClr>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solidFill>
                <a:sysClr val="windowText" lastClr="000000"/>
              </a:solidFill>
              <a:latin typeface="Arial" panose="020B0604020202020204" pitchFamily="34" charset="0"/>
              <a:cs typeface="Arial" panose="020B0604020202020204" pitchFamily="34" charset="0"/>
            </a:rPr>
            <a:t>Voltar ao Índice</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2</xdr:col>
      <xdr:colOff>57150</xdr:colOff>
      <xdr:row>5</xdr:row>
      <xdr:rowOff>19050</xdr:rowOff>
    </xdr:from>
    <xdr:to>
      <xdr:col>3</xdr:col>
      <xdr:colOff>1160550</xdr:colOff>
      <xdr:row>5</xdr:row>
      <xdr:rowOff>304967</xdr:rowOff>
    </xdr:to>
    <xdr:sp macro="" textlink="">
      <xdr:nvSpPr>
        <xdr:cNvPr id="3" name="Bevel 1">
          <a:hlinkClick xmlns:r="http://schemas.openxmlformats.org/officeDocument/2006/relationships" r:id="rId1"/>
          <a:extLst>
            <a:ext uri="{FF2B5EF4-FFF2-40B4-BE49-F238E27FC236}">
              <a16:creationId xmlns:a16="http://schemas.microsoft.com/office/drawing/2014/main" id="{EE0F49A9-8FD8-492D-BE1B-2B90EB021720}"/>
            </a:ext>
          </a:extLst>
        </xdr:cNvPr>
        <xdr:cNvSpPr/>
      </xdr:nvSpPr>
      <xdr:spPr>
        <a:xfrm>
          <a:off x="171450" y="1200150"/>
          <a:ext cx="1332000" cy="285917"/>
        </a:xfrm>
        <a:prstGeom prst="bevel">
          <a:avLst/>
        </a:prstGeom>
        <a:solidFill>
          <a:schemeClr val="bg1">
            <a:lumMod val="95000"/>
          </a:schemeClr>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solidFill>
                <a:sysClr val="windowText" lastClr="000000"/>
              </a:solidFill>
              <a:latin typeface="Arial" panose="020B0604020202020204" pitchFamily="34" charset="0"/>
              <a:cs typeface="Arial" panose="020B0604020202020204" pitchFamily="34" charset="0"/>
            </a:rPr>
            <a:t>Voltar ao Índice</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38100</xdr:colOff>
      <xdr:row>5</xdr:row>
      <xdr:rowOff>9525</xdr:rowOff>
    </xdr:from>
    <xdr:to>
      <xdr:col>3</xdr:col>
      <xdr:colOff>514350</xdr:colOff>
      <xdr:row>5</xdr:row>
      <xdr:rowOff>295442</xdr:rowOff>
    </xdr:to>
    <xdr:sp macro="" textlink="">
      <xdr:nvSpPr>
        <xdr:cNvPr id="2" name="Bevel 1">
          <a:hlinkClick xmlns:r="http://schemas.openxmlformats.org/officeDocument/2006/relationships" r:id="rId1"/>
          <a:extLst>
            <a:ext uri="{FF2B5EF4-FFF2-40B4-BE49-F238E27FC236}">
              <a16:creationId xmlns:a16="http://schemas.microsoft.com/office/drawing/2014/main" id="{FC040FDD-9C6F-4EAD-8DF6-1D8B5DEB9AF4}"/>
            </a:ext>
          </a:extLst>
        </xdr:cNvPr>
        <xdr:cNvSpPr/>
      </xdr:nvSpPr>
      <xdr:spPr>
        <a:xfrm>
          <a:off x="152400" y="1190625"/>
          <a:ext cx="1285875" cy="285917"/>
        </a:xfrm>
        <a:prstGeom prst="bevel">
          <a:avLst/>
        </a:prstGeom>
        <a:solidFill>
          <a:schemeClr val="bg1">
            <a:lumMod val="95000"/>
          </a:schemeClr>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solidFill>
                <a:sysClr val="windowText" lastClr="000000"/>
              </a:solidFill>
              <a:latin typeface="Arial" panose="020B0604020202020204" pitchFamily="34" charset="0"/>
              <a:cs typeface="Arial" panose="020B0604020202020204" pitchFamily="34" charset="0"/>
            </a:rPr>
            <a:t>Voltar ao Índice</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47625</xdr:colOff>
      <xdr:row>5</xdr:row>
      <xdr:rowOff>0</xdr:rowOff>
    </xdr:from>
    <xdr:to>
      <xdr:col>1</xdr:col>
      <xdr:colOff>1379625</xdr:colOff>
      <xdr:row>5</xdr:row>
      <xdr:rowOff>285917</xdr:rowOff>
    </xdr:to>
    <xdr:sp macro="" textlink="">
      <xdr:nvSpPr>
        <xdr:cNvPr id="2" name="Bevel 1">
          <a:hlinkClick xmlns:r="http://schemas.openxmlformats.org/officeDocument/2006/relationships" r:id="rId1"/>
          <a:extLst>
            <a:ext uri="{FF2B5EF4-FFF2-40B4-BE49-F238E27FC236}">
              <a16:creationId xmlns:a16="http://schemas.microsoft.com/office/drawing/2014/main" id="{2795533C-CFC6-4652-B1B7-9ED134358668}"/>
            </a:ext>
          </a:extLst>
        </xdr:cNvPr>
        <xdr:cNvSpPr/>
      </xdr:nvSpPr>
      <xdr:spPr>
        <a:xfrm>
          <a:off x="166688" y="1238250"/>
          <a:ext cx="1332000" cy="285917"/>
        </a:xfrm>
        <a:prstGeom prst="bevel">
          <a:avLst/>
        </a:prstGeom>
        <a:solidFill>
          <a:schemeClr val="bg1">
            <a:lumMod val="95000"/>
          </a:schemeClr>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solidFill>
                <a:sysClr val="windowText" lastClr="000000"/>
              </a:solidFill>
              <a:latin typeface="Arial" panose="020B0604020202020204" pitchFamily="34" charset="0"/>
              <a:cs typeface="Arial" panose="020B0604020202020204" pitchFamily="34" charset="0"/>
            </a:rPr>
            <a:t>Voltar ao Índice</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38100</xdr:colOff>
      <xdr:row>5</xdr:row>
      <xdr:rowOff>9525</xdr:rowOff>
    </xdr:from>
    <xdr:to>
      <xdr:col>2</xdr:col>
      <xdr:colOff>1141500</xdr:colOff>
      <xdr:row>5</xdr:row>
      <xdr:rowOff>295442</xdr:rowOff>
    </xdr:to>
    <xdr:sp macro="" textlink="">
      <xdr:nvSpPr>
        <xdr:cNvPr id="2" name="Bevel 1">
          <a:hlinkClick xmlns:r="http://schemas.openxmlformats.org/officeDocument/2006/relationships" r:id="rId1"/>
          <a:extLst>
            <a:ext uri="{FF2B5EF4-FFF2-40B4-BE49-F238E27FC236}">
              <a16:creationId xmlns:a16="http://schemas.microsoft.com/office/drawing/2014/main" id="{4B6256BB-07DD-4484-93F5-27E232EC2B9D}"/>
            </a:ext>
          </a:extLst>
        </xdr:cNvPr>
        <xdr:cNvSpPr/>
      </xdr:nvSpPr>
      <xdr:spPr>
        <a:xfrm>
          <a:off x="152400" y="1190625"/>
          <a:ext cx="1332000" cy="285917"/>
        </a:xfrm>
        <a:prstGeom prst="bevel">
          <a:avLst/>
        </a:prstGeom>
        <a:solidFill>
          <a:schemeClr val="bg1">
            <a:lumMod val="95000"/>
          </a:schemeClr>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solidFill>
                <a:sysClr val="windowText" lastClr="000000"/>
              </a:solidFill>
              <a:latin typeface="Arial" panose="020B0604020202020204" pitchFamily="34" charset="0"/>
              <a:cs typeface="Arial" panose="020B0604020202020204" pitchFamily="34" charset="0"/>
            </a:rPr>
            <a:t>Voltar ao Índice</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2</xdr:col>
      <xdr:colOff>0</xdr:colOff>
      <xdr:row>4</xdr:row>
      <xdr:rowOff>0</xdr:rowOff>
    </xdr:from>
    <xdr:to>
      <xdr:col>3</xdr:col>
      <xdr:colOff>599633</xdr:colOff>
      <xdr:row>4</xdr:row>
      <xdr:rowOff>285917</xdr:rowOff>
    </xdr:to>
    <xdr:sp macro="" textlink="">
      <xdr:nvSpPr>
        <xdr:cNvPr id="3" name="Bevel 1">
          <a:hlinkClick xmlns:r="http://schemas.openxmlformats.org/officeDocument/2006/relationships" r:id="rId1"/>
          <a:extLst>
            <a:ext uri="{FF2B5EF4-FFF2-40B4-BE49-F238E27FC236}">
              <a16:creationId xmlns:a16="http://schemas.microsoft.com/office/drawing/2014/main" id="{7760A8D8-6E6B-4848-8161-FE9D8290CF87}"/>
            </a:ext>
          </a:extLst>
        </xdr:cNvPr>
        <xdr:cNvSpPr/>
      </xdr:nvSpPr>
      <xdr:spPr>
        <a:xfrm>
          <a:off x="228600" y="895350"/>
          <a:ext cx="1209233" cy="285917"/>
        </a:xfrm>
        <a:prstGeom prst="bevel">
          <a:avLst/>
        </a:prstGeom>
        <a:solidFill>
          <a:schemeClr val="bg1">
            <a:lumMod val="95000"/>
          </a:schemeClr>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solidFill>
                <a:sysClr val="windowText" lastClr="000000"/>
              </a:solidFill>
              <a:latin typeface="Arial" panose="020B0604020202020204" pitchFamily="34" charset="0"/>
              <a:cs typeface="Arial" panose="020B0604020202020204" pitchFamily="34" charset="0"/>
            </a:rPr>
            <a:t>Voltar ao Índice</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16933</xdr:colOff>
      <xdr:row>5</xdr:row>
      <xdr:rowOff>50799</xdr:rowOff>
    </xdr:from>
    <xdr:to>
      <xdr:col>2</xdr:col>
      <xdr:colOff>1248834</xdr:colOff>
      <xdr:row>5</xdr:row>
      <xdr:rowOff>331892</xdr:rowOff>
    </xdr:to>
    <xdr:sp macro="" textlink="">
      <xdr:nvSpPr>
        <xdr:cNvPr id="2" name="Bevel 1">
          <a:hlinkClick xmlns:r="http://schemas.openxmlformats.org/officeDocument/2006/relationships" r:id="rId1"/>
          <a:extLst>
            <a:ext uri="{FF2B5EF4-FFF2-40B4-BE49-F238E27FC236}">
              <a16:creationId xmlns:a16="http://schemas.microsoft.com/office/drawing/2014/main" id="{73658CC3-D580-4FDB-B3F9-10D5D8F06285}"/>
            </a:ext>
          </a:extLst>
        </xdr:cNvPr>
        <xdr:cNvSpPr/>
      </xdr:nvSpPr>
      <xdr:spPr>
        <a:xfrm>
          <a:off x="133350" y="1225549"/>
          <a:ext cx="1284817" cy="281093"/>
        </a:xfrm>
        <a:prstGeom prst="bevel">
          <a:avLst/>
        </a:prstGeom>
        <a:solidFill>
          <a:schemeClr val="bg1">
            <a:lumMod val="95000"/>
          </a:schemeClr>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solidFill>
                <a:sysClr val="windowText" lastClr="000000"/>
              </a:solidFill>
              <a:latin typeface="Arial" panose="020B0604020202020204" pitchFamily="34" charset="0"/>
              <a:cs typeface="Arial" panose="020B0604020202020204" pitchFamily="34" charset="0"/>
            </a:rPr>
            <a:t>Voltar ao Índice</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22860</xdr:colOff>
      <xdr:row>5</xdr:row>
      <xdr:rowOff>53340</xdr:rowOff>
    </xdr:from>
    <xdr:to>
      <xdr:col>1</xdr:col>
      <xdr:colOff>1269153</xdr:colOff>
      <xdr:row>5</xdr:row>
      <xdr:rowOff>334432</xdr:rowOff>
    </xdr:to>
    <xdr:sp macro="" textlink="">
      <xdr:nvSpPr>
        <xdr:cNvPr id="2" name="Bevel 1">
          <a:hlinkClick xmlns:r="http://schemas.openxmlformats.org/officeDocument/2006/relationships" r:id="rId1"/>
          <a:extLst>
            <a:ext uri="{FF2B5EF4-FFF2-40B4-BE49-F238E27FC236}">
              <a16:creationId xmlns:a16="http://schemas.microsoft.com/office/drawing/2014/main" id="{631600DC-AC77-4368-9C21-73E650B4C4D6}"/>
            </a:ext>
          </a:extLst>
        </xdr:cNvPr>
        <xdr:cNvSpPr/>
      </xdr:nvSpPr>
      <xdr:spPr>
        <a:xfrm>
          <a:off x="137160" y="1242060"/>
          <a:ext cx="1246293" cy="281092"/>
        </a:xfrm>
        <a:prstGeom prst="bevel">
          <a:avLst/>
        </a:prstGeom>
        <a:solidFill>
          <a:schemeClr val="bg1">
            <a:lumMod val="95000"/>
          </a:schemeClr>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solidFill>
                <a:sysClr val="windowText" lastClr="000000"/>
              </a:solidFill>
              <a:latin typeface="Arial" panose="020B0604020202020204" pitchFamily="34" charset="0"/>
              <a:cs typeface="Arial" panose="020B0604020202020204" pitchFamily="34" charset="0"/>
            </a:rPr>
            <a:t>Voltar ao Índice</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19050</xdr:colOff>
      <xdr:row>5</xdr:row>
      <xdr:rowOff>47625</xdr:rowOff>
    </xdr:from>
    <xdr:to>
      <xdr:col>1</xdr:col>
      <xdr:colOff>1265343</xdr:colOff>
      <xdr:row>5</xdr:row>
      <xdr:rowOff>328717</xdr:rowOff>
    </xdr:to>
    <xdr:sp macro="" textlink="">
      <xdr:nvSpPr>
        <xdr:cNvPr id="2" name="Bevel 1">
          <a:hlinkClick xmlns:r="http://schemas.openxmlformats.org/officeDocument/2006/relationships" r:id="rId1"/>
          <a:extLst>
            <a:ext uri="{FF2B5EF4-FFF2-40B4-BE49-F238E27FC236}">
              <a16:creationId xmlns:a16="http://schemas.microsoft.com/office/drawing/2014/main" id="{1E2C35E0-1611-4F37-B863-9EB1338394A2}"/>
            </a:ext>
          </a:extLst>
        </xdr:cNvPr>
        <xdr:cNvSpPr/>
      </xdr:nvSpPr>
      <xdr:spPr>
        <a:xfrm>
          <a:off x="133350" y="1266825"/>
          <a:ext cx="1246293" cy="281092"/>
        </a:xfrm>
        <a:prstGeom prst="bevel">
          <a:avLst/>
        </a:prstGeom>
        <a:solidFill>
          <a:schemeClr val="bg1">
            <a:lumMod val="95000"/>
          </a:schemeClr>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solidFill>
                <a:sysClr val="windowText" lastClr="000000"/>
              </a:solidFill>
              <a:latin typeface="Arial" panose="020B0604020202020204" pitchFamily="34" charset="0"/>
              <a:cs typeface="Arial" panose="020B0604020202020204" pitchFamily="34" charset="0"/>
            </a:rPr>
            <a:t>Voltar ao Índice</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xdr:col>
      <xdr:colOff>8466</xdr:colOff>
      <xdr:row>5</xdr:row>
      <xdr:rowOff>67733</xdr:rowOff>
    </xdr:from>
    <xdr:to>
      <xdr:col>1</xdr:col>
      <xdr:colOff>1340466</xdr:colOff>
      <xdr:row>5</xdr:row>
      <xdr:rowOff>353650</xdr:rowOff>
    </xdr:to>
    <xdr:sp macro="" textlink="">
      <xdr:nvSpPr>
        <xdr:cNvPr id="6" name="Bevel 1">
          <a:hlinkClick xmlns:r="http://schemas.openxmlformats.org/officeDocument/2006/relationships" r:id="rId1"/>
          <a:extLst>
            <a:ext uri="{FF2B5EF4-FFF2-40B4-BE49-F238E27FC236}">
              <a16:creationId xmlns:a16="http://schemas.microsoft.com/office/drawing/2014/main" id="{66F4C780-46BF-4791-91AB-613AEEFF6F57}"/>
            </a:ext>
          </a:extLst>
        </xdr:cNvPr>
        <xdr:cNvSpPr/>
      </xdr:nvSpPr>
      <xdr:spPr>
        <a:xfrm>
          <a:off x="122766" y="1248833"/>
          <a:ext cx="1332000" cy="285917"/>
        </a:xfrm>
        <a:prstGeom prst="bevel">
          <a:avLst/>
        </a:prstGeom>
        <a:solidFill>
          <a:schemeClr val="bg1">
            <a:lumMod val="95000"/>
          </a:schemeClr>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solidFill>
                <a:sysClr val="windowText" lastClr="000000"/>
              </a:solidFill>
              <a:latin typeface="Arial" panose="020B0604020202020204" pitchFamily="34" charset="0"/>
              <a:cs typeface="Arial" panose="020B0604020202020204" pitchFamily="34" charset="0"/>
            </a:rPr>
            <a:t>Voltar ao Índice</a:t>
          </a:r>
        </a:p>
      </xdr:txBody>
    </xdr:sp>
    <xdr:clientData/>
  </xdr:twoCellAnchor>
  <xdr:oneCellAnchor>
    <xdr:from>
      <xdr:col>4</xdr:col>
      <xdr:colOff>249239</xdr:colOff>
      <xdr:row>19</xdr:row>
      <xdr:rowOff>70643</xdr:rowOff>
    </xdr:from>
    <xdr:ext cx="1965025" cy="186141"/>
    <mc:AlternateContent xmlns:mc="http://schemas.openxmlformats.org/markup-compatibility/2006" xmlns:a14="http://schemas.microsoft.com/office/drawing/2010/main">
      <mc:Choice Requires="a14">
        <xdr:sp macro="" textlink="">
          <xdr:nvSpPr>
            <xdr:cNvPr id="2" name="CaixaDeTexto 1">
              <a:extLst>
                <a:ext uri="{FF2B5EF4-FFF2-40B4-BE49-F238E27FC236}">
                  <a16:creationId xmlns:a16="http://schemas.microsoft.com/office/drawing/2014/main" id="{E49B3806-9FDD-8C2C-534D-01A1F3320395}"/>
                </a:ext>
              </a:extLst>
            </xdr:cNvPr>
            <xdr:cNvSpPr txBox="1"/>
          </xdr:nvSpPr>
          <xdr:spPr>
            <a:xfrm>
              <a:off x="7623177" y="4039393"/>
              <a:ext cx="1965025" cy="186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pt-BR" sz="1100" i="1">
                            <a:latin typeface="Cambria Math" panose="02040503050406030204" pitchFamily="18" charset="0"/>
                          </a:rPr>
                        </m:ctrlPr>
                      </m:sSubPr>
                      <m:e>
                        <m:r>
                          <a:rPr lang="pt-BR" sz="1100" b="0" i="1">
                            <a:latin typeface="Cambria Math" panose="02040503050406030204" pitchFamily="18" charset="0"/>
                          </a:rPr>
                          <m:t>𝑃𝐴</m:t>
                        </m:r>
                      </m:e>
                      <m:sub>
                        <m:sSub>
                          <m:sSubPr>
                            <m:ctrlPr>
                              <a:rPr lang="pt-BR" sz="1100" i="1">
                                <a:latin typeface="Cambria Math" panose="02040503050406030204" pitchFamily="18" charset="0"/>
                              </a:rPr>
                            </m:ctrlPr>
                          </m:sSubPr>
                          <m:e>
                            <m:r>
                              <a:rPr lang="pt-BR" sz="1100" b="0" i="1">
                                <a:latin typeface="Cambria Math" panose="02040503050406030204" pitchFamily="18" charset="0"/>
                              </a:rPr>
                              <m:t>𝑆𝐴𝐴</m:t>
                            </m:r>
                          </m:e>
                          <m:sub>
                            <m:r>
                              <a:rPr lang="pt-BR" sz="1100" b="0" i="1">
                                <a:latin typeface="Cambria Math" panose="02040503050406030204" pitchFamily="18" charset="0"/>
                              </a:rPr>
                              <m:t>𝑖</m:t>
                            </m:r>
                          </m:sub>
                        </m:sSub>
                      </m:sub>
                    </m:sSub>
                    <m:r>
                      <a:rPr lang="pt-BR" sz="1100" b="0" i="1">
                        <a:latin typeface="Cambria Math" panose="02040503050406030204" pitchFamily="18" charset="0"/>
                      </a:rPr>
                      <m:t>=</m:t>
                    </m:r>
                    <m:sSub>
                      <m:sSubPr>
                        <m:ctrlPr>
                          <a:rPr lang="pt-BR" sz="1100" b="0" i="1">
                            <a:latin typeface="Cambria Math" panose="02040503050406030204" pitchFamily="18" charset="0"/>
                          </a:rPr>
                        </m:ctrlPr>
                      </m:sSubPr>
                      <m:e>
                        <m:r>
                          <a:rPr lang="pt-BR" sz="1100" b="0" i="1">
                            <a:latin typeface="Cambria Math" panose="02040503050406030204" pitchFamily="18" charset="0"/>
                          </a:rPr>
                          <m:t>𝑃𝑂𝑃</m:t>
                        </m:r>
                        <m:r>
                          <a:rPr lang="pt-BR" sz="1100" b="0" i="1">
                            <a:latin typeface="Cambria Math" panose="02040503050406030204" pitchFamily="18" charset="0"/>
                          </a:rPr>
                          <m:t>_</m:t>
                        </m:r>
                        <m:r>
                          <a:rPr lang="pt-BR" sz="1100" b="0" i="1">
                            <a:latin typeface="Cambria Math" panose="02040503050406030204" pitchFamily="18" charset="0"/>
                          </a:rPr>
                          <m:t>𝑈𝑅𝐵</m:t>
                        </m:r>
                      </m:e>
                      <m:sub>
                        <m:r>
                          <a:rPr lang="pt-BR" sz="1100" b="0" i="1">
                            <a:latin typeface="Cambria Math" panose="02040503050406030204" pitchFamily="18" charset="0"/>
                          </a:rPr>
                          <m:t>𝑖</m:t>
                        </m:r>
                      </m:sub>
                    </m:sSub>
                    <m:r>
                      <a:rPr lang="pt-BR" sz="1100" b="0" i="1">
                        <a:latin typeface="Cambria Math" panose="02040503050406030204" pitchFamily="18" charset="0"/>
                      </a:rPr>
                      <m:t>∗</m:t>
                    </m:r>
                    <m:r>
                      <a:rPr lang="pt-BR" sz="1100" b="0" i="1">
                        <a:latin typeface="Cambria Math" panose="02040503050406030204" pitchFamily="18" charset="0"/>
                      </a:rPr>
                      <m:t>𝐴𝐴𝑆</m:t>
                    </m:r>
                    <m:r>
                      <a:rPr lang="pt-BR" sz="1100" b="0" i="1">
                        <a:latin typeface="Cambria Math" panose="02040503050406030204" pitchFamily="18" charset="0"/>
                      </a:rPr>
                      <m:t>1001</m:t>
                    </m:r>
                  </m:oMath>
                </m:oMathPara>
              </a14:m>
              <a:endParaRPr lang="pt-BR" sz="1100" b="0"/>
            </a:p>
          </xdr:txBody>
        </xdr:sp>
      </mc:Choice>
      <mc:Fallback xmlns="">
        <xdr:sp macro="" textlink="">
          <xdr:nvSpPr>
            <xdr:cNvPr id="2" name="CaixaDeTexto 1">
              <a:extLst>
                <a:ext uri="{FF2B5EF4-FFF2-40B4-BE49-F238E27FC236}">
                  <a16:creationId xmlns:a16="http://schemas.microsoft.com/office/drawing/2014/main" id="{E49B3806-9FDD-8C2C-534D-01A1F3320395}"/>
                </a:ext>
              </a:extLst>
            </xdr:cNvPr>
            <xdr:cNvSpPr txBox="1"/>
          </xdr:nvSpPr>
          <xdr:spPr>
            <a:xfrm>
              <a:off x="7623177" y="4039393"/>
              <a:ext cx="1965025" cy="186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pt-BR" sz="1100" i="0">
                  <a:latin typeface="Cambria Math" panose="02040503050406030204" pitchFamily="18" charset="0"/>
                </a:rPr>
                <a:t>〖</a:t>
              </a:r>
              <a:r>
                <a:rPr lang="pt-BR" sz="1100" b="0" i="0">
                  <a:latin typeface="Cambria Math" panose="02040503050406030204" pitchFamily="18" charset="0"/>
                </a:rPr>
                <a:t>𝑃𝐴〗_(〖𝑆𝐴𝐴〗_𝑖 )=〖𝑃𝑂𝑃_𝑈𝑅𝐵〗_𝑖∗𝐴𝐴𝑆1001</a:t>
              </a:r>
              <a:endParaRPr lang="pt-BR" sz="1100" b="0"/>
            </a:p>
          </xdr:txBody>
        </xdr:sp>
      </mc:Fallback>
    </mc:AlternateContent>
    <xdr:clientData/>
  </xdr:oneCellAnchor>
  <xdr:oneCellAnchor>
    <xdr:from>
      <xdr:col>1</xdr:col>
      <xdr:colOff>4928753</xdr:colOff>
      <xdr:row>22</xdr:row>
      <xdr:rowOff>46614</xdr:rowOff>
    </xdr:from>
    <xdr:ext cx="597536" cy="172227"/>
    <mc:AlternateContent xmlns:mc="http://schemas.openxmlformats.org/markup-compatibility/2006" xmlns:a14="http://schemas.microsoft.com/office/drawing/2010/main">
      <mc:Choice Requires="a14">
        <xdr:sp macro="" textlink="">
          <xdr:nvSpPr>
            <xdr:cNvPr id="18" name="CaixaDeTexto 2">
              <a:extLst>
                <a:ext uri="{FF2B5EF4-FFF2-40B4-BE49-F238E27FC236}">
                  <a16:creationId xmlns:a16="http://schemas.microsoft.com/office/drawing/2014/main" id="{4E011671-F86D-BF3F-3847-A1BFA60071C8}"/>
                </a:ext>
              </a:extLst>
            </xdr:cNvPr>
            <xdr:cNvSpPr txBox="1"/>
          </xdr:nvSpPr>
          <xdr:spPr>
            <a:xfrm>
              <a:off x="5024003" y="4618614"/>
              <a:ext cx="59753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pt-BR" sz="1100" b="0" i="1">
                        <a:latin typeface="Cambria Math" panose="02040503050406030204" pitchFamily="18" charset="0"/>
                      </a:rPr>
                      <m:t>𝐴𝐴𝑆</m:t>
                    </m:r>
                    <m:r>
                      <a:rPr lang="pt-BR" sz="1100" b="0" i="1">
                        <a:latin typeface="Cambria Math" panose="02040503050406030204" pitchFamily="18" charset="0"/>
                      </a:rPr>
                      <m:t>1001</m:t>
                    </m:r>
                  </m:oMath>
                </m:oMathPara>
              </a14:m>
              <a:endParaRPr lang="pt-BR" sz="1100" b="0"/>
            </a:p>
          </xdr:txBody>
        </xdr:sp>
      </mc:Choice>
      <mc:Fallback xmlns="">
        <xdr:sp macro="" textlink="">
          <xdr:nvSpPr>
            <xdr:cNvPr id="18" name="CaixaDeTexto 2">
              <a:extLst>
                <a:ext uri="{FF2B5EF4-FFF2-40B4-BE49-F238E27FC236}">
                  <a16:creationId xmlns:a16="http://schemas.microsoft.com/office/drawing/2014/main" id="{4E011671-F86D-BF3F-3847-A1BFA60071C8}"/>
                </a:ext>
              </a:extLst>
            </xdr:cNvPr>
            <xdr:cNvSpPr txBox="1"/>
          </xdr:nvSpPr>
          <xdr:spPr>
            <a:xfrm>
              <a:off x="5024003" y="4618614"/>
              <a:ext cx="59753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pt-BR" sz="1100" b="0" i="0">
                  <a:latin typeface="Cambria Math" panose="02040503050406030204" pitchFamily="18" charset="0"/>
                </a:rPr>
                <a:t>𝐴𝐴𝑆1001</a:t>
              </a:r>
              <a:endParaRPr lang="pt-BR" sz="1100" b="0"/>
            </a:p>
          </xdr:txBody>
        </xdr:sp>
      </mc:Fallback>
    </mc:AlternateContent>
    <xdr:clientData/>
  </xdr:oneCellAnchor>
  <xdr:oneCellAnchor>
    <xdr:from>
      <xdr:col>1</xdr:col>
      <xdr:colOff>1566863</xdr:colOff>
      <xdr:row>20</xdr:row>
      <xdr:rowOff>19048</xdr:rowOff>
    </xdr:from>
    <xdr:ext cx="734304" cy="174022"/>
    <mc:AlternateContent xmlns:mc="http://schemas.openxmlformats.org/markup-compatibility/2006" xmlns:a14="http://schemas.microsoft.com/office/drawing/2010/main">
      <mc:Choice Requires="a14">
        <xdr:sp macro="" textlink="">
          <xdr:nvSpPr>
            <xdr:cNvPr id="4" name="CaixaDeTexto 3">
              <a:extLst>
                <a:ext uri="{FF2B5EF4-FFF2-40B4-BE49-F238E27FC236}">
                  <a16:creationId xmlns:a16="http://schemas.microsoft.com/office/drawing/2014/main" id="{93421EDD-0AB2-C320-4F5E-D43302021800}"/>
                </a:ext>
              </a:extLst>
            </xdr:cNvPr>
            <xdr:cNvSpPr txBox="1"/>
          </xdr:nvSpPr>
          <xdr:spPr>
            <a:xfrm>
              <a:off x="1652588" y="4171948"/>
              <a:ext cx="734304" cy="1740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pt-BR" sz="1100" b="0" i="1">
                        <a:latin typeface="Cambria Math" panose="02040503050406030204" pitchFamily="18" charset="0"/>
                      </a:rPr>
                      <m:t>𝑃𝑂𝑃</m:t>
                    </m:r>
                    <m:r>
                      <a:rPr lang="pt-BR" sz="1100" b="0" i="1">
                        <a:latin typeface="Cambria Math" panose="02040503050406030204" pitchFamily="18" charset="0"/>
                      </a:rPr>
                      <m:t>_</m:t>
                    </m:r>
                    <m:sSub>
                      <m:sSubPr>
                        <m:ctrlPr>
                          <a:rPr lang="pt-BR" sz="1100" b="0" i="1">
                            <a:latin typeface="Cambria Math" panose="02040503050406030204" pitchFamily="18" charset="0"/>
                          </a:rPr>
                        </m:ctrlPr>
                      </m:sSubPr>
                      <m:e>
                        <m:r>
                          <a:rPr lang="pt-BR" sz="1100" b="0" i="1">
                            <a:latin typeface="Cambria Math" panose="02040503050406030204" pitchFamily="18" charset="0"/>
                          </a:rPr>
                          <m:t>𝑈𝑅𝐵</m:t>
                        </m:r>
                      </m:e>
                      <m:sub>
                        <m:r>
                          <a:rPr lang="pt-BR" sz="1100" b="0" i="1">
                            <a:latin typeface="Cambria Math" panose="02040503050406030204" pitchFamily="18" charset="0"/>
                          </a:rPr>
                          <m:t>𝑖</m:t>
                        </m:r>
                      </m:sub>
                    </m:sSub>
                    <m:r>
                      <a:rPr lang="pt-BR" sz="1100" b="0" i="1">
                        <a:latin typeface="Cambria Math" panose="02040503050406030204" pitchFamily="18" charset="0"/>
                      </a:rPr>
                      <m:t>³</m:t>
                    </m:r>
                  </m:oMath>
                </m:oMathPara>
              </a14:m>
              <a:endParaRPr lang="pt-BR" sz="1100"/>
            </a:p>
          </xdr:txBody>
        </xdr:sp>
      </mc:Choice>
      <mc:Fallback xmlns="">
        <xdr:sp macro="" textlink="">
          <xdr:nvSpPr>
            <xdr:cNvPr id="4" name="CaixaDeTexto 3">
              <a:extLst>
                <a:ext uri="{FF2B5EF4-FFF2-40B4-BE49-F238E27FC236}">
                  <a16:creationId xmlns:a16="http://schemas.microsoft.com/office/drawing/2014/main" id="{93421EDD-0AB2-C320-4F5E-D43302021800}"/>
                </a:ext>
              </a:extLst>
            </xdr:cNvPr>
            <xdr:cNvSpPr txBox="1"/>
          </xdr:nvSpPr>
          <xdr:spPr>
            <a:xfrm>
              <a:off x="1652588" y="4171948"/>
              <a:ext cx="734304" cy="1740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pt-BR" sz="1100" b="0" i="0">
                  <a:latin typeface="Cambria Math" panose="02040503050406030204" pitchFamily="18" charset="0"/>
                </a:rPr>
                <a:t>𝑃𝑂𝑃_〖𝑈𝑅𝐵〗_𝑖 ³</a:t>
              </a:r>
              <a:endParaRPr lang="pt-BR" sz="1100"/>
            </a:p>
          </xdr:txBody>
        </xdr:sp>
      </mc:Fallback>
    </mc:AlternateContent>
    <xdr:clientData/>
  </xdr:oneCellAnchor>
  <xdr:oneCellAnchor>
    <xdr:from>
      <xdr:col>4</xdr:col>
      <xdr:colOff>138112</xdr:colOff>
      <xdr:row>22</xdr:row>
      <xdr:rowOff>82549</xdr:rowOff>
    </xdr:from>
    <xdr:ext cx="2212850" cy="375359"/>
    <mc:AlternateContent xmlns:mc="http://schemas.openxmlformats.org/markup-compatibility/2006" xmlns:a14="http://schemas.microsoft.com/office/drawing/2010/main">
      <mc:Choice Requires="a14">
        <xdr:sp macro="" textlink="">
          <xdr:nvSpPr>
            <xdr:cNvPr id="5" name="CaixaDeTexto 4">
              <a:extLst>
                <a:ext uri="{FF2B5EF4-FFF2-40B4-BE49-F238E27FC236}">
                  <a16:creationId xmlns:a16="http://schemas.microsoft.com/office/drawing/2014/main" id="{9C936C61-2157-D44A-F670-A41E83E50878}"/>
                </a:ext>
              </a:extLst>
            </xdr:cNvPr>
            <xdr:cNvSpPr txBox="1"/>
          </xdr:nvSpPr>
          <xdr:spPr>
            <a:xfrm>
              <a:off x="7512050" y="4471987"/>
              <a:ext cx="2212850" cy="3753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pt-BR" sz="1100" b="0" i="1">
                        <a:latin typeface="Cambria Math" panose="02040503050406030204" pitchFamily="18" charset="0"/>
                      </a:rPr>
                      <m:t>𝐶𝑜𝑛𝑠𝑢𝑚𝑜</m:t>
                    </m:r>
                    <m:r>
                      <a:rPr lang="pt-BR" sz="1100" b="0" i="1">
                        <a:latin typeface="Cambria Math" panose="02040503050406030204" pitchFamily="18" charset="0"/>
                      </a:rPr>
                      <m:t> </m:t>
                    </m:r>
                    <m:r>
                      <a:rPr lang="pt-BR" sz="1100" b="0" i="1">
                        <a:latin typeface="Cambria Math" panose="02040503050406030204" pitchFamily="18" charset="0"/>
                      </a:rPr>
                      <m:t>𝑝𝑒𝑟</m:t>
                    </m:r>
                    <m:r>
                      <a:rPr lang="pt-BR" sz="1100" b="0" i="1">
                        <a:latin typeface="Cambria Math" panose="02040503050406030204" pitchFamily="18" charset="0"/>
                      </a:rPr>
                      <m:t> </m:t>
                    </m:r>
                    <m:sSub>
                      <m:sSubPr>
                        <m:ctrlPr>
                          <a:rPr lang="pt-BR" sz="1100" b="0" i="1">
                            <a:latin typeface="Cambria Math" panose="02040503050406030204" pitchFamily="18" charset="0"/>
                          </a:rPr>
                        </m:ctrlPr>
                      </m:sSubPr>
                      <m:e>
                        <m:r>
                          <a:rPr lang="pt-BR" sz="1100" b="0" i="1">
                            <a:latin typeface="Cambria Math" panose="02040503050406030204" pitchFamily="18" charset="0"/>
                          </a:rPr>
                          <m:t>𝑐𝑎𝑝𝑖𝑡𝑎</m:t>
                        </m:r>
                      </m:e>
                      <m:sub>
                        <m:r>
                          <a:rPr lang="pt-BR" sz="1100" b="0" i="1">
                            <a:latin typeface="Cambria Math" panose="02040503050406030204" pitchFamily="18" charset="0"/>
                          </a:rPr>
                          <m:t>𝑖</m:t>
                        </m:r>
                        <m:r>
                          <a:rPr lang="pt-BR" sz="1100" b="0" i="1">
                            <a:latin typeface="Cambria Math" panose="02040503050406030204" pitchFamily="18" charset="0"/>
                          </a:rPr>
                          <m:t>−1</m:t>
                        </m:r>
                      </m:sub>
                    </m:sSub>
                    <m:r>
                      <a:rPr lang="pt-BR" sz="1100" b="0" i="1">
                        <a:latin typeface="Cambria Math" panose="02040503050406030204" pitchFamily="18" charset="0"/>
                      </a:rPr>
                      <m:t>= </m:t>
                    </m:r>
                    <m:f>
                      <m:fPr>
                        <m:ctrlPr>
                          <a:rPr lang="pt-BR" sz="1100" b="0" i="1">
                            <a:latin typeface="Cambria Math" panose="02040503050406030204" pitchFamily="18" charset="0"/>
                          </a:rPr>
                        </m:ctrlPr>
                      </m:fPr>
                      <m:num>
                        <m:sSub>
                          <m:sSubPr>
                            <m:ctrlPr>
                              <a:rPr lang="pt-BR" sz="1100" b="0" i="1">
                                <a:latin typeface="Cambria Math" panose="02040503050406030204" pitchFamily="18" charset="0"/>
                              </a:rPr>
                            </m:ctrlPr>
                          </m:sSubPr>
                          <m:e>
                            <m:r>
                              <a:rPr lang="pt-BR" sz="1100" b="0" i="1">
                                <a:latin typeface="Cambria Math" panose="02040503050406030204" pitchFamily="18" charset="0"/>
                              </a:rPr>
                              <m:t>𝑉</m:t>
                            </m:r>
                          </m:e>
                          <m:sub>
                            <m:sSub>
                              <m:sSubPr>
                                <m:ctrlPr>
                                  <a:rPr lang="pt-BR" sz="1100" b="0" i="1">
                                    <a:latin typeface="Cambria Math" panose="02040503050406030204" pitchFamily="18" charset="0"/>
                                  </a:rPr>
                                </m:ctrlPr>
                              </m:sSubPr>
                              <m:e>
                                <m:r>
                                  <a:rPr lang="pt-BR" sz="1100" b="0" i="1">
                                    <a:latin typeface="Cambria Math" panose="02040503050406030204" pitchFamily="18" charset="0"/>
                                  </a:rPr>
                                  <m:t>𝑅𝑒</m:t>
                                </m:r>
                              </m:e>
                              <m:sub>
                                <m:r>
                                  <a:rPr lang="pt-BR" sz="1100" b="0" i="1">
                                    <a:latin typeface="Cambria Math" panose="02040503050406030204" pitchFamily="18" charset="0"/>
                                  </a:rPr>
                                  <m:t>𝑖</m:t>
                                </m:r>
                                <m:r>
                                  <a:rPr lang="pt-BR" sz="1100" b="0" i="1">
                                    <a:latin typeface="Cambria Math" panose="02040503050406030204" pitchFamily="18" charset="0"/>
                                  </a:rPr>
                                  <m:t>−1</m:t>
                                </m:r>
                              </m:sub>
                            </m:sSub>
                          </m:sub>
                        </m:sSub>
                      </m:num>
                      <m:den>
                        <m:sSub>
                          <m:sSubPr>
                            <m:ctrlPr>
                              <a:rPr lang="pt-BR" sz="1100" b="0" i="1">
                                <a:latin typeface="Cambria Math" panose="02040503050406030204" pitchFamily="18" charset="0"/>
                              </a:rPr>
                            </m:ctrlPr>
                          </m:sSubPr>
                          <m:e>
                            <m:r>
                              <a:rPr lang="pt-BR" sz="1100" b="0" i="1">
                                <a:latin typeface="Cambria Math" panose="02040503050406030204" pitchFamily="18" charset="0"/>
                              </a:rPr>
                              <m:t>𝑃𝐴</m:t>
                            </m:r>
                          </m:e>
                          <m:sub>
                            <m:sSub>
                              <m:sSubPr>
                                <m:ctrlPr>
                                  <a:rPr lang="pt-BR" sz="1100" b="0" i="1">
                                    <a:latin typeface="Cambria Math" panose="02040503050406030204" pitchFamily="18" charset="0"/>
                                  </a:rPr>
                                </m:ctrlPr>
                              </m:sSubPr>
                              <m:e>
                                <m:r>
                                  <a:rPr lang="pt-BR" sz="1100" b="0" i="1">
                                    <a:latin typeface="Cambria Math" panose="02040503050406030204" pitchFamily="18" charset="0"/>
                                  </a:rPr>
                                  <m:t>𝑆𝐴𝐴</m:t>
                                </m:r>
                              </m:e>
                              <m:sub>
                                <m:r>
                                  <a:rPr lang="pt-BR" sz="1100" b="0" i="1">
                                    <a:latin typeface="Cambria Math" panose="02040503050406030204" pitchFamily="18" charset="0"/>
                                  </a:rPr>
                                  <m:t>𝑖</m:t>
                                </m:r>
                                <m:r>
                                  <a:rPr lang="pt-BR" sz="1100" b="0" i="1">
                                    <a:latin typeface="Cambria Math" panose="02040503050406030204" pitchFamily="18" charset="0"/>
                                  </a:rPr>
                                  <m:t>−1</m:t>
                                </m:r>
                              </m:sub>
                            </m:sSub>
                          </m:sub>
                        </m:sSub>
                      </m:den>
                    </m:f>
                  </m:oMath>
                </m:oMathPara>
              </a14:m>
              <a:endParaRPr lang="pt-BR" sz="1100"/>
            </a:p>
          </xdr:txBody>
        </xdr:sp>
      </mc:Choice>
      <mc:Fallback xmlns="">
        <xdr:sp macro="" textlink="">
          <xdr:nvSpPr>
            <xdr:cNvPr id="5" name="CaixaDeTexto 4">
              <a:extLst>
                <a:ext uri="{FF2B5EF4-FFF2-40B4-BE49-F238E27FC236}">
                  <a16:creationId xmlns:a16="http://schemas.microsoft.com/office/drawing/2014/main" id="{9C936C61-2157-D44A-F670-A41E83E50878}"/>
                </a:ext>
              </a:extLst>
            </xdr:cNvPr>
            <xdr:cNvSpPr txBox="1"/>
          </xdr:nvSpPr>
          <xdr:spPr>
            <a:xfrm>
              <a:off x="7512050" y="4471987"/>
              <a:ext cx="2212850" cy="3753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pt-BR" sz="1100" b="0" i="0">
                  <a:latin typeface="Cambria Math" panose="02040503050406030204" pitchFamily="18" charset="0"/>
                </a:rPr>
                <a:t>𝐶𝑜𝑛𝑠𝑢𝑚𝑜 𝑝𝑒𝑟 〖𝑐𝑎𝑝𝑖𝑡𝑎〗_(𝑖−1)=  𝑉_(〖𝑅𝑒〗_(𝑖−1) )/〖𝑃𝐴〗_(〖𝑆𝐴𝐴〗_(𝑖−1) ) </a:t>
              </a:r>
              <a:endParaRPr lang="pt-BR" sz="1100"/>
            </a:p>
          </xdr:txBody>
        </xdr:sp>
      </mc:Fallback>
    </mc:AlternateContent>
    <xdr:clientData/>
  </xdr:oneCellAnchor>
  <xdr:oneCellAnchor>
    <xdr:from>
      <xdr:col>4</xdr:col>
      <xdr:colOff>82550</xdr:colOff>
      <xdr:row>26</xdr:row>
      <xdr:rowOff>98424</xdr:rowOff>
    </xdr:from>
    <xdr:ext cx="2380203" cy="184731"/>
    <mc:AlternateContent xmlns:mc="http://schemas.openxmlformats.org/markup-compatibility/2006" xmlns:a14="http://schemas.microsoft.com/office/drawing/2010/main">
      <mc:Choice Requires="a14">
        <xdr:sp macro="" textlink="">
          <xdr:nvSpPr>
            <xdr:cNvPr id="7" name="CaixaDeTexto 6">
              <a:extLst>
                <a:ext uri="{FF2B5EF4-FFF2-40B4-BE49-F238E27FC236}">
                  <a16:creationId xmlns:a16="http://schemas.microsoft.com/office/drawing/2014/main" id="{359D9C38-977B-10C3-22E2-D1D440DAAFFC}"/>
                </a:ext>
              </a:extLst>
            </xdr:cNvPr>
            <xdr:cNvSpPr txBox="1"/>
          </xdr:nvSpPr>
          <xdr:spPr>
            <a:xfrm>
              <a:off x="7456488" y="5059362"/>
              <a:ext cx="2380203" cy="1847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b>
                    <m:sSubPr>
                      <m:ctrlPr>
                        <a:rPr lang="pt-BR" sz="1100" i="1">
                          <a:latin typeface="Cambria Math" panose="02040503050406030204" pitchFamily="18" charset="0"/>
                        </a:rPr>
                      </m:ctrlPr>
                    </m:sSubPr>
                    <m:e>
                      <m:r>
                        <a:rPr lang="pt-BR" sz="1100" b="0" i="1">
                          <a:latin typeface="Cambria Math" panose="02040503050406030204" pitchFamily="18" charset="0"/>
                        </a:rPr>
                        <m:t>𝑀</m:t>
                      </m:r>
                    </m:e>
                    <m:sub>
                      <m:r>
                        <a:rPr lang="pt-BR" sz="1100" b="0" i="1">
                          <a:latin typeface="Cambria Math" panose="02040503050406030204" pitchFamily="18" charset="0"/>
                        </a:rPr>
                        <m:t>𝑎𝑖</m:t>
                      </m:r>
                    </m:sub>
                  </m:sSub>
                  <m:r>
                    <a:rPr lang="pt-BR" sz="1100" b="0" i="1">
                      <a:latin typeface="Cambria Math" panose="02040503050406030204" pitchFamily="18" charset="0"/>
                    </a:rPr>
                    <m:t>= </m:t>
                  </m:r>
                  <m:sSub>
                    <m:sSubPr>
                      <m:ctrlPr>
                        <a:rPr lang="pt-BR" sz="1100" i="1">
                          <a:solidFill>
                            <a:schemeClr val="tx1"/>
                          </a:solidFill>
                          <a:effectLst/>
                          <a:latin typeface="Cambria Math" panose="02040503050406030204" pitchFamily="18" charset="0"/>
                          <a:ea typeface="+mn-ea"/>
                          <a:cs typeface="+mn-cs"/>
                        </a:rPr>
                      </m:ctrlPr>
                    </m:sSubPr>
                    <m:e>
                      <m:r>
                        <a:rPr lang="pt-BR" sz="1100" b="0" i="1">
                          <a:solidFill>
                            <a:schemeClr val="tx1"/>
                          </a:solidFill>
                          <a:effectLst/>
                          <a:latin typeface="Cambria Math" panose="02040503050406030204" pitchFamily="18" charset="0"/>
                          <a:ea typeface="+mn-ea"/>
                          <a:cs typeface="+mn-cs"/>
                        </a:rPr>
                        <m:t>𝑃𝐴</m:t>
                      </m:r>
                    </m:e>
                    <m:sub>
                      <m:sSub>
                        <m:sSubPr>
                          <m:ctrlPr>
                            <a:rPr lang="pt-BR" sz="1100" i="1">
                              <a:solidFill>
                                <a:schemeClr val="tx1"/>
                              </a:solidFill>
                              <a:effectLst/>
                              <a:latin typeface="Cambria Math" panose="02040503050406030204" pitchFamily="18" charset="0"/>
                              <a:ea typeface="+mn-ea"/>
                              <a:cs typeface="+mn-cs"/>
                            </a:rPr>
                          </m:ctrlPr>
                        </m:sSubPr>
                        <m:e>
                          <m:r>
                            <a:rPr lang="pt-BR" sz="1100" b="0" i="1">
                              <a:solidFill>
                                <a:schemeClr val="tx1"/>
                              </a:solidFill>
                              <a:effectLst/>
                              <a:latin typeface="Cambria Math" panose="02040503050406030204" pitchFamily="18" charset="0"/>
                              <a:ea typeface="+mn-ea"/>
                              <a:cs typeface="+mn-cs"/>
                            </a:rPr>
                            <m:t>𝑆𝐴𝐴</m:t>
                          </m:r>
                        </m:e>
                        <m:sub>
                          <m:r>
                            <a:rPr lang="pt-BR" sz="1100" b="0" i="1">
                              <a:solidFill>
                                <a:schemeClr val="tx1"/>
                              </a:solidFill>
                              <a:effectLst/>
                              <a:latin typeface="Cambria Math" panose="02040503050406030204" pitchFamily="18" charset="0"/>
                              <a:ea typeface="+mn-ea"/>
                              <a:cs typeface="+mn-cs"/>
                            </a:rPr>
                            <m:t>𝑖</m:t>
                          </m:r>
                        </m:sub>
                      </m:sSub>
                    </m:sub>
                  </m:sSub>
                </m:oMath>
              </a14:m>
              <a:r>
                <a:rPr lang="pt-BR" sz="1100"/>
                <a:t>* </a:t>
              </a:r>
              <a14:m>
                <m:oMath xmlns:m="http://schemas.openxmlformats.org/officeDocument/2006/math">
                  <m:r>
                    <a:rPr lang="pt-BR" sz="1100" b="0" i="1">
                      <a:solidFill>
                        <a:schemeClr val="tx1"/>
                      </a:solidFill>
                      <a:effectLst/>
                      <a:latin typeface="Cambria Math" panose="02040503050406030204" pitchFamily="18" charset="0"/>
                      <a:ea typeface="+mn-ea"/>
                      <a:cs typeface="+mn-cs"/>
                    </a:rPr>
                    <m:t>𝐶𝑜𝑛𝑠𝑢𝑚𝑜</m:t>
                  </m:r>
                  <m:r>
                    <a:rPr lang="pt-BR" sz="1100" b="0" i="1">
                      <a:solidFill>
                        <a:schemeClr val="tx1"/>
                      </a:solidFill>
                      <a:effectLst/>
                      <a:latin typeface="Cambria Math" panose="02040503050406030204" pitchFamily="18" charset="0"/>
                      <a:ea typeface="+mn-ea"/>
                      <a:cs typeface="+mn-cs"/>
                    </a:rPr>
                    <m:t> </m:t>
                  </m:r>
                  <m:r>
                    <a:rPr lang="pt-BR" sz="1100" b="0" i="1">
                      <a:solidFill>
                        <a:schemeClr val="tx1"/>
                      </a:solidFill>
                      <a:effectLst/>
                      <a:latin typeface="Cambria Math" panose="02040503050406030204" pitchFamily="18" charset="0"/>
                      <a:ea typeface="+mn-ea"/>
                      <a:cs typeface="+mn-cs"/>
                    </a:rPr>
                    <m:t>𝑝𝑒𝑟</m:t>
                  </m:r>
                  <m:r>
                    <a:rPr lang="pt-BR" sz="1100" b="0" i="1">
                      <a:solidFill>
                        <a:schemeClr val="tx1"/>
                      </a:solidFill>
                      <a:effectLst/>
                      <a:latin typeface="Cambria Math" panose="02040503050406030204" pitchFamily="18" charset="0"/>
                      <a:ea typeface="+mn-ea"/>
                      <a:cs typeface="+mn-cs"/>
                    </a:rPr>
                    <m:t> </m:t>
                  </m:r>
                  <m:sSub>
                    <m:sSubPr>
                      <m:ctrlPr>
                        <a:rPr lang="pt-BR" sz="1100" b="0" i="1">
                          <a:solidFill>
                            <a:schemeClr val="tx1"/>
                          </a:solidFill>
                          <a:effectLst/>
                          <a:latin typeface="Cambria Math" panose="02040503050406030204" pitchFamily="18" charset="0"/>
                          <a:ea typeface="+mn-ea"/>
                          <a:cs typeface="+mn-cs"/>
                        </a:rPr>
                      </m:ctrlPr>
                    </m:sSubPr>
                    <m:e>
                      <m:r>
                        <a:rPr lang="pt-BR" sz="1100" b="0" i="1">
                          <a:solidFill>
                            <a:schemeClr val="tx1"/>
                          </a:solidFill>
                          <a:effectLst/>
                          <a:latin typeface="Cambria Math" panose="02040503050406030204" pitchFamily="18" charset="0"/>
                          <a:ea typeface="+mn-ea"/>
                          <a:cs typeface="+mn-cs"/>
                        </a:rPr>
                        <m:t>𝑐𝑎𝑝𝑖𝑡𝑎</m:t>
                      </m:r>
                    </m:e>
                    <m:sub>
                      <m:r>
                        <a:rPr lang="pt-BR" sz="1100" b="0" i="1">
                          <a:solidFill>
                            <a:schemeClr val="tx1"/>
                          </a:solidFill>
                          <a:effectLst/>
                          <a:latin typeface="Cambria Math" panose="02040503050406030204" pitchFamily="18" charset="0"/>
                          <a:ea typeface="+mn-ea"/>
                          <a:cs typeface="+mn-cs"/>
                        </a:rPr>
                        <m:t>𝑖</m:t>
                      </m:r>
                      <m:r>
                        <a:rPr lang="pt-BR" sz="1100" b="0" i="1">
                          <a:solidFill>
                            <a:schemeClr val="tx1"/>
                          </a:solidFill>
                          <a:effectLst/>
                          <a:latin typeface="Cambria Math" panose="02040503050406030204" pitchFamily="18" charset="0"/>
                          <a:ea typeface="+mn-ea"/>
                          <a:cs typeface="+mn-cs"/>
                        </a:rPr>
                        <m:t>−1</m:t>
                      </m:r>
                    </m:sub>
                  </m:sSub>
                </m:oMath>
              </a14:m>
              <a:endParaRPr lang="pt-BR" sz="1100"/>
            </a:p>
          </xdr:txBody>
        </xdr:sp>
      </mc:Choice>
      <mc:Fallback xmlns="">
        <xdr:sp macro="" textlink="">
          <xdr:nvSpPr>
            <xdr:cNvPr id="7" name="CaixaDeTexto 6">
              <a:extLst>
                <a:ext uri="{FF2B5EF4-FFF2-40B4-BE49-F238E27FC236}">
                  <a16:creationId xmlns:a16="http://schemas.microsoft.com/office/drawing/2014/main" id="{359D9C38-977B-10C3-22E2-D1D440DAAFFC}"/>
                </a:ext>
              </a:extLst>
            </xdr:cNvPr>
            <xdr:cNvSpPr txBox="1"/>
          </xdr:nvSpPr>
          <xdr:spPr>
            <a:xfrm>
              <a:off x="7456488" y="5059362"/>
              <a:ext cx="2380203" cy="1847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pt-BR" sz="1100" b="0" i="0">
                  <a:latin typeface="Cambria Math" panose="02040503050406030204" pitchFamily="18" charset="0"/>
                </a:rPr>
                <a:t>𝑀_𝑎𝑖= </a:t>
              </a:r>
              <a:r>
                <a:rPr lang="pt-BR" sz="1100" i="0">
                  <a:solidFill>
                    <a:schemeClr val="tx1"/>
                  </a:solidFill>
                  <a:effectLst/>
                  <a:latin typeface="+mn-lt"/>
                  <a:ea typeface="+mn-ea"/>
                  <a:cs typeface="+mn-cs"/>
                </a:rPr>
                <a:t>〖</a:t>
              </a:r>
              <a:r>
                <a:rPr lang="pt-BR" sz="1100" b="0" i="0">
                  <a:solidFill>
                    <a:schemeClr val="tx1"/>
                  </a:solidFill>
                  <a:effectLst/>
                  <a:latin typeface="+mn-lt"/>
                  <a:ea typeface="+mn-ea"/>
                  <a:cs typeface="+mn-cs"/>
                </a:rPr>
                <a:t>𝑃𝐴〗_(〖𝑆𝐴𝐴〗_𝑖 )</a:t>
              </a:r>
              <a:r>
                <a:rPr lang="pt-BR" sz="1100"/>
                <a:t>* </a:t>
              </a:r>
              <a:r>
                <a:rPr lang="pt-BR" sz="1100" b="0" i="0">
                  <a:solidFill>
                    <a:schemeClr val="tx1"/>
                  </a:solidFill>
                  <a:effectLst/>
                  <a:latin typeface="+mn-lt"/>
                  <a:ea typeface="+mn-ea"/>
                  <a:cs typeface="+mn-cs"/>
                </a:rPr>
                <a:t>𝐶𝑜𝑛𝑠𝑢𝑚𝑜 𝑝𝑒𝑟 〖𝑐𝑎𝑝𝑖𝑡𝑎〗_(𝑖−1)</a:t>
              </a:r>
              <a:endParaRPr lang="pt-BR" sz="1100"/>
            </a:p>
          </xdr:txBody>
        </xdr:sp>
      </mc:Fallback>
    </mc:AlternateContent>
    <xdr:clientData/>
  </xdr:oneCellAnchor>
  <xdr:oneCellAnchor>
    <xdr:from>
      <xdr:col>4</xdr:col>
      <xdr:colOff>638174</xdr:colOff>
      <xdr:row>33</xdr:row>
      <xdr:rowOff>106360</xdr:rowOff>
    </xdr:from>
    <xdr:ext cx="1146852" cy="172227"/>
    <mc:AlternateContent xmlns:mc="http://schemas.openxmlformats.org/markup-compatibility/2006" xmlns:a14="http://schemas.microsoft.com/office/drawing/2010/main">
      <mc:Choice Requires="a14">
        <xdr:sp macro="" textlink="">
          <xdr:nvSpPr>
            <xdr:cNvPr id="8" name="CaixaDeTexto 7">
              <a:extLst>
                <a:ext uri="{FF2B5EF4-FFF2-40B4-BE49-F238E27FC236}">
                  <a16:creationId xmlns:a16="http://schemas.microsoft.com/office/drawing/2014/main" id="{C76470CC-AAB4-A7C4-13DA-689AC9E24FA5}"/>
                </a:ext>
              </a:extLst>
            </xdr:cNvPr>
            <xdr:cNvSpPr txBox="1"/>
          </xdr:nvSpPr>
          <xdr:spPr>
            <a:xfrm>
              <a:off x="8012112" y="6448423"/>
              <a:ext cx="114685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pt-BR" sz="1100" i="1">
                            <a:latin typeface="Cambria Math" panose="02040503050406030204" pitchFamily="18" charset="0"/>
                          </a:rPr>
                        </m:ctrlPr>
                      </m:sSubPr>
                      <m:e>
                        <m:r>
                          <a:rPr lang="pt-BR" sz="1100" b="0" i="1">
                            <a:latin typeface="Cambria Math" panose="02040503050406030204" pitchFamily="18" charset="0"/>
                          </a:rPr>
                          <m:t>𝑀</m:t>
                        </m:r>
                      </m:e>
                      <m:sub>
                        <m:r>
                          <a:rPr lang="pt-BR" sz="1100" b="0" i="1">
                            <a:latin typeface="Cambria Math" panose="02040503050406030204" pitchFamily="18" charset="0"/>
                          </a:rPr>
                          <m:t>𝑒𝑖</m:t>
                        </m:r>
                      </m:sub>
                    </m:sSub>
                    <m:r>
                      <a:rPr lang="pt-BR" sz="1100" b="0" i="1">
                        <a:latin typeface="Cambria Math" panose="02040503050406030204" pitchFamily="18" charset="0"/>
                      </a:rPr>
                      <m:t>=</m:t>
                    </m:r>
                    <m:sSub>
                      <m:sSubPr>
                        <m:ctrlPr>
                          <a:rPr lang="pt-BR" sz="1100" b="0" i="1">
                            <a:latin typeface="Cambria Math" panose="02040503050406030204" pitchFamily="18" charset="0"/>
                          </a:rPr>
                        </m:ctrlPr>
                      </m:sSubPr>
                      <m:e>
                        <m:r>
                          <a:rPr lang="pt-BR" sz="1100" b="0" i="1">
                            <a:latin typeface="Cambria Math" panose="02040503050406030204" pitchFamily="18" charset="0"/>
                          </a:rPr>
                          <m:t>𝑀</m:t>
                        </m:r>
                      </m:e>
                      <m:sub>
                        <m:r>
                          <a:rPr lang="pt-BR" sz="1100" b="0" i="1">
                            <a:latin typeface="Cambria Math" panose="02040503050406030204" pitchFamily="18" charset="0"/>
                          </a:rPr>
                          <m:t>𝑎𝑖</m:t>
                        </m:r>
                      </m:sub>
                    </m:sSub>
                    <m:r>
                      <a:rPr lang="pt-BR" sz="1100" b="0" i="1">
                        <a:latin typeface="Cambria Math" panose="02040503050406030204" pitchFamily="18" charset="0"/>
                      </a:rPr>
                      <m:t>∗</m:t>
                    </m:r>
                    <m:sSub>
                      <m:sSubPr>
                        <m:ctrlPr>
                          <a:rPr lang="pt-BR" sz="1100" b="0" i="1">
                            <a:latin typeface="Cambria Math" panose="02040503050406030204" pitchFamily="18" charset="0"/>
                          </a:rPr>
                        </m:ctrlPr>
                      </m:sSubPr>
                      <m:e>
                        <m:r>
                          <a:rPr lang="pt-BR" sz="1100" b="0" i="1">
                            <a:latin typeface="Cambria Math" panose="02040503050406030204" pitchFamily="18" charset="0"/>
                          </a:rPr>
                          <m:t>𝑅𝑉𝐹</m:t>
                        </m:r>
                      </m:e>
                      <m:sub>
                        <m:r>
                          <a:rPr lang="pt-BR" sz="1100" b="0" i="1">
                            <a:latin typeface="Cambria Math" panose="02040503050406030204" pitchFamily="18" charset="0"/>
                          </a:rPr>
                          <m:t>𝑎𝑒</m:t>
                        </m:r>
                      </m:sub>
                    </m:sSub>
                  </m:oMath>
                </m:oMathPara>
              </a14:m>
              <a:endParaRPr lang="pt-BR" sz="1100"/>
            </a:p>
          </xdr:txBody>
        </xdr:sp>
      </mc:Choice>
      <mc:Fallback xmlns="">
        <xdr:sp macro="" textlink="">
          <xdr:nvSpPr>
            <xdr:cNvPr id="8" name="CaixaDeTexto 7">
              <a:extLst>
                <a:ext uri="{FF2B5EF4-FFF2-40B4-BE49-F238E27FC236}">
                  <a16:creationId xmlns:a16="http://schemas.microsoft.com/office/drawing/2014/main" id="{C76470CC-AAB4-A7C4-13DA-689AC9E24FA5}"/>
                </a:ext>
              </a:extLst>
            </xdr:cNvPr>
            <xdr:cNvSpPr txBox="1"/>
          </xdr:nvSpPr>
          <xdr:spPr>
            <a:xfrm>
              <a:off x="8012112" y="6448423"/>
              <a:ext cx="114685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pt-BR" sz="1100" b="0" i="0">
                  <a:latin typeface="Cambria Math" panose="02040503050406030204" pitchFamily="18" charset="0"/>
                </a:rPr>
                <a:t>𝑀_𝑒𝑖=𝑀_𝑎𝑖∗〖𝑅𝑉𝐹〗_𝑎𝑒</a:t>
              </a:r>
              <a:endParaRPr lang="pt-BR" sz="1100"/>
            </a:p>
          </xdr:txBody>
        </xdr:sp>
      </mc:Fallback>
    </mc:AlternateContent>
    <xdr:clientData/>
  </xdr:oneCellAnchor>
  <xdr:oneCellAnchor>
    <xdr:from>
      <xdr:col>1</xdr:col>
      <xdr:colOff>4822825</xdr:colOff>
      <xdr:row>23</xdr:row>
      <xdr:rowOff>19049</xdr:rowOff>
    </xdr:from>
    <xdr:ext cx="439799" cy="186141"/>
    <mc:AlternateContent xmlns:mc="http://schemas.openxmlformats.org/markup-compatibility/2006" xmlns:a14="http://schemas.microsoft.com/office/drawing/2010/main">
      <mc:Choice Requires="a14">
        <xdr:sp macro="" textlink="">
          <xdr:nvSpPr>
            <xdr:cNvPr id="16" name="CaixaDeTexto 8">
              <a:extLst>
                <a:ext uri="{FF2B5EF4-FFF2-40B4-BE49-F238E27FC236}">
                  <a16:creationId xmlns:a16="http://schemas.microsoft.com/office/drawing/2014/main" id="{4122C60D-F3BF-1087-C2A0-98C404271A5B}"/>
                </a:ext>
              </a:extLst>
            </xdr:cNvPr>
            <xdr:cNvSpPr txBox="1"/>
          </xdr:nvSpPr>
          <xdr:spPr>
            <a:xfrm>
              <a:off x="4918075" y="4591049"/>
              <a:ext cx="439799" cy="186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pt-BR" sz="1100" i="1">
                            <a:solidFill>
                              <a:schemeClr val="tx1"/>
                            </a:solidFill>
                            <a:effectLst/>
                            <a:latin typeface="Cambria Math" panose="02040503050406030204" pitchFamily="18" charset="0"/>
                            <a:ea typeface="+mn-ea"/>
                            <a:cs typeface="+mn-cs"/>
                          </a:rPr>
                        </m:ctrlPr>
                      </m:sSubPr>
                      <m:e>
                        <m:r>
                          <a:rPr lang="pt-BR" sz="1100" b="0" i="1">
                            <a:solidFill>
                              <a:schemeClr val="tx1"/>
                            </a:solidFill>
                            <a:effectLst/>
                            <a:latin typeface="Cambria Math" panose="02040503050406030204" pitchFamily="18" charset="0"/>
                            <a:ea typeface="+mn-ea"/>
                            <a:cs typeface="+mn-cs"/>
                          </a:rPr>
                          <m:t>𝑃𝐴</m:t>
                        </m:r>
                      </m:e>
                      <m:sub>
                        <m:sSub>
                          <m:sSubPr>
                            <m:ctrlPr>
                              <a:rPr lang="pt-BR" sz="1100" i="1">
                                <a:solidFill>
                                  <a:schemeClr val="tx1"/>
                                </a:solidFill>
                                <a:effectLst/>
                                <a:latin typeface="Cambria Math" panose="02040503050406030204" pitchFamily="18" charset="0"/>
                                <a:ea typeface="+mn-ea"/>
                                <a:cs typeface="+mn-cs"/>
                              </a:rPr>
                            </m:ctrlPr>
                          </m:sSubPr>
                          <m:e>
                            <m:r>
                              <a:rPr lang="pt-BR" sz="1100" b="0" i="1">
                                <a:solidFill>
                                  <a:schemeClr val="tx1"/>
                                </a:solidFill>
                                <a:effectLst/>
                                <a:latin typeface="Cambria Math" panose="02040503050406030204" pitchFamily="18" charset="0"/>
                                <a:ea typeface="+mn-ea"/>
                                <a:cs typeface="+mn-cs"/>
                              </a:rPr>
                              <m:t>𝑆𝐴𝐴</m:t>
                            </m:r>
                          </m:e>
                          <m:sub>
                            <m:r>
                              <a:rPr lang="pt-BR" sz="1100" b="0" i="1">
                                <a:solidFill>
                                  <a:schemeClr val="tx1"/>
                                </a:solidFill>
                                <a:effectLst/>
                                <a:latin typeface="Cambria Math" panose="02040503050406030204" pitchFamily="18" charset="0"/>
                                <a:ea typeface="+mn-ea"/>
                                <a:cs typeface="+mn-cs"/>
                              </a:rPr>
                              <m:t>𝑖</m:t>
                            </m:r>
                          </m:sub>
                        </m:sSub>
                      </m:sub>
                    </m:sSub>
                  </m:oMath>
                </m:oMathPara>
              </a14:m>
              <a:endParaRPr lang="pt-BR" sz="1100"/>
            </a:p>
          </xdr:txBody>
        </xdr:sp>
      </mc:Choice>
      <mc:Fallback xmlns="">
        <xdr:sp macro="" textlink="">
          <xdr:nvSpPr>
            <xdr:cNvPr id="9" name="CaixaDeTexto 8">
              <a:extLst>
                <a:ext uri="{FF2B5EF4-FFF2-40B4-BE49-F238E27FC236}">
                  <a16:creationId xmlns:a16="http://schemas.microsoft.com/office/drawing/2014/main" id="{4122C60D-F3BF-1087-C2A0-98C404271A5B}"/>
                </a:ext>
              </a:extLst>
            </xdr:cNvPr>
            <xdr:cNvSpPr txBox="1"/>
          </xdr:nvSpPr>
          <xdr:spPr>
            <a:xfrm>
              <a:off x="4918075" y="4591049"/>
              <a:ext cx="439799" cy="186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pt-BR" sz="1100" i="0">
                  <a:solidFill>
                    <a:schemeClr val="tx1"/>
                  </a:solidFill>
                  <a:effectLst/>
                  <a:latin typeface="Cambria Math" panose="02040503050406030204" pitchFamily="18" charset="0"/>
                  <a:ea typeface="+mn-ea"/>
                  <a:cs typeface="+mn-cs"/>
                </a:rPr>
                <a:t>〖</a:t>
              </a:r>
              <a:r>
                <a:rPr lang="pt-BR" sz="1100" b="0" i="0">
                  <a:solidFill>
                    <a:schemeClr val="tx1"/>
                  </a:solidFill>
                  <a:effectLst/>
                  <a:latin typeface="Cambria Math" panose="02040503050406030204" pitchFamily="18" charset="0"/>
                  <a:ea typeface="+mn-ea"/>
                  <a:cs typeface="+mn-cs"/>
                </a:rPr>
                <a:t>𝑃𝐴〗_(〖𝑆𝐴𝐴〗_𝑖 )</a:t>
              </a:r>
              <a:endParaRPr lang="pt-BR" sz="1100"/>
            </a:p>
          </xdr:txBody>
        </xdr:sp>
      </mc:Fallback>
    </mc:AlternateContent>
    <xdr:clientData/>
  </xdr:oneCellAnchor>
  <xdr:oneCellAnchor>
    <xdr:from>
      <xdr:col>1</xdr:col>
      <xdr:colOff>3352800</xdr:colOff>
      <xdr:row>26</xdr:row>
      <xdr:rowOff>26987</xdr:rowOff>
    </xdr:from>
    <xdr:ext cx="242759" cy="172227"/>
    <mc:AlternateContent xmlns:mc="http://schemas.openxmlformats.org/markup-compatibility/2006" xmlns:a14="http://schemas.microsoft.com/office/drawing/2010/main">
      <mc:Choice Requires="a14">
        <xdr:sp macro="" textlink="">
          <xdr:nvSpPr>
            <xdr:cNvPr id="11" name="CaixaDeTexto 10">
              <a:extLst>
                <a:ext uri="{FF2B5EF4-FFF2-40B4-BE49-F238E27FC236}">
                  <a16:creationId xmlns:a16="http://schemas.microsoft.com/office/drawing/2014/main" id="{A7472A8D-A856-52F0-3C5D-B896C75B444C}"/>
                </a:ext>
              </a:extLst>
            </xdr:cNvPr>
            <xdr:cNvSpPr txBox="1"/>
          </xdr:nvSpPr>
          <xdr:spPr>
            <a:xfrm>
              <a:off x="3448050" y="4987925"/>
              <a:ext cx="24275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pt-BR" sz="1100" b="0" i="1">
                            <a:solidFill>
                              <a:schemeClr val="tx1"/>
                            </a:solidFill>
                            <a:effectLst/>
                            <a:latin typeface="Cambria Math" panose="02040503050406030204" pitchFamily="18" charset="0"/>
                            <a:ea typeface="+mn-ea"/>
                            <a:cs typeface="+mn-cs"/>
                          </a:rPr>
                        </m:ctrlPr>
                      </m:sSubPr>
                      <m:e>
                        <m:r>
                          <a:rPr lang="pt-BR" sz="1100" b="0" i="1">
                            <a:solidFill>
                              <a:schemeClr val="tx1"/>
                            </a:solidFill>
                            <a:effectLst/>
                            <a:latin typeface="Cambria Math" panose="02040503050406030204" pitchFamily="18" charset="0"/>
                            <a:ea typeface="+mn-ea"/>
                            <a:cs typeface="+mn-cs"/>
                          </a:rPr>
                          <m:t>𝑀</m:t>
                        </m:r>
                      </m:e>
                      <m:sub>
                        <m:r>
                          <a:rPr lang="pt-BR" sz="1100" b="0" i="1">
                            <a:solidFill>
                              <a:schemeClr val="tx1"/>
                            </a:solidFill>
                            <a:effectLst/>
                            <a:latin typeface="Cambria Math" panose="02040503050406030204" pitchFamily="18" charset="0"/>
                            <a:ea typeface="+mn-ea"/>
                            <a:cs typeface="+mn-cs"/>
                          </a:rPr>
                          <m:t>𝑎𝑖</m:t>
                        </m:r>
                      </m:sub>
                    </m:sSub>
                  </m:oMath>
                </m:oMathPara>
              </a14:m>
              <a:endParaRPr lang="pt-BR" sz="1100"/>
            </a:p>
          </xdr:txBody>
        </xdr:sp>
      </mc:Choice>
      <mc:Fallback xmlns="">
        <xdr:sp macro="" textlink="">
          <xdr:nvSpPr>
            <xdr:cNvPr id="11" name="CaixaDeTexto 10">
              <a:extLst>
                <a:ext uri="{FF2B5EF4-FFF2-40B4-BE49-F238E27FC236}">
                  <a16:creationId xmlns:a16="http://schemas.microsoft.com/office/drawing/2014/main" id="{A7472A8D-A856-52F0-3C5D-B896C75B444C}"/>
                </a:ext>
              </a:extLst>
            </xdr:cNvPr>
            <xdr:cNvSpPr txBox="1"/>
          </xdr:nvSpPr>
          <xdr:spPr>
            <a:xfrm>
              <a:off x="3448050" y="4987925"/>
              <a:ext cx="24275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pt-BR" sz="1100" b="0" i="0">
                  <a:solidFill>
                    <a:schemeClr val="tx1"/>
                  </a:solidFill>
                  <a:effectLst/>
                  <a:latin typeface="+mn-lt"/>
                  <a:ea typeface="+mn-ea"/>
                  <a:cs typeface="+mn-cs"/>
                </a:rPr>
                <a:t>𝑀_𝑎𝑖</a:t>
              </a:r>
              <a:endParaRPr lang="pt-BR" sz="1100"/>
            </a:p>
          </xdr:txBody>
        </xdr:sp>
      </mc:Fallback>
    </mc:AlternateContent>
    <xdr:clientData/>
  </xdr:oneCellAnchor>
  <xdr:oneCellAnchor>
    <xdr:from>
      <xdr:col>1</xdr:col>
      <xdr:colOff>892996</xdr:colOff>
      <xdr:row>47</xdr:row>
      <xdr:rowOff>12754</xdr:rowOff>
    </xdr:from>
    <xdr:ext cx="642868" cy="185885"/>
    <mc:AlternateContent xmlns:mc="http://schemas.openxmlformats.org/markup-compatibility/2006" xmlns:a14="http://schemas.microsoft.com/office/drawing/2010/main">
      <mc:Choice Requires="a14">
        <xdr:sp macro="" textlink="">
          <xdr:nvSpPr>
            <xdr:cNvPr id="12" name="CaixaDeTexto 11">
              <a:extLst>
                <a:ext uri="{FF2B5EF4-FFF2-40B4-BE49-F238E27FC236}">
                  <a16:creationId xmlns:a16="http://schemas.microsoft.com/office/drawing/2014/main" id="{8F4E8239-CB89-66E4-A9F9-8BC159739D70}"/>
                </a:ext>
              </a:extLst>
            </xdr:cNvPr>
            <xdr:cNvSpPr txBox="1"/>
          </xdr:nvSpPr>
          <xdr:spPr>
            <a:xfrm>
              <a:off x="991530" y="9647237"/>
              <a:ext cx="642868" cy="1858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pt-BR" sz="1100" i="1">
                            <a:latin typeface="Cambria Math" panose="02040503050406030204" pitchFamily="18" charset="0"/>
                          </a:rPr>
                        </m:ctrlPr>
                      </m:sSubPr>
                      <m:e>
                        <m:r>
                          <a:rPr lang="pt-BR" sz="1100" b="0" i="1">
                            <a:latin typeface="Cambria Math" panose="02040503050406030204" pitchFamily="18" charset="0"/>
                          </a:rPr>
                          <m:t>𝑉</m:t>
                        </m:r>
                      </m:e>
                      <m:sub>
                        <m:r>
                          <a:rPr lang="pt-BR" sz="1100" b="0" i="1">
                            <a:latin typeface="Cambria Math" panose="02040503050406030204" pitchFamily="18" charset="0"/>
                          </a:rPr>
                          <m:t>𝑁𝑅𝑒𝑠</m:t>
                        </m:r>
                        <m:r>
                          <a:rPr lang="pt-BR" sz="1100" b="0" i="1">
                            <a:latin typeface="Cambria Math" panose="02040503050406030204" pitchFamily="18" charset="0"/>
                          </a:rPr>
                          <m:t> (</m:t>
                        </m:r>
                        <m:r>
                          <a:rPr lang="pt-BR" sz="1100" b="0" i="1">
                            <a:latin typeface="Cambria Math" panose="02040503050406030204" pitchFamily="18" charset="0"/>
                          </a:rPr>
                          <m:t>𝑖</m:t>
                        </m:r>
                        <m:r>
                          <a:rPr lang="pt-BR" sz="1100" b="0" i="1">
                            <a:latin typeface="Cambria Math" panose="02040503050406030204" pitchFamily="18" charset="0"/>
                          </a:rPr>
                          <m:t>−1)</m:t>
                        </m:r>
                      </m:sub>
                    </m:sSub>
                  </m:oMath>
                </m:oMathPara>
              </a14:m>
              <a:endParaRPr lang="pt-BR" sz="1100"/>
            </a:p>
          </xdr:txBody>
        </xdr:sp>
      </mc:Choice>
      <mc:Fallback xmlns="">
        <xdr:sp macro="" textlink="">
          <xdr:nvSpPr>
            <xdr:cNvPr id="12" name="CaixaDeTexto 11">
              <a:extLst>
                <a:ext uri="{FF2B5EF4-FFF2-40B4-BE49-F238E27FC236}">
                  <a16:creationId xmlns:a16="http://schemas.microsoft.com/office/drawing/2014/main" id="{8F4E8239-CB89-66E4-A9F9-8BC159739D70}"/>
                </a:ext>
              </a:extLst>
            </xdr:cNvPr>
            <xdr:cNvSpPr txBox="1"/>
          </xdr:nvSpPr>
          <xdr:spPr>
            <a:xfrm>
              <a:off x="991530" y="9647237"/>
              <a:ext cx="642868" cy="1858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pt-BR" sz="1100" b="0" i="0">
                  <a:latin typeface="Cambria Math" panose="02040503050406030204" pitchFamily="18" charset="0"/>
                </a:rPr>
                <a:t>𝑉_(𝑁𝑅𝑒𝑠 (𝑖−1))</a:t>
              </a:r>
              <a:endParaRPr lang="pt-BR" sz="1100"/>
            </a:p>
          </xdr:txBody>
        </xdr:sp>
      </mc:Fallback>
    </mc:AlternateContent>
    <xdr:clientData/>
  </xdr:oneCellAnchor>
  <xdr:oneCellAnchor>
    <xdr:from>
      <xdr:col>1</xdr:col>
      <xdr:colOff>878489</xdr:colOff>
      <xdr:row>46</xdr:row>
      <xdr:rowOff>23100</xdr:rowOff>
    </xdr:from>
    <xdr:ext cx="660694" cy="358111"/>
    <mc:AlternateContent xmlns:mc="http://schemas.openxmlformats.org/markup-compatibility/2006" xmlns:a14="http://schemas.microsoft.com/office/drawing/2010/main">
      <mc:Choice Requires="a14">
        <xdr:sp macro="" textlink="">
          <xdr:nvSpPr>
            <xdr:cNvPr id="13" name="CaixaDeTexto 12">
              <a:extLst>
                <a:ext uri="{FF2B5EF4-FFF2-40B4-BE49-F238E27FC236}">
                  <a16:creationId xmlns:a16="http://schemas.microsoft.com/office/drawing/2014/main" id="{5EA69BDF-B944-5B2A-D694-74EE9533A2D0}"/>
                </a:ext>
              </a:extLst>
            </xdr:cNvPr>
            <xdr:cNvSpPr txBox="1"/>
          </xdr:nvSpPr>
          <xdr:spPr>
            <a:xfrm>
              <a:off x="973739" y="9567150"/>
              <a:ext cx="660694" cy="358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sSub>
                      <m:sSubPr>
                        <m:ctrlPr>
                          <a:rPr lang="pt-BR" sz="1100" i="1">
                            <a:solidFill>
                              <a:schemeClr val="tx1"/>
                            </a:solidFill>
                            <a:effectLst/>
                            <a:latin typeface="Cambria Math" panose="02040503050406030204" pitchFamily="18" charset="0"/>
                            <a:ea typeface="+mn-ea"/>
                            <a:cs typeface="+mn-cs"/>
                          </a:rPr>
                        </m:ctrlPr>
                      </m:sSubPr>
                      <m:e>
                        <m:r>
                          <a:rPr lang="pt-BR" sz="1100" b="0" i="1">
                            <a:solidFill>
                              <a:schemeClr val="tx1"/>
                            </a:solidFill>
                            <a:effectLst/>
                            <a:latin typeface="Cambria Math" panose="02040503050406030204" pitchFamily="18" charset="0"/>
                            <a:ea typeface="+mn-ea"/>
                            <a:cs typeface="+mn-cs"/>
                          </a:rPr>
                          <m:t>𝑉</m:t>
                        </m:r>
                      </m:e>
                      <m:sub>
                        <m:r>
                          <a:rPr lang="pt-BR" sz="1100" b="0" i="1">
                            <a:solidFill>
                              <a:schemeClr val="tx1"/>
                            </a:solidFill>
                            <a:effectLst/>
                            <a:latin typeface="Cambria Math" panose="02040503050406030204" pitchFamily="18" charset="0"/>
                            <a:ea typeface="+mn-ea"/>
                            <a:cs typeface="+mn-cs"/>
                          </a:rPr>
                          <m:t>𝑁𝑅𝑒𝑠</m:t>
                        </m:r>
                        <m:r>
                          <a:rPr lang="pt-BR" sz="1100" b="0" i="1">
                            <a:solidFill>
                              <a:schemeClr val="tx1"/>
                            </a:solidFill>
                            <a:effectLst/>
                            <a:latin typeface="Cambria Math" panose="02040503050406030204" pitchFamily="18" charset="0"/>
                            <a:ea typeface="+mn-ea"/>
                            <a:cs typeface="+mn-cs"/>
                          </a:rPr>
                          <m:t> (</m:t>
                        </m:r>
                        <m:r>
                          <a:rPr lang="pt-BR" sz="1100" b="0" i="1">
                            <a:solidFill>
                              <a:schemeClr val="tx1"/>
                            </a:solidFill>
                            <a:effectLst/>
                            <a:latin typeface="Cambria Math" panose="02040503050406030204" pitchFamily="18" charset="0"/>
                            <a:ea typeface="+mn-ea"/>
                            <a:cs typeface="+mn-cs"/>
                          </a:rPr>
                          <m:t>𝑖</m:t>
                        </m:r>
                        <m:r>
                          <a:rPr lang="pt-BR" sz="1100" b="0" i="1">
                            <a:solidFill>
                              <a:schemeClr val="tx1"/>
                            </a:solidFill>
                            <a:effectLst/>
                            <a:latin typeface="Cambria Math" panose="02040503050406030204" pitchFamily="18" charset="0"/>
                            <a:ea typeface="+mn-ea"/>
                            <a:cs typeface="+mn-cs"/>
                          </a:rPr>
                          <m:t>−2)</m:t>
                        </m:r>
                      </m:sub>
                    </m:sSub>
                  </m:oMath>
                </m:oMathPara>
              </a14:m>
              <a:endParaRPr lang="pt-BR">
                <a:effectLst/>
              </a:endParaRPr>
            </a:p>
            <a:p>
              <a:endParaRPr lang="pt-BR" sz="1100"/>
            </a:p>
          </xdr:txBody>
        </xdr:sp>
      </mc:Choice>
      <mc:Fallback xmlns="">
        <xdr:sp macro="" textlink="">
          <xdr:nvSpPr>
            <xdr:cNvPr id="13" name="CaixaDeTexto 12">
              <a:extLst>
                <a:ext uri="{FF2B5EF4-FFF2-40B4-BE49-F238E27FC236}">
                  <a16:creationId xmlns:a16="http://schemas.microsoft.com/office/drawing/2014/main" id="{5EA69BDF-B944-5B2A-D694-74EE9533A2D0}"/>
                </a:ext>
              </a:extLst>
            </xdr:cNvPr>
            <xdr:cNvSpPr txBox="1"/>
          </xdr:nvSpPr>
          <xdr:spPr>
            <a:xfrm>
              <a:off x="973739" y="9567150"/>
              <a:ext cx="660694" cy="358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pt-BR" sz="1100" b="0" i="0">
                  <a:solidFill>
                    <a:schemeClr val="tx1"/>
                  </a:solidFill>
                  <a:effectLst/>
                  <a:latin typeface="+mn-lt"/>
                  <a:ea typeface="+mn-ea"/>
                  <a:cs typeface="+mn-cs"/>
                </a:rPr>
                <a:t>𝑉_(𝑁𝑅𝑒𝑠 (𝑖−</a:t>
              </a:r>
              <a:r>
                <a:rPr lang="pt-BR" sz="1100" b="0" i="0">
                  <a:solidFill>
                    <a:schemeClr val="tx1"/>
                  </a:solidFill>
                  <a:effectLst/>
                  <a:latin typeface="Cambria Math" panose="02040503050406030204" pitchFamily="18" charset="0"/>
                  <a:ea typeface="+mn-ea"/>
                  <a:cs typeface="+mn-cs"/>
                </a:rPr>
                <a:t>2</a:t>
              </a:r>
              <a:r>
                <a:rPr lang="pt-BR" sz="1100" b="0" i="0">
                  <a:solidFill>
                    <a:schemeClr val="tx1"/>
                  </a:solidFill>
                  <a:effectLst/>
                  <a:latin typeface="+mn-lt"/>
                  <a:ea typeface="+mn-ea"/>
                  <a:cs typeface="+mn-cs"/>
                </a:rPr>
                <a:t>))</a:t>
              </a:r>
              <a:endParaRPr lang="pt-BR">
                <a:effectLst/>
              </a:endParaRPr>
            </a:p>
            <a:p>
              <a:endParaRPr lang="pt-BR" sz="1100"/>
            </a:p>
          </xdr:txBody>
        </xdr:sp>
      </mc:Fallback>
    </mc:AlternateContent>
    <xdr:clientData/>
  </xdr:oneCellAnchor>
  <xdr:oneCellAnchor>
    <xdr:from>
      <xdr:col>1</xdr:col>
      <xdr:colOff>866775</xdr:colOff>
      <xdr:row>45</xdr:row>
      <xdr:rowOff>23812</xdr:rowOff>
    </xdr:from>
    <xdr:ext cx="660694" cy="358111"/>
    <mc:AlternateContent xmlns:mc="http://schemas.openxmlformats.org/markup-compatibility/2006" xmlns:a14="http://schemas.microsoft.com/office/drawing/2010/main">
      <mc:Choice Requires="a14">
        <xdr:sp macro="" textlink="">
          <xdr:nvSpPr>
            <xdr:cNvPr id="14" name="CaixaDeTexto 13">
              <a:extLst>
                <a:ext uri="{FF2B5EF4-FFF2-40B4-BE49-F238E27FC236}">
                  <a16:creationId xmlns:a16="http://schemas.microsoft.com/office/drawing/2014/main" id="{BBB21193-C8C5-FC71-883F-BDAACFE97E3F}"/>
                </a:ext>
              </a:extLst>
            </xdr:cNvPr>
            <xdr:cNvSpPr txBox="1"/>
          </xdr:nvSpPr>
          <xdr:spPr>
            <a:xfrm>
              <a:off x="962025" y="9377362"/>
              <a:ext cx="660694" cy="358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sSub>
                      <m:sSubPr>
                        <m:ctrlPr>
                          <a:rPr lang="pt-BR" sz="1100" i="1">
                            <a:solidFill>
                              <a:schemeClr val="tx1"/>
                            </a:solidFill>
                            <a:effectLst/>
                            <a:latin typeface="Cambria Math" panose="02040503050406030204" pitchFamily="18" charset="0"/>
                            <a:ea typeface="+mn-ea"/>
                            <a:cs typeface="+mn-cs"/>
                          </a:rPr>
                        </m:ctrlPr>
                      </m:sSubPr>
                      <m:e>
                        <m:r>
                          <a:rPr lang="pt-BR" sz="1100" b="0" i="1">
                            <a:solidFill>
                              <a:schemeClr val="tx1"/>
                            </a:solidFill>
                            <a:effectLst/>
                            <a:latin typeface="Cambria Math" panose="02040503050406030204" pitchFamily="18" charset="0"/>
                            <a:ea typeface="+mn-ea"/>
                            <a:cs typeface="+mn-cs"/>
                          </a:rPr>
                          <m:t>𝑉</m:t>
                        </m:r>
                      </m:e>
                      <m:sub>
                        <m:r>
                          <a:rPr lang="pt-BR" sz="1100" b="0" i="1">
                            <a:solidFill>
                              <a:schemeClr val="tx1"/>
                            </a:solidFill>
                            <a:effectLst/>
                            <a:latin typeface="Cambria Math" panose="02040503050406030204" pitchFamily="18" charset="0"/>
                            <a:ea typeface="+mn-ea"/>
                            <a:cs typeface="+mn-cs"/>
                          </a:rPr>
                          <m:t>𝑁𝑅𝑒𝑠</m:t>
                        </m:r>
                        <m:r>
                          <a:rPr lang="pt-BR" sz="1100" b="0" i="1">
                            <a:solidFill>
                              <a:schemeClr val="tx1"/>
                            </a:solidFill>
                            <a:effectLst/>
                            <a:latin typeface="Cambria Math" panose="02040503050406030204" pitchFamily="18" charset="0"/>
                            <a:ea typeface="+mn-ea"/>
                            <a:cs typeface="+mn-cs"/>
                          </a:rPr>
                          <m:t> (</m:t>
                        </m:r>
                        <m:r>
                          <a:rPr lang="pt-BR" sz="1100" b="0" i="1">
                            <a:solidFill>
                              <a:schemeClr val="tx1"/>
                            </a:solidFill>
                            <a:effectLst/>
                            <a:latin typeface="Cambria Math" panose="02040503050406030204" pitchFamily="18" charset="0"/>
                            <a:ea typeface="+mn-ea"/>
                            <a:cs typeface="+mn-cs"/>
                          </a:rPr>
                          <m:t>𝑖</m:t>
                        </m:r>
                        <m:r>
                          <a:rPr lang="pt-BR" sz="1100" b="0" i="1">
                            <a:solidFill>
                              <a:schemeClr val="tx1"/>
                            </a:solidFill>
                            <a:effectLst/>
                            <a:latin typeface="Cambria Math" panose="02040503050406030204" pitchFamily="18" charset="0"/>
                            <a:ea typeface="+mn-ea"/>
                            <a:cs typeface="+mn-cs"/>
                          </a:rPr>
                          <m:t>−5)</m:t>
                        </m:r>
                      </m:sub>
                    </m:sSub>
                  </m:oMath>
                </m:oMathPara>
              </a14:m>
              <a:endParaRPr lang="pt-BR">
                <a:effectLst/>
              </a:endParaRPr>
            </a:p>
            <a:p>
              <a:endParaRPr lang="pt-BR" sz="1100"/>
            </a:p>
          </xdr:txBody>
        </xdr:sp>
      </mc:Choice>
      <mc:Fallback xmlns="">
        <xdr:sp macro="" textlink="">
          <xdr:nvSpPr>
            <xdr:cNvPr id="14" name="CaixaDeTexto 13">
              <a:extLst>
                <a:ext uri="{FF2B5EF4-FFF2-40B4-BE49-F238E27FC236}">
                  <a16:creationId xmlns:a16="http://schemas.microsoft.com/office/drawing/2014/main" id="{BBB21193-C8C5-FC71-883F-BDAACFE97E3F}"/>
                </a:ext>
              </a:extLst>
            </xdr:cNvPr>
            <xdr:cNvSpPr txBox="1"/>
          </xdr:nvSpPr>
          <xdr:spPr>
            <a:xfrm>
              <a:off x="962025" y="9377362"/>
              <a:ext cx="660694" cy="358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pt-BR" sz="1100" b="0" i="0">
                  <a:solidFill>
                    <a:schemeClr val="tx1"/>
                  </a:solidFill>
                  <a:effectLst/>
                  <a:latin typeface="+mn-lt"/>
                  <a:ea typeface="+mn-ea"/>
                  <a:cs typeface="+mn-cs"/>
                </a:rPr>
                <a:t>𝑉_(𝑁𝑅𝑒𝑠 (𝑖−</a:t>
              </a:r>
              <a:r>
                <a:rPr lang="pt-BR" sz="1100" b="0" i="0">
                  <a:solidFill>
                    <a:schemeClr val="tx1"/>
                  </a:solidFill>
                  <a:effectLst/>
                  <a:latin typeface="Cambria Math" panose="02040503050406030204" pitchFamily="18" charset="0"/>
                  <a:ea typeface="+mn-ea"/>
                  <a:cs typeface="+mn-cs"/>
                </a:rPr>
                <a:t>5</a:t>
              </a:r>
              <a:r>
                <a:rPr lang="pt-BR" sz="1100" b="0" i="0">
                  <a:solidFill>
                    <a:schemeClr val="tx1"/>
                  </a:solidFill>
                  <a:effectLst/>
                  <a:latin typeface="+mn-lt"/>
                  <a:ea typeface="+mn-ea"/>
                  <a:cs typeface="+mn-cs"/>
                </a:rPr>
                <a:t>))</a:t>
              </a:r>
              <a:endParaRPr lang="pt-BR">
                <a:effectLst/>
              </a:endParaRPr>
            </a:p>
            <a:p>
              <a:endParaRPr lang="pt-BR" sz="1100"/>
            </a:p>
          </xdr:txBody>
        </xdr:sp>
      </mc:Fallback>
    </mc:AlternateContent>
    <xdr:clientData/>
  </xdr:oneCellAnchor>
  <xdr:oneCellAnchor>
    <xdr:from>
      <xdr:col>1</xdr:col>
      <xdr:colOff>885825</xdr:colOff>
      <xdr:row>44</xdr:row>
      <xdr:rowOff>33337</xdr:rowOff>
    </xdr:from>
    <xdr:ext cx="660694" cy="358111"/>
    <mc:AlternateContent xmlns:mc="http://schemas.openxmlformats.org/markup-compatibility/2006" xmlns:a14="http://schemas.microsoft.com/office/drawing/2010/main">
      <mc:Choice Requires="a14">
        <xdr:sp macro="" textlink="">
          <xdr:nvSpPr>
            <xdr:cNvPr id="15" name="CaixaDeTexto 14">
              <a:extLst>
                <a:ext uri="{FF2B5EF4-FFF2-40B4-BE49-F238E27FC236}">
                  <a16:creationId xmlns:a16="http://schemas.microsoft.com/office/drawing/2014/main" id="{9086C02E-66B9-F0AD-3829-BF49F4645E0D}"/>
                </a:ext>
              </a:extLst>
            </xdr:cNvPr>
            <xdr:cNvSpPr txBox="1"/>
          </xdr:nvSpPr>
          <xdr:spPr>
            <a:xfrm>
              <a:off x="981075" y="9196387"/>
              <a:ext cx="660694" cy="358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sSub>
                      <m:sSubPr>
                        <m:ctrlPr>
                          <a:rPr lang="pt-BR" sz="1100" i="1">
                            <a:solidFill>
                              <a:schemeClr val="tx1"/>
                            </a:solidFill>
                            <a:effectLst/>
                            <a:latin typeface="Cambria Math" panose="02040503050406030204" pitchFamily="18" charset="0"/>
                            <a:ea typeface="+mn-ea"/>
                            <a:cs typeface="+mn-cs"/>
                          </a:rPr>
                        </m:ctrlPr>
                      </m:sSubPr>
                      <m:e>
                        <m:r>
                          <a:rPr lang="pt-BR" sz="1100" b="0" i="1">
                            <a:solidFill>
                              <a:schemeClr val="tx1"/>
                            </a:solidFill>
                            <a:effectLst/>
                            <a:latin typeface="Cambria Math" panose="02040503050406030204" pitchFamily="18" charset="0"/>
                            <a:ea typeface="+mn-ea"/>
                            <a:cs typeface="+mn-cs"/>
                          </a:rPr>
                          <m:t>𝑉</m:t>
                        </m:r>
                      </m:e>
                      <m:sub>
                        <m:r>
                          <a:rPr lang="pt-BR" sz="1100" b="0" i="1">
                            <a:solidFill>
                              <a:schemeClr val="tx1"/>
                            </a:solidFill>
                            <a:effectLst/>
                            <a:latin typeface="Cambria Math" panose="02040503050406030204" pitchFamily="18" charset="0"/>
                            <a:ea typeface="+mn-ea"/>
                            <a:cs typeface="+mn-cs"/>
                          </a:rPr>
                          <m:t>𝑁𝑅𝑒𝑠</m:t>
                        </m:r>
                        <m:r>
                          <a:rPr lang="pt-BR" sz="1100" b="0" i="1">
                            <a:solidFill>
                              <a:schemeClr val="tx1"/>
                            </a:solidFill>
                            <a:effectLst/>
                            <a:latin typeface="Cambria Math" panose="02040503050406030204" pitchFamily="18" charset="0"/>
                            <a:ea typeface="+mn-ea"/>
                            <a:cs typeface="+mn-cs"/>
                          </a:rPr>
                          <m:t> (</m:t>
                        </m:r>
                        <m:r>
                          <a:rPr lang="pt-BR" sz="1100" b="0" i="1">
                            <a:solidFill>
                              <a:schemeClr val="tx1"/>
                            </a:solidFill>
                            <a:effectLst/>
                            <a:latin typeface="Cambria Math" panose="02040503050406030204" pitchFamily="18" charset="0"/>
                            <a:ea typeface="+mn-ea"/>
                            <a:cs typeface="+mn-cs"/>
                          </a:rPr>
                          <m:t>𝑖</m:t>
                        </m:r>
                        <m:r>
                          <a:rPr lang="pt-BR" sz="1100" b="0" i="1">
                            <a:solidFill>
                              <a:schemeClr val="tx1"/>
                            </a:solidFill>
                            <a:effectLst/>
                            <a:latin typeface="Cambria Math" panose="02040503050406030204" pitchFamily="18" charset="0"/>
                            <a:ea typeface="+mn-ea"/>
                            <a:cs typeface="+mn-cs"/>
                          </a:rPr>
                          <m:t>−6)</m:t>
                        </m:r>
                      </m:sub>
                    </m:sSub>
                  </m:oMath>
                </m:oMathPara>
              </a14:m>
              <a:endParaRPr lang="pt-BR">
                <a:effectLst/>
              </a:endParaRPr>
            </a:p>
            <a:p>
              <a:endParaRPr lang="pt-BR" sz="1100"/>
            </a:p>
          </xdr:txBody>
        </xdr:sp>
      </mc:Choice>
      <mc:Fallback xmlns="">
        <xdr:sp macro="" textlink="">
          <xdr:nvSpPr>
            <xdr:cNvPr id="15" name="CaixaDeTexto 14">
              <a:extLst>
                <a:ext uri="{FF2B5EF4-FFF2-40B4-BE49-F238E27FC236}">
                  <a16:creationId xmlns:a16="http://schemas.microsoft.com/office/drawing/2014/main" id="{9086C02E-66B9-F0AD-3829-BF49F4645E0D}"/>
                </a:ext>
              </a:extLst>
            </xdr:cNvPr>
            <xdr:cNvSpPr txBox="1"/>
          </xdr:nvSpPr>
          <xdr:spPr>
            <a:xfrm>
              <a:off x="981075" y="9196387"/>
              <a:ext cx="660694" cy="358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pt-BR" sz="1100" b="0" i="0">
                  <a:solidFill>
                    <a:schemeClr val="tx1"/>
                  </a:solidFill>
                  <a:effectLst/>
                  <a:latin typeface="+mn-lt"/>
                  <a:ea typeface="+mn-ea"/>
                  <a:cs typeface="+mn-cs"/>
                </a:rPr>
                <a:t>𝑉_(𝑁𝑅𝑒𝑠 (𝑖−</a:t>
              </a:r>
              <a:r>
                <a:rPr lang="pt-BR" sz="1100" b="0" i="0">
                  <a:solidFill>
                    <a:schemeClr val="tx1"/>
                  </a:solidFill>
                  <a:effectLst/>
                  <a:latin typeface="Cambria Math" panose="02040503050406030204" pitchFamily="18" charset="0"/>
                  <a:ea typeface="+mn-ea"/>
                  <a:cs typeface="+mn-cs"/>
                </a:rPr>
                <a:t>6</a:t>
              </a:r>
              <a:r>
                <a:rPr lang="pt-BR" sz="1100" b="0" i="0">
                  <a:solidFill>
                    <a:schemeClr val="tx1"/>
                  </a:solidFill>
                  <a:effectLst/>
                  <a:latin typeface="+mn-lt"/>
                  <a:ea typeface="+mn-ea"/>
                  <a:cs typeface="+mn-cs"/>
                </a:rPr>
                <a:t>))</a:t>
              </a:r>
              <a:endParaRPr lang="pt-BR">
                <a:effectLst/>
              </a:endParaRPr>
            </a:p>
            <a:p>
              <a:endParaRPr lang="pt-BR" sz="1100"/>
            </a:p>
          </xdr:txBody>
        </xdr:sp>
      </mc:Fallback>
    </mc:AlternateContent>
    <xdr:clientData/>
  </xdr:oneCellAnchor>
  <xdr:oneCellAnchor>
    <xdr:from>
      <xdr:col>4</xdr:col>
      <xdr:colOff>695325</xdr:colOff>
      <xdr:row>38</xdr:row>
      <xdr:rowOff>185737</xdr:rowOff>
    </xdr:from>
    <xdr:ext cx="974241" cy="383054"/>
    <mc:AlternateContent xmlns:mc="http://schemas.openxmlformats.org/markup-compatibility/2006" xmlns:a14="http://schemas.microsoft.com/office/drawing/2010/main">
      <mc:Choice Requires="a14">
        <xdr:sp macro="" textlink="">
          <xdr:nvSpPr>
            <xdr:cNvPr id="130" name="CaixaDeTexto 15">
              <a:extLst>
                <a:ext uri="{FF2B5EF4-FFF2-40B4-BE49-F238E27FC236}">
                  <a16:creationId xmlns:a16="http://schemas.microsoft.com/office/drawing/2014/main" id="{7EE39382-3782-D983-69F1-34D168ED62C4}"/>
                </a:ext>
              </a:extLst>
            </xdr:cNvPr>
            <xdr:cNvSpPr txBox="1"/>
          </xdr:nvSpPr>
          <xdr:spPr>
            <a:xfrm>
              <a:off x="8067675" y="7710487"/>
              <a:ext cx="974241" cy="3830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pt-BR" sz="1100" i="1">
                            <a:latin typeface="Cambria Math" panose="02040503050406030204" pitchFamily="18" charset="0"/>
                          </a:rPr>
                        </m:ctrlPr>
                      </m:sSubPr>
                      <m:e>
                        <m:r>
                          <a:rPr lang="pt-BR" sz="1100" b="0" i="1">
                            <a:latin typeface="Cambria Math" panose="02040503050406030204" pitchFamily="18" charset="0"/>
                          </a:rPr>
                          <m:t>𝑡</m:t>
                        </m:r>
                      </m:e>
                      <m:sub>
                        <m:r>
                          <a:rPr lang="pt-BR" sz="1100" b="0" i="1">
                            <a:latin typeface="Cambria Math" panose="02040503050406030204" pitchFamily="18" charset="0"/>
                          </a:rPr>
                          <m:t>1</m:t>
                        </m:r>
                      </m:sub>
                    </m:sSub>
                    <m:r>
                      <a:rPr lang="pt-BR" sz="1100" b="0" i="1">
                        <a:latin typeface="Cambria Math" panose="02040503050406030204" pitchFamily="18" charset="0"/>
                      </a:rPr>
                      <m:t>=</m:t>
                    </m:r>
                    <m:f>
                      <m:fPr>
                        <m:ctrlPr>
                          <a:rPr lang="pt-BR" sz="1100" b="0" i="1">
                            <a:latin typeface="Cambria Math" panose="02040503050406030204" pitchFamily="18" charset="0"/>
                          </a:rPr>
                        </m:ctrlPr>
                      </m:fPr>
                      <m:num>
                        <m:sSub>
                          <m:sSubPr>
                            <m:ctrlPr>
                              <a:rPr lang="pt-BR" sz="1100" i="1">
                                <a:solidFill>
                                  <a:schemeClr val="tx1"/>
                                </a:solidFill>
                                <a:effectLst/>
                                <a:latin typeface="Cambria Math" panose="02040503050406030204" pitchFamily="18" charset="0"/>
                                <a:ea typeface="+mn-ea"/>
                                <a:cs typeface="+mn-cs"/>
                              </a:rPr>
                            </m:ctrlPr>
                          </m:sSubPr>
                          <m:e>
                            <m:r>
                              <a:rPr lang="pt-BR" sz="1100" b="0" i="1">
                                <a:solidFill>
                                  <a:schemeClr val="tx1"/>
                                </a:solidFill>
                                <a:effectLst/>
                                <a:latin typeface="Cambria Math" panose="02040503050406030204" pitchFamily="18" charset="0"/>
                                <a:ea typeface="+mn-ea"/>
                                <a:cs typeface="+mn-cs"/>
                              </a:rPr>
                              <m:t>𝑉</m:t>
                            </m:r>
                          </m:e>
                          <m:sub>
                            <m:r>
                              <a:rPr lang="pt-BR" sz="1100" b="0" i="1">
                                <a:solidFill>
                                  <a:schemeClr val="tx1"/>
                                </a:solidFill>
                                <a:effectLst/>
                                <a:latin typeface="Cambria Math" panose="02040503050406030204" pitchFamily="18" charset="0"/>
                                <a:ea typeface="+mn-ea"/>
                                <a:cs typeface="+mn-cs"/>
                              </a:rPr>
                              <m:t>𝑁𝑅𝑒𝑠</m:t>
                            </m:r>
                            <m:r>
                              <a:rPr lang="pt-BR" sz="1100" b="0" i="1">
                                <a:solidFill>
                                  <a:schemeClr val="tx1"/>
                                </a:solidFill>
                                <a:effectLst/>
                                <a:latin typeface="Cambria Math" panose="02040503050406030204" pitchFamily="18" charset="0"/>
                                <a:ea typeface="+mn-ea"/>
                                <a:cs typeface="+mn-cs"/>
                              </a:rPr>
                              <m:t> (</m:t>
                            </m:r>
                            <m:r>
                              <a:rPr lang="pt-BR" sz="1100" b="0" i="1">
                                <a:solidFill>
                                  <a:schemeClr val="tx1"/>
                                </a:solidFill>
                                <a:effectLst/>
                                <a:latin typeface="Cambria Math" panose="02040503050406030204" pitchFamily="18" charset="0"/>
                                <a:ea typeface="+mn-ea"/>
                                <a:cs typeface="+mn-cs"/>
                              </a:rPr>
                              <m:t>𝑖</m:t>
                            </m:r>
                            <m:r>
                              <a:rPr lang="pt-BR" sz="1100" b="0" i="1">
                                <a:solidFill>
                                  <a:schemeClr val="tx1"/>
                                </a:solidFill>
                                <a:effectLst/>
                                <a:latin typeface="Cambria Math" panose="02040503050406030204" pitchFamily="18" charset="0"/>
                                <a:ea typeface="+mn-ea"/>
                                <a:cs typeface="+mn-cs"/>
                              </a:rPr>
                              <m:t>−5)</m:t>
                            </m:r>
                          </m:sub>
                        </m:sSub>
                        <m:r>
                          <m:rPr>
                            <m:nor/>
                          </m:rPr>
                          <a:rPr lang="pt-BR">
                            <a:effectLst/>
                          </a:rPr>
                          <m:t> </m:t>
                        </m:r>
                      </m:num>
                      <m:den>
                        <m:sSub>
                          <m:sSubPr>
                            <m:ctrlPr>
                              <a:rPr lang="pt-BR" sz="1100" i="1">
                                <a:solidFill>
                                  <a:schemeClr val="tx1"/>
                                </a:solidFill>
                                <a:effectLst/>
                                <a:latin typeface="Cambria Math" panose="02040503050406030204" pitchFamily="18" charset="0"/>
                                <a:ea typeface="+mn-ea"/>
                                <a:cs typeface="+mn-cs"/>
                              </a:rPr>
                            </m:ctrlPr>
                          </m:sSubPr>
                          <m:e>
                            <m:r>
                              <a:rPr lang="pt-BR" sz="1100" b="0" i="1">
                                <a:solidFill>
                                  <a:schemeClr val="tx1"/>
                                </a:solidFill>
                                <a:effectLst/>
                                <a:latin typeface="Cambria Math" panose="02040503050406030204" pitchFamily="18" charset="0"/>
                                <a:ea typeface="+mn-ea"/>
                                <a:cs typeface="+mn-cs"/>
                              </a:rPr>
                              <m:t>𝑉</m:t>
                            </m:r>
                          </m:e>
                          <m:sub>
                            <m:r>
                              <a:rPr lang="pt-BR" sz="1100" b="0" i="1">
                                <a:solidFill>
                                  <a:schemeClr val="tx1"/>
                                </a:solidFill>
                                <a:effectLst/>
                                <a:latin typeface="Cambria Math" panose="02040503050406030204" pitchFamily="18" charset="0"/>
                                <a:ea typeface="+mn-ea"/>
                                <a:cs typeface="+mn-cs"/>
                              </a:rPr>
                              <m:t>𝑁𝑅𝑒𝑠</m:t>
                            </m:r>
                            <m:r>
                              <a:rPr lang="pt-BR" sz="1100" b="0" i="1">
                                <a:solidFill>
                                  <a:schemeClr val="tx1"/>
                                </a:solidFill>
                                <a:effectLst/>
                                <a:latin typeface="Cambria Math" panose="02040503050406030204" pitchFamily="18" charset="0"/>
                                <a:ea typeface="+mn-ea"/>
                                <a:cs typeface="+mn-cs"/>
                              </a:rPr>
                              <m:t> (</m:t>
                            </m:r>
                            <m:r>
                              <a:rPr lang="pt-BR" sz="1100" b="0" i="1">
                                <a:solidFill>
                                  <a:schemeClr val="tx1"/>
                                </a:solidFill>
                                <a:effectLst/>
                                <a:latin typeface="Cambria Math" panose="02040503050406030204" pitchFamily="18" charset="0"/>
                                <a:ea typeface="+mn-ea"/>
                                <a:cs typeface="+mn-cs"/>
                              </a:rPr>
                              <m:t>𝑖</m:t>
                            </m:r>
                            <m:r>
                              <a:rPr lang="pt-BR" sz="1100" b="0" i="1">
                                <a:solidFill>
                                  <a:schemeClr val="tx1"/>
                                </a:solidFill>
                                <a:effectLst/>
                                <a:latin typeface="Cambria Math" panose="02040503050406030204" pitchFamily="18" charset="0"/>
                                <a:ea typeface="+mn-ea"/>
                                <a:cs typeface="+mn-cs"/>
                              </a:rPr>
                              <m:t>−6)</m:t>
                            </m:r>
                          </m:sub>
                        </m:sSub>
                        <m:r>
                          <m:rPr>
                            <m:nor/>
                          </m:rPr>
                          <a:rPr lang="pt-BR">
                            <a:effectLst/>
                          </a:rPr>
                          <m:t> </m:t>
                        </m:r>
                      </m:den>
                    </m:f>
                  </m:oMath>
                </m:oMathPara>
              </a14:m>
              <a:endParaRPr lang="pt-BR" sz="1100"/>
            </a:p>
          </xdr:txBody>
        </xdr:sp>
      </mc:Choice>
      <mc:Fallback xmlns="">
        <xdr:sp macro="" textlink="">
          <xdr:nvSpPr>
            <xdr:cNvPr id="16" name="CaixaDeTexto 15">
              <a:extLst>
                <a:ext uri="{FF2B5EF4-FFF2-40B4-BE49-F238E27FC236}">
                  <a16:creationId xmlns:a16="http://schemas.microsoft.com/office/drawing/2014/main" id="{7EE39382-3782-D983-69F1-34D168ED62C4}"/>
                </a:ext>
              </a:extLst>
            </xdr:cNvPr>
            <xdr:cNvSpPr txBox="1"/>
          </xdr:nvSpPr>
          <xdr:spPr>
            <a:xfrm>
              <a:off x="8067675" y="7710487"/>
              <a:ext cx="974241" cy="3830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pt-BR" sz="1100" b="0" i="0">
                  <a:latin typeface="Cambria Math" panose="02040503050406030204" pitchFamily="18" charset="0"/>
                </a:rPr>
                <a:t>𝑡_1=(</a:t>
              </a:r>
              <a:r>
                <a:rPr lang="pt-BR" sz="1100" b="0" i="0">
                  <a:solidFill>
                    <a:schemeClr val="tx1"/>
                  </a:solidFill>
                  <a:effectLst/>
                  <a:latin typeface="+mn-lt"/>
                  <a:ea typeface="+mn-ea"/>
                  <a:cs typeface="+mn-cs"/>
                </a:rPr>
                <a:t>𝑉_(𝑁𝑅𝑒𝑠 (𝑖−</a:t>
              </a:r>
              <a:r>
                <a:rPr lang="pt-BR" sz="1100" b="0" i="0">
                  <a:solidFill>
                    <a:schemeClr val="tx1"/>
                  </a:solidFill>
                  <a:effectLst/>
                  <a:latin typeface="Cambria Math" panose="02040503050406030204" pitchFamily="18" charset="0"/>
                  <a:ea typeface="+mn-ea"/>
                  <a:cs typeface="+mn-cs"/>
                </a:rPr>
                <a:t>5</a:t>
              </a:r>
              <a:r>
                <a:rPr lang="pt-BR" sz="1100" b="0" i="0">
                  <a:solidFill>
                    <a:schemeClr val="tx1"/>
                  </a:solidFill>
                  <a:effectLst/>
                  <a:latin typeface="+mn-lt"/>
                  <a:ea typeface="+mn-ea"/>
                  <a:cs typeface="+mn-cs"/>
                </a:rPr>
                <a:t>)) "</a:t>
              </a:r>
              <a:r>
                <a:rPr lang="pt-BR" i="0">
                  <a:effectLst/>
                </a:rPr>
                <a:t> </a:t>
              </a:r>
              <a:r>
                <a:rPr lang="pt-BR" sz="1100" b="0" i="0">
                  <a:effectLst/>
                  <a:latin typeface="Cambria Math" panose="02040503050406030204" pitchFamily="18" charset="0"/>
                </a:rPr>
                <a:t>" )/(</a:t>
              </a:r>
              <a:r>
                <a:rPr lang="pt-BR" sz="1100" b="0" i="0">
                  <a:solidFill>
                    <a:schemeClr val="tx1"/>
                  </a:solidFill>
                  <a:effectLst/>
                  <a:latin typeface="+mn-lt"/>
                  <a:ea typeface="+mn-ea"/>
                  <a:cs typeface="+mn-cs"/>
                </a:rPr>
                <a:t>𝑉_(𝑁𝑅𝑒𝑠 (𝑖−6)) "</a:t>
              </a:r>
              <a:r>
                <a:rPr lang="pt-BR" i="0">
                  <a:effectLst/>
                </a:rPr>
                <a:t> </a:t>
              </a:r>
              <a:r>
                <a:rPr lang="pt-BR" sz="1100" b="0" i="0">
                  <a:effectLst/>
                  <a:latin typeface="Cambria Math" panose="02040503050406030204" pitchFamily="18" charset="0"/>
                </a:rPr>
                <a:t>" )</a:t>
              </a:r>
              <a:endParaRPr lang="pt-BR" sz="1100"/>
            </a:p>
          </xdr:txBody>
        </xdr:sp>
      </mc:Fallback>
    </mc:AlternateContent>
    <xdr:clientData/>
  </xdr:oneCellAnchor>
  <xdr:oneCellAnchor>
    <xdr:from>
      <xdr:col>4</xdr:col>
      <xdr:colOff>666750</xdr:colOff>
      <xdr:row>41</xdr:row>
      <xdr:rowOff>4762</xdr:rowOff>
    </xdr:from>
    <xdr:ext cx="998863" cy="374846"/>
    <mc:AlternateContent xmlns:mc="http://schemas.openxmlformats.org/markup-compatibility/2006" xmlns:a14="http://schemas.microsoft.com/office/drawing/2010/main">
      <mc:Choice Requires="a14">
        <xdr:sp macro="" textlink="">
          <xdr:nvSpPr>
            <xdr:cNvPr id="133" name="CaixaDeTexto 16">
              <a:extLst>
                <a:ext uri="{FF2B5EF4-FFF2-40B4-BE49-F238E27FC236}">
                  <a16:creationId xmlns:a16="http://schemas.microsoft.com/office/drawing/2014/main" id="{5DBB1F14-A1E0-92D9-7C0B-F7BA7DDC3E27}"/>
                </a:ext>
              </a:extLst>
            </xdr:cNvPr>
            <xdr:cNvSpPr txBox="1"/>
          </xdr:nvSpPr>
          <xdr:spPr>
            <a:xfrm>
              <a:off x="8039100" y="8367712"/>
              <a:ext cx="998863" cy="3748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pt-BR" sz="1100" i="1">
                            <a:solidFill>
                              <a:schemeClr val="tx1"/>
                            </a:solidFill>
                            <a:effectLst/>
                            <a:latin typeface="Cambria Math" panose="02040503050406030204" pitchFamily="18" charset="0"/>
                            <a:ea typeface="+mn-ea"/>
                            <a:cs typeface="+mn-cs"/>
                          </a:rPr>
                        </m:ctrlPr>
                      </m:sSubPr>
                      <m:e>
                        <m:r>
                          <a:rPr lang="pt-BR" sz="1100" b="0" i="1">
                            <a:solidFill>
                              <a:schemeClr val="tx1"/>
                            </a:solidFill>
                            <a:effectLst/>
                            <a:latin typeface="Cambria Math" panose="02040503050406030204" pitchFamily="18" charset="0"/>
                            <a:ea typeface="+mn-ea"/>
                            <a:cs typeface="+mn-cs"/>
                          </a:rPr>
                          <m:t>𝑡</m:t>
                        </m:r>
                      </m:e>
                      <m:sub>
                        <m:r>
                          <a:rPr lang="pt-BR" sz="1100" b="0" i="1">
                            <a:solidFill>
                              <a:schemeClr val="tx1"/>
                            </a:solidFill>
                            <a:effectLst/>
                            <a:latin typeface="Cambria Math" panose="02040503050406030204" pitchFamily="18" charset="0"/>
                            <a:ea typeface="+mn-ea"/>
                            <a:cs typeface="+mn-cs"/>
                          </a:rPr>
                          <m:t>5</m:t>
                        </m:r>
                      </m:sub>
                    </m:sSub>
                    <m:r>
                      <a:rPr lang="pt-BR" sz="1100" b="0" i="1">
                        <a:solidFill>
                          <a:schemeClr val="tx1"/>
                        </a:solidFill>
                        <a:effectLst/>
                        <a:latin typeface="Cambria Math" panose="02040503050406030204" pitchFamily="18" charset="0"/>
                        <a:ea typeface="+mn-ea"/>
                        <a:cs typeface="+mn-cs"/>
                      </a:rPr>
                      <m:t>=</m:t>
                    </m:r>
                    <m:f>
                      <m:fPr>
                        <m:ctrlPr>
                          <a:rPr lang="pt-BR" sz="1100" b="0" i="1">
                            <a:solidFill>
                              <a:schemeClr val="tx1"/>
                            </a:solidFill>
                            <a:effectLst/>
                            <a:latin typeface="Cambria Math" panose="02040503050406030204" pitchFamily="18" charset="0"/>
                            <a:ea typeface="+mn-ea"/>
                            <a:cs typeface="+mn-cs"/>
                          </a:rPr>
                        </m:ctrlPr>
                      </m:fPr>
                      <m:num>
                        <m:sSub>
                          <m:sSubPr>
                            <m:ctrlPr>
                              <a:rPr lang="pt-BR" sz="1100" i="1">
                                <a:solidFill>
                                  <a:schemeClr val="tx1"/>
                                </a:solidFill>
                                <a:effectLst/>
                                <a:latin typeface="Cambria Math" panose="02040503050406030204" pitchFamily="18" charset="0"/>
                                <a:ea typeface="+mn-ea"/>
                                <a:cs typeface="+mn-cs"/>
                              </a:rPr>
                            </m:ctrlPr>
                          </m:sSubPr>
                          <m:e>
                            <m:r>
                              <a:rPr lang="pt-BR" sz="1100" b="0" i="1">
                                <a:solidFill>
                                  <a:schemeClr val="tx1"/>
                                </a:solidFill>
                                <a:effectLst/>
                                <a:latin typeface="Cambria Math" panose="02040503050406030204" pitchFamily="18" charset="0"/>
                                <a:ea typeface="+mn-ea"/>
                                <a:cs typeface="+mn-cs"/>
                              </a:rPr>
                              <m:t>𝑉</m:t>
                            </m:r>
                          </m:e>
                          <m:sub>
                            <m:r>
                              <a:rPr lang="pt-BR" sz="1100" b="0" i="1">
                                <a:solidFill>
                                  <a:schemeClr val="tx1"/>
                                </a:solidFill>
                                <a:effectLst/>
                                <a:latin typeface="Cambria Math" panose="02040503050406030204" pitchFamily="18" charset="0"/>
                                <a:ea typeface="+mn-ea"/>
                                <a:cs typeface="+mn-cs"/>
                              </a:rPr>
                              <m:t>𝑁𝑅𝑒𝑠</m:t>
                            </m:r>
                            <m:r>
                              <a:rPr lang="pt-BR" sz="1100" b="0" i="1">
                                <a:solidFill>
                                  <a:schemeClr val="tx1"/>
                                </a:solidFill>
                                <a:effectLst/>
                                <a:latin typeface="Cambria Math" panose="02040503050406030204" pitchFamily="18" charset="0"/>
                                <a:ea typeface="+mn-ea"/>
                                <a:cs typeface="+mn-cs"/>
                              </a:rPr>
                              <m:t> (</m:t>
                            </m:r>
                            <m:r>
                              <a:rPr lang="pt-BR" sz="1100" b="0" i="1">
                                <a:solidFill>
                                  <a:schemeClr val="tx1"/>
                                </a:solidFill>
                                <a:effectLst/>
                                <a:latin typeface="Cambria Math" panose="02040503050406030204" pitchFamily="18" charset="0"/>
                                <a:ea typeface="+mn-ea"/>
                                <a:cs typeface="+mn-cs"/>
                              </a:rPr>
                              <m:t>𝑖</m:t>
                            </m:r>
                            <m:r>
                              <a:rPr lang="pt-BR" sz="1100" b="0" i="1">
                                <a:solidFill>
                                  <a:schemeClr val="tx1"/>
                                </a:solidFill>
                                <a:effectLst/>
                                <a:latin typeface="Cambria Math" panose="02040503050406030204" pitchFamily="18" charset="0"/>
                                <a:ea typeface="+mn-ea"/>
                                <a:cs typeface="+mn-cs"/>
                              </a:rPr>
                              <m:t>−1)</m:t>
                            </m:r>
                          </m:sub>
                        </m:sSub>
                        <m:r>
                          <m:rPr>
                            <m:nor/>
                          </m:rPr>
                          <a:rPr lang="pt-BR" sz="1100" i="1">
                            <a:solidFill>
                              <a:schemeClr val="tx1"/>
                            </a:solidFill>
                            <a:effectLst/>
                            <a:latin typeface="+mn-lt"/>
                            <a:ea typeface="+mn-ea"/>
                            <a:cs typeface="+mn-cs"/>
                          </a:rPr>
                          <m:t> </m:t>
                        </m:r>
                      </m:num>
                      <m:den>
                        <m:sSub>
                          <m:sSubPr>
                            <m:ctrlPr>
                              <a:rPr lang="pt-BR" sz="1100" i="1">
                                <a:solidFill>
                                  <a:schemeClr val="tx1"/>
                                </a:solidFill>
                                <a:effectLst/>
                                <a:latin typeface="Cambria Math" panose="02040503050406030204" pitchFamily="18" charset="0"/>
                                <a:ea typeface="+mn-ea"/>
                                <a:cs typeface="+mn-cs"/>
                              </a:rPr>
                            </m:ctrlPr>
                          </m:sSubPr>
                          <m:e>
                            <m:r>
                              <a:rPr lang="pt-BR" sz="1100" b="0" i="1">
                                <a:solidFill>
                                  <a:schemeClr val="tx1"/>
                                </a:solidFill>
                                <a:effectLst/>
                                <a:latin typeface="Cambria Math" panose="02040503050406030204" pitchFamily="18" charset="0"/>
                                <a:ea typeface="+mn-ea"/>
                                <a:cs typeface="+mn-cs"/>
                              </a:rPr>
                              <m:t>𝑉</m:t>
                            </m:r>
                          </m:e>
                          <m:sub>
                            <m:r>
                              <a:rPr lang="pt-BR" sz="1100" b="0" i="1">
                                <a:solidFill>
                                  <a:schemeClr val="tx1"/>
                                </a:solidFill>
                                <a:effectLst/>
                                <a:latin typeface="Cambria Math" panose="02040503050406030204" pitchFamily="18" charset="0"/>
                                <a:ea typeface="+mn-ea"/>
                                <a:cs typeface="+mn-cs"/>
                              </a:rPr>
                              <m:t>𝑁𝑅𝑒𝑠</m:t>
                            </m:r>
                            <m:r>
                              <a:rPr lang="pt-BR" sz="1100" b="0" i="1">
                                <a:solidFill>
                                  <a:schemeClr val="tx1"/>
                                </a:solidFill>
                                <a:effectLst/>
                                <a:latin typeface="Cambria Math" panose="02040503050406030204" pitchFamily="18" charset="0"/>
                                <a:ea typeface="+mn-ea"/>
                                <a:cs typeface="+mn-cs"/>
                              </a:rPr>
                              <m:t> (</m:t>
                            </m:r>
                            <m:r>
                              <a:rPr lang="pt-BR" sz="1100" b="0" i="1">
                                <a:solidFill>
                                  <a:schemeClr val="tx1"/>
                                </a:solidFill>
                                <a:effectLst/>
                                <a:latin typeface="Cambria Math" panose="02040503050406030204" pitchFamily="18" charset="0"/>
                                <a:ea typeface="+mn-ea"/>
                                <a:cs typeface="+mn-cs"/>
                              </a:rPr>
                              <m:t>𝑖</m:t>
                            </m:r>
                            <m:r>
                              <a:rPr lang="pt-BR" sz="1100" b="0" i="1">
                                <a:solidFill>
                                  <a:schemeClr val="tx1"/>
                                </a:solidFill>
                                <a:effectLst/>
                                <a:latin typeface="Cambria Math" panose="02040503050406030204" pitchFamily="18" charset="0"/>
                                <a:ea typeface="+mn-ea"/>
                                <a:cs typeface="+mn-cs"/>
                              </a:rPr>
                              <m:t>−2)</m:t>
                            </m:r>
                          </m:sub>
                        </m:sSub>
                        <m:r>
                          <m:rPr>
                            <m:nor/>
                          </m:rPr>
                          <a:rPr lang="pt-BR" sz="1100" i="1">
                            <a:solidFill>
                              <a:schemeClr val="tx1"/>
                            </a:solidFill>
                            <a:effectLst/>
                            <a:latin typeface="+mn-lt"/>
                            <a:ea typeface="+mn-ea"/>
                            <a:cs typeface="+mn-cs"/>
                          </a:rPr>
                          <m:t> </m:t>
                        </m:r>
                      </m:den>
                    </m:f>
                  </m:oMath>
                </m:oMathPara>
              </a14:m>
              <a:endParaRPr lang="pt-BR" sz="1100"/>
            </a:p>
          </xdr:txBody>
        </xdr:sp>
      </mc:Choice>
      <mc:Fallback xmlns="">
        <xdr:sp macro="" textlink="">
          <xdr:nvSpPr>
            <xdr:cNvPr id="17" name="CaixaDeTexto 16">
              <a:extLst>
                <a:ext uri="{FF2B5EF4-FFF2-40B4-BE49-F238E27FC236}">
                  <a16:creationId xmlns:a16="http://schemas.microsoft.com/office/drawing/2014/main" id="{5DBB1F14-A1E0-92D9-7C0B-F7BA7DDC3E27}"/>
                </a:ext>
              </a:extLst>
            </xdr:cNvPr>
            <xdr:cNvSpPr txBox="1"/>
          </xdr:nvSpPr>
          <xdr:spPr>
            <a:xfrm>
              <a:off x="8039100" y="8367712"/>
              <a:ext cx="998863" cy="3748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pt-BR" sz="1100" b="0" i="0">
                  <a:solidFill>
                    <a:schemeClr val="tx1"/>
                  </a:solidFill>
                  <a:effectLst/>
                  <a:latin typeface="+mn-lt"/>
                  <a:ea typeface="+mn-ea"/>
                  <a:cs typeface="+mn-cs"/>
                </a:rPr>
                <a:t>𝑡_</a:t>
              </a:r>
              <a:r>
                <a:rPr lang="pt-BR" sz="1100" b="0" i="0">
                  <a:solidFill>
                    <a:schemeClr val="tx1"/>
                  </a:solidFill>
                  <a:effectLst/>
                  <a:latin typeface="Cambria Math" panose="02040503050406030204" pitchFamily="18" charset="0"/>
                  <a:ea typeface="+mn-ea"/>
                  <a:cs typeface="+mn-cs"/>
                </a:rPr>
                <a:t>5</a:t>
              </a:r>
              <a:r>
                <a:rPr lang="pt-BR" sz="1100" b="0" i="0">
                  <a:solidFill>
                    <a:schemeClr val="tx1"/>
                  </a:solidFill>
                  <a:effectLst/>
                  <a:latin typeface="+mn-lt"/>
                  <a:ea typeface="+mn-ea"/>
                  <a:cs typeface="+mn-cs"/>
                </a:rPr>
                <a:t>=(𝑉_(𝑁𝑅𝑒𝑠 (𝑖−</a:t>
              </a:r>
              <a:r>
                <a:rPr lang="pt-BR" sz="1100" b="0" i="0">
                  <a:solidFill>
                    <a:schemeClr val="tx1"/>
                  </a:solidFill>
                  <a:effectLst/>
                  <a:latin typeface="Cambria Math" panose="02040503050406030204" pitchFamily="18" charset="0"/>
                  <a:ea typeface="+mn-ea"/>
                  <a:cs typeface="+mn-cs"/>
                </a:rPr>
                <a:t>1</a:t>
              </a:r>
              <a:r>
                <a:rPr lang="pt-BR" sz="1100" b="0" i="0">
                  <a:solidFill>
                    <a:schemeClr val="tx1"/>
                  </a:solidFill>
                  <a:effectLst/>
                  <a:latin typeface="+mn-lt"/>
                  <a:ea typeface="+mn-ea"/>
                  <a:cs typeface="+mn-cs"/>
                </a:rPr>
                <a:t>)) "</a:t>
              </a:r>
              <a:r>
                <a:rPr lang="pt-BR" sz="1100" i="0">
                  <a:solidFill>
                    <a:schemeClr val="tx1"/>
                  </a:solidFill>
                  <a:effectLst/>
                  <a:latin typeface="+mn-lt"/>
                  <a:ea typeface="+mn-ea"/>
                  <a:cs typeface="+mn-cs"/>
                </a:rPr>
                <a:t> " </a:t>
              </a:r>
              <a:r>
                <a:rPr lang="pt-BR" sz="1100" b="0" i="0">
                  <a:solidFill>
                    <a:schemeClr val="tx1"/>
                  </a:solidFill>
                  <a:effectLst/>
                  <a:latin typeface="+mn-lt"/>
                  <a:ea typeface="+mn-ea"/>
                  <a:cs typeface="+mn-cs"/>
                </a:rPr>
                <a:t>)/(𝑉_(𝑁𝑅𝑒𝑠 (𝑖−</a:t>
              </a:r>
              <a:r>
                <a:rPr lang="pt-BR" sz="1100" b="0" i="0">
                  <a:solidFill>
                    <a:schemeClr val="tx1"/>
                  </a:solidFill>
                  <a:effectLst/>
                  <a:latin typeface="Cambria Math" panose="02040503050406030204" pitchFamily="18" charset="0"/>
                  <a:ea typeface="+mn-ea"/>
                  <a:cs typeface="+mn-cs"/>
                </a:rPr>
                <a:t>2</a:t>
              </a:r>
              <a:r>
                <a:rPr lang="pt-BR" sz="1100" b="0" i="0">
                  <a:solidFill>
                    <a:schemeClr val="tx1"/>
                  </a:solidFill>
                  <a:effectLst/>
                  <a:latin typeface="+mn-lt"/>
                  <a:ea typeface="+mn-ea"/>
                  <a:cs typeface="+mn-cs"/>
                </a:rPr>
                <a:t>)) "</a:t>
              </a:r>
              <a:r>
                <a:rPr lang="pt-BR" sz="1100" i="0">
                  <a:solidFill>
                    <a:schemeClr val="tx1"/>
                  </a:solidFill>
                  <a:effectLst/>
                  <a:latin typeface="+mn-lt"/>
                  <a:ea typeface="+mn-ea"/>
                  <a:cs typeface="+mn-cs"/>
                </a:rPr>
                <a:t> " </a:t>
              </a:r>
              <a:r>
                <a:rPr lang="pt-BR" sz="1100" b="0" i="0">
                  <a:solidFill>
                    <a:schemeClr val="tx1"/>
                  </a:solidFill>
                  <a:effectLst/>
                  <a:latin typeface="+mn-lt"/>
                  <a:ea typeface="+mn-ea"/>
                  <a:cs typeface="+mn-cs"/>
                </a:rPr>
                <a:t>)</a:t>
              </a:r>
              <a:endParaRPr lang="pt-BR" sz="1100"/>
            </a:p>
          </xdr:txBody>
        </xdr:sp>
      </mc:Fallback>
    </mc:AlternateContent>
    <xdr:clientData/>
  </xdr:oneCellAnchor>
  <xdr:oneCellAnchor>
    <xdr:from>
      <xdr:col>4</xdr:col>
      <xdr:colOff>704850</xdr:colOff>
      <xdr:row>43</xdr:row>
      <xdr:rowOff>52387</xdr:rowOff>
    </xdr:from>
    <xdr:ext cx="807850" cy="306431"/>
    <mc:AlternateContent xmlns:mc="http://schemas.openxmlformats.org/markup-compatibility/2006" xmlns:a14="http://schemas.microsoft.com/office/drawing/2010/main">
      <mc:Choice Requires="a14">
        <xdr:sp macro="" textlink="">
          <xdr:nvSpPr>
            <xdr:cNvPr id="132" name="CaixaDeTexto 17">
              <a:extLst>
                <a:ext uri="{FF2B5EF4-FFF2-40B4-BE49-F238E27FC236}">
                  <a16:creationId xmlns:a16="http://schemas.microsoft.com/office/drawing/2014/main" id="{122C851A-3E8E-12C2-6B62-0616C0C9932C}"/>
                </a:ext>
              </a:extLst>
            </xdr:cNvPr>
            <xdr:cNvSpPr txBox="1"/>
          </xdr:nvSpPr>
          <xdr:spPr>
            <a:xfrm>
              <a:off x="8077200" y="9024937"/>
              <a:ext cx="807850" cy="3064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pt-BR" sz="1100" i="1">
                            <a:solidFill>
                              <a:schemeClr val="tx1"/>
                            </a:solidFill>
                            <a:effectLst/>
                            <a:latin typeface="Cambria Math" panose="02040503050406030204" pitchFamily="18" charset="0"/>
                            <a:ea typeface="+mn-ea"/>
                            <a:cs typeface="+mn-cs"/>
                          </a:rPr>
                        </m:ctrlPr>
                      </m:sSubPr>
                      <m:e>
                        <m:r>
                          <a:rPr lang="pt-BR" sz="1100" b="0" i="1">
                            <a:solidFill>
                              <a:schemeClr val="tx1"/>
                            </a:solidFill>
                            <a:effectLst/>
                            <a:latin typeface="Cambria Math" panose="02040503050406030204" pitchFamily="18" charset="0"/>
                            <a:ea typeface="+mn-ea"/>
                            <a:cs typeface="+mn-cs"/>
                          </a:rPr>
                          <m:t>𝑡</m:t>
                        </m:r>
                      </m:e>
                      <m:sub>
                        <m:r>
                          <a:rPr lang="pt-BR" sz="1100" b="0" i="1">
                            <a:solidFill>
                              <a:schemeClr val="tx1"/>
                            </a:solidFill>
                            <a:effectLst/>
                            <a:latin typeface="Cambria Math" panose="02040503050406030204" pitchFamily="18" charset="0"/>
                            <a:ea typeface="+mn-ea"/>
                            <a:cs typeface="+mn-cs"/>
                          </a:rPr>
                          <m:t>𝑚</m:t>
                        </m:r>
                      </m:sub>
                    </m:sSub>
                    <m:r>
                      <a:rPr lang="pt-BR" sz="1100" b="0" i="1">
                        <a:solidFill>
                          <a:schemeClr val="tx1"/>
                        </a:solidFill>
                        <a:effectLst/>
                        <a:latin typeface="Cambria Math" panose="02040503050406030204" pitchFamily="18" charset="0"/>
                        <a:ea typeface="+mn-ea"/>
                        <a:cs typeface="+mn-cs"/>
                      </a:rPr>
                      <m:t>=</m:t>
                    </m:r>
                    <m:f>
                      <m:fPr>
                        <m:ctrlPr>
                          <a:rPr lang="pt-BR" sz="1100" b="0" i="1">
                            <a:solidFill>
                              <a:schemeClr val="tx1"/>
                            </a:solidFill>
                            <a:effectLst/>
                            <a:latin typeface="Cambria Math" panose="02040503050406030204" pitchFamily="18" charset="0"/>
                            <a:ea typeface="+mn-ea"/>
                            <a:cs typeface="+mn-cs"/>
                          </a:rPr>
                        </m:ctrlPr>
                      </m:fPr>
                      <m:num>
                        <m:sSub>
                          <m:sSubPr>
                            <m:ctrlPr>
                              <a:rPr lang="pt-BR" sz="1100" b="0" i="1">
                                <a:solidFill>
                                  <a:schemeClr val="tx1"/>
                                </a:solidFill>
                                <a:effectLst/>
                                <a:latin typeface="Cambria Math" panose="02040503050406030204" pitchFamily="18" charset="0"/>
                                <a:ea typeface="+mn-ea"/>
                                <a:cs typeface="+mn-cs"/>
                              </a:rPr>
                            </m:ctrlPr>
                          </m:sSubPr>
                          <m:e>
                            <m:r>
                              <a:rPr lang="pt-BR" sz="1100" b="0" i="1">
                                <a:solidFill>
                                  <a:schemeClr val="tx1"/>
                                </a:solidFill>
                                <a:effectLst/>
                                <a:latin typeface="Cambria Math" panose="02040503050406030204" pitchFamily="18" charset="0"/>
                                <a:ea typeface="+mn-ea"/>
                                <a:cs typeface="+mn-cs"/>
                              </a:rPr>
                              <m:t>𝑡</m:t>
                            </m:r>
                          </m:e>
                          <m:sub>
                            <m:r>
                              <a:rPr lang="pt-BR" sz="1100" b="0" i="1">
                                <a:solidFill>
                                  <a:schemeClr val="tx1"/>
                                </a:solidFill>
                                <a:effectLst/>
                                <a:latin typeface="Cambria Math" panose="02040503050406030204" pitchFamily="18" charset="0"/>
                                <a:ea typeface="+mn-ea"/>
                                <a:cs typeface="+mn-cs"/>
                              </a:rPr>
                              <m:t>1</m:t>
                            </m:r>
                          </m:sub>
                        </m:sSub>
                        <m:r>
                          <a:rPr lang="pt-BR" sz="1100" b="0" i="1">
                            <a:solidFill>
                              <a:schemeClr val="tx1"/>
                            </a:solidFill>
                            <a:effectLst/>
                            <a:latin typeface="Cambria Math" panose="02040503050406030204" pitchFamily="18" charset="0"/>
                            <a:ea typeface="+mn-ea"/>
                            <a:cs typeface="+mn-cs"/>
                          </a:rPr>
                          <m:t>+</m:t>
                        </m:r>
                        <m:sSub>
                          <m:sSubPr>
                            <m:ctrlPr>
                              <a:rPr lang="pt-BR" sz="1100" b="0" i="1">
                                <a:solidFill>
                                  <a:schemeClr val="tx1"/>
                                </a:solidFill>
                                <a:effectLst/>
                                <a:latin typeface="Cambria Math" panose="02040503050406030204" pitchFamily="18" charset="0"/>
                                <a:ea typeface="+mn-ea"/>
                                <a:cs typeface="+mn-cs"/>
                              </a:rPr>
                            </m:ctrlPr>
                          </m:sSubPr>
                          <m:e>
                            <m:r>
                              <a:rPr lang="pt-BR" sz="1100" b="0" i="1">
                                <a:solidFill>
                                  <a:schemeClr val="tx1"/>
                                </a:solidFill>
                                <a:effectLst/>
                                <a:latin typeface="Cambria Math" panose="02040503050406030204" pitchFamily="18" charset="0"/>
                                <a:ea typeface="+mn-ea"/>
                                <a:cs typeface="+mn-cs"/>
                              </a:rPr>
                              <m:t>𝑡</m:t>
                            </m:r>
                          </m:e>
                          <m:sub>
                            <m:r>
                              <a:rPr lang="pt-BR" sz="1100" b="0" i="1">
                                <a:solidFill>
                                  <a:schemeClr val="tx1"/>
                                </a:solidFill>
                                <a:effectLst/>
                                <a:latin typeface="Cambria Math" panose="02040503050406030204" pitchFamily="18" charset="0"/>
                                <a:ea typeface="+mn-ea"/>
                                <a:cs typeface="+mn-cs"/>
                              </a:rPr>
                              <m:t>5</m:t>
                            </m:r>
                          </m:sub>
                        </m:sSub>
                        <m:r>
                          <m:rPr>
                            <m:nor/>
                          </m:rPr>
                          <a:rPr lang="pt-BR" sz="1100" i="1">
                            <a:solidFill>
                              <a:schemeClr val="tx1"/>
                            </a:solidFill>
                            <a:effectLst/>
                            <a:latin typeface="+mn-lt"/>
                            <a:ea typeface="+mn-ea"/>
                            <a:cs typeface="+mn-cs"/>
                          </a:rPr>
                          <m:t> </m:t>
                        </m:r>
                      </m:num>
                      <m:den>
                        <m:r>
                          <a:rPr lang="pt-BR" sz="1100" i="1">
                            <a:solidFill>
                              <a:schemeClr val="tx1"/>
                            </a:solidFill>
                            <a:effectLst/>
                            <a:latin typeface="Cambria Math" panose="02040503050406030204" pitchFamily="18" charset="0"/>
                            <a:ea typeface="+mn-ea"/>
                            <a:cs typeface="+mn-cs"/>
                          </a:rPr>
                          <m:t>2</m:t>
                        </m:r>
                        <m:r>
                          <m:rPr>
                            <m:nor/>
                          </m:rPr>
                          <a:rPr lang="pt-BR" sz="1100" i="1">
                            <a:solidFill>
                              <a:schemeClr val="tx1"/>
                            </a:solidFill>
                            <a:effectLst/>
                            <a:latin typeface="+mn-lt"/>
                            <a:ea typeface="+mn-ea"/>
                            <a:cs typeface="+mn-cs"/>
                          </a:rPr>
                          <m:t> </m:t>
                        </m:r>
                      </m:den>
                    </m:f>
                  </m:oMath>
                </m:oMathPara>
              </a14:m>
              <a:endParaRPr lang="pt-BR" sz="1100"/>
            </a:p>
          </xdr:txBody>
        </xdr:sp>
      </mc:Choice>
      <mc:Fallback xmlns="">
        <xdr:sp macro="" textlink="">
          <xdr:nvSpPr>
            <xdr:cNvPr id="18" name="CaixaDeTexto 17">
              <a:extLst>
                <a:ext uri="{FF2B5EF4-FFF2-40B4-BE49-F238E27FC236}">
                  <a16:creationId xmlns:a16="http://schemas.microsoft.com/office/drawing/2014/main" id="{122C851A-3E8E-12C2-6B62-0616C0C9932C}"/>
                </a:ext>
              </a:extLst>
            </xdr:cNvPr>
            <xdr:cNvSpPr txBox="1"/>
          </xdr:nvSpPr>
          <xdr:spPr>
            <a:xfrm>
              <a:off x="8077200" y="9024937"/>
              <a:ext cx="807850" cy="3064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pt-BR" sz="1100" b="0" i="0">
                  <a:solidFill>
                    <a:schemeClr val="tx1"/>
                  </a:solidFill>
                  <a:effectLst/>
                  <a:latin typeface="+mn-lt"/>
                  <a:ea typeface="+mn-ea"/>
                  <a:cs typeface="+mn-cs"/>
                </a:rPr>
                <a:t>𝑡_</a:t>
              </a:r>
              <a:r>
                <a:rPr lang="pt-BR" sz="1100" b="0" i="0">
                  <a:solidFill>
                    <a:schemeClr val="tx1"/>
                  </a:solidFill>
                  <a:effectLst/>
                  <a:latin typeface="Cambria Math" panose="02040503050406030204" pitchFamily="18" charset="0"/>
                  <a:ea typeface="+mn-ea"/>
                  <a:cs typeface="+mn-cs"/>
                </a:rPr>
                <a:t>𝑚</a:t>
              </a:r>
              <a:r>
                <a:rPr lang="pt-BR" sz="1100" b="0" i="0">
                  <a:solidFill>
                    <a:schemeClr val="tx1"/>
                  </a:solidFill>
                  <a:effectLst/>
                  <a:latin typeface="+mn-lt"/>
                  <a:ea typeface="+mn-ea"/>
                  <a:cs typeface="+mn-cs"/>
                </a:rPr>
                <a:t>=(</a:t>
              </a:r>
              <a:r>
                <a:rPr lang="pt-BR" sz="1100" b="0" i="0">
                  <a:solidFill>
                    <a:schemeClr val="tx1"/>
                  </a:solidFill>
                  <a:effectLst/>
                  <a:latin typeface="Cambria Math" panose="02040503050406030204" pitchFamily="18" charset="0"/>
                  <a:ea typeface="+mn-ea"/>
                  <a:cs typeface="+mn-cs"/>
                </a:rPr>
                <a:t>𝑡_1+𝑡_5</a:t>
              </a:r>
              <a:r>
                <a:rPr lang="pt-BR" sz="1100" b="0" i="0">
                  <a:solidFill>
                    <a:schemeClr val="tx1"/>
                  </a:solidFill>
                  <a:effectLst/>
                  <a:latin typeface="+mn-lt"/>
                  <a:ea typeface="+mn-ea"/>
                  <a:cs typeface="+mn-cs"/>
                </a:rPr>
                <a:t> "</a:t>
              </a:r>
              <a:r>
                <a:rPr lang="pt-BR" sz="1100" i="0">
                  <a:solidFill>
                    <a:schemeClr val="tx1"/>
                  </a:solidFill>
                  <a:effectLst/>
                  <a:latin typeface="+mn-lt"/>
                  <a:ea typeface="+mn-ea"/>
                  <a:cs typeface="+mn-cs"/>
                </a:rPr>
                <a:t> " </a:t>
              </a:r>
              <a:r>
                <a:rPr lang="pt-BR" sz="1100" b="0" i="0">
                  <a:solidFill>
                    <a:schemeClr val="tx1"/>
                  </a:solidFill>
                  <a:effectLst/>
                  <a:latin typeface="+mn-lt"/>
                  <a:ea typeface="+mn-ea"/>
                  <a:cs typeface="+mn-cs"/>
                </a:rPr>
                <a:t>)/</a:t>
              </a:r>
              <a:r>
                <a:rPr lang="pt-BR" sz="1100" i="0">
                  <a:solidFill>
                    <a:schemeClr val="tx1"/>
                  </a:solidFill>
                  <a:effectLst/>
                  <a:latin typeface="Cambria Math" panose="02040503050406030204" pitchFamily="18" charset="0"/>
                  <a:ea typeface="+mn-ea"/>
                  <a:cs typeface="+mn-cs"/>
                </a:rPr>
                <a:t>2</a:t>
              </a:r>
              <a:r>
                <a:rPr lang="pt-BR" sz="1100" i="0">
                  <a:solidFill>
                    <a:schemeClr val="tx1"/>
                  </a:solidFill>
                  <a:effectLst/>
                  <a:latin typeface="+mn-lt"/>
                  <a:ea typeface="+mn-ea"/>
                  <a:cs typeface="+mn-cs"/>
                </a:rPr>
                <a:t>" " </a:t>
              </a:r>
              <a:endParaRPr lang="pt-BR" sz="1100"/>
            </a:p>
          </xdr:txBody>
        </xdr:sp>
      </mc:Fallback>
    </mc:AlternateContent>
    <xdr:clientData/>
  </xdr:oneCellAnchor>
  <xdr:oneCellAnchor>
    <xdr:from>
      <xdr:col>4</xdr:col>
      <xdr:colOff>476250</xdr:colOff>
      <xdr:row>46</xdr:row>
      <xdr:rowOff>23812</xdr:rowOff>
    </xdr:from>
    <xdr:ext cx="1432892" cy="186205"/>
    <mc:AlternateContent xmlns:mc="http://schemas.openxmlformats.org/markup-compatibility/2006" xmlns:a14="http://schemas.microsoft.com/office/drawing/2010/main">
      <mc:Choice Requires="a14">
        <xdr:sp macro="" textlink="">
          <xdr:nvSpPr>
            <xdr:cNvPr id="134" name="CaixaDeTexto 18">
              <a:extLst>
                <a:ext uri="{FF2B5EF4-FFF2-40B4-BE49-F238E27FC236}">
                  <a16:creationId xmlns:a16="http://schemas.microsoft.com/office/drawing/2014/main" id="{231C9847-E54F-B69C-3A68-DC85E2E1373B}"/>
                </a:ext>
              </a:extLst>
            </xdr:cNvPr>
            <xdr:cNvSpPr txBox="1"/>
          </xdr:nvSpPr>
          <xdr:spPr>
            <a:xfrm>
              <a:off x="7848600" y="9567862"/>
              <a:ext cx="1432892" cy="186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pt-BR" sz="1100" i="1">
                            <a:latin typeface="Cambria Math" panose="02040503050406030204" pitchFamily="18" charset="0"/>
                          </a:rPr>
                        </m:ctrlPr>
                      </m:sSubPr>
                      <m:e>
                        <m:r>
                          <a:rPr lang="pt-BR" sz="1100" b="0" i="1">
                            <a:latin typeface="Cambria Math" panose="02040503050406030204" pitchFamily="18" charset="0"/>
                          </a:rPr>
                          <m:t>𝑀</m:t>
                        </m:r>
                      </m:e>
                      <m:sub>
                        <m:r>
                          <a:rPr lang="pt-BR" sz="1100" b="0" i="1">
                            <a:latin typeface="Cambria Math" panose="02040503050406030204" pitchFamily="18" charset="0"/>
                          </a:rPr>
                          <m:t>𝐴𝑁𝑅𝑒𝑠</m:t>
                        </m:r>
                      </m:sub>
                    </m:sSub>
                    <m:r>
                      <a:rPr lang="pt-BR" sz="1100" b="0" i="1">
                        <a:latin typeface="Cambria Math" panose="02040503050406030204" pitchFamily="18" charset="0"/>
                      </a:rPr>
                      <m:t>= </m:t>
                    </m:r>
                    <m:sSub>
                      <m:sSubPr>
                        <m:ctrlPr>
                          <a:rPr lang="pt-BR" sz="1100" b="0" i="1">
                            <a:latin typeface="Cambria Math" panose="02040503050406030204" pitchFamily="18" charset="0"/>
                          </a:rPr>
                        </m:ctrlPr>
                      </m:sSubPr>
                      <m:e>
                        <m:r>
                          <a:rPr lang="pt-BR" sz="1100" b="0" i="1">
                            <a:latin typeface="Cambria Math" panose="02040503050406030204" pitchFamily="18" charset="0"/>
                          </a:rPr>
                          <m:t>𝑉</m:t>
                        </m:r>
                      </m:e>
                      <m:sub>
                        <m:sSub>
                          <m:sSubPr>
                            <m:ctrlPr>
                              <a:rPr lang="pt-BR" sz="1100" b="0" i="1">
                                <a:latin typeface="Cambria Math" panose="02040503050406030204" pitchFamily="18" charset="0"/>
                              </a:rPr>
                            </m:ctrlPr>
                          </m:sSubPr>
                          <m:e>
                            <m:r>
                              <a:rPr lang="pt-BR" sz="1100" b="0" i="1">
                                <a:latin typeface="Cambria Math" panose="02040503050406030204" pitchFamily="18" charset="0"/>
                              </a:rPr>
                              <m:t>𝑁𝑅𝑒𝑠</m:t>
                            </m:r>
                          </m:e>
                          <m:sub>
                            <m:r>
                              <a:rPr lang="pt-BR" sz="1100" b="0" i="1">
                                <a:latin typeface="Cambria Math" panose="02040503050406030204" pitchFamily="18" charset="0"/>
                              </a:rPr>
                              <m:t>𝑖</m:t>
                            </m:r>
                            <m:r>
                              <a:rPr lang="pt-BR" sz="1100" b="0" i="1">
                                <a:latin typeface="Cambria Math" panose="02040503050406030204" pitchFamily="18" charset="0"/>
                              </a:rPr>
                              <m:t>−</m:t>
                            </m:r>
                            <m:r>
                              <a:rPr lang="pt-BR" sz="1100" b="0" i="1">
                                <a:latin typeface="Cambria Math" panose="02040503050406030204" pitchFamily="18" charset="0"/>
                              </a:rPr>
                              <m:t>𝑡</m:t>
                            </m:r>
                          </m:sub>
                        </m:sSub>
                      </m:sub>
                    </m:sSub>
                    <m:r>
                      <a:rPr lang="pt-BR" sz="1100" b="0" i="1">
                        <a:latin typeface="Cambria Math" panose="02040503050406030204" pitchFamily="18" charset="0"/>
                      </a:rPr>
                      <m:t>∗</m:t>
                    </m:r>
                    <m:sSub>
                      <m:sSubPr>
                        <m:ctrlPr>
                          <a:rPr lang="pt-BR" sz="1100" b="0" i="1">
                            <a:latin typeface="Cambria Math" panose="02040503050406030204" pitchFamily="18" charset="0"/>
                          </a:rPr>
                        </m:ctrlPr>
                      </m:sSubPr>
                      <m:e>
                        <m:r>
                          <a:rPr lang="pt-BR" sz="1100" b="0" i="1">
                            <a:latin typeface="Cambria Math" panose="02040503050406030204" pitchFamily="18" charset="0"/>
                          </a:rPr>
                          <m:t>𝑡</m:t>
                        </m:r>
                      </m:e>
                      <m:sub>
                        <m:r>
                          <a:rPr lang="pt-BR" sz="1100" b="0" i="1">
                            <a:latin typeface="Cambria Math" panose="02040503050406030204" pitchFamily="18" charset="0"/>
                          </a:rPr>
                          <m:t>𝑚</m:t>
                        </m:r>
                      </m:sub>
                    </m:sSub>
                  </m:oMath>
                </m:oMathPara>
              </a14:m>
              <a:endParaRPr lang="pt-BR" sz="1100"/>
            </a:p>
          </xdr:txBody>
        </xdr:sp>
      </mc:Choice>
      <mc:Fallback xmlns="">
        <xdr:sp macro="" textlink="">
          <xdr:nvSpPr>
            <xdr:cNvPr id="19" name="CaixaDeTexto 18">
              <a:extLst>
                <a:ext uri="{FF2B5EF4-FFF2-40B4-BE49-F238E27FC236}">
                  <a16:creationId xmlns:a16="http://schemas.microsoft.com/office/drawing/2014/main" id="{231C9847-E54F-B69C-3A68-DC85E2E1373B}"/>
                </a:ext>
              </a:extLst>
            </xdr:cNvPr>
            <xdr:cNvSpPr txBox="1"/>
          </xdr:nvSpPr>
          <xdr:spPr>
            <a:xfrm>
              <a:off x="7848600" y="9567862"/>
              <a:ext cx="1432892" cy="186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pt-BR" sz="1100" b="0" i="0">
                  <a:latin typeface="Cambria Math" panose="02040503050406030204" pitchFamily="18" charset="0"/>
                </a:rPr>
                <a:t>𝑀_𝐴𝑁𝑅𝑒𝑠= 𝑉_(〖𝑁𝑅𝑒𝑠〗_(𝑖−𝑡) )∗𝑡_𝑚</a:t>
              </a:r>
              <a:endParaRPr lang="pt-BR" sz="1100"/>
            </a:p>
          </xdr:txBody>
        </xdr:sp>
      </mc:Fallback>
    </mc:AlternateContent>
    <xdr:clientData/>
  </xdr:oneCellAnchor>
  <xdr:oneCellAnchor>
    <xdr:from>
      <xdr:col>4</xdr:col>
      <xdr:colOff>342900</xdr:colOff>
      <xdr:row>51</xdr:row>
      <xdr:rowOff>138112</xdr:rowOff>
    </xdr:from>
    <xdr:ext cx="1726435" cy="172227"/>
    <mc:AlternateContent xmlns:mc="http://schemas.openxmlformats.org/markup-compatibility/2006" xmlns:a14="http://schemas.microsoft.com/office/drawing/2010/main">
      <mc:Choice Requires="a14">
        <xdr:sp macro="" textlink="">
          <xdr:nvSpPr>
            <xdr:cNvPr id="162" name="CaixaDeTexto 19">
              <a:extLst>
                <a:ext uri="{FF2B5EF4-FFF2-40B4-BE49-F238E27FC236}">
                  <a16:creationId xmlns:a16="http://schemas.microsoft.com/office/drawing/2014/main" id="{B76DB042-B4E8-4127-1EB0-90312821090A}"/>
                </a:ext>
              </a:extLst>
            </xdr:cNvPr>
            <xdr:cNvSpPr txBox="1"/>
          </xdr:nvSpPr>
          <xdr:spPr>
            <a:xfrm>
              <a:off x="7715250" y="10682287"/>
              <a:ext cx="172643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pt-BR" sz="1100" i="1">
                            <a:solidFill>
                              <a:schemeClr val="tx1"/>
                            </a:solidFill>
                            <a:effectLst/>
                            <a:latin typeface="Cambria Math" panose="02040503050406030204" pitchFamily="18" charset="0"/>
                            <a:ea typeface="+mn-ea"/>
                            <a:cs typeface="+mn-cs"/>
                          </a:rPr>
                        </m:ctrlPr>
                      </m:sSubPr>
                      <m:e>
                        <m:r>
                          <a:rPr lang="pt-BR" sz="1100" b="0" i="1">
                            <a:solidFill>
                              <a:schemeClr val="tx1"/>
                            </a:solidFill>
                            <a:effectLst/>
                            <a:latin typeface="Cambria Math" panose="02040503050406030204" pitchFamily="18" charset="0"/>
                            <a:ea typeface="+mn-ea"/>
                            <a:cs typeface="+mn-cs"/>
                          </a:rPr>
                          <m:t>𝑀</m:t>
                        </m:r>
                      </m:e>
                      <m:sub>
                        <m:r>
                          <a:rPr lang="pt-BR" sz="1100" b="0" i="1">
                            <a:solidFill>
                              <a:schemeClr val="tx1"/>
                            </a:solidFill>
                            <a:effectLst/>
                            <a:latin typeface="Cambria Math" panose="02040503050406030204" pitchFamily="18" charset="0"/>
                            <a:ea typeface="+mn-ea"/>
                            <a:cs typeface="+mn-cs"/>
                          </a:rPr>
                          <m:t>𝐸𝑠𝑁𝑅𝑒𝑠</m:t>
                        </m:r>
                      </m:sub>
                    </m:sSub>
                    <m:r>
                      <a:rPr lang="pt-BR" sz="1100" b="0" i="1">
                        <a:solidFill>
                          <a:schemeClr val="tx1"/>
                        </a:solidFill>
                        <a:effectLst/>
                        <a:latin typeface="Cambria Math" panose="02040503050406030204" pitchFamily="18" charset="0"/>
                        <a:ea typeface="+mn-ea"/>
                        <a:cs typeface="+mn-cs"/>
                      </a:rPr>
                      <m:t>=</m:t>
                    </m:r>
                    <m:sSub>
                      <m:sSubPr>
                        <m:ctrlPr>
                          <a:rPr lang="pt-BR" sz="1100" b="0" i="1">
                            <a:solidFill>
                              <a:schemeClr val="tx1"/>
                            </a:solidFill>
                            <a:effectLst/>
                            <a:latin typeface="Cambria Math" panose="02040503050406030204" pitchFamily="18" charset="0"/>
                            <a:ea typeface="+mn-ea"/>
                            <a:cs typeface="+mn-cs"/>
                          </a:rPr>
                        </m:ctrlPr>
                      </m:sSubPr>
                      <m:e>
                        <m:r>
                          <a:rPr lang="pt-BR" sz="1100" b="0" i="1">
                            <a:solidFill>
                              <a:schemeClr val="tx1"/>
                            </a:solidFill>
                            <a:effectLst/>
                            <a:latin typeface="Cambria Math" panose="02040503050406030204" pitchFamily="18" charset="0"/>
                            <a:ea typeface="+mn-ea"/>
                            <a:cs typeface="+mn-cs"/>
                          </a:rPr>
                          <m:t>𝑀</m:t>
                        </m:r>
                      </m:e>
                      <m:sub>
                        <m:r>
                          <a:rPr lang="pt-BR" sz="1100" b="0" i="1">
                            <a:solidFill>
                              <a:schemeClr val="tx1"/>
                            </a:solidFill>
                            <a:effectLst/>
                            <a:latin typeface="Cambria Math" panose="02040503050406030204" pitchFamily="18" charset="0"/>
                            <a:ea typeface="+mn-ea"/>
                            <a:cs typeface="+mn-cs"/>
                          </a:rPr>
                          <m:t>𝐴𝑁𝑅𝑒𝑠</m:t>
                        </m:r>
                      </m:sub>
                    </m:sSub>
                    <m:r>
                      <a:rPr lang="pt-BR" sz="1100" b="0" i="1">
                        <a:solidFill>
                          <a:schemeClr val="tx1"/>
                        </a:solidFill>
                        <a:effectLst/>
                        <a:latin typeface="Cambria Math" panose="02040503050406030204" pitchFamily="18" charset="0"/>
                        <a:ea typeface="+mn-ea"/>
                        <a:cs typeface="+mn-cs"/>
                      </a:rPr>
                      <m:t>∗</m:t>
                    </m:r>
                    <m:sSub>
                      <m:sSubPr>
                        <m:ctrlPr>
                          <a:rPr lang="pt-BR" sz="1100" b="0" i="1">
                            <a:solidFill>
                              <a:schemeClr val="tx1"/>
                            </a:solidFill>
                            <a:effectLst/>
                            <a:latin typeface="Cambria Math" panose="02040503050406030204" pitchFamily="18" charset="0"/>
                            <a:ea typeface="+mn-ea"/>
                            <a:cs typeface="+mn-cs"/>
                          </a:rPr>
                        </m:ctrlPr>
                      </m:sSubPr>
                      <m:e>
                        <m:r>
                          <a:rPr lang="pt-BR" sz="1100" b="0" i="1">
                            <a:solidFill>
                              <a:schemeClr val="tx1"/>
                            </a:solidFill>
                            <a:effectLst/>
                            <a:latin typeface="Cambria Math" panose="02040503050406030204" pitchFamily="18" charset="0"/>
                            <a:ea typeface="+mn-ea"/>
                            <a:cs typeface="+mn-cs"/>
                          </a:rPr>
                          <m:t>𝑅𝑉𝐹</m:t>
                        </m:r>
                      </m:e>
                      <m:sub>
                        <m:r>
                          <a:rPr lang="pt-BR" sz="1100" b="0" i="1">
                            <a:solidFill>
                              <a:schemeClr val="tx1"/>
                            </a:solidFill>
                            <a:effectLst/>
                            <a:latin typeface="Cambria Math" panose="02040503050406030204" pitchFamily="18" charset="0"/>
                            <a:ea typeface="+mn-ea"/>
                            <a:cs typeface="+mn-cs"/>
                          </a:rPr>
                          <m:t>𝑎𝑒𝑛𝑟</m:t>
                        </m:r>
                      </m:sub>
                    </m:sSub>
                  </m:oMath>
                </m:oMathPara>
              </a14:m>
              <a:endParaRPr lang="pt-BR">
                <a:effectLst/>
              </a:endParaRPr>
            </a:p>
          </xdr:txBody>
        </xdr:sp>
      </mc:Choice>
      <mc:Fallback xmlns="">
        <xdr:sp macro="" textlink="">
          <xdr:nvSpPr>
            <xdr:cNvPr id="20" name="CaixaDeTexto 19">
              <a:extLst>
                <a:ext uri="{FF2B5EF4-FFF2-40B4-BE49-F238E27FC236}">
                  <a16:creationId xmlns:a16="http://schemas.microsoft.com/office/drawing/2014/main" id="{B76DB042-B4E8-4127-1EB0-90312821090A}"/>
                </a:ext>
              </a:extLst>
            </xdr:cNvPr>
            <xdr:cNvSpPr txBox="1"/>
          </xdr:nvSpPr>
          <xdr:spPr>
            <a:xfrm>
              <a:off x="7715250" y="10682287"/>
              <a:ext cx="172643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pt-BR" sz="1100" b="0" i="0">
                  <a:solidFill>
                    <a:schemeClr val="tx1"/>
                  </a:solidFill>
                  <a:effectLst/>
                  <a:latin typeface="+mn-lt"/>
                  <a:ea typeface="+mn-ea"/>
                  <a:cs typeface="+mn-cs"/>
                </a:rPr>
                <a:t>𝑀_</a:t>
              </a:r>
              <a:r>
                <a:rPr lang="pt-BR" sz="1100" b="0" i="0">
                  <a:solidFill>
                    <a:schemeClr val="tx1"/>
                  </a:solidFill>
                  <a:effectLst/>
                  <a:latin typeface="Cambria Math" panose="02040503050406030204" pitchFamily="18" charset="0"/>
                  <a:ea typeface="+mn-ea"/>
                  <a:cs typeface="+mn-cs"/>
                </a:rPr>
                <a:t>𝐸𝑠𝑁𝑅𝑒𝑠</a:t>
              </a:r>
              <a:r>
                <a:rPr lang="pt-BR" sz="1100" b="0" i="0">
                  <a:solidFill>
                    <a:schemeClr val="tx1"/>
                  </a:solidFill>
                  <a:effectLst/>
                  <a:latin typeface="+mn-lt"/>
                  <a:ea typeface="+mn-ea"/>
                  <a:cs typeface="+mn-cs"/>
                </a:rPr>
                <a:t>=𝑀_</a:t>
              </a:r>
              <a:r>
                <a:rPr lang="pt-BR" sz="1100" b="0" i="0">
                  <a:solidFill>
                    <a:schemeClr val="tx1"/>
                  </a:solidFill>
                  <a:effectLst/>
                  <a:latin typeface="Cambria Math" panose="02040503050406030204" pitchFamily="18" charset="0"/>
                  <a:ea typeface="+mn-ea"/>
                  <a:cs typeface="+mn-cs"/>
                </a:rPr>
                <a:t>𝐴𝑁𝑅𝑒𝑠</a:t>
              </a:r>
              <a:r>
                <a:rPr lang="pt-BR" sz="1100" b="0" i="0">
                  <a:solidFill>
                    <a:schemeClr val="tx1"/>
                  </a:solidFill>
                  <a:effectLst/>
                  <a:latin typeface="+mn-lt"/>
                  <a:ea typeface="+mn-ea"/>
                  <a:cs typeface="+mn-cs"/>
                </a:rPr>
                <a:t>∗〖𝑅𝑉𝐹〗_𝑎</a:t>
              </a:r>
              <a:r>
                <a:rPr lang="pt-BR" sz="1100" b="0" i="0">
                  <a:solidFill>
                    <a:schemeClr val="tx1"/>
                  </a:solidFill>
                  <a:effectLst/>
                  <a:latin typeface="Cambria Math" panose="02040503050406030204" pitchFamily="18" charset="0"/>
                  <a:ea typeface="+mn-ea"/>
                  <a:cs typeface="+mn-cs"/>
                </a:rPr>
                <a:t>𝑒𝑛𝑟</a:t>
              </a:r>
              <a:endParaRPr lang="pt-BR">
                <a:effectLst/>
              </a:endParaRPr>
            </a:p>
          </xdr:txBody>
        </xdr:sp>
      </mc:Fallback>
    </mc:AlternateContent>
    <xdr:clientData/>
  </xdr:oneCellAnchor>
  <xdr:oneCellAnchor>
    <xdr:from>
      <xdr:col>1</xdr:col>
      <xdr:colOff>4808887</xdr:colOff>
      <xdr:row>24</xdr:row>
      <xdr:rowOff>13607</xdr:rowOff>
    </xdr:from>
    <xdr:ext cx="553357" cy="186141"/>
    <mc:AlternateContent xmlns:mc="http://schemas.openxmlformats.org/markup-compatibility/2006" xmlns:a14="http://schemas.microsoft.com/office/drawing/2010/main">
      <mc:Choice Requires="a14">
        <xdr:sp macro="" textlink="">
          <xdr:nvSpPr>
            <xdr:cNvPr id="19" name="CaixaDeTexto 8">
              <a:extLst>
                <a:ext uri="{FF2B5EF4-FFF2-40B4-BE49-F238E27FC236}">
                  <a16:creationId xmlns:a16="http://schemas.microsoft.com/office/drawing/2014/main" id="{AC4CB354-5282-4A02-80AC-183DE1DAC61A}"/>
                </a:ext>
              </a:extLst>
            </xdr:cNvPr>
            <xdr:cNvSpPr txBox="1"/>
          </xdr:nvSpPr>
          <xdr:spPr>
            <a:xfrm>
              <a:off x="4904137" y="4966607"/>
              <a:ext cx="553357" cy="186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pt-BR" sz="1100" i="1">
                            <a:solidFill>
                              <a:schemeClr val="tx1"/>
                            </a:solidFill>
                            <a:effectLst/>
                            <a:latin typeface="Cambria Math" panose="02040503050406030204" pitchFamily="18" charset="0"/>
                            <a:ea typeface="+mn-ea"/>
                            <a:cs typeface="+mn-cs"/>
                          </a:rPr>
                        </m:ctrlPr>
                      </m:sSubPr>
                      <m:e>
                        <m:r>
                          <a:rPr lang="pt-BR" sz="1100" b="0" i="1">
                            <a:solidFill>
                              <a:schemeClr val="tx1"/>
                            </a:solidFill>
                            <a:effectLst/>
                            <a:latin typeface="Cambria Math" panose="02040503050406030204" pitchFamily="18" charset="0"/>
                            <a:ea typeface="+mn-ea"/>
                            <a:cs typeface="+mn-cs"/>
                          </a:rPr>
                          <m:t>𝑃𝐴</m:t>
                        </m:r>
                      </m:e>
                      <m:sub>
                        <m:sSub>
                          <m:sSubPr>
                            <m:ctrlPr>
                              <a:rPr lang="pt-BR" sz="1100" i="1">
                                <a:solidFill>
                                  <a:schemeClr val="tx1"/>
                                </a:solidFill>
                                <a:effectLst/>
                                <a:latin typeface="Cambria Math" panose="02040503050406030204" pitchFamily="18" charset="0"/>
                                <a:ea typeface="+mn-ea"/>
                                <a:cs typeface="+mn-cs"/>
                              </a:rPr>
                            </m:ctrlPr>
                          </m:sSubPr>
                          <m:e>
                            <m:r>
                              <a:rPr lang="pt-BR" sz="1100" b="0" i="1">
                                <a:solidFill>
                                  <a:schemeClr val="tx1"/>
                                </a:solidFill>
                                <a:effectLst/>
                                <a:latin typeface="Cambria Math" panose="02040503050406030204" pitchFamily="18" charset="0"/>
                                <a:ea typeface="+mn-ea"/>
                                <a:cs typeface="+mn-cs"/>
                              </a:rPr>
                              <m:t>𝑆𝐴𝐴</m:t>
                            </m:r>
                          </m:e>
                          <m:sub>
                            <m:r>
                              <a:rPr lang="pt-BR" sz="1100" b="0" i="1">
                                <a:solidFill>
                                  <a:schemeClr val="tx1"/>
                                </a:solidFill>
                                <a:effectLst/>
                                <a:latin typeface="Cambria Math" panose="02040503050406030204" pitchFamily="18" charset="0"/>
                                <a:ea typeface="+mn-ea"/>
                                <a:cs typeface="+mn-cs"/>
                              </a:rPr>
                              <m:t>𝑖</m:t>
                            </m:r>
                            <m:r>
                              <a:rPr lang="pt-BR" sz="1100" b="0" i="1">
                                <a:solidFill>
                                  <a:schemeClr val="tx1"/>
                                </a:solidFill>
                                <a:effectLst/>
                                <a:latin typeface="Cambria Math" panose="02040503050406030204" pitchFamily="18" charset="0"/>
                                <a:ea typeface="+mn-ea"/>
                                <a:cs typeface="+mn-cs"/>
                              </a:rPr>
                              <m:t>−1</m:t>
                            </m:r>
                          </m:sub>
                        </m:sSub>
                      </m:sub>
                    </m:sSub>
                  </m:oMath>
                </m:oMathPara>
              </a14:m>
              <a:endParaRPr lang="pt-BR" sz="1100"/>
            </a:p>
          </xdr:txBody>
        </xdr:sp>
      </mc:Choice>
      <mc:Fallback xmlns="">
        <xdr:sp macro="" textlink="">
          <xdr:nvSpPr>
            <xdr:cNvPr id="3" name="CaixaDeTexto 8">
              <a:extLst>
                <a:ext uri="{FF2B5EF4-FFF2-40B4-BE49-F238E27FC236}">
                  <a16:creationId xmlns:a16="http://schemas.microsoft.com/office/drawing/2014/main" id="{AC4CB354-5282-4A02-80AC-183DE1DAC61A}"/>
                </a:ext>
              </a:extLst>
            </xdr:cNvPr>
            <xdr:cNvSpPr txBox="1"/>
          </xdr:nvSpPr>
          <xdr:spPr>
            <a:xfrm>
              <a:off x="4904137" y="4966607"/>
              <a:ext cx="553357" cy="186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pt-BR" sz="1100" i="0">
                  <a:solidFill>
                    <a:schemeClr val="tx1"/>
                  </a:solidFill>
                  <a:effectLst/>
                  <a:latin typeface="Cambria Math" panose="02040503050406030204" pitchFamily="18" charset="0"/>
                  <a:ea typeface="+mn-ea"/>
                  <a:cs typeface="+mn-cs"/>
                </a:rPr>
                <a:t>〖</a:t>
              </a:r>
              <a:r>
                <a:rPr lang="pt-BR" sz="1100" b="0" i="0">
                  <a:solidFill>
                    <a:schemeClr val="tx1"/>
                  </a:solidFill>
                  <a:effectLst/>
                  <a:latin typeface="Cambria Math" panose="02040503050406030204" pitchFamily="18" charset="0"/>
                  <a:ea typeface="+mn-ea"/>
                  <a:cs typeface="+mn-cs"/>
                </a:rPr>
                <a:t>𝑃𝐴〗_(〖𝑆𝐴𝐴〗_(𝑖−1) )</a:t>
              </a:r>
              <a:endParaRPr lang="pt-BR" sz="1100"/>
            </a:p>
          </xdr:txBody>
        </xdr:sp>
      </mc:Fallback>
    </mc:AlternateContent>
    <xdr:clientData/>
  </xdr:oneCellAnchor>
  <xdr:oneCellAnchor>
    <xdr:from>
      <xdr:col>1</xdr:col>
      <xdr:colOff>1566863</xdr:colOff>
      <xdr:row>21</xdr:row>
      <xdr:rowOff>19048</xdr:rowOff>
    </xdr:from>
    <xdr:ext cx="868764" cy="174022"/>
    <mc:AlternateContent xmlns:mc="http://schemas.openxmlformats.org/markup-compatibility/2006" xmlns:a14="http://schemas.microsoft.com/office/drawing/2010/main">
      <mc:Choice Requires="a14">
        <xdr:sp macro="" textlink="">
          <xdr:nvSpPr>
            <xdr:cNvPr id="9" name="CaixaDeTexto 8">
              <a:extLst>
                <a:ext uri="{FF2B5EF4-FFF2-40B4-BE49-F238E27FC236}">
                  <a16:creationId xmlns:a16="http://schemas.microsoft.com/office/drawing/2014/main" id="{A27934BA-C928-4E7E-9467-698FA0870B8A}"/>
                </a:ext>
              </a:extLst>
            </xdr:cNvPr>
            <xdr:cNvSpPr txBox="1"/>
          </xdr:nvSpPr>
          <xdr:spPr>
            <a:xfrm>
              <a:off x="1652588" y="4362448"/>
              <a:ext cx="868764" cy="1740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pt-BR" sz="1100" b="0" i="1">
                        <a:latin typeface="Cambria Math" panose="02040503050406030204" pitchFamily="18" charset="0"/>
                      </a:rPr>
                      <m:t>𝑃𝑂𝑃</m:t>
                    </m:r>
                    <m:r>
                      <a:rPr lang="pt-BR" sz="1100" b="0" i="1">
                        <a:latin typeface="Cambria Math" panose="02040503050406030204" pitchFamily="18" charset="0"/>
                      </a:rPr>
                      <m:t>_</m:t>
                    </m:r>
                    <m:sSub>
                      <m:sSubPr>
                        <m:ctrlPr>
                          <a:rPr lang="pt-BR" sz="1100" b="0" i="1">
                            <a:latin typeface="Cambria Math" panose="02040503050406030204" pitchFamily="18" charset="0"/>
                          </a:rPr>
                        </m:ctrlPr>
                      </m:sSubPr>
                      <m:e>
                        <m:r>
                          <a:rPr lang="pt-BR" sz="1100" b="0" i="1">
                            <a:latin typeface="Cambria Math" panose="02040503050406030204" pitchFamily="18" charset="0"/>
                          </a:rPr>
                          <m:t>𝑈𝑅𝐵</m:t>
                        </m:r>
                      </m:e>
                      <m:sub>
                        <m:r>
                          <a:rPr lang="pt-BR" sz="1100" b="0" i="1">
                            <a:latin typeface="Cambria Math" panose="02040503050406030204" pitchFamily="18" charset="0"/>
                          </a:rPr>
                          <m:t>𝑖</m:t>
                        </m:r>
                        <m:r>
                          <a:rPr lang="pt-BR" sz="1100" b="0" i="1">
                            <a:latin typeface="Cambria Math" panose="02040503050406030204" pitchFamily="18" charset="0"/>
                          </a:rPr>
                          <m:t>−1</m:t>
                        </m:r>
                      </m:sub>
                    </m:sSub>
                    <m:r>
                      <a:rPr lang="pt-BR" sz="1100" b="0" i="1">
                        <a:latin typeface="Cambria Math" panose="02040503050406030204" pitchFamily="18" charset="0"/>
                      </a:rPr>
                      <m:t>³</m:t>
                    </m:r>
                  </m:oMath>
                </m:oMathPara>
              </a14:m>
              <a:endParaRPr lang="pt-BR" sz="1100"/>
            </a:p>
          </xdr:txBody>
        </xdr:sp>
      </mc:Choice>
      <mc:Fallback xmlns="">
        <xdr:sp macro="" textlink="">
          <xdr:nvSpPr>
            <xdr:cNvPr id="9" name="CaixaDeTexto 8">
              <a:extLst>
                <a:ext uri="{FF2B5EF4-FFF2-40B4-BE49-F238E27FC236}">
                  <a16:creationId xmlns:a16="http://schemas.microsoft.com/office/drawing/2014/main" id="{A27934BA-C928-4E7E-9467-698FA0870B8A}"/>
                </a:ext>
              </a:extLst>
            </xdr:cNvPr>
            <xdr:cNvSpPr txBox="1"/>
          </xdr:nvSpPr>
          <xdr:spPr>
            <a:xfrm>
              <a:off x="1652588" y="4362448"/>
              <a:ext cx="868764" cy="1740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pt-BR" sz="1100" b="0" i="0">
                  <a:latin typeface="Cambria Math" panose="02040503050406030204" pitchFamily="18" charset="0"/>
                </a:rPr>
                <a:t>𝑃𝑂𝑃_〖𝑈𝑅𝐵〗_(𝑖−1) ³</a:t>
              </a:r>
              <a:endParaRPr lang="pt-BR" sz="1100"/>
            </a:p>
          </xdr:txBody>
        </xdr:sp>
      </mc:Fallback>
    </mc:AlternateContent>
    <xdr:clientData/>
  </xdr:oneCellAnchor>
</xdr:wsDr>
</file>

<file path=xl/drawings/drawing3.xml><?xml version="1.0" encoding="utf-8"?>
<xdr:wsDr xmlns:xdr="http://schemas.openxmlformats.org/drawingml/2006/spreadsheetDrawing" xmlns:a="http://schemas.openxmlformats.org/drawingml/2006/main">
  <xdr:twoCellAnchor>
    <xdr:from>
      <xdr:col>2</xdr:col>
      <xdr:colOff>57150</xdr:colOff>
      <xdr:row>5</xdr:row>
      <xdr:rowOff>19050</xdr:rowOff>
    </xdr:from>
    <xdr:to>
      <xdr:col>3</xdr:col>
      <xdr:colOff>1160550</xdr:colOff>
      <xdr:row>5</xdr:row>
      <xdr:rowOff>304967</xdr:rowOff>
    </xdr:to>
    <xdr:sp macro="" textlink="">
      <xdr:nvSpPr>
        <xdr:cNvPr id="2" name="Bevel 1">
          <a:hlinkClick xmlns:r="http://schemas.openxmlformats.org/officeDocument/2006/relationships" r:id="rId1"/>
          <a:extLst>
            <a:ext uri="{FF2B5EF4-FFF2-40B4-BE49-F238E27FC236}">
              <a16:creationId xmlns:a16="http://schemas.microsoft.com/office/drawing/2014/main" id="{E63CAB51-9F76-4AF2-86F8-9A8AB2CCB682}"/>
            </a:ext>
          </a:extLst>
        </xdr:cNvPr>
        <xdr:cNvSpPr/>
      </xdr:nvSpPr>
      <xdr:spPr>
        <a:xfrm>
          <a:off x="219075" y="1200150"/>
          <a:ext cx="1379625" cy="285917"/>
        </a:xfrm>
        <a:prstGeom prst="bevel">
          <a:avLst/>
        </a:prstGeom>
        <a:solidFill>
          <a:schemeClr val="bg1">
            <a:lumMod val="95000"/>
          </a:schemeClr>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solidFill>
                <a:sysClr val="windowText" lastClr="000000"/>
              </a:solidFill>
              <a:latin typeface="Arial" panose="020B0604020202020204" pitchFamily="34" charset="0"/>
              <a:cs typeface="Arial" panose="020B0604020202020204" pitchFamily="34" charset="0"/>
            </a:rPr>
            <a:t>Voltar ao Índice</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17991</xdr:colOff>
      <xdr:row>4</xdr:row>
      <xdr:rowOff>48683</xdr:rowOff>
    </xdr:from>
    <xdr:to>
      <xdr:col>1</xdr:col>
      <xdr:colOff>1349991</xdr:colOff>
      <xdr:row>4</xdr:row>
      <xdr:rowOff>315550</xdr:rowOff>
    </xdr:to>
    <xdr:sp macro="" textlink="">
      <xdr:nvSpPr>
        <xdr:cNvPr id="2" name="Bevel 1">
          <a:hlinkClick xmlns:r="http://schemas.openxmlformats.org/officeDocument/2006/relationships" r:id="rId1"/>
          <a:extLst>
            <a:ext uri="{FF2B5EF4-FFF2-40B4-BE49-F238E27FC236}">
              <a16:creationId xmlns:a16="http://schemas.microsoft.com/office/drawing/2014/main" id="{50A03AB6-8B4A-4590-857F-B5BBFC47F2A1}"/>
            </a:ext>
          </a:extLst>
        </xdr:cNvPr>
        <xdr:cNvSpPr/>
      </xdr:nvSpPr>
      <xdr:spPr>
        <a:xfrm>
          <a:off x="103716" y="982133"/>
          <a:ext cx="1332000" cy="266867"/>
        </a:xfrm>
        <a:prstGeom prst="bevel">
          <a:avLst/>
        </a:prstGeom>
        <a:solidFill>
          <a:schemeClr val="bg1">
            <a:lumMod val="95000"/>
          </a:schemeClr>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solidFill>
                <a:sysClr val="windowText" lastClr="000000"/>
              </a:solidFill>
              <a:latin typeface="Arial" panose="020B0604020202020204" pitchFamily="34" charset="0"/>
              <a:cs typeface="Arial" panose="020B0604020202020204" pitchFamily="34" charset="0"/>
            </a:rPr>
            <a:t>Voltar ao Índice</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xdr:col>
      <xdr:colOff>17991</xdr:colOff>
      <xdr:row>4</xdr:row>
      <xdr:rowOff>48683</xdr:rowOff>
    </xdr:from>
    <xdr:to>
      <xdr:col>1</xdr:col>
      <xdr:colOff>1349991</xdr:colOff>
      <xdr:row>4</xdr:row>
      <xdr:rowOff>315550</xdr:rowOff>
    </xdr:to>
    <xdr:sp macro="" textlink="">
      <xdr:nvSpPr>
        <xdr:cNvPr id="2" name="Bevel 1">
          <a:hlinkClick xmlns:r="http://schemas.openxmlformats.org/officeDocument/2006/relationships" r:id="rId1"/>
          <a:extLst>
            <a:ext uri="{FF2B5EF4-FFF2-40B4-BE49-F238E27FC236}">
              <a16:creationId xmlns:a16="http://schemas.microsoft.com/office/drawing/2014/main" id="{67B71CB3-18D7-4E3B-94F4-BF08B91315BD}"/>
            </a:ext>
          </a:extLst>
        </xdr:cNvPr>
        <xdr:cNvSpPr/>
      </xdr:nvSpPr>
      <xdr:spPr>
        <a:xfrm>
          <a:off x="103716" y="982133"/>
          <a:ext cx="1332000" cy="266867"/>
        </a:xfrm>
        <a:prstGeom prst="bevel">
          <a:avLst/>
        </a:prstGeom>
        <a:solidFill>
          <a:schemeClr val="bg1">
            <a:lumMod val="95000"/>
          </a:schemeClr>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solidFill>
                <a:sysClr val="windowText" lastClr="000000"/>
              </a:solidFill>
              <a:latin typeface="Arial" panose="020B0604020202020204" pitchFamily="34" charset="0"/>
              <a:cs typeface="Arial" panose="020B0604020202020204" pitchFamily="34" charset="0"/>
            </a:rPr>
            <a:t>Voltar ao Índice</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xdr:col>
      <xdr:colOff>22860</xdr:colOff>
      <xdr:row>4</xdr:row>
      <xdr:rowOff>68580</xdr:rowOff>
    </xdr:from>
    <xdr:to>
      <xdr:col>2</xdr:col>
      <xdr:colOff>502920</xdr:colOff>
      <xdr:row>4</xdr:row>
      <xdr:rowOff>327660</xdr:rowOff>
    </xdr:to>
    <xdr:sp macro="" textlink="">
      <xdr:nvSpPr>
        <xdr:cNvPr id="3" name="Bevel 1">
          <a:hlinkClick xmlns:r="http://schemas.openxmlformats.org/officeDocument/2006/relationships" r:id="rId1"/>
          <a:extLst>
            <a:ext uri="{FF2B5EF4-FFF2-40B4-BE49-F238E27FC236}">
              <a16:creationId xmlns:a16="http://schemas.microsoft.com/office/drawing/2014/main" id="{AB567B3D-90A2-452A-935D-E8C8254CFE90}"/>
            </a:ext>
          </a:extLst>
        </xdr:cNvPr>
        <xdr:cNvSpPr/>
      </xdr:nvSpPr>
      <xdr:spPr>
        <a:xfrm>
          <a:off x="137160" y="1005840"/>
          <a:ext cx="1264920" cy="259080"/>
        </a:xfrm>
        <a:prstGeom prst="bevel">
          <a:avLst/>
        </a:prstGeom>
        <a:solidFill>
          <a:schemeClr val="bg1">
            <a:lumMod val="95000"/>
          </a:schemeClr>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solidFill>
                <a:sysClr val="windowText" lastClr="000000"/>
              </a:solidFill>
              <a:latin typeface="Arial" panose="020B0604020202020204" pitchFamily="34" charset="0"/>
              <a:cs typeface="Arial" panose="020B0604020202020204" pitchFamily="34" charset="0"/>
            </a:rPr>
            <a:t>Voltar ao Índice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47625</xdr:colOff>
      <xdr:row>5</xdr:row>
      <xdr:rowOff>95250</xdr:rowOff>
    </xdr:from>
    <xdr:to>
      <xdr:col>2</xdr:col>
      <xdr:colOff>583406</xdr:colOff>
      <xdr:row>6</xdr:row>
      <xdr:rowOff>167</xdr:rowOff>
    </xdr:to>
    <xdr:sp macro="" textlink="">
      <xdr:nvSpPr>
        <xdr:cNvPr id="2" name="Bevel 1">
          <a:hlinkClick xmlns:r="http://schemas.openxmlformats.org/officeDocument/2006/relationships" r:id="rId1"/>
          <a:extLst>
            <a:ext uri="{FF2B5EF4-FFF2-40B4-BE49-F238E27FC236}">
              <a16:creationId xmlns:a16="http://schemas.microsoft.com/office/drawing/2014/main" id="{1E546816-0C42-4B85-A6BF-39C0C73F94F7}"/>
            </a:ext>
          </a:extLst>
        </xdr:cNvPr>
        <xdr:cNvSpPr/>
      </xdr:nvSpPr>
      <xdr:spPr>
        <a:xfrm>
          <a:off x="166688" y="1333500"/>
          <a:ext cx="1250156" cy="285917"/>
        </a:xfrm>
        <a:prstGeom prst="bevel">
          <a:avLst/>
        </a:prstGeom>
        <a:solidFill>
          <a:schemeClr val="bg1">
            <a:lumMod val="95000"/>
          </a:schemeClr>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solidFill>
                <a:sysClr val="windowText" lastClr="000000"/>
              </a:solidFill>
              <a:latin typeface="Arial" panose="020B0604020202020204" pitchFamily="34" charset="0"/>
              <a:cs typeface="Arial" panose="020B0604020202020204" pitchFamily="34" charset="0"/>
            </a:rPr>
            <a:t>Voltar ao Índice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47625</xdr:colOff>
      <xdr:row>5</xdr:row>
      <xdr:rowOff>95250</xdr:rowOff>
    </xdr:from>
    <xdr:to>
      <xdr:col>1</xdr:col>
      <xdr:colOff>1379625</xdr:colOff>
      <xdr:row>6</xdr:row>
      <xdr:rowOff>167</xdr:rowOff>
    </xdr:to>
    <xdr:sp macro="" textlink="">
      <xdr:nvSpPr>
        <xdr:cNvPr id="3" name="Bevel 1">
          <a:hlinkClick xmlns:r="http://schemas.openxmlformats.org/officeDocument/2006/relationships" r:id="rId1"/>
          <a:extLst>
            <a:ext uri="{FF2B5EF4-FFF2-40B4-BE49-F238E27FC236}">
              <a16:creationId xmlns:a16="http://schemas.microsoft.com/office/drawing/2014/main" id="{D174D625-9286-49CB-A704-FD1A6697932D}"/>
            </a:ext>
          </a:extLst>
        </xdr:cNvPr>
        <xdr:cNvSpPr/>
      </xdr:nvSpPr>
      <xdr:spPr>
        <a:xfrm>
          <a:off x="161925" y="1276350"/>
          <a:ext cx="1332000" cy="285917"/>
        </a:xfrm>
        <a:prstGeom prst="bevel">
          <a:avLst/>
        </a:prstGeom>
        <a:solidFill>
          <a:schemeClr val="bg1">
            <a:lumMod val="95000"/>
          </a:schemeClr>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solidFill>
                <a:sysClr val="windowText" lastClr="000000"/>
              </a:solidFill>
              <a:latin typeface="Arial" panose="020B0604020202020204" pitchFamily="34" charset="0"/>
              <a:cs typeface="Arial" panose="020B0604020202020204" pitchFamily="34" charset="0"/>
            </a:rPr>
            <a:t>Voltar ao Índice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9525</xdr:colOff>
      <xdr:row>4</xdr:row>
      <xdr:rowOff>47625</xdr:rowOff>
    </xdr:from>
    <xdr:to>
      <xdr:col>1</xdr:col>
      <xdr:colOff>1341525</xdr:colOff>
      <xdr:row>4</xdr:row>
      <xdr:rowOff>333542</xdr:rowOff>
    </xdr:to>
    <xdr:sp macro="" textlink="">
      <xdr:nvSpPr>
        <xdr:cNvPr id="2" name="Bevel 1">
          <a:hlinkClick xmlns:r="http://schemas.openxmlformats.org/officeDocument/2006/relationships" r:id="rId1"/>
          <a:extLst>
            <a:ext uri="{FF2B5EF4-FFF2-40B4-BE49-F238E27FC236}">
              <a16:creationId xmlns:a16="http://schemas.microsoft.com/office/drawing/2014/main" id="{DC14119E-BF6F-45BF-9D6E-E69C5A66C49F}"/>
            </a:ext>
          </a:extLst>
        </xdr:cNvPr>
        <xdr:cNvSpPr/>
      </xdr:nvSpPr>
      <xdr:spPr>
        <a:xfrm>
          <a:off x="123825" y="981075"/>
          <a:ext cx="1332000" cy="285917"/>
        </a:xfrm>
        <a:prstGeom prst="bevel">
          <a:avLst/>
        </a:prstGeom>
        <a:solidFill>
          <a:schemeClr val="bg1">
            <a:lumMod val="95000"/>
          </a:schemeClr>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solidFill>
                <a:sysClr val="windowText" lastClr="000000"/>
              </a:solidFill>
              <a:latin typeface="Arial" panose="020B0604020202020204" pitchFamily="34" charset="0"/>
              <a:cs typeface="Arial" panose="020B0604020202020204" pitchFamily="34" charset="0"/>
            </a:rPr>
            <a:t>Voltar ao Índice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42334</xdr:colOff>
      <xdr:row>5</xdr:row>
      <xdr:rowOff>67733</xdr:rowOff>
    </xdr:from>
    <xdr:to>
      <xdr:col>1</xdr:col>
      <xdr:colOff>1374334</xdr:colOff>
      <xdr:row>5</xdr:row>
      <xdr:rowOff>353650</xdr:rowOff>
    </xdr:to>
    <xdr:sp macro="" textlink="">
      <xdr:nvSpPr>
        <xdr:cNvPr id="2" name="Bevel 1">
          <a:hlinkClick xmlns:r="http://schemas.openxmlformats.org/officeDocument/2006/relationships" r:id="rId1"/>
          <a:extLst>
            <a:ext uri="{FF2B5EF4-FFF2-40B4-BE49-F238E27FC236}">
              <a16:creationId xmlns:a16="http://schemas.microsoft.com/office/drawing/2014/main" id="{46FD1519-300A-4487-BEFE-C8D7C0D71A02}"/>
            </a:ext>
          </a:extLst>
        </xdr:cNvPr>
        <xdr:cNvSpPr/>
      </xdr:nvSpPr>
      <xdr:spPr>
        <a:xfrm>
          <a:off x="160867" y="1261533"/>
          <a:ext cx="1332000" cy="285917"/>
        </a:xfrm>
        <a:prstGeom prst="bevel">
          <a:avLst/>
        </a:prstGeom>
        <a:solidFill>
          <a:schemeClr val="bg1">
            <a:lumMod val="95000"/>
          </a:schemeClr>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solidFill>
                <a:sysClr val="windowText" lastClr="000000"/>
              </a:solidFill>
              <a:latin typeface="Arial" panose="020B0604020202020204" pitchFamily="34" charset="0"/>
              <a:cs typeface="Arial" panose="020B0604020202020204" pitchFamily="34" charset="0"/>
            </a:rPr>
            <a:t>Voltar ao Índice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8466</xdr:colOff>
      <xdr:row>5</xdr:row>
      <xdr:rowOff>67733</xdr:rowOff>
    </xdr:from>
    <xdr:to>
      <xdr:col>1</xdr:col>
      <xdr:colOff>1340466</xdr:colOff>
      <xdr:row>5</xdr:row>
      <xdr:rowOff>353650</xdr:rowOff>
    </xdr:to>
    <xdr:sp macro="" textlink="">
      <xdr:nvSpPr>
        <xdr:cNvPr id="2" name="Bevel 1">
          <a:hlinkClick xmlns:r="http://schemas.openxmlformats.org/officeDocument/2006/relationships" r:id="rId1"/>
          <a:extLst>
            <a:ext uri="{FF2B5EF4-FFF2-40B4-BE49-F238E27FC236}">
              <a16:creationId xmlns:a16="http://schemas.microsoft.com/office/drawing/2014/main" id="{5E2BF2BB-CDF9-4B20-8403-D7D8A052661F}"/>
            </a:ext>
          </a:extLst>
        </xdr:cNvPr>
        <xdr:cNvSpPr/>
      </xdr:nvSpPr>
      <xdr:spPr>
        <a:xfrm>
          <a:off x="126999" y="1261533"/>
          <a:ext cx="1332000" cy="285917"/>
        </a:xfrm>
        <a:prstGeom prst="bevel">
          <a:avLst/>
        </a:prstGeom>
        <a:solidFill>
          <a:schemeClr val="bg1">
            <a:lumMod val="95000"/>
          </a:schemeClr>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solidFill>
                <a:sysClr val="windowText" lastClr="000000"/>
              </a:solidFill>
              <a:latin typeface="Arial" panose="020B0604020202020204" pitchFamily="34" charset="0"/>
              <a:cs typeface="Arial" panose="020B0604020202020204" pitchFamily="34" charset="0"/>
            </a:rPr>
            <a:t>Voltar ao Índice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47625</xdr:colOff>
      <xdr:row>5</xdr:row>
      <xdr:rowOff>95250</xdr:rowOff>
    </xdr:from>
    <xdr:to>
      <xdr:col>1</xdr:col>
      <xdr:colOff>1379625</xdr:colOff>
      <xdr:row>6</xdr:row>
      <xdr:rowOff>167</xdr:rowOff>
    </xdr:to>
    <xdr:sp macro="" textlink="">
      <xdr:nvSpPr>
        <xdr:cNvPr id="2" name="Bevel 1">
          <a:hlinkClick xmlns:r="http://schemas.openxmlformats.org/officeDocument/2006/relationships" r:id="rId1"/>
          <a:extLst>
            <a:ext uri="{FF2B5EF4-FFF2-40B4-BE49-F238E27FC236}">
              <a16:creationId xmlns:a16="http://schemas.microsoft.com/office/drawing/2014/main" id="{068961E1-31B5-4218-835E-86EC91F98260}"/>
            </a:ext>
          </a:extLst>
        </xdr:cNvPr>
        <xdr:cNvSpPr/>
      </xdr:nvSpPr>
      <xdr:spPr>
        <a:xfrm>
          <a:off x="161925" y="1276350"/>
          <a:ext cx="1332000" cy="285917"/>
        </a:xfrm>
        <a:prstGeom prst="bevel">
          <a:avLst/>
        </a:prstGeom>
        <a:solidFill>
          <a:schemeClr val="bg1">
            <a:lumMod val="95000"/>
          </a:schemeClr>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solidFill>
                <a:sysClr val="windowText" lastClr="000000"/>
              </a:solidFill>
              <a:latin typeface="Arial" panose="020B0604020202020204" pitchFamily="34" charset="0"/>
              <a:cs typeface="Arial" panose="020B0604020202020204" pitchFamily="34" charset="0"/>
            </a:rPr>
            <a:t>Voltar ao Índice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brspfs04\WORKFA\lydiane\ME\ADASA\AP\MODELO_ER_-_ADASA_xv_1.1x_-_AP_001-2008\(BASE)%20EMPRESA%20REFERENCIA%20-%20ANEEL%20-%20CEB%20AP%20-%20Final.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brspfs04\WORKFA\Users\Valuation%20Group\Business%20Valuation\SERVI&#199;OS\Regula&#231;&#227;o%20Econ&#244;mica\2.%20Projetos\2015\ADASA\6.%20Pesquisas%20DTT\0.%20ADASA%20-%20Planilhas\NT%20005-2010\MODELO_Custos%20Operacionais%20Eficientes%20-%20NT%20005-2010%20-%20Pos-AP001%20-%202010.xls?69D9A924" TargetMode="External"/><Relationship Id="rId1" Type="http://schemas.openxmlformats.org/officeDocument/2006/relationships/externalLinkPath" Target="file:///\\69D9A924\MODELO_Custos%20Operacionais%20Eficientes%20-%20NT%20005-2010%20-%20Pos-AP001%20-%20201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rspfs\WORKFA\Users\Valuation%20Group\Business%20Valuation\SERVI&#199;OS\Regula&#231;&#227;o%20Econ&#244;mica\2.%20Projetos\2014\Agesan\2.%20Execu&#231;&#227;o\Entrega%202%20-%20Diagn&#243;stico%20da%20Situa&#231;&#227;o%20atual\Item%20V\Lages\DRE%20Hist&#243;rica_Lage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brspfs01\WORKFAS\FAS\Clientes%202008\Henkel\WACC\WACC_junho_2008%20Ajustada_Henkel_vFIN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Brspbcfs\workfas\Users\CORPORA\Staff\Fernanda%20Sodr&#233;\Tr&#243;pico\Wacc%20VoiP%20Novembro_2004%20fernand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INEL DE CONTROLE"/>
      <sheetName val="Parâmetros"/>
      <sheetName val="Consumidores"/>
      <sheetName val="Dados Físicos"/>
      <sheetName val="Custos Adicionais"/>
      <sheetName val="EmpresasDadosGerais"/>
      <sheetName val="Índices"/>
      <sheetName val="Custo Mat de Tarefas"/>
      <sheetName val="Custos EPC-EPI"/>
      <sheetName val="Custo Equipe"/>
      <sheetName val="Custos de Veículo"/>
      <sheetName val="Administração e Sistemas"/>
      <sheetName val="Salarios"/>
      <sheetName val="Cluster1"/>
      <sheetName val="Cluster2"/>
      <sheetName val="Cluster3"/>
      <sheetName val="Cluster4"/>
      <sheetName val="Cluster5"/>
      <sheetName val="Cluster6"/>
      <sheetName val="Cluster7"/>
      <sheetName val="Cluster8"/>
      <sheetName val="Cluster9"/>
      <sheetName val="Cluster10"/>
      <sheetName val="Gastos Gerencias Regionais"/>
      <sheetName val="Tarefas Comerciais"/>
      <sheetName val="Tarefas de O&amp;M"/>
      <sheetName val="Gastos Sistemas Computacionais"/>
      <sheetName val="Plan1"/>
      <sheetName val="Faturamento"/>
      <sheetName val="Perdas velha"/>
      <sheetName val="Perdas Nao Técnicas"/>
      <sheetName val="Teleatendimentovelho"/>
      <sheetName val="Teleatendimento"/>
      <sheetName val="Relatorio 1"/>
      <sheetName val="Relatorio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e"/>
      <sheetName val="P-Indices"/>
      <sheetName val="P-Salarios"/>
      <sheetName val="P-Equipes"/>
      <sheetName val="P-Veiculos"/>
      <sheetName val="E-Estrutura"/>
      <sheetName val="E-AdmSist"/>
      <sheetName val="E-ETA-ETE"/>
      <sheetName val="E-Elevatorias"/>
      <sheetName val="E-Comercial"/>
      <sheetName val="E-Economias"/>
      <sheetName val="E-Fisicos-Agua (Cap)"/>
      <sheetName val="E-Fisicos-Agua (ETA)"/>
      <sheetName val="E-Fisicos-Agua (Dist)"/>
      <sheetName val="E-Fisicos-Esgoto (Col)"/>
      <sheetName val="E-Fisicos-Esgoto (ETE)"/>
      <sheetName val="E-Fisicos-Esgoto (Emi)"/>
      <sheetName val="E-Adicionais"/>
      <sheetName val="C-Sistemas"/>
      <sheetName val="C-EstCentral"/>
      <sheetName val="C-Regional"/>
      <sheetName val="C-Elevatorias"/>
      <sheetName val="C-ETA-ETE Adm"/>
      <sheetName val="C-ETA-ETE Insumos"/>
      <sheetName val="C-EscritCom"/>
      <sheetName val="C-Faturamento"/>
      <sheetName val="C-Teleatendimento"/>
      <sheetName val="C-O&amp;M-Agua (Cap)"/>
      <sheetName val="C-O&amp;M-Agua (ETA)"/>
      <sheetName val="C-O&amp;M-Agua (Dist)"/>
      <sheetName val="C-O&amp;M-Esgoto (Col)"/>
      <sheetName val="C-O&amp;M-Esgoto (ETE)"/>
      <sheetName val="C-O&amp;M-Esgoto (Emi)"/>
      <sheetName val="S-Geral"/>
      <sheetName val="S-Sistemas"/>
      <sheetName val="S-EstCentral"/>
      <sheetName val="S-Regional"/>
      <sheetName val="S-Elevatorias"/>
      <sheetName val="S-ETA-ETE"/>
      <sheetName val="S-EscritCom"/>
      <sheetName val="S-Faturamento"/>
      <sheetName val="S-Teleatendimento"/>
      <sheetName val="S-O&amp;M Gasto"/>
      <sheetName val="S-O&amp;M Qtdes"/>
      <sheetName val="S-CustSiste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E"/>
      <sheetName val="Recebidos"/>
      <sheetName val="Rec. 2010"/>
      <sheetName val="Rec. 2011"/>
      <sheetName val="Rec. 2013"/>
      <sheetName val="Desp. 2010"/>
      <sheetName val="Desp. 2011"/>
      <sheetName val="Desp. 2012"/>
      <sheetName val="Verificar_Desp. 2013"/>
      <sheetName val="Verificar_Desp 2012"/>
      <sheetName val="Verificar_Rec. 2014"/>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ão Relatótio"/>
      <sheetName val="Final"/>
      <sheetName val="Controle"/>
      <sheetName val="BETA"/>
      <sheetName val="Country Risk"/>
      <sheetName val="T-Bonds"/>
      <sheetName val="Long-Horizon ERP"/>
      <sheetName val="Mid-Cap Premia"/>
      <sheetName val="Low-Cap Premia"/>
      <sheetName val="Micro-Cap Premia"/>
      <sheetName val="US Inflation"/>
    </sheetNames>
    <sheetDataSet>
      <sheetData sheetId="0" refreshError="1"/>
      <sheetData sheetId="1"/>
      <sheetData sheetId="2"/>
      <sheetData sheetId="3"/>
      <sheetData sheetId="4" refreshError="1"/>
      <sheetData sheetId="5"/>
      <sheetData sheetId="6" refreshError="1"/>
      <sheetData sheetId="7" refreshError="1"/>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terc"/>
      <sheetName val="Kterc (2)"/>
      <sheetName val="Final"/>
      <sheetName val="Controle"/>
      <sheetName val="BETA (2)"/>
      <sheetName val="BETA"/>
      <sheetName val="Country Risk"/>
      <sheetName val="T-Bonds"/>
      <sheetName val="Long-Horizon ERP"/>
      <sheetName val="Mid-Cap Premia"/>
      <sheetName val="Low-Cap Premia"/>
      <sheetName val="Micro-Cap Premia"/>
      <sheetName val="US Inflation"/>
      <sheetName val="Fat TI"/>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persons/person.xml><?xml version="1.0" encoding="utf-8"?>
<personList xmlns="http://schemas.microsoft.com/office/spreadsheetml/2018/threadedcomments" xmlns:x="http://schemas.openxmlformats.org/spreadsheetml/2006/main">
  <person displayName="Jéssica Sousa de Araujo" id="{AA453B37-3786-49B4-8262-5A458F7FBFFA}" userId="S::jessica.araujo@adasa.df.gov.br::92cb63d1-0341-4aca-b9ac-a56be9acad25" providerId="AD"/>
  <person displayName="Fernanda de Miranda Ribeiro" id="{D17D889F-B77C-4210-AEAC-E96C61D35DDA}" userId="S::fernanda.ribeiro@adasa.df.gov.br::15010a63-7636-4002-95bd-d61cb5dbe0a0" providerId="AD"/>
</personList>
</file>

<file path=xl/theme/theme1.xml><?xml version="1.0" encoding="utf-8"?>
<a:theme xmlns:a="http://schemas.openxmlformats.org/drawingml/2006/main" name="Tema do Office">
  <a:themeElements>
    <a:clrScheme name="Personalizada 2">
      <a:dk1>
        <a:sysClr val="windowText" lastClr="000000"/>
      </a:dk1>
      <a:lt1>
        <a:sysClr val="window" lastClr="FFFFFF"/>
      </a:lt1>
      <a:dk2>
        <a:srgbClr val="44546A"/>
      </a:dk2>
      <a:lt2>
        <a:srgbClr val="E7E6E6"/>
      </a:lt2>
      <a:accent1>
        <a:srgbClr val="70ABCF"/>
      </a:accent1>
      <a:accent2>
        <a:srgbClr val="EDF2F6"/>
      </a:accent2>
      <a:accent3>
        <a:srgbClr val="70ABCF"/>
      </a:accent3>
      <a:accent4>
        <a:srgbClr val="117FC3"/>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U43" dT="2024-03-04T18:34:55.54" personId="{AA453B37-3786-49B4-8262-5A458F7FBFFA}" id="{CD1E4E6C-CC23-4EE8-918B-9D0EF46532D6}">
    <text>Devido à falta de informações acerca dos eventos que originaram o estorno do volume de esgoto importado, o volume de 1.234.835 m³ foi desconsiderado dos cálculos da 4ª RTP.</text>
  </threadedComment>
</ThreadedComments>
</file>

<file path=xl/threadedComments/threadedComment2.xml><?xml version="1.0" encoding="utf-8"?>
<ThreadedComments xmlns="http://schemas.microsoft.com/office/spreadsheetml/2018/threadedcomments" xmlns:x="http://schemas.openxmlformats.org/spreadsheetml/2006/main">
  <threadedComment ref="F31" dT="2024-02-28T17:38:17.18" personId="{D17D889F-B77C-4210-AEAC-E96C61D35DDA}" id="{2202866E-B825-4552-845A-6177FC47A255}">
    <text>Estes valores foram extraídos da POF 2017-2018 via softwares de programação em estatística</text>
  </threadedComment>
</ThreadedComments>
</file>

<file path=xl/threadedComments/threadedComment3.xml><?xml version="1.0" encoding="utf-8"?>
<ThreadedComments xmlns="http://schemas.microsoft.com/office/spreadsheetml/2018/threadedcomments" xmlns:x="http://schemas.openxmlformats.org/spreadsheetml/2006/main">
  <threadedComment ref="C21" dT="2024-02-23T14:27:36.30" personId="{D17D889F-B77C-4210-AEAC-E96C61D35DDA}" id="{650682DA-A3AB-474A-85E0-9D0D28946310}">
    <text>Censo*Taxa de Crescimento Anual</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7.bin"/><Relationship Id="rId5" Type="http://schemas.microsoft.com/office/2017/10/relationships/threadedComment" Target="../threadedComments/threadedComment1.xml"/><Relationship Id="rId4" Type="http://schemas.openxmlformats.org/officeDocument/2006/relationships/comments" Target="../comments3.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14.xml"/><Relationship Id="rId4" Type="http://schemas.microsoft.com/office/2017/10/relationships/threadedComment" Target="../threadedComments/threadedComment2.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0.bin"/><Relationship Id="rId1" Type="http://schemas.openxmlformats.org/officeDocument/2006/relationships/hyperlink" Target="https://www.caesb.df.gov.br/empresa/governanca-corporativa/balancos-e-relatorios/demonstracoes-financeiras.html"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29.xml"/><Relationship Id="rId4" Type="http://schemas.microsoft.com/office/2017/10/relationships/threadedComment" Target="../threadedComments/threadedComment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hyperlink" Target="https://www.adasa.df.gov.br/images/storage/legislacao/Res_ADASA/2022/res2_pdf/RESOLU%C3%87%C3%83O%20N%C2%BA%2012_2022.pdf"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23.bin"/><Relationship Id="rId1" Type="http://schemas.openxmlformats.org/officeDocument/2006/relationships/hyperlink" Target="https://www.adasa.df.gov.br/images/storage/audiencia_publica/006-2023/Resolu%C3%A7%C3%A3o%20n%C2%BA%2022_2023.pdf" TargetMode="Externa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24.bin"/><Relationship Id="rId1" Type="http://schemas.openxmlformats.org/officeDocument/2006/relationships/hyperlink" Target="https://extra-ibre.fgv.br/IBRE/sitefgvdados/visualizaconsulta.aspx"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DA4C6-C24C-413B-BC6C-7C489AF80548}">
  <sheetPr codeName="Sheet1">
    <tabColor theme="3"/>
  </sheetPr>
  <dimension ref="A1:L19"/>
  <sheetViews>
    <sheetView showGridLines="0" zoomScale="80" zoomScaleNormal="80" workbookViewId="0">
      <selection activeCell="Y14" sqref="Y14"/>
    </sheetView>
  </sheetViews>
  <sheetFormatPr defaultColWidth="0" defaultRowHeight="15" zeroHeight="1"/>
  <cols>
    <col min="1" max="1" width="1.7109375" customWidth="1"/>
    <col min="2" max="10" width="18.42578125" customWidth="1"/>
    <col min="11" max="12" width="9.140625" customWidth="1"/>
    <col min="13" max="16384" width="9.140625" hidden="1"/>
  </cols>
  <sheetData>
    <row r="1" spans="2:10"/>
    <row r="2" spans="2:10"/>
    <row r="3" spans="2:10"/>
    <row r="4" spans="2:10">
      <c r="G4" s="21"/>
    </row>
    <row r="5" spans="2:10"/>
    <row r="6" spans="2:10">
      <c r="C6" s="21"/>
      <c r="D6" s="21"/>
      <c r="E6" s="21"/>
      <c r="F6" s="21"/>
      <c r="G6" s="21"/>
      <c r="H6" s="21"/>
      <c r="I6" s="21"/>
      <c r="J6" s="21"/>
    </row>
    <row r="7" spans="2:10">
      <c r="C7" s="21"/>
      <c r="D7" s="21"/>
      <c r="E7" s="21"/>
      <c r="F7" s="21"/>
      <c r="G7" s="21"/>
      <c r="H7" s="21"/>
      <c r="I7" s="21"/>
      <c r="J7" s="21"/>
    </row>
    <row r="8" spans="2:10">
      <c r="C8" s="21"/>
      <c r="D8" s="21"/>
      <c r="E8" s="21"/>
      <c r="F8" s="21"/>
      <c r="G8" s="21"/>
      <c r="H8" s="21"/>
      <c r="I8" s="21"/>
      <c r="J8" s="21"/>
    </row>
    <row r="9" spans="2:10" ht="20.25">
      <c r="B9" s="22" t="s">
        <v>0</v>
      </c>
      <c r="C9" s="21"/>
      <c r="D9" s="21"/>
      <c r="E9" s="21"/>
      <c r="F9" s="21"/>
      <c r="G9" s="21"/>
      <c r="H9" s="21"/>
      <c r="I9" s="21"/>
      <c r="J9" s="21"/>
    </row>
    <row r="10" spans="2:10" ht="15.75">
      <c r="B10" s="23" t="s">
        <v>1</v>
      </c>
      <c r="C10" s="21"/>
      <c r="D10" s="21"/>
      <c r="E10" s="21"/>
      <c r="F10" s="21"/>
      <c r="G10" s="21"/>
      <c r="H10" s="21"/>
      <c r="I10" s="21"/>
      <c r="J10" s="21"/>
    </row>
    <row r="11" spans="2:10">
      <c r="B11" s="21"/>
      <c r="C11" s="21"/>
      <c r="D11" s="21"/>
      <c r="E11" s="21"/>
      <c r="F11" s="21"/>
      <c r="G11" s="21"/>
      <c r="H11" s="21"/>
      <c r="I11" s="21"/>
      <c r="J11" s="21"/>
    </row>
    <row r="12" spans="2:10">
      <c r="B12" s="1006" t="s">
        <v>2</v>
      </c>
      <c r="C12" s="1006"/>
      <c r="D12" s="1006"/>
      <c r="E12" s="1006"/>
      <c r="F12" s="1006"/>
      <c r="G12" s="1006"/>
      <c r="H12" s="1006"/>
      <c r="I12" s="1006"/>
      <c r="J12" s="1006"/>
    </row>
    <row r="13" spans="2:10">
      <c r="B13" s="405"/>
      <c r="C13" s="405"/>
      <c r="D13" s="405"/>
      <c r="E13" s="405"/>
      <c r="F13" s="405"/>
      <c r="G13" s="405"/>
      <c r="H13" s="405"/>
      <c r="I13" s="405"/>
      <c r="J13" s="405"/>
    </row>
    <row r="14" spans="2:10" ht="120" customHeight="1">
      <c r="B14" s="1007" t="s">
        <v>3</v>
      </c>
      <c r="C14" s="1008"/>
      <c r="D14" s="1008"/>
      <c r="E14" s="1008"/>
      <c r="F14" s="1008"/>
      <c r="G14" s="1008"/>
      <c r="H14" s="1008"/>
      <c r="I14" s="1008"/>
      <c r="J14" s="1009"/>
    </row>
    <row r="15" spans="2:10"/>
    <row r="16" spans="2:10">
      <c r="B16" s="558" t="s">
        <v>4</v>
      </c>
    </row>
    <row r="17" spans="2:2">
      <c r="B17" s="558" t="s">
        <v>5</v>
      </c>
    </row>
    <row r="18" spans="2:2"/>
    <row r="19" spans="2:2"/>
  </sheetData>
  <mergeCells count="2">
    <mergeCell ref="B12:J12"/>
    <mergeCell ref="B14:J14"/>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06631-0849-4E6B-A34F-580107439D56}">
  <sheetPr codeName="Sheet11">
    <tabColor theme="4"/>
  </sheetPr>
  <dimension ref="A1:Q141"/>
  <sheetViews>
    <sheetView showGridLines="0" zoomScale="90" zoomScaleNormal="90" workbookViewId="0"/>
  </sheetViews>
  <sheetFormatPr defaultColWidth="0" defaultRowHeight="0" customHeight="1" zeroHeight="1"/>
  <cols>
    <col min="1" max="1" width="1.7109375" style="1" customWidth="1"/>
    <col min="2" max="2" width="30.7109375" style="56" customWidth="1"/>
    <col min="3" max="3" width="12.28515625" style="56" customWidth="1"/>
    <col min="4" max="7" width="16.140625" style="56" bestFit="1" customWidth="1"/>
    <col min="8" max="15" width="16.140625" style="122" bestFit="1" customWidth="1"/>
    <col min="16" max="16" width="18.140625" style="122" bestFit="1" customWidth="1"/>
    <col min="17" max="17" width="13.140625" style="122" customWidth="1"/>
    <col min="18" max="18" width="9.42578125" style="56" customWidth="1"/>
    <col min="19" max="19" width="0" style="56" hidden="1" customWidth="1"/>
    <col min="20" max="16384" width="0" style="56" hidden="1"/>
  </cols>
  <sheetData>
    <row r="1" spans="1:17" s="1" customFormat="1" ht="9.9499999999999993" customHeight="1">
      <c r="H1" s="122"/>
      <c r="I1" s="122"/>
      <c r="J1" s="122"/>
      <c r="K1" s="122"/>
      <c r="L1" s="122"/>
      <c r="M1" s="122"/>
      <c r="N1" s="122"/>
      <c r="O1" s="122"/>
      <c r="P1" s="122"/>
      <c r="Q1" s="122"/>
    </row>
    <row r="2" spans="1:17" s="30" customFormat="1" ht="24.95" customHeight="1">
      <c r="A2" s="2"/>
      <c r="B2" s="27" t="str">
        <f>'Reposicionamento Tarifário'!D2</f>
        <v>Companhia de Saneamento Ambiental do Distrito Federal - CAESB</v>
      </c>
      <c r="C2" s="27"/>
      <c r="D2" s="28"/>
      <c r="E2" s="28"/>
      <c r="F2" s="28"/>
      <c r="G2" s="28"/>
      <c r="H2" s="28"/>
      <c r="I2" s="28"/>
      <c r="J2" s="28"/>
      <c r="K2" s="28"/>
      <c r="L2" s="1035"/>
      <c r="M2" s="1035"/>
      <c r="N2" s="1035"/>
      <c r="O2" s="1035"/>
      <c r="P2" s="1035"/>
      <c r="Q2" s="122"/>
    </row>
    <row r="3" spans="1:17" s="6" customFormat="1" ht="20.100000000000001" customHeight="1">
      <c r="A3" s="3"/>
      <c r="B3" s="4" t="str">
        <f>'Reposicionamento Tarifário'!D3</f>
        <v>Revisão Tarifária Periódica (4ª RTP)</v>
      </c>
      <c r="C3" s="4"/>
      <c r="D3" s="5"/>
      <c r="E3" s="5"/>
      <c r="F3" s="5"/>
      <c r="G3" s="5"/>
      <c r="H3" s="5"/>
      <c r="I3" s="5"/>
      <c r="J3" s="5"/>
      <c r="K3" s="5"/>
      <c r="L3" s="1035"/>
      <c r="M3" s="1035"/>
      <c r="N3" s="1035"/>
      <c r="O3" s="1035"/>
      <c r="P3" s="1035"/>
      <c r="Q3" s="122"/>
    </row>
    <row r="4" spans="1:17" s="6" customFormat="1" ht="20.100000000000001" customHeight="1">
      <c r="A4" s="3"/>
      <c r="B4" s="4" t="s">
        <v>239</v>
      </c>
      <c r="C4" s="4"/>
      <c r="D4" s="5"/>
      <c r="E4" s="5"/>
      <c r="F4" s="5"/>
      <c r="G4" s="5"/>
      <c r="H4" s="5"/>
      <c r="I4" s="5"/>
      <c r="J4" s="5"/>
      <c r="K4" s="5"/>
      <c r="L4" s="1035"/>
      <c r="M4" s="1035"/>
      <c r="N4" s="1035"/>
      <c r="O4" s="1035"/>
      <c r="P4" s="1035"/>
      <c r="Q4" s="122"/>
    </row>
    <row r="5" spans="1:17" s="6" customFormat="1" ht="20.100000000000001" customHeight="1">
      <c r="A5" s="3"/>
      <c r="B5" s="7" t="s">
        <v>240</v>
      </c>
      <c r="C5" s="7"/>
      <c r="D5" s="5"/>
      <c r="E5" s="5"/>
      <c r="F5" s="5"/>
      <c r="G5" s="5"/>
      <c r="H5" s="5"/>
      <c r="I5" s="5"/>
      <c r="J5" s="5"/>
      <c r="K5" s="5"/>
      <c r="L5" s="1035"/>
      <c r="M5" s="1035"/>
      <c r="N5" s="1035"/>
      <c r="O5" s="1035"/>
      <c r="P5" s="1035"/>
      <c r="Q5" s="122"/>
    </row>
    <row r="6" spans="1:17" s="9" customFormat="1" ht="30" customHeight="1">
      <c r="A6" s="2"/>
      <c r="B6" s="8"/>
      <c r="C6" s="8"/>
      <c r="D6" s="31"/>
      <c r="E6" s="31"/>
      <c r="F6" s="32"/>
      <c r="G6" s="31"/>
      <c r="H6" s="31"/>
      <c r="I6" s="31"/>
      <c r="J6" s="31"/>
      <c r="K6" s="31"/>
      <c r="L6" s="1035"/>
      <c r="M6" s="1035"/>
      <c r="N6" s="1035"/>
      <c r="O6" s="1035"/>
      <c r="P6" s="1035"/>
      <c r="Q6" s="122"/>
    </row>
    <row r="7" spans="1:17" s="34" customFormat="1" ht="12.75">
      <c r="A7" s="1"/>
      <c r="B7" s="33"/>
      <c r="C7" s="33"/>
      <c r="H7" s="122"/>
      <c r="I7" s="122"/>
      <c r="J7" s="122"/>
      <c r="K7" s="122"/>
      <c r="L7" s="122"/>
      <c r="M7" s="122"/>
      <c r="N7" s="122"/>
      <c r="O7" s="122"/>
      <c r="P7" s="122"/>
      <c r="Q7" s="122"/>
    </row>
    <row r="8" spans="1:17" s="40" customFormat="1" ht="15" customHeight="1">
      <c r="A8" s="1"/>
      <c r="B8" s="35" t="s">
        <v>241</v>
      </c>
      <c r="C8" s="1036" t="s">
        <v>242</v>
      </c>
      <c r="D8" s="1036"/>
      <c r="E8" s="36"/>
      <c r="F8" s="37" t="s">
        <v>243</v>
      </c>
      <c r="G8" s="38" t="s">
        <v>244</v>
      </c>
      <c r="H8" s="122"/>
      <c r="I8" s="122"/>
      <c r="J8" s="122"/>
      <c r="K8" s="122"/>
      <c r="L8" s="122"/>
      <c r="M8" s="122"/>
      <c r="N8" s="122"/>
      <c r="O8" s="122"/>
      <c r="P8" s="122"/>
      <c r="Q8" s="122"/>
    </row>
    <row r="9" spans="1:17" s="40" customFormat="1" ht="15" customHeight="1">
      <c r="A9" s="1"/>
      <c r="B9" s="41" t="s">
        <v>245</v>
      </c>
      <c r="C9" s="1037">
        <f>'Vol.água prod_esg col.(m³) 2023'!O14</f>
        <v>410282971</v>
      </c>
      <c r="D9" s="1037"/>
      <c r="E9" s="42"/>
      <c r="F9" s="43" t="s">
        <v>246</v>
      </c>
      <c r="G9" s="44">
        <v>0.01</v>
      </c>
      <c r="H9" s="122"/>
      <c r="I9" s="122"/>
      <c r="J9" s="122"/>
      <c r="K9" s="122"/>
      <c r="L9" s="122"/>
      <c r="M9" s="122"/>
      <c r="N9" s="122"/>
      <c r="O9" s="122"/>
      <c r="P9" s="122"/>
      <c r="Q9" s="122"/>
    </row>
    <row r="10" spans="1:17" s="40" customFormat="1" ht="15" customHeight="1" thickBot="1">
      <c r="A10" s="1"/>
      <c r="B10" s="41" t="s">
        <v>247</v>
      </c>
      <c r="C10" s="1039">
        <f>'Vol.água e esg. Fat. (m³) '!AA17</f>
        <v>307662897.38</v>
      </c>
      <c r="D10" s="1039"/>
      <c r="E10" s="42"/>
      <c r="F10" s="46" t="s">
        <v>248</v>
      </c>
      <c r="G10" s="47">
        <v>2.5000000000000001E-2</v>
      </c>
      <c r="H10" s="122"/>
      <c r="I10" s="122"/>
      <c r="J10" s="122"/>
      <c r="K10" s="122"/>
      <c r="L10" s="122"/>
      <c r="M10" s="122"/>
      <c r="N10" s="122"/>
      <c r="O10" s="122"/>
      <c r="P10" s="122"/>
      <c r="Q10" s="122"/>
    </row>
    <row r="11" spans="1:17" s="40" customFormat="1" ht="15" customHeight="1" thickTop="1">
      <c r="A11" s="1"/>
      <c r="B11" s="45" t="s">
        <v>205</v>
      </c>
      <c r="C11" s="1038">
        <f>'Rec. Op. Direta (R$) 2023'!O18</f>
        <v>2113984850.0999999</v>
      </c>
      <c r="D11" s="1038"/>
      <c r="E11" s="42"/>
      <c r="F11" s="43"/>
      <c r="G11" s="44"/>
      <c r="H11" s="122"/>
      <c r="I11" s="122"/>
      <c r="J11" s="122"/>
      <c r="K11" s="122"/>
      <c r="L11" s="122"/>
      <c r="M11" s="122"/>
      <c r="N11" s="122"/>
      <c r="O11" s="122"/>
      <c r="P11" s="122"/>
      <c r="Q11" s="122"/>
    </row>
    <row r="12" spans="1:17" s="40" customFormat="1" ht="7.5" customHeight="1">
      <c r="A12" s="1"/>
      <c r="B12" s="41"/>
      <c r="C12" s="41"/>
      <c r="D12" s="42"/>
      <c r="E12" s="42"/>
      <c r="F12" s="42"/>
      <c r="G12" s="39"/>
      <c r="H12" s="122"/>
      <c r="I12" s="122"/>
      <c r="J12" s="122"/>
      <c r="K12" s="122"/>
      <c r="L12" s="122"/>
      <c r="M12" s="122"/>
      <c r="N12" s="122"/>
      <c r="O12" s="122"/>
      <c r="P12" s="122"/>
      <c r="Q12" s="122"/>
    </row>
    <row r="13" spans="1:17" s="40" customFormat="1" ht="7.5" customHeight="1">
      <c r="A13" s="1"/>
      <c r="B13" s="48"/>
      <c r="C13" s="48"/>
      <c r="D13" s="48"/>
      <c r="E13" s="41"/>
      <c r="F13" s="41"/>
      <c r="G13" s="39"/>
      <c r="H13" s="122"/>
      <c r="I13" s="122"/>
      <c r="J13" s="122"/>
      <c r="K13" s="122"/>
      <c r="L13" s="122"/>
      <c r="M13" s="122"/>
      <c r="N13" s="122"/>
      <c r="O13" s="122"/>
      <c r="P13" s="122"/>
      <c r="Q13" s="122"/>
    </row>
    <row r="14" spans="1:17" s="39" customFormat="1" ht="15" customHeight="1">
      <c r="A14" s="1"/>
      <c r="H14" s="122"/>
      <c r="I14" s="122"/>
      <c r="J14" s="122"/>
      <c r="K14" s="122"/>
      <c r="L14" s="122"/>
      <c r="M14" s="122"/>
      <c r="N14" s="122"/>
      <c r="O14" s="122"/>
      <c r="P14" s="122"/>
      <c r="Q14" s="122"/>
    </row>
    <row r="15" spans="1:17" s="39" customFormat="1" ht="15" customHeight="1">
      <c r="A15" s="1"/>
      <c r="B15" s="40"/>
      <c r="C15" s="40"/>
      <c r="D15" s="40"/>
      <c r="H15" s="122"/>
      <c r="I15" s="122"/>
      <c r="J15" s="122"/>
      <c r="K15" s="122"/>
      <c r="L15" s="122"/>
      <c r="M15" s="122"/>
      <c r="N15" s="122"/>
      <c r="O15" s="122"/>
      <c r="P15" s="122"/>
      <c r="Q15" s="122"/>
    </row>
    <row r="16" spans="1:17" s="39" customFormat="1" ht="15" customHeight="1">
      <c r="A16" s="1"/>
      <c r="B16" s="1034" t="s">
        <v>239</v>
      </c>
      <c r="C16" s="1034"/>
      <c r="D16" s="1034"/>
      <c r="E16" s="1034"/>
      <c r="F16" s="1034"/>
      <c r="G16" s="1034"/>
      <c r="H16" s="1034"/>
      <c r="I16" s="1034"/>
      <c r="J16" s="122"/>
      <c r="K16" s="122"/>
      <c r="L16" s="122"/>
      <c r="M16" s="122"/>
      <c r="N16" s="122"/>
      <c r="O16" s="122"/>
      <c r="P16" s="122"/>
      <c r="Q16" s="122"/>
    </row>
    <row r="17" spans="1:17" s="39" customFormat="1" ht="15" customHeight="1">
      <c r="A17" s="1"/>
      <c r="B17" s="1031" t="s">
        <v>249</v>
      </c>
      <c r="C17" s="1031" t="s">
        <v>250</v>
      </c>
      <c r="D17" s="1031"/>
      <c r="E17" s="406" t="s">
        <v>251</v>
      </c>
      <c r="F17" s="1031" t="s">
        <v>252</v>
      </c>
      <c r="G17" s="1031"/>
      <c r="H17" s="1031" t="s">
        <v>253</v>
      </c>
      <c r="I17" s="1031"/>
      <c r="J17" s="122"/>
      <c r="K17" s="122"/>
      <c r="L17" s="122"/>
      <c r="M17" s="122"/>
      <c r="N17" s="122"/>
      <c r="O17" s="122"/>
      <c r="P17" s="122"/>
      <c r="Q17" s="122"/>
    </row>
    <row r="18" spans="1:17" s="39" customFormat="1" ht="15" customHeight="1">
      <c r="A18" s="1"/>
      <c r="B18" s="1031"/>
      <c r="C18" s="1031" t="s">
        <v>254</v>
      </c>
      <c r="D18" s="1031"/>
      <c r="E18" s="406" t="s">
        <v>255</v>
      </c>
      <c r="F18" s="1031" t="s">
        <v>256</v>
      </c>
      <c r="G18" s="1031"/>
      <c r="H18" s="1031" t="s">
        <v>256</v>
      </c>
      <c r="I18" s="1031"/>
      <c r="J18" s="122"/>
      <c r="K18" s="122"/>
      <c r="L18" s="122"/>
      <c r="M18" s="122"/>
      <c r="N18" s="122"/>
      <c r="O18" s="122"/>
      <c r="P18" s="122"/>
      <c r="Q18" s="122"/>
    </row>
    <row r="19" spans="1:17" s="39" customFormat="1" ht="7.5" customHeight="1">
      <c r="A19" s="1"/>
      <c r="B19" s="49"/>
      <c r="C19" s="49"/>
      <c r="E19" s="49"/>
      <c r="F19" s="49"/>
      <c r="H19" s="49"/>
      <c r="I19" s="122"/>
      <c r="J19" s="122"/>
      <c r="K19" s="122"/>
      <c r="L19" s="122"/>
      <c r="M19" s="122"/>
      <c r="N19" s="122"/>
      <c r="O19" s="122"/>
      <c r="P19" s="122"/>
      <c r="Q19" s="122"/>
    </row>
    <row r="20" spans="1:17" s="39" customFormat="1" ht="15" customHeight="1" thickBot="1">
      <c r="A20" s="1"/>
      <c r="B20" s="204" t="s">
        <v>143</v>
      </c>
      <c r="C20" s="1030">
        <f>C10</f>
        <v>307662897.38</v>
      </c>
      <c r="D20" s="1030"/>
      <c r="E20" s="215">
        <f>C11/C10</f>
        <v>6.8711075274344147</v>
      </c>
      <c r="F20" s="1030">
        <f>P44</f>
        <v>2113984850.1000001</v>
      </c>
      <c r="G20" s="1030"/>
      <c r="H20" s="1033">
        <f>F20*G9</f>
        <v>21139848.501000002</v>
      </c>
      <c r="I20" s="1033"/>
      <c r="J20" s="122"/>
      <c r="K20" s="122"/>
      <c r="L20" s="122"/>
      <c r="M20" s="122"/>
      <c r="N20" s="122"/>
      <c r="O20" s="122"/>
      <c r="P20" s="122"/>
      <c r="Q20" s="122"/>
    </row>
    <row r="21" spans="1:17" s="40" customFormat="1" ht="15" customHeight="1">
      <c r="A21" s="1"/>
      <c r="B21" s="41"/>
      <c r="C21" s="41"/>
      <c r="D21" s="41"/>
      <c r="E21" s="41"/>
      <c r="F21" s="41"/>
      <c r="G21" s="39"/>
      <c r="H21" s="122"/>
      <c r="I21" s="122"/>
      <c r="J21" s="122"/>
      <c r="K21" s="122"/>
      <c r="L21" s="122"/>
      <c r="M21" s="122"/>
      <c r="N21" s="122"/>
      <c r="O21" s="122"/>
      <c r="P21" s="122"/>
      <c r="Q21" s="122"/>
    </row>
    <row r="22" spans="1:17" s="39" customFormat="1" ht="15" customHeight="1">
      <c r="A22" s="1"/>
      <c r="H22" s="122"/>
      <c r="I22" s="122"/>
      <c r="J22" s="122"/>
      <c r="K22" s="122"/>
      <c r="L22" s="122"/>
      <c r="M22" s="122"/>
      <c r="N22" s="122"/>
      <c r="O22" s="122"/>
      <c r="P22" s="122"/>
      <c r="Q22" s="122"/>
    </row>
    <row r="23" spans="1:17" s="39" customFormat="1" ht="15" customHeight="1">
      <c r="A23" s="1"/>
      <c r="B23" s="1034" t="s">
        <v>240</v>
      </c>
      <c r="C23" s="1034"/>
      <c r="D23" s="1034"/>
      <c r="E23" s="1034"/>
      <c r="F23" s="1034"/>
      <c r="G23" s="1034"/>
      <c r="H23" s="1034"/>
      <c r="I23" s="1034"/>
      <c r="J23" s="122"/>
      <c r="K23" s="122"/>
      <c r="L23" s="122"/>
      <c r="M23" s="122"/>
      <c r="N23" s="122"/>
      <c r="O23" s="122"/>
      <c r="P23" s="122"/>
      <c r="Q23" s="122"/>
    </row>
    <row r="24" spans="1:17" s="39" customFormat="1" ht="15" customHeight="1">
      <c r="A24" s="1"/>
      <c r="B24" s="1031" t="s">
        <v>249</v>
      </c>
      <c r="C24" s="1031" t="s">
        <v>257</v>
      </c>
      <c r="D24" s="1031"/>
      <c r="E24" s="406" t="s">
        <v>251</v>
      </c>
      <c r="F24" s="1031" t="s">
        <v>258</v>
      </c>
      <c r="G24" s="1031"/>
      <c r="H24" s="1031" t="s">
        <v>259</v>
      </c>
      <c r="I24" s="1031"/>
      <c r="J24" s="122"/>
      <c r="K24" s="122"/>
      <c r="L24" s="122"/>
      <c r="M24" s="122"/>
      <c r="N24" s="122"/>
      <c r="O24" s="122"/>
      <c r="P24" s="122"/>
      <c r="Q24" s="122"/>
    </row>
    <row r="25" spans="1:17" s="39" customFormat="1" ht="15" customHeight="1">
      <c r="A25" s="1"/>
      <c r="B25" s="1031"/>
      <c r="C25" s="1031" t="s">
        <v>260</v>
      </c>
      <c r="D25" s="1031"/>
      <c r="E25" s="406" t="s">
        <v>261</v>
      </c>
      <c r="F25" s="1031" t="s">
        <v>256</v>
      </c>
      <c r="G25" s="1031"/>
      <c r="H25" s="1031" t="s">
        <v>262</v>
      </c>
      <c r="I25" s="1031"/>
      <c r="J25" s="122"/>
      <c r="K25" s="122"/>
      <c r="L25" s="122"/>
      <c r="M25" s="122"/>
      <c r="N25" s="122"/>
      <c r="O25" s="122"/>
      <c r="P25" s="122"/>
      <c r="Q25" s="122"/>
    </row>
    <row r="26" spans="1:17" s="39" customFormat="1" ht="7.5" customHeight="1">
      <c r="A26" s="1"/>
      <c r="B26" s="49"/>
      <c r="C26" s="49"/>
      <c r="E26" s="49"/>
      <c r="F26" s="49"/>
      <c r="H26" s="49"/>
      <c r="I26" s="122"/>
      <c r="J26" s="122"/>
      <c r="K26" s="122"/>
      <c r="L26" s="122"/>
      <c r="M26" s="122"/>
      <c r="N26" s="122"/>
      <c r="O26" s="122"/>
      <c r="P26" s="122"/>
      <c r="Q26" s="122"/>
    </row>
    <row r="27" spans="1:17" s="39" customFormat="1" ht="15" customHeight="1" thickBot="1">
      <c r="A27" s="1"/>
      <c r="B27" s="204" t="s">
        <v>143</v>
      </c>
      <c r="C27" s="1030">
        <f>C9</f>
        <v>410282971</v>
      </c>
      <c r="D27" s="1030"/>
      <c r="E27" s="215">
        <f>C11/C10</f>
        <v>6.8711075274344147</v>
      </c>
      <c r="F27" s="1030">
        <f>P45</f>
        <v>2813248786.0583086</v>
      </c>
      <c r="G27" s="1030"/>
      <c r="H27" s="1033">
        <f>F27*G10</f>
        <v>70331219.651457712</v>
      </c>
      <c r="I27" s="1033"/>
      <c r="J27" s="122"/>
      <c r="K27" s="122"/>
      <c r="L27" s="122"/>
      <c r="M27" s="122"/>
      <c r="N27" s="122"/>
      <c r="O27" s="122"/>
      <c r="P27" s="122"/>
      <c r="Q27" s="122"/>
    </row>
    <row r="28" spans="1:17" s="40" customFormat="1" ht="7.5" customHeight="1">
      <c r="A28" s="1"/>
      <c r="B28" s="41"/>
      <c r="C28" s="41"/>
      <c r="D28" s="41"/>
      <c r="E28" s="41"/>
      <c r="F28" s="41"/>
      <c r="G28" s="39"/>
      <c r="H28" s="122"/>
      <c r="I28" s="122"/>
      <c r="J28" s="122"/>
      <c r="K28" s="122"/>
      <c r="L28" s="122"/>
      <c r="M28" s="122"/>
      <c r="N28" s="122"/>
      <c r="O28" s="122"/>
      <c r="P28" s="122"/>
      <c r="Q28" s="122"/>
    </row>
    <row r="29" spans="1:17" s="39" customFormat="1" ht="7.5" customHeight="1">
      <c r="A29" s="1"/>
      <c r="F29" s="51"/>
      <c r="H29" s="122"/>
      <c r="I29" s="122"/>
      <c r="J29" s="122"/>
      <c r="K29" s="122"/>
      <c r="L29" s="122"/>
      <c r="M29" s="122"/>
      <c r="N29" s="122"/>
      <c r="O29" s="122"/>
      <c r="P29" s="122"/>
      <c r="Q29" s="122"/>
    </row>
    <row r="30" spans="1:17" s="39" customFormat="1" ht="15" customHeight="1">
      <c r="A30" s="1"/>
      <c r="B30" s="52" t="s">
        <v>263</v>
      </c>
      <c r="C30" s="52"/>
      <c r="D30" s="53">
        <f>SUM(H20+H27)</f>
        <v>91471068.152457714</v>
      </c>
      <c r="E30" s="13"/>
      <c r="G30" s="14"/>
      <c r="H30" s="122"/>
      <c r="I30" s="122"/>
      <c r="J30" s="122"/>
      <c r="K30" s="122"/>
      <c r="L30" s="122"/>
      <c r="M30" s="122"/>
      <c r="N30" s="122"/>
      <c r="O30" s="122"/>
      <c r="P30" s="122"/>
      <c r="Q30" s="122"/>
    </row>
    <row r="31" spans="1:17" s="39" customFormat="1" ht="7.5" customHeight="1">
      <c r="A31" s="1"/>
      <c r="B31" s="54"/>
      <c r="C31" s="54"/>
      <c r="D31" s="55"/>
      <c r="H31" s="122"/>
      <c r="I31" s="122"/>
      <c r="J31" s="122"/>
      <c r="K31"/>
      <c r="L31" s="122"/>
      <c r="M31" s="122"/>
      <c r="N31" s="122"/>
      <c r="O31" s="122"/>
      <c r="P31" s="122"/>
      <c r="Q31" s="122"/>
    </row>
    <row r="33" spans="2:17" ht="15" customHeight="1"/>
    <row r="34" spans="2:17" ht="15" customHeight="1">
      <c r="B34" s="1026" t="s">
        <v>264</v>
      </c>
      <c r="C34" s="1028" t="str">
        <f>UPPER("UN")</f>
        <v>UN</v>
      </c>
      <c r="D34" s="1032">
        <v>2023</v>
      </c>
      <c r="E34" s="1032"/>
      <c r="F34" s="1032"/>
      <c r="G34" s="1032"/>
      <c r="H34" s="1032"/>
      <c r="I34" s="1032"/>
      <c r="J34" s="1032"/>
      <c r="K34" s="1032"/>
      <c r="L34" s="1032"/>
      <c r="M34" s="1032"/>
      <c r="N34" s="1032"/>
      <c r="O34" s="1032"/>
      <c r="P34" s="1032"/>
    </row>
    <row r="35" spans="2:17" ht="15">
      <c r="B35" s="1027"/>
      <c r="C35" s="1029"/>
      <c r="D35" s="460" t="s">
        <v>265</v>
      </c>
      <c r="E35" s="460" t="s">
        <v>266</v>
      </c>
      <c r="F35" s="460" t="s">
        <v>267</v>
      </c>
      <c r="G35" s="460" t="s">
        <v>268</v>
      </c>
      <c r="H35" s="460" t="s">
        <v>269</v>
      </c>
      <c r="I35" s="460" t="s">
        <v>270</v>
      </c>
      <c r="J35" s="460" t="s">
        <v>271</v>
      </c>
      <c r="K35" s="460" t="s">
        <v>272</v>
      </c>
      <c r="L35" s="460" t="s">
        <v>273</v>
      </c>
      <c r="M35" s="460" t="s">
        <v>274</v>
      </c>
      <c r="N35" s="460" t="s">
        <v>275</v>
      </c>
      <c r="O35" s="460" t="s">
        <v>276</v>
      </c>
      <c r="P35" s="460" t="s">
        <v>204</v>
      </c>
    </row>
    <row r="36" spans="2:17" ht="15" customHeight="1">
      <c r="B36" s="216" t="s">
        <v>205</v>
      </c>
      <c r="C36" s="217" t="s">
        <v>277</v>
      </c>
      <c r="D36" s="459">
        <f>'Rec. Op. Direta (R$) 2023'!C18</f>
        <v>135641877.34999999</v>
      </c>
      <c r="E36" s="459">
        <f>'Rec. Op. Direta (R$) 2023'!D18</f>
        <v>158238359.06999999</v>
      </c>
      <c r="F36" s="459">
        <f>'Rec. Op. Direta (R$) 2023'!E18</f>
        <v>168022505.39000002</v>
      </c>
      <c r="G36" s="459">
        <f>'Rec. Op. Direta (R$) 2023'!F18</f>
        <v>171186526.13999999</v>
      </c>
      <c r="H36" s="459">
        <f>'Rec. Op. Direta (R$) 2023'!G18</f>
        <v>162883704.46000004</v>
      </c>
      <c r="I36" s="459">
        <f>'Rec. Op. Direta (R$) 2023'!H18</f>
        <v>182576159.59000003</v>
      </c>
      <c r="J36" s="459">
        <f>'Rec. Op. Direta (R$) 2023'!I18</f>
        <v>169043536.86000001</v>
      </c>
      <c r="K36" s="459">
        <f>'Rec. Op. Direta (R$) 2023'!J18</f>
        <v>181762873.19</v>
      </c>
      <c r="L36" s="459">
        <f>'Rec. Op. Direta (R$) 2023'!K18</f>
        <v>197104549.75000003</v>
      </c>
      <c r="M36" s="459">
        <f>'Rec. Op. Direta (R$) 2023'!L18</f>
        <v>201783884.72999993</v>
      </c>
      <c r="N36" s="459">
        <f>'Rec. Op. Direta (R$) 2023'!M18</f>
        <v>200610035.10000002</v>
      </c>
      <c r="O36" s="459">
        <f>'Rec. Op. Direta (R$) 2023'!N18</f>
        <v>185130838.46999997</v>
      </c>
      <c r="P36" s="459">
        <f>SUM(D36:O36)</f>
        <v>2113984850.1000001</v>
      </c>
    </row>
    <row r="37" spans="2:17" ht="15" customHeight="1">
      <c r="B37" s="218" t="s">
        <v>278</v>
      </c>
      <c r="C37" s="219" t="s">
        <v>279</v>
      </c>
      <c r="D37" s="796">
        <f>'Vol.água prod_esg col.(m³) 2023'!C11</f>
        <v>21694647</v>
      </c>
      <c r="E37" s="796">
        <f>'Vol.água prod_esg col.(m³) 2023'!D11</f>
        <v>20608741</v>
      </c>
      <c r="F37" s="796">
        <f>'Vol.água prod_esg col.(m³) 2023'!E11</f>
        <v>22944513</v>
      </c>
      <c r="G37" s="796">
        <f>'Vol.água prod_esg col.(m³) 2023'!F11</f>
        <v>22298195</v>
      </c>
      <c r="H37" s="796">
        <f>'Vol.água prod_esg col.(m³) 2023'!G11</f>
        <v>23388550</v>
      </c>
      <c r="I37" s="796">
        <f>'Vol.água prod_esg col.(m³) 2023'!H11</f>
        <v>22515924</v>
      </c>
      <c r="J37" s="796">
        <f>'Vol.água prod_esg col.(m³) 2023'!I11</f>
        <v>23259535</v>
      </c>
      <c r="K37" s="796">
        <f>'Vol.água prod_esg col.(m³) 2023'!J11</f>
        <v>23550419</v>
      </c>
      <c r="L37" s="796">
        <f>'Vol.água prod_esg col.(m³) 2023'!K11</f>
        <v>23120993</v>
      </c>
      <c r="M37" s="796">
        <f>'Vol.água prod_esg col.(m³) 2023'!L11</f>
        <v>23902952</v>
      </c>
      <c r="N37" s="796">
        <f>'Vol.água prod_esg col.(m³) 2023'!M11</f>
        <v>22894683</v>
      </c>
      <c r="O37" s="796">
        <f>'Vol.água prod_esg col.(m³) 2023'!N11</f>
        <v>23479262</v>
      </c>
      <c r="P37" s="220">
        <f>SUM(D37:O37)</f>
        <v>273658414</v>
      </c>
    </row>
    <row r="38" spans="2:17" ht="15" customHeight="1">
      <c r="B38" s="218" t="s">
        <v>280</v>
      </c>
      <c r="C38" s="219" t="s">
        <v>279</v>
      </c>
      <c r="D38" s="796">
        <f>'Vol.água prod_esg col.(m³) 2023'!C12</f>
        <v>12122496</v>
      </c>
      <c r="E38" s="796">
        <f>'Vol.água prod_esg col.(m³) 2023'!D12</f>
        <v>11050696</v>
      </c>
      <c r="F38" s="796">
        <f>'Vol.água prod_esg col.(m³) 2023'!E12</f>
        <v>12451772</v>
      </c>
      <c r="G38" s="796">
        <f>'Vol.água prod_esg col.(m³) 2023'!F12</f>
        <v>11689903</v>
      </c>
      <c r="H38" s="796">
        <f>'Vol.água prod_esg col.(m³) 2023'!G12</f>
        <v>11121483</v>
      </c>
      <c r="I38" s="796">
        <f>'Vol.água prod_esg col.(m³) 2023'!H12</f>
        <v>10400421</v>
      </c>
      <c r="J38" s="796">
        <f>'Vol.água prod_esg col.(m³) 2023'!I12</f>
        <v>10438272</v>
      </c>
      <c r="K38" s="796">
        <f>'Vol.água prod_esg col.(m³) 2023'!J12</f>
        <v>11003818</v>
      </c>
      <c r="L38" s="796">
        <f>'Vol.água prod_esg col.(m³) 2023'!K12</f>
        <v>10825356</v>
      </c>
      <c r="M38" s="796">
        <f>'Vol.água prod_esg col.(m³) 2023'!L12</f>
        <v>11658685</v>
      </c>
      <c r="N38" s="796">
        <f>'Vol.água prod_esg col.(m³) 2023'!M12</f>
        <v>11527108</v>
      </c>
      <c r="O38" s="796">
        <f>'Vol.água prod_esg col.(m³) 2023'!N12</f>
        <v>12334547</v>
      </c>
      <c r="P38" s="220">
        <f>SUM(D38:O38)</f>
        <v>136624557</v>
      </c>
    </row>
    <row r="39" spans="2:17" ht="15" customHeight="1">
      <c r="B39" s="245" t="s">
        <v>281</v>
      </c>
      <c r="C39" s="225" t="s">
        <v>279</v>
      </c>
      <c r="D39" s="246">
        <f>SUM(D37:D38)</f>
        <v>33817143</v>
      </c>
      <c r="E39" s="246">
        <f t="shared" ref="E39:P39" si="0">SUM(E37:E38)</f>
        <v>31659437</v>
      </c>
      <c r="F39" s="246">
        <f t="shared" si="0"/>
        <v>35396285</v>
      </c>
      <c r="G39" s="246">
        <f t="shared" si="0"/>
        <v>33988098</v>
      </c>
      <c r="H39" s="246">
        <f t="shared" si="0"/>
        <v>34510033</v>
      </c>
      <c r="I39" s="246">
        <f t="shared" si="0"/>
        <v>32916345</v>
      </c>
      <c r="J39" s="246">
        <f t="shared" si="0"/>
        <v>33697807</v>
      </c>
      <c r="K39" s="246">
        <f t="shared" si="0"/>
        <v>34554237</v>
      </c>
      <c r="L39" s="246">
        <f t="shared" si="0"/>
        <v>33946349</v>
      </c>
      <c r="M39" s="246">
        <f t="shared" si="0"/>
        <v>35561637</v>
      </c>
      <c r="N39" s="246">
        <f t="shared" si="0"/>
        <v>34421791</v>
      </c>
      <c r="O39" s="246">
        <f t="shared" si="0"/>
        <v>35813809</v>
      </c>
      <c r="P39" s="246">
        <f t="shared" si="0"/>
        <v>410282971</v>
      </c>
    </row>
    <row r="40" spans="2:17" ht="15" customHeight="1">
      <c r="B40" s="221" t="s">
        <v>282</v>
      </c>
      <c r="C40" s="222" t="s">
        <v>279</v>
      </c>
      <c r="D40" s="796">
        <f>'Vol.água e esg. Fat. (m³) '!O31</f>
        <v>12307403</v>
      </c>
      <c r="E40" s="796">
        <f>'Vol.água e esg. Fat. (m³) '!P31</f>
        <v>12749429</v>
      </c>
      <c r="F40" s="796">
        <f>'Vol.água e esg. Fat. (m³) '!Q31</f>
        <v>13433061</v>
      </c>
      <c r="G40" s="796">
        <f>'Vol.água e esg. Fat. (m³) '!R31</f>
        <v>13458554</v>
      </c>
      <c r="H40" s="796">
        <f>'Vol.água e esg. Fat. (m³) '!S31</f>
        <v>12871308</v>
      </c>
      <c r="I40" s="796">
        <f>'Vol.água e esg. Fat. (m³) '!T31</f>
        <v>14182135</v>
      </c>
      <c r="J40" s="796">
        <f>'Vol.água e esg. Fat. (m³) '!U31</f>
        <v>13403559</v>
      </c>
      <c r="K40" s="796">
        <f>'Vol.água e esg. Fat. (m³) '!V31</f>
        <v>13916788</v>
      </c>
      <c r="L40" s="796">
        <f>'Vol.água e esg. Fat. (m³) '!W31</f>
        <v>14542124</v>
      </c>
      <c r="M40" s="796">
        <f>'Vol.água e esg. Fat. (m³) '!X31</f>
        <v>14887769</v>
      </c>
      <c r="N40" s="796">
        <f>'Vol.água e esg. Fat. (m³) '!Y31</f>
        <v>14889495</v>
      </c>
      <c r="O40" s="796">
        <f>'Vol.água e esg. Fat. (m³) '!Z31</f>
        <v>13934282</v>
      </c>
      <c r="P40" s="223">
        <f>SUM(D40:O40)</f>
        <v>164575907</v>
      </c>
    </row>
    <row r="41" spans="2:17" ht="15" customHeight="1">
      <c r="B41" s="221" t="s">
        <v>283</v>
      </c>
      <c r="C41" s="222" t="s">
        <v>279</v>
      </c>
      <c r="D41" s="796">
        <f>'Vol.água e esg. Fat. (m³) '!O43</f>
        <v>10701450</v>
      </c>
      <c r="E41" s="796">
        <f>'Vol.água e esg. Fat. (m³) '!P43</f>
        <v>11132821</v>
      </c>
      <c r="F41" s="796">
        <f>'Vol.água e esg. Fat. (m³) '!Q43</f>
        <v>11697437</v>
      </c>
      <c r="G41" s="796">
        <f>'Vol.água e esg. Fat. (m³) '!R43</f>
        <v>11787866</v>
      </c>
      <c r="H41" s="796">
        <f>'Vol.água e esg. Fat. (m³) '!S43</f>
        <v>11185607</v>
      </c>
      <c r="I41" s="796">
        <f>'Vol.água e esg. Fat. (m³) '!T43</f>
        <v>12328490</v>
      </c>
      <c r="J41" s="796">
        <f>'Vol.água e esg. Fat. (m³) '!U43</f>
        <v>11651966</v>
      </c>
      <c r="K41" s="796">
        <f>'Vol.água e esg. Fat. (m³) '!V43</f>
        <v>12020465</v>
      </c>
      <c r="L41" s="796">
        <f>'Vol.água e esg. Fat. (m³) '!W43</f>
        <v>12612690.379999999</v>
      </c>
      <c r="M41" s="796">
        <f>'Vol.água e esg. Fat. (m³) '!X43</f>
        <v>12922798</v>
      </c>
      <c r="N41" s="796">
        <f>'Vol.água e esg. Fat. (m³) '!Y43</f>
        <v>12910154</v>
      </c>
      <c r="O41" s="796">
        <f>'Vol.água e esg. Fat. (m³) '!Z43</f>
        <v>12135246</v>
      </c>
      <c r="P41" s="223">
        <f>SUM(D41:O41)</f>
        <v>143086990.38</v>
      </c>
    </row>
    <row r="42" spans="2:17" ht="15" customHeight="1">
      <c r="B42" s="224" t="s">
        <v>284</v>
      </c>
      <c r="C42" s="225" t="s">
        <v>279</v>
      </c>
      <c r="D42" s="246">
        <f>SUM(D40:D41)</f>
        <v>23008853</v>
      </c>
      <c r="E42" s="246">
        <f t="shared" ref="E42:O42" si="1">SUM(E40:E41)</f>
        <v>23882250</v>
      </c>
      <c r="F42" s="246">
        <f t="shared" si="1"/>
        <v>25130498</v>
      </c>
      <c r="G42" s="246">
        <f t="shared" si="1"/>
        <v>25246420</v>
      </c>
      <c r="H42" s="246">
        <f t="shared" si="1"/>
        <v>24056915</v>
      </c>
      <c r="I42" s="246">
        <f t="shared" si="1"/>
        <v>26510625</v>
      </c>
      <c r="J42" s="246">
        <f t="shared" si="1"/>
        <v>25055525</v>
      </c>
      <c r="K42" s="246">
        <f t="shared" si="1"/>
        <v>25937253</v>
      </c>
      <c r="L42" s="246">
        <f t="shared" si="1"/>
        <v>27154814.379999999</v>
      </c>
      <c r="M42" s="246">
        <f t="shared" si="1"/>
        <v>27810567</v>
      </c>
      <c r="N42" s="246">
        <f t="shared" si="1"/>
        <v>27799649</v>
      </c>
      <c r="O42" s="246">
        <f t="shared" si="1"/>
        <v>26069528</v>
      </c>
      <c r="P42" s="795">
        <f>P40+P41</f>
        <v>307662897.38</v>
      </c>
      <c r="Q42" s="790">
        <f>P42-C10</f>
        <v>0</v>
      </c>
    </row>
    <row r="43" spans="2:17" ht="15" customHeight="1">
      <c r="B43" s="224" t="s">
        <v>251</v>
      </c>
      <c r="C43" s="225" t="s">
        <v>285</v>
      </c>
      <c r="D43" s="226">
        <f>D36/D42</f>
        <v>5.895203787429125</v>
      </c>
      <c r="E43" s="226">
        <f t="shared" ref="E43:M43" si="2">E36/E42</f>
        <v>6.6257726583550545</v>
      </c>
      <c r="F43" s="226">
        <f t="shared" si="2"/>
        <v>6.6859998313602862</v>
      </c>
      <c r="G43" s="226">
        <f t="shared" si="2"/>
        <v>6.7806257734760012</v>
      </c>
      <c r="H43" s="226">
        <f t="shared" si="2"/>
        <v>6.7707644334279786</v>
      </c>
      <c r="I43" s="226">
        <f t="shared" si="2"/>
        <v>6.8869051404861272</v>
      </c>
      <c r="J43" s="226">
        <f t="shared" si="2"/>
        <v>6.7467569272645465</v>
      </c>
      <c r="K43" s="226">
        <f t="shared" si="2"/>
        <v>7.0077919658646968</v>
      </c>
      <c r="L43" s="226">
        <f t="shared" si="2"/>
        <v>7.2585489626904254</v>
      </c>
      <c r="M43" s="226">
        <f t="shared" si="2"/>
        <v>7.2556551878284221</v>
      </c>
      <c r="N43" s="226">
        <f>IFERROR(N36/N42,0)</f>
        <v>7.2162794249668414</v>
      </c>
      <c r="O43" s="226">
        <f>IFERROR(O36/O42,0)</f>
        <v>7.1014265570899466</v>
      </c>
      <c r="P43" s="226">
        <f>P36/P42</f>
        <v>6.8711075274344156</v>
      </c>
    </row>
    <row r="44" spans="2:17" ht="15" customHeight="1">
      <c r="B44" s="227" t="s">
        <v>252</v>
      </c>
      <c r="C44" s="228" t="s">
        <v>277</v>
      </c>
      <c r="D44" s="229">
        <f>D36</f>
        <v>135641877.34999999</v>
      </c>
      <c r="E44" s="229">
        <f t="shared" ref="E44:N44" si="3">E36</f>
        <v>158238359.06999999</v>
      </c>
      <c r="F44" s="229">
        <f t="shared" si="3"/>
        <v>168022505.39000002</v>
      </c>
      <c r="G44" s="229">
        <f t="shared" si="3"/>
        <v>171186526.13999999</v>
      </c>
      <c r="H44" s="229">
        <f t="shared" si="3"/>
        <v>162883704.46000004</v>
      </c>
      <c r="I44" s="229">
        <f t="shared" si="3"/>
        <v>182576159.59000003</v>
      </c>
      <c r="J44" s="229">
        <f t="shared" si="3"/>
        <v>169043536.86000001</v>
      </c>
      <c r="K44" s="229">
        <f t="shared" si="3"/>
        <v>181762873.19</v>
      </c>
      <c r="L44" s="229">
        <f t="shared" si="3"/>
        <v>197104549.75000003</v>
      </c>
      <c r="M44" s="229">
        <f t="shared" si="3"/>
        <v>201783884.72999993</v>
      </c>
      <c r="N44" s="229">
        <f t="shared" si="3"/>
        <v>200610035.10000002</v>
      </c>
      <c r="O44" s="229">
        <f>O36</f>
        <v>185130838.46999997</v>
      </c>
      <c r="P44" s="229">
        <f>SUM(D44:O44)</f>
        <v>2113984850.1000001</v>
      </c>
    </row>
    <row r="45" spans="2:17" ht="15" customHeight="1">
      <c r="B45" s="227" t="s">
        <v>286</v>
      </c>
      <c r="C45" s="228" t="s">
        <v>277</v>
      </c>
      <c r="D45" s="229">
        <f>D39*D43</f>
        <v>199358949.49363232</v>
      </c>
      <c r="E45" s="229">
        <f t="shared" ref="E45:N45" si="4">E39*E43</f>
        <v>209768232.05351436</v>
      </c>
      <c r="F45" s="229">
        <f t="shared" si="4"/>
        <v>236659555.54078063</v>
      </c>
      <c r="G45" s="229">
        <f t="shared" si="4"/>
        <v>230460573.29022813</v>
      </c>
      <c r="H45" s="229">
        <f t="shared" si="4"/>
        <v>233659304.03282586</v>
      </c>
      <c r="I45" s="229">
        <f t="shared" si="4"/>
        <v>226691745.58651483</v>
      </c>
      <c r="J45" s="229">
        <f t="shared" si="4"/>
        <v>227350912.81087372</v>
      </c>
      <c r="K45" s="229">
        <f t="shared" si="4"/>
        <v>242148904.43518463</v>
      </c>
      <c r="L45" s="229">
        <f t="shared" si="4"/>
        <v>246401236.32107717</v>
      </c>
      <c r="M45" s="229">
        <f t="shared" si="4"/>
        <v>258022975.98672116</v>
      </c>
      <c r="N45" s="229">
        <f t="shared" si="4"/>
        <v>248397262.16380879</v>
      </c>
      <c r="O45" s="229">
        <f>O39*O43</f>
        <v>254329134.34314695</v>
      </c>
      <c r="P45" s="229">
        <f>SUM(D45:O45)</f>
        <v>2813248786.0583086</v>
      </c>
    </row>
    <row r="46" spans="2:17" ht="15" customHeight="1">
      <c r="B46" s="455" t="s">
        <v>287</v>
      </c>
      <c r="C46" s="456" t="s">
        <v>277</v>
      </c>
      <c r="D46" s="457">
        <f t="shared" ref="D46:O46" si="5">(D39*D43)*2.5%</f>
        <v>4983973.7373408079</v>
      </c>
      <c r="E46" s="457">
        <f t="shared" si="5"/>
        <v>5244205.8013378596</v>
      </c>
      <c r="F46" s="457">
        <f t="shared" si="5"/>
        <v>5916488.8885195162</v>
      </c>
      <c r="G46" s="457">
        <f t="shared" si="5"/>
        <v>5761514.3322557034</v>
      </c>
      <c r="H46" s="457">
        <f t="shared" si="5"/>
        <v>5841482.6008206466</v>
      </c>
      <c r="I46" s="457">
        <f t="shared" si="5"/>
        <v>5667293.6396628711</v>
      </c>
      <c r="J46" s="457">
        <f t="shared" si="5"/>
        <v>5683772.8202718431</v>
      </c>
      <c r="K46" s="457">
        <f t="shared" si="5"/>
        <v>6053722.6108796159</v>
      </c>
      <c r="L46" s="457">
        <f t="shared" si="5"/>
        <v>6160030.9080269299</v>
      </c>
      <c r="M46" s="457">
        <f t="shared" si="5"/>
        <v>6450574.3996680295</v>
      </c>
      <c r="N46" s="457">
        <f t="shared" si="5"/>
        <v>6209931.5540952198</v>
      </c>
      <c r="O46" s="457">
        <f t="shared" si="5"/>
        <v>6358228.3585786745</v>
      </c>
      <c r="P46" s="458">
        <f>SUM(D46:O46)</f>
        <v>70331219.651457727</v>
      </c>
    </row>
    <row r="47" spans="2:17" ht="15" customHeight="1">
      <c r="B47" s="455" t="s">
        <v>288</v>
      </c>
      <c r="C47" s="456" t="s">
        <v>277</v>
      </c>
      <c r="D47" s="457">
        <f t="shared" ref="D47:O47" si="6">(D42*D43)*1%</f>
        <v>1356418.7734999999</v>
      </c>
      <c r="E47" s="457">
        <f t="shared" si="6"/>
        <v>1582383.5907000001</v>
      </c>
      <c r="F47" s="457">
        <f t="shared" si="6"/>
        <v>1680225.0539000002</v>
      </c>
      <c r="G47" s="457">
        <f t="shared" si="6"/>
        <v>1711865.2614</v>
      </c>
      <c r="H47" s="457">
        <f t="shared" si="6"/>
        <v>1628837.0446000004</v>
      </c>
      <c r="I47" s="457">
        <f t="shared" si="6"/>
        <v>1825761.5959000003</v>
      </c>
      <c r="J47" s="457">
        <f t="shared" si="6"/>
        <v>1690435.3686000002</v>
      </c>
      <c r="K47" s="457">
        <f t="shared" si="6"/>
        <v>1817628.7319</v>
      </c>
      <c r="L47" s="457">
        <f t="shared" si="6"/>
        <v>1971045.4975000003</v>
      </c>
      <c r="M47" s="457">
        <f t="shared" si="6"/>
        <v>2017838.8472999993</v>
      </c>
      <c r="N47" s="457">
        <f t="shared" si="6"/>
        <v>2006100.3510000003</v>
      </c>
      <c r="O47" s="457">
        <f t="shared" si="6"/>
        <v>1851308.3846999998</v>
      </c>
      <c r="P47" s="458">
        <f>SUM(D47:O47)</f>
        <v>21139848.500999998</v>
      </c>
    </row>
    <row r="48" spans="2:17" ht="15" customHeight="1">
      <c r="B48" s="452" t="s">
        <v>143</v>
      </c>
      <c r="C48" s="453"/>
      <c r="D48" s="454">
        <f>+D47+D46</f>
        <v>6340392.510840808</v>
      </c>
      <c r="E48" s="454">
        <f t="shared" ref="E48:M48" si="7">+E47+E46</f>
        <v>6826589.3920378592</v>
      </c>
      <c r="F48" s="454">
        <f t="shared" si="7"/>
        <v>7596713.9424195159</v>
      </c>
      <c r="G48" s="454">
        <f t="shared" si="7"/>
        <v>7473379.5936557036</v>
      </c>
      <c r="H48" s="454">
        <f t="shared" si="7"/>
        <v>7470319.6454206472</v>
      </c>
      <c r="I48" s="454">
        <f t="shared" si="7"/>
        <v>7493055.2355628712</v>
      </c>
      <c r="J48" s="454">
        <f t="shared" si="7"/>
        <v>7374208.1888718437</v>
      </c>
      <c r="K48" s="454">
        <f t="shared" si="7"/>
        <v>7871351.3427796159</v>
      </c>
      <c r="L48" s="454">
        <f t="shared" si="7"/>
        <v>8131076.4055269305</v>
      </c>
      <c r="M48" s="454">
        <f t="shared" si="7"/>
        <v>8468413.2469680291</v>
      </c>
      <c r="N48" s="454">
        <f>IFERROR(+N47+N46,0)</f>
        <v>8216031.9050952196</v>
      </c>
      <c r="O48" s="454">
        <f>IFERROR(+O47+O46,0)</f>
        <v>8209536.7432786748</v>
      </c>
      <c r="P48" s="454">
        <f>+P47+P46</f>
        <v>91471068.152457729</v>
      </c>
    </row>
    <row r="49" spans="1:17" ht="15" customHeight="1">
      <c r="L49" s="785"/>
      <c r="M49" s="785"/>
      <c r="N49" s="785"/>
      <c r="O49" s="785"/>
      <c r="P49" s="785"/>
    </row>
    <row r="50" spans="1:17" s="39" customFormat="1" ht="7.5" customHeight="1">
      <c r="A50" s="1"/>
      <c r="B50" s="539"/>
      <c r="C50" s="539"/>
      <c r="D50" s="539"/>
      <c r="E50" s="539"/>
      <c r="F50" s="539"/>
      <c r="G50" s="539"/>
      <c r="H50" s="539"/>
      <c r="I50" s="539"/>
      <c r="J50" s="539"/>
      <c r="K50" s="539"/>
      <c r="L50" s="539"/>
      <c r="M50" s="539"/>
      <c r="N50" s="539"/>
      <c r="O50" s="539"/>
      <c r="P50" s="794"/>
      <c r="Q50" s="122"/>
    </row>
    <row r="51" spans="1:17" ht="15" customHeight="1"/>
    <row r="52" spans="1:17" ht="15" hidden="1" customHeight="1"/>
    <row r="53" spans="1:17" ht="15" hidden="1" customHeight="1"/>
    <row r="54" spans="1:17" ht="15" hidden="1" customHeight="1"/>
    <row r="55" spans="1:17" ht="15" hidden="1" customHeight="1"/>
    <row r="56" spans="1:17" ht="15" hidden="1" customHeight="1"/>
    <row r="57" spans="1:17" ht="15" hidden="1" customHeight="1"/>
    <row r="58" spans="1:17" ht="15" hidden="1" customHeight="1"/>
    <row r="59" spans="1:17" ht="15" hidden="1" customHeight="1"/>
    <row r="60" spans="1:17" ht="15" hidden="1" customHeight="1"/>
    <row r="61" spans="1:17" ht="15" hidden="1" customHeight="1"/>
    <row r="62" spans="1:17" ht="15" hidden="1" customHeight="1"/>
    <row r="63" spans="1:17" ht="15" hidden="1" customHeight="1"/>
    <row r="64" spans="1:17" ht="15" hidden="1" customHeight="1"/>
    <row r="65" spans="2:17" ht="15" hidden="1" customHeight="1"/>
    <row r="66" spans="2:17" ht="15" hidden="1" customHeight="1"/>
    <row r="67" spans="2:17" ht="15" hidden="1" customHeight="1"/>
    <row r="68" spans="2:17" ht="15" hidden="1" customHeight="1"/>
    <row r="69" spans="2:17" ht="15" hidden="1" customHeight="1"/>
    <row r="70" spans="2:17" ht="15" hidden="1" customHeight="1"/>
    <row r="71" spans="2:17" ht="15" hidden="1" customHeight="1"/>
    <row r="72" spans="2:17" ht="15" hidden="1" customHeight="1"/>
    <row r="73" spans="2:17" ht="15" hidden="1" customHeight="1"/>
    <row r="74" spans="2:17" ht="15" hidden="1" customHeight="1"/>
    <row r="75" spans="2:17" ht="15" hidden="1" customHeight="1"/>
    <row r="76" spans="2:17" ht="15" hidden="1" customHeight="1"/>
    <row r="77" spans="2:17" ht="15" hidden="1" customHeight="1"/>
    <row r="78" spans="2:17" ht="15" hidden="1" customHeight="1"/>
    <row r="79" spans="2:17" s="1" customFormat="1" ht="15" hidden="1" customHeight="1">
      <c r="B79" s="56"/>
      <c r="C79" s="56"/>
      <c r="D79" s="56"/>
      <c r="E79" s="56"/>
      <c r="F79" s="56"/>
      <c r="G79" s="56"/>
      <c r="H79" s="122"/>
      <c r="I79" s="122"/>
      <c r="J79" s="122"/>
      <c r="K79" s="122"/>
      <c r="L79" s="122"/>
      <c r="M79" s="122"/>
      <c r="N79" s="122"/>
      <c r="O79" s="122"/>
      <c r="P79" s="122"/>
      <c r="Q79" s="122"/>
    </row>
    <row r="80" spans="2:17" s="1" customFormat="1" ht="15" hidden="1" customHeight="1">
      <c r="B80" s="56"/>
      <c r="C80" s="56"/>
      <c r="D80" s="56"/>
      <c r="E80" s="56"/>
      <c r="F80" s="56"/>
      <c r="G80" s="56"/>
      <c r="H80" s="122"/>
      <c r="I80" s="122"/>
      <c r="J80" s="122"/>
      <c r="K80" s="122"/>
      <c r="L80" s="122"/>
      <c r="M80" s="122"/>
      <c r="N80" s="122"/>
      <c r="O80" s="122"/>
      <c r="P80" s="122"/>
      <c r="Q80" s="122"/>
    </row>
    <row r="81" spans="2:17" s="1" customFormat="1" ht="15" hidden="1" customHeight="1">
      <c r="B81" s="56"/>
      <c r="C81" s="56"/>
      <c r="D81" s="56"/>
      <c r="E81" s="56"/>
      <c r="F81" s="56"/>
      <c r="G81" s="56"/>
      <c r="H81" s="122"/>
      <c r="I81" s="122"/>
      <c r="J81" s="122"/>
      <c r="K81" s="122"/>
      <c r="L81" s="122"/>
      <c r="M81" s="122"/>
      <c r="N81" s="122"/>
      <c r="O81" s="122"/>
      <c r="P81" s="122"/>
      <c r="Q81" s="122"/>
    </row>
    <row r="82" spans="2:17" s="1" customFormat="1" ht="15" hidden="1" customHeight="1">
      <c r="B82" s="56"/>
      <c r="C82" s="56"/>
      <c r="D82" s="56"/>
      <c r="E82" s="56"/>
      <c r="F82" s="56"/>
      <c r="G82" s="56"/>
      <c r="H82" s="122"/>
      <c r="I82" s="122"/>
      <c r="J82" s="122"/>
      <c r="K82" s="122"/>
      <c r="L82" s="122"/>
      <c r="M82" s="122"/>
      <c r="N82" s="122"/>
      <c r="O82" s="122"/>
      <c r="P82" s="122"/>
      <c r="Q82" s="122"/>
    </row>
    <row r="83" spans="2:17" s="1" customFormat="1" ht="15" hidden="1" customHeight="1">
      <c r="B83" s="56"/>
      <c r="C83" s="56"/>
      <c r="D83" s="56"/>
      <c r="E83" s="56"/>
      <c r="F83" s="56"/>
      <c r="G83" s="56"/>
      <c r="H83" s="122"/>
      <c r="I83" s="122"/>
      <c r="J83" s="122"/>
      <c r="K83" s="122"/>
      <c r="L83" s="122"/>
      <c r="M83" s="122"/>
      <c r="N83" s="122"/>
      <c r="O83" s="122"/>
      <c r="P83" s="122"/>
      <c r="Q83" s="122"/>
    </row>
    <row r="84" spans="2:17" s="1" customFormat="1" ht="15" hidden="1" customHeight="1">
      <c r="B84" s="56"/>
      <c r="C84" s="56"/>
      <c r="D84" s="56"/>
      <c r="E84" s="56"/>
      <c r="F84" s="56"/>
      <c r="G84" s="56"/>
      <c r="H84" s="122"/>
      <c r="I84" s="122"/>
      <c r="J84" s="122"/>
      <c r="K84" s="122"/>
      <c r="L84" s="122"/>
      <c r="M84" s="122"/>
      <c r="N84" s="122"/>
      <c r="O84" s="122"/>
      <c r="P84" s="122"/>
      <c r="Q84" s="122"/>
    </row>
    <row r="85" spans="2:17" s="1" customFormat="1" ht="15" hidden="1" customHeight="1">
      <c r="B85" s="56"/>
      <c r="C85" s="56"/>
      <c r="D85" s="56"/>
      <c r="E85" s="56"/>
      <c r="F85" s="56"/>
      <c r="G85" s="56"/>
      <c r="H85" s="122"/>
      <c r="I85" s="122"/>
      <c r="J85" s="122"/>
      <c r="K85" s="122"/>
      <c r="L85" s="122"/>
      <c r="M85" s="122"/>
      <c r="N85" s="122"/>
      <c r="O85" s="122"/>
      <c r="P85" s="122"/>
      <c r="Q85" s="122"/>
    </row>
    <row r="86" spans="2:17" s="1" customFormat="1" ht="15" hidden="1" customHeight="1">
      <c r="B86" s="56"/>
      <c r="C86" s="56"/>
      <c r="D86" s="56"/>
      <c r="E86" s="56"/>
      <c r="F86" s="56"/>
      <c r="G86" s="56"/>
      <c r="H86" s="122"/>
      <c r="I86" s="122"/>
      <c r="J86" s="122"/>
      <c r="K86" s="122"/>
      <c r="L86" s="122"/>
      <c r="M86" s="122"/>
      <c r="N86" s="122"/>
      <c r="O86" s="122"/>
      <c r="P86" s="122"/>
      <c r="Q86" s="122"/>
    </row>
    <row r="87" spans="2:17" s="1" customFormat="1" ht="15" hidden="1" customHeight="1">
      <c r="B87" s="56"/>
      <c r="C87" s="56"/>
      <c r="D87" s="56"/>
      <c r="E87" s="56"/>
      <c r="F87" s="56"/>
      <c r="G87" s="56"/>
      <c r="H87" s="122"/>
      <c r="I87" s="122"/>
      <c r="J87" s="122"/>
      <c r="K87" s="122"/>
      <c r="L87" s="122"/>
      <c r="M87" s="122"/>
      <c r="N87" s="122"/>
      <c r="O87" s="122"/>
      <c r="P87" s="122"/>
      <c r="Q87" s="122"/>
    </row>
    <row r="88" spans="2:17" s="1" customFormat="1" ht="15" hidden="1" customHeight="1">
      <c r="B88" s="56"/>
      <c r="C88" s="56"/>
      <c r="D88" s="56"/>
      <c r="E88" s="56"/>
      <c r="F88" s="56"/>
      <c r="G88" s="56"/>
      <c r="H88" s="122"/>
      <c r="I88" s="122"/>
      <c r="J88" s="122"/>
      <c r="K88" s="122"/>
      <c r="L88" s="122"/>
      <c r="M88" s="122"/>
      <c r="N88" s="122"/>
      <c r="O88" s="122"/>
      <c r="P88" s="122"/>
      <c r="Q88" s="122"/>
    </row>
    <row r="89" spans="2:17" s="1" customFormat="1" ht="15" hidden="1" customHeight="1">
      <c r="B89" s="56"/>
      <c r="C89" s="56"/>
      <c r="D89" s="56"/>
      <c r="E89" s="56"/>
      <c r="F89" s="56"/>
      <c r="G89" s="56"/>
      <c r="H89" s="122"/>
      <c r="I89" s="122"/>
      <c r="J89" s="122"/>
      <c r="K89" s="122"/>
      <c r="L89" s="122"/>
      <c r="M89" s="122"/>
      <c r="N89" s="122"/>
      <c r="O89" s="122"/>
      <c r="P89" s="122"/>
      <c r="Q89" s="122"/>
    </row>
    <row r="90" spans="2:17" s="1" customFormat="1" ht="15" hidden="1" customHeight="1">
      <c r="B90" s="56"/>
      <c r="C90" s="56"/>
      <c r="D90" s="56"/>
      <c r="E90" s="56"/>
      <c r="F90" s="56"/>
      <c r="G90" s="56"/>
      <c r="H90" s="122"/>
      <c r="I90" s="122"/>
      <c r="J90" s="122"/>
      <c r="K90" s="122"/>
      <c r="L90" s="122"/>
      <c r="M90" s="122"/>
      <c r="N90" s="122"/>
      <c r="O90" s="122"/>
      <c r="P90" s="122"/>
      <c r="Q90" s="122"/>
    </row>
    <row r="91" spans="2:17" s="1" customFormat="1" ht="15" hidden="1" customHeight="1">
      <c r="B91" s="56"/>
      <c r="C91" s="56"/>
      <c r="D91" s="56"/>
      <c r="E91" s="56"/>
      <c r="F91" s="56"/>
      <c r="G91" s="56"/>
      <c r="H91" s="122"/>
      <c r="I91" s="122"/>
      <c r="J91" s="122"/>
      <c r="K91" s="122"/>
      <c r="L91" s="122"/>
      <c r="M91" s="122"/>
      <c r="N91" s="122"/>
      <c r="O91" s="122"/>
      <c r="P91" s="122"/>
      <c r="Q91" s="122"/>
    </row>
    <row r="92" spans="2:17" s="1" customFormat="1" ht="15" hidden="1" customHeight="1">
      <c r="B92" s="56"/>
      <c r="C92" s="56"/>
      <c r="D92" s="56"/>
      <c r="E92" s="56"/>
      <c r="F92" s="56"/>
      <c r="G92" s="56"/>
      <c r="H92" s="122"/>
      <c r="I92" s="122"/>
      <c r="J92" s="122"/>
      <c r="K92" s="122"/>
      <c r="L92" s="122"/>
      <c r="M92" s="122"/>
      <c r="N92" s="122"/>
      <c r="O92" s="122"/>
      <c r="P92" s="122"/>
      <c r="Q92" s="122"/>
    </row>
    <row r="93" spans="2:17" s="1" customFormat="1" ht="15" hidden="1" customHeight="1">
      <c r="B93" s="56"/>
      <c r="C93" s="56"/>
      <c r="D93" s="56"/>
      <c r="E93" s="56"/>
      <c r="F93" s="56"/>
      <c r="G93" s="56"/>
      <c r="H93" s="122"/>
      <c r="I93" s="122"/>
      <c r="J93" s="122"/>
      <c r="K93" s="122"/>
      <c r="L93" s="122"/>
      <c r="M93" s="122"/>
      <c r="N93" s="122"/>
      <c r="O93" s="122"/>
      <c r="P93" s="122"/>
      <c r="Q93" s="122"/>
    </row>
    <row r="94" spans="2:17" s="1" customFormat="1" ht="15" hidden="1" customHeight="1">
      <c r="B94" s="56"/>
      <c r="C94" s="56"/>
      <c r="D94" s="56"/>
      <c r="E94" s="56"/>
      <c r="F94" s="56"/>
      <c r="G94" s="56"/>
      <c r="H94" s="122"/>
      <c r="I94" s="122"/>
      <c r="J94" s="122"/>
      <c r="K94" s="122"/>
      <c r="L94" s="122"/>
      <c r="M94" s="122"/>
      <c r="N94" s="122"/>
      <c r="O94" s="122"/>
      <c r="P94" s="122"/>
      <c r="Q94" s="122"/>
    </row>
    <row r="95" spans="2:17" s="1" customFormat="1" ht="15" hidden="1" customHeight="1">
      <c r="B95" s="56"/>
      <c r="C95" s="56"/>
      <c r="D95" s="56"/>
      <c r="E95" s="56"/>
      <c r="F95" s="56"/>
      <c r="G95" s="56"/>
      <c r="H95" s="122"/>
      <c r="I95" s="122"/>
      <c r="J95" s="122"/>
      <c r="K95" s="122"/>
      <c r="L95" s="122"/>
      <c r="M95" s="122"/>
      <c r="N95" s="122"/>
      <c r="O95" s="122"/>
      <c r="P95" s="122"/>
      <c r="Q95" s="122"/>
    </row>
    <row r="96" spans="2:17" s="1" customFormat="1" ht="15" hidden="1" customHeight="1">
      <c r="B96" s="56"/>
      <c r="C96" s="56"/>
      <c r="D96" s="56"/>
      <c r="E96" s="56"/>
      <c r="F96" s="56"/>
      <c r="G96" s="56"/>
      <c r="H96" s="122"/>
      <c r="I96" s="122"/>
      <c r="J96" s="122"/>
      <c r="K96" s="122"/>
      <c r="L96" s="122"/>
      <c r="M96" s="122"/>
      <c r="N96" s="122"/>
      <c r="O96" s="122"/>
      <c r="P96" s="122"/>
      <c r="Q96" s="122"/>
    </row>
    <row r="97" spans="2:17" s="1" customFormat="1" ht="15" hidden="1" customHeight="1">
      <c r="B97" s="56"/>
      <c r="C97" s="56"/>
      <c r="D97" s="56"/>
      <c r="E97" s="56"/>
      <c r="F97" s="56"/>
      <c r="G97" s="56"/>
      <c r="H97" s="122"/>
      <c r="I97" s="122"/>
      <c r="J97" s="122"/>
      <c r="K97" s="122"/>
      <c r="L97" s="122"/>
      <c r="M97" s="122"/>
      <c r="N97" s="122"/>
      <c r="O97" s="122"/>
      <c r="P97" s="122"/>
      <c r="Q97" s="122"/>
    </row>
    <row r="98" spans="2:17" s="1" customFormat="1" ht="15" hidden="1" customHeight="1">
      <c r="B98" s="56"/>
      <c r="C98" s="56"/>
      <c r="D98" s="56"/>
      <c r="E98" s="56"/>
      <c r="F98" s="56"/>
      <c r="G98" s="56"/>
      <c r="H98" s="122"/>
      <c r="I98" s="122"/>
      <c r="J98" s="122"/>
      <c r="K98" s="122"/>
      <c r="L98" s="122"/>
      <c r="M98" s="122"/>
      <c r="N98" s="122"/>
      <c r="O98" s="122"/>
      <c r="P98" s="122"/>
      <c r="Q98" s="122"/>
    </row>
    <row r="99" spans="2:17" s="1" customFormat="1" ht="15" hidden="1" customHeight="1">
      <c r="B99" s="56"/>
      <c r="C99" s="56"/>
      <c r="D99" s="56"/>
      <c r="E99" s="56"/>
      <c r="F99" s="56"/>
      <c r="G99" s="56"/>
      <c r="H99" s="122"/>
      <c r="I99" s="122"/>
      <c r="J99" s="122"/>
      <c r="K99" s="122"/>
      <c r="L99" s="122"/>
      <c r="M99" s="122"/>
      <c r="N99" s="122"/>
      <c r="O99" s="122"/>
      <c r="P99" s="122"/>
      <c r="Q99" s="122"/>
    </row>
    <row r="100" spans="2:17" s="1" customFormat="1" ht="15" hidden="1" customHeight="1">
      <c r="B100" s="56"/>
      <c r="C100" s="56"/>
      <c r="D100" s="56"/>
      <c r="E100" s="56"/>
      <c r="F100" s="56"/>
      <c r="G100" s="56"/>
      <c r="H100" s="122"/>
      <c r="I100" s="122"/>
      <c r="J100" s="122"/>
      <c r="K100" s="122"/>
      <c r="L100" s="122"/>
      <c r="M100" s="122"/>
      <c r="N100" s="122"/>
      <c r="O100" s="122"/>
      <c r="P100" s="122"/>
      <c r="Q100" s="122"/>
    </row>
    <row r="101" spans="2:17" s="1" customFormat="1" ht="15" hidden="1" customHeight="1">
      <c r="B101" s="56"/>
      <c r="C101" s="56"/>
      <c r="D101" s="56"/>
      <c r="E101" s="56"/>
      <c r="F101" s="56"/>
      <c r="G101" s="56"/>
      <c r="H101" s="122"/>
      <c r="I101" s="122"/>
      <c r="J101" s="122"/>
      <c r="K101" s="122"/>
      <c r="L101" s="122"/>
      <c r="M101" s="122"/>
      <c r="N101" s="122"/>
      <c r="O101" s="122"/>
      <c r="P101" s="122"/>
      <c r="Q101" s="122"/>
    </row>
    <row r="102" spans="2:17" s="1" customFormat="1" ht="15" hidden="1" customHeight="1">
      <c r="B102" s="56"/>
      <c r="C102" s="56"/>
      <c r="D102" s="56"/>
      <c r="E102" s="56"/>
      <c r="F102" s="56"/>
      <c r="G102" s="56"/>
      <c r="H102" s="122"/>
      <c r="I102" s="122"/>
      <c r="J102" s="122"/>
      <c r="K102" s="122"/>
      <c r="L102" s="122"/>
      <c r="M102" s="122"/>
      <c r="N102" s="122"/>
      <c r="O102" s="122"/>
      <c r="P102" s="122"/>
      <c r="Q102" s="122"/>
    </row>
    <row r="103" spans="2:17" s="1" customFormat="1" ht="15" hidden="1" customHeight="1">
      <c r="B103" s="56"/>
      <c r="C103" s="56"/>
      <c r="D103" s="56"/>
      <c r="E103" s="56"/>
      <c r="F103" s="56"/>
      <c r="G103" s="56"/>
      <c r="H103" s="122"/>
      <c r="I103" s="122"/>
      <c r="J103" s="122"/>
      <c r="K103" s="122"/>
      <c r="L103" s="122"/>
      <c r="M103" s="122"/>
      <c r="N103" s="122"/>
      <c r="O103" s="122"/>
      <c r="P103" s="122"/>
      <c r="Q103" s="122"/>
    </row>
    <row r="104" spans="2:17" s="1" customFormat="1" ht="15" hidden="1" customHeight="1">
      <c r="B104" s="56"/>
      <c r="C104" s="56"/>
      <c r="D104" s="56"/>
      <c r="E104" s="56"/>
      <c r="F104" s="56"/>
      <c r="G104" s="56"/>
      <c r="H104" s="122"/>
      <c r="I104" s="122"/>
      <c r="J104" s="122"/>
      <c r="K104" s="122"/>
      <c r="L104" s="122"/>
      <c r="M104" s="122"/>
      <c r="N104" s="122"/>
      <c r="O104" s="122"/>
      <c r="P104" s="122"/>
      <c r="Q104" s="122"/>
    </row>
    <row r="105" spans="2:17" s="1" customFormat="1" ht="15" hidden="1" customHeight="1">
      <c r="B105" s="56"/>
      <c r="C105" s="56"/>
      <c r="D105" s="56"/>
      <c r="E105" s="56"/>
      <c r="F105" s="56"/>
      <c r="G105" s="56"/>
      <c r="H105" s="122"/>
      <c r="I105" s="122"/>
      <c r="J105" s="122"/>
      <c r="K105" s="122"/>
      <c r="L105" s="122"/>
      <c r="M105" s="122"/>
      <c r="N105" s="122"/>
      <c r="O105" s="122"/>
      <c r="P105" s="122"/>
      <c r="Q105" s="122"/>
    </row>
    <row r="106" spans="2:17" s="1" customFormat="1" ht="15" hidden="1" customHeight="1">
      <c r="B106" s="56"/>
      <c r="C106" s="56"/>
      <c r="D106" s="56"/>
      <c r="E106" s="56"/>
      <c r="F106" s="56"/>
      <c r="G106" s="56"/>
      <c r="H106" s="122"/>
      <c r="I106" s="122"/>
      <c r="J106" s="122"/>
      <c r="K106" s="122"/>
      <c r="L106" s="122"/>
      <c r="M106" s="122"/>
      <c r="N106" s="122"/>
      <c r="O106" s="122"/>
      <c r="P106" s="122"/>
      <c r="Q106" s="122"/>
    </row>
    <row r="107" spans="2:17" s="1" customFormat="1" ht="15" hidden="1" customHeight="1">
      <c r="B107" s="56"/>
      <c r="C107" s="56"/>
      <c r="D107" s="56"/>
      <c r="E107" s="56"/>
      <c r="F107" s="56"/>
      <c r="G107" s="56"/>
      <c r="H107" s="122"/>
      <c r="I107" s="122"/>
      <c r="J107" s="122"/>
      <c r="K107" s="122"/>
      <c r="L107" s="122"/>
      <c r="M107" s="122"/>
      <c r="N107" s="122"/>
      <c r="O107" s="122"/>
      <c r="P107" s="122"/>
      <c r="Q107" s="122"/>
    </row>
    <row r="108" spans="2:17" s="1" customFormat="1" ht="15" hidden="1" customHeight="1">
      <c r="B108" s="56"/>
      <c r="C108" s="56"/>
      <c r="D108" s="56"/>
      <c r="E108" s="56"/>
      <c r="F108" s="56"/>
      <c r="G108" s="56"/>
      <c r="H108" s="122"/>
      <c r="I108" s="122"/>
      <c r="J108" s="122"/>
      <c r="K108" s="122"/>
      <c r="L108" s="122"/>
      <c r="M108" s="122"/>
      <c r="N108" s="122"/>
      <c r="O108" s="122"/>
      <c r="P108" s="122"/>
      <c r="Q108" s="122"/>
    </row>
    <row r="109" spans="2:17" s="1" customFormat="1" ht="15" hidden="1" customHeight="1">
      <c r="B109" s="56"/>
      <c r="C109" s="56"/>
      <c r="D109" s="56"/>
      <c r="E109" s="56"/>
      <c r="F109" s="56"/>
      <c r="G109" s="56"/>
      <c r="H109" s="122"/>
      <c r="I109" s="122"/>
      <c r="J109" s="122"/>
      <c r="K109" s="122"/>
      <c r="L109" s="122"/>
      <c r="M109" s="122"/>
      <c r="N109" s="122"/>
      <c r="O109" s="122"/>
      <c r="P109" s="122"/>
      <c r="Q109" s="122"/>
    </row>
    <row r="110" spans="2:17" s="1" customFormat="1" ht="15" hidden="1" customHeight="1">
      <c r="B110" s="56"/>
      <c r="C110" s="56"/>
      <c r="D110" s="56"/>
      <c r="E110" s="56"/>
      <c r="F110" s="56"/>
      <c r="G110" s="56"/>
      <c r="H110" s="122"/>
      <c r="I110" s="122"/>
      <c r="J110" s="122"/>
      <c r="K110" s="122"/>
      <c r="L110" s="122"/>
      <c r="M110" s="122"/>
      <c r="N110" s="122"/>
      <c r="O110" s="122"/>
      <c r="P110" s="122"/>
      <c r="Q110" s="122"/>
    </row>
    <row r="111" spans="2:17" s="1" customFormat="1" ht="15" hidden="1" customHeight="1">
      <c r="B111" s="56"/>
      <c r="C111" s="56"/>
      <c r="D111" s="56"/>
      <c r="E111" s="56"/>
      <c r="F111" s="56"/>
      <c r="G111" s="56"/>
      <c r="H111" s="122"/>
      <c r="I111" s="122"/>
      <c r="J111" s="122"/>
      <c r="K111" s="122"/>
      <c r="L111" s="122"/>
      <c r="M111" s="122"/>
      <c r="N111" s="122"/>
      <c r="O111" s="122"/>
      <c r="P111" s="122"/>
      <c r="Q111" s="122"/>
    </row>
    <row r="112" spans="2:17" s="1" customFormat="1" ht="15" hidden="1" customHeight="1">
      <c r="B112" s="56"/>
      <c r="C112" s="56"/>
      <c r="D112" s="56"/>
      <c r="E112" s="56"/>
      <c r="F112" s="56"/>
      <c r="G112" s="56"/>
      <c r="H112" s="122"/>
      <c r="I112" s="122"/>
      <c r="J112" s="122"/>
      <c r="K112" s="122"/>
      <c r="L112" s="122"/>
      <c r="M112" s="122"/>
      <c r="N112" s="122"/>
      <c r="O112" s="122"/>
      <c r="P112" s="122"/>
      <c r="Q112" s="122"/>
    </row>
    <row r="113" spans="2:17" s="1" customFormat="1" ht="15" hidden="1" customHeight="1">
      <c r="B113" s="56"/>
      <c r="C113" s="56"/>
      <c r="D113" s="56"/>
      <c r="E113" s="56"/>
      <c r="F113" s="56"/>
      <c r="G113" s="56"/>
      <c r="H113" s="122"/>
      <c r="I113" s="122"/>
      <c r="J113" s="122"/>
      <c r="K113" s="122"/>
      <c r="L113" s="122"/>
      <c r="M113" s="122"/>
      <c r="N113" s="122"/>
      <c r="O113" s="122"/>
      <c r="P113" s="122"/>
      <c r="Q113" s="122"/>
    </row>
    <row r="114" spans="2:17" s="1" customFormat="1" ht="15" hidden="1" customHeight="1">
      <c r="B114" s="56"/>
      <c r="C114" s="56"/>
      <c r="D114" s="56"/>
      <c r="E114" s="56"/>
      <c r="F114" s="56"/>
      <c r="G114" s="56"/>
      <c r="H114" s="122"/>
      <c r="I114" s="122"/>
      <c r="J114" s="122"/>
      <c r="K114" s="122"/>
      <c r="L114" s="122"/>
      <c r="M114" s="122"/>
      <c r="N114" s="122"/>
      <c r="O114" s="122"/>
      <c r="P114" s="122"/>
      <c r="Q114" s="122"/>
    </row>
    <row r="115" spans="2:17" s="1" customFormat="1" ht="15" hidden="1" customHeight="1">
      <c r="B115" s="56"/>
      <c r="C115" s="56"/>
      <c r="D115" s="56"/>
      <c r="E115" s="56"/>
      <c r="F115" s="56"/>
      <c r="G115" s="56"/>
      <c r="H115" s="122"/>
      <c r="I115" s="122"/>
      <c r="J115" s="122"/>
      <c r="K115" s="122"/>
      <c r="L115" s="122"/>
      <c r="M115" s="122"/>
      <c r="N115" s="122"/>
      <c r="O115" s="122"/>
      <c r="P115" s="122"/>
      <c r="Q115" s="122"/>
    </row>
    <row r="116" spans="2:17" s="1" customFormat="1" ht="15" hidden="1" customHeight="1">
      <c r="B116" s="56"/>
      <c r="C116" s="56"/>
      <c r="D116" s="56"/>
      <c r="E116" s="56"/>
      <c r="F116" s="56"/>
      <c r="G116" s="56"/>
      <c r="H116" s="122"/>
      <c r="I116" s="122"/>
      <c r="J116" s="122"/>
      <c r="K116" s="122"/>
      <c r="L116" s="122"/>
      <c r="M116" s="122"/>
      <c r="N116" s="122"/>
      <c r="O116" s="122"/>
      <c r="P116" s="122"/>
      <c r="Q116" s="122"/>
    </row>
    <row r="117" spans="2:17" s="1" customFormat="1" ht="15" hidden="1" customHeight="1">
      <c r="B117" s="56"/>
      <c r="C117" s="56"/>
      <c r="D117" s="56"/>
      <c r="E117" s="56"/>
      <c r="F117" s="56"/>
      <c r="G117" s="56"/>
      <c r="H117" s="122"/>
      <c r="I117" s="122"/>
      <c r="J117" s="122"/>
      <c r="K117" s="122"/>
      <c r="L117" s="122"/>
      <c r="M117" s="122"/>
      <c r="N117" s="122"/>
      <c r="O117" s="122"/>
      <c r="P117" s="122"/>
      <c r="Q117" s="122"/>
    </row>
    <row r="118" spans="2:17" s="1" customFormat="1" ht="15" hidden="1" customHeight="1">
      <c r="B118" s="56"/>
      <c r="C118" s="56"/>
      <c r="D118" s="56"/>
      <c r="E118" s="56"/>
      <c r="F118" s="56"/>
      <c r="G118" s="56"/>
      <c r="H118" s="122"/>
      <c r="I118" s="122"/>
      <c r="J118" s="122"/>
      <c r="K118" s="122"/>
      <c r="L118" s="122"/>
      <c r="M118" s="122"/>
      <c r="N118" s="122"/>
      <c r="O118" s="122"/>
      <c r="P118" s="122"/>
      <c r="Q118" s="122"/>
    </row>
    <row r="119" spans="2:17" s="1" customFormat="1" ht="15" hidden="1" customHeight="1">
      <c r="B119" s="56"/>
      <c r="C119" s="56"/>
      <c r="D119" s="56"/>
      <c r="E119" s="56"/>
      <c r="F119" s="56"/>
      <c r="G119" s="56"/>
      <c r="H119" s="122"/>
      <c r="I119" s="122"/>
      <c r="J119" s="122"/>
      <c r="K119" s="122"/>
      <c r="L119" s="122"/>
      <c r="M119" s="122"/>
      <c r="N119" s="122"/>
      <c r="O119" s="122"/>
      <c r="P119" s="122"/>
      <c r="Q119" s="122"/>
    </row>
    <row r="120" spans="2:17" s="1" customFormat="1" ht="15" hidden="1" customHeight="1">
      <c r="B120" s="56"/>
      <c r="C120" s="56"/>
      <c r="D120" s="56"/>
      <c r="E120" s="56"/>
      <c r="F120" s="56"/>
      <c r="G120" s="56"/>
      <c r="H120" s="122"/>
      <c r="I120" s="122"/>
      <c r="J120" s="122"/>
      <c r="K120" s="122"/>
      <c r="L120" s="122"/>
      <c r="M120" s="122"/>
      <c r="N120" s="122"/>
      <c r="O120" s="122"/>
      <c r="P120" s="122"/>
      <c r="Q120" s="122"/>
    </row>
    <row r="121" spans="2:17" s="1" customFormat="1" ht="15" hidden="1" customHeight="1">
      <c r="B121" s="56"/>
      <c r="C121" s="56"/>
      <c r="D121" s="56"/>
      <c r="E121" s="56"/>
      <c r="F121" s="56"/>
      <c r="G121" s="56"/>
      <c r="H121" s="122"/>
      <c r="I121" s="122"/>
      <c r="J121" s="122"/>
      <c r="K121" s="122"/>
      <c r="L121" s="122"/>
      <c r="M121" s="122"/>
      <c r="N121" s="122"/>
      <c r="O121" s="122"/>
      <c r="P121" s="122"/>
      <c r="Q121" s="122"/>
    </row>
    <row r="122" spans="2:17" s="1" customFormat="1" ht="15" hidden="1" customHeight="1">
      <c r="B122" s="56"/>
      <c r="C122" s="56"/>
      <c r="D122" s="56"/>
      <c r="E122" s="56"/>
      <c r="F122" s="56"/>
      <c r="G122" s="56"/>
      <c r="H122" s="122"/>
      <c r="I122" s="122"/>
      <c r="J122" s="122"/>
      <c r="K122" s="122"/>
      <c r="L122" s="122"/>
      <c r="M122" s="122"/>
      <c r="N122" s="122"/>
      <c r="O122" s="122"/>
      <c r="P122" s="122"/>
      <c r="Q122" s="122"/>
    </row>
    <row r="123" spans="2:17" s="1" customFormat="1" ht="15" hidden="1" customHeight="1">
      <c r="B123" s="56"/>
      <c r="C123" s="56"/>
      <c r="D123" s="56"/>
      <c r="E123" s="56"/>
      <c r="F123" s="56"/>
      <c r="G123" s="56"/>
      <c r="H123" s="122"/>
      <c r="I123" s="122"/>
      <c r="J123" s="122"/>
      <c r="K123" s="122"/>
      <c r="L123" s="122"/>
      <c r="M123" s="122"/>
      <c r="N123" s="122"/>
      <c r="O123" s="122"/>
      <c r="P123" s="122"/>
      <c r="Q123" s="122"/>
    </row>
    <row r="124" spans="2:17" s="1" customFormat="1" ht="15" hidden="1" customHeight="1">
      <c r="B124" s="56"/>
      <c r="C124" s="56"/>
      <c r="D124" s="56"/>
      <c r="E124" s="56"/>
      <c r="F124" s="56"/>
      <c r="G124" s="56"/>
      <c r="H124" s="122"/>
      <c r="I124" s="122"/>
      <c r="J124" s="122"/>
      <c r="K124" s="122"/>
      <c r="L124" s="122"/>
      <c r="M124" s="122"/>
      <c r="N124" s="122"/>
      <c r="O124" s="122"/>
      <c r="P124" s="122"/>
      <c r="Q124" s="122"/>
    </row>
    <row r="125" spans="2:17" s="1" customFormat="1" ht="15" hidden="1" customHeight="1">
      <c r="B125" s="56"/>
      <c r="C125" s="56"/>
      <c r="D125" s="56"/>
      <c r="E125" s="56"/>
      <c r="F125" s="56"/>
      <c r="G125" s="56"/>
      <c r="H125" s="122"/>
      <c r="I125" s="122"/>
      <c r="J125" s="122"/>
      <c r="K125" s="122"/>
      <c r="L125" s="122"/>
      <c r="M125" s="122"/>
      <c r="N125" s="122"/>
      <c r="O125" s="122"/>
      <c r="P125" s="122"/>
      <c r="Q125" s="122"/>
    </row>
    <row r="126" spans="2:17" s="1" customFormat="1" ht="15" hidden="1" customHeight="1">
      <c r="B126" s="56"/>
      <c r="C126" s="56"/>
      <c r="D126" s="56"/>
      <c r="E126" s="56"/>
      <c r="F126" s="56"/>
      <c r="G126" s="56"/>
      <c r="H126" s="122"/>
      <c r="I126" s="122"/>
      <c r="J126" s="122"/>
      <c r="K126" s="122"/>
      <c r="L126" s="122"/>
      <c r="M126" s="122"/>
      <c r="N126" s="122"/>
      <c r="O126" s="122"/>
      <c r="P126" s="122"/>
      <c r="Q126" s="122"/>
    </row>
    <row r="127" spans="2:17" s="1" customFormat="1" ht="15" hidden="1" customHeight="1">
      <c r="B127" s="56"/>
      <c r="C127" s="56"/>
      <c r="D127" s="56"/>
      <c r="E127" s="56"/>
      <c r="F127" s="56"/>
      <c r="G127" s="56"/>
      <c r="H127" s="122"/>
      <c r="I127" s="122"/>
      <c r="J127" s="122"/>
      <c r="K127" s="122"/>
      <c r="L127" s="122"/>
      <c r="M127" s="122"/>
      <c r="N127" s="122"/>
      <c r="O127" s="122"/>
      <c r="P127" s="122"/>
      <c r="Q127" s="122"/>
    </row>
    <row r="128" spans="2:17" s="1" customFormat="1" ht="15" hidden="1" customHeight="1">
      <c r="B128" s="56"/>
      <c r="C128" s="56"/>
      <c r="D128" s="56"/>
      <c r="E128" s="56"/>
      <c r="F128" s="56"/>
      <c r="G128" s="56"/>
      <c r="H128" s="122"/>
      <c r="I128" s="122"/>
      <c r="J128" s="122"/>
      <c r="K128" s="122"/>
      <c r="L128" s="122"/>
      <c r="M128" s="122"/>
      <c r="N128" s="122"/>
      <c r="O128" s="122"/>
      <c r="P128" s="122"/>
      <c r="Q128" s="122"/>
    </row>
    <row r="129" spans="2:17" s="1" customFormat="1" ht="15" hidden="1" customHeight="1">
      <c r="B129" s="56"/>
      <c r="C129" s="56"/>
      <c r="D129" s="56"/>
      <c r="E129" s="56"/>
      <c r="F129" s="56"/>
      <c r="G129" s="56"/>
      <c r="H129" s="122"/>
      <c r="I129" s="122"/>
      <c r="J129" s="122"/>
      <c r="K129" s="122"/>
      <c r="L129" s="122"/>
      <c r="M129" s="122"/>
      <c r="N129" s="122"/>
      <c r="O129" s="122"/>
      <c r="P129" s="122"/>
      <c r="Q129" s="122"/>
    </row>
    <row r="130" spans="2:17" s="1" customFormat="1" ht="15" hidden="1" customHeight="1">
      <c r="B130" s="56"/>
      <c r="C130" s="56"/>
      <c r="D130" s="56"/>
      <c r="E130" s="56"/>
      <c r="F130" s="56"/>
      <c r="G130" s="56"/>
      <c r="H130" s="122"/>
      <c r="I130" s="122"/>
      <c r="J130" s="122"/>
      <c r="K130" s="122"/>
      <c r="L130" s="122"/>
      <c r="M130" s="122"/>
      <c r="N130" s="122"/>
      <c r="O130" s="122"/>
      <c r="P130" s="122"/>
      <c r="Q130" s="122"/>
    </row>
    <row r="131" spans="2:17" s="1" customFormat="1" ht="15" hidden="1" customHeight="1">
      <c r="B131" s="56"/>
      <c r="C131" s="56"/>
      <c r="D131" s="56"/>
      <c r="E131" s="56"/>
      <c r="F131" s="56"/>
      <c r="G131" s="56"/>
      <c r="H131" s="122"/>
      <c r="I131" s="122"/>
      <c r="J131" s="122"/>
      <c r="K131" s="122"/>
      <c r="L131" s="122"/>
      <c r="M131" s="122"/>
      <c r="N131" s="122"/>
      <c r="O131" s="122"/>
      <c r="P131" s="122"/>
      <c r="Q131" s="122"/>
    </row>
    <row r="132" spans="2:17" s="1" customFormat="1" ht="15" hidden="1" customHeight="1">
      <c r="B132" s="56"/>
      <c r="C132" s="56"/>
      <c r="D132" s="56"/>
      <c r="E132" s="56"/>
      <c r="F132" s="56"/>
      <c r="G132" s="56"/>
      <c r="H132" s="122"/>
      <c r="I132" s="122"/>
      <c r="J132" s="122"/>
      <c r="K132" s="122"/>
      <c r="L132" s="122"/>
      <c r="M132" s="122"/>
      <c r="N132" s="122"/>
      <c r="O132" s="122"/>
      <c r="P132" s="122"/>
      <c r="Q132" s="122"/>
    </row>
    <row r="133" spans="2:17" s="1" customFormat="1" ht="15" hidden="1" customHeight="1">
      <c r="B133" s="56"/>
      <c r="C133" s="56"/>
      <c r="D133" s="56"/>
      <c r="E133" s="56"/>
      <c r="F133" s="56"/>
      <c r="G133" s="56"/>
      <c r="H133" s="122"/>
      <c r="I133" s="122"/>
      <c r="J133" s="122"/>
      <c r="K133" s="122"/>
      <c r="L133" s="122"/>
      <c r="M133" s="122"/>
      <c r="N133" s="122"/>
      <c r="O133" s="122"/>
      <c r="P133" s="122"/>
      <c r="Q133" s="122"/>
    </row>
    <row r="134" spans="2:17" s="1" customFormat="1" ht="15" hidden="1" customHeight="1">
      <c r="B134" s="56"/>
      <c r="C134" s="56"/>
      <c r="D134" s="56"/>
      <c r="E134" s="56"/>
      <c r="F134" s="56"/>
      <c r="G134" s="56"/>
      <c r="H134" s="122"/>
      <c r="I134" s="122"/>
      <c r="J134" s="122"/>
      <c r="K134" s="122"/>
      <c r="L134" s="122"/>
      <c r="M134" s="122"/>
      <c r="N134" s="122"/>
      <c r="O134" s="122"/>
      <c r="P134" s="122"/>
      <c r="Q134" s="122"/>
    </row>
    <row r="135" spans="2:17" s="1" customFormat="1" ht="12.75" hidden="1" customHeight="1">
      <c r="B135" s="56"/>
      <c r="C135" s="56"/>
      <c r="D135" s="56"/>
      <c r="E135" s="56"/>
      <c r="F135" s="56"/>
      <c r="G135" s="56"/>
      <c r="H135" s="122"/>
      <c r="I135" s="122"/>
      <c r="J135" s="122"/>
      <c r="K135" s="122"/>
      <c r="L135" s="122"/>
      <c r="M135" s="122"/>
      <c r="N135" s="122"/>
      <c r="O135" s="122"/>
      <c r="P135" s="122"/>
      <c r="Q135" s="122"/>
    </row>
    <row r="136" spans="2:17" s="1" customFormat="1" ht="12.75" hidden="1" customHeight="1">
      <c r="B136" s="56"/>
      <c r="C136" s="56"/>
      <c r="D136" s="56"/>
      <c r="E136" s="56"/>
      <c r="F136" s="56"/>
      <c r="G136" s="56"/>
      <c r="H136" s="122"/>
      <c r="I136" s="122"/>
      <c r="J136" s="122"/>
      <c r="K136" s="122"/>
      <c r="L136" s="122"/>
      <c r="M136" s="122"/>
      <c r="N136" s="122"/>
      <c r="O136" s="122"/>
      <c r="P136" s="122"/>
      <c r="Q136" s="122"/>
    </row>
    <row r="137" spans="2:17" s="1" customFormat="1" ht="12.75" hidden="1" customHeight="1">
      <c r="B137" s="56"/>
      <c r="C137" s="56"/>
      <c r="D137" s="56"/>
      <c r="E137" s="56"/>
      <c r="F137" s="56"/>
      <c r="G137" s="56"/>
      <c r="H137" s="122"/>
      <c r="I137" s="122"/>
      <c r="J137" s="122"/>
      <c r="K137" s="122"/>
      <c r="L137" s="122"/>
      <c r="M137" s="122"/>
      <c r="N137" s="122"/>
      <c r="O137" s="122"/>
      <c r="P137" s="122"/>
      <c r="Q137" s="122"/>
    </row>
    <row r="138" spans="2:17" s="1" customFormat="1" ht="12.75" hidden="1" customHeight="1">
      <c r="B138" s="56"/>
      <c r="C138" s="56"/>
      <c r="D138" s="56"/>
      <c r="E138" s="56"/>
      <c r="F138" s="56"/>
      <c r="G138" s="56"/>
      <c r="H138" s="122"/>
      <c r="I138" s="122"/>
      <c r="J138" s="122"/>
      <c r="K138" s="122"/>
      <c r="L138" s="122"/>
      <c r="M138" s="122"/>
      <c r="N138" s="122"/>
      <c r="O138" s="122"/>
      <c r="P138" s="122"/>
      <c r="Q138" s="122"/>
    </row>
    <row r="139" spans="2:17" s="1" customFormat="1" ht="12.75" hidden="1" customHeight="1">
      <c r="B139" s="56"/>
      <c r="C139" s="56"/>
      <c r="D139" s="56"/>
      <c r="E139" s="56"/>
      <c r="F139" s="56"/>
      <c r="G139" s="56"/>
      <c r="H139" s="122"/>
      <c r="I139" s="122"/>
      <c r="J139" s="122"/>
      <c r="K139" s="122"/>
      <c r="L139" s="122"/>
      <c r="M139" s="122"/>
      <c r="N139" s="122"/>
      <c r="O139" s="122"/>
      <c r="P139" s="122"/>
      <c r="Q139" s="122"/>
    </row>
    <row r="140" spans="2:17" s="1" customFormat="1" ht="12.75" hidden="1" customHeight="1">
      <c r="B140" s="56"/>
      <c r="C140" s="56"/>
      <c r="D140" s="56"/>
      <c r="E140" s="56"/>
      <c r="F140" s="56"/>
      <c r="G140" s="56"/>
      <c r="H140" s="122"/>
      <c r="I140" s="122"/>
      <c r="J140" s="122"/>
      <c r="K140" s="122"/>
      <c r="L140" s="122"/>
      <c r="M140" s="122"/>
      <c r="N140" s="122"/>
      <c r="O140" s="122"/>
      <c r="P140" s="122"/>
      <c r="Q140" s="122"/>
    </row>
    <row r="141" spans="2:17" s="1" customFormat="1" ht="12.75" hidden="1" customHeight="1">
      <c r="B141" s="56"/>
      <c r="C141" s="56"/>
      <c r="D141" s="56"/>
      <c r="E141" s="56"/>
      <c r="F141" s="56"/>
      <c r="G141" s="56"/>
      <c r="H141" s="122"/>
      <c r="I141" s="122"/>
      <c r="J141" s="122"/>
      <c r="K141" s="122"/>
      <c r="L141" s="122"/>
      <c r="M141" s="122"/>
      <c r="N141" s="122"/>
      <c r="O141" s="122"/>
      <c r="P141" s="122"/>
      <c r="Q141" s="122"/>
    </row>
  </sheetData>
  <mergeCells count="30">
    <mergeCell ref="L2:P6"/>
    <mergeCell ref="B24:B25"/>
    <mergeCell ref="C8:D8"/>
    <mergeCell ref="C9:D9"/>
    <mergeCell ref="C11:D11"/>
    <mergeCell ref="C10:D10"/>
    <mergeCell ref="C17:D17"/>
    <mergeCell ref="B16:I16"/>
    <mergeCell ref="B17:B18"/>
    <mergeCell ref="C18:D18"/>
    <mergeCell ref="F17:G17"/>
    <mergeCell ref="F18:G18"/>
    <mergeCell ref="H18:I18"/>
    <mergeCell ref="H17:I17"/>
    <mergeCell ref="B34:B35"/>
    <mergeCell ref="C34:C35"/>
    <mergeCell ref="C20:D20"/>
    <mergeCell ref="C24:D24"/>
    <mergeCell ref="C25:D25"/>
    <mergeCell ref="C27:D27"/>
    <mergeCell ref="D34:P34"/>
    <mergeCell ref="F20:G20"/>
    <mergeCell ref="H20:I20"/>
    <mergeCell ref="F24:G24"/>
    <mergeCell ref="F25:G25"/>
    <mergeCell ref="F27:G27"/>
    <mergeCell ref="H27:I27"/>
    <mergeCell ref="H25:I25"/>
    <mergeCell ref="H24:I24"/>
    <mergeCell ref="B23:I23"/>
  </mergeCells>
  <pageMargins left="0.75" right="0.75" top="1" bottom="1" header="0.5" footer="0.5"/>
  <pageSetup paperSize="9" orientation="portrait" r:id="rId1"/>
  <headerFooter alignWithMargins="0"/>
  <ignoredErrors>
    <ignoredError sqref="D40:O41" unlockedFormula="1"/>
    <ignoredError sqref="P39" formula="1"/>
  </ignoredError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DD56F-C1D6-477C-B6F8-0B2924750026}">
  <sheetPr codeName="Sheet13">
    <tabColor theme="4"/>
  </sheetPr>
  <dimension ref="A1:ZV58"/>
  <sheetViews>
    <sheetView showGridLines="0" zoomScale="80" zoomScaleNormal="80" workbookViewId="0">
      <pane xSplit="2" ySplit="9" topLeftCell="R10" activePane="bottomRight" state="frozen"/>
      <selection pane="topRight" activeCell="D1" sqref="D1"/>
      <selection pane="bottomLeft" activeCell="A9" sqref="A9"/>
      <selection pane="bottomRight" activeCell="AA18" sqref="AA18"/>
    </sheetView>
  </sheetViews>
  <sheetFormatPr defaultColWidth="9.140625" defaultRowHeight="12.75" customHeight="1" zeroHeight="1"/>
  <cols>
    <col min="1" max="1" width="1.7109375" style="1" customWidth="1"/>
    <col min="2" max="2" width="25.85546875" style="1" customWidth="1"/>
    <col min="3" max="27" width="15.7109375" style="1" customWidth="1"/>
    <col min="28" max="28" width="14.5703125" style="1" customWidth="1"/>
    <col min="29" max="29" width="12.140625" style="1" customWidth="1"/>
    <col min="30" max="30" width="13.42578125" style="1" customWidth="1"/>
    <col min="31" max="31" width="9.140625" style="1" customWidth="1"/>
    <col min="32" max="16384" width="9.140625" style="1"/>
  </cols>
  <sheetData>
    <row r="1" spans="1:698" ht="9.9499999999999993" customHeight="1"/>
    <row r="2" spans="1:698" s="30" customFormat="1" ht="24.95" customHeight="1">
      <c r="A2" s="2"/>
      <c r="B2" s="27" t="str">
        <f>'Reposicionamento Tarifário'!D2</f>
        <v>Companhia de Saneamento Ambiental do Distrito Federal - CAESB</v>
      </c>
      <c r="C2" s="28"/>
      <c r="D2" s="28"/>
      <c r="E2" s="28"/>
      <c r="F2" s="57"/>
      <c r="G2" s="57"/>
      <c r="H2" s="57"/>
      <c r="I2" s="57"/>
      <c r="J2" s="57"/>
      <c r="K2" s="57"/>
      <c r="L2" s="57"/>
      <c r="M2" s="57"/>
      <c r="N2" s="57"/>
      <c r="O2" s="28"/>
      <c r="P2" s="28"/>
      <c r="Q2" s="28"/>
      <c r="R2" s="57"/>
      <c r="S2" s="57"/>
      <c r="T2" s="57"/>
      <c r="U2" s="57"/>
      <c r="V2" s="57"/>
      <c r="W2" s="57"/>
      <c r="X2" s="57"/>
      <c r="Y2" s="57"/>
      <c r="Z2" s="57"/>
      <c r="AA2" s="57"/>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c r="IT2" s="29"/>
      <c r="IU2" s="29"/>
      <c r="IV2" s="29"/>
      <c r="IW2" s="29"/>
      <c r="IX2" s="29"/>
      <c r="IY2" s="29"/>
      <c r="IZ2" s="29"/>
      <c r="JA2" s="29"/>
      <c r="JB2" s="29"/>
      <c r="JC2" s="29"/>
      <c r="JD2" s="29"/>
      <c r="JE2" s="29"/>
      <c r="JF2" s="29"/>
      <c r="JG2" s="29"/>
      <c r="JH2" s="29"/>
      <c r="JI2" s="29"/>
      <c r="JJ2" s="29"/>
      <c r="JK2" s="29"/>
      <c r="JL2" s="29"/>
      <c r="JM2" s="29"/>
      <c r="JN2" s="29"/>
      <c r="JO2" s="29"/>
      <c r="JP2" s="29"/>
      <c r="JQ2" s="29"/>
      <c r="JR2" s="29"/>
      <c r="JS2" s="29"/>
      <c r="JT2" s="29"/>
      <c r="JU2" s="29"/>
      <c r="JV2" s="29"/>
      <c r="JW2" s="29"/>
      <c r="JX2" s="29"/>
      <c r="JY2" s="29"/>
      <c r="JZ2" s="29"/>
      <c r="KA2" s="29"/>
      <c r="KB2" s="29"/>
      <c r="KC2" s="29"/>
      <c r="KD2" s="29"/>
      <c r="KE2" s="29"/>
      <c r="KF2" s="29"/>
      <c r="KG2" s="29"/>
      <c r="KH2" s="29"/>
      <c r="KI2" s="29"/>
      <c r="KJ2" s="29"/>
      <c r="KK2" s="29"/>
      <c r="KL2" s="29"/>
      <c r="KM2" s="29"/>
      <c r="KN2" s="29"/>
      <c r="KO2" s="29"/>
      <c r="KP2" s="29"/>
      <c r="KQ2" s="29"/>
      <c r="KR2" s="29"/>
      <c r="KS2" s="29"/>
      <c r="KT2" s="29"/>
      <c r="KU2" s="29"/>
      <c r="KV2" s="29"/>
      <c r="KW2" s="29"/>
      <c r="KX2" s="29"/>
      <c r="KY2" s="29"/>
      <c r="KZ2" s="29"/>
      <c r="LA2" s="29"/>
      <c r="LB2" s="29"/>
      <c r="LC2" s="29"/>
      <c r="LD2" s="29"/>
      <c r="LE2" s="29"/>
      <c r="LF2" s="29"/>
      <c r="LG2" s="29"/>
      <c r="LH2" s="29"/>
      <c r="LI2" s="29"/>
      <c r="LJ2" s="29"/>
      <c r="LK2" s="29"/>
      <c r="LL2" s="29"/>
      <c r="LM2" s="29"/>
      <c r="LN2" s="29"/>
      <c r="LO2" s="29"/>
      <c r="LP2" s="29"/>
      <c r="LQ2" s="29"/>
      <c r="LR2" s="29"/>
      <c r="LS2" s="29"/>
      <c r="LT2" s="29"/>
      <c r="LU2" s="29"/>
      <c r="LV2" s="29"/>
      <c r="LW2" s="29"/>
      <c r="LX2" s="29"/>
      <c r="LY2" s="29"/>
      <c r="LZ2" s="29"/>
      <c r="MA2" s="29"/>
      <c r="MB2" s="29"/>
      <c r="MC2" s="29"/>
      <c r="MD2" s="29"/>
      <c r="ME2" s="29"/>
      <c r="MF2" s="29"/>
      <c r="MG2" s="29"/>
      <c r="MH2" s="29"/>
      <c r="MI2" s="29"/>
      <c r="MJ2" s="29"/>
      <c r="MK2" s="29"/>
      <c r="ML2" s="29"/>
      <c r="MM2" s="29"/>
      <c r="MN2" s="29"/>
      <c r="MO2" s="29"/>
      <c r="MP2" s="29"/>
      <c r="MQ2" s="29"/>
      <c r="MR2" s="29"/>
      <c r="MS2" s="29"/>
      <c r="MT2" s="29"/>
      <c r="MU2" s="29"/>
      <c r="MV2" s="29"/>
      <c r="MW2" s="29"/>
      <c r="MX2" s="29"/>
      <c r="MY2" s="29"/>
      <c r="MZ2" s="29"/>
      <c r="NA2" s="29"/>
      <c r="NB2" s="29"/>
      <c r="NC2" s="29"/>
      <c r="ND2" s="29"/>
      <c r="NE2" s="29"/>
      <c r="NF2" s="29"/>
      <c r="NG2" s="29"/>
      <c r="NH2" s="29"/>
      <c r="NI2" s="29"/>
      <c r="NJ2" s="29"/>
      <c r="NK2" s="29"/>
      <c r="NL2" s="29"/>
      <c r="NM2" s="29"/>
      <c r="NN2" s="29"/>
      <c r="NO2" s="29"/>
      <c r="NP2" s="29"/>
      <c r="NQ2" s="29"/>
      <c r="NR2" s="29"/>
      <c r="NS2" s="29"/>
      <c r="NT2" s="29"/>
      <c r="NU2" s="29"/>
      <c r="NV2" s="29"/>
      <c r="NW2" s="29"/>
      <c r="NX2" s="29"/>
      <c r="NY2" s="29"/>
      <c r="NZ2" s="29"/>
      <c r="OA2" s="29"/>
      <c r="OB2" s="29"/>
      <c r="OC2" s="29"/>
      <c r="OD2" s="29"/>
      <c r="OE2" s="29"/>
      <c r="OF2" s="29"/>
      <c r="OG2" s="29"/>
      <c r="OH2" s="29"/>
      <c r="OI2" s="29"/>
      <c r="OJ2" s="29"/>
      <c r="OK2" s="29"/>
      <c r="OL2" s="29"/>
      <c r="OM2" s="29"/>
      <c r="ON2" s="29"/>
      <c r="OO2" s="29"/>
      <c r="OP2" s="29"/>
      <c r="OQ2" s="29"/>
      <c r="OR2" s="29"/>
      <c r="OS2" s="29"/>
      <c r="OT2" s="29"/>
      <c r="OU2" s="29"/>
      <c r="OV2" s="29"/>
      <c r="OW2" s="29"/>
      <c r="OX2" s="29"/>
      <c r="OY2" s="29"/>
      <c r="OZ2" s="29"/>
      <c r="PA2" s="29"/>
      <c r="PB2" s="29"/>
      <c r="PC2" s="29"/>
      <c r="PD2" s="29"/>
      <c r="PE2" s="29"/>
      <c r="PF2" s="29"/>
      <c r="PG2" s="29"/>
      <c r="PH2" s="29"/>
      <c r="PI2" s="29"/>
      <c r="PJ2" s="29"/>
      <c r="PK2" s="29"/>
      <c r="PL2" s="29"/>
      <c r="PM2" s="29"/>
      <c r="PN2" s="29"/>
      <c r="PO2" s="29"/>
      <c r="PP2" s="29"/>
      <c r="PQ2" s="29"/>
      <c r="PR2" s="29"/>
      <c r="PS2" s="29"/>
      <c r="PT2" s="29"/>
      <c r="PU2" s="29"/>
      <c r="PV2" s="29"/>
      <c r="PW2" s="29"/>
      <c r="PX2" s="29"/>
      <c r="PY2" s="29"/>
      <c r="PZ2" s="29"/>
      <c r="QA2" s="29"/>
      <c r="QB2" s="29"/>
      <c r="QC2" s="29"/>
      <c r="QD2" s="29"/>
      <c r="QE2" s="29"/>
      <c r="QF2" s="29"/>
      <c r="QG2" s="29"/>
      <c r="QH2" s="29"/>
      <c r="QI2" s="29"/>
      <c r="QJ2" s="29"/>
      <c r="QK2" s="29"/>
      <c r="QL2" s="29"/>
      <c r="QM2" s="29"/>
      <c r="QN2" s="29"/>
      <c r="QO2" s="29"/>
      <c r="QP2" s="29"/>
      <c r="QQ2" s="29"/>
      <c r="QR2" s="29"/>
      <c r="QS2" s="29"/>
      <c r="QT2" s="29"/>
      <c r="QU2" s="29"/>
      <c r="QV2" s="29"/>
      <c r="QW2" s="29"/>
      <c r="QX2" s="29"/>
      <c r="QY2" s="29"/>
      <c r="QZ2" s="29"/>
      <c r="RA2" s="29"/>
      <c r="RB2" s="29"/>
      <c r="RC2" s="29"/>
      <c r="RD2" s="29"/>
      <c r="RE2" s="29"/>
      <c r="RF2" s="29"/>
      <c r="RG2" s="29"/>
      <c r="RH2" s="29"/>
      <c r="RI2" s="29"/>
      <c r="RJ2" s="29"/>
      <c r="RK2" s="29"/>
      <c r="RL2" s="29"/>
      <c r="RM2" s="29"/>
      <c r="RN2" s="29"/>
      <c r="RO2" s="29"/>
      <c r="RP2" s="29"/>
      <c r="RQ2" s="29"/>
      <c r="RR2" s="29"/>
      <c r="RS2" s="29"/>
      <c r="RT2" s="29"/>
      <c r="RU2" s="29"/>
      <c r="RV2" s="29"/>
      <c r="RW2" s="29"/>
      <c r="RX2" s="29"/>
      <c r="RY2" s="29"/>
      <c r="RZ2" s="29"/>
      <c r="SA2" s="29"/>
      <c r="SB2" s="29"/>
      <c r="SC2" s="29"/>
      <c r="SD2" s="29"/>
      <c r="SE2" s="29"/>
      <c r="SF2" s="29"/>
      <c r="SG2" s="29"/>
      <c r="SH2" s="29"/>
      <c r="SI2" s="29"/>
      <c r="SJ2" s="29"/>
      <c r="SK2" s="29"/>
      <c r="SL2" s="29"/>
      <c r="SM2" s="29"/>
      <c r="SN2" s="29"/>
      <c r="SO2" s="29"/>
      <c r="SP2" s="29"/>
      <c r="SQ2" s="29"/>
      <c r="SR2" s="29"/>
      <c r="SS2" s="29"/>
      <c r="ST2" s="29"/>
      <c r="SU2" s="29"/>
      <c r="SV2" s="29"/>
      <c r="SW2" s="29"/>
      <c r="SX2" s="29"/>
      <c r="SY2" s="29"/>
      <c r="SZ2" s="29"/>
      <c r="TA2" s="29"/>
      <c r="TB2" s="29"/>
      <c r="TC2" s="29"/>
      <c r="TD2" s="29"/>
      <c r="TE2" s="29"/>
      <c r="TF2" s="29"/>
      <c r="TG2" s="29"/>
      <c r="TH2" s="29"/>
      <c r="TI2" s="29"/>
      <c r="TJ2" s="29"/>
      <c r="TK2" s="29"/>
      <c r="TL2" s="29"/>
      <c r="TM2" s="29"/>
      <c r="TN2" s="29"/>
      <c r="TO2" s="29"/>
      <c r="TP2" s="29"/>
      <c r="TQ2" s="29"/>
      <c r="TR2" s="29"/>
      <c r="TS2" s="29"/>
      <c r="TT2" s="29"/>
      <c r="TU2" s="29"/>
      <c r="TV2" s="29"/>
      <c r="TW2" s="29"/>
      <c r="TX2" s="29"/>
      <c r="TY2" s="29"/>
      <c r="TZ2" s="29"/>
      <c r="UA2" s="29"/>
      <c r="UB2" s="29"/>
      <c r="UC2" s="29"/>
      <c r="UD2" s="29"/>
      <c r="UE2" s="29"/>
      <c r="UF2" s="29"/>
      <c r="UG2" s="29"/>
      <c r="UH2" s="29"/>
      <c r="UI2" s="29"/>
      <c r="UJ2" s="29"/>
      <c r="UK2" s="29"/>
      <c r="UL2" s="29"/>
      <c r="UM2" s="29"/>
      <c r="UN2" s="29"/>
      <c r="UO2" s="29"/>
      <c r="UP2" s="29"/>
      <c r="UQ2" s="29"/>
      <c r="UR2" s="29"/>
      <c r="US2" s="29"/>
      <c r="UT2" s="29"/>
      <c r="UU2" s="29"/>
      <c r="UV2" s="29"/>
      <c r="UW2" s="29"/>
      <c r="UX2" s="29"/>
      <c r="UY2" s="29"/>
      <c r="UZ2" s="29"/>
      <c r="VA2" s="29"/>
      <c r="VB2" s="29"/>
      <c r="VC2" s="29"/>
      <c r="VD2" s="29"/>
      <c r="VE2" s="29"/>
      <c r="VF2" s="29"/>
      <c r="VG2" s="29"/>
      <c r="VH2" s="29"/>
      <c r="VI2" s="29"/>
      <c r="VJ2" s="29"/>
      <c r="VK2" s="29"/>
      <c r="VL2" s="29"/>
      <c r="VM2" s="29"/>
      <c r="VN2" s="29"/>
      <c r="VO2" s="29"/>
      <c r="VP2" s="29"/>
      <c r="VQ2" s="29"/>
      <c r="VR2" s="29"/>
      <c r="VS2" s="29"/>
      <c r="VT2" s="29"/>
      <c r="VU2" s="29"/>
      <c r="VV2" s="29"/>
      <c r="VW2" s="29"/>
      <c r="VX2" s="29"/>
      <c r="VY2" s="29"/>
      <c r="VZ2" s="29"/>
      <c r="WA2" s="29"/>
      <c r="WB2" s="29"/>
      <c r="WC2" s="29"/>
      <c r="WD2" s="29"/>
      <c r="WE2" s="29"/>
      <c r="WF2" s="29"/>
      <c r="WG2" s="29"/>
      <c r="WH2" s="29"/>
      <c r="WI2" s="29"/>
      <c r="WJ2" s="29"/>
      <c r="WK2" s="29"/>
      <c r="WL2" s="29"/>
      <c r="WM2" s="29"/>
      <c r="WN2" s="29"/>
      <c r="WO2" s="29"/>
      <c r="WP2" s="29"/>
      <c r="WQ2" s="29"/>
      <c r="WR2" s="29"/>
      <c r="WS2" s="29"/>
      <c r="WT2" s="29"/>
      <c r="WU2" s="29"/>
      <c r="WV2" s="29"/>
      <c r="WW2" s="29"/>
      <c r="WX2" s="29"/>
      <c r="WY2" s="29"/>
      <c r="WZ2" s="29"/>
      <c r="XA2" s="29"/>
      <c r="XB2" s="29"/>
      <c r="XC2" s="29"/>
      <c r="XD2" s="29"/>
      <c r="XE2" s="29"/>
      <c r="XF2" s="29"/>
      <c r="XG2" s="29"/>
      <c r="XH2" s="29"/>
      <c r="XI2" s="29"/>
      <c r="XJ2" s="29"/>
      <c r="XK2" s="29"/>
      <c r="XL2" s="29"/>
      <c r="XM2" s="29"/>
      <c r="XN2" s="29"/>
      <c r="XO2" s="29"/>
      <c r="XP2" s="29"/>
      <c r="XQ2" s="29"/>
      <c r="XR2" s="29"/>
      <c r="XS2" s="29"/>
      <c r="XT2" s="29"/>
      <c r="XU2" s="29"/>
      <c r="XV2" s="29"/>
      <c r="XW2" s="29"/>
      <c r="XX2" s="29"/>
      <c r="XY2" s="29"/>
      <c r="XZ2" s="29"/>
      <c r="YA2" s="29"/>
      <c r="YB2" s="29"/>
      <c r="YC2" s="29"/>
      <c r="YD2" s="29"/>
      <c r="YE2" s="29"/>
      <c r="YF2" s="29"/>
      <c r="YG2" s="29"/>
      <c r="YH2" s="29"/>
      <c r="YI2" s="29"/>
      <c r="YJ2" s="29"/>
      <c r="YK2" s="29"/>
      <c r="YL2" s="29"/>
      <c r="YM2" s="29"/>
      <c r="YN2" s="29"/>
      <c r="YO2" s="29"/>
      <c r="YP2" s="29"/>
      <c r="YQ2" s="29"/>
      <c r="YR2" s="29"/>
      <c r="YS2" s="29"/>
      <c r="YT2" s="29"/>
      <c r="YU2" s="29"/>
      <c r="YV2" s="29"/>
      <c r="YW2" s="29"/>
      <c r="YX2" s="29"/>
      <c r="YY2" s="29"/>
      <c r="YZ2" s="29"/>
      <c r="ZA2" s="29"/>
      <c r="ZB2" s="29"/>
      <c r="ZC2" s="29"/>
      <c r="ZD2" s="29"/>
      <c r="ZE2" s="29"/>
      <c r="ZF2" s="29"/>
      <c r="ZG2" s="29"/>
      <c r="ZH2" s="29"/>
      <c r="ZI2" s="29"/>
      <c r="ZJ2" s="29"/>
      <c r="ZK2" s="29"/>
      <c r="ZL2" s="29"/>
      <c r="ZM2" s="29"/>
      <c r="ZN2" s="29"/>
      <c r="ZO2" s="29"/>
      <c r="ZP2" s="29"/>
      <c r="ZQ2" s="29"/>
      <c r="ZR2" s="29"/>
      <c r="ZS2" s="29"/>
      <c r="ZT2" s="29"/>
      <c r="ZU2" s="29"/>
      <c r="ZV2" s="29"/>
    </row>
    <row r="3" spans="1:698" s="6" customFormat="1" ht="20.100000000000001" customHeight="1">
      <c r="A3" s="3"/>
      <c r="B3" s="4" t="str">
        <f>'Reposicionamento Tarifário'!D3</f>
        <v>Revisão Tarifária Periódica (4ª RTP)</v>
      </c>
      <c r="C3" s="5"/>
      <c r="D3" s="5"/>
      <c r="E3" s="5"/>
      <c r="F3" s="5"/>
      <c r="G3" s="5"/>
      <c r="H3" s="5"/>
      <c r="I3" s="5"/>
      <c r="J3" s="5"/>
      <c r="K3" s="5"/>
      <c r="L3" s="5"/>
      <c r="M3" s="5"/>
      <c r="N3" s="5"/>
      <c r="O3" s="5"/>
      <c r="P3" s="5"/>
      <c r="Q3" s="5"/>
      <c r="R3" s="5"/>
      <c r="S3" s="5"/>
      <c r="T3" s="5"/>
      <c r="U3" s="5"/>
      <c r="V3" s="5"/>
      <c r="W3" s="5"/>
      <c r="X3" s="5"/>
      <c r="Y3" s="5"/>
      <c r="Z3" s="5"/>
      <c r="AA3" s="5"/>
    </row>
    <row r="4" spans="1:698" s="6" customFormat="1" ht="20.100000000000001" customHeight="1">
      <c r="A4" s="3"/>
      <c r="B4" s="4" t="s">
        <v>289</v>
      </c>
      <c r="C4" s="5"/>
      <c r="D4" s="5"/>
      <c r="E4" s="5"/>
      <c r="F4" s="5"/>
      <c r="G4" s="5"/>
      <c r="H4" s="5"/>
      <c r="I4" s="5"/>
      <c r="J4" s="5"/>
      <c r="K4" s="5"/>
      <c r="L4" s="5"/>
      <c r="M4" s="5"/>
      <c r="N4" s="5"/>
      <c r="O4" s="5"/>
      <c r="P4" s="5"/>
      <c r="Q4" s="5"/>
      <c r="R4" s="5"/>
      <c r="S4" s="5"/>
      <c r="T4" s="5"/>
      <c r="U4" s="5"/>
      <c r="V4" s="5"/>
      <c r="W4" s="5"/>
      <c r="X4" s="5"/>
      <c r="Y4" s="5"/>
      <c r="Z4" s="5"/>
      <c r="AA4" s="5"/>
    </row>
    <row r="5" spans="1:698" s="6" customFormat="1" ht="20.100000000000001" customHeight="1">
      <c r="A5" s="3"/>
      <c r="B5" s="7" t="s">
        <v>290</v>
      </c>
      <c r="C5" s="5"/>
      <c r="D5" s="5"/>
      <c r="E5" s="5"/>
      <c r="F5" s="5"/>
      <c r="G5" s="5"/>
      <c r="H5" s="5"/>
      <c r="I5" s="5"/>
      <c r="J5" s="5"/>
      <c r="K5" s="5"/>
      <c r="L5" s="5"/>
      <c r="M5" s="5"/>
      <c r="N5" s="5"/>
      <c r="O5" s="5"/>
      <c r="P5" s="5"/>
      <c r="Q5" s="5"/>
      <c r="R5" s="5"/>
      <c r="S5" s="5"/>
      <c r="T5" s="5"/>
      <c r="U5" s="5"/>
      <c r="V5" s="5"/>
      <c r="W5" s="5"/>
      <c r="X5" s="5"/>
      <c r="Y5" s="5"/>
      <c r="Z5" s="5"/>
      <c r="AA5" s="5"/>
    </row>
    <row r="6" spans="1:698" s="9" customFormat="1" ht="30" customHeight="1">
      <c r="A6" s="2"/>
      <c r="B6" s="8"/>
      <c r="C6" s="31"/>
      <c r="D6" s="32"/>
      <c r="E6" s="31"/>
      <c r="F6" s="31"/>
      <c r="G6" s="58"/>
      <c r="H6" s="58"/>
      <c r="I6" s="58"/>
      <c r="J6" s="58"/>
      <c r="K6" s="58"/>
      <c r="L6" s="58"/>
      <c r="M6" s="58"/>
      <c r="N6" s="58"/>
      <c r="O6" s="31"/>
      <c r="P6" s="32"/>
      <c r="Q6" s="31"/>
      <c r="R6" s="31"/>
      <c r="S6" s="58"/>
      <c r="T6" s="58"/>
      <c r="U6" s="58"/>
      <c r="V6" s="58"/>
      <c r="W6" s="58"/>
      <c r="X6" s="58"/>
      <c r="Y6" s="58"/>
      <c r="Z6" s="58"/>
      <c r="AA6" s="58"/>
      <c r="AB6" s="1"/>
      <c r="AC6" s="1"/>
      <c r="AD6" s="1"/>
      <c r="AE6" s="1"/>
      <c r="AF6" s="1"/>
      <c r="AG6" s="1"/>
      <c r="AH6" s="1"/>
      <c r="AI6" s="1"/>
      <c r="AJ6" s="1"/>
      <c r="AK6" s="1"/>
      <c r="AL6" s="1"/>
      <c r="AM6" s="1"/>
      <c r="AN6" s="1"/>
      <c r="AO6" s="1"/>
      <c r="AP6" s="1"/>
      <c r="AQ6" s="1"/>
      <c r="AR6" s="1"/>
      <c r="AS6" s="1"/>
      <c r="AT6" s="1"/>
      <c r="AU6" s="1"/>
      <c r="AV6" s="1"/>
      <c r="AW6" s="1"/>
      <c r="AX6" s="1"/>
      <c r="AY6" s="10"/>
    </row>
    <row r="7" spans="1:698" hidden="1"/>
    <row r="8" spans="1:698" s="2" customFormat="1" ht="15" customHeight="1">
      <c r="B8" s="1040" t="s">
        <v>291</v>
      </c>
      <c r="C8" s="1040"/>
      <c r="D8" s="1040"/>
      <c r="E8" s="1040"/>
      <c r="F8" s="1040"/>
      <c r="G8" s="1040"/>
      <c r="H8" s="1040"/>
      <c r="I8" s="1040"/>
      <c r="J8" s="1040"/>
      <c r="K8" s="1040"/>
      <c r="L8" s="1040"/>
      <c r="M8" s="1040"/>
      <c r="N8" s="1040"/>
      <c r="O8" s="1040"/>
      <c r="P8" s="1040"/>
      <c r="Q8" s="1040"/>
      <c r="R8" s="1040"/>
      <c r="S8" s="1040"/>
      <c r="T8" s="1040"/>
      <c r="U8" s="1040"/>
      <c r="V8" s="1040"/>
      <c r="W8" s="1040"/>
      <c r="X8" s="1040"/>
      <c r="Y8" s="1040"/>
      <c r="Z8" s="1040"/>
      <c r="AA8" s="1040"/>
    </row>
    <row r="9" spans="1:698" s="2" customFormat="1" ht="15" customHeight="1">
      <c r="B9" s="59" t="s">
        <v>292</v>
      </c>
      <c r="C9" s="60">
        <v>44562</v>
      </c>
      <c r="D9" s="60">
        <v>44593</v>
      </c>
      <c r="E9" s="60">
        <v>44621</v>
      </c>
      <c r="F9" s="60">
        <v>44652</v>
      </c>
      <c r="G9" s="60">
        <v>44682</v>
      </c>
      <c r="H9" s="60">
        <v>44713</v>
      </c>
      <c r="I9" s="60">
        <v>44743</v>
      </c>
      <c r="J9" s="60">
        <v>44774</v>
      </c>
      <c r="K9" s="60">
        <v>44805</v>
      </c>
      <c r="L9" s="60">
        <v>44835</v>
      </c>
      <c r="M9" s="60">
        <v>44866</v>
      </c>
      <c r="N9" s="60">
        <v>44896</v>
      </c>
      <c r="O9" s="60">
        <v>44927</v>
      </c>
      <c r="P9" s="60">
        <v>44958</v>
      </c>
      <c r="Q9" s="60">
        <v>44986</v>
      </c>
      <c r="R9" s="60">
        <v>45017</v>
      </c>
      <c r="S9" s="60">
        <v>45047</v>
      </c>
      <c r="T9" s="60">
        <v>45078</v>
      </c>
      <c r="U9" s="60">
        <v>45108</v>
      </c>
      <c r="V9" s="60">
        <v>45139</v>
      </c>
      <c r="W9" s="60">
        <v>45170</v>
      </c>
      <c r="X9" s="60">
        <v>45200</v>
      </c>
      <c r="Y9" s="60">
        <v>45231</v>
      </c>
      <c r="Z9" s="60">
        <v>45261</v>
      </c>
      <c r="AA9" s="60" t="s">
        <v>143</v>
      </c>
    </row>
    <row r="10" spans="1:698" s="2" customFormat="1" ht="15" customHeight="1">
      <c r="B10" s="61" t="s">
        <v>293</v>
      </c>
      <c r="C10" s="62">
        <f>C23+C37</f>
        <v>19701317.289999999</v>
      </c>
      <c r="D10" s="62">
        <f t="shared" ref="D10:N10" si="0">D23+D37</f>
        <v>18805688.740000002</v>
      </c>
      <c r="E10" s="62">
        <f t="shared" si="0"/>
        <v>20304011.100000001</v>
      </c>
      <c r="F10" s="62">
        <f t="shared" si="0"/>
        <v>20148092.59</v>
      </c>
      <c r="G10" s="62">
        <f t="shared" si="0"/>
        <v>20667803.32</v>
      </c>
      <c r="H10" s="62">
        <f t="shared" si="0"/>
        <v>20129532.530000001</v>
      </c>
      <c r="I10" s="62">
        <f t="shared" si="0"/>
        <v>20608912.100000001</v>
      </c>
      <c r="J10" s="62">
        <f t="shared" si="0"/>
        <v>20974162.149999999</v>
      </c>
      <c r="K10" s="62">
        <f t="shared" si="0"/>
        <v>21316514.410000004</v>
      </c>
      <c r="L10" s="62">
        <f t="shared" si="0"/>
        <v>21147006.649999999</v>
      </c>
      <c r="M10" s="62">
        <f t="shared" si="0"/>
        <v>20276640.719999999</v>
      </c>
      <c r="N10" s="62">
        <f t="shared" si="0"/>
        <v>20147660.890000001</v>
      </c>
      <c r="O10" s="62">
        <f>O23+O37</f>
        <v>18690543</v>
      </c>
      <c r="P10" s="62">
        <f t="shared" ref="P10:Y10" si="1">P23+P37</f>
        <v>19476660</v>
      </c>
      <c r="Q10" s="62">
        <f t="shared" si="1"/>
        <v>20272961</v>
      </c>
      <c r="R10" s="62">
        <f t="shared" si="1"/>
        <v>20267891</v>
      </c>
      <c r="S10" s="62">
        <f t="shared" si="1"/>
        <v>19393861</v>
      </c>
      <c r="T10" s="62">
        <f t="shared" si="1"/>
        <v>21359912</v>
      </c>
      <c r="U10" s="62">
        <f t="shared" si="1"/>
        <v>20042530</v>
      </c>
      <c r="V10" s="62">
        <f t="shared" si="1"/>
        <v>21018372</v>
      </c>
      <c r="W10" s="62">
        <f t="shared" si="1"/>
        <v>21726037.600000001</v>
      </c>
      <c r="X10" s="62">
        <f t="shared" si="1"/>
        <v>22345630</v>
      </c>
      <c r="Y10" s="62">
        <f t="shared" si="1"/>
        <v>22339466</v>
      </c>
      <c r="Z10" s="62">
        <f>Z23+Z37</f>
        <v>20822151</v>
      </c>
      <c r="AA10" s="62">
        <f>SUM(O10:Z10)</f>
        <v>247756014.59999999</v>
      </c>
      <c r="AB10" s="68"/>
    </row>
    <row r="11" spans="1:698" s="2" customFormat="1" ht="15" customHeight="1">
      <c r="B11" s="63" t="s">
        <v>233</v>
      </c>
      <c r="C11" s="62">
        <f>C24+C38</f>
        <v>2021279.8399999999</v>
      </c>
      <c r="D11" s="62">
        <f t="shared" ref="D11:N11" si="2">D24+D38</f>
        <v>1962000.17</v>
      </c>
      <c r="E11" s="62">
        <f t="shared" si="2"/>
        <v>2129040.0700000003</v>
      </c>
      <c r="F11" s="62">
        <f t="shared" si="2"/>
        <v>2195340.7000000002</v>
      </c>
      <c r="G11" s="62">
        <f t="shared" si="2"/>
        <v>2323219.86</v>
      </c>
      <c r="H11" s="62">
        <f t="shared" si="2"/>
        <v>2313423.7400000002</v>
      </c>
      <c r="I11" s="62">
        <f t="shared" si="2"/>
        <v>2338998.94</v>
      </c>
      <c r="J11" s="62">
        <f t="shared" si="2"/>
        <v>2433049.31</v>
      </c>
      <c r="K11" s="62">
        <f t="shared" si="2"/>
        <v>2464219.48</v>
      </c>
      <c r="L11" s="62">
        <f t="shared" si="2"/>
        <v>2408744.58</v>
      </c>
      <c r="M11" s="62">
        <f t="shared" si="2"/>
        <v>2309374.96</v>
      </c>
      <c r="N11" s="62">
        <f t="shared" si="2"/>
        <v>2277070.83</v>
      </c>
      <c r="O11" s="62">
        <f>O24+O38</f>
        <v>2054702</v>
      </c>
      <c r="P11" s="62">
        <f t="shared" ref="P11:Z11" si="3">P24+P38</f>
        <v>2224300</v>
      </c>
      <c r="Q11" s="62">
        <f t="shared" si="3"/>
        <v>2348216</v>
      </c>
      <c r="R11" s="62">
        <f t="shared" si="3"/>
        <v>2415937</v>
      </c>
      <c r="S11" s="62">
        <f t="shared" si="3"/>
        <v>2280337</v>
      </c>
      <c r="T11" s="62">
        <f t="shared" si="3"/>
        <v>2548240</v>
      </c>
      <c r="U11" s="62">
        <f t="shared" si="3"/>
        <v>2389900</v>
      </c>
      <c r="V11" s="62">
        <f t="shared" si="3"/>
        <v>2492852</v>
      </c>
      <c r="W11" s="62">
        <f t="shared" si="3"/>
        <v>2549014.7999999998</v>
      </c>
      <c r="X11" s="62">
        <f t="shared" si="3"/>
        <v>2631431</v>
      </c>
      <c r="Y11" s="62">
        <f t="shared" si="3"/>
        <v>2571750</v>
      </c>
      <c r="Z11" s="62">
        <f t="shared" si="3"/>
        <v>2467828</v>
      </c>
      <c r="AA11" s="62">
        <f t="shared" ref="AA11:AA15" si="4">SUM(O11:Z11)</f>
        <v>28974507.800000001</v>
      </c>
      <c r="AB11" s="68"/>
    </row>
    <row r="12" spans="1:698" s="2" customFormat="1" ht="15" customHeight="1">
      <c r="B12" s="63" t="s">
        <v>236</v>
      </c>
      <c r="C12" s="62">
        <f>C25+C39</f>
        <v>87871.88</v>
      </c>
      <c r="D12" s="62">
        <f t="shared" ref="D12:N12" si="5">D25+D39</f>
        <v>79546.8</v>
      </c>
      <c r="E12" s="62">
        <f t="shared" si="5"/>
        <v>83780.899999999994</v>
      </c>
      <c r="F12" s="62">
        <f t="shared" si="5"/>
        <v>89556.86</v>
      </c>
      <c r="G12" s="62">
        <f t="shared" si="5"/>
        <v>93631.72</v>
      </c>
      <c r="H12" s="62">
        <f t="shared" si="5"/>
        <v>91300.28</v>
      </c>
      <c r="I12" s="62">
        <f t="shared" si="5"/>
        <v>99985.44</v>
      </c>
      <c r="J12" s="62">
        <f t="shared" si="5"/>
        <v>106935.98</v>
      </c>
      <c r="K12" s="62">
        <f t="shared" si="5"/>
        <v>109794.31</v>
      </c>
      <c r="L12" s="62">
        <f t="shared" si="5"/>
        <v>111925.11</v>
      </c>
      <c r="M12" s="62">
        <f t="shared" si="5"/>
        <v>101672.31</v>
      </c>
      <c r="N12" s="62">
        <f t="shared" si="5"/>
        <v>96173.23000000001</v>
      </c>
      <c r="O12" s="62">
        <f>O25+O39</f>
        <v>83351</v>
      </c>
      <c r="P12" s="62">
        <f t="shared" ref="P12:Z12" si="6">P25+P39</f>
        <v>88318</v>
      </c>
      <c r="Q12" s="62">
        <f t="shared" si="6"/>
        <v>92859</v>
      </c>
      <c r="R12" s="62">
        <f t="shared" si="6"/>
        <v>100943</v>
      </c>
      <c r="S12" s="62">
        <f t="shared" si="6"/>
        <v>90369</v>
      </c>
      <c r="T12" s="62">
        <f t="shared" si="6"/>
        <v>108958</v>
      </c>
      <c r="U12" s="62">
        <f t="shared" si="6"/>
        <v>135975</v>
      </c>
      <c r="V12" s="62">
        <f t="shared" si="6"/>
        <v>112167</v>
      </c>
      <c r="W12" s="62">
        <f t="shared" si="6"/>
        <v>105680.44</v>
      </c>
      <c r="X12" s="62">
        <f t="shared" si="6"/>
        <v>102817</v>
      </c>
      <c r="Y12" s="62">
        <f t="shared" si="6"/>
        <v>104028</v>
      </c>
      <c r="Z12" s="62">
        <f t="shared" si="6"/>
        <v>111039</v>
      </c>
      <c r="AA12" s="62">
        <f t="shared" si="4"/>
        <v>1236504.44</v>
      </c>
    </row>
    <row r="13" spans="1:698" s="2" customFormat="1" ht="15" customHeight="1">
      <c r="B13" s="63" t="s">
        <v>294</v>
      </c>
      <c r="C13" s="62">
        <f>C26+C40</f>
        <v>1384341.75</v>
      </c>
      <c r="D13" s="62">
        <f t="shared" ref="D13:N13" si="7">D26+D40</f>
        <v>1261752.3700000001</v>
      </c>
      <c r="E13" s="62">
        <f t="shared" si="7"/>
        <v>1318112.68</v>
      </c>
      <c r="F13" s="62">
        <f t="shared" si="7"/>
        <v>1533330.5699999998</v>
      </c>
      <c r="G13" s="62">
        <f t="shared" si="7"/>
        <v>1576781.8199999998</v>
      </c>
      <c r="H13" s="62">
        <f t="shared" si="7"/>
        <v>1591517.1099999999</v>
      </c>
      <c r="I13" s="62">
        <f t="shared" si="7"/>
        <v>1563807.55</v>
      </c>
      <c r="J13" s="62">
        <f t="shared" si="7"/>
        <v>1623450.87</v>
      </c>
      <c r="K13" s="62">
        <f t="shared" si="7"/>
        <v>1740668.98</v>
      </c>
      <c r="L13" s="62">
        <f t="shared" si="7"/>
        <v>1732891.2000000002</v>
      </c>
      <c r="M13" s="62">
        <f t="shared" si="7"/>
        <v>1644017.74</v>
      </c>
      <c r="N13" s="62">
        <f t="shared" si="7"/>
        <v>1492962.53</v>
      </c>
      <c r="O13" s="62">
        <f>O26+O40</f>
        <v>1361011</v>
      </c>
      <c r="P13" s="62">
        <f t="shared" ref="P13:Y13" si="8">P26+P40</f>
        <v>1292168</v>
      </c>
      <c r="Q13" s="62">
        <f t="shared" si="8"/>
        <v>1537586</v>
      </c>
      <c r="R13" s="62">
        <f t="shared" si="8"/>
        <v>1593331</v>
      </c>
      <c r="S13" s="62">
        <f t="shared" si="8"/>
        <v>1457586</v>
      </c>
      <c r="T13" s="62">
        <f t="shared" si="8"/>
        <v>1595146</v>
      </c>
      <c r="U13" s="62">
        <f t="shared" si="8"/>
        <v>1675622</v>
      </c>
      <c r="V13" s="62">
        <f t="shared" si="8"/>
        <v>1539017</v>
      </c>
      <c r="W13" s="62">
        <f t="shared" si="8"/>
        <v>1904587</v>
      </c>
      <c r="X13" s="62">
        <f t="shared" si="8"/>
        <v>1775787</v>
      </c>
      <c r="Y13" s="62">
        <f t="shared" si="8"/>
        <v>1735400</v>
      </c>
      <c r="Z13" s="62">
        <f>Z26+Z40</f>
        <v>1696986</v>
      </c>
      <c r="AA13" s="62">
        <f t="shared" si="4"/>
        <v>19164227</v>
      </c>
    </row>
    <row r="14" spans="1:698" s="2" customFormat="1" ht="15" customHeight="1">
      <c r="B14" s="63" t="s">
        <v>295</v>
      </c>
      <c r="C14" s="62">
        <f t="shared" ref="C14:R14" si="9">C27+C28</f>
        <v>54353</v>
      </c>
      <c r="D14" s="62">
        <f t="shared" si="9"/>
        <v>61224</v>
      </c>
      <c r="E14" s="62">
        <f t="shared" si="9"/>
        <v>57605</v>
      </c>
      <c r="F14" s="62">
        <f t="shared" si="9"/>
        <v>101266</v>
      </c>
      <c r="G14" s="62">
        <f t="shared" si="9"/>
        <v>84741</v>
      </c>
      <c r="H14" s="62">
        <f t="shared" si="9"/>
        <v>84097</v>
      </c>
      <c r="I14" s="62">
        <f t="shared" si="9"/>
        <v>75642</v>
      </c>
      <c r="J14" s="62">
        <f t="shared" si="9"/>
        <v>67244</v>
      </c>
      <c r="K14" s="62">
        <f t="shared" si="9"/>
        <v>105128</v>
      </c>
      <c r="L14" s="62">
        <f t="shared" si="9"/>
        <v>139767</v>
      </c>
      <c r="M14" s="62">
        <f t="shared" si="9"/>
        <v>141791</v>
      </c>
      <c r="N14" s="62">
        <f t="shared" si="9"/>
        <v>101123</v>
      </c>
      <c r="O14" s="62">
        <f>O27+O28</f>
        <v>96211</v>
      </c>
      <c r="P14" s="62">
        <f t="shared" si="9"/>
        <v>50789</v>
      </c>
      <c r="Q14" s="62">
        <f t="shared" si="9"/>
        <v>74466</v>
      </c>
      <c r="R14" s="62">
        <f t="shared" si="9"/>
        <v>68608</v>
      </c>
      <c r="S14" s="62">
        <f t="shared" ref="S14:Y14" si="10">S27+S28</f>
        <v>86293</v>
      </c>
      <c r="T14" s="62">
        <f t="shared" si="10"/>
        <v>85360</v>
      </c>
      <c r="U14" s="62">
        <f t="shared" si="10"/>
        <v>71363</v>
      </c>
      <c r="V14" s="62">
        <f t="shared" si="10"/>
        <v>80734</v>
      </c>
      <c r="W14" s="62">
        <f t="shared" si="10"/>
        <v>125149</v>
      </c>
      <c r="X14" s="62">
        <f t="shared" si="10"/>
        <v>155644</v>
      </c>
      <c r="Y14" s="62">
        <f t="shared" si="10"/>
        <v>202557</v>
      </c>
      <c r="Z14" s="62">
        <f>Z27+Z28</f>
        <v>154694</v>
      </c>
      <c r="AA14" s="62">
        <f t="shared" si="4"/>
        <v>1251868</v>
      </c>
    </row>
    <row r="15" spans="1:698" s="2" customFormat="1" ht="15" customHeight="1">
      <c r="B15" s="61" t="s">
        <v>296</v>
      </c>
      <c r="C15" s="62">
        <f>C29+C41</f>
        <v>457401.55</v>
      </c>
      <c r="D15" s="62">
        <f t="shared" ref="D15:N15" si="11">D29+D41</f>
        <v>431174.69</v>
      </c>
      <c r="E15" s="62">
        <f t="shared" si="11"/>
        <v>569348.48</v>
      </c>
      <c r="F15" s="62">
        <f t="shared" si="11"/>
        <v>569536.75</v>
      </c>
      <c r="G15" s="62">
        <f t="shared" si="11"/>
        <v>575942.61</v>
      </c>
      <c r="H15" s="62">
        <f t="shared" si="11"/>
        <v>558917.64999999991</v>
      </c>
      <c r="I15" s="62">
        <f t="shared" si="11"/>
        <v>580500</v>
      </c>
      <c r="J15" s="62">
        <f t="shared" si="11"/>
        <v>626976.22</v>
      </c>
      <c r="K15" s="62">
        <f t="shared" si="11"/>
        <v>638700.44999999995</v>
      </c>
      <c r="L15" s="62">
        <f t="shared" si="11"/>
        <v>715136.52</v>
      </c>
      <c r="M15" s="62">
        <f>M29+M41</f>
        <v>700719.72</v>
      </c>
      <c r="N15" s="62">
        <f t="shared" si="11"/>
        <v>723445.87999999989</v>
      </c>
      <c r="O15" s="62">
        <f>O29+O41</f>
        <v>723035</v>
      </c>
      <c r="P15" s="62">
        <f t="shared" ref="P15:Z15" si="12">P29+P41</f>
        <v>750015</v>
      </c>
      <c r="Q15" s="62">
        <f t="shared" si="12"/>
        <v>804410</v>
      </c>
      <c r="R15" s="62">
        <f t="shared" si="12"/>
        <v>799710</v>
      </c>
      <c r="S15" s="62">
        <f t="shared" si="12"/>
        <v>748469</v>
      </c>
      <c r="T15" s="62">
        <f t="shared" si="12"/>
        <v>813009</v>
      </c>
      <c r="U15" s="62">
        <f t="shared" si="12"/>
        <v>740135</v>
      </c>
      <c r="V15" s="62">
        <f t="shared" si="12"/>
        <v>694111</v>
      </c>
      <c r="W15" s="62">
        <f t="shared" si="12"/>
        <v>744345.54</v>
      </c>
      <c r="X15" s="62">
        <f t="shared" si="12"/>
        <v>799258</v>
      </c>
      <c r="Y15" s="62">
        <f t="shared" si="12"/>
        <v>846448</v>
      </c>
      <c r="Z15" s="62">
        <f t="shared" si="12"/>
        <v>816830</v>
      </c>
      <c r="AA15" s="62">
        <f t="shared" si="4"/>
        <v>9279775.5399999991</v>
      </c>
    </row>
    <row r="16" spans="1:698" ht="7.5" customHeight="1">
      <c r="B16" s="64"/>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6"/>
    </row>
    <row r="17" spans="2:30" s="2" customFormat="1" ht="15" customHeight="1">
      <c r="B17" s="461" t="s">
        <v>297</v>
      </c>
      <c r="C17" s="67">
        <f>SUM(C10:C15)</f>
        <v>23706565.309999999</v>
      </c>
      <c r="D17" s="67">
        <f t="shared" ref="D17:K17" si="13">SUM(D10:D15)</f>
        <v>22601386.770000007</v>
      </c>
      <c r="E17" s="67">
        <f t="shared" si="13"/>
        <v>24461898.23</v>
      </c>
      <c r="F17" s="67">
        <f t="shared" si="13"/>
        <v>24637123.469999999</v>
      </c>
      <c r="G17" s="67">
        <f t="shared" si="13"/>
        <v>25322120.329999998</v>
      </c>
      <c r="H17" s="67">
        <f t="shared" si="13"/>
        <v>24768788.310000002</v>
      </c>
      <c r="I17" s="67">
        <f t="shared" si="13"/>
        <v>25267846.030000005</v>
      </c>
      <c r="J17" s="67">
        <f t="shared" si="13"/>
        <v>25831818.529999997</v>
      </c>
      <c r="K17" s="67">
        <f t="shared" si="13"/>
        <v>26375025.630000003</v>
      </c>
      <c r="L17" s="67">
        <f>SUM(L10:L15)</f>
        <v>26255471.059999995</v>
      </c>
      <c r="M17" s="67">
        <f t="shared" ref="M17:Y17" si="14">SUM(M10:M15)</f>
        <v>25174216.449999996</v>
      </c>
      <c r="N17" s="67">
        <f t="shared" si="14"/>
        <v>24838436.359999999</v>
      </c>
      <c r="O17" s="67">
        <f t="shared" si="14"/>
        <v>23008853</v>
      </c>
      <c r="P17" s="67">
        <f t="shared" si="14"/>
        <v>23882250</v>
      </c>
      <c r="Q17" s="67">
        <f>SUM(Q10:Q15)</f>
        <v>25130498</v>
      </c>
      <c r="R17" s="67">
        <f t="shared" si="14"/>
        <v>25246420</v>
      </c>
      <c r="S17" s="67">
        <f t="shared" si="14"/>
        <v>24056915</v>
      </c>
      <c r="T17" s="67">
        <f t="shared" si="14"/>
        <v>26510625</v>
      </c>
      <c r="U17" s="67">
        <f t="shared" si="14"/>
        <v>25055525</v>
      </c>
      <c r="V17" s="67">
        <f t="shared" si="14"/>
        <v>25937253</v>
      </c>
      <c r="W17" s="67">
        <f t="shared" si="14"/>
        <v>27154814.380000003</v>
      </c>
      <c r="X17" s="67">
        <f t="shared" si="14"/>
        <v>27810567</v>
      </c>
      <c r="Y17" s="67">
        <f t="shared" si="14"/>
        <v>27799649</v>
      </c>
      <c r="Z17" s="67">
        <f>SUM(Z10:Z15)</f>
        <v>26069528</v>
      </c>
      <c r="AA17" s="67">
        <f>SUM(AA10:AA15)</f>
        <v>307662897.38</v>
      </c>
      <c r="AB17" s="1"/>
      <c r="AD17" s="68"/>
    </row>
    <row r="18" spans="2:30" ht="7.5" customHeight="1">
      <c r="C18" s="69"/>
      <c r="D18" s="69"/>
      <c r="E18" s="69"/>
      <c r="F18" s="69"/>
      <c r="G18" s="69"/>
      <c r="H18" s="69"/>
      <c r="I18" s="69"/>
      <c r="J18" s="69"/>
      <c r="K18" s="69"/>
      <c r="L18" s="69"/>
      <c r="M18" s="69"/>
      <c r="N18" s="69"/>
      <c r="O18" s="69"/>
      <c r="P18" s="69"/>
      <c r="Q18" s="69"/>
      <c r="R18" s="69"/>
      <c r="S18" s="69"/>
      <c r="T18" s="69"/>
      <c r="U18" s="69"/>
      <c r="V18" s="69"/>
      <c r="W18" s="69"/>
      <c r="X18" s="69"/>
      <c r="Y18" s="69"/>
      <c r="Z18" s="69"/>
      <c r="AA18" s="69"/>
    </row>
    <row r="19" spans="2:30" ht="7.5" customHeight="1">
      <c r="B19" s="70"/>
      <c r="C19" s="71"/>
      <c r="D19" s="71"/>
      <c r="E19" s="71"/>
      <c r="F19" s="71"/>
      <c r="G19" s="71"/>
      <c r="H19" s="71"/>
      <c r="I19" s="71"/>
      <c r="J19" s="71"/>
      <c r="K19" s="71"/>
      <c r="L19" s="71"/>
      <c r="M19" s="71"/>
      <c r="N19" s="71"/>
      <c r="O19" s="71"/>
      <c r="P19" s="71"/>
      <c r="Q19" s="71"/>
      <c r="R19" s="71"/>
      <c r="S19" s="71"/>
      <c r="T19" s="71"/>
      <c r="U19" s="71"/>
      <c r="V19" s="71"/>
      <c r="W19" s="71"/>
      <c r="X19" s="71"/>
      <c r="Y19" s="71"/>
      <c r="Z19" s="71"/>
      <c r="AA19" s="71"/>
    </row>
    <row r="20" spans="2:30" s="72" customFormat="1" ht="15.75" customHeight="1">
      <c r="B20" s="73"/>
      <c r="C20" s="74"/>
      <c r="D20" s="74"/>
      <c r="E20" s="74"/>
      <c r="F20" s="74"/>
      <c r="G20" s="74"/>
      <c r="H20" s="74"/>
      <c r="I20" s="74"/>
      <c r="J20" s="74"/>
      <c r="K20" s="74"/>
      <c r="L20" s="74"/>
      <c r="M20" s="74"/>
      <c r="N20" s="74"/>
      <c r="O20" s="74"/>
      <c r="P20" s="74"/>
      <c r="Q20" s="74"/>
      <c r="R20" s="74"/>
      <c r="S20" s="74"/>
      <c r="T20" s="74"/>
      <c r="U20" s="74"/>
      <c r="V20" s="74"/>
      <c r="W20" s="74"/>
      <c r="X20" s="74"/>
      <c r="Y20" s="74"/>
      <c r="Z20" s="74"/>
      <c r="AA20" s="74"/>
    </row>
    <row r="21" spans="2:30" s="2" customFormat="1" ht="15" customHeight="1">
      <c r="B21" s="1040" t="s">
        <v>298</v>
      </c>
      <c r="C21" s="1040"/>
      <c r="D21" s="1040"/>
      <c r="E21" s="1040"/>
      <c r="F21" s="1040"/>
      <c r="G21" s="1040"/>
      <c r="H21" s="1040"/>
      <c r="I21" s="1040"/>
      <c r="J21" s="1040"/>
      <c r="K21" s="1040"/>
      <c r="L21" s="1040"/>
      <c r="M21" s="1040"/>
      <c r="N21" s="1040"/>
      <c r="O21" s="1040"/>
      <c r="P21" s="1040"/>
      <c r="Q21" s="1040"/>
      <c r="R21" s="1040"/>
      <c r="S21" s="1040"/>
      <c r="T21" s="1040"/>
      <c r="U21" s="1040"/>
      <c r="V21" s="1040"/>
      <c r="W21" s="1040"/>
      <c r="X21" s="1040"/>
      <c r="Y21" s="1040"/>
      <c r="Z21" s="1040"/>
      <c r="AA21" s="1040"/>
    </row>
    <row r="22" spans="2:30" s="2" customFormat="1" ht="15" customHeight="1">
      <c r="B22" s="59" t="s">
        <v>292</v>
      </c>
      <c r="C22" s="60">
        <v>44562</v>
      </c>
      <c r="D22" s="60">
        <v>44593</v>
      </c>
      <c r="E22" s="60">
        <v>44621</v>
      </c>
      <c r="F22" s="60">
        <v>44652</v>
      </c>
      <c r="G22" s="60">
        <v>44682</v>
      </c>
      <c r="H22" s="60">
        <v>44713</v>
      </c>
      <c r="I22" s="60">
        <v>44743</v>
      </c>
      <c r="J22" s="60">
        <v>44774</v>
      </c>
      <c r="K22" s="60">
        <v>44805</v>
      </c>
      <c r="L22" s="60">
        <v>44835</v>
      </c>
      <c r="M22" s="60">
        <v>44866</v>
      </c>
      <c r="N22" s="60">
        <v>44896</v>
      </c>
      <c r="O22" s="60">
        <v>44927</v>
      </c>
      <c r="P22" s="60">
        <v>44958</v>
      </c>
      <c r="Q22" s="60">
        <v>44986</v>
      </c>
      <c r="R22" s="60">
        <v>45017</v>
      </c>
      <c r="S22" s="60">
        <v>45047</v>
      </c>
      <c r="T22" s="60">
        <v>45078</v>
      </c>
      <c r="U22" s="60">
        <v>45108</v>
      </c>
      <c r="V22" s="60">
        <v>45139</v>
      </c>
      <c r="W22" s="60">
        <v>45170</v>
      </c>
      <c r="X22" s="60">
        <v>45200</v>
      </c>
      <c r="Y22" s="60">
        <v>45231</v>
      </c>
      <c r="Z22" s="60">
        <v>45261</v>
      </c>
      <c r="AA22" s="78" t="s">
        <v>143</v>
      </c>
    </row>
    <row r="23" spans="2:30" s="2" customFormat="1" ht="15" customHeight="1">
      <c r="B23" s="61" t="s">
        <v>293</v>
      </c>
      <c r="C23" s="463">
        <v>10599118</v>
      </c>
      <c r="D23" s="463">
        <v>10105799</v>
      </c>
      <c r="E23" s="463">
        <v>10940357</v>
      </c>
      <c r="F23" s="463">
        <v>10872914</v>
      </c>
      <c r="G23" s="463">
        <v>11139602</v>
      </c>
      <c r="H23" s="463">
        <v>10879139</v>
      </c>
      <c r="I23" s="463">
        <v>11127072</v>
      </c>
      <c r="J23" s="463">
        <v>11350800</v>
      </c>
      <c r="K23" s="463">
        <v>11553883</v>
      </c>
      <c r="L23" s="463">
        <v>11391397</v>
      </c>
      <c r="M23" s="463">
        <v>10874672</v>
      </c>
      <c r="N23" s="463">
        <v>10786299</v>
      </c>
      <c r="O23" s="62">
        <v>10018832</v>
      </c>
      <c r="P23" s="62">
        <v>10436105</v>
      </c>
      <c r="Q23" s="62">
        <v>10854986</v>
      </c>
      <c r="R23" s="62">
        <v>10838277</v>
      </c>
      <c r="S23" s="62">
        <v>10399086</v>
      </c>
      <c r="T23" s="62">
        <v>11462663</v>
      </c>
      <c r="U23" s="62">
        <v>10758525</v>
      </c>
      <c r="V23" s="62">
        <v>11319856</v>
      </c>
      <c r="W23" s="62">
        <v>11661422</v>
      </c>
      <c r="X23" s="62">
        <v>11973205</v>
      </c>
      <c r="Y23" s="62">
        <v>11955181</v>
      </c>
      <c r="Z23" s="62">
        <v>11134301</v>
      </c>
      <c r="AA23" s="62">
        <f>SUM(O23:Z23)</f>
        <v>132812439</v>
      </c>
    </row>
    <row r="24" spans="2:30" s="2" customFormat="1" ht="15" customHeight="1">
      <c r="B24" s="63" t="s">
        <v>233</v>
      </c>
      <c r="C24" s="463">
        <v>1038566</v>
      </c>
      <c r="D24" s="463">
        <v>1009164</v>
      </c>
      <c r="E24" s="463">
        <v>1095800</v>
      </c>
      <c r="F24" s="463">
        <v>1129691</v>
      </c>
      <c r="G24" s="463">
        <v>1197182</v>
      </c>
      <c r="H24" s="463">
        <v>1190232</v>
      </c>
      <c r="I24" s="463">
        <v>1203680</v>
      </c>
      <c r="J24" s="463">
        <v>1256546</v>
      </c>
      <c r="K24" s="463">
        <v>1268936</v>
      </c>
      <c r="L24" s="463">
        <v>1238351</v>
      </c>
      <c r="M24" s="463">
        <v>1185421</v>
      </c>
      <c r="N24" s="463">
        <v>1169661</v>
      </c>
      <c r="O24" s="62">
        <v>1052465</v>
      </c>
      <c r="P24" s="62">
        <v>1140821</v>
      </c>
      <c r="Q24" s="62">
        <v>1204827</v>
      </c>
      <c r="R24" s="62">
        <v>1239087</v>
      </c>
      <c r="S24" s="62">
        <v>1169665</v>
      </c>
      <c r="T24" s="62">
        <v>1308145</v>
      </c>
      <c r="U24" s="62">
        <v>1227869</v>
      </c>
      <c r="V24" s="62">
        <v>1281869</v>
      </c>
      <c r="W24" s="62">
        <v>1307875</v>
      </c>
      <c r="X24" s="62">
        <v>1350184</v>
      </c>
      <c r="Y24" s="62">
        <v>1318600</v>
      </c>
      <c r="Z24" s="62">
        <v>1265365</v>
      </c>
      <c r="AA24" s="62">
        <f t="shared" ref="AA24:AA27" si="15">SUM(O24:Z24)</f>
        <v>14866772</v>
      </c>
    </row>
    <row r="25" spans="2:30" s="2" customFormat="1" ht="15" customHeight="1">
      <c r="B25" s="63" t="s">
        <v>236</v>
      </c>
      <c r="C25" s="463">
        <v>45987</v>
      </c>
      <c r="D25" s="463">
        <v>41740</v>
      </c>
      <c r="E25" s="463">
        <v>44765</v>
      </c>
      <c r="F25" s="463">
        <v>48105</v>
      </c>
      <c r="G25" s="463">
        <v>50541</v>
      </c>
      <c r="H25" s="463">
        <v>49113</v>
      </c>
      <c r="I25" s="463">
        <v>52618</v>
      </c>
      <c r="J25" s="463">
        <v>57094</v>
      </c>
      <c r="K25" s="463">
        <v>58694</v>
      </c>
      <c r="L25" s="463">
        <v>59764</v>
      </c>
      <c r="M25" s="463">
        <v>53762</v>
      </c>
      <c r="N25" s="463">
        <v>50436</v>
      </c>
      <c r="O25" s="62">
        <v>43533</v>
      </c>
      <c r="P25" s="62">
        <v>46712</v>
      </c>
      <c r="Q25" s="62">
        <v>49884</v>
      </c>
      <c r="R25" s="62">
        <v>53542</v>
      </c>
      <c r="S25" s="62">
        <v>48112</v>
      </c>
      <c r="T25" s="62">
        <v>57562</v>
      </c>
      <c r="U25" s="62">
        <v>71435</v>
      </c>
      <c r="V25" s="62">
        <v>59073</v>
      </c>
      <c r="W25" s="62">
        <v>56192</v>
      </c>
      <c r="X25" s="62">
        <v>55262</v>
      </c>
      <c r="Y25" s="62">
        <v>55741</v>
      </c>
      <c r="Z25" s="62">
        <v>59140</v>
      </c>
      <c r="AA25" s="62">
        <f t="shared" si="15"/>
        <v>656188</v>
      </c>
    </row>
    <row r="26" spans="2:30" s="2" customFormat="1" ht="15" customHeight="1">
      <c r="B26" s="63" t="s">
        <v>294</v>
      </c>
      <c r="C26" s="463">
        <v>713485</v>
      </c>
      <c r="D26" s="463">
        <v>651539</v>
      </c>
      <c r="E26" s="463">
        <v>676777</v>
      </c>
      <c r="F26" s="463">
        <v>787960</v>
      </c>
      <c r="G26" s="463">
        <v>809449</v>
      </c>
      <c r="H26" s="463">
        <v>816083</v>
      </c>
      <c r="I26" s="463">
        <v>804157</v>
      </c>
      <c r="J26" s="463">
        <v>833627</v>
      </c>
      <c r="K26" s="463">
        <v>896049</v>
      </c>
      <c r="L26" s="463">
        <v>889822</v>
      </c>
      <c r="M26" s="463">
        <v>844712</v>
      </c>
      <c r="N26" s="463">
        <v>769885</v>
      </c>
      <c r="O26" s="62">
        <v>700334</v>
      </c>
      <c r="P26" s="62">
        <v>663448</v>
      </c>
      <c r="Q26" s="62">
        <v>808509</v>
      </c>
      <c r="R26" s="62">
        <v>822321</v>
      </c>
      <c r="S26" s="62">
        <v>759408</v>
      </c>
      <c r="T26" s="62">
        <v>823730</v>
      </c>
      <c r="U26" s="62">
        <v>869929</v>
      </c>
      <c r="V26" s="62">
        <v>796555</v>
      </c>
      <c r="W26" s="62">
        <v>985606</v>
      </c>
      <c r="X26" s="62">
        <v>917731</v>
      </c>
      <c r="Y26" s="62">
        <v>895792</v>
      </c>
      <c r="Z26" s="62">
        <v>877259</v>
      </c>
      <c r="AA26" s="62">
        <f t="shared" si="15"/>
        <v>9920622</v>
      </c>
    </row>
    <row r="27" spans="2:30" s="2" customFormat="1" ht="15" customHeight="1">
      <c r="B27" s="63" t="s">
        <v>299</v>
      </c>
      <c r="C27" s="462">
        <v>54353</v>
      </c>
      <c r="D27" s="462">
        <v>61224</v>
      </c>
      <c r="E27" s="462">
        <v>53886</v>
      </c>
      <c r="F27" s="462">
        <v>97578</v>
      </c>
      <c r="G27" s="462">
        <v>82523</v>
      </c>
      <c r="H27" s="462">
        <v>77033</v>
      </c>
      <c r="I27" s="462">
        <v>67199</v>
      </c>
      <c r="J27" s="462">
        <v>56789</v>
      </c>
      <c r="K27" s="462">
        <v>98074</v>
      </c>
      <c r="L27" s="462">
        <v>133279</v>
      </c>
      <c r="M27" s="462">
        <v>132353</v>
      </c>
      <c r="N27" s="462">
        <v>101123</v>
      </c>
      <c r="O27" s="62">
        <v>96211</v>
      </c>
      <c r="P27" s="62">
        <v>50789</v>
      </c>
      <c r="Q27" s="62">
        <v>71150</v>
      </c>
      <c r="R27" s="62">
        <v>67250</v>
      </c>
      <c r="S27" s="62">
        <v>80848</v>
      </c>
      <c r="T27" s="62">
        <v>77788</v>
      </c>
      <c r="U27" s="62">
        <v>62183</v>
      </c>
      <c r="V27" s="62">
        <v>71870</v>
      </c>
      <c r="W27" s="62">
        <v>117776</v>
      </c>
      <c r="X27" s="62">
        <v>146242</v>
      </c>
      <c r="Y27" s="62">
        <v>199345</v>
      </c>
      <c r="Z27" s="62">
        <v>154384</v>
      </c>
      <c r="AA27" s="62">
        <f t="shared" si="15"/>
        <v>1195836</v>
      </c>
    </row>
    <row r="28" spans="2:30" s="2" customFormat="1" ht="15" customHeight="1">
      <c r="B28" s="63" t="s">
        <v>300</v>
      </c>
      <c r="C28" s="462">
        <v>0</v>
      </c>
      <c r="D28" s="462">
        <v>0</v>
      </c>
      <c r="E28" s="462">
        <v>3719</v>
      </c>
      <c r="F28" s="462">
        <v>3688</v>
      </c>
      <c r="G28" s="462">
        <v>2218</v>
      </c>
      <c r="H28" s="462">
        <v>7064</v>
      </c>
      <c r="I28" s="462">
        <v>8443</v>
      </c>
      <c r="J28" s="462">
        <v>10455</v>
      </c>
      <c r="K28" s="462">
        <v>7054</v>
      </c>
      <c r="L28" s="462">
        <v>6488</v>
      </c>
      <c r="M28" s="462">
        <v>9438</v>
      </c>
      <c r="N28" s="462">
        <v>0</v>
      </c>
      <c r="O28" s="62">
        <v>0</v>
      </c>
      <c r="P28" s="62">
        <v>0</v>
      </c>
      <c r="Q28" s="62">
        <v>3316</v>
      </c>
      <c r="R28" s="62">
        <v>1358</v>
      </c>
      <c r="S28" s="62">
        <v>5445</v>
      </c>
      <c r="T28" s="62">
        <v>7572</v>
      </c>
      <c r="U28" s="62">
        <v>9180</v>
      </c>
      <c r="V28" s="62">
        <v>8864</v>
      </c>
      <c r="W28" s="62">
        <v>7373</v>
      </c>
      <c r="X28" s="62">
        <v>9402</v>
      </c>
      <c r="Y28" s="62">
        <v>3212</v>
      </c>
      <c r="Z28" s="62">
        <v>310</v>
      </c>
      <c r="AA28" s="62">
        <f>SUM(O28:Z28)</f>
        <v>56032</v>
      </c>
    </row>
    <row r="29" spans="2:30" s="2" customFormat="1" ht="15" customHeight="1">
      <c r="B29" s="61" t="s">
        <v>296</v>
      </c>
      <c r="C29" s="463">
        <v>253551</v>
      </c>
      <c r="D29" s="463">
        <v>238156</v>
      </c>
      <c r="E29" s="463">
        <v>315381</v>
      </c>
      <c r="F29" s="463">
        <v>316111</v>
      </c>
      <c r="G29" s="463">
        <v>319332</v>
      </c>
      <c r="H29" s="463">
        <v>309670</v>
      </c>
      <c r="I29" s="463">
        <v>321521</v>
      </c>
      <c r="J29" s="463">
        <v>346642</v>
      </c>
      <c r="K29" s="463">
        <v>353229</v>
      </c>
      <c r="L29" s="463">
        <v>393882</v>
      </c>
      <c r="M29" s="463">
        <v>384042</v>
      </c>
      <c r="N29" s="463">
        <v>397340</v>
      </c>
      <c r="O29" s="62">
        <v>396028</v>
      </c>
      <c r="P29" s="62">
        <v>411554</v>
      </c>
      <c r="Q29" s="62">
        <v>440389</v>
      </c>
      <c r="R29" s="62">
        <v>436719</v>
      </c>
      <c r="S29" s="62">
        <v>408744</v>
      </c>
      <c r="T29" s="62">
        <v>444675</v>
      </c>
      <c r="U29" s="62">
        <v>404438</v>
      </c>
      <c r="V29" s="62">
        <v>378701</v>
      </c>
      <c r="W29" s="62">
        <v>405880</v>
      </c>
      <c r="X29" s="62">
        <v>435743</v>
      </c>
      <c r="Y29" s="62">
        <v>461624</v>
      </c>
      <c r="Z29" s="62">
        <v>443523</v>
      </c>
      <c r="AA29" s="62">
        <f>SUM(O29:Z29)</f>
        <v>5068018</v>
      </c>
    </row>
    <row r="30" spans="2:30" ht="7.5" customHeight="1">
      <c r="B30" s="64"/>
      <c r="C30" s="65"/>
      <c r="D30" s="65"/>
      <c r="E30" s="65"/>
      <c r="F30" s="65"/>
      <c r="G30" s="65"/>
      <c r="H30" s="65"/>
      <c r="I30" s="65"/>
      <c r="J30" s="65"/>
      <c r="K30" s="65"/>
      <c r="L30" s="65"/>
      <c r="M30" s="65"/>
      <c r="N30" s="65"/>
      <c r="O30" s="65"/>
      <c r="P30" s="65"/>
      <c r="Q30" s="65"/>
      <c r="R30" s="65"/>
      <c r="S30" s="65"/>
      <c r="T30" s="65"/>
      <c r="U30" s="65"/>
      <c r="V30" s="65"/>
      <c r="W30" s="65"/>
      <c r="X30" s="65"/>
      <c r="Y30" s="65"/>
      <c r="Z30" s="65"/>
      <c r="AA30" s="65"/>
    </row>
    <row r="31" spans="2:30" s="2" customFormat="1" ht="15" customHeight="1">
      <c r="B31" s="461" t="s">
        <v>297</v>
      </c>
      <c r="C31" s="67">
        <f t="shared" ref="C31:R31" si="16">SUM(C23:C29)</f>
        <v>12705060</v>
      </c>
      <c r="D31" s="67">
        <f t="shared" si="16"/>
        <v>12107622</v>
      </c>
      <c r="E31" s="67">
        <f t="shared" si="16"/>
        <v>13130685</v>
      </c>
      <c r="F31" s="67">
        <f t="shared" si="16"/>
        <v>13256047</v>
      </c>
      <c r="G31" s="67">
        <f t="shared" si="16"/>
        <v>13600847</v>
      </c>
      <c r="H31" s="67">
        <f t="shared" si="16"/>
        <v>13328334</v>
      </c>
      <c r="I31" s="67">
        <f t="shared" si="16"/>
        <v>13584690</v>
      </c>
      <c r="J31" s="67">
        <f t="shared" si="16"/>
        <v>13911953</v>
      </c>
      <c r="K31" s="67">
        <f t="shared" si="16"/>
        <v>14235919</v>
      </c>
      <c r="L31" s="67">
        <f t="shared" si="16"/>
        <v>14112983</v>
      </c>
      <c r="M31" s="67">
        <f t="shared" si="16"/>
        <v>13484400</v>
      </c>
      <c r="N31" s="67">
        <f t="shared" si="16"/>
        <v>13274744</v>
      </c>
      <c r="O31" s="67">
        <f t="shared" si="16"/>
        <v>12307403</v>
      </c>
      <c r="P31" s="67">
        <f t="shared" si="16"/>
        <v>12749429</v>
      </c>
      <c r="Q31" s="67">
        <f t="shared" si="16"/>
        <v>13433061</v>
      </c>
      <c r="R31" s="67">
        <f t="shared" si="16"/>
        <v>13458554</v>
      </c>
      <c r="S31" s="67">
        <f t="shared" ref="S31:Y31" si="17">SUM(S23:S29)</f>
        <v>12871308</v>
      </c>
      <c r="T31" s="67">
        <f t="shared" si="17"/>
        <v>14182135</v>
      </c>
      <c r="U31" s="67">
        <f t="shared" si="17"/>
        <v>13403559</v>
      </c>
      <c r="V31" s="67">
        <f t="shared" si="17"/>
        <v>13916788</v>
      </c>
      <c r="W31" s="67">
        <f t="shared" si="17"/>
        <v>14542124</v>
      </c>
      <c r="X31" s="67">
        <f t="shared" si="17"/>
        <v>14887769</v>
      </c>
      <c r="Y31" s="67">
        <f t="shared" si="17"/>
        <v>14889495</v>
      </c>
      <c r="Z31" s="67">
        <f t="shared" ref="Z31" si="18">SUM(Z23:Z29)</f>
        <v>13934282</v>
      </c>
      <c r="AA31" s="67">
        <f>SUM(AA23:AA29)</f>
        <v>164575907</v>
      </c>
      <c r="AB31" s="68"/>
    </row>
    <row r="32" spans="2:30" ht="7.5" customHeight="1">
      <c r="C32" s="69"/>
      <c r="D32" s="69"/>
      <c r="E32" s="69"/>
      <c r="F32" s="69"/>
      <c r="G32" s="69"/>
      <c r="H32" s="69"/>
      <c r="I32" s="69"/>
      <c r="J32" s="69"/>
      <c r="K32" s="69"/>
      <c r="L32" s="69"/>
      <c r="M32" s="69"/>
      <c r="N32" s="69"/>
      <c r="O32" s="69"/>
      <c r="P32" s="69"/>
      <c r="Q32" s="69"/>
      <c r="R32" s="69"/>
      <c r="S32" s="69"/>
      <c r="T32" s="69"/>
      <c r="U32" s="69"/>
      <c r="V32" s="69"/>
      <c r="W32" s="69"/>
      <c r="X32" s="69"/>
      <c r="Y32" s="69"/>
      <c r="Z32" s="69"/>
      <c r="AA32" s="69"/>
    </row>
    <row r="33" spans="2:28" ht="7.5" customHeight="1">
      <c r="B33" s="70"/>
      <c r="C33" s="71"/>
      <c r="D33" s="71"/>
      <c r="E33" s="71"/>
      <c r="F33" s="71"/>
      <c r="G33" s="71"/>
      <c r="H33" s="71"/>
      <c r="I33" s="71"/>
      <c r="J33" s="71"/>
      <c r="K33" s="71"/>
      <c r="L33" s="71"/>
      <c r="M33" s="71"/>
      <c r="N33" s="71"/>
      <c r="O33" s="71"/>
      <c r="P33" s="71"/>
      <c r="Q33" s="71"/>
      <c r="R33" s="71"/>
      <c r="S33" s="71"/>
      <c r="T33" s="71"/>
      <c r="U33" s="71"/>
      <c r="V33" s="71"/>
      <c r="W33" s="71"/>
      <c r="X33" s="71"/>
      <c r="Y33" s="71"/>
      <c r="Z33" s="71"/>
      <c r="AA33" s="71"/>
    </row>
    <row r="34" spans="2:28" s="79" customFormat="1" ht="12" hidden="1">
      <c r="C34" s="80"/>
      <c r="D34" s="80"/>
      <c r="E34" s="80"/>
      <c r="F34" s="80"/>
      <c r="G34" s="80"/>
      <c r="H34" s="80"/>
      <c r="I34" s="80"/>
      <c r="J34" s="80"/>
      <c r="K34" s="80"/>
      <c r="L34" s="80"/>
      <c r="M34" s="80"/>
      <c r="N34" s="80"/>
      <c r="O34" s="80"/>
      <c r="P34" s="80"/>
      <c r="Q34" s="80"/>
      <c r="R34" s="80"/>
      <c r="S34" s="80"/>
      <c r="T34" s="80"/>
      <c r="U34" s="80"/>
      <c r="V34" s="80"/>
      <c r="W34" s="80"/>
      <c r="X34" s="80"/>
      <c r="Y34" s="80"/>
      <c r="Z34" s="80"/>
      <c r="AA34" s="80"/>
    </row>
    <row r="35" spans="2:28" s="2" customFormat="1" ht="15" customHeight="1">
      <c r="B35" s="1040" t="s">
        <v>301</v>
      </c>
      <c r="C35" s="1040"/>
      <c r="D35" s="1040"/>
      <c r="E35" s="1040"/>
      <c r="F35" s="1040"/>
      <c r="G35" s="1040"/>
      <c r="H35" s="1040"/>
      <c r="I35" s="1040"/>
      <c r="J35" s="1040"/>
      <c r="K35" s="1040"/>
      <c r="L35" s="1040"/>
      <c r="M35" s="1040"/>
      <c r="N35" s="1040"/>
      <c r="O35" s="1040"/>
      <c r="P35" s="1040"/>
      <c r="Q35" s="1040"/>
      <c r="R35" s="1040"/>
      <c r="S35" s="1040"/>
      <c r="T35" s="1040"/>
      <c r="U35" s="1040"/>
      <c r="V35" s="1040"/>
      <c r="W35" s="1040"/>
      <c r="X35" s="1040"/>
      <c r="Y35" s="1040"/>
      <c r="Z35" s="1040"/>
      <c r="AA35" s="1040"/>
    </row>
    <row r="36" spans="2:28" s="2" customFormat="1" ht="15" customHeight="1">
      <c r="B36" s="59" t="s">
        <v>292</v>
      </c>
      <c r="C36" s="60">
        <v>44562</v>
      </c>
      <c r="D36" s="60">
        <v>44593</v>
      </c>
      <c r="E36" s="60">
        <v>44621</v>
      </c>
      <c r="F36" s="60">
        <v>44652</v>
      </c>
      <c r="G36" s="60">
        <v>44682</v>
      </c>
      <c r="H36" s="60">
        <v>44713</v>
      </c>
      <c r="I36" s="60">
        <v>44743</v>
      </c>
      <c r="J36" s="60">
        <v>44774</v>
      </c>
      <c r="K36" s="60">
        <v>44805</v>
      </c>
      <c r="L36" s="60">
        <v>44835</v>
      </c>
      <c r="M36" s="60">
        <v>44866</v>
      </c>
      <c r="N36" s="60">
        <v>44896</v>
      </c>
      <c r="O36" s="60">
        <v>44927</v>
      </c>
      <c r="P36" s="60">
        <v>44958</v>
      </c>
      <c r="Q36" s="60">
        <v>44986</v>
      </c>
      <c r="R36" s="60">
        <v>45017</v>
      </c>
      <c r="S36" s="60">
        <v>45047</v>
      </c>
      <c r="T36" s="60">
        <v>45078</v>
      </c>
      <c r="U36" s="60">
        <v>45108</v>
      </c>
      <c r="V36" s="60">
        <v>45139</v>
      </c>
      <c r="W36" s="60">
        <v>45170</v>
      </c>
      <c r="X36" s="60">
        <v>45200</v>
      </c>
      <c r="Y36" s="60">
        <v>45231</v>
      </c>
      <c r="Z36" s="60">
        <v>45261</v>
      </c>
      <c r="AA36" s="60" t="s">
        <v>143</v>
      </c>
    </row>
    <row r="37" spans="2:28" s="2" customFormat="1" ht="15" customHeight="1">
      <c r="B37" s="61" t="s">
        <v>293</v>
      </c>
      <c r="C37" s="464">
        <v>9102199.290000001</v>
      </c>
      <c r="D37" s="464">
        <v>8699889.7400000002</v>
      </c>
      <c r="E37" s="464">
        <v>9363654.0999999996</v>
      </c>
      <c r="F37" s="464">
        <v>9275178.5899999999</v>
      </c>
      <c r="G37" s="464">
        <v>9528201.3200000003</v>
      </c>
      <c r="H37" s="464">
        <v>9250393.5299999993</v>
      </c>
      <c r="I37" s="464">
        <v>9481840.0999999996</v>
      </c>
      <c r="J37" s="464">
        <v>9623362.1499999985</v>
      </c>
      <c r="K37" s="464">
        <v>9762631.410000002</v>
      </c>
      <c r="L37" s="464">
        <v>9755609.6500000004</v>
      </c>
      <c r="M37" s="464">
        <v>9401968.7200000007</v>
      </c>
      <c r="N37" s="464">
        <v>9361361.8900000006</v>
      </c>
      <c r="O37" s="62">
        <v>8671711</v>
      </c>
      <c r="P37" s="62">
        <v>9040555</v>
      </c>
      <c r="Q37" s="62">
        <v>9417975</v>
      </c>
      <c r="R37" s="62">
        <v>9429614</v>
      </c>
      <c r="S37" s="62">
        <v>8994775</v>
      </c>
      <c r="T37" s="62">
        <v>9897249</v>
      </c>
      <c r="U37" s="62">
        <v>9284005</v>
      </c>
      <c r="V37" s="62">
        <v>9698516</v>
      </c>
      <c r="W37" s="62">
        <v>10064615.6</v>
      </c>
      <c r="X37" s="62">
        <v>10372425</v>
      </c>
      <c r="Y37" s="62">
        <v>10384285</v>
      </c>
      <c r="Z37" s="62">
        <v>9687850</v>
      </c>
      <c r="AA37" s="62">
        <f>SUM(O37:Z37)</f>
        <v>114943575.59999999</v>
      </c>
    </row>
    <row r="38" spans="2:28" s="2" customFormat="1" ht="15" customHeight="1">
      <c r="B38" s="63" t="s">
        <v>233</v>
      </c>
      <c r="C38" s="464">
        <v>982713.84</v>
      </c>
      <c r="D38" s="464">
        <v>952836.16999999993</v>
      </c>
      <c r="E38" s="464">
        <v>1033240.0700000001</v>
      </c>
      <c r="F38" s="464">
        <v>1065649.7</v>
      </c>
      <c r="G38" s="464">
        <v>1126037.8599999999</v>
      </c>
      <c r="H38" s="464">
        <v>1123191.74</v>
      </c>
      <c r="I38" s="464">
        <v>1135318.94</v>
      </c>
      <c r="J38" s="464">
        <v>1176503.31</v>
      </c>
      <c r="K38" s="464">
        <v>1195283.48</v>
      </c>
      <c r="L38" s="464">
        <v>1170393.58</v>
      </c>
      <c r="M38" s="464">
        <v>1123953.96</v>
      </c>
      <c r="N38" s="464">
        <v>1107409.83</v>
      </c>
      <c r="O38" s="62">
        <v>1002237</v>
      </c>
      <c r="P38" s="62">
        <v>1083479</v>
      </c>
      <c r="Q38" s="62">
        <v>1143389</v>
      </c>
      <c r="R38" s="62">
        <v>1176850</v>
      </c>
      <c r="S38" s="62">
        <v>1110672</v>
      </c>
      <c r="T38" s="62">
        <v>1240095</v>
      </c>
      <c r="U38" s="62">
        <v>1162031</v>
      </c>
      <c r="V38" s="62">
        <v>1210983</v>
      </c>
      <c r="W38" s="62">
        <v>1241139.8</v>
      </c>
      <c r="X38" s="62">
        <v>1281247</v>
      </c>
      <c r="Y38" s="62">
        <v>1253150</v>
      </c>
      <c r="Z38" s="62">
        <v>1202463</v>
      </c>
      <c r="AA38" s="62">
        <f t="shared" ref="AA38:AA41" si="19">SUM(O38:Z38)</f>
        <v>14107735.800000001</v>
      </c>
    </row>
    <row r="39" spans="2:28" s="2" customFormat="1" ht="15" customHeight="1">
      <c r="B39" s="63" t="s">
        <v>236</v>
      </c>
      <c r="C39" s="464">
        <v>41884.880000000005</v>
      </c>
      <c r="D39" s="464">
        <v>37806.800000000003</v>
      </c>
      <c r="E39" s="464">
        <v>39015.9</v>
      </c>
      <c r="F39" s="464">
        <v>41451.86</v>
      </c>
      <c r="G39" s="464">
        <v>43090.720000000001</v>
      </c>
      <c r="H39" s="464">
        <v>42187.28</v>
      </c>
      <c r="I39" s="464">
        <v>47367.439999999995</v>
      </c>
      <c r="J39" s="464">
        <v>49841.979999999996</v>
      </c>
      <c r="K39" s="464">
        <v>51100.31</v>
      </c>
      <c r="L39" s="464">
        <v>52161.11</v>
      </c>
      <c r="M39" s="464">
        <v>47910.31</v>
      </c>
      <c r="N39" s="464">
        <v>45737.23</v>
      </c>
      <c r="O39" s="62">
        <v>39818</v>
      </c>
      <c r="P39" s="62">
        <v>41606</v>
      </c>
      <c r="Q39" s="62">
        <v>42975</v>
      </c>
      <c r="R39" s="62">
        <v>47401</v>
      </c>
      <c r="S39" s="62">
        <v>42257</v>
      </c>
      <c r="T39" s="62">
        <v>51396</v>
      </c>
      <c r="U39" s="62">
        <v>64540</v>
      </c>
      <c r="V39" s="62">
        <v>53094</v>
      </c>
      <c r="W39" s="62">
        <v>49488.44</v>
      </c>
      <c r="X39" s="62">
        <v>47555</v>
      </c>
      <c r="Y39" s="62">
        <v>48287</v>
      </c>
      <c r="Z39" s="62">
        <v>51899</v>
      </c>
      <c r="AA39" s="62">
        <f t="shared" si="19"/>
        <v>580316.43999999994</v>
      </c>
    </row>
    <row r="40" spans="2:28" s="2" customFormat="1" ht="15" customHeight="1">
      <c r="B40" s="63" t="s">
        <v>294</v>
      </c>
      <c r="C40" s="464">
        <v>670856.75</v>
      </c>
      <c r="D40" s="464">
        <v>610213.37</v>
      </c>
      <c r="E40" s="464">
        <v>641335.67999999993</v>
      </c>
      <c r="F40" s="464">
        <v>745370.57</v>
      </c>
      <c r="G40" s="464">
        <v>767332.82</v>
      </c>
      <c r="H40" s="464">
        <v>775434.11</v>
      </c>
      <c r="I40" s="464">
        <v>759650.55</v>
      </c>
      <c r="J40" s="464">
        <v>789823.87</v>
      </c>
      <c r="K40" s="464">
        <v>844619.98</v>
      </c>
      <c r="L40" s="464">
        <v>843069.20000000007</v>
      </c>
      <c r="M40" s="464">
        <v>799305.74</v>
      </c>
      <c r="N40" s="464">
        <v>723077.53</v>
      </c>
      <c r="O40" s="62">
        <v>660677</v>
      </c>
      <c r="P40" s="62">
        <v>628720</v>
      </c>
      <c r="Q40" s="62">
        <v>729077</v>
      </c>
      <c r="R40" s="62">
        <v>771010</v>
      </c>
      <c r="S40" s="62">
        <v>698178</v>
      </c>
      <c r="T40" s="62">
        <v>771416</v>
      </c>
      <c r="U40" s="62">
        <v>805693</v>
      </c>
      <c r="V40" s="62">
        <v>742462</v>
      </c>
      <c r="W40" s="62">
        <v>918981</v>
      </c>
      <c r="X40" s="62">
        <v>858056</v>
      </c>
      <c r="Y40" s="62">
        <v>839608</v>
      </c>
      <c r="Z40" s="62">
        <v>819727</v>
      </c>
      <c r="AA40" s="62">
        <f t="shared" si="19"/>
        <v>9243605</v>
      </c>
    </row>
    <row r="41" spans="2:28" s="2" customFormat="1" ht="15" customHeight="1">
      <c r="B41" s="61" t="s">
        <v>296</v>
      </c>
      <c r="C41" s="464">
        <v>203850.55</v>
      </c>
      <c r="D41" s="464">
        <v>193018.69</v>
      </c>
      <c r="E41" s="464">
        <v>253967.47999999998</v>
      </c>
      <c r="F41" s="464">
        <v>253425.74999999997</v>
      </c>
      <c r="G41" s="464">
        <v>256610.61000000002</v>
      </c>
      <c r="H41" s="464">
        <v>249247.64999999997</v>
      </c>
      <c r="I41" s="464">
        <v>258979.00000000003</v>
      </c>
      <c r="J41" s="464">
        <v>280334.21999999997</v>
      </c>
      <c r="K41" s="464">
        <v>285471.45</v>
      </c>
      <c r="L41" s="464">
        <v>321254.52</v>
      </c>
      <c r="M41" s="464">
        <v>316677.71999999997</v>
      </c>
      <c r="N41" s="464">
        <v>326105.87999999995</v>
      </c>
      <c r="O41" s="62">
        <v>327007</v>
      </c>
      <c r="P41" s="62">
        <v>338461</v>
      </c>
      <c r="Q41" s="62">
        <v>364021</v>
      </c>
      <c r="R41" s="62">
        <v>362991</v>
      </c>
      <c r="S41" s="62">
        <v>339725</v>
      </c>
      <c r="T41" s="62">
        <v>368334</v>
      </c>
      <c r="U41" s="62">
        <v>335697</v>
      </c>
      <c r="V41" s="62">
        <v>315410</v>
      </c>
      <c r="W41" s="62">
        <v>338465.54</v>
      </c>
      <c r="X41" s="62">
        <v>363515</v>
      </c>
      <c r="Y41" s="62">
        <v>384824</v>
      </c>
      <c r="Z41" s="62">
        <v>373307</v>
      </c>
      <c r="AA41" s="62">
        <f t="shared" si="19"/>
        <v>4211757.54</v>
      </c>
    </row>
    <row r="42" spans="2:28" s="2" customFormat="1" ht="7.5" customHeight="1">
      <c r="B42" s="64"/>
      <c r="C42" s="81"/>
      <c r="D42" s="81"/>
      <c r="E42" s="81"/>
      <c r="F42" s="81"/>
      <c r="G42" s="81"/>
      <c r="H42" s="81"/>
      <c r="I42" s="81"/>
      <c r="J42" s="81"/>
      <c r="K42" s="81"/>
      <c r="L42" s="81"/>
      <c r="M42" s="81"/>
      <c r="N42" s="81"/>
      <c r="O42" s="81"/>
      <c r="P42" s="81"/>
      <c r="Q42" s="81"/>
      <c r="R42" s="81"/>
      <c r="S42" s="81"/>
      <c r="T42" s="81"/>
      <c r="U42" s="81"/>
      <c r="V42" s="81"/>
      <c r="W42" s="81"/>
      <c r="X42" s="81"/>
      <c r="Y42" s="81"/>
      <c r="Z42" s="81"/>
      <c r="AA42" s="81"/>
    </row>
    <row r="43" spans="2:28" s="2" customFormat="1" ht="15" customHeight="1">
      <c r="B43" s="461" t="s">
        <v>297</v>
      </c>
      <c r="C43" s="67">
        <f>SUM(C37:C41)</f>
        <v>11001505.310000002</v>
      </c>
      <c r="D43" s="67">
        <f t="shared" ref="D43:I43" si="20">SUM(D37:D41)</f>
        <v>10493764.77</v>
      </c>
      <c r="E43" s="67">
        <f t="shared" si="20"/>
        <v>11331213.23</v>
      </c>
      <c r="F43" s="67">
        <f t="shared" si="20"/>
        <v>11381076.469999999</v>
      </c>
      <c r="G43" s="67">
        <f t="shared" si="20"/>
        <v>11721273.33</v>
      </c>
      <c r="H43" s="67">
        <f t="shared" si="20"/>
        <v>11440454.309999999</v>
      </c>
      <c r="I43" s="67">
        <f t="shared" si="20"/>
        <v>11683156.029999999</v>
      </c>
      <c r="J43" s="67">
        <f>SUM(J37:J41)</f>
        <v>11919865.529999999</v>
      </c>
      <c r="K43" s="67">
        <f t="shared" ref="K43:N43" si="21">SUM(K37:K41)</f>
        <v>12139106.630000003</v>
      </c>
      <c r="L43" s="67">
        <f t="shared" si="21"/>
        <v>12142488.059999999</v>
      </c>
      <c r="M43" s="67">
        <f t="shared" si="21"/>
        <v>11689816.450000001</v>
      </c>
      <c r="N43" s="67">
        <f t="shared" si="21"/>
        <v>11563692.360000001</v>
      </c>
      <c r="O43" s="67">
        <f>SUM(O37:O41)</f>
        <v>10701450</v>
      </c>
      <c r="P43" s="67">
        <f t="shared" ref="P43:Z43" si="22">SUM(P37:P41)</f>
        <v>11132821</v>
      </c>
      <c r="Q43" s="67">
        <f t="shared" si="22"/>
        <v>11697437</v>
      </c>
      <c r="R43" s="67">
        <f t="shared" si="22"/>
        <v>11787866</v>
      </c>
      <c r="S43" s="67">
        <f t="shared" si="22"/>
        <v>11185607</v>
      </c>
      <c r="T43" s="67">
        <f t="shared" si="22"/>
        <v>12328490</v>
      </c>
      <c r="U43" s="67">
        <f t="shared" si="22"/>
        <v>11651966</v>
      </c>
      <c r="V43" s="67">
        <f>SUM(V37:V41)</f>
        <v>12020465</v>
      </c>
      <c r="W43" s="67">
        <f t="shared" si="22"/>
        <v>12612690.379999999</v>
      </c>
      <c r="X43" s="67">
        <f t="shared" si="22"/>
        <v>12922798</v>
      </c>
      <c r="Y43" s="67">
        <f t="shared" si="22"/>
        <v>12910154</v>
      </c>
      <c r="Z43" s="67">
        <f t="shared" si="22"/>
        <v>12135246</v>
      </c>
      <c r="AA43" s="67">
        <f>SUM(AA37:AA41)</f>
        <v>143086990.37999997</v>
      </c>
      <c r="AB43" s="68"/>
    </row>
    <row r="44" spans="2:28" ht="7.5" customHeight="1">
      <c r="C44" s="69"/>
      <c r="D44" s="69"/>
      <c r="E44" s="69"/>
      <c r="F44" s="69"/>
      <c r="G44" s="69"/>
      <c r="H44" s="69"/>
      <c r="I44" s="69"/>
      <c r="J44" s="69"/>
      <c r="K44" s="69"/>
      <c r="L44" s="69"/>
      <c r="M44" s="69"/>
      <c r="N44" s="69"/>
      <c r="O44" s="69"/>
      <c r="P44" s="69"/>
      <c r="Q44" s="69"/>
      <c r="R44" s="69"/>
      <c r="S44" s="69"/>
      <c r="T44" s="69"/>
      <c r="U44" s="69"/>
      <c r="V44" s="69"/>
      <c r="W44" s="69"/>
      <c r="X44" s="69"/>
      <c r="Y44" s="69"/>
      <c r="Z44" s="69"/>
      <c r="AA44" s="69"/>
    </row>
    <row r="45" spans="2:28" ht="7.5" customHeight="1">
      <c r="B45" s="70"/>
      <c r="C45" s="71"/>
      <c r="D45" s="71"/>
      <c r="E45" s="71"/>
      <c r="F45" s="71"/>
      <c r="G45" s="71"/>
      <c r="H45" s="71"/>
      <c r="I45" s="71"/>
      <c r="J45" s="71"/>
      <c r="K45" s="71"/>
      <c r="L45" s="71"/>
      <c r="M45" s="71"/>
      <c r="N45" s="71"/>
      <c r="O45" s="71"/>
      <c r="P45" s="71"/>
      <c r="Q45" s="71"/>
      <c r="R45" s="71"/>
      <c r="S45" s="71"/>
      <c r="T45" s="71"/>
      <c r="U45" s="71"/>
      <c r="V45" s="71"/>
      <c r="W45" s="71"/>
      <c r="X45" s="71"/>
      <c r="Y45" s="71"/>
      <c r="Z45" s="71"/>
      <c r="AA45" s="71"/>
    </row>
    <row r="46" spans="2:28" s="72" customFormat="1" ht="15" customHeight="1">
      <c r="C46" s="82"/>
      <c r="D46" s="82"/>
      <c r="E46" s="82"/>
      <c r="F46" s="82"/>
      <c r="G46" s="82"/>
      <c r="H46" s="82"/>
      <c r="I46" s="82"/>
      <c r="J46" s="82"/>
      <c r="K46" s="82"/>
      <c r="L46" s="82"/>
      <c r="M46" s="82"/>
      <c r="N46" s="82"/>
      <c r="O46" s="787"/>
      <c r="P46" s="787"/>
      <c r="Q46" s="787"/>
      <c r="R46" s="787"/>
      <c r="S46" s="787"/>
      <c r="T46" s="787"/>
      <c r="U46" s="787"/>
      <c r="V46" s="787"/>
      <c r="W46" s="787"/>
      <c r="X46" s="787"/>
      <c r="Y46" s="787"/>
      <c r="Z46" s="787"/>
      <c r="AA46" s="787"/>
      <c r="AB46" s="68"/>
    </row>
    <row r="47" spans="2:28" hidden="1">
      <c r="C47" s="69"/>
      <c r="D47" s="69"/>
      <c r="E47" s="69"/>
      <c r="F47" s="69"/>
      <c r="G47" s="69"/>
      <c r="H47" s="69"/>
      <c r="I47" s="69"/>
      <c r="J47" s="69"/>
      <c r="K47" s="69"/>
      <c r="L47" s="69"/>
      <c r="M47" s="69"/>
      <c r="N47" s="69"/>
      <c r="O47" s="788"/>
      <c r="P47" s="788"/>
      <c r="Q47" s="788"/>
      <c r="R47" s="788"/>
      <c r="S47" s="788"/>
      <c r="T47" s="788"/>
      <c r="U47" s="788"/>
      <c r="V47" s="788"/>
      <c r="W47" s="788"/>
      <c r="X47" s="788"/>
      <c r="Y47" s="788"/>
      <c r="Z47" s="788"/>
      <c r="AA47" s="122"/>
    </row>
    <row r="48" spans="2:28" hidden="1">
      <c r="B48" s="83"/>
      <c r="O48" s="122"/>
      <c r="P48" s="122"/>
      <c r="Q48" s="122"/>
      <c r="R48" s="122"/>
      <c r="S48" s="122"/>
      <c r="T48" s="122"/>
      <c r="U48" s="122"/>
      <c r="V48" s="122"/>
      <c r="W48" s="122"/>
      <c r="X48" s="122"/>
      <c r="Y48" s="122"/>
      <c r="Z48" s="122"/>
      <c r="AA48" s="122"/>
    </row>
    <row r="49" spans="2:28" hidden="1">
      <c r="B49" s="83"/>
      <c r="O49" s="122"/>
      <c r="P49" s="122"/>
      <c r="Q49" s="122"/>
      <c r="R49" s="122"/>
      <c r="S49" s="122"/>
      <c r="T49" s="122"/>
      <c r="U49" s="122"/>
      <c r="V49" s="122"/>
      <c r="W49" s="122"/>
      <c r="X49" s="122"/>
      <c r="Y49" s="122"/>
      <c r="Z49" s="122"/>
      <c r="AA49" s="122"/>
    </row>
    <row r="50" spans="2:28" hidden="1">
      <c r="B50" s="83"/>
      <c r="O50" s="122"/>
      <c r="P50" s="122"/>
      <c r="Q50" s="122"/>
      <c r="R50" s="122"/>
      <c r="S50" s="122"/>
      <c r="T50" s="122"/>
      <c r="U50" s="122"/>
      <c r="V50" s="122"/>
      <c r="W50" s="122"/>
      <c r="X50" s="122"/>
      <c r="Y50" s="122"/>
      <c r="Z50" s="122"/>
      <c r="AA50" s="122"/>
    </row>
    <row r="51" spans="2:28" hidden="1">
      <c r="B51" s="83"/>
      <c r="O51" s="122"/>
      <c r="P51" s="122"/>
      <c r="Q51" s="122"/>
      <c r="R51" s="122"/>
      <c r="S51" s="122"/>
      <c r="T51" s="122"/>
      <c r="U51" s="122"/>
      <c r="V51" s="122"/>
      <c r="W51" s="122"/>
      <c r="X51" s="122"/>
      <c r="Y51" s="122"/>
      <c r="Z51" s="122"/>
      <c r="AA51" s="122"/>
    </row>
    <row r="52" spans="2:28" hidden="1">
      <c r="B52" s="83"/>
      <c r="O52" s="122"/>
      <c r="P52" s="122"/>
      <c r="Q52" s="122"/>
      <c r="R52" s="122"/>
      <c r="S52" s="122"/>
      <c r="T52" s="122"/>
      <c r="U52" s="122"/>
      <c r="V52" s="122"/>
      <c r="W52" s="122"/>
      <c r="X52" s="122"/>
      <c r="Y52" s="122"/>
      <c r="Z52" s="122"/>
      <c r="AA52" s="122"/>
    </row>
    <row r="53" spans="2:28" hidden="1">
      <c r="B53" s="83"/>
      <c r="O53" s="122"/>
      <c r="P53" s="122"/>
      <c r="Q53" s="122"/>
      <c r="R53" s="122"/>
      <c r="S53" s="122"/>
      <c r="T53" s="122"/>
      <c r="U53" s="122"/>
      <c r="V53" s="122"/>
      <c r="W53" s="122"/>
      <c r="X53" s="122"/>
      <c r="Y53" s="122"/>
      <c r="Z53" s="122"/>
      <c r="AA53" s="122"/>
    </row>
    <row r="54" spans="2:28" hidden="1">
      <c r="B54" s="83"/>
      <c r="O54" s="122"/>
      <c r="P54" s="122"/>
      <c r="Q54" s="122"/>
      <c r="R54" s="122"/>
      <c r="S54" s="122"/>
      <c r="T54" s="122"/>
      <c r="U54" s="122"/>
      <c r="V54" s="122"/>
      <c r="W54" s="122"/>
      <c r="X54" s="122"/>
      <c r="Y54" s="122"/>
      <c r="Z54" s="122"/>
      <c r="AA54" s="122"/>
    </row>
    <row r="55" spans="2:28" hidden="1">
      <c r="B55" s="83" t="s">
        <v>302</v>
      </c>
      <c r="O55" s="122"/>
      <c r="P55" s="122"/>
      <c r="Q55" s="122"/>
      <c r="R55" s="122"/>
      <c r="S55" s="122"/>
      <c r="T55" s="122"/>
      <c r="U55" s="122"/>
      <c r="V55" s="122"/>
      <c r="W55" s="122"/>
      <c r="X55" s="122"/>
      <c r="Y55" s="122"/>
      <c r="Z55" s="122"/>
      <c r="AA55" s="122"/>
    </row>
    <row r="56" spans="2:28" ht="12.75" customHeight="1">
      <c r="O56" s="789"/>
      <c r="P56" s="122"/>
      <c r="Q56" s="122"/>
      <c r="R56" s="789"/>
      <c r="S56" s="122"/>
      <c r="T56" s="122"/>
      <c r="U56" s="789"/>
      <c r="V56" s="122"/>
      <c r="W56" s="122"/>
      <c r="X56" s="789"/>
      <c r="Y56" s="789"/>
      <c r="Z56" s="789"/>
      <c r="AA56" s="122"/>
    </row>
    <row r="57" spans="2:28" ht="12.75" customHeight="1">
      <c r="O57" s="790"/>
      <c r="P57" s="122"/>
      <c r="Q57" s="122"/>
      <c r="R57" s="790"/>
      <c r="S57" s="122"/>
      <c r="T57" s="122"/>
      <c r="U57" s="790"/>
      <c r="V57" s="122"/>
      <c r="W57" s="122"/>
      <c r="X57" s="790"/>
      <c r="Y57" s="790"/>
      <c r="Z57" s="790"/>
      <c r="AA57" s="122"/>
      <c r="AB57" s="88"/>
    </row>
    <row r="58" spans="2:28" ht="12.75" customHeight="1"/>
  </sheetData>
  <mergeCells count="3">
    <mergeCell ref="B8:AA8"/>
    <mergeCell ref="B21:AA21"/>
    <mergeCell ref="B35:AA35"/>
  </mergeCells>
  <pageMargins left="0.75" right="0.75" top="1" bottom="1" header="0.5" footer="0.5"/>
  <pageSetup paperSize="9" orientation="portrait"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A5649-2150-49AD-BDE3-3912A2E0B651}">
  <sheetPr codeName="Sheet12">
    <tabColor theme="4"/>
  </sheetPr>
  <dimension ref="A1:ZI27"/>
  <sheetViews>
    <sheetView showGridLines="0" zoomScale="80" zoomScaleNormal="80" workbookViewId="0"/>
  </sheetViews>
  <sheetFormatPr defaultColWidth="0" defaultRowHeight="12.75" customHeight="1" zeroHeight="1"/>
  <cols>
    <col min="1" max="1" width="1.7109375" style="1" customWidth="1"/>
    <col min="2" max="2" width="25" style="1" customWidth="1"/>
    <col min="3" max="15" width="15.7109375" style="1" customWidth="1"/>
    <col min="16" max="17" width="9.140625" style="1" customWidth="1"/>
    <col min="18" max="18" width="0" style="1" hidden="1" customWidth="1"/>
    <col min="19" max="16384" width="9.140625" style="1" hidden="1"/>
  </cols>
  <sheetData>
    <row r="1" spans="1:685" ht="9.9499999999999993" customHeight="1"/>
    <row r="2" spans="1:685" s="30" customFormat="1" ht="24.95" customHeight="1">
      <c r="A2" s="2"/>
      <c r="B2" s="27" t="str">
        <f>'Reposicionamento Tarifário'!D2</f>
        <v>Companhia de Saneamento Ambiental do Distrito Federal - CAESB</v>
      </c>
      <c r="C2" s="28"/>
      <c r="D2" s="28"/>
      <c r="E2" s="28"/>
      <c r="F2" s="28"/>
      <c r="G2" s="57"/>
      <c r="H2" s="57"/>
      <c r="I2" s="57"/>
      <c r="J2" s="57"/>
      <c r="K2" s="57"/>
      <c r="L2" s="57"/>
      <c r="M2" s="5"/>
      <c r="N2" s="5"/>
      <c r="O2" s="5"/>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c r="IT2" s="29"/>
      <c r="IU2" s="29"/>
      <c r="IV2" s="29"/>
      <c r="IW2" s="29"/>
      <c r="IX2" s="29"/>
      <c r="IY2" s="29"/>
      <c r="IZ2" s="29"/>
      <c r="JA2" s="29"/>
      <c r="JB2" s="29"/>
      <c r="JC2" s="29"/>
      <c r="JD2" s="29"/>
      <c r="JE2" s="29"/>
      <c r="JF2" s="29"/>
      <c r="JG2" s="29"/>
      <c r="JH2" s="29"/>
      <c r="JI2" s="29"/>
      <c r="JJ2" s="29"/>
      <c r="JK2" s="29"/>
      <c r="JL2" s="29"/>
      <c r="JM2" s="29"/>
      <c r="JN2" s="29"/>
      <c r="JO2" s="29"/>
      <c r="JP2" s="29"/>
      <c r="JQ2" s="29"/>
      <c r="JR2" s="29"/>
      <c r="JS2" s="29"/>
      <c r="JT2" s="29"/>
      <c r="JU2" s="29"/>
      <c r="JV2" s="29"/>
      <c r="JW2" s="29"/>
      <c r="JX2" s="29"/>
      <c r="JY2" s="29"/>
      <c r="JZ2" s="29"/>
      <c r="KA2" s="29"/>
      <c r="KB2" s="29"/>
      <c r="KC2" s="29"/>
      <c r="KD2" s="29"/>
      <c r="KE2" s="29"/>
      <c r="KF2" s="29"/>
      <c r="KG2" s="29"/>
      <c r="KH2" s="29"/>
      <c r="KI2" s="29"/>
      <c r="KJ2" s="29"/>
      <c r="KK2" s="29"/>
      <c r="KL2" s="29"/>
      <c r="KM2" s="29"/>
      <c r="KN2" s="29"/>
      <c r="KO2" s="29"/>
      <c r="KP2" s="29"/>
      <c r="KQ2" s="29"/>
      <c r="KR2" s="29"/>
      <c r="KS2" s="29"/>
      <c r="KT2" s="29"/>
      <c r="KU2" s="29"/>
      <c r="KV2" s="29"/>
      <c r="KW2" s="29"/>
      <c r="KX2" s="29"/>
      <c r="KY2" s="29"/>
      <c r="KZ2" s="29"/>
      <c r="LA2" s="29"/>
      <c r="LB2" s="29"/>
      <c r="LC2" s="29"/>
      <c r="LD2" s="29"/>
      <c r="LE2" s="29"/>
      <c r="LF2" s="29"/>
      <c r="LG2" s="29"/>
      <c r="LH2" s="29"/>
      <c r="LI2" s="29"/>
      <c r="LJ2" s="29"/>
      <c r="LK2" s="29"/>
      <c r="LL2" s="29"/>
      <c r="LM2" s="29"/>
      <c r="LN2" s="29"/>
      <c r="LO2" s="29"/>
      <c r="LP2" s="29"/>
      <c r="LQ2" s="29"/>
      <c r="LR2" s="29"/>
      <c r="LS2" s="29"/>
      <c r="LT2" s="29"/>
      <c r="LU2" s="29"/>
      <c r="LV2" s="29"/>
      <c r="LW2" s="29"/>
      <c r="LX2" s="29"/>
      <c r="LY2" s="29"/>
      <c r="LZ2" s="29"/>
      <c r="MA2" s="29"/>
      <c r="MB2" s="29"/>
      <c r="MC2" s="29"/>
      <c r="MD2" s="29"/>
      <c r="ME2" s="29"/>
      <c r="MF2" s="29"/>
      <c r="MG2" s="29"/>
      <c r="MH2" s="29"/>
      <c r="MI2" s="29"/>
      <c r="MJ2" s="29"/>
      <c r="MK2" s="29"/>
      <c r="ML2" s="29"/>
      <c r="MM2" s="29"/>
      <c r="MN2" s="29"/>
      <c r="MO2" s="29"/>
      <c r="MP2" s="29"/>
      <c r="MQ2" s="29"/>
      <c r="MR2" s="29"/>
      <c r="MS2" s="29"/>
      <c r="MT2" s="29"/>
      <c r="MU2" s="29"/>
      <c r="MV2" s="29"/>
      <c r="MW2" s="29"/>
      <c r="MX2" s="29"/>
      <c r="MY2" s="29"/>
      <c r="MZ2" s="29"/>
      <c r="NA2" s="29"/>
      <c r="NB2" s="29"/>
      <c r="NC2" s="29"/>
      <c r="ND2" s="29"/>
      <c r="NE2" s="29"/>
      <c r="NF2" s="29"/>
      <c r="NG2" s="29"/>
      <c r="NH2" s="29"/>
      <c r="NI2" s="29"/>
      <c r="NJ2" s="29"/>
      <c r="NK2" s="29"/>
      <c r="NL2" s="29"/>
      <c r="NM2" s="29"/>
      <c r="NN2" s="29"/>
      <c r="NO2" s="29"/>
      <c r="NP2" s="29"/>
      <c r="NQ2" s="29"/>
      <c r="NR2" s="29"/>
      <c r="NS2" s="29"/>
      <c r="NT2" s="29"/>
      <c r="NU2" s="29"/>
      <c r="NV2" s="29"/>
      <c r="NW2" s="29"/>
      <c r="NX2" s="29"/>
      <c r="NY2" s="29"/>
      <c r="NZ2" s="29"/>
      <c r="OA2" s="29"/>
      <c r="OB2" s="29"/>
      <c r="OC2" s="29"/>
      <c r="OD2" s="29"/>
      <c r="OE2" s="29"/>
      <c r="OF2" s="29"/>
      <c r="OG2" s="29"/>
      <c r="OH2" s="29"/>
      <c r="OI2" s="29"/>
      <c r="OJ2" s="29"/>
      <c r="OK2" s="29"/>
      <c r="OL2" s="29"/>
      <c r="OM2" s="29"/>
      <c r="ON2" s="29"/>
      <c r="OO2" s="29"/>
      <c r="OP2" s="29"/>
      <c r="OQ2" s="29"/>
      <c r="OR2" s="29"/>
      <c r="OS2" s="29"/>
      <c r="OT2" s="29"/>
      <c r="OU2" s="29"/>
      <c r="OV2" s="29"/>
      <c r="OW2" s="29"/>
      <c r="OX2" s="29"/>
      <c r="OY2" s="29"/>
      <c r="OZ2" s="29"/>
      <c r="PA2" s="29"/>
      <c r="PB2" s="29"/>
      <c r="PC2" s="29"/>
      <c r="PD2" s="29"/>
      <c r="PE2" s="29"/>
      <c r="PF2" s="29"/>
      <c r="PG2" s="29"/>
      <c r="PH2" s="29"/>
      <c r="PI2" s="29"/>
      <c r="PJ2" s="29"/>
      <c r="PK2" s="29"/>
      <c r="PL2" s="29"/>
      <c r="PM2" s="29"/>
      <c r="PN2" s="29"/>
      <c r="PO2" s="29"/>
      <c r="PP2" s="29"/>
      <c r="PQ2" s="29"/>
      <c r="PR2" s="29"/>
      <c r="PS2" s="29"/>
      <c r="PT2" s="29"/>
      <c r="PU2" s="29"/>
      <c r="PV2" s="29"/>
      <c r="PW2" s="29"/>
      <c r="PX2" s="29"/>
      <c r="PY2" s="29"/>
      <c r="PZ2" s="29"/>
      <c r="QA2" s="29"/>
      <c r="QB2" s="29"/>
      <c r="QC2" s="29"/>
      <c r="QD2" s="29"/>
      <c r="QE2" s="29"/>
      <c r="QF2" s="29"/>
      <c r="QG2" s="29"/>
      <c r="QH2" s="29"/>
      <c r="QI2" s="29"/>
      <c r="QJ2" s="29"/>
      <c r="QK2" s="29"/>
      <c r="QL2" s="29"/>
      <c r="QM2" s="29"/>
      <c r="QN2" s="29"/>
      <c r="QO2" s="29"/>
      <c r="QP2" s="29"/>
      <c r="QQ2" s="29"/>
      <c r="QR2" s="29"/>
      <c r="QS2" s="29"/>
      <c r="QT2" s="29"/>
      <c r="QU2" s="29"/>
      <c r="QV2" s="29"/>
      <c r="QW2" s="29"/>
      <c r="QX2" s="29"/>
      <c r="QY2" s="29"/>
      <c r="QZ2" s="29"/>
      <c r="RA2" s="29"/>
      <c r="RB2" s="29"/>
      <c r="RC2" s="29"/>
      <c r="RD2" s="29"/>
      <c r="RE2" s="29"/>
      <c r="RF2" s="29"/>
      <c r="RG2" s="29"/>
      <c r="RH2" s="29"/>
      <c r="RI2" s="29"/>
      <c r="RJ2" s="29"/>
      <c r="RK2" s="29"/>
      <c r="RL2" s="29"/>
      <c r="RM2" s="29"/>
      <c r="RN2" s="29"/>
      <c r="RO2" s="29"/>
      <c r="RP2" s="29"/>
      <c r="RQ2" s="29"/>
      <c r="RR2" s="29"/>
      <c r="RS2" s="29"/>
      <c r="RT2" s="29"/>
      <c r="RU2" s="29"/>
      <c r="RV2" s="29"/>
      <c r="RW2" s="29"/>
      <c r="RX2" s="29"/>
      <c r="RY2" s="29"/>
      <c r="RZ2" s="29"/>
      <c r="SA2" s="29"/>
      <c r="SB2" s="29"/>
      <c r="SC2" s="29"/>
      <c r="SD2" s="29"/>
      <c r="SE2" s="29"/>
      <c r="SF2" s="29"/>
      <c r="SG2" s="29"/>
      <c r="SH2" s="29"/>
      <c r="SI2" s="29"/>
      <c r="SJ2" s="29"/>
      <c r="SK2" s="29"/>
      <c r="SL2" s="29"/>
      <c r="SM2" s="29"/>
      <c r="SN2" s="29"/>
      <c r="SO2" s="29"/>
      <c r="SP2" s="29"/>
      <c r="SQ2" s="29"/>
      <c r="SR2" s="29"/>
      <c r="SS2" s="29"/>
      <c r="ST2" s="29"/>
      <c r="SU2" s="29"/>
      <c r="SV2" s="29"/>
      <c r="SW2" s="29"/>
      <c r="SX2" s="29"/>
      <c r="SY2" s="29"/>
      <c r="SZ2" s="29"/>
      <c r="TA2" s="29"/>
      <c r="TB2" s="29"/>
      <c r="TC2" s="29"/>
      <c r="TD2" s="29"/>
      <c r="TE2" s="29"/>
      <c r="TF2" s="29"/>
      <c r="TG2" s="29"/>
      <c r="TH2" s="29"/>
      <c r="TI2" s="29"/>
      <c r="TJ2" s="29"/>
      <c r="TK2" s="29"/>
      <c r="TL2" s="29"/>
      <c r="TM2" s="29"/>
      <c r="TN2" s="29"/>
      <c r="TO2" s="29"/>
      <c r="TP2" s="29"/>
      <c r="TQ2" s="29"/>
      <c r="TR2" s="29"/>
      <c r="TS2" s="29"/>
      <c r="TT2" s="29"/>
      <c r="TU2" s="29"/>
      <c r="TV2" s="29"/>
      <c r="TW2" s="29"/>
      <c r="TX2" s="29"/>
      <c r="TY2" s="29"/>
      <c r="TZ2" s="29"/>
      <c r="UA2" s="29"/>
      <c r="UB2" s="29"/>
      <c r="UC2" s="29"/>
      <c r="UD2" s="29"/>
      <c r="UE2" s="29"/>
      <c r="UF2" s="29"/>
      <c r="UG2" s="29"/>
      <c r="UH2" s="29"/>
      <c r="UI2" s="29"/>
      <c r="UJ2" s="29"/>
      <c r="UK2" s="29"/>
      <c r="UL2" s="29"/>
      <c r="UM2" s="29"/>
      <c r="UN2" s="29"/>
      <c r="UO2" s="29"/>
      <c r="UP2" s="29"/>
      <c r="UQ2" s="29"/>
      <c r="UR2" s="29"/>
      <c r="US2" s="29"/>
      <c r="UT2" s="29"/>
      <c r="UU2" s="29"/>
      <c r="UV2" s="29"/>
      <c r="UW2" s="29"/>
      <c r="UX2" s="29"/>
      <c r="UY2" s="29"/>
      <c r="UZ2" s="29"/>
      <c r="VA2" s="29"/>
      <c r="VB2" s="29"/>
      <c r="VC2" s="29"/>
      <c r="VD2" s="29"/>
      <c r="VE2" s="29"/>
      <c r="VF2" s="29"/>
      <c r="VG2" s="29"/>
      <c r="VH2" s="29"/>
      <c r="VI2" s="29"/>
      <c r="VJ2" s="29"/>
      <c r="VK2" s="29"/>
      <c r="VL2" s="29"/>
      <c r="VM2" s="29"/>
      <c r="VN2" s="29"/>
      <c r="VO2" s="29"/>
      <c r="VP2" s="29"/>
      <c r="VQ2" s="29"/>
      <c r="VR2" s="29"/>
      <c r="VS2" s="29"/>
      <c r="VT2" s="29"/>
      <c r="VU2" s="29"/>
      <c r="VV2" s="29"/>
      <c r="VW2" s="29"/>
      <c r="VX2" s="29"/>
      <c r="VY2" s="29"/>
      <c r="VZ2" s="29"/>
      <c r="WA2" s="29"/>
      <c r="WB2" s="29"/>
      <c r="WC2" s="29"/>
      <c r="WD2" s="29"/>
      <c r="WE2" s="29"/>
      <c r="WF2" s="29"/>
      <c r="WG2" s="29"/>
      <c r="WH2" s="29"/>
      <c r="WI2" s="29"/>
      <c r="WJ2" s="29"/>
      <c r="WK2" s="29"/>
      <c r="WL2" s="29"/>
      <c r="WM2" s="29"/>
      <c r="WN2" s="29"/>
      <c r="WO2" s="29"/>
      <c r="WP2" s="29"/>
      <c r="WQ2" s="29"/>
      <c r="WR2" s="29"/>
      <c r="WS2" s="29"/>
      <c r="WT2" s="29"/>
      <c r="WU2" s="29"/>
      <c r="WV2" s="29"/>
      <c r="WW2" s="29"/>
      <c r="WX2" s="29"/>
      <c r="WY2" s="29"/>
      <c r="WZ2" s="29"/>
      <c r="XA2" s="29"/>
      <c r="XB2" s="29"/>
      <c r="XC2" s="29"/>
      <c r="XD2" s="29"/>
      <c r="XE2" s="29"/>
      <c r="XF2" s="29"/>
      <c r="XG2" s="29"/>
      <c r="XH2" s="29"/>
      <c r="XI2" s="29"/>
      <c r="XJ2" s="29"/>
      <c r="XK2" s="29"/>
      <c r="XL2" s="29"/>
      <c r="XM2" s="29"/>
      <c r="XN2" s="29"/>
      <c r="XO2" s="29"/>
      <c r="XP2" s="29"/>
      <c r="XQ2" s="29"/>
      <c r="XR2" s="29"/>
      <c r="XS2" s="29"/>
      <c r="XT2" s="29"/>
      <c r="XU2" s="29"/>
      <c r="XV2" s="29"/>
      <c r="XW2" s="29"/>
      <c r="XX2" s="29"/>
      <c r="XY2" s="29"/>
      <c r="XZ2" s="29"/>
      <c r="YA2" s="29"/>
      <c r="YB2" s="29"/>
      <c r="YC2" s="29"/>
      <c r="YD2" s="29"/>
      <c r="YE2" s="29"/>
      <c r="YF2" s="29"/>
      <c r="YG2" s="29"/>
      <c r="YH2" s="29"/>
      <c r="YI2" s="29"/>
      <c r="YJ2" s="29"/>
      <c r="YK2" s="29"/>
      <c r="YL2" s="29"/>
      <c r="YM2" s="29"/>
      <c r="YN2" s="29"/>
      <c r="YO2" s="29"/>
      <c r="YP2" s="29"/>
      <c r="YQ2" s="29"/>
      <c r="YR2" s="29"/>
      <c r="YS2" s="29"/>
      <c r="YT2" s="29"/>
      <c r="YU2" s="29"/>
      <c r="YV2" s="29"/>
      <c r="YW2" s="29"/>
      <c r="YX2" s="29"/>
      <c r="YY2" s="29"/>
      <c r="YZ2" s="29"/>
      <c r="ZA2" s="29"/>
      <c r="ZB2" s="29"/>
      <c r="ZC2" s="29"/>
      <c r="ZD2" s="29"/>
      <c r="ZE2" s="29"/>
      <c r="ZF2" s="29"/>
      <c r="ZG2" s="29"/>
      <c r="ZH2" s="29"/>
      <c r="ZI2" s="29"/>
    </row>
    <row r="3" spans="1:685" s="6" customFormat="1" ht="20.100000000000001" customHeight="1">
      <c r="A3" s="3"/>
      <c r="B3" s="4" t="str">
        <f>'Reposicionamento Tarifário'!D3</f>
        <v>Revisão Tarifária Periódica (4ª RTP)</v>
      </c>
      <c r="C3" s="5"/>
      <c r="D3" s="5"/>
      <c r="E3" s="5"/>
      <c r="F3" s="5"/>
      <c r="G3" s="5"/>
      <c r="H3" s="5"/>
      <c r="I3" s="5"/>
      <c r="J3" s="5"/>
      <c r="K3" s="5"/>
      <c r="L3" s="5"/>
      <c r="M3" s="5"/>
      <c r="N3" s="5"/>
      <c r="O3" s="5"/>
    </row>
    <row r="4" spans="1:685" s="6" customFormat="1" ht="20.100000000000001" customHeight="1">
      <c r="A4" s="3"/>
      <c r="B4" s="4" t="s">
        <v>303</v>
      </c>
      <c r="C4" s="5"/>
      <c r="D4" s="5"/>
      <c r="E4" s="5"/>
      <c r="F4" s="5"/>
      <c r="G4" s="5"/>
      <c r="H4" s="5"/>
      <c r="I4" s="5"/>
      <c r="J4" s="5"/>
      <c r="K4" s="5"/>
      <c r="L4" s="5"/>
      <c r="M4" s="5"/>
      <c r="N4" s="5"/>
      <c r="O4" s="5"/>
    </row>
    <row r="5" spans="1:685" s="6" customFormat="1" ht="20.100000000000001" customHeight="1">
      <c r="A5" s="3"/>
      <c r="B5" s="7" t="s">
        <v>290</v>
      </c>
      <c r="C5" s="5"/>
      <c r="D5" s="5"/>
      <c r="E5" s="5"/>
      <c r="F5" s="5"/>
      <c r="G5" s="5"/>
      <c r="H5" s="5"/>
      <c r="I5" s="5"/>
      <c r="J5" s="5"/>
      <c r="K5" s="5"/>
      <c r="L5" s="5"/>
      <c r="M5" s="5"/>
      <c r="N5" s="5"/>
      <c r="O5" s="5"/>
    </row>
    <row r="6" spans="1:685" s="9" customFormat="1" ht="30" customHeight="1">
      <c r="A6" s="2"/>
      <c r="B6" s="8"/>
      <c r="C6" s="31"/>
      <c r="D6" s="31"/>
      <c r="E6" s="32"/>
      <c r="F6" s="31"/>
      <c r="G6" s="31"/>
      <c r="H6" s="58"/>
      <c r="I6" s="58"/>
      <c r="J6" s="58"/>
      <c r="K6" s="58"/>
      <c r="L6" s="58"/>
      <c r="M6" s="58"/>
      <c r="N6" s="58"/>
      <c r="O6" s="58"/>
      <c r="P6" s="1"/>
      <c r="Q6" s="1"/>
      <c r="R6" s="1"/>
      <c r="S6" s="1"/>
      <c r="T6" s="1"/>
      <c r="U6" s="1"/>
      <c r="V6" s="1"/>
      <c r="W6" s="1"/>
      <c r="X6" s="1"/>
      <c r="Y6" s="1"/>
      <c r="Z6" s="1"/>
      <c r="AA6" s="1"/>
      <c r="AB6" s="1"/>
      <c r="AC6" s="1"/>
      <c r="AD6" s="1"/>
      <c r="AE6" s="1"/>
      <c r="AF6" s="1"/>
      <c r="AG6" s="1"/>
      <c r="AH6" s="1"/>
      <c r="AI6" s="1"/>
      <c r="AJ6" s="1"/>
      <c r="AK6" s="1"/>
      <c r="AL6" s="10"/>
    </row>
    <row r="7" spans="1:685"/>
    <row r="8" spans="1:685" s="2" customFormat="1" ht="15" customHeight="1">
      <c r="B8" s="1023" t="s">
        <v>304</v>
      </c>
      <c r="C8" s="1023"/>
      <c r="D8" s="1023"/>
      <c r="E8" s="1023"/>
      <c r="F8" s="1023"/>
      <c r="G8" s="1023"/>
      <c r="H8" s="1023"/>
      <c r="I8" s="1023"/>
      <c r="J8" s="1023"/>
      <c r="K8" s="1023"/>
      <c r="L8" s="1023"/>
      <c r="M8" s="1023"/>
      <c r="N8" s="1023"/>
      <c r="O8" s="1023"/>
    </row>
    <row r="9" spans="1:685" s="2" customFormat="1" ht="15" customHeight="1">
      <c r="B9" s="59" t="s">
        <v>305</v>
      </c>
      <c r="C9" s="60">
        <v>44927</v>
      </c>
      <c r="D9" s="60">
        <v>44958</v>
      </c>
      <c r="E9" s="60">
        <v>44986</v>
      </c>
      <c r="F9" s="60">
        <v>45017</v>
      </c>
      <c r="G9" s="60">
        <v>45047</v>
      </c>
      <c r="H9" s="60">
        <v>45078</v>
      </c>
      <c r="I9" s="60">
        <v>45108</v>
      </c>
      <c r="J9" s="60">
        <v>45139</v>
      </c>
      <c r="K9" s="60">
        <v>45170</v>
      </c>
      <c r="L9" s="60">
        <v>45200</v>
      </c>
      <c r="M9" s="60">
        <v>45231</v>
      </c>
      <c r="N9" s="60">
        <v>45261</v>
      </c>
      <c r="O9" s="60" t="s">
        <v>143</v>
      </c>
    </row>
    <row r="10" spans="1:685" s="2" customFormat="1" ht="7.5" customHeight="1">
      <c r="B10" s="84"/>
      <c r="C10" s="84"/>
      <c r="D10" s="84"/>
      <c r="E10" s="84"/>
      <c r="F10" s="84"/>
      <c r="G10" s="84"/>
      <c r="H10" s="84"/>
      <c r="I10" s="84"/>
      <c r="J10" s="84"/>
      <c r="K10" s="84"/>
      <c r="L10" s="84"/>
      <c r="M10" s="84"/>
      <c r="N10" s="84"/>
      <c r="O10" s="84"/>
    </row>
    <row r="11" spans="1:685" s="2" customFormat="1" ht="15" customHeight="1">
      <c r="B11" s="85" t="s">
        <v>306</v>
      </c>
      <c r="C11" s="12">
        <v>21694647</v>
      </c>
      <c r="D11" s="12">
        <v>20608741</v>
      </c>
      <c r="E11" s="12">
        <v>22944513</v>
      </c>
      <c r="F11" s="12">
        <v>22298195</v>
      </c>
      <c r="G11" s="12">
        <v>23388550</v>
      </c>
      <c r="H11" s="203">
        <v>22515924</v>
      </c>
      <c r="I11" s="12">
        <v>23259535</v>
      </c>
      <c r="J11" s="12">
        <v>23550419</v>
      </c>
      <c r="K11" s="12">
        <v>23120993</v>
      </c>
      <c r="L11" s="203">
        <v>23902952</v>
      </c>
      <c r="M11" s="12">
        <v>22894683</v>
      </c>
      <c r="N11" s="203">
        <v>23479262</v>
      </c>
      <c r="O11" s="12">
        <f>SUM(C11:N11)</f>
        <v>273658414</v>
      </c>
      <c r="P11" s="203"/>
      <c r="S11" s="203">
        <v>20317685</v>
      </c>
      <c r="V11" s="203">
        <v>21561021</v>
      </c>
      <c r="Y11" s="203">
        <v>21697413</v>
      </c>
      <c r="AB11" s="203">
        <v>22408351</v>
      </c>
      <c r="AE11" s="203">
        <v>20317685</v>
      </c>
      <c r="AH11" s="203">
        <v>21561021</v>
      </c>
    </row>
    <row r="12" spans="1:685" s="2" customFormat="1" ht="15" customHeight="1">
      <c r="B12" s="85" t="s">
        <v>307</v>
      </c>
      <c r="C12" s="12">
        <v>12122496</v>
      </c>
      <c r="D12" s="12">
        <v>11050696</v>
      </c>
      <c r="E12" s="12">
        <v>12451772</v>
      </c>
      <c r="F12" s="12">
        <v>11689903</v>
      </c>
      <c r="G12" s="12">
        <v>11121483</v>
      </c>
      <c r="H12" s="203">
        <v>10400421</v>
      </c>
      <c r="I12" s="12">
        <v>10438272</v>
      </c>
      <c r="J12" s="12">
        <v>11003818</v>
      </c>
      <c r="K12" s="12">
        <v>10825356</v>
      </c>
      <c r="L12" s="203">
        <v>11658685</v>
      </c>
      <c r="M12" s="12">
        <v>11527108</v>
      </c>
      <c r="N12" s="203">
        <v>12334547</v>
      </c>
      <c r="O12" s="12">
        <f>SUM(C12:N12)</f>
        <v>136624557</v>
      </c>
      <c r="P12" s="203"/>
      <c r="S12" s="203">
        <v>11602541</v>
      </c>
      <c r="V12" s="203">
        <v>12058129</v>
      </c>
      <c r="Y12" s="203">
        <v>10099065</v>
      </c>
      <c r="AB12" s="203">
        <v>11581715</v>
      </c>
      <c r="AE12" s="203">
        <v>11602541</v>
      </c>
      <c r="AH12" s="203">
        <v>12058129</v>
      </c>
    </row>
    <row r="13" spans="1:685" s="2" customFormat="1" ht="7.5" customHeight="1">
      <c r="B13" s="84"/>
      <c r="C13" s="86"/>
      <c r="D13" s="86"/>
      <c r="E13" s="86"/>
      <c r="F13" s="86"/>
      <c r="G13" s="86"/>
      <c r="H13" s="86"/>
      <c r="I13" s="86"/>
      <c r="J13" s="86"/>
      <c r="K13" s="86"/>
      <c r="L13" s="86"/>
      <c r="M13" s="86"/>
      <c r="N13" s="86"/>
      <c r="O13" s="86"/>
    </row>
    <row r="14" spans="1:685" s="2" customFormat="1" ht="15" customHeight="1">
      <c r="B14" s="461" t="s">
        <v>143</v>
      </c>
      <c r="C14" s="67">
        <f>SUM(C11:C12)</f>
        <v>33817143</v>
      </c>
      <c r="D14" s="67">
        <f t="shared" ref="D14:N14" si="0">SUM(D11:D12)</f>
        <v>31659437</v>
      </c>
      <c r="E14" s="67">
        <f t="shared" si="0"/>
        <v>35396285</v>
      </c>
      <c r="F14" s="67">
        <f t="shared" si="0"/>
        <v>33988098</v>
      </c>
      <c r="G14" s="67">
        <f t="shared" si="0"/>
        <v>34510033</v>
      </c>
      <c r="H14" s="67">
        <f t="shared" si="0"/>
        <v>32916345</v>
      </c>
      <c r="I14" s="67">
        <f t="shared" si="0"/>
        <v>33697807</v>
      </c>
      <c r="J14" s="67">
        <f t="shared" si="0"/>
        <v>34554237</v>
      </c>
      <c r="K14" s="67">
        <f t="shared" si="0"/>
        <v>33946349</v>
      </c>
      <c r="L14" s="67">
        <f t="shared" si="0"/>
        <v>35561637</v>
      </c>
      <c r="M14" s="67">
        <f t="shared" si="0"/>
        <v>34421791</v>
      </c>
      <c r="N14" s="67">
        <f t="shared" si="0"/>
        <v>35813809</v>
      </c>
      <c r="O14" s="67">
        <f>SUM(C14:N14)</f>
        <v>410282971</v>
      </c>
    </row>
    <row r="15" spans="1:685" s="2" customFormat="1" ht="7.5" customHeight="1"/>
    <row r="16" spans="1:685" s="2" customFormat="1" ht="7.5" customHeight="1">
      <c r="B16" s="87"/>
      <c r="C16" s="87"/>
      <c r="D16" s="87"/>
      <c r="E16" s="87"/>
      <c r="F16" s="87"/>
      <c r="G16" s="87"/>
      <c r="H16" s="87"/>
      <c r="I16" s="87"/>
      <c r="J16" s="87"/>
      <c r="K16" s="87"/>
      <c r="L16" s="87"/>
      <c r="M16" s="87"/>
      <c r="N16" s="87"/>
      <c r="O16" s="87"/>
    </row>
    <row r="17" spans="2:15">
      <c r="C17" s="88"/>
      <c r="D17" s="88"/>
      <c r="E17" s="88"/>
      <c r="F17" s="88"/>
      <c r="G17" s="88"/>
      <c r="H17" s="88"/>
      <c r="I17" s="88"/>
      <c r="J17" s="88"/>
      <c r="K17" s="88"/>
      <c r="L17" s="88"/>
      <c r="M17" s="88"/>
      <c r="N17" s="88"/>
      <c r="O17" s="88"/>
    </row>
    <row r="18" spans="2:15" hidden="1">
      <c r="B18" s="83"/>
    </row>
    <row r="19" spans="2:15" hidden="1">
      <c r="B19" s="83"/>
    </row>
    <row r="20" spans="2:15" hidden="1">
      <c r="B20" s="83"/>
    </row>
    <row r="24" spans="2:15" hidden="1">
      <c r="C24" s="88"/>
      <c r="D24" s="88"/>
      <c r="E24" s="88"/>
      <c r="F24" s="88"/>
      <c r="G24" s="88"/>
      <c r="H24" s="88"/>
      <c r="I24" s="88"/>
      <c r="J24" s="88"/>
      <c r="K24" s="88"/>
      <c r="L24" s="88"/>
      <c r="M24" s="88"/>
      <c r="N24" s="88"/>
      <c r="O24" s="88"/>
    </row>
    <row r="25" spans="2:15" hidden="1">
      <c r="C25" s="88"/>
      <c r="D25" s="88"/>
      <c r="E25" s="88"/>
      <c r="F25" s="88"/>
      <c r="G25" s="88"/>
      <c r="H25" s="88"/>
      <c r="I25" s="88"/>
      <c r="J25" s="88"/>
      <c r="K25" s="88"/>
      <c r="L25" s="88"/>
      <c r="M25" s="88"/>
      <c r="N25" s="88"/>
      <c r="O25" s="88"/>
    </row>
    <row r="26" spans="2:15" hidden="1">
      <c r="C26" s="88"/>
      <c r="D26" s="88"/>
      <c r="E26" s="88"/>
      <c r="F26" s="88"/>
      <c r="G26" s="88"/>
      <c r="H26" s="88"/>
      <c r="I26" s="88"/>
      <c r="J26" s="88"/>
      <c r="K26" s="88"/>
      <c r="L26" s="88"/>
      <c r="M26" s="88"/>
      <c r="N26" s="88"/>
      <c r="O26" s="88"/>
    </row>
    <row r="27" spans="2:15" hidden="1">
      <c r="C27" s="88"/>
      <c r="D27" s="88"/>
      <c r="E27" s="88"/>
      <c r="F27" s="88"/>
      <c r="G27" s="88"/>
      <c r="H27" s="88"/>
      <c r="I27" s="88"/>
      <c r="J27" s="88"/>
      <c r="K27" s="88"/>
      <c r="L27" s="88"/>
      <c r="M27" s="88"/>
      <c r="N27" s="88"/>
      <c r="O27" s="88"/>
    </row>
  </sheetData>
  <mergeCells count="1">
    <mergeCell ref="B8:O8"/>
  </mergeCells>
  <pageMargins left="0.75" right="0.75" top="1" bottom="1" header="0.5" footer="0.5"/>
  <pageSetup paperSize="9"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3CB86A-31E1-4756-AA70-43BAD8F0CCAC}">
  <sheetPr codeName="Sheet14">
    <tabColor theme="4"/>
  </sheetPr>
  <dimension ref="A1:ZJ47"/>
  <sheetViews>
    <sheetView showGridLines="0" zoomScale="90" zoomScaleNormal="90" workbookViewId="0">
      <pane xSplit="2" ySplit="9" topLeftCell="C10" activePane="bottomRight" state="frozen"/>
      <selection pane="topRight" activeCell="D1" sqref="D1"/>
      <selection pane="bottomLeft" activeCell="A9" sqref="A9"/>
      <selection pane="bottomRight" activeCell="O18" sqref="O18"/>
    </sheetView>
  </sheetViews>
  <sheetFormatPr defaultColWidth="0" defaultRowHeight="12.75" customHeight="1" zeroHeight="1"/>
  <cols>
    <col min="1" max="1" width="1.7109375" style="1" customWidth="1"/>
    <col min="2" max="2" width="25.85546875" style="1" customWidth="1"/>
    <col min="3" max="14" width="15.7109375" style="1" customWidth="1"/>
    <col min="15" max="15" width="17.28515625" style="1" customWidth="1"/>
    <col min="16" max="16" width="15" style="1" bestFit="1" customWidth="1"/>
    <col min="17" max="17" width="9.140625" style="1" hidden="1" customWidth="1"/>
    <col min="18" max="18" width="13.42578125" style="1" hidden="1" customWidth="1"/>
    <col min="19" max="19" width="9.140625" style="1" hidden="1" customWidth="1"/>
    <col min="20" max="16384" width="9.140625" style="1" hidden="1"/>
  </cols>
  <sheetData>
    <row r="1" spans="1:686" ht="9.9499999999999993" customHeight="1"/>
    <row r="2" spans="1:686" s="30" customFormat="1" ht="24.95" customHeight="1">
      <c r="A2" s="2"/>
      <c r="B2" s="27" t="str">
        <f>'Reposicionamento Tarifário'!D2</f>
        <v>Companhia de Saneamento Ambiental do Distrito Federal - CAESB</v>
      </c>
      <c r="C2" s="28"/>
      <c r="D2" s="28"/>
      <c r="E2" s="28"/>
      <c r="F2" s="57"/>
      <c r="G2" s="57"/>
      <c r="H2" s="57"/>
      <c r="I2" s="57"/>
      <c r="J2" s="57"/>
      <c r="K2" s="57"/>
      <c r="L2" s="57"/>
      <c r="M2" s="57"/>
      <c r="N2" s="57"/>
      <c r="O2" s="57"/>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c r="IT2" s="29"/>
      <c r="IU2" s="29"/>
      <c r="IV2" s="29"/>
      <c r="IW2" s="29"/>
      <c r="IX2" s="29"/>
      <c r="IY2" s="29"/>
      <c r="IZ2" s="29"/>
      <c r="JA2" s="29"/>
      <c r="JB2" s="29"/>
      <c r="JC2" s="29"/>
      <c r="JD2" s="29"/>
      <c r="JE2" s="29"/>
      <c r="JF2" s="29"/>
      <c r="JG2" s="29"/>
      <c r="JH2" s="29"/>
      <c r="JI2" s="29"/>
      <c r="JJ2" s="29"/>
      <c r="JK2" s="29"/>
      <c r="JL2" s="29"/>
      <c r="JM2" s="29"/>
      <c r="JN2" s="29"/>
      <c r="JO2" s="29"/>
      <c r="JP2" s="29"/>
      <c r="JQ2" s="29"/>
      <c r="JR2" s="29"/>
      <c r="JS2" s="29"/>
      <c r="JT2" s="29"/>
      <c r="JU2" s="29"/>
      <c r="JV2" s="29"/>
      <c r="JW2" s="29"/>
      <c r="JX2" s="29"/>
      <c r="JY2" s="29"/>
      <c r="JZ2" s="29"/>
      <c r="KA2" s="29"/>
      <c r="KB2" s="29"/>
      <c r="KC2" s="29"/>
      <c r="KD2" s="29"/>
      <c r="KE2" s="29"/>
      <c r="KF2" s="29"/>
      <c r="KG2" s="29"/>
      <c r="KH2" s="29"/>
      <c r="KI2" s="29"/>
      <c r="KJ2" s="29"/>
      <c r="KK2" s="29"/>
      <c r="KL2" s="29"/>
      <c r="KM2" s="29"/>
      <c r="KN2" s="29"/>
      <c r="KO2" s="29"/>
      <c r="KP2" s="29"/>
      <c r="KQ2" s="29"/>
      <c r="KR2" s="29"/>
      <c r="KS2" s="29"/>
      <c r="KT2" s="29"/>
      <c r="KU2" s="29"/>
      <c r="KV2" s="29"/>
      <c r="KW2" s="29"/>
      <c r="KX2" s="29"/>
      <c r="KY2" s="29"/>
      <c r="KZ2" s="29"/>
      <c r="LA2" s="29"/>
      <c r="LB2" s="29"/>
      <c r="LC2" s="29"/>
      <c r="LD2" s="29"/>
      <c r="LE2" s="29"/>
      <c r="LF2" s="29"/>
      <c r="LG2" s="29"/>
      <c r="LH2" s="29"/>
      <c r="LI2" s="29"/>
      <c r="LJ2" s="29"/>
      <c r="LK2" s="29"/>
      <c r="LL2" s="29"/>
      <c r="LM2" s="29"/>
      <c r="LN2" s="29"/>
      <c r="LO2" s="29"/>
      <c r="LP2" s="29"/>
      <c r="LQ2" s="29"/>
      <c r="LR2" s="29"/>
      <c r="LS2" s="29"/>
      <c r="LT2" s="29"/>
      <c r="LU2" s="29"/>
      <c r="LV2" s="29"/>
      <c r="LW2" s="29"/>
      <c r="LX2" s="29"/>
      <c r="LY2" s="29"/>
      <c r="LZ2" s="29"/>
      <c r="MA2" s="29"/>
      <c r="MB2" s="29"/>
      <c r="MC2" s="29"/>
      <c r="MD2" s="29"/>
      <c r="ME2" s="29"/>
      <c r="MF2" s="29"/>
      <c r="MG2" s="29"/>
      <c r="MH2" s="29"/>
      <c r="MI2" s="29"/>
      <c r="MJ2" s="29"/>
      <c r="MK2" s="29"/>
      <c r="ML2" s="29"/>
      <c r="MM2" s="29"/>
      <c r="MN2" s="29"/>
      <c r="MO2" s="29"/>
      <c r="MP2" s="29"/>
      <c r="MQ2" s="29"/>
      <c r="MR2" s="29"/>
      <c r="MS2" s="29"/>
      <c r="MT2" s="29"/>
      <c r="MU2" s="29"/>
      <c r="MV2" s="29"/>
      <c r="MW2" s="29"/>
      <c r="MX2" s="29"/>
      <c r="MY2" s="29"/>
      <c r="MZ2" s="29"/>
      <c r="NA2" s="29"/>
      <c r="NB2" s="29"/>
      <c r="NC2" s="29"/>
      <c r="ND2" s="29"/>
      <c r="NE2" s="29"/>
      <c r="NF2" s="29"/>
      <c r="NG2" s="29"/>
      <c r="NH2" s="29"/>
      <c r="NI2" s="29"/>
      <c r="NJ2" s="29"/>
      <c r="NK2" s="29"/>
      <c r="NL2" s="29"/>
      <c r="NM2" s="29"/>
      <c r="NN2" s="29"/>
      <c r="NO2" s="29"/>
      <c r="NP2" s="29"/>
      <c r="NQ2" s="29"/>
      <c r="NR2" s="29"/>
      <c r="NS2" s="29"/>
      <c r="NT2" s="29"/>
      <c r="NU2" s="29"/>
      <c r="NV2" s="29"/>
      <c r="NW2" s="29"/>
      <c r="NX2" s="29"/>
      <c r="NY2" s="29"/>
      <c r="NZ2" s="29"/>
      <c r="OA2" s="29"/>
      <c r="OB2" s="29"/>
      <c r="OC2" s="29"/>
      <c r="OD2" s="29"/>
      <c r="OE2" s="29"/>
      <c r="OF2" s="29"/>
      <c r="OG2" s="29"/>
      <c r="OH2" s="29"/>
      <c r="OI2" s="29"/>
      <c r="OJ2" s="29"/>
      <c r="OK2" s="29"/>
      <c r="OL2" s="29"/>
      <c r="OM2" s="29"/>
      <c r="ON2" s="29"/>
      <c r="OO2" s="29"/>
      <c r="OP2" s="29"/>
      <c r="OQ2" s="29"/>
      <c r="OR2" s="29"/>
      <c r="OS2" s="29"/>
      <c r="OT2" s="29"/>
      <c r="OU2" s="29"/>
      <c r="OV2" s="29"/>
      <c r="OW2" s="29"/>
      <c r="OX2" s="29"/>
      <c r="OY2" s="29"/>
      <c r="OZ2" s="29"/>
      <c r="PA2" s="29"/>
      <c r="PB2" s="29"/>
      <c r="PC2" s="29"/>
      <c r="PD2" s="29"/>
      <c r="PE2" s="29"/>
      <c r="PF2" s="29"/>
      <c r="PG2" s="29"/>
      <c r="PH2" s="29"/>
      <c r="PI2" s="29"/>
      <c r="PJ2" s="29"/>
      <c r="PK2" s="29"/>
      <c r="PL2" s="29"/>
      <c r="PM2" s="29"/>
      <c r="PN2" s="29"/>
      <c r="PO2" s="29"/>
      <c r="PP2" s="29"/>
      <c r="PQ2" s="29"/>
      <c r="PR2" s="29"/>
      <c r="PS2" s="29"/>
      <c r="PT2" s="29"/>
      <c r="PU2" s="29"/>
      <c r="PV2" s="29"/>
      <c r="PW2" s="29"/>
      <c r="PX2" s="29"/>
      <c r="PY2" s="29"/>
      <c r="PZ2" s="29"/>
      <c r="QA2" s="29"/>
      <c r="QB2" s="29"/>
      <c r="QC2" s="29"/>
      <c r="QD2" s="29"/>
      <c r="QE2" s="29"/>
      <c r="QF2" s="29"/>
      <c r="QG2" s="29"/>
      <c r="QH2" s="29"/>
      <c r="QI2" s="29"/>
      <c r="QJ2" s="29"/>
      <c r="QK2" s="29"/>
      <c r="QL2" s="29"/>
      <c r="QM2" s="29"/>
      <c r="QN2" s="29"/>
      <c r="QO2" s="29"/>
      <c r="QP2" s="29"/>
      <c r="QQ2" s="29"/>
      <c r="QR2" s="29"/>
      <c r="QS2" s="29"/>
      <c r="QT2" s="29"/>
      <c r="QU2" s="29"/>
      <c r="QV2" s="29"/>
      <c r="QW2" s="29"/>
      <c r="QX2" s="29"/>
      <c r="QY2" s="29"/>
      <c r="QZ2" s="29"/>
      <c r="RA2" s="29"/>
      <c r="RB2" s="29"/>
      <c r="RC2" s="29"/>
      <c r="RD2" s="29"/>
      <c r="RE2" s="29"/>
      <c r="RF2" s="29"/>
      <c r="RG2" s="29"/>
      <c r="RH2" s="29"/>
      <c r="RI2" s="29"/>
      <c r="RJ2" s="29"/>
      <c r="RK2" s="29"/>
      <c r="RL2" s="29"/>
      <c r="RM2" s="29"/>
      <c r="RN2" s="29"/>
      <c r="RO2" s="29"/>
      <c r="RP2" s="29"/>
      <c r="RQ2" s="29"/>
      <c r="RR2" s="29"/>
      <c r="RS2" s="29"/>
      <c r="RT2" s="29"/>
      <c r="RU2" s="29"/>
      <c r="RV2" s="29"/>
      <c r="RW2" s="29"/>
      <c r="RX2" s="29"/>
      <c r="RY2" s="29"/>
      <c r="RZ2" s="29"/>
      <c r="SA2" s="29"/>
      <c r="SB2" s="29"/>
      <c r="SC2" s="29"/>
      <c r="SD2" s="29"/>
      <c r="SE2" s="29"/>
      <c r="SF2" s="29"/>
      <c r="SG2" s="29"/>
      <c r="SH2" s="29"/>
      <c r="SI2" s="29"/>
      <c r="SJ2" s="29"/>
      <c r="SK2" s="29"/>
      <c r="SL2" s="29"/>
      <c r="SM2" s="29"/>
      <c r="SN2" s="29"/>
      <c r="SO2" s="29"/>
      <c r="SP2" s="29"/>
      <c r="SQ2" s="29"/>
      <c r="SR2" s="29"/>
      <c r="SS2" s="29"/>
      <c r="ST2" s="29"/>
      <c r="SU2" s="29"/>
      <c r="SV2" s="29"/>
      <c r="SW2" s="29"/>
      <c r="SX2" s="29"/>
      <c r="SY2" s="29"/>
      <c r="SZ2" s="29"/>
      <c r="TA2" s="29"/>
      <c r="TB2" s="29"/>
      <c r="TC2" s="29"/>
      <c r="TD2" s="29"/>
      <c r="TE2" s="29"/>
      <c r="TF2" s="29"/>
      <c r="TG2" s="29"/>
      <c r="TH2" s="29"/>
      <c r="TI2" s="29"/>
      <c r="TJ2" s="29"/>
      <c r="TK2" s="29"/>
      <c r="TL2" s="29"/>
      <c r="TM2" s="29"/>
      <c r="TN2" s="29"/>
      <c r="TO2" s="29"/>
      <c r="TP2" s="29"/>
      <c r="TQ2" s="29"/>
      <c r="TR2" s="29"/>
      <c r="TS2" s="29"/>
      <c r="TT2" s="29"/>
      <c r="TU2" s="29"/>
      <c r="TV2" s="29"/>
      <c r="TW2" s="29"/>
      <c r="TX2" s="29"/>
      <c r="TY2" s="29"/>
      <c r="TZ2" s="29"/>
      <c r="UA2" s="29"/>
      <c r="UB2" s="29"/>
      <c r="UC2" s="29"/>
      <c r="UD2" s="29"/>
      <c r="UE2" s="29"/>
      <c r="UF2" s="29"/>
      <c r="UG2" s="29"/>
      <c r="UH2" s="29"/>
      <c r="UI2" s="29"/>
      <c r="UJ2" s="29"/>
      <c r="UK2" s="29"/>
      <c r="UL2" s="29"/>
      <c r="UM2" s="29"/>
      <c r="UN2" s="29"/>
      <c r="UO2" s="29"/>
      <c r="UP2" s="29"/>
      <c r="UQ2" s="29"/>
      <c r="UR2" s="29"/>
      <c r="US2" s="29"/>
      <c r="UT2" s="29"/>
      <c r="UU2" s="29"/>
      <c r="UV2" s="29"/>
      <c r="UW2" s="29"/>
      <c r="UX2" s="29"/>
      <c r="UY2" s="29"/>
      <c r="UZ2" s="29"/>
      <c r="VA2" s="29"/>
      <c r="VB2" s="29"/>
      <c r="VC2" s="29"/>
      <c r="VD2" s="29"/>
      <c r="VE2" s="29"/>
      <c r="VF2" s="29"/>
      <c r="VG2" s="29"/>
      <c r="VH2" s="29"/>
      <c r="VI2" s="29"/>
      <c r="VJ2" s="29"/>
      <c r="VK2" s="29"/>
      <c r="VL2" s="29"/>
      <c r="VM2" s="29"/>
      <c r="VN2" s="29"/>
      <c r="VO2" s="29"/>
      <c r="VP2" s="29"/>
      <c r="VQ2" s="29"/>
      <c r="VR2" s="29"/>
      <c r="VS2" s="29"/>
      <c r="VT2" s="29"/>
      <c r="VU2" s="29"/>
      <c r="VV2" s="29"/>
      <c r="VW2" s="29"/>
      <c r="VX2" s="29"/>
      <c r="VY2" s="29"/>
      <c r="VZ2" s="29"/>
      <c r="WA2" s="29"/>
      <c r="WB2" s="29"/>
      <c r="WC2" s="29"/>
      <c r="WD2" s="29"/>
      <c r="WE2" s="29"/>
      <c r="WF2" s="29"/>
      <c r="WG2" s="29"/>
      <c r="WH2" s="29"/>
      <c r="WI2" s="29"/>
      <c r="WJ2" s="29"/>
      <c r="WK2" s="29"/>
      <c r="WL2" s="29"/>
      <c r="WM2" s="29"/>
      <c r="WN2" s="29"/>
      <c r="WO2" s="29"/>
      <c r="WP2" s="29"/>
      <c r="WQ2" s="29"/>
      <c r="WR2" s="29"/>
      <c r="WS2" s="29"/>
      <c r="WT2" s="29"/>
      <c r="WU2" s="29"/>
      <c r="WV2" s="29"/>
      <c r="WW2" s="29"/>
      <c r="WX2" s="29"/>
      <c r="WY2" s="29"/>
      <c r="WZ2" s="29"/>
      <c r="XA2" s="29"/>
      <c r="XB2" s="29"/>
      <c r="XC2" s="29"/>
      <c r="XD2" s="29"/>
      <c r="XE2" s="29"/>
      <c r="XF2" s="29"/>
      <c r="XG2" s="29"/>
      <c r="XH2" s="29"/>
      <c r="XI2" s="29"/>
      <c r="XJ2" s="29"/>
      <c r="XK2" s="29"/>
      <c r="XL2" s="29"/>
      <c r="XM2" s="29"/>
      <c r="XN2" s="29"/>
      <c r="XO2" s="29"/>
      <c r="XP2" s="29"/>
      <c r="XQ2" s="29"/>
      <c r="XR2" s="29"/>
      <c r="XS2" s="29"/>
      <c r="XT2" s="29"/>
      <c r="XU2" s="29"/>
      <c r="XV2" s="29"/>
      <c r="XW2" s="29"/>
      <c r="XX2" s="29"/>
      <c r="XY2" s="29"/>
      <c r="XZ2" s="29"/>
      <c r="YA2" s="29"/>
      <c r="YB2" s="29"/>
      <c r="YC2" s="29"/>
      <c r="YD2" s="29"/>
      <c r="YE2" s="29"/>
      <c r="YF2" s="29"/>
      <c r="YG2" s="29"/>
      <c r="YH2" s="29"/>
      <c r="YI2" s="29"/>
      <c r="YJ2" s="29"/>
      <c r="YK2" s="29"/>
      <c r="YL2" s="29"/>
      <c r="YM2" s="29"/>
      <c r="YN2" s="29"/>
      <c r="YO2" s="29"/>
      <c r="YP2" s="29"/>
      <c r="YQ2" s="29"/>
      <c r="YR2" s="29"/>
      <c r="YS2" s="29"/>
      <c r="YT2" s="29"/>
      <c r="YU2" s="29"/>
      <c r="YV2" s="29"/>
      <c r="YW2" s="29"/>
      <c r="YX2" s="29"/>
      <c r="YY2" s="29"/>
      <c r="YZ2" s="29"/>
      <c r="ZA2" s="29"/>
      <c r="ZB2" s="29"/>
      <c r="ZC2" s="29"/>
      <c r="ZD2" s="29"/>
      <c r="ZE2" s="29"/>
      <c r="ZF2" s="29"/>
      <c r="ZG2" s="29"/>
      <c r="ZH2" s="29"/>
      <c r="ZI2" s="29"/>
      <c r="ZJ2" s="29"/>
    </row>
    <row r="3" spans="1:686" s="6" customFormat="1" ht="20.100000000000001" customHeight="1">
      <c r="A3" s="3"/>
      <c r="B3" s="4" t="str">
        <f>'Reposicionamento Tarifário'!D3</f>
        <v>Revisão Tarifária Periódica (4ª RTP)</v>
      </c>
      <c r="C3" s="5"/>
      <c r="D3" s="5"/>
      <c r="E3" s="5"/>
      <c r="F3" s="5"/>
      <c r="G3" s="5"/>
      <c r="H3" s="5"/>
      <c r="I3" s="5"/>
      <c r="J3" s="5"/>
      <c r="K3" s="5"/>
      <c r="L3" s="5"/>
      <c r="M3" s="5"/>
      <c r="N3" s="5"/>
      <c r="O3" s="5"/>
    </row>
    <row r="4" spans="1:686" s="6" customFormat="1" ht="20.100000000000001" customHeight="1">
      <c r="A4" s="3"/>
      <c r="B4" s="4" t="s">
        <v>205</v>
      </c>
      <c r="C4" s="5"/>
      <c r="D4" s="5"/>
      <c r="E4" s="5"/>
      <c r="F4" s="5"/>
      <c r="G4" s="5"/>
      <c r="H4" s="5"/>
      <c r="I4" s="5"/>
      <c r="J4" s="5"/>
      <c r="K4" s="5"/>
      <c r="L4" s="5"/>
      <c r="M4" s="5"/>
      <c r="N4" s="5"/>
      <c r="O4" s="5"/>
    </row>
    <row r="5" spans="1:686" s="6" customFormat="1" ht="20.100000000000001" customHeight="1">
      <c r="A5" s="3"/>
      <c r="B5" s="7" t="s">
        <v>145</v>
      </c>
      <c r="C5" s="5"/>
      <c r="D5" s="5"/>
      <c r="E5" s="5"/>
      <c r="F5" s="5"/>
      <c r="G5" s="5"/>
      <c r="H5" s="5"/>
      <c r="I5" s="5"/>
      <c r="J5" s="5"/>
      <c r="K5" s="5"/>
      <c r="L5" s="5"/>
      <c r="M5" s="5"/>
      <c r="N5" s="5"/>
      <c r="O5" s="5"/>
    </row>
    <row r="6" spans="1:686" s="9" customFormat="1" ht="30" customHeight="1">
      <c r="A6" s="2"/>
      <c r="B6" s="8"/>
      <c r="C6" s="31"/>
      <c r="D6" s="32"/>
      <c r="E6" s="31"/>
      <c r="F6" s="31"/>
      <c r="G6" s="58"/>
      <c r="H6" s="58"/>
      <c r="I6" s="58"/>
      <c r="J6" s="58"/>
      <c r="K6" s="58"/>
      <c r="L6" s="58"/>
      <c r="M6" s="58"/>
      <c r="N6" s="58"/>
      <c r="O6" s="58"/>
      <c r="P6" s="1"/>
      <c r="Q6" s="1"/>
      <c r="R6" s="1"/>
      <c r="S6" s="1"/>
      <c r="T6" s="1"/>
      <c r="U6" s="1"/>
      <c r="V6" s="1"/>
      <c r="W6" s="1"/>
      <c r="X6" s="1"/>
      <c r="Y6" s="1"/>
      <c r="Z6" s="1"/>
      <c r="AA6" s="1"/>
      <c r="AB6" s="1"/>
      <c r="AC6" s="1"/>
      <c r="AD6" s="1"/>
      <c r="AE6" s="1"/>
      <c r="AF6" s="1"/>
      <c r="AG6" s="1"/>
      <c r="AH6" s="1"/>
      <c r="AI6" s="1"/>
      <c r="AJ6" s="1"/>
      <c r="AK6" s="1"/>
      <c r="AL6" s="1"/>
      <c r="AM6" s="10"/>
    </row>
    <row r="7" spans="1:686"/>
    <row r="8" spans="1:686" s="2" customFormat="1" ht="15" customHeight="1">
      <c r="B8" s="1023" t="s">
        <v>308</v>
      </c>
      <c r="C8" s="1023"/>
      <c r="D8" s="1023"/>
      <c r="E8" s="1023"/>
      <c r="F8" s="1023"/>
      <c r="G8" s="1023"/>
      <c r="H8" s="1023"/>
      <c r="I8" s="1023"/>
      <c r="J8" s="1023"/>
      <c r="K8" s="1023"/>
      <c r="L8" s="1023"/>
      <c r="M8" s="1023"/>
      <c r="N8" s="1023"/>
      <c r="O8" s="1023"/>
    </row>
    <row r="9" spans="1:686" s="2" customFormat="1" ht="15" customHeight="1">
      <c r="B9" s="59" t="s">
        <v>292</v>
      </c>
      <c r="C9" s="60">
        <v>44927</v>
      </c>
      <c r="D9" s="60">
        <v>44958</v>
      </c>
      <c r="E9" s="60">
        <v>44986</v>
      </c>
      <c r="F9" s="60">
        <v>45017</v>
      </c>
      <c r="G9" s="60">
        <v>45047</v>
      </c>
      <c r="H9" s="60">
        <v>45078</v>
      </c>
      <c r="I9" s="60">
        <v>45108</v>
      </c>
      <c r="J9" s="60">
        <v>45139</v>
      </c>
      <c r="K9" s="60">
        <v>45170</v>
      </c>
      <c r="L9" s="60">
        <v>45200</v>
      </c>
      <c r="M9" s="60">
        <v>45231</v>
      </c>
      <c r="N9" s="60">
        <v>45261</v>
      </c>
      <c r="O9" s="60" t="s">
        <v>143</v>
      </c>
    </row>
    <row r="10" spans="1:686" s="2" customFormat="1" ht="15" customHeight="1">
      <c r="B10" s="61" t="s">
        <v>293</v>
      </c>
      <c r="C10" s="62">
        <f>C24+C38</f>
        <v>89475125.569999993</v>
      </c>
      <c r="D10" s="62">
        <f t="shared" ref="D10:N10" si="0">D24+D38</f>
        <v>103569731.34</v>
      </c>
      <c r="E10" s="62">
        <f t="shared" si="0"/>
        <v>108600602.22</v>
      </c>
      <c r="F10" s="62">
        <f t="shared" si="0"/>
        <v>108204027.07999998</v>
      </c>
      <c r="G10" s="62">
        <f t="shared" si="0"/>
        <v>105231114.08000001</v>
      </c>
      <c r="H10" s="62">
        <f t="shared" si="0"/>
        <v>117523940.32000002</v>
      </c>
      <c r="I10" s="62">
        <f>I24+I38</f>
        <v>107136732.23000002</v>
      </c>
      <c r="J10" s="62">
        <f t="shared" si="0"/>
        <v>119002138.46999997</v>
      </c>
      <c r="K10" s="62">
        <f t="shared" si="0"/>
        <v>125169705.96000004</v>
      </c>
      <c r="L10" s="62">
        <f t="shared" si="0"/>
        <v>128955372.58999997</v>
      </c>
      <c r="M10" s="62">
        <f t="shared" si="0"/>
        <v>128127633.74000001</v>
      </c>
      <c r="N10" s="62">
        <f t="shared" si="0"/>
        <v>116691432.50999999</v>
      </c>
      <c r="O10" s="62">
        <f t="shared" ref="O10" si="1">SUM(C10:N10)</f>
        <v>1357687556.1099999</v>
      </c>
      <c r="P10" s="605"/>
    </row>
    <row r="11" spans="1:686" s="2" customFormat="1" ht="15" customHeight="1">
      <c r="B11" s="61" t="s">
        <v>296</v>
      </c>
      <c r="C11" s="62">
        <f t="shared" ref="C11:N11" si="2">C25+C39</f>
        <v>2084640.17</v>
      </c>
      <c r="D11" s="62">
        <f t="shared" si="2"/>
        <v>2114416.89</v>
      </c>
      <c r="E11" s="62">
        <f t="shared" si="2"/>
        <v>2304739.5299999998</v>
      </c>
      <c r="F11" s="62">
        <f t="shared" si="2"/>
        <v>2275357.35</v>
      </c>
      <c r="G11" s="62">
        <f t="shared" si="2"/>
        <v>2129367.8699999996</v>
      </c>
      <c r="H11" s="62">
        <f t="shared" si="2"/>
        <v>2306018.9600000009</v>
      </c>
      <c r="I11" s="62">
        <f t="shared" si="2"/>
        <v>2039174.9999999991</v>
      </c>
      <c r="J11" s="62">
        <f t="shared" si="2"/>
        <v>1882127.2700000014</v>
      </c>
      <c r="K11" s="62">
        <f t="shared" si="2"/>
        <v>2300579.0199999996</v>
      </c>
      <c r="L11" s="62">
        <f t="shared" si="2"/>
        <v>2547602.9399999995</v>
      </c>
      <c r="M11" s="62">
        <f t="shared" si="2"/>
        <v>2622399.2200000007</v>
      </c>
      <c r="N11" s="62">
        <f t="shared" si="2"/>
        <v>2418834.4499999993</v>
      </c>
      <c r="O11" s="62">
        <f t="shared" ref="O11" si="3">SUM(C11:N11)</f>
        <v>27025258.669999998</v>
      </c>
      <c r="P11" s="605"/>
    </row>
    <row r="12" spans="1:686" s="2" customFormat="1" ht="15" customHeight="1">
      <c r="B12" s="63" t="s">
        <v>233</v>
      </c>
      <c r="C12" s="62">
        <f t="shared" ref="C12:N12" si="4">C26+C40</f>
        <v>27720729.450000003</v>
      </c>
      <c r="D12" s="62">
        <f t="shared" si="4"/>
        <v>31466488.689999998</v>
      </c>
      <c r="E12" s="62">
        <f t="shared" si="4"/>
        <v>32990773.439999998</v>
      </c>
      <c r="F12" s="62">
        <f t="shared" si="4"/>
        <v>34399461.090000004</v>
      </c>
      <c r="G12" s="62">
        <f t="shared" si="4"/>
        <v>31904724.769999996</v>
      </c>
      <c r="H12" s="62">
        <f t="shared" si="4"/>
        <v>36144790.24000001</v>
      </c>
      <c r="I12" s="62">
        <f t="shared" si="4"/>
        <v>33207396.589999989</v>
      </c>
      <c r="J12" s="62">
        <f t="shared" si="4"/>
        <v>35305482.150000006</v>
      </c>
      <c r="K12" s="62">
        <f t="shared" si="4"/>
        <v>38118959.940000013</v>
      </c>
      <c r="L12" s="62">
        <f t="shared" si="4"/>
        <v>39267795.719999969</v>
      </c>
      <c r="M12" s="62">
        <f t="shared" si="4"/>
        <v>38465369.640000015</v>
      </c>
      <c r="N12" s="62">
        <f t="shared" si="4"/>
        <v>36778900.93999999</v>
      </c>
      <c r="O12" s="62">
        <f>SUM(C12:N12)</f>
        <v>415770872.66000003</v>
      </c>
      <c r="P12" s="605"/>
    </row>
    <row r="13" spans="1:686" s="2" customFormat="1" ht="15" customHeight="1">
      <c r="B13" s="63" t="s">
        <v>236</v>
      </c>
      <c r="C13" s="62">
        <f t="shared" ref="C13:N13" si="5">C27+C41</f>
        <v>1098169.54</v>
      </c>
      <c r="D13" s="62">
        <f t="shared" si="5"/>
        <v>1224478.51</v>
      </c>
      <c r="E13" s="62">
        <f t="shared" si="5"/>
        <v>1334959.8299999998</v>
      </c>
      <c r="F13" s="62">
        <f t="shared" si="5"/>
        <v>1466132.3000000003</v>
      </c>
      <c r="G13" s="62">
        <f t="shared" si="5"/>
        <v>1289029.2799999998</v>
      </c>
      <c r="H13" s="62">
        <f t="shared" si="5"/>
        <v>1584724.8200000003</v>
      </c>
      <c r="I13" s="62">
        <f t="shared" si="5"/>
        <v>1977500.9699999997</v>
      </c>
      <c r="J13" s="62">
        <f t="shared" si="5"/>
        <v>1639004.04</v>
      </c>
      <c r="K13" s="62">
        <f t="shared" si="5"/>
        <v>1582078.3499999996</v>
      </c>
      <c r="L13" s="62">
        <f t="shared" si="5"/>
        <v>1542032.4700000007</v>
      </c>
      <c r="M13" s="62">
        <f t="shared" si="5"/>
        <v>1624579.4799999995</v>
      </c>
      <c r="N13" s="62">
        <f t="shared" si="5"/>
        <v>1707249.2600000007</v>
      </c>
      <c r="O13" s="62">
        <f>SUM(C13:N13)</f>
        <v>18069938.850000001</v>
      </c>
      <c r="P13" s="605"/>
    </row>
    <row r="14" spans="1:686" s="2" customFormat="1" ht="15" customHeight="1">
      <c r="B14" s="63" t="s">
        <v>294</v>
      </c>
      <c r="C14" s="62">
        <f t="shared" ref="C14:N14" si="6">C28+C42</f>
        <v>14759168.629999999</v>
      </c>
      <c r="D14" s="62">
        <f t="shared" si="6"/>
        <v>19530741.140000001</v>
      </c>
      <c r="E14" s="62">
        <f t="shared" si="6"/>
        <v>22288654.029999994</v>
      </c>
      <c r="F14" s="62">
        <f t="shared" si="6"/>
        <v>24388920.880000003</v>
      </c>
      <c r="G14" s="62">
        <f t="shared" si="6"/>
        <v>21740419.719999999</v>
      </c>
      <c r="H14" s="62">
        <f t="shared" si="6"/>
        <v>24389862.640000001</v>
      </c>
      <c r="I14" s="62">
        <f t="shared" si="6"/>
        <v>24134219.480000012</v>
      </c>
      <c r="J14" s="62">
        <f t="shared" si="6"/>
        <v>23312176.709999993</v>
      </c>
      <c r="K14" s="62">
        <f t="shared" si="6"/>
        <v>29025449.449999988</v>
      </c>
      <c r="L14" s="62">
        <f t="shared" si="6"/>
        <v>28355479.340000004</v>
      </c>
      <c r="M14" s="62">
        <f t="shared" si="6"/>
        <v>27662277.260000005</v>
      </c>
      <c r="N14" s="62">
        <f t="shared" si="6"/>
        <v>26335603.909999996</v>
      </c>
      <c r="O14" s="62">
        <f>SUM(C14:N14)</f>
        <v>285922973.19000006</v>
      </c>
      <c r="P14" s="605"/>
    </row>
    <row r="15" spans="1:686" s="2" customFormat="1" ht="15" customHeight="1">
      <c r="B15" s="63" t="s">
        <v>309</v>
      </c>
      <c r="C15" s="62">
        <f>C29</f>
        <v>16189.42</v>
      </c>
      <c r="D15" s="62">
        <f t="shared" ref="D15:N15" si="7">D29</f>
        <v>23635.93</v>
      </c>
      <c r="E15" s="62">
        <f t="shared" si="7"/>
        <v>31392.560000000005</v>
      </c>
      <c r="F15" s="62">
        <f t="shared" si="7"/>
        <v>27883.839999999997</v>
      </c>
      <c r="G15" s="62">
        <f t="shared" si="7"/>
        <v>33855.410000000003</v>
      </c>
      <c r="H15" s="62">
        <f t="shared" si="7"/>
        <v>65350.06</v>
      </c>
      <c r="I15" s="62">
        <f t="shared" si="7"/>
        <v>63088.760000000009</v>
      </c>
      <c r="J15" s="62">
        <f t="shared" si="7"/>
        <v>80428.149999999994</v>
      </c>
      <c r="K15" s="62">
        <f t="shared" si="7"/>
        <v>65832.77999999997</v>
      </c>
      <c r="L15" s="62">
        <f t="shared" si="7"/>
        <v>67087.640000000014</v>
      </c>
      <c r="M15" s="62">
        <f t="shared" si="7"/>
        <v>55981.69</v>
      </c>
      <c r="N15" s="62">
        <f t="shared" si="7"/>
        <v>41150.109999999986</v>
      </c>
      <c r="O15" s="62">
        <f>SUM(C15:N15)</f>
        <v>571876.35</v>
      </c>
      <c r="P15" s="605"/>
    </row>
    <row r="16" spans="1:686" s="2" customFormat="1" ht="15" customHeight="1">
      <c r="B16" s="63" t="s">
        <v>295</v>
      </c>
      <c r="C16" s="62">
        <f>C30</f>
        <v>487854.57</v>
      </c>
      <c r="D16" s="62">
        <f t="shared" ref="D16:N16" si="8">D30</f>
        <v>308866.57</v>
      </c>
      <c r="E16" s="62">
        <f t="shared" si="8"/>
        <v>471383.77999999991</v>
      </c>
      <c r="F16" s="62">
        <f t="shared" si="8"/>
        <v>424743.60000000009</v>
      </c>
      <c r="G16" s="62">
        <f t="shared" si="8"/>
        <v>555193.33000000007</v>
      </c>
      <c r="H16" s="62">
        <f t="shared" si="8"/>
        <v>561472.54999999981</v>
      </c>
      <c r="I16" s="62">
        <f t="shared" si="8"/>
        <v>485423.83000000007</v>
      </c>
      <c r="J16" s="62">
        <f t="shared" si="8"/>
        <v>541516.39999999991</v>
      </c>
      <c r="K16" s="62">
        <f t="shared" si="8"/>
        <v>841944.25</v>
      </c>
      <c r="L16" s="62">
        <f t="shared" si="8"/>
        <v>1048514.0300000003</v>
      </c>
      <c r="M16" s="62">
        <f t="shared" si="8"/>
        <v>2051794.0700000003</v>
      </c>
      <c r="N16" s="62">
        <f t="shared" si="8"/>
        <v>1157667.2899999991</v>
      </c>
      <c r="O16" s="62">
        <f>SUM(C16:N16)</f>
        <v>8936374.2699999996</v>
      </c>
      <c r="P16" s="605"/>
    </row>
    <row r="17" spans="2:18" ht="7.5" customHeight="1">
      <c r="B17" s="64"/>
      <c r="C17" s="65"/>
      <c r="D17" s="65"/>
      <c r="E17" s="65"/>
      <c r="F17" s="65"/>
      <c r="G17" s="65"/>
      <c r="H17" s="65"/>
      <c r="I17" s="65"/>
      <c r="J17" s="65"/>
      <c r="K17" s="65"/>
      <c r="L17" s="65"/>
      <c r="M17" s="65"/>
      <c r="N17" s="65"/>
      <c r="O17" s="65"/>
      <c r="P17" s="605"/>
    </row>
    <row r="18" spans="2:18" s="2" customFormat="1" ht="15" customHeight="1">
      <c r="B18" s="530" t="s">
        <v>297</v>
      </c>
      <c r="C18" s="67">
        <f>SUM(C10:C16)</f>
        <v>135641877.34999999</v>
      </c>
      <c r="D18" s="67">
        <f t="shared" ref="D18:N18" si="9">SUM(D10:D16)</f>
        <v>158238359.06999999</v>
      </c>
      <c r="E18" s="67">
        <f t="shared" si="9"/>
        <v>168022505.39000002</v>
      </c>
      <c r="F18" s="67">
        <f t="shared" si="9"/>
        <v>171186526.13999999</v>
      </c>
      <c r="G18" s="67">
        <f t="shared" si="9"/>
        <v>162883704.46000004</v>
      </c>
      <c r="H18" s="67">
        <f t="shared" si="9"/>
        <v>182576159.59000003</v>
      </c>
      <c r="I18" s="67">
        <f t="shared" si="9"/>
        <v>169043536.86000001</v>
      </c>
      <c r="J18" s="67">
        <f t="shared" si="9"/>
        <v>181762873.19</v>
      </c>
      <c r="K18" s="67">
        <f t="shared" si="9"/>
        <v>197104549.75000003</v>
      </c>
      <c r="L18" s="67">
        <f t="shared" si="9"/>
        <v>201783884.72999993</v>
      </c>
      <c r="M18" s="67">
        <f>SUM(M10:M16)</f>
        <v>200610035.10000002</v>
      </c>
      <c r="N18" s="67">
        <f t="shared" si="9"/>
        <v>185130838.46999997</v>
      </c>
      <c r="O18" s="963">
        <f>SUM(O10:O16)</f>
        <v>2113984850.0999999</v>
      </c>
      <c r="P18" s="88"/>
      <c r="R18" s="68"/>
    </row>
    <row r="19" spans="2:18" ht="7.5" customHeight="1">
      <c r="C19" s="69"/>
      <c r="D19" s="69"/>
      <c r="E19" s="69"/>
      <c r="F19" s="69"/>
      <c r="G19" s="69"/>
      <c r="H19" s="69"/>
      <c r="I19" s="69"/>
      <c r="J19" s="69"/>
      <c r="K19" s="69"/>
      <c r="L19" s="69"/>
      <c r="M19" s="69"/>
      <c r="N19" s="69"/>
      <c r="O19" s="69"/>
    </row>
    <row r="20" spans="2:18" ht="7.5" customHeight="1">
      <c r="B20" s="70"/>
      <c r="C20" s="71"/>
      <c r="D20" s="71"/>
      <c r="E20" s="71"/>
      <c r="F20" s="71"/>
      <c r="G20" s="71"/>
      <c r="H20" s="71"/>
      <c r="I20" s="71"/>
      <c r="J20" s="71"/>
      <c r="K20" s="71"/>
      <c r="L20" s="71"/>
      <c r="M20" s="71"/>
      <c r="N20" s="71"/>
      <c r="O20" s="71"/>
    </row>
    <row r="21" spans="2:18" ht="15" customHeight="1">
      <c r="B21" s="75"/>
      <c r="C21" s="76"/>
      <c r="D21" s="76"/>
      <c r="E21" s="76"/>
      <c r="F21" s="76"/>
      <c r="G21" s="76"/>
      <c r="H21" s="76"/>
      <c r="I21" s="76"/>
      <c r="J21" s="76"/>
      <c r="K21" s="76"/>
      <c r="L21" s="76"/>
      <c r="M21" s="76"/>
      <c r="N21" s="76"/>
      <c r="O21" s="76"/>
    </row>
    <row r="22" spans="2:18" s="2" customFormat="1" ht="15" customHeight="1">
      <c r="B22" s="1023" t="s">
        <v>310</v>
      </c>
      <c r="C22" s="1023"/>
      <c r="D22" s="1023"/>
      <c r="E22" s="1023"/>
      <c r="F22" s="1023"/>
      <c r="G22" s="1023"/>
      <c r="H22" s="1023"/>
      <c r="I22" s="1023"/>
      <c r="J22" s="1023"/>
      <c r="K22" s="1023"/>
      <c r="L22" s="1023"/>
      <c r="M22" s="1023"/>
      <c r="N22" s="1023"/>
      <c r="O22" s="1023"/>
    </row>
    <row r="23" spans="2:18" s="2" customFormat="1" ht="15" customHeight="1">
      <c r="B23" s="59" t="s">
        <v>292</v>
      </c>
      <c r="C23" s="60">
        <v>44927</v>
      </c>
      <c r="D23" s="60">
        <v>44958</v>
      </c>
      <c r="E23" s="60">
        <v>44986</v>
      </c>
      <c r="F23" s="60">
        <v>45017</v>
      </c>
      <c r="G23" s="60">
        <v>45047</v>
      </c>
      <c r="H23" s="60">
        <v>45078</v>
      </c>
      <c r="I23" s="60">
        <v>45108</v>
      </c>
      <c r="J23" s="60">
        <v>45139</v>
      </c>
      <c r="K23" s="60">
        <v>45170</v>
      </c>
      <c r="L23" s="60">
        <v>45200</v>
      </c>
      <c r="M23" s="60">
        <v>45231</v>
      </c>
      <c r="N23" s="60">
        <v>45261</v>
      </c>
      <c r="O23" s="78" t="s">
        <v>143</v>
      </c>
    </row>
    <row r="24" spans="2:18" s="2" customFormat="1" ht="15" customHeight="1">
      <c r="B24" s="61" t="s">
        <v>311</v>
      </c>
      <c r="C24" s="62">
        <v>49038424.460000001</v>
      </c>
      <c r="D24" s="62">
        <v>56390194.979999997</v>
      </c>
      <c r="E24" s="62">
        <v>59224998.909999996</v>
      </c>
      <c r="F24" s="62">
        <v>58683510.629999995</v>
      </c>
      <c r="G24" s="62">
        <v>57551811.539999992</v>
      </c>
      <c r="H24" s="62">
        <v>64554090.280000031</v>
      </c>
      <c r="I24" s="62">
        <v>58664201.680000007</v>
      </c>
      <c r="J24" s="62">
        <v>65783649.349999964</v>
      </c>
      <c r="K24" s="62">
        <v>68642077.26000005</v>
      </c>
      <c r="L24" s="62">
        <v>70496137.549999952</v>
      </c>
      <c r="M24" s="62">
        <v>69910596.379999995</v>
      </c>
      <c r="N24" s="62">
        <v>63503752.600000024</v>
      </c>
      <c r="O24" s="62">
        <f t="shared" ref="O24:O29" si="10">SUM(C24:N24)</f>
        <v>742443445.62</v>
      </c>
    </row>
    <row r="25" spans="2:18" s="2" customFormat="1" ht="15" customHeight="1">
      <c r="B25" s="61" t="s">
        <v>296</v>
      </c>
      <c r="C25" s="62">
        <v>1162056.0900000001</v>
      </c>
      <c r="D25" s="62">
        <v>1191509.97</v>
      </c>
      <c r="E25" s="62">
        <v>1294959.1099999999</v>
      </c>
      <c r="F25" s="62">
        <v>1261021.17</v>
      </c>
      <c r="G25" s="62">
        <v>1179109.92</v>
      </c>
      <c r="H25" s="62">
        <v>1303302.4800000004</v>
      </c>
      <c r="I25" s="62">
        <v>1144109.4399999995</v>
      </c>
      <c r="J25" s="62">
        <v>1036803.2100000009</v>
      </c>
      <c r="K25" s="62">
        <v>1281095.8399999999</v>
      </c>
      <c r="L25" s="62">
        <v>1433321.7599999998</v>
      </c>
      <c r="M25" s="62">
        <v>1469468.0600000005</v>
      </c>
      <c r="N25" s="62">
        <v>1311632.9299999997</v>
      </c>
      <c r="O25" s="62">
        <f t="shared" si="10"/>
        <v>15068389.98</v>
      </c>
    </row>
    <row r="26" spans="2:18" s="2" customFormat="1" ht="15" customHeight="1">
      <c r="B26" s="63" t="s">
        <v>233</v>
      </c>
      <c r="C26" s="62">
        <v>14110906.23</v>
      </c>
      <c r="D26" s="62">
        <v>16117044.5</v>
      </c>
      <c r="E26" s="62">
        <v>16876556.84</v>
      </c>
      <c r="F26" s="62">
        <v>17603529.420000002</v>
      </c>
      <c r="G26" s="62">
        <v>16321451.380000003</v>
      </c>
      <c r="H26" s="62">
        <v>18456395.719999999</v>
      </c>
      <c r="I26" s="62">
        <v>16974900.319999993</v>
      </c>
      <c r="J26" s="62">
        <v>18055956.020000011</v>
      </c>
      <c r="K26" s="62">
        <v>19548491.719999999</v>
      </c>
      <c r="L26" s="62">
        <v>20034178.389999986</v>
      </c>
      <c r="M26" s="62">
        <v>19678424.120000005</v>
      </c>
      <c r="N26" s="62">
        <v>18834920.00999999</v>
      </c>
      <c r="O26" s="62">
        <f t="shared" si="10"/>
        <v>212612754.66999999</v>
      </c>
    </row>
    <row r="27" spans="2:18" s="2" customFormat="1" ht="15" customHeight="1">
      <c r="B27" s="63" t="s">
        <v>236</v>
      </c>
      <c r="C27" s="62">
        <v>584006.76</v>
      </c>
      <c r="D27" s="62">
        <v>660261.44999999995</v>
      </c>
      <c r="E27" s="62">
        <v>728294.17999999993</v>
      </c>
      <c r="F27" s="62">
        <v>788136.27000000025</v>
      </c>
      <c r="G27" s="62">
        <v>700482.27</v>
      </c>
      <c r="H27" s="62">
        <v>848106.77</v>
      </c>
      <c r="I27" s="62">
        <v>1051401.6099999994</v>
      </c>
      <c r="J27" s="62">
        <v>885442.85000000056</v>
      </c>
      <c r="K27" s="62">
        <v>861034.91999999993</v>
      </c>
      <c r="L27" s="62">
        <v>840424.58000000007</v>
      </c>
      <c r="M27" s="62">
        <v>887090.59999999963</v>
      </c>
      <c r="N27" s="62">
        <v>919456.6400000006</v>
      </c>
      <c r="O27" s="62">
        <f t="shared" si="10"/>
        <v>9754138.9000000004</v>
      </c>
    </row>
    <row r="28" spans="2:18" s="2" customFormat="1" ht="15" customHeight="1">
      <c r="B28" s="63" t="s">
        <v>294</v>
      </c>
      <c r="C28" s="62">
        <v>5435786.5099999998</v>
      </c>
      <c r="D28" s="62">
        <v>9892180.4800000004</v>
      </c>
      <c r="E28" s="62">
        <v>11313040.479999999</v>
      </c>
      <c r="F28" s="62">
        <v>12409239.660000004</v>
      </c>
      <c r="G28" s="62">
        <v>11041742.849999994</v>
      </c>
      <c r="H28" s="62">
        <v>12436468.100000001</v>
      </c>
      <c r="I28" s="62">
        <v>12376343.460000008</v>
      </c>
      <c r="J28" s="62">
        <v>11907108.75</v>
      </c>
      <c r="K28" s="62">
        <v>14802301.919999987</v>
      </c>
      <c r="L28" s="62">
        <v>14447615.609999999</v>
      </c>
      <c r="M28" s="62">
        <v>14044826.100000009</v>
      </c>
      <c r="N28" s="62">
        <v>13383304.640000001</v>
      </c>
      <c r="O28" s="62">
        <f t="shared" si="10"/>
        <v>143489958.56</v>
      </c>
    </row>
    <row r="29" spans="2:18" s="2" customFormat="1" ht="15" customHeight="1">
      <c r="B29" s="63" t="s">
        <v>309</v>
      </c>
      <c r="C29" s="62">
        <v>16189.42</v>
      </c>
      <c r="D29" s="62">
        <v>23635.93</v>
      </c>
      <c r="E29" s="62">
        <v>31392.560000000005</v>
      </c>
      <c r="F29" s="62">
        <v>27883.839999999997</v>
      </c>
      <c r="G29" s="62">
        <v>33855.410000000003</v>
      </c>
      <c r="H29" s="62">
        <v>65350.06</v>
      </c>
      <c r="I29" s="62">
        <v>63088.760000000009</v>
      </c>
      <c r="J29" s="62">
        <v>80428.149999999994</v>
      </c>
      <c r="K29" s="62">
        <v>65832.77999999997</v>
      </c>
      <c r="L29" s="62">
        <v>67087.640000000014</v>
      </c>
      <c r="M29" s="62">
        <v>55981.69</v>
      </c>
      <c r="N29" s="62">
        <v>41150.109999999986</v>
      </c>
      <c r="O29" s="62">
        <f t="shared" si="10"/>
        <v>571876.35</v>
      </c>
      <c r="P29" s="206"/>
    </row>
    <row r="30" spans="2:18" s="2" customFormat="1" ht="15" customHeight="1">
      <c r="B30" s="63" t="s">
        <v>295</v>
      </c>
      <c r="C30" s="62">
        <v>487854.57</v>
      </c>
      <c r="D30" s="62">
        <v>308866.57</v>
      </c>
      <c r="E30" s="62">
        <v>471383.77999999991</v>
      </c>
      <c r="F30" s="62">
        <v>424743.60000000009</v>
      </c>
      <c r="G30" s="62">
        <v>555193.33000000007</v>
      </c>
      <c r="H30" s="62">
        <v>561472.54999999981</v>
      </c>
      <c r="I30" s="62">
        <v>485423.83000000007</v>
      </c>
      <c r="J30" s="62">
        <v>541516.39999999991</v>
      </c>
      <c r="K30" s="62">
        <v>841944.25</v>
      </c>
      <c r="L30" s="62">
        <v>1048514.0300000003</v>
      </c>
      <c r="M30" s="62">
        <v>2051794.0700000003</v>
      </c>
      <c r="N30" s="62">
        <v>1157667.2899999991</v>
      </c>
      <c r="O30" s="62">
        <f>SUM(C30:N30)</f>
        <v>8936374.2699999996</v>
      </c>
      <c r="P30" s="206"/>
    </row>
    <row r="31" spans="2:18" ht="7.5" customHeight="1">
      <c r="B31" s="64"/>
      <c r="C31" s="65"/>
      <c r="D31" s="65"/>
      <c r="E31" s="65"/>
      <c r="F31" s="65"/>
      <c r="G31" s="65"/>
      <c r="H31" s="65"/>
      <c r="I31" s="65"/>
      <c r="J31" s="65"/>
      <c r="K31" s="65"/>
      <c r="L31" s="65"/>
      <c r="M31" s="65"/>
      <c r="N31" s="65"/>
      <c r="O31" s="65"/>
    </row>
    <row r="32" spans="2:18" s="2" customFormat="1" ht="15" customHeight="1">
      <c r="B32" s="530" t="s">
        <v>297</v>
      </c>
      <c r="C32" s="67">
        <f t="shared" ref="C32:O32" si="11">SUM(C24:C30)</f>
        <v>70835224.039999992</v>
      </c>
      <c r="D32" s="67">
        <f t="shared" si="11"/>
        <v>84583693.879999995</v>
      </c>
      <c r="E32" s="67">
        <f t="shared" si="11"/>
        <v>89940625.860000014</v>
      </c>
      <c r="F32" s="67">
        <f t="shared" si="11"/>
        <v>91198064.590000004</v>
      </c>
      <c r="G32" s="67">
        <f t="shared" si="11"/>
        <v>87383646.699999988</v>
      </c>
      <c r="H32" s="67">
        <f t="shared" si="11"/>
        <v>98225185.960000023</v>
      </c>
      <c r="I32" s="67">
        <f t="shared" si="11"/>
        <v>90759469.100000009</v>
      </c>
      <c r="J32" s="67">
        <f t="shared" si="11"/>
        <v>98290904.729999989</v>
      </c>
      <c r="K32" s="67">
        <f t="shared" si="11"/>
        <v>106042778.69000004</v>
      </c>
      <c r="L32" s="67">
        <f>SUM(L24:L30)</f>
        <v>108367279.55999994</v>
      </c>
      <c r="M32" s="67">
        <f t="shared" si="11"/>
        <v>108098181.02000001</v>
      </c>
      <c r="N32" s="67">
        <f t="shared" si="11"/>
        <v>99151884.220000029</v>
      </c>
      <c r="O32" s="67">
        <f t="shared" si="11"/>
        <v>1132876938.3499999</v>
      </c>
    </row>
    <row r="33" spans="2:15" ht="7.5" customHeight="1">
      <c r="C33" s="69"/>
      <c r="D33" s="69"/>
      <c r="E33" s="69"/>
      <c r="F33" s="69"/>
      <c r="G33" s="69"/>
      <c r="H33" s="69"/>
      <c r="I33" s="69"/>
      <c r="J33" s="69"/>
      <c r="K33" s="69"/>
      <c r="L33" s="69"/>
      <c r="M33" s="69"/>
      <c r="N33" s="69"/>
      <c r="O33" s="69"/>
    </row>
    <row r="34" spans="2:15" ht="7.5" customHeight="1">
      <c r="B34" s="70"/>
      <c r="C34" s="71"/>
      <c r="D34" s="71"/>
      <c r="E34" s="71"/>
      <c r="F34" s="71"/>
      <c r="G34" s="71"/>
      <c r="H34" s="71"/>
      <c r="I34" s="71"/>
      <c r="J34" s="71"/>
      <c r="K34" s="71"/>
      <c r="L34" s="71"/>
      <c r="M34" s="71"/>
      <c r="N34" s="71"/>
      <c r="O34" s="71"/>
    </row>
    <row r="35" spans="2:15" s="79" customFormat="1" ht="12">
      <c r="C35" s="80"/>
      <c r="D35" s="80"/>
      <c r="E35" s="80"/>
      <c r="F35" s="80"/>
      <c r="G35" s="80"/>
      <c r="H35" s="80"/>
      <c r="I35" s="80"/>
      <c r="J35" s="80"/>
      <c r="K35" s="80"/>
      <c r="L35" s="80"/>
      <c r="M35" s="80"/>
      <c r="N35" s="80"/>
      <c r="O35" s="80"/>
    </row>
    <row r="36" spans="2:15" s="2" customFormat="1" ht="15" customHeight="1">
      <c r="B36" s="1023" t="s">
        <v>312</v>
      </c>
      <c r="C36" s="1023"/>
      <c r="D36" s="1023"/>
      <c r="E36" s="1023"/>
      <c r="F36" s="1023"/>
      <c r="G36" s="1023"/>
      <c r="H36" s="1023"/>
      <c r="I36" s="1023"/>
      <c r="J36" s="1023"/>
      <c r="K36" s="1023"/>
      <c r="L36" s="1023"/>
      <c r="M36" s="1023"/>
      <c r="N36" s="1023"/>
      <c r="O36" s="1023"/>
    </row>
    <row r="37" spans="2:15" s="2" customFormat="1" ht="15" customHeight="1">
      <c r="B37" s="59" t="s">
        <v>292</v>
      </c>
      <c r="C37" s="60">
        <v>44927</v>
      </c>
      <c r="D37" s="60">
        <v>44958</v>
      </c>
      <c r="E37" s="60">
        <v>44986</v>
      </c>
      <c r="F37" s="60">
        <v>45017</v>
      </c>
      <c r="G37" s="60">
        <v>45047</v>
      </c>
      <c r="H37" s="60">
        <v>45078</v>
      </c>
      <c r="I37" s="60">
        <v>45108</v>
      </c>
      <c r="J37" s="60">
        <v>45139</v>
      </c>
      <c r="K37" s="60">
        <v>45170</v>
      </c>
      <c r="L37" s="60">
        <v>45200</v>
      </c>
      <c r="M37" s="60">
        <v>45231</v>
      </c>
      <c r="N37" s="60">
        <v>45261</v>
      </c>
      <c r="O37" s="60" t="s">
        <v>143</v>
      </c>
    </row>
    <row r="38" spans="2:15" s="2" customFormat="1" ht="15" customHeight="1">
      <c r="B38" s="61" t="s">
        <v>311</v>
      </c>
      <c r="C38" s="62">
        <v>40436701.109999999</v>
      </c>
      <c r="D38" s="62">
        <v>47179536.359999999</v>
      </c>
      <c r="E38" s="62">
        <v>49375603.310000002</v>
      </c>
      <c r="F38" s="62">
        <v>49520516.449999988</v>
      </c>
      <c r="G38" s="62">
        <v>47679302.540000021</v>
      </c>
      <c r="H38" s="62">
        <v>52969850.039999992</v>
      </c>
      <c r="I38" s="62">
        <v>48472530.550000012</v>
      </c>
      <c r="J38" s="62">
        <v>53218489.120000005</v>
      </c>
      <c r="K38" s="62">
        <v>56527628.699999988</v>
      </c>
      <c r="L38" s="62">
        <v>58459235.040000021</v>
      </c>
      <c r="M38" s="62">
        <v>58217037.360000014</v>
      </c>
      <c r="N38" s="62">
        <v>53187679.909999967</v>
      </c>
      <c r="O38" s="62">
        <f t="shared" ref="O38:O39" si="12">SUM(C38:N38)</f>
        <v>615244110.49000001</v>
      </c>
    </row>
    <row r="39" spans="2:15" s="2" customFormat="1" ht="15" customHeight="1">
      <c r="B39" s="61" t="s">
        <v>296</v>
      </c>
      <c r="C39" s="62">
        <v>922584.08</v>
      </c>
      <c r="D39" s="62">
        <v>922906.92</v>
      </c>
      <c r="E39" s="62">
        <v>1009780.4199999999</v>
      </c>
      <c r="F39" s="62">
        <v>1014336.1800000002</v>
      </c>
      <c r="G39" s="62">
        <v>950257.94999999972</v>
      </c>
      <c r="H39" s="62">
        <v>1002716.4800000004</v>
      </c>
      <c r="I39" s="62">
        <v>895065.55999999959</v>
      </c>
      <c r="J39" s="62">
        <v>845324.06000000052</v>
      </c>
      <c r="K39" s="62">
        <v>1019483.1799999997</v>
      </c>
      <c r="L39" s="62">
        <v>1114281.1799999997</v>
      </c>
      <c r="M39" s="62">
        <v>1152931.1600000001</v>
      </c>
      <c r="N39" s="62">
        <v>1107201.5199999996</v>
      </c>
      <c r="O39" s="62">
        <f t="shared" si="12"/>
        <v>11956868.689999999</v>
      </c>
    </row>
    <row r="40" spans="2:15" s="2" customFormat="1" ht="15" customHeight="1">
      <c r="B40" s="63" t="s">
        <v>233</v>
      </c>
      <c r="C40" s="62">
        <v>13609823.220000001</v>
      </c>
      <c r="D40" s="62">
        <v>15349444.189999999</v>
      </c>
      <c r="E40" s="62">
        <v>16114216.599999998</v>
      </c>
      <c r="F40" s="62">
        <v>16795931.670000002</v>
      </c>
      <c r="G40" s="62">
        <v>15583273.389999993</v>
      </c>
      <c r="H40" s="62">
        <v>17688394.520000011</v>
      </c>
      <c r="I40" s="62">
        <v>16232496.269999996</v>
      </c>
      <c r="J40" s="62">
        <v>17249526.129999995</v>
      </c>
      <c r="K40" s="62">
        <v>18570468.220000014</v>
      </c>
      <c r="L40" s="62">
        <v>19233617.329999983</v>
      </c>
      <c r="M40" s="62">
        <v>18786945.520000011</v>
      </c>
      <c r="N40" s="62">
        <v>17943980.93</v>
      </c>
      <c r="O40" s="62">
        <f>SUM(C40:N40)</f>
        <v>203158117.99000001</v>
      </c>
    </row>
    <row r="41" spans="2:15" s="2" customFormat="1" ht="15" customHeight="1">
      <c r="B41" s="63" t="s">
        <v>236</v>
      </c>
      <c r="C41" s="62">
        <v>514162.78</v>
      </c>
      <c r="D41" s="62">
        <v>564217.06000000006</v>
      </c>
      <c r="E41" s="62">
        <v>606665.64999999991</v>
      </c>
      <c r="F41" s="62">
        <v>677996.03</v>
      </c>
      <c r="G41" s="62">
        <v>588547.00999999978</v>
      </c>
      <c r="H41" s="62">
        <v>736618.05000000028</v>
      </c>
      <c r="I41" s="62">
        <v>926099.36000000034</v>
      </c>
      <c r="J41" s="62">
        <v>753561.18999999948</v>
      </c>
      <c r="K41" s="62">
        <v>721043.4299999997</v>
      </c>
      <c r="L41" s="62">
        <v>701607.8900000006</v>
      </c>
      <c r="M41" s="62">
        <v>737488.87999999989</v>
      </c>
      <c r="N41" s="62">
        <v>787792.62000000011</v>
      </c>
      <c r="O41" s="62">
        <f>SUM(C41:N41)</f>
        <v>8315799.9500000002</v>
      </c>
    </row>
    <row r="42" spans="2:15" s="2" customFormat="1" ht="15" customHeight="1">
      <c r="B42" s="63" t="s">
        <v>294</v>
      </c>
      <c r="C42" s="62">
        <v>9323382.1199999992</v>
      </c>
      <c r="D42" s="62">
        <v>9638560.660000002</v>
      </c>
      <c r="E42" s="62">
        <v>10975613.549999997</v>
      </c>
      <c r="F42" s="62">
        <v>11979681.219999999</v>
      </c>
      <c r="G42" s="62">
        <v>10698676.870000005</v>
      </c>
      <c r="H42" s="62">
        <v>11953394.539999999</v>
      </c>
      <c r="I42" s="62">
        <v>11757876.020000003</v>
      </c>
      <c r="J42" s="62">
        <v>11405067.959999993</v>
      </c>
      <c r="K42" s="62">
        <v>14223147.530000001</v>
      </c>
      <c r="L42" s="62">
        <v>13907863.730000004</v>
      </c>
      <c r="M42" s="62">
        <v>13617451.159999996</v>
      </c>
      <c r="N42" s="62">
        <v>12952299.269999996</v>
      </c>
      <c r="O42" s="62">
        <f>SUM(C42:N42)</f>
        <v>142433014.63</v>
      </c>
    </row>
    <row r="43" spans="2:15" s="2" customFormat="1" ht="7.5" customHeight="1">
      <c r="B43" s="64"/>
      <c r="C43" s="81"/>
      <c r="D43" s="81"/>
      <c r="E43" s="81"/>
      <c r="F43" s="81"/>
      <c r="G43" s="81"/>
      <c r="H43" s="81"/>
      <c r="I43" s="81"/>
      <c r="J43" s="81"/>
      <c r="K43" s="81"/>
      <c r="L43" s="81"/>
      <c r="M43" s="81"/>
      <c r="N43" s="81"/>
      <c r="O43" s="81"/>
    </row>
    <row r="44" spans="2:15" s="2" customFormat="1" ht="15" customHeight="1">
      <c r="B44" s="530" t="s">
        <v>297</v>
      </c>
      <c r="C44" s="67">
        <f t="shared" ref="C44:O44" si="13">SUM(C38:C42)</f>
        <v>64806653.309999995</v>
      </c>
      <c r="D44" s="67">
        <f t="shared" si="13"/>
        <v>73654665.189999998</v>
      </c>
      <c r="E44" s="67">
        <f t="shared" si="13"/>
        <v>78081879.530000001</v>
      </c>
      <c r="F44" s="67">
        <f t="shared" si="13"/>
        <v>79988461.549999982</v>
      </c>
      <c r="G44" s="67">
        <f t="shared" si="13"/>
        <v>75500057.76000002</v>
      </c>
      <c r="H44" s="67">
        <f t="shared" si="13"/>
        <v>84350973.629999995</v>
      </c>
      <c r="I44" s="67">
        <f t="shared" si="13"/>
        <v>78284067.76000002</v>
      </c>
      <c r="J44" s="67">
        <f t="shared" si="13"/>
        <v>83471968.459999993</v>
      </c>
      <c r="K44" s="67">
        <f t="shared" si="13"/>
        <v>91061771.060000002</v>
      </c>
      <c r="L44" s="67">
        <f t="shared" si="13"/>
        <v>93416605.170000017</v>
      </c>
      <c r="M44" s="67">
        <f t="shared" si="13"/>
        <v>92511854.080000013</v>
      </c>
      <c r="N44" s="67">
        <f t="shared" si="13"/>
        <v>85978954.249999955</v>
      </c>
      <c r="O44" s="67">
        <f t="shared" si="13"/>
        <v>981107911.75000012</v>
      </c>
    </row>
    <row r="45" spans="2:15" ht="7.5" customHeight="1">
      <c r="C45" s="69"/>
      <c r="D45" s="69"/>
      <c r="E45" s="69"/>
      <c r="F45" s="69"/>
      <c r="G45" s="69"/>
      <c r="H45" s="69"/>
      <c r="I45" s="69"/>
      <c r="J45" s="69"/>
      <c r="K45" s="69"/>
      <c r="L45" s="69"/>
      <c r="M45" s="69"/>
      <c r="N45" s="69"/>
      <c r="O45" s="69"/>
    </row>
    <row r="46" spans="2:15" ht="7.5" customHeight="1">
      <c r="B46" s="70"/>
      <c r="C46" s="71"/>
      <c r="D46" s="71"/>
      <c r="E46" s="71"/>
      <c r="F46" s="71"/>
      <c r="G46" s="71"/>
      <c r="H46" s="71"/>
      <c r="I46" s="71"/>
      <c r="J46" s="71"/>
      <c r="K46" s="71"/>
      <c r="L46" s="71"/>
      <c r="M46" s="71"/>
      <c r="N46" s="71"/>
      <c r="O46" s="71"/>
    </row>
    <row r="47" spans="2:15" ht="12.75" customHeight="1">
      <c r="C47" s="429" t="s">
        <v>313</v>
      </c>
      <c r="F47" s="88"/>
    </row>
  </sheetData>
  <mergeCells count="3">
    <mergeCell ref="B8:O8"/>
    <mergeCell ref="B22:O22"/>
    <mergeCell ref="B36:O36"/>
  </mergeCells>
  <pageMargins left="0.75" right="0.75" top="1" bottom="1" header="0.5" footer="0.5"/>
  <pageSetup paperSize="9"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2579C-ACC2-408E-92C0-C750AEDBD2A7}">
  <sheetPr codeName="Sheet16">
    <tabColor theme="4"/>
  </sheetPr>
  <dimension ref="A1:YY114"/>
  <sheetViews>
    <sheetView showGridLines="0" zoomScale="90" zoomScaleNormal="90" workbookViewId="0">
      <selection activeCell="B30" sqref="B30"/>
    </sheetView>
  </sheetViews>
  <sheetFormatPr defaultColWidth="0" defaultRowHeight="0" customHeight="1" zeroHeight="1"/>
  <cols>
    <col min="1" max="1" width="1.7109375" style="1" customWidth="1"/>
    <col min="2" max="2" width="42.28515625" style="56" customWidth="1"/>
    <col min="3" max="3" width="25.7109375" style="56" customWidth="1"/>
    <col min="4" max="4" width="31" style="56" customWidth="1"/>
    <col min="5" max="5" width="9.140625" style="56" customWidth="1"/>
    <col min="6" max="35" width="0" style="56" hidden="1" customWidth="1"/>
    <col min="36" max="16384" width="9.140625" style="56" hidden="1"/>
  </cols>
  <sheetData>
    <row r="1" spans="1:675" s="1" customFormat="1" ht="9.9499999999999993" customHeight="1"/>
    <row r="2" spans="1:675" s="30" customFormat="1" ht="24.95" customHeight="1">
      <c r="A2" s="2"/>
      <c r="B2" s="27" t="str">
        <f>'Reposicionamento Tarifário'!D2</f>
        <v>Companhia de Saneamento Ambiental do Distrito Federal - CAESB</v>
      </c>
      <c r="C2" s="28"/>
      <c r="D2" s="28"/>
      <c r="E2" s="29"/>
      <c r="F2" s="29"/>
      <c r="G2" s="29"/>
      <c r="H2" s="29"/>
      <c r="I2" s="29"/>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c r="IT2" s="29"/>
      <c r="IU2" s="29"/>
      <c r="IV2" s="29"/>
      <c r="IW2" s="29"/>
      <c r="IX2" s="29"/>
      <c r="IY2" s="29"/>
      <c r="IZ2" s="29"/>
      <c r="JA2" s="29"/>
      <c r="JB2" s="29"/>
      <c r="JC2" s="29"/>
      <c r="JD2" s="29"/>
      <c r="JE2" s="29"/>
      <c r="JF2" s="29"/>
      <c r="JG2" s="29"/>
      <c r="JH2" s="29"/>
      <c r="JI2" s="29"/>
      <c r="JJ2" s="29"/>
      <c r="JK2" s="29"/>
      <c r="JL2" s="29"/>
      <c r="JM2" s="29"/>
      <c r="JN2" s="29"/>
      <c r="JO2" s="29"/>
      <c r="JP2" s="29"/>
      <c r="JQ2" s="29"/>
      <c r="JR2" s="29"/>
      <c r="JS2" s="29"/>
      <c r="JT2" s="29"/>
      <c r="JU2" s="29"/>
      <c r="JV2" s="29"/>
      <c r="JW2" s="29"/>
      <c r="JX2" s="29"/>
      <c r="JY2" s="29"/>
      <c r="JZ2" s="29"/>
      <c r="KA2" s="29"/>
      <c r="KB2" s="29"/>
      <c r="KC2" s="29"/>
      <c r="KD2" s="29"/>
      <c r="KE2" s="29"/>
      <c r="KF2" s="29"/>
      <c r="KG2" s="29"/>
      <c r="KH2" s="29"/>
      <c r="KI2" s="29"/>
      <c r="KJ2" s="29"/>
      <c r="KK2" s="29"/>
      <c r="KL2" s="29"/>
      <c r="KM2" s="29"/>
      <c r="KN2" s="29"/>
      <c r="KO2" s="29"/>
      <c r="KP2" s="29"/>
      <c r="KQ2" s="29"/>
      <c r="KR2" s="29"/>
      <c r="KS2" s="29"/>
      <c r="KT2" s="29"/>
      <c r="KU2" s="29"/>
      <c r="KV2" s="29"/>
      <c r="KW2" s="29"/>
      <c r="KX2" s="29"/>
      <c r="KY2" s="29"/>
      <c r="KZ2" s="29"/>
      <c r="LA2" s="29"/>
      <c r="LB2" s="29"/>
      <c r="LC2" s="29"/>
      <c r="LD2" s="29"/>
      <c r="LE2" s="29"/>
      <c r="LF2" s="29"/>
      <c r="LG2" s="29"/>
      <c r="LH2" s="29"/>
      <c r="LI2" s="29"/>
      <c r="LJ2" s="29"/>
      <c r="LK2" s="29"/>
      <c r="LL2" s="29"/>
      <c r="LM2" s="29"/>
      <c r="LN2" s="29"/>
      <c r="LO2" s="29"/>
      <c r="LP2" s="29"/>
      <c r="LQ2" s="29"/>
      <c r="LR2" s="29"/>
      <c r="LS2" s="29"/>
      <c r="LT2" s="29"/>
      <c r="LU2" s="29"/>
      <c r="LV2" s="29"/>
      <c r="LW2" s="29"/>
      <c r="LX2" s="29"/>
      <c r="LY2" s="29"/>
      <c r="LZ2" s="29"/>
      <c r="MA2" s="29"/>
      <c r="MB2" s="29"/>
      <c r="MC2" s="29"/>
      <c r="MD2" s="29"/>
      <c r="ME2" s="29"/>
      <c r="MF2" s="29"/>
      <c r="MG2" s="29"/>
      <c r="MH2" s="29"/>
      <c r="MI2" s="29"/>
      <c r="MJ2" s="29"/>
      <c r="MK2" s="29"/>
      <c r="ML2" s="29"/>
      <c r="MM2" s="29"/>
      <c r="MN2" s="29"/>
      <c r="MO2" s="29"/>
      <c r="MP2" s="29"/>
      <c r="MQ2" s="29"/>
      <c r="MR2" s="29"/>
      <c r="MS2" s="29"/>
      <c r="MT2" s="29"/>
      <c r="MU2" s="29"/>
      <c r="MV2" s="29"/>
      <c r="MW2" s="29"/>
      <c r="MX2" s="29"/>
      <c r="MY2" s="29"/>
      <c r="MZ2" s="29"/>
      <c r="NA2" s="29"/>
      <c r="NB2" s="29"/>
      <c r="NC2" s="29"/>
      <c r="ND2" s="29"/>
      <c r="NE2" s="29"/>
      <c r="NF2" s="29"/>
      <c r="NG2" s="29"/>
      <c r="NH2" s="29"/>
      <c r="NI2" s="29"/>
      <c r="NJ2" s="29"/>
      <c r="NK2" s="29"/>
      <c r="NL2" s="29"/>
      <c r="NM2" s="29"/>
      <c r="NN2" s="29"/>
      <c r="NO2" s="29"/>
      <c r="NP2" s="29"/>
      <c r="NQ2" s="29"/>
      <c r="NR2" s="29"/>
      <c r="NS2" s="29"/>
      <c r="NT2" s="29"/>
      <c r="NU2" s="29"/>
      <c r="NV2" s="29"/>
      <c r="NW2" s="29"/>
      <c r="NX2" s="29"/>
      <c r="NY2" s="29"/>
      <c r="NZ2" s="29"/>
      <c r="OA2" s="29"/>
      <c r="OB2" s="29"/>
      <c r="OC2" s="29"/>
      <c r="OD2" s="29"/>
      <c r="OE2" s="29"/>
      <c r="OF2" s="29"/>
      <c r="OG2" s="29"/>
      <c r="OH2" s="29"/>
      <c r="OI2" s="29"/>
      <c r="OJ2" s="29"/>
      <c r="OK2" s="29"/>
      <c r="OL2" s="29"/>
      <c r="OM2" s="29"/>
      <c r="ON2" s="29"/>
      <c r="OO2" s="29"/>
      <c r="OP2" s="29"/>
      <c r="OQ2" s="29"/>
      <c r="OR2" s="29"/>
      <c r="OS2" s="29"/>
      <c r="OT2" s="29"/>
      <c r="OU2" s="29"/>
      <c r="OV2" s="29"/>
      <c r="OW2" s="29"/>
      <c r="OX2" s="29"/>
      <c r="OY2" s="29"/>
      <c r="OZ2" s="29"/>
      <c r="PA2" s="29"/>
      <c r="PB2" s="29"/>
      <c r="PC2" s="29"/>
      <c r="PD2" s="29"/>
      <c r="PE2" s="29"/>
      <c r="PF2" s="29"/>
      <c r="PG2" s="29"/>
      <c r="PH2" s="29"/>
      <c r="PI2" s="29"/>
      <c r="PJ2" s="29"/>
      <c r="PK2" s="29"/>
      <c r="PL2" s="29"/>
      <c r="PM2" s="29"/>
      <c r="PN2" s="29"/>
      <c r="PO2" s="29"/>
      <c r="PP2" s="29"/>
      <c r="PQ2" s="29"/>
      <c r="PR2" s="29"/>
      <c r="PS2" s="29"/>
      <c r="PT2" s="29"/>
      <c r="PU2" s="29"/>
      <c r="PV2" s="29"/>
      <c r="PW2" s="29"/>
      <c r="PX2" s="29"/>
      <c r="PY2" s="29"/>
      <c r="PZ2" s="29"/>
      <c r="QA2" s="29"/>
      <c r="QB2" s="29"/>
      <c r="QC2" s="29"/>
      <c r="QD2" s="29"/>
      <c r="QE2" s="29"/>
      <c r="QF2" s="29"/>
      <c r="QG2" s="29"/>
      <c r="QH2" s="29"/>
      <c r="QI2" s="29"/>
      <c r="QJ2" s="29"/>
      <c r="QK2" s="29"/>
      <c r="QL2" s="29"/>
      <c r="QM2" s="29"/>
      <c r="QN2" s="29"/>
      <c r="QO2" s="29"/>
      <c r="QP2" s="29"/>
      <c r="QQ2" s="29"/>
      <c r="QR2" s="29"/>
      <c r="QS2" s="29"/>
      <c r="QT2" s="29"/>
      <c r="QU2" s="29"/>
      <c r="QV2" s="29"/>
      <c r="QW2" s="29"/>
      <c r="QX2" s="29"/>
      <c r="QY2" s="29"/>
      <c r="QZ2" s="29"/>
      <c r="RA2" s="29"/>
      <c r="RB2" s="29"/>
      <c r="RC2" s="29"/>
      <c r="RD2" s="29"/>
      <c r="RE2" s="29"/>
      <c r="RF2" s="29"/>
      <c r="RG2" s="29"/>
      <c r="RH2" s="29"/>
      <c r="RI2" s="29"/>
      <c r="RJ2" s="29"/>
      <c r="RK2" s="29"/>
      <c r="RL2" s="29"/>
      <c r="RM2" s="29"/>
      <c r="RN2" s="29"/>
      <c r="RO2" s="29"/>
      <c r="RP2" s="29"/>
      <c r="RQ2" s="29"/>
      <c r="RR2" s="29"/>
      <c r="RS2" s="29"/>
      <c r="RT2" s="29"/>
      <c r="RU2" s="29"/>
      <c r="RV2" s="29"/>
      <c r="RW2" s="29"/>
      <c r="RX2" s="29"/>
      <c r="RY2" s="29"/>
      <c r="RZ2" s="29"/>
      <c r="SA2" s="29"/>
      <c r="SB2" s="29"/>
      <c r="SC2" s="29"/>
      <c r="SD2" s="29"/>
      <c r="SE2" s="29"/>
      <c r="SF2" s="29"/>
      <c r="SG2" s="29"/>
      <c r="SH2" s="29"/>
      <c r="SI2" s="29"/>
      <c r="SJ2" s="29"/>
      <c r="SK2" s="29"/>
      <c r="SL2" s="29"/>
      <c r="SM2" s="29"/>
      <c r="SN2" s="29"/>
      <c r="SO2" s="29"/>
      <c r="SP2" s="29"/>
      <c r="SQ2" s="29"/>
      <c r="SR2" s="29"/>
      <c r="SS2" s="29"/>
      <c r="ST2" s="29"/>
      <c r="SU2" s="29"/>
      <c r="SV2" s="29"/>
      <c r="SW2" s="29"/>
      <c r="SX2" s="29"/>
      <c r="SY2" s="29"/>
      <c r="SZ2" s="29"/>
      <c r="TA2" s="29"/>
      <c r="TB2" s="29"/>
      <c r="TC2" s="29"/>
      <c r="TD2" s="29"/>
      <c r="TE2" s="29"/>
      <c r="TF2" s="29"/>
      <c r="TG2" s="29"/>
      <c r="TH2" s="29"/>
      <c r="TI2" s="29"/>
      <c r="TJ2" s="29"/>
      <c r="TK2" s="29"/>
      <c r="TL2" s="29"/>
      <c r="TM2" s="29"/>
      <c r="TN2" s="29"/>
      <c r="TO2" s="29"/>
      <c r="TP2" s="29"/>
      <c r="TQ2" s="29"/>
      <c r="TR2" s="29"/>
      <c r="TS2" s="29"/>
      <c r="TT2" s="29"/>
      <c r="TU2" s="29"/>
      <c r="TV2" s="29"/>
      <c r="TW2" s="29"/>
      <c r="TX2" s="29"/>
      <c r="TY2" s="29"/>
      <c r="TZ2" s="29"/>
      <c r="UA2" s="29"/>
      <c r="UB2" s="29"/>
      <c r="UC2" s="29"/>
      <c r="UD2" s="29"/>
      <c r="UE2" s="29"/>
      <c r="UF2" s="29"/>
      <c r="UG2" s="29"/>
      <c r="UH2" s="29"/>
      <c r="UI2" s="29"/>
      <c r="UJ2" s="29"/>
      <c r="UK2" s="29"/>
      <c r="UL2" s="29"/>
      <c r="UM2" s="29"/>
      <c r="UN2" s="29"/>
      <c r="UO2" s="29"/>
      <c r="UP2" s="29"/>
      <c r="UQ2" s="29"/>
      <c r="UR2" s="29"/>
      <c r="US2" s="29"/>
      <c r="UT2" s="29"/>
      <c r="UU2" s="29"/>
      <c r="UV2" s="29"/>
      <c r="UW2" s="29"/>
      <c r="UX2" s="29"/>
      <c r="UY2" s="29"/>
      <c r="UZ2" s="29"/>
      <c r="VA2" s="29"/>
      <c r="VB2" s="29"/>
      <c r="VC2" s="29"/>
      <c r="VD2" s="29"/>
      <c r="VE2" s="29"/>
      <c r="VF2" s="29"/>
      <c r="VG2" s="29"/>
      <c r="VH2" s="29"/>
      <c r="VI2" s="29"/>
      <c r="VJ2" s="29"/>
      <c r="VK2" s="29"/>
      <c r="VL2" s="29"/>
      <c r="VM2" s="29"/>
      <c r="VN2" s="29"/>
      <c r="VO2" s="29"/>
      <c r="VP2" s="29"/>
      <c r="VQ2" s="29"/>
      <c r="VR2" s="29"/>
      <c r="VS2" s="29"/>
      <c r="VT2" s="29"/>
      <c r="VU2" s="29"/>
      <c r="VV2" s="29"/>
      <c r="VW2" s="29"/>
      <c r="VX2" s="29"/>
      <c r="VY2" s="29"/>
      <c r="VZ2" s="29"/>
      <c r="WA2" s="29"/>
      <c r="WB2" s="29"/>
      <c r="WC2" s="29"/>
      <c r="WD2" s="29"/>
      <c r="WE2" s="29"/>
      <c r="WF2" s="29"/>
      <c r="WG2" s="29"/>
      <c r="WH2" s="29"/>
      <c r="WI2" s="29"/>
      <c r="WJ2" s="29"/>
      <c r="WK2" s="29"/>
      <c r="WL2" s="29"/>
      <c r="WM2" s="29"/>
      <c r="WN2" s="29"/>
      <c r="WO2" s="29"/>
      <c r="WP2" s="29"/>
      <c r="WQ2" s="29"/>
      <c r="WR2" s="29"/>
      <c r="WS2" s="29"/>
      <c r="WT2" s="29"/>
      <c r="WU2" s="29"/>
      <c r="WV2" s="29"/>
      <c r="WW2" s="29"/>
      <c r="WX2" s="29"/>
      <c r="WY2" s="29"/>
      <c r="WZ2" s="29"/>
      <c r="XA2" s="29"/>
      <c r="XB2" s="29"/>
      <c r="XC2" s="29"/>
      <c r="XD2" s="29"/>
      <c r="XE2" s="29"/>
      <c r="XF2" s="29"/>
      <c r="XG2" s="29"/>
      <c r="XH2" s="29"/>
      <c r="XI2" s="29"/>
      <c r="XJ2" s="29"/>
      <c r="XK2" s="29"/>
      <c r="XL2" s="29"/>
      <c r="XM2" s="29"/>
      <c r="XN2" s="29"/>
      <c r="XO2" s="29"/>
      <c r="XP2" s="29"/>
      <c r="XQ2" s="29"/>
      <c r="XR2" s="29"/>
      <c r="XS2" s="29"/>
      <c r="XT2" s="29"/>
      <c r="XU2" s="29"/>
      <c r="XV2" s="29"/>
      <c r="XW2" s="29"/>
      <c r="XX2" s="29"/>
      <c r="XY2" s="29"/>
      <c r="XZ2" s="29"/>
      <c r="YA2" s="29"/>
      <c r="YB2" s="29"/>
      <c r="YC2" s="29"/>
      <c r="YD2" s="29"/>
      <c r="YE2" s="29"/>
      <c r="YF2" s="29"/>
      <c r="YG2" s="29"/>
      <c r="YH2" s="29"/>
      <c r="YI2" s="29"/>
      <c r="YJ2" s="29"/>
      <c r="YK2" s="29"/>
      <c r="YL2" s="29"/>
      <c r="YM2" s="29"/>
      <c r="YN2" s="29"/>
      <c r="YO2" s="29"/>
      <c r="YP2" s="29"/>
      <c r="YQ2" s="29"/>
      <c r="YR2" s="29"/>
      <c r="YS2" s="29"/>
      <c r="YT2" s="29"/>
      <c r="YU2" s="29"/>
      <c r="YV2" s="29"/>
      <c r="YW2" s="29"/>
      <c r="YX2" s="29"/>
      <c r="YY2" s="29"/>
    </row>
    <row r="3" spans="1:675" s="6" customFormat="1" ht="20.100000000000001" customHeight="1">
      <c r="A3" s="3"/>
      <c r="B3" s="4" t="str">
        <f>'Reposicionamento Tarifário'!D3</f>
        <v>Revisão Tarifária Periódica (4ª RTP)</v>
      </c>
      <c r="C3" s="5"/>
      <c r="D3" s="5"/>
    </row>
    <row r="4" spans="1:675" s="6" customFormat="1" ht="20.100000000000001" customHeight="1">
      <c r="A4" s="3"/>
      <c r="B4" s="4" t="s">
        <v>314</v>
      </c>
      <c r="C4" s="5"/>
      <c r="D4" s="5"/>
    </row>
    <row r="5" spans="1:675" s="6" customFormat="1" ht="20.100000000000001" customHeight="1">
      <c r="A5" s="3"/>
      <c r="B5" s="7" t="s">
        <v>145</v>
      </c>
      <c r="C5" s="5"/>
      <c r="D5" s="5"/>
    </row>
    <row r="6" spans="1:675" s="9" customFormat="1" ht="30" customHeight="1">
      <c r="A6" s="2"/>
      <c r="B6" s="8"/>
      <c r="C6" s="31"/>
      <c r="D6" s="32"/>
      <c r="E6" s="6"/>
      <c r="F6" s="1"/>
      <c r="G6" s="1"/>
      <c r="H6" s="1"/>
      <c r="I6" s="1"/>
      <c r="J6" s="1"/>
      <c r="K6" s="1"/>
      <c r="L6" s="1"/>
      <c r="M6" s="1"/>
      <c r="N6" s="1"/>
      <c r="O6" s="1"/>
      <c r="P6" s="1"/>
      <c r="Q6" s="1"/>
      <c r="R6" s="1"/>
      <c r="S6" s="1"/>
      <c r="T6" s="1"/>
      <c r="U6" s="1"/>
      <c r="V6" s="1"/>
      <c r="W6" s="1"/>
      <c r="X6" s="1"/>
      <c r="Y6" s="1"/>
      <c r="Z6" s="1"/>
      <c r="AA6" s="1"/>
      <c r="AB6" s="10"/>
    </row>
    <row r="7" spans="1:675" s="34" customFormat="1" ht="12.75">
      <c r="A7" s="1"/>
      <c r="B7" s="33"/>
    </row>
    <row r="8" spans="1:675" s="39" customFormat="1" ht="15" customHeight="1">
      <c r="A8" s="1"/>
      <c r="B8" s="35" t="s">
        <v>315</v>
      </c>
      <c r="C8" s="106"/>
      <c r="D8" s="106"/>
    </row>
    <row r="9" spans="1:675" s="39" customFormat="1" ht="15" customHeight="1">
      <c r="A9" s="1"/>
      <c r="B9" s="406" t="s">
        <v>316</v>
      </c>
      <c r="C9" s="105"/>
      <c r="D9" s="105"/>
    </row>
    <row r="10" spans="1:675" s="39" customFormat="1" ht="15" customHeight="1">
      <c r="A10" s="1"/>
      <c r="B10" s="406" t="s">
        <v>277</v>
      </c>
      <c r="C10" s="105"/>
      <c r="D10" s="105"/>
    </row>
    <row r="11" spans="1:675" s="39" customFormat="1" ht="7.5" customHeight="1">
      <c r="A11" s="1"/>
      <c r="B11" s="49"/>
      <c r="C11" s="105"/>
      <c r="D11" s="105"/>
    </row>
    <row r="12" spans="1:675" s="39" customFormat="1" ht="15" customHeight="1">
      <c r="A12" s="1"/>
      <c r="B12" s="110">
        <v>60000</v>
      </c>
      <c r="C12" s="108"/>
      <c r="D12" s="18"/>
      <c r="E12" s="16"/>
    </row>
    <row r="13" spans="1:675" s="39" customFormat="1" ht="15" customHeight="1">
      <c r="A13" s="1"/>
      <c r="B13" s="743"/>
      <c r="C13" s="108"/>
      <c r="D13" s="18"/>
      <c r="E13" s="16"/>
    </row>
    <row r="14" spans="1:675" s="39" customFormat="1" ht="25.5">
      <c r="A14" s="1"/>
      <c r="B14" s="52" t="s">
        <v>317</v>
      </c>
      <c r="C14" s="108"/>
      <c r="D14" s="18"/>
      <c r="E14" s="16"/>
    </row>
    <row r="15" spans="1:675" s="39" customFormat="1" ht="15" customHeight="1">
      <c r="A15" s="1"/>
      <c r="B15" s="406" t="s">
        <v>316</v>
      </c>
      <c r="C15" s="108"/>
      <c r="D15" s="18"/>
      <c r="E15" s="16"/>
    </row>
    <row r="16" spans="1:675" s="39" customFormat="1" ht="15" customHeight="1">
      <c r="A16" s="1"/>
      <c r="B16" s="406" t="s">
        <v>277</v>
      </c>
      <c r="C16" s="108"/>
      <c r="D16" s="18"/>
      <c r="E16" s="16"/>
    </row>
    <row r="17" spans="1:30" s="39" customFormat="1" ht="15" customHeight="1">
      <c r="A17" s="1"/>
      <c r="B17" s="49"/>
      <c r="C17" s="108"/>
      <c r="D17" s="18"/>
      <c r="E17" s="16"/>
    </row>
    <row r="18" spans="1:30" s="39" customFormat="1" ht="15" customHeight="1">
      <c r="A18" s="1"/>
      <c r="B18" s="110">
        <v>10000000</v>
      </c>
      <c r="C18" s="108"/>
      <c r="D18" s="18"/>
      <c r="E18" s="16"/>
    </row>
    <row r="19" spans="1:30" s="39" customFormat="1" ht="15" customHeight="1">
      <c r="A19" s="1"/>
      <c r="B19" s="743"/>
      <c r="C19" s="108"/>
      <c r="D19" s="18"/>
      <c r="E19" s="16"/>
    </row>
    <row r="20" spans="1:30" s="39" customFormat="1" ht="25.5" customHeight="1">
      <c r="A20" s="1"/>
      <c r="B20" s="52" t="s">
        <v>318</v>
      </c>
      <c r="C20" s="108"/>
      <c r="D20" s="18"/>
      <c r="E20" s="16"/>
    </row>
    <row r="21" spans="1:30" s="39" customFormat="1" ht="15" customHeight="1">
      <c r="A21" s="1"/>
      <c r="B21" s="406" t="s">
        <v>316</v>
      </c>
      <c r="C21" s="108"/>
      <c r="D21" s="18"/>
      <c r="E21" s="16"/>
    </row>
    <row r="22" spans="1:30" s="39" customFormat="1" ht="15" customHeight="1">
      <c r="A22" s="1"/>
      <c r="B22" s="406" t="s">
        <v>277</v>
      </c>
      <c r="C22" s="108"/>
      <c r="D22" s="18"/>
      <c r="E22" s="16"/>
    </row>
    <row r="23" spans="1:30" s="39" customFormat="1" ht="15" customHeight="1">
      <c r="A23" s="1"/>
      <c r="B23" s="49"/>
      <c r="C23" s="108"/>
      <c r="D23" s="18"/>
      <c r="E23" s="16"/>
    </row>
    <row r="24" spans="1:30" s="39" customFormat="1" ht="15" customHeight="1">
      <c r="A24" s="1"/>
      <c r="B24" s="110">
        <v>6000000</v>
      </c>
      <c r="C24" s="108"/>
      <c r="D24" s="18"/>
      <c r="E24" s="16"/>
    </row>
    <row r="25" spans="1:30" s="39" customFormat="1" ht="15" customHeight="1">
      <c r="A25" s="1"/>
      <c r="B25" s="743"/>
      <c r="C25" s="108"/>
      <c r="D25" s="18"/>
      <c r="E25" s="16"/>
    </row>
    <row r="26" spans="1:30" s="40" customFormat="1" ht="25.5" customHeight="1">
      <c r="A26" s="1"/>
      <c r="B26" s="52" t="s">
        <v>319</v>
      </c>
      <c r="C26" s="109"/>
      <c r="D26" s="109"/>
      <c r="E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row>
    <row r="27" spans="1:30" s="40" customFormat="1" ht="15" customHeight="1">
      <c r="A27" s="1"/>
      <c r="B27" s="406" t="s">
        <v>316</v>
      </c>
      <c r="C27" s="109"/>
      <c r="D27" s="109"/>
      <c r="E27" s="39"/>
      <c r="F27" s="39"/>
      <c r="G27" s="39"/>
      <c r="H27" s="39"/>
      <c r="I27" s="39"/>
      <c r="J27" s="39"/>
      <c r="K27" s="39"/>
      <c r="L27" s="39"/>
      <c r="M27" s="39"/>
      <c r="N27" s="39"/>
      <c r="O27" s="39"/>
      <c r="P27" s="39"/>
      <c r="Q27" s="39"/>
      <c r="R27" s="39"/>
      <c r="S27" s="39"/>
      <c r="T27" s="39"/>
      <c r="U27" s="39"/>
      <c r="V27" s="39"/>
      <c r="W27" s="39"/>
      <c r="X27" s="39"/>
      <c r="Y27" s="39"/>
      <c r="Z27" s="39"/>
      <c r="AA27" s="39"/>
      <c r="AB27" s="39"/>
      <c r="AC27" s="39"/>
      <c r="AD27" s="39"/>
    </row>
    <row r="28" spans="1:30" s="40" customFormat="1" ht="15" customHeight="1">
      <c r="A28" s="1"/>
      <c r="B28" s="406" t="s">
        <v>277</v>
      </c>
      <c r="C28" s="109"/>
      <c r="D28" s="109"/>
      <c r="E28" s="39"/>
      <c r="F28" s="39"/>
      <c r="G28" s="39"/>
      <c r="H28" s="39"/>
      <c r="I28" s="39"/>
      <c r="J28" s="39"/>
      <c r="K28" s="39"/>
      <c r="L28" s="39"/>
      <c r="M28" s="39"/>
      <c r="N28" s="39"/>
      <c r="O28" s="39"/>
      <c r="P28" s="39"/>
      <c r="Q28" s="39"/>
      <c r="R28" s="39"/>
      <c r="S28" s="39"/>
      <c r="T28" s="39"/>
      <c r="U28" s="39"/>
      <c r="V28" s="39"/>
      <c r="W28" s="39"/>
      <c r="X28" s="39"/>
      <c r="Y28" s="39"/>
      <c r="Z28" s="39"/>
      <c r="AA28" s="39"/>
      <c r="AB28" s="39"/>
      <c r="AC28" s="39"/>
      <c r="AD28" s="39"/>
    </row>
    <row r="29" spans="1:30" s="40" customFormat="1" ht="15" customHeight="1">
      <c r="A29" s="1"/>
      <c r="B29" s="49"/>
      <c r="C29" s="109"/>
      <c r="D29" s="109"/>
      <c r="E29" s="39"/>
      <c r="F29" s="39"/>
      <c r="G29" s="39"/>
      <c r="H29" s="39"/>
      <c r="I29" s="39"/>
      <c r="J29" s="39"/>
      <c r="K29" s="39"/>
      <c r="L29" s="39"/>
      <c r="M29" s="39"/>
      <c r="N29" s="39"/>
      <c r="O29" s="39"/>
      <c r="P29" s="39"/>
      <c r="Q29" s="39"/>
      <c r="R29" s="39"/>
      <c r="S29" s="39"/>
      <c r="T29" s="39"/>
      <c r="U29" s="39"/>
      <c r="V29" s="39"/>
      <c r="W29" s="39"/>
      <c r="X29" s="39"/>
      <c r="Y29" s="39"/>
      <c r="Z29" s="39"/>
      <c r="AA29" s="39"/>
      <c r="AB29" s="39"/>
      <c r="AC29" s="39"/>
      <c r="AD29" s="39"/>
    </row>
    <row r="30" spans="1:30" s="40" customFormat="1" ht="15" customHeight="1">
      <c r="A30" s="1"/>
      <c r="B30" s="110">
        <f>'Rec. Op. Direta (R$) 2023'!O18*0.2%</f>
        <v>4227969.7001999998</v>
      </c>
      <c r="C30" s="109"/>
      <c r="D30" s="109"/>
      <c r="E30" s="39"/>
      <c r="F30" s="39"/>
      <c r="G30" s="39"/>
      <c r="H30" s="39"/>
      <c r="I30" s="39"/>
      <c r="J30" s="39"/>
      <c r="K30" s="39"/>
      <c r="L30" s="39"/>
      <c r="M30" s="39"/>
      <c r="N30" s="39"/>
      <c r="O30" s="39"/>
      <c r="P30" s="39"/>
      <c r="Q30" s="39"/>
      <c r="R30" s="39"/>
      <c r="S30" s="39"/>
      <c r="T30" s="39"/>
      <c r="U30" s="39"/>
      <c r="V30" s="39"/>
      <c r="W30" s="39"/>
      <c r="X30" s="39"/>
      <c r="Y30" s="39"/>
      <c r="Z30" s="39"/>
      <c r="AA30" s="39"/>
      <c r="AB30" s="39"/>
      <c r="AC30" s="39"/>
      <c r="AD30" s="39"/>
    </row>
    <row r="31" spans="1:30" s="40" customFormat="1" ht="7.5" customHeight="1">
      <c r="A31" s="1"/>
      <c r="B31" s="41"/>
      <c r="C31" s="109"/>
      <c r="D31" s="10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row>
    <row r="32" spans="1:30" s="40" customFormat="1" ht="7.5" customHeight="1">
      <c r="A32" s="1"/>
      <c r="B32" s="41"/>
      <c r="C32" s="109"/>
      <c r="D32" s="109"/>
      <c r="E32" s="39"/>
      <c r="F32" s="39"/>
      <c r="G32" s="39"/>
      <c r="H32" s="39"/>
      <c r="I32" s="39"/>
      <c r="J32" s="39"/>
      <c r="K32" s="39"/>
      <c r="L32" s="39"/>
      <c r="M32" s="39"/>
      <c r="N32" s="39"/>
      <c r="O32" s="39"/>
      <c r="P32" s="39"/>
      <c r="Q32" s="39"/>
      <c r="R32" s="39"/>
      <c r="S32" s="39"/>
      <c r="T32" s="39"/>
      <c r="U32" s="39"/>
      <c r="V32" s="39"/>
      <c r="W32" s="39"/>
      <c r="X32" s="39"/>
      <c r="Y32" s="39"/>
      <c r="Z32" s="39"/>
      <c r="AA32" s="39"/>
      <c r="AB32" s="39"/>
      <c r="AC32" s="39"/>
      <c r="AD32" s="39"/>
    </row>
    <row r="33" spans="2:675" s="1" customFormat="1" ht="15" hidden="1" customHeight="1">
      <c r="B33" s="56"/>
      <c r="C33" s="107"/>
      <c r="D33" s="107"/>
      <c r="E33" s="56"/>
      <c r="F33" s="56"/>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c r="HQ33" s="56"/>
      <c r="HR33" s="56"/>
      <c r="HS33" s="56"/>
      <c r="HT33" s="56"/>
      <c r="HU33" s="56"/>
      <c r="HV33" s="56"/>
      <c r="HW33" s="56"/>
      <c r="HX33" s="56"/>
      <c r="HY33" s="56"/>
      <c r="HZ33" s="56"/>
      <c r="IA33" s="56"/>
      <c r="IB33" s="56"/>
      <c r="IC33" s="56"/>
      <c r="ID33" s="56"/>
      <c r="IE33" s="56"/>
      <c r="IF33" s="56"/>
      <c r="IG33" s="56"/>
      <c r="IH33" s="56"/>
      <c r="II33" s="56"/>
      <c r="IJ33" s="56"/>
      <c r="IK33" s="56"/>
      <c r="IL33" s="56"/>
      <c r="IM33" s="56"/>
      <c r="IN33" s="56"/>
      <c r="IO33" s="56"/>
      <c r="IP33" s="56"/>
      <c r="IQ33" s="56"/>
      <c r="IR33" s="56"/>
      <c r="IS33" s="56"/>
      <c r="IT33" s="56"/>
      <c r="IU33" s="56"/>
      <c r="IV33" s="56"/>
      <c r="IW33" s="56"/>
      <c r="IX33" s="56"/>
      <c r="IY33" s="56"/>
      <c r="IZ33" s="56"/>
      <c r="JA33" s="56"/>
      <c r="JB33" s="56"/>
      <c r="JC33" s="56"/>
      <c r="JD33" s="56"/>
      <c r="JE33" s="56"/>
      <c r="JF33" s="56"/>
      <c r="JG33" s="56"/>
      <c r="JH33" s="56"/>
      <c r="JI33" s="56"/>
      <c r="JJ33" s="56"/>
      <c r="JK33" s="56"/>
      <c r="JL33" s="56"/>
      <c r="JM33" s="56"/>
      <c r="JN33" s="56"/>
      <c r="JO33" s="56"/>
      <c r="JP33" s="56"/>
      <c r="JQ33" s="56"/>
      <c r="JR33" s="56"/>
      <c r="JS33" s="56"/>
      <c r="JT33" s="56"/>
      <c r="JU33" s="56"/>
      <c r="JV33" s="56"/>
      <c r="JW33" s="56"/>
      <c r="JX33" s="56"/>
      <c r="JY33" s="56"/>
      <c r="JZ33" s="56"/>
      <c r="KA33" s="56"/>
      <c r="KB33" s="56"/>
      <c r="KC33" s="56"/>
      <c r="KD33" s="56"/>
      <c r="KE33" s="56"/>
      <c r="KF33" s="56"/>
      <c r="KG33" s="56"/>
      <c r="KH33" s="56"/>
      <c r="KI33" s="56"/>
      <c r="KJ33" s="56"/>
      <c r="KK33" s="56"/>
      <c r="KL33" s="56"/>
      <c r="KM33" s="56"/>
      <c r="KN33" s="56"/>
      <c r="KO33" s="56"/>
      <c r="KP33" s="56"/>
      <c r="KQ33" s="56"/>
      <c r="KR33" s="56"/>
      <c r="KS33" s="56"/>
      <c r="KT33" s="56"/>
      <c r="KU33" s="56"/>
      <c r="KV33" s="56"/>
      <c r="KW33" s="56"/>
      <c r="KX33" s="56"/>
      <c r="KY33" s="56"/>
      <c r="KZ33" s="56"/>
      <c r="LA33" s="56"/>
      <c r="LB33" s="56"/>
      <c r="LC33" s="56"/>
      <c r="LD33" s="56"/>
      <c r="LE33" s="56"/>
      <c r="LF33" s="56"/>
      <c r="LG33" s="56"/>
      <c r="LH33" s="56"/>
      <c r="LI33" s="56"/>
      <c r="LJ33" s="56"/>
      <c r="LK33" s="56"/>
      <c r="LL33" s="56"/>
      <c r="LM33" s="56"/>
      <c r="LN33" s="56"/>
      <c r="LO33" s="56"/>
      <c r="LP33" s="56"/>
      <c r="LQ33" s="56"/>
      <c r="LR33" s="56"/>
      <c r="LS33" s="56"/>
      <c r="LT33" s="56"/>
      <c r="LU33" s="56"/>
      <c r="LV33" s="56"/>
      <c r="LW33" s="56"/>
      <c r="LX33" s="56"/>
      <c r="LY33" s="56"/>
      <c r="LZ33" s="56"/>
      <c r="MA33" s="56"/>
      <c r="MB33" s="56"/>
      <c r="MC33" s="56"/>
      <c r="MD33" s="56"/>
      <c r="ME33" s="56"/>
      <c r="MF33" s="56"/>
      <c r="MG33" s="56"/>
      <c r="MH33" s="56"/>
      <c r="MI33" s="56"/>
      <c r="MJ33" s="56"/>
      <c r="MK33" s="56"/>
      <c r="ML33" s="56"/>
      <c r="MM33" s="56"/>
      <c r="MN33" s="56"/>
      <c r="MO33" s="56"/>
      <c r="MP33" s="56"/>
      <c r="MQ33" s="56"/>
      <c r="MR33" s="56"/>
      <c r="MS33" s="56"/>
      <c r="MT33" s="56"/>
      <c r="MU33" s="56"/>
      <c r="MV33" s="56"/>
      <c r="MW33" s="56"/>
      <c r="MX33" s="56"/>
      <c r="MY33" s="56"/>
      <c r="MZ33" s="56"/>
      <c r="NA33" s="56"/>
      <c r="NB33" s="56"/>
      <c r="NC33" s="56"/>
      <c r="ND33" s="56"/>
      <c r="NE33" s="56"/>
      <c r="NF33" s="56"/>
      <c r="NG33" s="56"/>
      <c r="NH33" s="56"/>
      <c r="NI33" s="56"/>
      <c r="NJ33" s="56"/>
      <c r="NK33" s="56"/>
      <c r="NL33" s="56"/>
      <c r="NM33" s="56"/>
      <c r="NN33" s="56"/>
      <c r="NO33" s="56"/>
      <c r="NP33" s="56"/>
      <c r="NQ33" s="56"/>
      <c r="NR33" s="56"/>
      <c r="NS33" s="56"/>
      <c r="NT33" s="56"/>
      <c r="NU33" s="56"/>
      <c r="NV33" s="56"/>
      <c r="NW33" s="56"/>
      <c r="NX33" s="56"/>
      <c r="NY33" s="56"/>
      <c r="NZ33" s="56"/>
      <c r="OA33" s="56"/>
      <c r="OB33" s="56"/>
      <c r="OC33" s="56"/>
      <c r="OD33" s="56"/>
      <c r="OE33" s="56"/>
      <c r="OF33" s="56"/>
      <c r="OG33" s="56"/>
      <c r="OH33" s="56"/>
      <c r="OI33" s="56"/>
      <c r="OJ33" s="56"/>
      <c r="OK33" s="56"/>
      <c r="OL33" s="56"/>
      <c r="OM33" s="56"/>
      <c r="ON33" s="56"/>
      <c r="OO33" s="56"/>
      <c r="OP33" s="56"/>
      <c r="OQ33" s="56"/>
      <c r="OR33" s="56"/>
      <c r="OS33" s="56"/>
      <c r="OT33" s="56"/>
      <c r="OU33" s="56"/>
      <c r="OV33" s="56"/>
      <c r="OW33" s="56"/>
      <c r="OX33" s="56"/>
      <c r="OY33" s="56"/>
      <c r="OZ33" s="56"/>
      <c r="PA33" s="56"/>
      <c r="PB33" s="56"/>
      <c r="PC33" s="56"/>
      <c r="PD33" s="56"/>
      <c r="PE33" s="56"/>
      <c r="PF33" s="56"/>
      <c r="PG33" s="56"/>
      <c r="PH33" s="56"/>
      <c r="PI33" s="56"/>
      <c r="PJ33" s="56"/>
      <c r="PK33" s="56"/>
      <c r="PL33" s="56"/>
      <c r="PM33" s="56"/>
      <c r="PN33" s="56"/>
      <c r="PO33" s="56"/>
      <c r="PP33" s="56"/>
      <c r="PQ33" s="56"/>
      <c r="PR33" s="56"/>
      <c r="PS33" s="56"/>
      <c r="PT33" s="56"/>
      <c r="PU33" s="56"/>
      <c r="PV33" s="56"/>
      <c r="PW33" s="56"/>
      <c r="PX33" s="56"/>
      <c r="PY33" s="56"/>
      <c r="PZ33" s="56"/>
      <c r="QA33" s="56"/>
      <c r="QB33" s="56"/>
      <c r="QC33" s="56"/>
      <c r="QD33" s="56"/>
      <c r="QE33" s="56"/>
      <c r="QF33" s="56"/>
      <c r="QG33" s="56"/>
      <c r="QH33" s="56"/>
      <c r="QI33" s="56"/>
      <c r="QJ33" s="56"/>
      <c r="QK33" s="56"/>
      <c r="QL33" s="56"/>
      <c r="QM33" s="56"/>
      <c r="QN33" s="56"/>
      <c r="QO33" s="56"/>
      <c r="QP33" s="56"/>
      <c r="QQ33" s="56"/>
      <c r="QR33" s="56"/>
      <c r="QS33" s="56"/>
      <c r="QT33" s="56"/>
      <c r="QU33" s="56"/>
      <c r="QV33" s="56"/>
      <c r="QW33" s="56"/>
      <c r="QX33" s="56"/>
      <c r="QY33" s="56"/>
      <c r="QZ33" s="56"/>
      <c r="RA33" s="56"/>
      <c r="RB33" s="56"/>
      <c r="RC33" s="56"/>
      <c r="RD33" s="56"/>
      <c r="RE33" s="56"/>
      <c r="RF33" s="56"/>
      <c r="RG33" s="56"/>
      <c r="RH33" s="56"/>
      <c r="RI33" s="56"/>
      <c r="RJ33" s="56"/>
      <c r="RK33" s="56"/>
      <c r="RL33" s="56"/>
      <c r="RM33" s="56"/>
      <c r="RN33" s="56"/>
      <c r="RO33" s="56"/>
      <c r="RP33" s="56"/>
      <c r="RQ33" s="56"/>
      <c r="RR33" s="56"/>
      <c r="RS33" s="56"/>
      <c r="RT33" s="56"/>
      <c r="RU33" s="56"/>
      <c r="RV33" s="56"/>
      <c r="RW33" s="56"/>
      <c r="RX33" s="56"/>
      <c r="RY33" s="56"/>
      <c r="RZ33" s="56"/>
      <c r="SA33" s="56"/>
      <c r="SB33" s="56"/>
      <c r="SC33" s="56"/>
      <c r="SD33" s="56"/>
      <c r="SE33" s="56"/>
      <c r="SF33" s="56"/>
      <c r="SG33" s="56"/>
      <c r="SH33" s="56"/>
      <c r="SI33" s="56"/>
      <c r="SJ33" s="56"/>
      <c r="SK33" s="56"/>
      <c r="SL33" s="56"/>
      <c r="SM33" s="56"/>
      <c r="SN33" s="56"/>
      <c r="SO33" s="56"/>
      <c r="SP33" s="56"/>
      <c r="SQ33" s="56"/>
      <c r="SR33" s="56"/>
      <c r="SS33" s="56"/>
      <c r="ST33" s="56"/>
      <c r="SU33" s="56"/>
      <c r="SV33" s="56"/>
      <c r="SW33" s="56"/>
      <c r="SX33" s="56"/>
      <c r="SY33" s="56"/>
      <c r="SZ33" s="56"/>
      <c r="TA33" s="56"/>
      <c r="TB33" s="56"/>
      <c r="TC33" s="56"/>
      <c r="TD33" s="56"/>
      <c r="TE33" s="56"/>
      <c r="TF33" s="56"/>
      <c r="TG33" s="56"/>
      <c r="TH33" s="56"/>
      <c r="TI33" s="56"/>
      <c r="TJ33" s="56"/>
      <c r="TK33" s="56"/>
      <c r="TL33" s="56"/>
      <c r="TM33" s="56"/>
      <c r="TN33" s="56"/>
      <c r="TO33" s="56"/>
      <c r="TP33" s="56"/>
      <c r="TQ33" s="56"/>
      <c r="TR33" s="56"/>
      <c r="TS33" s="56"/>
      <c r="TT33" s="56"/>
      <c r="TU33" s="56"/>
      <c r="TV33" s="56"/>
      <c r="TW33" s="56"/>
      <c r="TX33" s="56"/>
      <c r="TY33" s="56"/>
      <c r="TZ33" s="56"/>
      <c r="UA33" s="56"/>
      <c r="UB33" s="56"/>
      <c r="UC33" s="56"/>
      <c r="UD33" s="56"/>
      <c r="UE33" s="56"/>
      <c r="UF33" s="56"/>
      <c r="UG33" s="56"/>
      <c r="UH33" s="56"/>
      <c r="UI33" s="56"/>
      <c r="UJ33" s="56"/>
      <c r="UK33" s="56"/>
      <c r="UL33" s="56"/>
      <c r="UM33" s="56"/>
      <c r="UN33" s="56"/>
      <c r="UO33" s="56"/>
      <c r="UP33" s="56"/>
      <c r="UQ33" s="56"/>
      <c r="UR33" s="56"/>
      <c r="US33" s="56"/>
      <c r="UT33" s="56"/>
      <c r="UU33" s="56"/>
      <c r="UV33" s="56"/>
      <c r="UW33" s="56"/>
      <c r="UX33" s="56"/>
      <c r="UY33" s="56"/>
      <c r="UZ33" s="56"/>
      <c r="VA33" s="56"/>
      <c r="VB33" s="56"/>
      <c r="VC33" s="56"/>
      <c r="VD33" s="56"/>
      <c r="VE33" s="56"/>
      <c r="VF33" s="56"/>
      <c r="VG33" s="56"/>
      <c r="VH33" s="56"/>
      <c r="VI33" s="56"/>
      <c r="VJ33" s="56"/>
      <c r="VK33" s="56"/>
      <c r="VL33" s="56"/>
      <c r="VM33" s="56"/>
      <c r="VN33" s="56"/>
      <c r="VO33" s="56"/>
      <c r="VP33" s="56"/>
      <c r="VQ33" s="56"/>
      <c r="VR33" s="56"/>
      <c r="VS33" s="56"/>
      <c r="VT33" s="56"/>
      <c r="VU33" s="56"/>
      <c r="VV33" s="56"/>
      <c r="VW33" s="56"/>
      <c r="VX33" s="56"/>
      <c r="VY33" s="56"/>
      <c r="VZ33" s="56"/>
      <c r="WA33" s="56"/>
      <c r="WB33" s="56"/>
      <c r="WC33" s="56"/>
      <c r="WD33" s="56"/>
      <c r="WE33" s="56"/>
      <c r="WF33" s="56"/>
      <c r="WG33" s="56"/>
      <c r="WH33" s="56"/>
      <c r="WI33" s="56"/>
      <c r="WJ33" s="56"/>
      <c r="WK33" s="56"/>
      <c r="WL33" s="56"/>
      <c r="WM33" s="56"/>
      <c r="WN33" s="56"/>
      <c r="WO33" s="56"/>
      <c r="WP33" s="56"/>
      <c r="WQ33" s="56"/>
      <c r="WR33" s="56"/>
      <c r="WS33" s="56"/>
      <c r="WT33" s="56"/>
      <c r="WU33" s="56"/>
      <c r="WV33" s="56"/>
      <c r="WW33" s="56"/>
      <c r="WX33" s="56"/>
      <c r="WY33" s="56"/>
      <c r="WZ33" s="56"/>
      <c r="XA33" s="56"/>
      <c r="XB33" s="56"/>
      <c r="XC33" s="56"/>
      <c r="XD33" s="56"/>
      <c r="XE33" s="56"/>
      <c r="XF33" s="56"/>
      <c r="XG33" s="56"/>
      <c r="XH33" s="56"/>
      <c r="XI33" s="56"/>
      <c r="XJ33" s="56"/>
      <c r="XK33" s="56"/>
      <c r="XL33" s="56"/>
      <c r="XM33" s="56"/>
      <c r="XN33" s="56"/>
      <c r="XO33" s="56"/>
      <c r="XP33" s="56"/>
      <c r="XQ33" s="56"/>
      <c r="XR33" s="56"/>
      <c r="XS33" s="56"/>
      <c r="XT33" s="56"/>
      <c r="XU33" s="56"/>
      <c r="XV33" s="56"/>
      <c r="XW33" s="56"/>
      <c r="XX33" s="56"/>
      <c r="XY33" s="56"/>
      <c r="XZ33" s="56"/>
      <c r="YA33" s="56"/>
      <c r="YB33" s="56"/>
      <c r="YC33" s="56"/>
      <c r="YD33" s="56"/>
      <c r="YE33" s="56"/>
      <c r="YF33" s="56"/>
      <c r="YG33" s="56"/>
      <c r="YH33" s="56"/>
      <c r="YI33" s="56"/>
      <c r="YJ33" s="56"/>
      <c r="YK33" s="56"/>
      <c r="YL33" s="56"/>
      <c r="YM33" s="56"/>
      <c r="YN33" s="56"/>
      <c r="YO33" s="56"/>
      <c r="YP33" s="56"/>
      <c r="YQ33" s="56"/>
      <c r="YR33" s="56"/>
      <c r="YS33" s="56"/>
      <c r="YT33" s="56"/>
      <c r="YU33" s="56"/>
      <c r="YV33" s="56"/>
      <c r="YW33" s="56"/>
      <c r="YX33" s="56"/>
      <c r="YY33" s="56"/>
    </row>
    <row r="34" spans="2:675" s="1" customFormat="1" ht="15" hidden="1" customHeight="1">
      <c r="B34" s="56"/>
      <c r="C34" s="107"/>
      <c r="D34" s="107"/>
      <c r="E34" s="56"/>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c r="HQ34" s="56"/>
      <c r="HR34" s="56"/>
      <c r="HS34" s="56"/>
      <c r="HT34" s="56"/>
      <c r="HU34" s="56"/>
      <c r="HV34" s="56"/>
      <c r="HW34" s="56"/>
      <c r="HX34" s="56"/>
      <c r="HY34" s="56"/>
      <c r="HZ34" s="56"/>
      <c r="IA34" s="56"/>
      <c r="IB34" s="56"/>
      <c r="IC34" s="56"/>
      <c r="ID34" s="56"/>
      <c r="IE34" s="56"/>
      <c r="IF34" s="56"/>
      <c r="IG34" s="56"/>
      <c r="IH34" s="56"/>
      <c r="II34" s="56"/>
      <c r="IJ34" s="56"/>
      <c r="IK34" s="56"/>
      <c r="IL34" s="56"/>
      <c r="IM34" s="56"/>
      <c r="IN34" s="56"/>
      <c r="IO34" s="56"/>
      <c r="IP34" s="56"/>
      <c r="IQ34" s="56"/>
      <c r="IR34" s="56"/>
      <c r="IS34" s="56"/>
      <c r="IT34" s="56"/>
      <c r="IU34" s="56"/>
      <c r="IV34" s="56"/>
      <c r="IW34" s="56"/>
      <c r="IX34" s="56"/>
      <c r="IY34" s="56"/>
      <c r="IZ34" s="56"/>
      <c r="JA34" s="56"/>
      <c r="JB34" s="56"/>
      <c r="JC34" s="56"/>
      <c r="JD34" s="56"/>
      <c r="JE34" s="56"/>
      <c r="JF34" s="56"/>
      <c r="JG34" s="56"/>
      <c r="JH34" s="56"/>
      <c r="JI34" s="56"/>
      <c r="JJ34" s="56"/>
      <c r="JK34" s="56"/>
      <c r="JL34" s="56"/>
      <c r="JM34" s="56"/>
      <c r="JN34" s="56"/>
      <c r="JO34" s="56"/>
      <c r="JP34" s="56"/>
      <c r="JQ34" s="56"/>
      <c r="JR34" s="56"/>
      <c r="JS34" s="56"/>
      <c r="JT34" s="56"/>
      <c r="JU34" s="56"/>
      <c r="JV34" s="56"/>
      <c r="JW34" s="56"/>
      <c r="JX34" s="56"/>
      <c r="JY34" s="56"/>
      <c r="JZ34" s="56"/>
      <c r="KA34" s="56"/>
      <c r="KB34" s="56"/>
      <c r="KC34" s="56"/>
      <c r="KD34" s="56"/>
      <c r="KE34" s="56"/>
      <c r="KF34" s="56"/>
      <c r="KG34" s="56"/>
      <c r="KH34" s="56"/>
      <c r="KI34" s="56"/>
      <c r="KJ34" s="56"/>
      <c r="KK34" s="56"/>
      <c r="KL34" s="56"/>
      <c r="KM34" s="56"/>
      <c r="KN34" s="56"/>
      <c r="KO34" s="56"/>
      <c r="KP34" s="56"/>
      <c r="KQ34" s="56"/>
      <c r="KR34" s="56"/>
      <c r="KS34" s="56"/>
      <c r="KT34" s="56"/>
      <c r="KU34" s="56"/>
      <c r="KV34" s="56"/>
      <c r="KW34" s="56"/>
      <c r="KX34" s="56"/>
      <c r="KY34" s="56"/>
      <c r="KZ34" s="56"/>
      <c r="LA34" s="56"/>
      <c r="LB34" s="56"/>
      <c r="LC34" s="56"/>
      <c r="LD34" s="56"/>
      <c r="LE34" s="56"/>
      <c r="LF34" s="56"/>
      <c r="LG34" s="56"/>
      <c r="LH34" s="56"/>
      <c r="LI34" s="56"/>
      <c r="LJ34" s="56"/>
      <c r="LK34" s="56"/>
      <c r="LL34" s="56"/>
      <c r="LM34" s="56"/>
      <c r="LN34" s="56"/>
      <c r="LO34" s="56"/>
      <c r="LP34" s="56"/>
      <c r="LQ34" s="56"/>
      <c r="LR34" s="56"/>
      <c r="LS34" s="56"/>
      <c r="LT34" s="56"/>
      <c r="LU34" s="56"/>
      <c r="LV34" s="56"/>
      <c r="LW34" s="56"/>
      <c r="LX34" s="56"/>
      <c r="LY34" s="56"/>
      <c r="LZ34" s="56"/>
      <c r="MA34" s="56"/>
      <c r="MB34" s="56"/>
      <c r="MC34" s="56"/>
      <c r="MD34" s="56"/>
      <c r="ME34" s="56"/>
      <c r="MF34" s="56"/>
      <c r="MG34" s="56"/>
      <c r="MH34" s="56"/>
      <c r="MI34" s="56"/>
      <c r="MJ34" s="56"/>
      <c r="MK34" s="56"/>
      <c r="ML34" s="56"/>
      <c r="MM34" s="56"/>
      <c r="MN34" s="56"/>
      <c r="MO34" s="56"/>
      <c r="MP34" s="56"/>
      <c r="MQ34" s="56"/>
      <c r="MR34" s="56"/>
      <c r="MS34" s="56"/>
      <c r="MT34" s="56"/>
      <c r="MU34" s="56"/>
      <c r="MV34" s="56"/>
      <c r="MW34" s="56"/>
      <c r="MX34" s="56"/>
      <c r="MY34" s="56"/>
      <c r="MZ34" s="56"/>
      <c r="NA34" s="56"/>
      <c r="NB34" s="56"/>
      <c r="NC34" s="56"/>
      <c r="ND34" s="56"/>
      <c r="NE34" s="56"/>
      <c r="NF34" s="56"/>
      <c r="NG34" s="56"/>
      <c r="NH34" s="56"/>
      <c r="NI34" s="56"/>
      <c r="NJ34" s="56"/>
      <c r="NK34" s="56"/>
      <c r="NL34" s="56"/>
      <c r="NM34" s="56"/>
      <c r="NN34" s="56"/>
      <c r="NO34" s="56"/>
      <c r="NP34" s="56"/>
      <c r="NQ34" s="56"/>
      <c r="NR34" s="56"/>
      <c r="NS34" s="56"/>
      <c r="NT34" s="56"/>
      <c r="NU34" s="56"/>
      <c r="NV34" s="56"/>
      <c r="NW34" s="56"/>
      <c r="NX34" s="56"/>
      <c r="NY34" s="56"/>
      <c r="NZ34" s="56"/>
      <c r="OA34" s="56"/>
      <c r="OB34" s="56"/>
      <c r="OC34" s="56"/>
      <c r="OD34" s="56"/>
      <c r="OE34" s="56"/>
      <c r="OF34" s="56"/>
      <c r="OG34" s="56"/>
      <c r="OH34" s="56"/>
      <c r="OI34" s="56"/>
      <c r="OJ34" s="56"/>
      <c r="OK34" s="56"/>
      <c r="OL34" s="56"/>
      <c r="OM34" s="56"/>
      <c r="ON34" s="56"/>
      <c r="OO34" s="56"/>
      <c r="OP34" s="56"/>
      <c r="OQ34" s="56"/>
      <c r="OR34" s="56"/>
      <c r="OS34" s="56"/>
      <c r="OT34" s="56"/>
      <c r="OU34" s="56"/>
      <c r="OV34" s="56"/>
      <c r="OW34" s="56"/>
      <c r="OX34" s="56"/>
      <c r="OY34" s="56"/>
      <c r="OZ34" s="56"/>
      <c r="PA34" s="56"/>
      <c r="PB34" s="56"/>
      <c r="PC34" s="56"/>
      <c r="PD34" s="56"/>
      <c r="PE34" s="56"/>
      <c r="PF34" s="56"/>
      <c r="PG34" s="56"/>
      <c r="PH34" s="56"/>
      <c r="PI34" s="56"/>
      <c r="PJ34" s="56"/>
      <c r="PK34" s="56"/>
      <c r="PL34" s="56"/>
      <c r="PM34" s="56"/>
      <c r="PN34" s="56"/>
      <c r="PO34" s="56"/>
      <c r="PP34" s="56"/>
      <c r="PQ34" s="56"/>
      <c r="PR34" s="56"/>
      <c r="PS34" s="56"/>
      <c r="PT34" s="56"/>
      <c r="PU34" s="56"/>
      <c r="PV34" s="56"/>
      <c r="PW34" s="56"/>
      <c r="PX34" s="56"/>
      <c r="PY34" s="56"/>
      <c r="PZ34" s="56"/>
      <c r="QA34" s="56"/>
      <c r="QB34" s="56"/>
      <c r="QC34" s="56"/>
      <c r="QD34" s="56"/>
      <c r="QE34" s="56"/>
      <c r="QF34" s="56"/>
      <c r="QG34" s="56"/>
      <c r="QH34" s="56"/>
      <c r="QI34" s="56"/>
      <c r="QJ34" s="56"/>
      <c r="QK34" s="56"/>
      <c r="QL34" s="56"/>
      <c r="QM34" s="56"/>
      <c r="QN34" s="56"/>
      <c r="QO34" s="56"/>
      <c r="QP34" s="56"/>
      <c r="QQ34" s="56"/>
      <c r="QR34" s="56"/>
      <c r="QS34" s="56"/>
      <c r="QT34" s="56"/>
      <c r="QU34" s="56"/>
      <c r="QV34" s="56"/>
      <c r="QW34" s="56"/>
      <c r="QX34" s="56"/>
      <c r="QY34" s="56"/>
      <c r="QZ34" s="56"/>
      <c r="RA34" s="56"/>
      <c r="RB34" s="56"/>
      <c r="RC34" s="56"/>
      <c r="RD34" s="56"/>
      <c r="RE34" s="56"/>
      <c r="RF34" s="56"/>
      <c r="RG34" s="56"/>
      <c r="RH34" s="56"/>
      <c r="RI34" s="56"/>
      <c r="RJ34" s="56"/>
      <c r="RK34" s="56"/>
      <c r="RL34" s="56"/>
      <c r="RM34" s="56"/>
      <c r="RN34" s="56"/>
      <c r="RO34" s="56"/>
      <c r="RP34" s="56"/>
      <c r="RQ34" s="56"/>
      <c r="RR34" s="56"/>
      <c r="RS34" s="56"/>
      <c r="RT34" s="56"/>
      <c r="RU34" s="56"/>
      <c r="RV34" s="56"/>
      <c r="RW34" s="56"/>
      <c r="RX34" s="56"/>
      <c r="RY34" s="56"/>
      <c r="RZ34" s="56"/>
      <c r="SA34" s="56"/>
      <c r="SB34" s="56"/>
      <c r="SC34" s="56"/>
      <c r="SD34" s="56"/>
      <c r="SE34" s="56"/>
      <c r="SF34" s="56"/>
      <c r="SG34" s="56"/>
      <c r="SH34" s="56"/>
      <c r="SI34" s="56"/>
      <c r="SJ34" s="56"/>
      <c r="SK34" s="56"/>
      <c r="SL34" s="56"/>
      <c r="SM34" s="56"/>
      <c r="SN34" s="56"/>
      <c r="SO34" s="56"/>
      <c r="SP34" s="56"/>
      <c r="SQ34" s="56"/>
      <c r="SR34" s="56"/>
      <c r="SS34" s="56"/>
      <c r="ST34" s="56"/>
      <c r="SU34" s="56"/>
      <c r="SV34" s="56"/>
      <c r="SW34" s="56"/>
      <c r="SX34" s="56"/>
      <c r="SY34" s="56"/>
      <c r="SZ34" s="56"/>
      <c r="TA34" s="56"/>
      <c r="TB34" s="56"/>
      <c r="TC34" s="56"/>
      <c r="TD34" s="56"/>
      <c r="TE34" s="56"/>
      <c r="TF34" s="56"/>
      <c r="TG34" s="56"/>
      <c r="TH34" s="56"/>
      <c r="TI34" s="56"/>
      <c r="TJ34" s="56"/>
      <c r="TK34" s="56"/>
      <c r="TL34" s="56"/>
      <c r="TM34" s="56"/>
      <c r="TN34" s="56"/>
      <c r="TO34" s="56"/>
      <c r="TP34" s="56"/>
      <c r="TQ34" s="56"/>
      <c r="TR34" s="56"/>
      <c r="TS34" s="56"/>
      <c r="TT34" s="56"/>
      <c r="TU34" s="56"/>
      <c r="TV34" s="56"/>
      <c r="TW34" s="56"/>
      <c r="TX34" s="56"/>
      <c r="TY34" s="56"/>
      <c r="TZ34" s="56"/>
      <c r="UA34" s="56"/>
      <c r="UB34" s="56"/>
      <c r="UC34" s="56"/>
      <c r="UD34" s="56"/>
      <c r="UE34" s="56"/>
      <c r="UF34" s="56"/>
      <c r="UG34" s="56"/>
      <c r="UH34" s="56"/>
      <c r="UI34" s="56"/>
      <c r="UJ34" s="56"/>
      <c r="UK34" s="56"/>
      <c r="UL34" s="56"/>
      <c r="UM34" s="56"/>
      <c r="UN34" s="56"/>
      <c r="UO34" s="56"/>
      <c r="UP34" s="56"/>
      <c r="UQ34" s="56"/>
      <c r="UR34" s="56"/>
      <c r="US34" s="56"/>
      <c r="UT34" s="56"/>
      <c r="UU34" s="56"/>
      <c r="UV34" s="56"/>
      <c r="UW34" s="56"/>
      <c r="UX34" s="56"/>
      <c r="UY34" s="56"/>
      <c r="UZ34" s="56"/>
      <c r="VA34" s="56"/>
      <c r="VB34" s="56"/>
      <c r="VC34" s="56"/>
      <c r="VD34" s="56"/>
      <c r="VE34" s="56"/>
      <c r="VF34" s="56"/>
      <c r="VG34" s="56"/>
      <c r="VH34" s="56"/>
      <c r="VI34" s="56"/>
      <c r="VJ34" s="56"/>
      <c r="VK34" s="56"/>
      <c r="VL34" s="56"/>
      <c r="VM34" s="56"/>
      <c r="VN34" s="56"/>
      <c r="VO34" s="56"/>
      <c r="VP34" s="56"/>
      <c r="VQ34" s="56"/>
      <c r="VR34" s="56"/>
      <c r="VS34" s="56"/>
      <c r="VT34" s="56"/>
      <c r="VU34" s="56"/>
      <c r="VV34" s="56"/>
      <c r="VW34" s="56"/>
      <c r="VX34" s="56"/>
      <c r="VY34" s="56"/>
      <c r="VZ34" s="56"/>
      <c r="WA34" s="56"/>
      <c r="WB34" s="56"/>
      <c r="WC34" s="56"/>
      <c r="WD34" s="56"/>
      <c r="WE34" s="56"/>
      <c r="WF34" s="56"/>
      <c r="WG34" s="56"/>
      <c r="WH34" s="56"/>
      <c r="WI34" s="56"/>
      <c r="WJ34" s="56"/>
      <c r="WK34" s="56"/>
      <c r="WL34" s="56"/>
      <c r="WM34" s="56"/>
      <c r="WN34" s="56"/>
      <c r="WO34" s="56"/>
      <c r="WP34" s="56"/>
      <c r="WQ34" s="56"/>
      <c r="WR34" s="56"/>
      <c r="WS34" s="56"/>
      <c r="WT34" s="56"/>
      <c r="WU34" s="56"/>
      <c r="WV34" s="56"/>
      <c r="WW34" s="56"/>
      <c r="WX34" s="56"/>
      <c r="WY34" s="56"/>
      <c r="WZ34" s="56"/>
      <c r="XA34" s="56"/>
      <c r="XB34" s="56"/>
      <c r="XC34" s="56"/>
      <c r="XD34" s="56"/>
      <c r="XE34" s="56"/>
      <c r="XF34" s="56"/>
      <c r="XG34" s="56"/>
      <c r="XH34" s="56"/>
      <c r="XI34" s="56"/>
      <c r="XJ34" s="56"/>
      <c r="XK34" s="56"/>
      <c r="XL34" s="56"/>
      <c r="XM34" s="56"/>
      <c r="XN34" s="56"/>
      <c r="XO34" s="56"/>
      <c r="XP34" s="56"/>
      <c r="XQ34" s="56"/>
      <c r="XR34" s="56"/>
      <c r="XS34" s="56"/>
      <c r="XT34" s="56"/>
      <c r="XU34" s="56"/>
      <c r="XV34" s="56"/>
      <c r="XW34" s="56"/>
      <c r="XX34" s="56"/>
      <c r="XY34" s="56"/>
      <c r="XZ34" s="56"/>
      <c r="YA34" s="56"/>
      <c r="YB34" s="56"/>
      <c r="YC34" s="56"/>
      <c r="YD34" s="56"/>
      <c r="YE34" s="56"/>
      <c r="YF34" s="56"/>
      <c r="YG34" s="56"/>
      <c r="YH34" s="56"/>
      <c r="YI34" s="56"/>
      <c r="YJ34" s="56"/>
      <c r="YK34" s="56"/>
      <c r="YL34" s="56"/>
      <c r="YM34" s="56"/>
      <c r="YN34" s="56"/>
      <c r="YO34" s="56"/>
      <c r="YP34" s="56"/>
      <c r="YQ34" s="56"/>
      <c r="YR34" s="56"/>
      <c r="YS34" s="56"/>
      <c r="YT34" s="56"/>
      <c r="YU34" s="56"/>
      <c r="YV34" s="56"/>
      <c r="YW34" s="56"/>
      <c r="YX34" s="56"/>
      <c r="YY34" s="56"/>
    </row>
    <row r="35" spans="2:675" s="1" customFormat="1" ht="15" hidden="1" customHeight="1">
      <c r="B35" s="56"/>
      <c r="C35" s="56"/>
      <c r="D35" s="56"/>
      <c r="E35" s="56"/>
      <c r="F35" s="56"/>
      <c r="G35" s="56"/>
      <c r="H35" s="56"/>
      <c r="I35" s="56"/>
      <c r="J35" s="56"/>
      <c r="K35" s="56"/>
      <c r="L35" s="56"/>
      <c r="M35" s="56"/>
      <c r="N35" s="56"/>
      <c r="O35" s="56"/>
      <c r="P35" s="56"/>
      <c r="Q35" s="5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c r="HQ35" s="56"/>
      <c r="HR35" s="56"/>
      <c r="HS35" s="56"/>
      <c r="HT35" s="56"/>
      <c r="HU35" s="56"/>
      <c r="HV35" s="56"/>
      <c r="HW35" s="56"/>
      <c r="HX35" s="56"/>
      <c r="HY35" s="56"/>
      <c r="HZ35" s="56"/>
      <c r="IA35" s="56"/>
      <c r="IB35" s="56"/>
      <c r="IC35" s="56"/>
      <c r="ID35" s="56"/>
      <c r="IE35" s="56"/>
      <c r="IF35" s="56"/>
      <c r="IG35" s="56"/>
      <c r="IH35" s="56"/>
      <c r="II35" s="56"/>
      <c r="IJ35" s="56"/>
      <c r="IK35" s="56"/>
      <c r="IL35" s="56"/>
      <c r="IM35" s="56"/>
      <c r="IN35" s="56"/>
      <c r="IO35" s="56"/>
      <c r="IP35" s="56"/>
      <c r="IQ35" s="56"/>
      <c r="IR35" s="56"/>
      <c r="IS35" s="56"/>
      <c r="IT35" s="56"/>
      <c r="IU35" s="56"/>
      <c r="IV35" s="56"/>
      <c r="IW35" s="56"/>
      <c r="IX35" s="56"/>
      <c r="IY35" s="56"/>
      <c r="IZ35" s="56"/>
      <c r="JA35" s="56"/>
      <c r="JB35" s="56"/>
      <c r="JC35" s="56"/>
      <c r="JD35" s="56"/>
      <c r="JE35" s="56"/>
      <c r="JF35" s="56"/>
      <c r="JG35" s="56"/>
      <c r="JH35" s="56"/>
      <c r="JI35" s="56"/>
      <c r="JJ35" s="56"/>
      <c r="JK35" s="56"/>
      <c r="JL35" s="56"/>
      <c r="JM35" s="56"/>
      <c r="JN35" s="56"/>
      <c r="JO35" s="56"/>
      <c r="JP35" s="56"/>
      <c r="JQ35" s="56"/>
      <c r="JR35" s="56"/>
      <c r="JS35" s="56"/>
      <c r="JT35" s="56"/>
      <c r="JU35" s="56"/>
      <c r="JV35" s="56"/>
      <c r="JW35" s="56"/>
      <c r="JX35" s="56"/>
      <c r="JY35" s="56"/>
      <c r="JZ35" s="56"/>
      <c r="KA35" s="56"/>
      <c r="KB35" s="56"/>
      <c r="KC35" s="56"/>
      <c r="KD35" s="56"/>
      <c r="KE35" s="56"/>
      <c r="KF35" s="56"/>
      <c r="KG35" s="56"/>
      <c r="KH35" s="56"/>
      <c r="KI35" s="56"/>
      <c r="KJ35" s="56"/>
      <c r="KK35" s="56"/>
      <c r="KL35" s="56"/>
      <c r="KM35" s="56"/>
      <c r="KN35" s="56"/>
      <c r="KO35" s="56"/>
      <c r="KP35" s="56"/>
      <c r="KQ35" s="56"/>
      <c r="KR35" s="56"/>
      <c r="KS35" s="56"/>
      <c r="KT35" s="56"/>
      <c r="KU35" s="56"/>
      <c r="KV35" s="56"/>
      <c r="KW35" s="56"/>
      <c r="KX35" s="56"/>
      <c r="KY35" s="56"/>
      <c r="KZ35" s="56"/>
      <c r="LA35" s="56"/>
      <c r="LB35" s="56"/>
      <c r="LC35" s="56"/>
      <c r="LD35" s="56"/>
      <c r="LE35" s="56"/>
      <c r="LF35" s="56"/>
      <c r="LG35" s="56"/>
      <c r="LH35" s="56"/>
      <c r="LI35" s="56"/>
      <c r="LJ35" s="56"/>
      <c r="LK35" s="56"/>
      <c r="LL35" s="56"/>
      <c r="LM35" s="56"/>
      <c r="LN35" s="56"/>
      <c r="LO35" s="56"/>
      <c r="LP35" s="56"/>
      <c r="LQ35" s="56"/>
      <c r="LR35" s="56"/>
      <c r="LS35" s="56"/>
      <c r="LT35" s="56"/>
      <c r="LU35" s="56"/>
      <c r="LV35" s="56"/>
      <c r="LW35" s="56"/>
      <c r="LX35" s="56"/>
      <c r="LY35" s="56"/>
      <c r="LZ35" s="56"/>
      <c r="MA35" s="56"/>
      <c r="MB35" s="56"/>
      <c r="MC35" s="56"/>
      <c r="MD35" s="56"/>
      <c r="ME35" s="56"/>
      <c r="MF35" s="56"/>
      <c r="MG35" s="56"/>
      <c r="MH35" s="56"/>
      <c r="MI35" s="56"/>
      <c r="MJ35" s="56"/>
      <c r="MK35" s="56"/>
      <c r="ML35" s="56"/>
      <c r="MM35" s="56"/>
      <c r="MN35" s="56"/>
      <c r="MO35" s="56"/>
      <c r="MP35" s="56"/>
      <c r="MQ35" s="56"/>
      <c r="MR35" s="56"/>
      <c r="MS35" s="56"/>
      <c r="MT35" s="56"/>
      <c r="MU35" s="56"/>
      <c r="MV35" s="56"/>
      <c r="MW35" s="56"/>
      <c r="MX35" s="56"/>
      <c r="MY35" s="56"/>
      <c r="MZ35" s="56"/>
      <c r="NA35" s="56"/>
      <c r="NB35" s="56"/>
      <c r="NC35" s="56"/>
      <c r="ND35" s="56"/>
      <c r="NE35" s="56"/>
      <c r="NF35" s="56"/>
      <c r="NG35" s="56"/>
      <c r="NH35" s="56"/>
      <c r="NI35" s="56"/>
      <c r="NJ35" s="56"/>
      <c r="NK35" s="56"/>
      <c r="NL35" s="56"/>
      <c r="NM35" s="56"/>
      <c r="NN35" s="56"/>
      <c r="NO35" s="56"/>
      <c r="NP35" s="56"/>
      <c r="NQ35" s="56"/>
      <c r="NR35" s="56"/>
      <c r="NS35" s="56"/>
      <c r="NT35" s="56"/>
      <c r="NU35" s="56"/>
      <c r="NV35" s="56"/>
      <c r="NW35" s="56"/>
      <c r="NX35" s="56"/>
      <c r="NY35" s="56"/>
      <c r="NZ35" s="56"/>
      <c r="OA35" s="56"/>
      <c r="OB35" s="56"/>
      <c r="OC35" s="56"/>
      <c r="OD35" s="56"/>
      <c r="OE35" s="56"/>
      <c r="OF35" s="56"/>
      <c r="OG35" s="56"/>
      <c r="OH35" s="56"/>
      <c r="OI35" s="56"/>
      <c r="OJ35" s="56"/>
      <c r="OK35" s="56"/>
      <c r="OL35" s="56"/>
      <c r="OM35" s="56"/>
      <c r="ON35" s="56"/>
      <c r="OO35" s="56"/>
      <c r="OP35" s="56"/>
      <c r="OQ35" s="56"/>
      <c r="OR35" s="56"/>
      <c r="OS35" s="56"/>
      <c r="OT35" s="56"/>
      <c r="OU35" s="56"/>
      <c r="OV35" s="56"/>
      <c r="OW35" s="56"/>
      <c r="OX35" s="56"/>
      <c r="OY35" s="56"/>
      <c r="OZ35" s="56"/>
      <c r="PA35" s="56"/>
      <c r="PB35" s="56"/>
      <c r="PC35" s="56"/>
      <c r="PD35" s="56"/>
      <c r="PE35" s="56"/>
      <c r="PF35" s="56"/>
      <c r="PG35" s="56"/>
      <c r="PH35" s="56"/>
      <c r="PI35" s="56"/>
      <c r="PJ35" s="56"/>
      <c r="PK35" s="56"/>
      <c r="PL35" s="56"/>
      <c r="PM35" s="56"/>
      <c r="PN35" s="56"/>
      <c r="PO35" s="56"/>
      <c r="PP35" s="56"/>
      <c r="PQ35" s="56"/>
      <c r="PR35" s="56"/>
      <c r="PS35" s="56"/>
      <c r="PT35" s="56"/>
      <c r="PU35" s="56"/>
      <c r="PV35" s="56"/>
      <c r="PW35" s="56"/>
      <c r="PX35" s="56"/>
      <c r="PY35" s="56"/>
      <c r="PZ35" s="56"/>
      <c r="QA35" s="56"/>
      <c r="QB35" s="56"/>
      <c r="QC35" s="56"/>
      <c r="QD35" s="56"/>
      <c r="QE35" s="56"/>
      <c r="QF35" s="56"/>
      <c r="QG35" s="56"/>
      <c r="QH35" s="56"/>
      <c r="QI35" s="56"/>
      <c r="QJ35" s="56"/>
      <c r="QK35" s="56"/>
      <c r="QL35" s="56"/>
      <c r="QM35" s="56"/>
      <c r="QN35" s="56"/>
      <c r="QO35" s="56"/>
      <c r="QP35" s="56"/>
      <c r="QQ35" s="56"/>
      <c r="QR35" s="56"/>
      <c r="QS35" s="56"/>
      <c r="QT35" s="56"/>
      <c r="QU35" s="56"/>
      <c r="QV35" s="56"/>
      <c r="QW35" s="56"/>
      <c r="QX35" s="56"/>
      <c r="QY35" s="56"/>
      <c r="QZ35" s="56"/>
      <c r="RA35" s="56"/>
      <c r="RB35" s="56"/>
      <c r="RC35" s="56"/>
      <c r="RD35" s="56"/>
      <c r="RE35" s="56"/>
      <c r="RF35" s="56"/>
      <c r="RG35" s="56"/>
      <c r="RH35" s="56"/>
      <c r="RI35" s="56"/>
      <c r="RJ35" s="56"/>
      <c r="RK35" s="56"/>
      <c r="RL35" s="56"/>
      <c r="RM35" s="56"/>
      <c r="RN35" s="56"/>
      <c r="RO35" s="56"/>
      <c r="RP35" s="56"/>
      <c r="RQ35" s="56"/>
      <c r="RR35" s="56"/>
      <c r="RS35" s="56"/>
      <c r="RT35" s="56"/>
      <c r="RU35" s="56"/>
      <c r="RV35" s="56"/>
      <c r="RW35" s="56"/>
      <c r="RX35" s="56"/>
      <c r="RY35" s="56"/>
      <c r="RZ35" s="56"/>
      <c r="SA35" s="56"/>
      <c r="SB35" s="56"/>
      <c r="SC35" s="56"/>
      <c r="SD35" s="56"/>
      <c r="SE35" s="56"/>
      <c r="SF35" s="56"/>
      <c r="SG35" s="56"/>
      <c r="SH35" s="56"/>
      <c r="SI35" s="56"/>
      <c r="SJ35" s="56"/>
      <c r="SK35" s="56"/>
      <c r="SL35" s="56"/>
      <c r="SM35" s="56"/>
      <c r="SN35" s="56"/>
      <c r="SO35" s="56"/>
      <c r="SP35" s="56"/>
      <c r="SQ35" s="56"/>
      <c r="SR35" s="56"/>
      <c r="SS35" s="56"/>
      <c r="ST35" s="56"/>
      <c r="SU35" s="56"/>
      <c r="SV35" s="56"/>
      <c r="SW35" s="56"/>
      <c r="SX35" s="56"/>
      <c r="SY35" s="56"/>
      <c r="SZ35" s="56"/>
      <c r="TA35" s="56"/>
      <c r="TB35" s="56"/>
      <c r="TC35" s="56"/>
      <c r="TD35" s="56"/>
      <c r="TE35" s="56"/>
      <c r="TF35" s="56"/>
      <c r="TG35" s="56"/>
      <c r="TH35" s="56"/>
      <c r="TI35" s="56"/>
      <c r="TJ35" s="56"/>
      <c r="TK35" s="56"/>
      <c r="TL35" s="56"/>
      <c r="TM35" s="56"/>
      <c r="TN35" s="56"/>
      <c r="TO35" s="56"/>
      <c r="TP35" s="56"/>
      <c r="TQ35" s="56"/>
      <c r="TR35" s="56"/>
      <c r="TS35" s="56"/>
      <c r="TT35" s="56"/>
      <c r="TU35" s="56"/>
      <c r="TV35" s="56"/>
      <c r="TW35" s="56"/>
      <c r="TX35" s="56"/>
      <c r="TY35" s="56"/>
      <c r="TZ35" s="56"/>
      <c r="UA35" s="56"/>
      <c r="UB35" s="56"/>
      <c r="UC35" s="56"/>
      <c r="UD35" s="56"/>
      <c r="UE35" s="56"/>
      <c r="UF35" s="56"/>
      <c r="UG35" s="56"/>
      <c r="UH35" s="56"/>
      <c r="UI35" s="56"/>
      <c r="UJ35" s="56"/>
      <c r="UK35" s="56"/>
      <c r="UL35" s="56"/>
      <c r="UM35" s="56"/>
      <c r="UN35" s="56"/>
      <c r="UO35" s="56"/>
      <c r="UP35" s="56"/>
      <c r="UQ35" s="56"/>
      <c r="UR35" s="56"/>
      <c r="US35" s="56"/>
      <c r="UT35" s="56"/>
      <c r="UU35" s="56"/>
      <c r="UV35" s="56"/>
      <c r="UW35" s="56"/>
      <c r="UX35" s="56"/>
      <c r="UY35" s="56"/>
      <c r="UZ35" s="56"/>
      <c r="VA35" s="56"/>
      <c r="VB35" s="56"/>
      <c r="VC35" s="56"/>
      <c r="VD35" s="56"/>
      <c r="VE35" s="56"/>
      <c r="VF35" s="56"/>
      <c r="VG35" s="56"/>
      <c r="VH35" s="56"/>
      <c r="VI35" s="56"/>
      <c r="VJ35" s="56"/>
      <c r="VK35" s="56"/>
      <c r="VL35" s="56"/>
      <c r="VM35" s="56"/>
      <c r="VN35" s="56"/>
      <c r="VO35" s="56"/>
      <c r="VP35" s="56"/>
      <c r="VQ35" s="56"/>
      <c r="VR35" s="56"/>
      <c r="VS35" s="56"/>
      <c r="VT35" s="56"/>
      <c r="VU35" s="56"/>
      <c r="VV35" s="56"/>
      <c r="VW35" s="56"/>
      <c r="VX35" s="56"/>
      <c r="VY35" s="56"/>
      <c r="VZ35" s="56"/>
      <c r="WA35" s="56"/>
      <c r="WB35" s="56"/>
      <c r="WC35" s="56"/>
      <c r="WD35" s="56"/>
      <c r="WE35" s="56"/>
      <c r="WF35" s="56"/>
      <c r="WG35" s="56"/>
      <c r="WH35" s="56"/>
      <c r="WI35" s="56"/>
      <c r="WJ35" s="56"/>
      <c r="WK35" s="56"/>
      <c r="WL35" s="56"/>
      <c r="WM35" s="56"/>
      <c r="WN35" s="56"/>
      <c r="WO35" s="56"/>
      <c r="WP35" s="56"/>
      <c r="WQ35" s="56"/>
      <c r="WR35" s="56"/>
      <c r="WS35" s="56"/>
      <c r="WT35" s="56"/>
      <c r="WU35" s="56"/>
      <c r="WV35" s="56"/>
      <c r="WW35" s="56"/>
      <c r="WX35" s="56"/>
      <c r="WY35" s="56"/>
      <c r="WZ35" s="56"/>
      <c r="XA35" s="56"/>
      <c r="XB35" s="56"/>
      <c r="XC35" s="56"/>
      <c r="XD35" s="56"/>
      <c r="XE35" s="56"/>
      <c r="XF35" s="56"/>
      <c r="XG35" s="56"/>
      <c r="XH35" s="56"/>
      <c r="XI35" s="56"/>
      <c r="XJ35" s="56"/>
      <c r="XK35" s="56"/>
      <c r="XL35" s="56"/>
      <c r="XM35" s="56"/>
      <c r="XN35" s="56"/>
      <c r="XO35" s="56"/>
      <c r="XP35" s="56"/>
      <c r="XQ35" s="56"/>
      <c r="XR35" s="56"/>
      <c r="XS35" s="56"/>
      <c r="XT35" s="56"/>
      <c r="XU35" s="56"/>
      <c r="XV35" s="56"/>
      <c r="XW35" s="56"/>
      <c r="XX35" s="56"/>
      <c r="XY35" s="56"/>
      <c r="XZ35" s="56"/>
      <c r="YA35" s="56"/>
      <c r="YB35" s="56"/>
      <c r="YC35" s="56"/>
      <c r="YD35" s="56"/>
      <c r="YE35" s="56"/>
      <c r="YF35" s="56"/>
      <c r="YG35" s="56"/>
      <c r="YH35" s="56"/>
      <c r="YI35" s="56"/>
      <c r="YJ35" s="56"/>
      <c r="YK35" s="56"/>
      <c r="YL35" s="56"/>
      <c r="YM35" s="56"/>
      <c r="YN35" s="56"/>
      <c r="YO35" s="56"/>
      <c r="YP35" s="56"/>
      <c r="YQ35" s="56"/>
      <c r="YR35" s="56"/>
      <c r="YS35" s="56"/>
      <c r="YT35" s="56"/>
      <c r="YU35" s="56"/>
      <c r="YV35" s="56"/>
      <c r="YW35" s="56"/>
      <c r="YX35" s="56"/>
      <c r="YY35" s="56"/>
    </row>
    <row r="36" spans="2:675" s="1" customFormat="1" ht="15" hidden="1" customHeight="1">
      <c r="B36" s="56"/>
      <c r="C36" s="56"/>
      <c r="D36" s="56"/>
      <c r="E36" s="56"/>
      <c r="F36" s="56"/>
      <c r="G36" s="56"/>
      <c r="H36" s="56"/>
      <c r="I36" s="56"/>
      <c r="J36" s="56"/>
      <c r="K36" s="56"/>
      <c r="L36" s="56"/>
      <c r="M36" s="56"/>
      <c r="N36" s="56"/>
      <c r="O36" s="56"/>
      <c r="P36" s="56"/>
      <c r="Q36" s="56"/>
      <c r="R36" s="56"/>
      <c r="S36" s="56"/>
      <c r="T36" s="56"/>
      <c r="U36" s="56"/>
      <c r="V36" s="56"/>
      <c r="W36" s="56"/>
      <c r="X36" s="56"/>
      <c r="Y36" s="56"/>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c r="HQ36" s="56"/>
      <c r="HR36" s="56"/>
      <c r="HS36" s="56"/>
      <c r="HT36" s="56"/>
      <c r="HU36" s="56"/>
      <c r="HV36" s="56"/>
      <c r="HW36" s="56"/>
      <c r="HX36" s="56"/>
      <c r="HY36" s="56"/>
      <c r="HZ36" s="56"/>
      <c r="IA36" s="56"/>
      <c r="IB36" s="56"/>
      <c r="IC36" s="56"/>
      <c r="ID36" s="56"/>
      <c r="IE36" s="56"/>
      <c r="IF36" s="56"/>
      <c r="IG36" s="56"/>
      <c r="IH36" s="56"/>
      <c r="II36" s="56"/>
      <c r="IJ36" s="56"/>
      <c r="IK36" s="56"/>
      <c r="IL36" s="56"/>
      <c r="IM36" s="56"/>
      <c r="IN36" s="56"/>
      <c r="IO36" s="56"/>
      <c r="IP36" s="56"/>
      <c r="IQ36" s="56"/>
      <c r="IR36" s="56"/>
      <c r="IS36" s="56"/>
      <c r="IT36" s="56"/>
      <c r="IU36" s="56"/>
      <c r="IV36" s="56"/>
      <c r="IW36" s="56"/>
      <c r="IX36" s="56"/>
      <c r="IY36" s="56"/>
      <c r="IZ36" s="56"/>
      <c r="JA36" s="56"/>
      <c r="JB36" s="56"/>
      <c r="JC36" s="56"/>
      <c r="JD36" s="56"/>
      <c r="JE36" s="56"/>
      <c r="JF36" s="56"/>
      <c r="JG36" s="56"/>
      <c r="JH36" s="56"/>
      <c r="JI36" s="56"/>
      <c r="JJ36" s="56"/>
      <c r="JK36" s="56"/>
      <c r="JL36" s="56"/>
      <c r="JM36" s="56"/>
      <c r="JN36" s="56"/>
      <c r="JO36" s="56"/>
      <c r="JP36" s="56"/>
      <c r="JQ36" s="56"/>
      <c r="JR36" s="56"/>
      <c r="JS36" s="56"/>
      <c r="JT36" s="56"/>
      <c r="JU36" s="56"/>
      <c r="JV36" s="56"/>
      <c r="JW36" s="56"/>
      <c r="JX36" s="56"/>
      <c r="JY36" s="56"/>
      <c r="JZ36" s="56"/>
      <c r="KA36" s="56"/>
      <c r="KB36" s="56"/>
      <c r="KC36" s="56"/>
      <c r="KD36" s="56"/>
      <c r="KE36" s="56"/>
      <c r="KF36" s="56"/>
      <c r="KG36" s="56"/>
      <c r="KH36" s="56"/>
      <c r="KI36" s="56"/>
      <c r="KJ36" s="56"/>
      <c r="KK36" s="56"/>
      <c r="KL36" s="56"/>
      <c r="KM36" s="56"/>
      <c r="KN36" s="56"/>
      <c r="KO36" s="56"/>
      <c r="KP36" s="56"/>
      <c r="KQ36" s="56"/>
      <c r="KR36" s="56"/>
      <c r="KS36" s="56"/>
      <c r="KT36" s="56"/>
      <c r="KU36" s="56"/>
      <c r="KV36" s="56"/>
      <c r="KW36" s="56"/>
      <c r="KX36" s="56"/>
      <c r="KY36" s="56"/>
      <c r="KZ36" s="56"/>
      <c r="LA36" s="56"/>
      <c r="LB36" s="56"/>
      <c r="LC36" s="56"/>
      <c r="LD36" s="56"/>
      <c r="LE36" s="56"/>
      <c r="LF36" s="56"/>
      <c r="LG36" s="56"/>
      <c r="LH36" s="56"/>
      <c r="LI36" s="56"/>
      <c r="LJ36" s="56"/>
      <c r="LK36" s="56"/>
      <c r="LL36" s="56"/>
      <c r="LM36" s="56"/>
      <c r="LN36" s="56"/>
      <c r="LO36" s="56"/>
      <c r="LP36" s="56"/>
      <c r="LQ36" s="56"/>
      <c r="LR36" s="56"/>
      <c r="LS36" s="56"/>
      <c r="LT36" s="56"/>
      <c r="LU36" s="56"/>
      <c r="LV36" s="56"/>
      <c r="LW36" s="56"/>
      <c r="LX36" s="56"/>
      <c r="LY36" s="56"/>
      <c r="LZ36" s="56"/>
      <c r="MA36" s="56"/>
      <c r="MB36" s="56"/>
      <c r="MC36" s="56"/>
      <c r="MD36" s="56"/>
      <c r="ME36" s="56"/>
      <c r="MF36" s="56"/>
      <c r="MG36" s="56"/>
      <c r="MH36" s="56"/>
      <c r="MI36" s="56"/>
      <c r="MJ36" s="56"/>
      <c r="MK36" s="56"/>
      <c r="ML36" s="56"/>
      <c r="MM36" s="56"/>
      <c r="MN36" s="56"/>
      <c r="MO36" s="56"/>
      <c r="MP36" s="56"/>
      <c r="MQ36" s="56"/>
      <c r="MR36" s="56"/>
      <c r="MS36" s="56"/>
      <c r="MT36" s="56"/>
      <c r="MU36" s="56"/>
      <c r="MV36" s="56"/>
      <c r="MW36" s="56"/>
      <c r="MX36" s="56"/>
      <c r="MY36" s="56"/>
      <c r="MZ36" s="56"/>
      <c r="NA36" s="56"/>
      <c r="NB36" s="56"/>
      <c r="NC36" s="56"/>
      <c r="ND36" s="56"/>
      <c r="NE36" s="56"/>
      <c r="NF36" s="56"/>
      <c r="NG36" s="56"/>
      <c r="NH36" s="56"/>
      <c r="NI36" s="56"/>
      <c r="NJ36" s="56"/>
      <c r="NK36" s="56"/>
      <c r="NL36" s="56"/>
      <c r="NM36" s="56"/>
      <c r="NN36" s="56"/>
      <c r="NO36" s="56"/>
      <c r="NP36" s="56"/>
      <c r="NQ36" s="56"/>
      <c r="NR36" s="56"/>
      <c r="NS36" s="56"/>
      <c r="NT36" s="56"/>
      <c r="NU36" s="56"/>
      <c r="NV36" s="56"/>
      <c r="NW36" s="56"/>
      <c r="NX36" s="56"/>
      <c r="NY36" s="56"/>
      <c r="NZ36" s="56"/>
      <c r="OA36" s="56"/>
      <c r="OB36" s="56"/>
      <c r="OC36" s="56"/>
      <c r="OD36" s="56"/>
      <c r="OE36" s="56"/>
      <c r="OF36" s="56"/>
      <c r="OG36" s="56"/>
      <c r="OH36" s="56"/>
      <c r="OI36" s="56"/>
      <c r="OJ36" s="56"/>
      <c r="OK36" s="56"/>
      <c r="OL36" s="56"/>
      <c r="OM36" s="56"/>
      <c r="ON36" s="56"/>
      <c r="OO36" s="56"/>
      <c r="OP36" s="56"/>
      <c r="OQ36" s="56"/>
      <c r="OR36" s="56"/>
      <c r="OS36" s="56"/>
      <c r="OT36" s="56"/>
      <c r="OU36" s="56"/>
      <c r="OV36" s="56"/>
      <c r="OW36" s="56"/>
      <c r="OX36" s="56"/>
      <c r="OY36" s="56"/>
      <c r="OZ36" s="56"/>
      <c r="PA36" s="56"/>
      <c r="PB36" s="56"/>
      <c r="PC36" s="56"/>
      <c r="PD36" s="56"/>
      <c r="PE36" s="56"/>
      <c r="PF36" s="56"/>
      <c r="PG36" s="56"/>
      <c r="PH36" s="56"/>
      <c r="PI36" s="56"/>
      <c r="PJ36" s="56"/>
      <c r="PK36" s="56"/>
      <c r="PL36" s="56"/>
      <c r="PM36" s="56"/>
      <c r="PN36" s="56"/>
      <c r="PO36" s="56"/>
      <c r="PP36" s="56"/>
      <c r="PQ36" s="56"/>
      <c r="PR36" s="56"/>
      <c r="PS36" s="56"/>
      <c r="PT36" s="56"/>
      <c r="PU36" s="56"/>
      <c r="PV36" s="56"/>
      <c r="PW36" s="56"/>
      <c r="PX36" s="56"/>
      <c r="PY36" s="56"/>
      <c r="PZ36" s="56"/>
      <c r="QA36" s="56"/>
      <c r="QB36" s="56"/>
      <c r="QC36" s="56"/>
      <c r="QD36" s="56"/>
      <c r="QE36" s="56"/>
      <c r="QF36" s="56"/>
      <c r="QG36" s="56"/>
      <c r="QH36" s="56"/>
      <c r="QI36" s="56"/>
      <c r="QJ36" s="56"/>
      <c r="QK36" s="56"/>
      <c r="QL36" s="56"/>
      <c r="QM36" s="56"/>
      <c r="QN36" s="56"/>
      <c r="QO36" s="56"/>
      <c r="QP36" s="56"/>
      <c r="QQ36" s="56"/>
      <c r="QR36" s="56"/>
      <c r="QS36" s="56"/>
      <c r="QT36" s="56"/>
      <c r="QU36" s="56"/>
      <c r="QV36" s="56"/>
      <c r="QW36" s="56"/>
      <c r="QX36" s="56"/>
      <c r="QY36" s="56"/>
      <c r="QZ36" s="56"/>
      <c r="RA36" s="56"/>
      <c r="RB36" s="56"/>
      <c r="RC36" s="56"/>
      <c r="RD36" s="56"/>
      <c r="RE36" s="56"/>
      <c r="RF36" s="56"/>
      <c r="RG36" s="56"/>
      <c r="RH36" s="56"/>
      <c r="RI36" s="56"/>
      <c r="RJ36" s="56"/>
      <c r="RK36" s="56"/>
      <c r="RL36" s="56"/>
      <c r="RM36" s="56"/>
      <c r="RN36" s="56"/>
      <c r="RO36" s="56"/>
      <c r="RP36" s="56"/>
      <c r="RQ36" s="56"/>
      <c r="RR36" s="56"/>
      <c r="RS36" s="56"/>
      <c r="RT36" s="56"/>
      <c r="RU36" s="56"/>
      <c r="RV36" s="56"/>
      <c r="RW36" s="56"/>
      <c r="RX36" s="56"/>
      <c r="RY36" s="56"/>
      <c r="RZ36" s="56"/>
      <c r="SA36" s="56"/>
      <c r="SB36" s="56"/>
      <c r="SC36" s="56"/>
      <c r="SD36" s="56"/>
      <c r="SE36" s="56"/>
      <c r="SF36" s="56"/>
      <c r="SG36" s="56"/>
      <c r="SH36" s="56"/>
      <c r="SI36" s="56"/>
      <c r="SJ36" s="56"/>
      <c r="SK36" s="56"/>
      <c r="SL36" s="56"/>
      <c r="SM36" s="56"/>
      <c r="SN36" s="56"/>
      <c r="SO36" s="56"/>
      <c r="SP36" s="56"/>
      <c r="SQ36" s="56"/>
      <c r="SR36" s="56"/>
      <c r="SS36" s="56"/>
      <c r="ST36" s="56"/>
      <c r="SU36" s="56"/>
      <c r="SV36" s="56"/>
      <c r="SW36" s="56"/>
      <c r="SX36" s="56"/>
      <c r="SY36" s="56"/>
      <c r="SZ36" s="56"/>
      <c r="TA36" s="56"/>
      <c r="TB36" s="56"/>
      <c r="TC36" s="56"/>
      <c r="TD36" s="56"/>
      <c r="TE36" s="56"/>
      <c r="TF36" s="56"/>
      <c r="TG36" s="56"/>
      <c r="TH36" s="56"/>
      <c r="TI36" s="56"/>
      <c r="TJ36" s="56"/>
      <c r="TK36" s="56"/>
      <c r="TL36" s="56"/>
      <c r="TM36" s="56"/>
      <c r="TN36" s="56"/>
      <c r="TO36" s="56"/>
      <c r="TP36" s="56"/>
      <c r="TQ36" s="56"/>
      <c r="TR36" s="56"/>
      <c r="TS36" s="56"/>
      <c r="TT36" s="56"/>
      <c r="TU36" s="56"/>
      <c r="TV36" s="56"/>
      <c r="TW36" s="56"/>
      <c r="TX36" s="56"/>
      <c r="TY36" s="56"/>
      <c r="TZ36" s="56"/>
      <c r="UA36" s="56"/>
      <c r="UB36" s="56"/>
      <c r="UC36" s="56"/>
      <c r="UD36" s="56"/>
      <c r="UE36" s="56"/>
      <c r="UF36" s="56"/>
      <c r="UG36" s="56"/>
      <c r="UH36" s="56"/>
      <c r="UI36" s="56"/>
      <c r="UJ36" s="56"/>
      <c r="UK36" s="56"/>
      <c r="UL36" s="56"/>
      <c r="UM36" s="56"/>
      <c r="UN36" s="56"/>
      <c r="UO36" s="56"/>
      <c r="UP36" s="56"/>
      <c r="UQ36" s="56"/>
      <c r="UR36" s="56"/>
      <c r="US36" s="56"/>
      <c r="UT36" s="56"/>
      <c r="UU36" s="56"/>
      <c r="UV36" s="56"/>
      <c r="UW36" s="56"/>
      <c r="UX36" s="56"/>
      <c r="UY36" s="56"/>
      <c r="UZ36" s="56"/>
      <c r="VA36" s="56"/>
      <c r="VB36" s="56"/>
      <c r="VC36" s="56"/>
      <c r="VD36" s="56"/>
      <c r="VE36" s="56"/>
      <c r="VF36" s="56"/>
      <c r="VG36" s="56"/>
      <c r="VH36" s="56"/>
      <c r="VI36" s="56"/>
      <c r="VJ36" s="56"/>
      <c r="VK36" s="56"/>
      <c r="VL36" s="56"/>
      <c r="VM36" s="56"/>
      <c r="VN36" s="56"/>
      <c r="VO36" s="56"/>
      <c r="VP36" s="56"/>
      <c r="VQ36" s="56"/>
      <c r="VR36" s="56"/>
      <c r="VS36" s="56"/>
      <c r="VT36" s="56"/>
      <c r="VU36" s="56"/>
      <c r="VV36" s="56"/>
      <c r="VW36" s="56"/>
      <c r="VX36" s="56"/>
      <c r="VY36" s="56"/>
      <c r="VZ36" s="56"/>
      <c r="WA36" s="56"/>
      <c r="WB36" s="56"/>
      <c r="WC36" s="56"/>
      <c r="WD36" s="56"/>
      <c r="WE36" s="56"/>
      <c r="WF36" s="56"/>
      <c r="WG36" s="56"/>
      <c r="WH36" s="56"/>
      <c r="WI36" s="56"/>
      <c r="WJ36" s="56"/>
      <c r="WK36" s="56"/>
      <c r="WL36" s="56"/>
      <c r="WM36" s="56"/>
      <c r="WN36" s="56"/>
      <c r="WO36" s="56"/>
      <c r="WP36" s="56"/>
      <c r="WQ36" s="56"/>
      <c r="WR36" s="56"/>
      <c r="WS36" s="56"/>
      <c r="WT36" s="56"/>
      <c r="WU36" s="56"/>
      <c r="WV36" s="56"/>
      <c r="WW36" s="56"/>
      <c r="WX36" s="56"/>
      <c r="WY36" s="56"/>
      <c r="WZ36" s="56"/>
      <c r="XA36" s="56"/>
      <c r="XB36" s="56"/>
      <c r="XC36" s="56"/>
      <c r="XD36" s="56"/>
      <c r="XE36" s="56"/>
      <c r="XF36" s="56"/>
      <c r="XG36" s="56"/>
      <c r="XH36" s="56"/>
      <c r="XI36" s="56"/>
      <c r="XJ36" s="56"/>
      <c r="XK36" s="56"/>
      <c r="XL36" s="56"/>
      <c r="XM36" s="56"/>
      <c r="XN36" s="56"/>
      <c r="XO36" s="56"/>
      <c r="XP36" s="56"/>
      <c r="XQ36" s="56"/>
      <c r="XR36" s="56"/>
      <c r="XS36" s="56"/>
      <c r="XT36" s="56"/>
      <c r="XU36" s="56"/>
      <c r="XV36" s="56"/>
      <c r="XW36" s="56"/>
      <c r="XX36" s="56"/>
      <c r="XY36" s="56"/>
      <c r="XZ36" s="56"/>
      <c r="YA36" s="56"/>
      <c r="YB36" s="56"/>
      <c r="YC36" s="56"/>
      <c r="YD36" s="56"/>
      <c r="YE36" s="56"/>
      <c r="YF36" s="56"/>
      <c r="YG36" s="56"/>
      <c r="YH36" s="56"/>
      <c r="YI36" s="56"/>
      <c r="YJ36" s="56"/>
      <c r="YK36" s="56"/>
      <c r="YL36" s="56"/>
      <c r="YM36" s="56"/>
      <c r="YN36" s="56"/>
      <c r="YO36" s="56"/>
      <c r="YP36" s="56"/>
      <c r="YQ36" s="56"/>
      <c r="YR36" s="56"/>
      <c r="YS36" s="56"/>
      <c r="YT36" s="56"/>
      <c r="YU36" s="56"/>
      <c r="YV36" s="56"/>
      <c r="YW36" s="56"/>
      <c r="YX36" s="56"/>
      <c r="YY36" s="56"/>
    </row>
    <row r="37" spans="2:675" s="1" customFormat="1" ht="15" hidden="1" customHeight="1">
      <c r="B37" s="56"/>
      <c r="C37" s="56"/>
      <c r="D37" s="56"/>
      <c r="E37" s="56"/>
      <c r="F37" s="56"/>
      <c r="G37" s="56"/>
      <c r="H37" s="56"/>
      <c r="I37" s="56"/>
      <c r="J37" s="56"/>
      <c r="K37" s="56"/>
      <c r="L37" s="56"/>
      <c r="M37" s="56"/>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c r="HQ37" s="56"/>
      <c r="HR37" s="56"/>
      <c r="HS37" s="56"/>
      <c r="HT37" s="56"/>
      <c r="HU37" s="56"/>
      <c r="HV37" s="56"/>
      <c r="HW37" s="56"/>
      <c r="HX37" s="56"/>
      <c r="HY37" s="56"/>
      <c r="HZ37" s="56"/>
      <c r="IA37" s="56"/>
      <c r="IB37" s="56"/>
      <c r="IC37" s="56"/>
      <c r="ID37" s="56"/>
      <c r="IE37" s="56"/>
      <c r="IF37" s="56"/>
      <c r="IG37" s="56"/>
      <c r="IH37" s="56"/>
      <c r="II37" s="56"/>
      <c r="IJ37" s="56"/>
      <c r="IK37" s="56"/>
      <c r="IL37" s="56"/>
      <c r="IM37" s="56"/>
      <c r="IN37" s="56"/>
      <c r="IO37" s="56"/>
      <c r="IP37" s="56"/>
      <c r="IQ37" s="56"/>
      <c r="IR37" s="56"/>
      <c r="IS37" s="56"/>
      <c r="IT37" s="56"/>
      <c r="IU37" s="56"/>
      <c r="IV37" s="56"/>
      <c r="IW37" s="56"/>
      <c r="IX37" s="56"/>
      <c r="IY37" s="56"/>
      <c r="IZ37" s="56"/>
      <c r="JA37" s="56"/>
      <c r="JB37" s="56"/>
      <c r="JC37" s="56"/>
      <c r="JD37" s="56"/>
      <c r="JE37" s="56"/>
      <c r="JF37" s="56"/>
      <c r="JG37" s="56"/>
      <c r="JH37" s="56"/>
      <c r="JI37" s="56"/>
      <c r="JJ37" s="56"/>
      <c r="JK37" s="56"/>
      <c r="JL37" s="56"/>
      <c r="JM37" s="56"/>
      <c r="JN37" s="56"/>
      <c r="JO37" s="56"/>
      <c r="JP37" s="56"/>
      <c r="JQ37" s="56"/>
      <c r="JR37" s="56"/>
      <c r="JS37" s="56"/>
      <c r="JT37" s="56"/>
      <c r="JU37" s="56"/>
      <c r="JV37" s="56"/>
      <c r="JW37" s="56"/>
      <c r="JX37" s="56"/>
      <c r="JY37" s="56"/>
      <c r="JZ37" s="56"/>
      <c r="KA37" s="56"/>
      <c r="KB37" s="56"/>
      <c r="KC37" s="56"/>
      <c r="KD37" s="56"/>
      <c r="KE37" s="56"/>
      <c r="KF37" s="56"/>
      <c r="KG37" s="56"/>
      <c r="KH37" s="56"/>
      <c r="KI37" s="56"/>
      <c r="KJ37" s="56"/>
      <c r="KK37" s="56"/>
      <c r="KL37" s="56"/>
      <c r="KM37" s="56"/>
      <c r="KN37" s="56"/>
      <c r="KO37" s="56"/>
      <c r="KP37" s="56"/>
      <c r="KQ37" s="56"/>
      <c r="KR37" s="56"/>
      <c r="KS37" s="56"/>
      <c r="KT37" s="56"/>
      <c r="KU37" s="56"/>
      <c r="KV37" s="56"/>
      <c r="KW37" s="56"/>
      <c r="KX37" s="56"/>
      <c r="KY37" s="56"/>
      <c r="KZ37" s="56"/>
      <c r="LA37" s="56"/>
      <c r="LB37" s="56"/>
      <c r="LC37" s="56"/>
      <c r="LD37" s="56"/>
      <c r="LE37" s="56"/>
      <c r="LF37" s="56"/>
      <c r="LG37" s="56"/>
      <c r="LH37" s="56"/>
      <c r="LI37" s="56"/>
      <c r="LJ37" s="56"/>
      <c r="LK37" s="56"/>
      <c r="LL37" s="56"/>
      <c r="LM37" s="56"/>
      <c r="LN37" s="56"/>
      <c r="LO37" s="56"/>
      <c r="LP37" s="56"/>
      <c r="LQ37" s="56"/>
      <c r="LR37" s="56"/>
      <c r="LS37" s="56"/>
      <c r="LT37" s="56"/>
      <c r="LU37" s="56"/>
      <c r="LV37" s="56"/>
      <c r="LW37" s="56"/>
      <c r="LX37" s="56"/>
      <c r="LY37" s="56"/>
      <c r="LZ37" s="56"/>
      <c r="MA37" s="56"/>
      <c r="MB37" s="56"/>
      <c r="MC37" s="56"/>
      <c r="MD37" s="56"/>
      <c r="ME37" s="56"/>
      <c r="MF37" s="56"/>
      <c r="MG37" s="56"/>
      <c r="MH37" s="56"/>
      <c r="MI37" s="56"/>
      <c r="MJ37" s="56"/>
      <c r="MK37" s="56"/>
      <c r="ML37" s="56"/>
      <c r="MM37" s="56"/>
      <c r="MN37" s="56"/>
      <c r="MO37" s="56"/>
      <c r="MP37" s="56"/>
      <c r="MQ37" s="56"/>
      <c r="MR37" s="56"/>
      <c r="MS37" s="56"/>
      <c r="MT37" s="56"/>
      <c r="MU37" s="56"/>
      <c r="MV37" s="56"/>
      <c r="MW37" s="56"/>
      <c r="MX37" s="56"/>
      <c r="MY37" s="56"/>
      <c r="MZ37" s="56"/>
      <c r="NA37" s="56"/>
      <c r="NB37" s="56"/>
      <c r="NC37" s="56"/>
      <c r="ND37" s="56"/>
      <c r="NE37" s="56"/>
      <c r="NF37" s="56"/>
      <c r="NG37" s="56"/>
      <c r="NH37" s="56"/>
      <c r="NI37" s="56"/>
      <c r="NJ37" s="56"/>
      <c r="NK37" s="56"/>
      <c r="NL37" s="56"/>
      <c r="NM37" s="56"/>
      <c r="NN37" s="56"/>
      <c r="NO37" s="56"/>
      <c r="NP37" s="56"/>
      <c r="NQ37" s="56"/>
      <c r="NR37" s="56"/>
      <c r="NS37" s="56"/>
      <c r="NT37" s="56"/>
      <c r="NU37" s="56"/>
      <c r="NV37" s="56"/>
      <c r="NW37" s="56"/>
      <c r="NX37" s="56"/>
      <c r="NY37" s="56"/>
      <c r="NZ37" s="56"/>
      <c r="OA37" s="56"/>
      <c r="OB37" s="56"/>
      <c r="OC37" s="56"/>
      <c r="OD37" s="56"/>
      <c r="OE37" s="56"/>
      <c r="OF37" s="56"/>
      <c r="OG37" s="56"/>
      <c r="OH37" s="56"/>
      <c r="OI37" s="56"/>
      <c r="OJ37" s="56"/>
      <c r="OK37" s="56"/>
      <c r="OL37" s="56"/>
      <c r="OM37" s="56"/>
      <c r="ON37" s="56"/>
      <c r="OO37" s="56"/>
      <c r="OP37" s="56"/>
      <c r="OQ37" s="56"/>
      <c r="OR37" s="56"/>
      <c r="OS37" s="56"/>
      <c r="OT37" s="56"/>
      <c r="OU37" s="56"/>
      <c r="OV37" s="56"/>
      <c r="OW37" s="56"/>
      <c r="OX37" s="56"/>
      <c r="OY37" s="56"/>
      <c r="OZ37" s="56"/>
      <c r="PA37" s="56"/>
      <c r="PB37" s="56"/>
      <c r="PC37" s="56"/>
      <c r="PD37" s="56"/>
      <c r="PE37" s="56"/>
      <c r="PF37" s="56"/>
      <c r="PG37" s="56"/>
      <c r="PH37" s="56"/>
      <c r="PI37" s="56"/>
      <c r="PJ37" s="56"/>
      <c r="PK37" s="56"/>
      <c r="PL37" s="56"/>
      <c r="PM37" s="56"/>
      <c r="PN37" s="56"/>
      <c r="PO37" s="56"/>
      <c r="PP37" s="56"/>
      <c r="PQ37" s="56"/>
      <c r="PR37" s="56"/>
      <c r="PS37" s="56"/>
      <c r="PT37" s="56"/>
      <c r="PU37" s="56"/>
      <c r="PV37" s="56"/>
      <c r="PW37" s="56"/>
      <c r="PX37" s="56"/>
      <c r="PY37" s="56"/>
      <c r="PZ37" s="56"/>
      <c r="QA37" s="56"/>
      <c r="QB37" s="56"/>
      <c r="QC37" s="56"/>
      <c r="QD37" s="56"/>
      <c r="QE37" s="56"/>
      <c r="QF37" s="56"/>
      <c r="QG37" s="56"/>
      <c r="QH37" s="56"/>
      <c r="QI37" s="56"/>
      <c r="QJ37" s="56"/>
      <c r="QK37" s="56"/>
      <c r="QL37" s="56"/>
      <c r="QM37" s="56"/>
      <c r="QN37" s="56"/>
      <c r="QO37" s="56"/>
      <c r="QP37" s="56"/>
      <c r="QQ37" s="56"/>
      <c r="QR37" s="56"/>
      <c r="QS37" s="56"/>
      <c r="QT37" s="56"/>
      <c r="QU37" s="56"/>
      <c r="QV37" s="56"/>
      <c r="QW37" s="56"/>
      <c r="QX37" s="56"/>
      <c r="QY37" s="56"/>
      <c r="QZ37" s="56"/>
      <c r="RA37" s="56"/>
      <c r="RB37" s="56"/>
      <c r="RC37" s="56"/>
      <c r="RD37" s="56"/>
      <c r="RE37" s="56"/>
      <c r="RF37" s="56"/>
      <c r="RG37" s="56"/>
      <c r="RH37" s="56"/>
      <c r="RI37" s="56"/>
      <c r="RJ37" s="56"/>
      <c r="RK37" s="56"/>
      <c r="RL37" s="56"/>
      <c r="RM37" s="56"/>
      <c r="RN37" s="56"/>
      <c r="RO37" s="56"/>
      <c r="RP37" s="56"/>
      <c r="RQ37" s="56"/>
      <c r="RR37" s="56"/>
      <c r="RS37" s="56"/>
      <c r="RT37" s="56"/>
      <c r="RU37" s="56"/>
      <c r="RV37" s="56"/>
      <c r="RW37" s="56"/>
      <c r="RX37" s="56"/>
      <c r="RY37" s="56"/>
      <c r="RZ37" s="56"/>
      <c r="SA37" s="56"/>
      <c r="SB37" s="56"/>
      <c r="SC37" s="56"/>
      <c r="SD37" s="56"/>
      <c r="SE37" s="56"/>
      <c r="SF37" s="56"/>
      <c r="SG37" s="56"/>
      <c r="SH37" s="56"/>
      <c r="SI37" s="56"/>
      <c r="SJ37" s="56"/>
      <c r="SK37" s="56"/>
      <c r="SL37" s="56"/>
      <c r="SM37" s="56"/>
      <c r="SN37" s="56"/>
      <c r="SO37" s="56"/>
      <c r="SP37" s="56"/>
      <c r="SQ37" s="56"/>
      <c r="SR37" s="56"/>
      <c r="SS37" s="56"/>
      <c r="ST37" s="56"/>
      <c r="SU37" s="56"/>
      <c r="SV37" s="56"/>
      <c r="SW37" s="56"/>
      <c r="SX37" s="56"/>
      <c r="SY37" s="56"/>
      <c r="SZ37" s="56"/>
      <c r="TA37" s="56"/>
      <c r="TB37" s="56"/>
      <c r="TC37" s="56"/>
      <c r="TD37" s="56"/>
      <c r="TE37" s="56"/>
      <c r="TF37" s="56"/>
      <c r="TG37" s="56"/>
      <c r="TH37" s="56"/>
      <c r="TI37" s="56"/>
      <c r="TJ37" s="56"/>
      <c r="TK37" s="56"/>
      <c r="TL37" s="56"/>
      <c r="TM37" s="56"/>
      <c r="TN37" s="56"/>
      <c r="TO37" s="56"/>
      <c r="TP37" s="56"/>
      <c r="TQ37" s="56"/>
      <c r="TR37" s="56"/>
      <c r="TS37" s="56"/>
      <c r="TT37" s="56"/>
      <c r="TU37" s="56"/>
      <c r="TV37" s="56"/>
      <c r="TW37" s="56"/>
      <c r="TX37" s="56"/>
      <c r="TY37" s="56"/>
      <c r="TZ37" s="56"/>
      <c r="UA37" s="56"/>
      <c r="UB37" s="56"/>
      <c r="UC37" s="56"/>
      <c r="UD37" s="56"/>
      <c r="UE37" s="56"/>
      <c r="UF37" s="56"/>
      <c r="UG37" s="56"/>
      <c r="UH37" s="56"/>
      <c r="UI37" s="56"/>
      <c r="UJ37" s="56"/>
      <c r="UK37" s="56"/>
      <c r="UL37" s="56"/>
      <c r="UM37" s="56"/>
      <c r="UN37" s="56"/>
      <c r="UO37" s="56"/>
      <c r="UP37" s="56"/>
      <c r="UQ37" s="56"/>
      <c r="UR37" s="56"/>
      <c r="US37" s="56"/>
      <c r="UT37" s="56"/>
      <c r="UU37" s="56"/>
      <c r="UV37" s="56"/>
      <c r="UW37" s="56"/>
      <c r="UX37" s="56"/>
      <c r="UY37" s="56"/>
      <c r="UZ37" s="56"/>
      <c r="VA37" s="56"/>
      <c r="VB37" s="56"/>
      <c r="VC37" s="56"/>
      <c r="VD37" s="56"/>
      <c r="VE37" s="56"/>
      <c r="VF37" s="56"/>
      <c r="VG37" s="56"/>
      <c r="VH37" s="56"/>
      <c r="VI37" s="56"/>
      <c r="VJ37" s="56"/>
      <c r="VK37" s="56"/>
      <c r="VL37" s="56"/>
      <c r="VM37" s="56"/>
      <c r="VN37" s="56"/>
      <c r="VO37" s="56"/>
      <c r="VP37" s="56"/>
      <c r="VQ37" s="56"/>
      <c r="VR37" s="56"/>
      <c r="VS37" s="56"/>
      <c r="VT37" s="56"/>
      <c r="VU37" s="56"/>
      <c r="VV37" s="56"/>
      <c r="VW37" s="56"/>
      <c r="VX37" s="56"/>
      <c r="VY37" s="56"/>
      <c r="VZ37" s="56"/>
      <c r="WA37" s="56"/>
      <c r="WB37" s="56"/>
      <c r="WC37" s="56"/>
      <c r="WD37" s="56"/>
      <c r="WE37" s="56"/>
      <c r="WF37" s="56"/>
      <c r="WG37" s="56"/>
      <c r="WH37" s="56"/>
      <c r="WI37" s="56"/>
      <c r="WJ37" s="56"/>
      <c r="WK37" s="56"/>
      <c r="WL37" s="56"/>
      <c r="WM37" s="56"/>
      <c r="WN37" s="56"/>
      <c r="WO37" s="56"/>
      <c r="WP37" s="56"/>
      <c r="WQ37" s="56"/>
      <c r="WR37" s="56"/>
      <c r="WS37" s="56"/>
      <c r="WT37" s="56"/>
      <c r="WU37" s="56"/>
      <c r="WV37" s="56"/>
      <c r="WW37" s="56"/>
      <c r="WX37" s="56"/>
      <c r="WY37" s="56"/>
      <c r="WZ37" s="56"/>
      <c r="XA37" s="56"/>
      <c r="XB37" s="56"/>
      <c r="XC37" s="56"/>
      <c r="XD37" s="56"/>
      <c r="XE37" s="56"/>
      <c r="XF37" s="56"/>
      <c r="XG37" s="56"/>
      <c r="XH37" s="56"/>
      <c r="XI37" s="56"/>
      <c r="XJ37" s="56"/>
      <c r="XK37" s="56"/>
      <c r="XL37" s="56"/>
      <c r="XM37" s="56"/>
      <c r="XN37" s="56"/>
      <c r="XO37" s="56"/>
      <c r="XP37" s="56"/>
      <c r="XQ37" s="56"/>
      <c r="XR37" s="56"/>
      <c r="XS37" s="56"/>
      <c r="XT37" s="56"/>
      <c r="XU37" s="56"/>
      <c r="XV37" s="56"/>
      <c r="XW37" s="56"/>
      <c r="XX37" s="56"/>
      <c r="XY37" s="56"/>
      <c r="XZ37" s="56"/>
      <c r="YA37" s="56"/>
      <c r="YB37" s="56"/>
      <c r="YC37" s="56"/>
      <c r="YD37" s="56"/>
      <c r="YE37" s="56"/>
      <c r="YF37" s="56"/>
      <c r="YG37" s="56"/>
      <c r="YH37" s="56"/>
      <c r="YI37" s="56"/>
      <c r="YJ37" s="56"/>
      <c r="YK37" s="56"/>
      <c r="YL37" s="56"/>
      <c r="YM37" s="56"/>
      <c r="YN37" s="56"/>
      <c r="YO37" s="56"/>
      <c r="YP37" s="56"/>
      <c r="YQ37" s="56"/>
      <c r="YR37" s="56"/>
      <c r="YS37" s="56"/>
      <c r="YT37" s="56"/>
      <c r="YU37" s="56"/>
      <c r="YV37" s="56"/>
      <c r="YW37" s="56"/>
      <c r="YX37" s="56"/>
      <c r="YY37" s="56"/>
    </row>
    <row r="38" spans="2:675" s="1" customFormat="1" ht="15" hidden="1" customHeight="1">
      <c r="B38" s="56"/>
      <c r="C38" s="56"/>
      <c r="D38" s="56"/>
      <c r="E38" s="56"/>
      <c r="F38" s="56"/>
      <c r="G38" s="56"/>
      <c r="H38" s="56"/>
      <c r="I38" s="56"/>
      <c r="J38" s="56"/>
      <c r="K38" s="56"/>
      <c r="L38" s="56"/>
      <c r="M38" s="56"/>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c r="HQ38" s="56"/>
      <c r="HR38" s="56"/>
      <c r="HS38" s="56"/>
      <c r="HT38" s="56"/>
      <c r="HU38" s="56"/>
      <c r="HV38" s="56"/>
      <c r="HW38" s="56"/>
      <c r="HX38" s="56"/>
      <c r="HY38" s="56"/>
      <c r="HZ38" s="56"/>
      <c r="IA38" s="56"/>
      <c r="IB38" s="56"/>
      <c r="IC38" s="56"/>
      <c r="ID38" s="56"/>
      <c r="IE38" s="56"/>
      <c r="IF38" s="56"/>
      <c r="IG38" s="56"/>
      <c r="IH38" s="56"/>
      <c r="II38" s="56"/>
      <c r="IJ38" s="56"/>
      <c r="IK38" s="56"/>
      <c r="IL38" s="56"/>
      <c r="IM38" s="56"/>
      <c r="IN38" s="56"/>
      <c r="IO38" s="56"/>
      <c r="IP38" s="56"/>
      <c r="IQ38" s="56"/>
      <c r="IR38" s="56"/>
      <c r="IS38" s="56"/>
      <c r="IT38" s="56"/>
      <c r="IU38" s="56"/>
      <c r="IV38" s="56"/>
      <c r="IW38" s="56"/>
      <c r="IX38" s="56"/>
      <c r="IY38" s="56"/>
      <c r="IZ38" s="56"/>
      <c r="JA38" s="56"/>
      <c r="JB38" s="56"/>
      <c r="JC38" s="56"/>
      <c r="JD38" s="56"/>
      <c r="JE38" s="56"/>
      <c r="JF38" s="56"/>
      <c r="JG38" s="56"/>
      <c r="JH38" s="56"/>
      <c r="JI38" s="56"/>
      <c r="JJ38" s="56"/>
      <c r="JK38" s="56"/>
      <c r="JL38" s="56"/>
      <c r="JM38" s="56"/>
      <c r="JN38" s="56"/>
      <c r="JO38" s="56"/>
      <c r="JP38" s="56"/>
      <c r="JQ38" s="56"/>
      <c r="JR38" s="56"/>
      <c r="JS38" s="56"/>
      <c r="JT38" s="56"/>
      <c r="JU38" s="56"/>
      <c r="JV38" s="56"/>
      <c r="JW38" s="56"/>
      <c r="JX38" s="56"/>
      <c r="JY38" s="56"/>
      <c r="JZ38" s="56"/>
      <c r="KA38" s="56"/>
      <c r="KB38" s="56"/>
      <c r="KC38" s="56"/>
      <c r="KD38" s="56"/>
      <c r="KE38" s="56"/>
      <c r="KF38" s="56"/>
      <c r="KG38" s="56"/>
      <c r="KH38" s="56"/>
      <c r="KI38" s="56"/>
      <c r="KJ38" s="56"/>
      <c r="KK38" s="56"/>
      <c r="KL38" s="56"/>
      <c r="KM38" s="56"/>
      <c r="KN38" s="56"/>
      <c r="KO38" s="56"/>
      <c r="KP38" s="56"/>
      <c r="KQ38" s="56"/>
      <c r="KR38" s="56"/>
      <c r="KS38" s="56"/>
      <c r="KT38" s="56"/>
      <c r="KU38" s="56"/>
      <c r="KV38" s="56"/>
      <c r="KW38" s="56"/>
      <c r="KX38" s="56"/>
      <c r="KY38" s="56"/>
      <c r="KZ38" s="56"/>
      <c r="LA38" s="56"/>
      <c r="LB38" s="56"/>
      <c r="LC38" s="56"/>
      <c r="LD38" s="56"/>
      <c r="LE38" s="56"/>
      <c r="LF38" s="56"/>
      <c r="LG38" s="56"/>
      <c r="LH38" s="56"/>
      <c r="LI38" s="56"/>
      <c r="LJ38" s="56"/>
      <c r="LK38" s="56"/>
      <c r="LL38" s="56"/>
      <c r="LM38" s="56"/>
      <c r="LN38" s="56"/>
      <c r="LO38" s="56"/>
      <c r="LP38" s="56"/>
      <c r="LQ38" s="56"/>
      <c r="LR38" s="56"/>
      <c r="LS38" s="56"/>
      <c r="LT38" s="56"/>
      <c r="LU38" s="56"/>
      <c r="LV38" s="56"/>
      <c r="LW38" s="56"/>
      <c r="LX38" s="56"/>
      <c r="LY38" s="56"/>
      <c r="LZ38" s="56"/>
      <c r="MA38" s="56"/>
      <c r="MB38" s="56"/>
      <c r="MC38" s="56"/>
      <c r="MD38" s="56"/>
      <c r="ME38" s="56"/>
      <c r="MF38" s="56"/>
      <c r="MG38" s="56"/>
      <c r="MH38" s="56"/>
      <c r="MI38" s="56"/>
      <c r="MJ38" s="56"/>
      <c r="MK38" s="56"/>
      <c r="ML38" s="56"/>
      <c r="MM38" s="56"/>
      <c r="MN38" s="56"/>
      <c r="MO38" s="56"/>
      <c r="MP38" s="56"/>
      <c r="MQ38" s="56"/>
      <c r="MR38" s="56"/>
      <c r="MS38" s="56"/>
      <c r="MT38" s="56"/>
      <c r="MU38" s="56"/>
      <c r="MV38" s="56"/>
      <c r="MW38" s="56"/>
      <c r="MX38" s="56"/>
      <c r="MY38" s="56"/>
      <c r="MZ38" s="56"/>
      <c r="NA38" s="56"/>
      <c r="NB38" s="56"/>
      <c r="NC38" s="56"/>
      <c r="ND38" s="56"/>
      <c r="NE38" s="56"/>
      <c r="NF38" s="56"/>
      <c r="NG38" s="56"/>
      <c r="NH38" s="56"/>
      <c r="NI38" s="56"/>
      <c r="NJ38" s="56"/>
      <c r="NK38" s="56"/>
      <c r="NL38" s="56"/>
      <c r="NM38" s="56"/>
      <c r="NN38" s="56"/>
      <c r="NO38" s="56"/>
      <c r="NP38" s="56"/>
      <c r="NQ38" s="56"/>
      <c r="NR38" s="56"/>
      <c r="NS38" s="56"/>
      <c r="NT38" s="56"/>
      <c r="NU38" s="56"/>
      <c r="NV38" s="56"/>
      <c r="NW38" s="56"/>
      <c r="NX38" s="56"/>
      <c r="NY38" s="56"/>
      <c r="NZ38" s="56"/>
      <c r="OA38" s="56"/>
      <c r="OB38" s="56"/>
      <c r="OC38" s="56"/>
      <c r="OD38" s="56"/>
      <c r="OE38" s="56"/>
      <c r="OF38" s="56"/>
      <c r="OG38" s="56"/>
      <c r="OH38" s="56"/>
      <c r="OI38" s="56"/>
      <c r="OJ38" s="56"/>
      <c r="OK38" s="56"/>
      <c r="OL38" s="56"/>
      <c r="OM38" s="56"/>
      <c r="ON38" s="56"/>
      <c r="OO38" s="56"/>
      <c r="OP38" s="56"/>
      <c r="OQ38" s="56"/>
      <c r="OR38" s="56"/>
      <c r="OS38" s="56"/>
      <c r="OT38" s="56"/>
      <c r="OU38" s="56"/>
      <c r="OV38" s="56"/>
      <c r="OW38" s="56"/>
      <c r="OX38" s="56"/>
      <c r="OY38" s="56"/>
      <c r="OZ38" s="56"/>
      <c r="PA38" s="56"/>
      <c r="PB38" s="56"/>
      <c r="PC38" s="56"/>
      <c r="PD38" s="56"/>
      <c r="PE38" s="56"/>
      <c r="PF38" s="56"/>
      <c r="PG38" s="56"/>
      <c r="PH38" s="56"/>
      <c r="PI38" s="56"/>
      <c r="PJ38" s="56"/>
      <c r="PK38" s="56"/>
      <c r="PL38" s="56"/>
      <c r="PM38" s="56"/>
      <c r="PN38" s="56"/>
      <c r="PO38" s="56"/>
      <c r="PP38" s="56"/>
      <c r="PQ38" s="56"/>
      <c r="PR38" s="56"/>
      <c r="PS38" s="56"/>
      <c r="PT38" s="56"/>
      <c r="PU38" s="56"/>
      <c r="PV38" s="56"/>
      <c r="PW38" s="56"/>
      <c r="PX38" s="56"/>
      <c r="PY38" s="56"/>
      <c r="PZ38" s="56"/>
      <c r="QA38" s="56"/>
      <c r="QB38" s="56"/>
      <c r="QC38" s="56"/>
      <c r="QD38" s="56"/>
      <c r="QE38" s="56"/>
      <c r="QF38" s="56"/>
      <c r="QG38" s="56"/>
      <c r="QH38" s="56"/>
      <c r="QI38" s="56"/>
      <c r="QJ38" s="56"/>
      <c r="QK38" s="56"/>
      <c r="QL38" s="56"/>
      <c r="QM38" s="56"/>
      <c r="QN38" s="56"/>
      <c r="QO38" s="56"/>
      <c r="QP38" s="56"/>
      <c r="QQ38" s="56"/>
      <c r="QR38" s="56"/>
      <c r="QS38" s="56"/>
      <c r="QT38" s="56"/>
      <c r="QU38" s="56"/>
      <c r="QV38" s="56"/>
      <c r="QW38" s="56"/>
      <c r="QX38" s="56"/>
      <c r="QY38" s="56"/>
      <c r="QZ38" s="56"/>
      <c r="RA38" s="56"/>
      <c r="RB38" s="56"/>
      <c r="RC38" s="56"/>
      <c r="RD38" s="56"/>
      <c r="RE38" s="56"/>
      <c r="RF38" s="56"/>
      <c r="RG38" s="56"/>
      <c r="RH38" s="56"/>
      <c r="RI38" s="56"/>
      <c r="RJ38" s="56"/>
      <c r="RK38" s="56"/>
      <c r="RL38" s="56"/>
      <c r="RM38" s="56"/>
      <c r="RN38" s="56"/>
      <c r="RO38" s="56"/>
      <c r="RP38" s="56"/>
      <c r="RQ38" s="56"/>
      <c r="RR38" s="56"/>
      <c r="RS38" s="56"/>
      <c r="RT38" s="56"/>
      <c r="RU38" s="56"/>
      <c r="RV38" s="56"/>
      <c r="RW38" s="56"/>
      <c r="RX38" s="56"/>
      <c r="RY38" s="56"/>
      <c r="RZ38" s="56"/>
      <c r="SA38" s="56"/>
      <c r="SB38" s="56"/>
      <c r="SC38" s="56"/>
      <c r="SD38" s="56"/>
      <c r="SE38" s="56"/>
      <c r="SF38" s="56"/>
      <c r="SG38" s="56"/>
      <c r="SH38" s="56"/>
      <c r="SI38" s="56"/>
      <c r="SJ38" s="56"/>
      <c r="SK38" s="56"/>
      <c r="SL38" s="56"/>
      <c r="SM38" s="56"/>
      <c r="SN38" s="56"/>
      <c r="SO38" s="56"/>
      <c r="SP38" s="56"/>
      <c r="SQ38" s="56"/>
      <c r="SR38" s="56"/>
      <c r="SS38" s="56"/>
      <c r="ST38" s="56"/>
      <c r="SU38" s="56"/>
      <c r="SV38" s="56"/>
      <c r="SW38" s="56"/>
      <c r="SX38" s="56"/>
      <c r="SY38" s="56"/>
      <c r="SZ38" s="56"/>
      <c r="TA38" s="56"/>
      <c r="TB38" s="56"/>
      <c r="TC38" s="56"/>
      <c r="TD38" s="56"/>
      <c r="TE38" s="56"/>
      <c r="TF38" s="56"/>
      <c r="TG38" s="56"/>
      <c r="TH38" s="56"/>
      <c r="TI38" s="56"/>
      <c r="TJ38" s="56"/>
      <c r="TK38" s="56"/>
      <c r="TL38" s="56"/>
      <c r="TM38" s="56"/>
      <c r="TN38" s="56"/>
      <c r="TO38" s="56"/>
      <c r="TP38" s="56"/>
      <c r="TQ38" s="56"/>
      <c r="TR38" s="56"/>
      <c r="TS38" s="56"/>
      <c r="TT38" s="56"/>
      <c r="TU38" s="56"/>
      <c r="TV38" s="56"/>
      <c r="TW38" s="56"/>
      <c r="TX38" s="56"/>
      <c r="TY38" s="56"/>
      <c r="TZ38" s="56"/>
      <c r="UA38" s="56"/>
      <c r="UB38" s="56"/>
      <c r="UC38" s="56"/>
      <c r="UD38" s="56"/>
      <c r="UE38" s="56"/>
      <c r="UF38" s="56"/>
      <c r="UG38" s="56"/>
      <c r="UH38" s="56"/>
      <c r="UI38" s="56"/>
      <c r="UJ38" s="56"/>
      <c r="UK38" s="56"/>
      <c r="UL38" s="56"/>
      <c r="UM38" s="56"/>
      <c r="UN38" s="56"/>
      <c r="UO38" s="56"/>
      <c r="UP38" s="56"/>
      <c r="UQ38" s="56"/>
      <c r="UR38" s="56"/>
      <c r="US38" s="56"/>
      <c r="UT38" s="56"/>
      <c r="UU38" s="56"/>
      <c r="UV38" s="56"/>
      <c r="UW38" s="56"/>
      <c r="UX38" s="56"/>
      <c r="UY38" s="56"/>
      <c r="UZ38" s="56"/>
      <c r="VA38" s="56"/>
      <c r="VB38" s="56"/>
      <c r="VC38" s="56"/>
      <c r="VD38" s="56"/>
      <c r="VE38" s="56"/>
      <c r="VF38" s="56"/>
      <c r="VG38" s="56"/>
      <c r="VH38" s="56"/>
      <c r="VI38" s="56"/>
      <c r="VJ38" s="56"/>
      <c r="VK38" s="56"/>
      <c r="VL38" s="56"/>
      <c r="VM38" s="56"/>
      <c r="VN38" s="56"/>
      <c r="VO38" s="56"/>
      <c r="VP38" s="56"/>
      <c r="VQ38" s="56"/>
      <c r="VR38" s="56"/>
      <c r="VS38" s="56"/>
      <c r="VT38" s="56"/>
      <c r="VU38" s="56"/>
      <c r="VV38" s="56"/>
      <c r="VW38" s="56"/>
      <c r="VX38" s="56"/>
      <c r="VY38" s="56"/>
      <c r="VZ38" s="56"/>
      <c r="WA38" s="56"/>
      <c r="WB38" s="56"/>
      <c r="WC38" s="56"/>
      <c r="WD38" s="56"/>
      <c r="WE38" s="56"/>
      <c r="WF38" s="56"/>
      <c r="WG38" s="56"/>
      <c r="WH38" s="56"/>
      <c r="WI38" s="56"/>
      <c r="WJ38" s="56"/>
      <c r="WK38" s="56"/>
      <c r="WL38" s="56"/>
      <c r="WM38" s="56"/>
      <c r="WN38" s="56"/>
      <c r="WO38" s="56"/>
      <c r="WP38" s="56"/>
      <c r="WQ38" s="56"/>
      <c r="WR38" s="56"/>
      <c r="WS38" s="56"/>
      <c r="WT38" s="56"/>
      <c r="WU38" s="56"/>
      <c r="WV38" s="56"/>
      <c r="WW38" s="56"/>
      <c r="WX38" s="56"/>
      <c r="WY38" s="56"/>
      <c r="WZ38" s="56"/>
      <c r="XA38" s="56"/>
      <c r="XB38" s="56"/>
      <c r="XC38" s="56"/>
      <c r="XD38" s="56"/>
      <c r="XE38" s="56"/>
      <c r="XF38" s="56"/>
      <c r="XG38" s="56"/>
      <c r="XH38" s="56"/>
      <c r="XI38" s="56"/>
      <c r="XJ38" s="56"/>
      <c r="XK38" s="56"/>
      <c r="XL38" s="56"/>
      <c r="XM38" s="56"/>
      <c r="XN38" s="56"/>
      <c r="XO38" s="56"/>
      <c r="XP38" s="56"/>
      <c r="XQ38" s="56"/>
      <c r="XR38" s="56"/>
      <c r="XS38" s="56"/>
      <c r="XT38" s="56"/>
      <c r="XU38" s="56"/>
      <c r="XV38" s="56"/>
      <c r="XW38" s="56"/>
      <c r="XX38" s="56"/>
      <c r="XY38" s="56"/>
      <c r="XZ38" s="56"/>
      <c r="YA38" s="56"/>
      <c r="YB38" s="56"/>
      <c r="YC38" s="56"/>
      <c r="YD38" s="56"/>
      <c r="YE38" s="56"/>
      <c r="YF38" s="56"/>
      <c r="YG38" s="56"/>
      <c r="YH38" s="56"/>
      <c r="YI38" s="56"/>
      <c r="YJ38" s="56"/>
      <c r="YK38" s="56"/>
      <c r="YL38" s="56"/>
      <c r="YM38" s="56"/>
      <c r="YN38" s="56"/>
      <c r="YO38" s="56"/>
      <c r="YP38" s="56"/>
      <c r="YQ38" s="56"/>
      <c r="YR38" s="56"/>
      <c r="YS38" s="56"/>
      <c r="YT38" s="56"/>
      <c r="YU38" s="56"/>
      <c r="YV38" s="56"/>
      <c r="YW38" s="56"/>
      <c r="YX38" s="56"/>
      <c r="YY38" s="56"/>
    </row>
    <row r="39" spans="2:675" s="1" customFormat="1" ht="15" hidden="1" customHeight="1">
      <c r="B39" s="56"/>
      <c r="C39" s="56"/>
      <c r="D39" s="56"/>
      <c r="E39" s="56"/>
      <c r="F39" s="56"/>
      <c r="G39" s="56"/>
      <c r="H39" s="56"/>
      <c r="I39" s="56"/>
      <c r="J39" s="56"/>
      <c r="K39" s="56"/>
      <c r="L39" s="56"/>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c r="HQ39" s="56"/>
      <c r="HR39" s="56"/>
      <c r="HS39" s="56"/>
      <c r="HT39" s="56"/>
      <c r="HU39" s="56"/>
      <c r="HV39" s="56"/>
      <c r="HW39" s="56"/>
      <c r="HX39" s="56"/>
      <c r="HY39" s="56"/>
      <c r="HZ39" s="56"/>
      <c r="IA39" s="56"/>
      <c r="IB39" s="56"/>
      <c r="IC39" s="56"/>
      <c r="ID39" s="56"/>
      <c r="IE39" s="56"/>
      <c r="IF39" s="56"/>
      <c r="IG39" s="56"/>
      <c r="IH39" s="56"/>
      <c r="II39" s="56"/>
      <c r="IJ39" s="56"/>
      <c r="IK39" s="56"/>
      <c r="IL39" s="56"/>
      <c r="IM39" s="56"/>
      <c r="IN39" s="56"/>
      <c r="IO39" s="56"/>
      <c r="IP39" s="56"/>
      <c r="IQ39" s="56"/>
      <c r="IR39" s="56"/>
      <c r="IS39" s="56"/>
      <c r="IT39" s="56"/>
      <c r="IU39" s="56"/>
      <c r="IV39" s="56"/>
      <c r="IW39" s="56"/>
      <c r="IX39" s="56"/>
      <c r="IY39" s="56"/>
      <c r="IZ39" s="56"/>
      <c r="JA39" s="56"/>
      <c r="JB39" s="56"/>
      <c r="JC39" s="56"/>
      <c r="JD39" s="56"/>
      <c r="JE39" s="56"/>
      <c r="JF39" s="56"/>
      <c r="JG39" s="56"/>
      <c r="JH39" s="56"/>
      <c r="JI39" s="56"/>
      <c r="JJ39" s="56"/>
      <c r="JK39" s="56"/>
      <c r="JL39" s="56"/>
      <c r="JM39" s="56"/>
      <c r="JN39" s="56"/>
      <c r="JO39" s="56"/>
      <c r="JP39" s="56"/>
      <c r="JQ39" s="56"/>
      <c r="JR39" s="56"/>
      <c r="JS39" s="56"/>
      <c r="JT39" s="56"/>
      <c r="JU39" s="56"/>
      <c r="JV39" s="56"/>
      <c r="JW39" s="56"/>
      <c r="JX39" s="56"/>
      <c r="JY39" s="56"/>
      <c r="JZ39" s="56"/>
      <c r="KA39" s="56"/>
      <c r="KB39" s="56"/>
      <c r="KC39" s="56"/>
      <c r="KD39" s="56"/>
      <c r="KE39" s="56"/>
      <c r="KF39" s="56"/>
      <c r="KG39" s="56"/>
      <c r="KH39" s="56"/>
      <c r="KI39" s="56"/>
      <c r="KJ39" s="56"/>
      <c r="KK39" s="56"/>
      <c r="KL39" s="56"/>
      <c r="KM39" s="56"/>
      <c r="KN39" s="56"/>
      <c r="KO39" s="56"/>
      <c r="KP39" s="56"/>
      <c r="KQ39" s="56"/>
      <c r="KR39" s="56"/>
      <c r="KS39" s="56"/>
      <c r="KT39" s="56"/>
      <c r="KU39" s="56"/>
      <c r="KV39" s="56"/>
      <c r="KW39" s="56"/>
      <c r="KX39" s="56"/>
      <c r="KY39" s="56"/>
      <c r="KZ39" s="56"/>
      <c r="LA39" s="56"/>
      <c r="LB39" s="56"/>
      <c r="LC39" s="56"/>
      <c r="LD39" s="56"/>
      <c r="LE39" s="56"/>
      <c r="LF39" s="56"/>
      <c r="LG39" s="56"/>
      <c r="LH39" s="56"/>
      <c r="LI39" s="56"/>
      <c r="LJ39" s="56"/>
      <c r="LK39" s="56"/>
      <c r="LL39" s="56"/>
      <c r="LM39" s="56"/>
      <c r="LN39" s="56"/>
      <c r="LO39" s="56"/>
      <c r="LP39" s="56"/>
      <c r="LQ39" s="56"/>
      <c r="LR39" s="56"/>
      <c r="LS39" s="56"/>
      <c r="LT39" s="56"/>
      <c r="LU39" s="56"/>
      <c r="LV39" s="56"/>
      <c r="LW39" s="56"/>
      <c r="LX39" s="56"/>
      <c r="LY39" s="56"/>
      <c r="LZ39" s="56"/>
      <c r="MA39" s="56"/>
      <c r="MB39" s="56"/>
      <c r="MC39" s="56"/>
      <c r="MD39" s="56"/>
      <c r="ME39" s="56"/>
      <c r="MF39" s="56"/>
      <c r="MG39" s="56"/>
      <c r="MH39" s="56"/>
      <c r="MI39" s="56"/>
      <c r="MJ39" s="56"/>
      <c r="MK39" s="56"/>
      <c r="ML39" s="56"/>
      <c r="MM39" s="56"/>
      <c r="MN39" s="56"/>
      <c r="MO39" s="56"/>
      <c r="MP39" s="56"/>
      <c r="MQ39" s="56"/>
      <c r="MR39" s="56"/>
      <c r="MS39" s="56"/>
      <c r="MT39" s="56"/>
      <c r="MU39" s="56"/>
      <c r="MV39" s="56"/>
      <c r="MW39" s="56"/>
      <c r="MX39" s="56"/>
      <c r="MY39" s="56"/>
      <c r="MZ39" s="56"/>
      <c r="NA39" s="56"/>
      <c r="NB39" s="56"/>
      <c r="NC39" s="56"/>
      <c r="ND39" s="56"/>
      <c r="NE39" s="56"/>
      <c r="NF39" s="56"/>
      <c r="NG39" s="56"/>
      <c r="NH39" s="56"/>
      <c r="NI39" s="56"/>
      <c r="NJ39" s="56"/>
      <c r="NK39" s="56"/>
      <c r="NL39" s="56"/>
      <c r="NM39" s="56"/>
      <c r="NN39" s="56"/>
      <c r="NO39" s="56"/>
      <c r="NP39" s="56"/>
      <c r="NQ39" s="56"/>
      <c r="NR39" s="56"/>
      <c r="NS39" s="56"/>
      <c r="NT39" s="56"/>
      <c r="NU39" s="56"/>
      <c r="NV39" s="56"/>
      <c r="NW39" s="56"/>
      <c r="NX39" s="56"/>
      <c r="NY39" s="56"/>
      <c r="NZ39" s="56"/>
      <c r="OA39" s="56"/>
      <c r="OB39" s="56"/>
      <c r="OC39" s="56"/>
      <c r="OD39" s="56"/>
      <c r="OE39" s="56"/>
      <c r="OF39" s="56"/>
      <c r="OG39" s="56"/>
      <c r="OH39" s="56"/>
      <c r="OI39" s="56"/>
      <c r="OJ39" s="56"/>
      <c r="OK39" s="56"/>
      <c r="OL39" s="56"/>
      <c r="OM39" s="56"/>
      <c r="ON39" s="56"/>
      <c r="OO39" s="56"/>
      <c r="OP39" s="56"/>
      <c r="OQ39" s="56"/>
      <c r="OR39" s="56"/>
      <c r="OS39" s="56"/>
      <c r="OT39" s="56"/>
      <c r="OU39" s="56"/>
      <c r="OV39" s="56"/>
      <c r="OW39" s="56"/>
      <c r="OX39" s="56"/>
      <c r="OY39" s="56"/>
      <c r="OZ39" s="56"/>
      <c r="PA39" s="56"/>
      <c r="PB39" s="56"/>
      <c r="PC39" s="56"/>
      <c r="PD39" s="56"/>
      <c r="PE39" s="56"/>
      <c r="PF39" s="56"/>
      <c r="PG39" s="56"/>
      <c r="PH39" s="56"/>
      <c r="PI39" s="56"/>
      <c r="PJ39" s="56"/>
      <c r="PK39" s="56"/>
      <c r="PL39" s="56"/>
      <c r="PM39" s="56"/>
      <c r="PN39" s="56"/>
      <c r="PO39" s="56"/>
      <c r="PP39" s="56"/>
      <c r="PQ39" s="56"/>
      <c r="PR39" s="56"/>
      <c r="PS39" s="56"/>
      <c r="PT39" s="56"/>
      <c r="PU39" s="56"/>
      <c r="PV39" s="56"/>
      <c r="PW39" s="56"/>
      <c r="PX39" s="56"/>
      <c r="PY39" s="56"/>
      <c r="PZ39" s="56"/>
      <c r="QA39" s="56"/>
      <c r="QB39" s="56"/>
      <c r="QC39" s="56"/>
      <c r="QD39" s="56"/>
      <c r="QE39" s="56"/>
      <c r="QF39" s="56"/>
      <c r="QG39" s="56"/>
      <c r="QH39" s="56"/>
      <c r="QI39" s="56"/>
      <c r="QJ39" s="56"/>
      <c r="QK39" s="56"/>
      <c r="QL39" s="56"/>
      <c r="QM39" s="56"/>
      <c r="QN39" s="56"/>
      <c r="QO39" s="56"/>
      <c r="QP39" s="56"/>
      <c r="QQ39" s="56"/>
      <c r="QR39" s="56"/>
      <c r="QS39" s="56"/>
      <c r="QT39" s="56"/>
      <c r="QU39" s="56"/>
      <c r="QV39" s="56"/>
      <c r="QW39" s="56"/>
      <c r="QX39" s="56"/>
      <c r="QY39" s="56"/>
      <c r="QZ39" s="56"/>
      <c r="RA39" s="56"/>
      <c r="RB39" s="56"/>
      <c r="RC39" s="56"/>
      <c r="RD39" s="56"/>
      <c r="RE39" s="56"/>
      <c r="RF39" s="56"/>
      <c r="RG39" s="56"/>
      <c r="RH39" s="56"/>
      <c r="RI39" s="56"/>
      <c r="RJ39" s="56"/>
      <c r="RK39" s="56"/>
      <c r="RL39" s="56"/>
      <c r="RM39" s="56"/>
      <c r="RN39" s="56"/>
      <c r="RO39" s="56"/>
      <c r="RP39" s="56"/>
      <c r="RQ39" s="56"/>
      <c r="RR39" s="56"/>
      <c r="RS39" s="56"/>
      <c r="RT39" s="56"/>
      <c r="RU39" s="56"/>
      <c r="RV39" s="56"/>
      <c r="RW39" s="56"/>
      <c r="RX39" s="56"/>
      <c r="RY39" s="56"/>
      <c r="RZ39" s="56"/>
      <c r="SA39" s="56"/>
      <c r="SB39" s="56"/>
      <c r="SC39" s="56"/>
      <c r="SD39" s="56"/>
      <c r="SE39" s="56"/>
      <c r="SF39" s="56"/>
      <c r="SG39" s="56"/>
      <c r="SH39" s="56"/>
      <c r="SI39" s="56"/>
      <c r="SJ39" s="56"/>
      <c r="SK39" s="56"/>
      <c r="SL39" s="56"/>
      <c r="SM39" s="56"/>
      <c r="SN39" s="56"/>
      <c r="SO39" s="56"/>
      <c r="SP39" s="56"/>
      <c r="SQ39" s="56"/>
      <c r="SR39" s="56"/>
      <c r="SS39" s="56"/>
      <c r="ST39" s="56"/>
      <c r="SU39" s="56"/>
      <c r="SV39" s="56"/>
      <c r="SW39" s="56"/>
      <c r="SX39" s="56"/>
      <c r="SY39" s="56"/>
      <c r="SZ39" s="56"/>
      <c r="TA39" s="56"/>
      <c r="TB39" s="56"/>
      <c r="TC39" s="56"/>
      <c r="TD39" s="56"/>
      <c r="TE39" s="56"/>
      <c r="TF39" s="56"/>
      <c r="TG39" s="56"/>
      <c r="TH39" s="56"/>
      <c r="TI39" s="56"/>
      <c r="TJ39" s="56"/>
      <c r="TK39" s="56"/>
      <c r="TL39" s="56"/>
      <c r="TM39" s="56"/>
      <c r="TN39" s="56"/>
      <c r="TO39" s="56"/>
      <c r="TP39" s="56"/>
      <c r="TQ39" s="56"/>
      <c r="TR39" s="56"/>
      <c r="TS39" s="56"/>
      <c r="TT39" s="56"/>
      <c r="TU39" s="56"/>
      <c r="TV39" s="56"/>
      <c r="TW39" s="56"/>
      <c r="TX39" s="56"/>
      <c r="TY39" s="56"/>
      <c r="TZ39" s="56"/>
      <c r="UA39" s="56"/>
      <c r="UB39" s="56"/>
      <c r="UC39" s="56"/>
      <c r="UD39" s="56"/>
      <c r="UE39" s="56"/>
      <c r="UF39" s="56"/>
      <c r="UG39" s="56"/>
      <c r="UH39" s="56"/>
      <c r="UI39" s="56"/>
      <c r="UJ39" s="56"/>
      <c r="UK39" s="56"/>
      <c r="UL39" s="56"/>
      <c r="UM39" s="56"/>
      <c r="UN39" s="56"/>
      <c r="UO39" s="56"/>
      <c r="UP39" s="56"/>
      <c r="UQ39" s="56"/>
      <c r="UR39" s="56"/>
      <c r="US39" s="56"/>
      <c r="UT39" s="56"/>
      <c r="UU39" s="56"/>
      <c r="UV39" s="56"/>
      <c r="UW39" s="56"/>
      <c r="UX39" s="56"/>
      <c r="UY39" s="56"/>
      <c r="UZ39" s="56"/>
      <c r="VA39" s="56"/>
      <c r="VB39" s="56"/>
      <c r="VC39" s="56"/>
      <c r="VD39" s="56"/>
      <c r="VE39" s="56"/>
      <c r="VF39" s="56"/>
      <c r="VG39" s="56"/>
      <c r="VH39" s="56"/>
      <c r="VI39" s="56"/>
      <c r="VJ39" s="56"/>
      <c r="VK39" s="56"/>
      <c r="VL39" s="56"/>
      <c r="VM39" s="56"/>
      <c r="VN39" s="56"/>
      <c r="VO39" s="56"/>
      <c r="VP39" s="56"/>
      <c r="VQ39" s="56"/>
      <c r="VR39" s="56"/>
      <c r="VS39" s="56"/>
      <c r="VT39" s="56"/>
      <c r="VU39" s="56"/>
      <c r="VV39" s="56"/>
      <c r="VW39" s="56"/>
      <c r="VX39" s="56"/>
      <c r="VY39" s="56"/>
      <c r="VZ39" s="56"/>
      <c r="WA39" s="56"/>
      <c r="WB39" s="56"/>
      <c r="WC39" s="56"/>
      <c r="WD39" s="56"/>
      <c r="WE39" s="56"/>
      <c r="WF39" s="56"/>
      <c r="WG39" s="56"/>
      <c r="WH39" s="56"/>
      <c r="WI39" s="56"/>
      <c r="WJ39" s="56"/>
      <c r="WK39" s="56"/>
      <c r="WL39" s="56"/>
      <c r="WM39" s="56"/>
      <c r="WN39" s="56"/>
      <c r="WO39" s="56"/>
      <c r="WP39" s="56"/>
      <c r="WQ39" s="56"/>
      <c r="WR39" s="56"/>
      <c r="WS39" s="56"/>
      <c r="WT39" s="56"/>
      <c r="WU39" s="56"/>
      <c r="WV39" s="56"/>
      <c r="WW39" s="56"/>
      <c r="WX39" s="56"/>
      <c r="WY39" s="56"/>
      <c r="WZ39" s="56"/>
      <c r="XA39" s="56"/>
      <c r="XB39" s="56"/>
      <c r="XC39" s="56"/>
      <c r="XD39" s="56"/>
      <c r="XE39" s="56"/>
      <c r="XF39" s="56"/>
      <c r="XG39" s="56"/>
      <c r="XH39" s="56"/>
      <c r="XI39" s="56"/>
      <c r="XJ39" s="56"/>
      <c r="XK39" s="56"/>
      <c r="XL39" s="56"/>
      <c r="XM39" s="56"/>
      <c r="XN39" s="56"/>
      <c r="XO39" s="56"/>
      <c r="XP39" s="56"/>
      <c r="XQ39" s="56"/>
      <c r="XR39" s="56"/>
      <c r="XS39" s="56"/>
      <c r="XT39" s="56"/>
      <c r="XU39" s="56"/>
      <c r="XV39" s="56"/>
      <c r="XW39" s="56"/>
      <c r="XX39" s="56"/>
      <c r="XY39" s="56"/>
      <c r="XZ39" s="56"/>
      <c r="YA39" s="56"/>
      <c r="YB39" s="56"/>
      <c r="YC39" s="56"/>
      <c r="YD39" s="56"/>
      <c r="YE39" s="56"/>
      <c r="YF39" s="56"/>
      <c r="YG39" s="56"/>
      <c r="YH39" s="56"/>
      <c r="YI39" s="56"/>
      <c r="YJ39" s="56"/>
      <c r="YK39" s="56"/>
      <c r="YL39" s="56"/>
      <c r="YM39" s="56"/>
      <c r="YN39" s="56"/>
      <c r="YO39" s="56"/>
      <c r="YP39" s="56"/>
      <c r="YQ39" s="56"/>
      <c r="YR39" s="56"/>
      <c r="YS39" s="56"/>
      <c r="YT39" s="56"/>
      <c r="YU39" s="56"/>
      <c r="YV39" s="56"/>
      <c r="YW39" s="56"/>
      <c r="YX39" s="56"/>
      <c r="YY39" s="56"/>
    </row>
    <row r="40" spans="2:675" s="1" customFormat="1" ht="15" hidden="1" customHeight="1">
      <c r="B40" s="56"/>
      <c r="C40" s="56"/>
      <c r="D40" s="56"/>
      <c r="E40" s="56"/>
      <c r="F40" s="56"/>
      <c r="G40" s="56"/>
      <c r="H40" s="56"/>
      <c r="I40" s="56"/>
      <c r="J40" s="56"/>
      <c r="K40" s="56"/>
      <c r="L40" s="56"/>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c r="HQ40" s="56"/>
      <c r="HR40" s="56"/>
      <c r="HS40" s="56"/>
      <c r="HT40" s="56"/>
      <c r="HU40" s="56"/>
      <c r="HV40" s="56"/>
      <c r="HW40" s="56"/>
      <c r="HX40" s="56"/>
      <c r="HY40" s="56"/>
      <c r="HZ40" s="56"/>
      <c r="IA40" s="56"/>
      <c r="IB40" s="56"/>
      <c r="IC40" s="56"/>
      <c r="ID40" s="56"/>
      <c r="IE40" s="56"/>
      <c r="IF40" s="56"/>
      <c r="IG40" s="56"/>
      <c r="IH40" s="56"/>
      <c r="II40" s="56"/>
      <c r="IJ40" s="56"/>
      <c r="IK40" s="56"/>
      <c r="IL40" s="56"/>
      <c r="IM40" s="56"/>
      <c r="IN40" s="56"/>
      <c r="IO40" s="56"/>
      <c r="IP40" s="56"/>
      <c r="IQ40" s="56"/>
      <c r="IR40" s="56"/>
      <c r="IS40" s="56"/>
      <c r="IT40" s="56"/>
      <c r="IU40" s="56"/>
      <c r="IV40" s="56"/>
      <c r="IW40" s="56"/>
      <c r="IX40" s="56"/>
      <c r="IY40" s="56"/>
      <c r="IZ40" s="56"/>
      <c r="JA40" s="56"/>
      <c r="JB40" s="56"/>
      <c r="JC40" s="56"/>
      <c r="JD40" s="56"/>
      <c r="JE40" s="56"/>
      <c r="JF40" s="56"/>
      <c r="JG40" s="56"/>
      <c r="JH40" s="56"/>
      <c r="JI40" s="56"/>
      <c r="JJ40" s="56"/>
      <c r="JK40" s="56"/>
      <c r="JL40" s="56"/>
      <c r="JM40" s="56"/>
      <c r="JN40" s="56"/>
      <c r="JO40" s="56"/>
      <c r="JP40" s="56"/>
      <c r="JQ40" s="56"/>
      <c r="JR40" s="56"/>
      <c r="JS40" s="56"/>
      <c r="JT40" s="56"/>
      <c r="JU40" s="56"/>
      <c r="JV40" s="56"/>
      <c r="JW40" s="56"/>
      <c r="JX40" s="56"/>
      <c r="JY40" s="56"/>
      <c r="JZ40" s="56"/>
      <c r="KA40" s="56"/>
      <c r="KB40" s="56"/>
      <c r="KC40" s="56"/>
      <c r="KD40" s="56"/>
      <c r="KE40" s="56"/>
      <c r="KF40" s="56"/>
      <c r="KG40" s="56"/>
      <c r="KH40" s="56"/>
      <c r="KI40" s="56"/>
      <c r="KJ40" s="56"/>
      <c r="KK40" s="56"/>
      <c r="KL40" s="56"/>
      <c r="KM40" s="56"/>
      <c r="KN40" s="56"/>
      <c r="KO40" s="56"/>
      <c r="KP40" s="56"/>
      <c r="KQ40" s="56"/>
      <c r="KR40" s="56"/>
      <c r="KS40" s="56"/>
      <c r="KT40" s="56"/>
      <c r="KU40" s="56"/>
      <c r="KV40" s="56"/>
      <c r="KW40" s="56"/>
      <c r="KX40" s="56"/>
      <c r="KY40" s="56"/>
      <c r="KZ40" s="56"/>
      <c r="LA40" s="56"/>
      <c r="LB40" s="56"/>
      <c r="LC40" s="56"/>
      <c r="LD40" s="56"/>
      <c r="LE40" s="56"/>
      <c r="LF40" s="56"/>
      <c r="LG40" s="56"/>
      <c r="LH40" s="56"/>
      <c r="LI40" s="56"/>
      <c r="LJ40" s="56"/>
      <c r="LK40" s="56"/>
      <c r="LL40" s="56"/>
      <c r="LM40" s="56"/>
      <c r="LN40" s="56"/>
      <c r="LO40" s="56"/>
      <c r="LP40" s="56"/>
      <c r="LQ40" s="56"/>
      <c r="LR40" s="56"/>
      <c r="LS40" s="56"/>
      <c r="LT40" s="56"/>
      <c r="LU40" s="56"/>
      <c r="LV40" s="56"/>
      <c r="LW40" s="56"/>
      <c r="LX40" s="56"/>
      <c r="LY40" s="56"/>
      <c r="LZ40" s="56"/>
      <c r="MA40" s="56"/>
      <c r="MB40" s="56"/>
      <c r="MC40" s="56"/>
      <c r="MD40" s="56"/>
      <c r="ME40" s="56"/>
      <c r="MF40" s="56"/>
      <c r="MG40" s="56"/>
      <c r="MH40" s="56"/>
      <c r="MI40" s="56"/>
      <c r="MJ40" s="56"/>
      <c r="MK40" s="56"/>
      <c r="ML40" s="56"/>
      <c r="MM40" s="56"/>
      <c r="MN40" s="56"/>
      <c r="MO40" s="56"/>
      <c r="MP40" s="56"/>
      <c r="MQ40" s="56"/>
      <c r="MR40" s="56"/>
      <c r="MS40" s="56"/>
      <c r="MT40" s="56"/>
      <c r="MU40" s="56"/>
      <c r="MV40" s="56"/>
      <c r="MW40" s="56"/>
      <c r="MX40" s="56"/>
      <c r="MY40" s="56"/>
      <c r="MZ40" s="56"/>
      <c r="NA40" s="56"/>
      <c r="NB40" s="56"/>
      <c r="NC40" s="56"/>
      <c r="ND40" s="56"/>
      <c r="NE40" s="56"/>
      <c r="NF40" s="56"/>
      <c r="NG40" s="56"/>
      <c r="NH40" s="56"/>
      <c r="NI40" s="56"/>
      <c r="NJ40" s="56"/>
      <c r="NK40" s="56"/>
      <c r="NL40" s="56"/>
      <c r="NM40" s="56"/>
      <c r="NN40" s="56"/>
      <c r="NO40" s="56"/>
      <c r="NP40" s="56"/>
      <c r="NQ40" s="56"/>
      <c r="NR40" s="56"/>
      <c r="NS40" s="56"/>
      <c r="NT40" s="56"/>
      <c r="NU40" s="56"/>
      <c r="NV40" s="56"/>
      <c r="NW40" s="56"/>
      <c r="NX40" s="56"/>
      <c r="NY40" s="56"/>
      <c r="NZ40" s="56"/>
      <c r="OA40" s="56"/>
      <c r="OB40" s="56"/>
      <c r="OC40" s="56"/>
      <c r="OD40" s="56"/>
      <c r="OE40" s="56"/>
      <c r="OF40" s="56"/>
      <c r="OG40" s="56"/>
      <c r="OH40" s="56"/>
      <c r="OI40" s="56"/>
      <c r="OJ40" s="56"/>
      <c r="OK40" s="56"/>
      <c r="OL40" s="56"/>
      <c r="OM40" s="56"/>
      <c r="ON40" s="56"/>
      <c r="OO40" s="56"/>
      <c r="OP40" s="56"/>
      <c r="OQ40" s="56"/>
      <c r="OR40" s="56"/>
      <c r="OS40" s="56"/>
      <c r="OT40" s="56"/>
      <c r="OU40" s="56"/>
      <c r="OV40" s="56"/>
      <c r="OW40" s="56"/>
      <c r="OX40" s="56"/>
      <c r="OY40" s="56"/>
      <c r="OZ40" s="56"/>
      <c r="PA40" s="56"/>
      <c r="PB40" s="56"/>
      <c r="PC40" s="56"/>
      <c r="PD40" s="56"/>
      <c r="PE40" s="56"/>
      <c r="PF40" s="56"/>
      <c r="PG40" s="56"/>
      <c r="PH40" s="56"/>
      <c r="PI40" s="56"/>
      <c r="PJ40" s="56"/>
      <c r="PK40" s="56"/>
      <c r="PL40" s="56"/>
      <c r="PM40" s="56"/>
      <c r="PN40" s="56"/>
      <c r="PO40" s="56"/>
      <c r="PP40" s="56"/>
      <c r="PQ40" s="56"/>
      <c r="PR40" s="56"/>
      <c r="PS40" s="56"/>
      <c r="PT40" s="56"/>
      <c r="PU40" s="56"/>
      <c r="PV40" s="56"/>
      <c r="PW40" s="56"/>
      <c r="PX40" s="56"/>
      <c r="PY40" s="56"/>
      <c r="PZ40" s="56"/>
      <c r="QA40" s="56"/>
      <c r="QB40" s="56"/>
      <c r="QC40" s="56"/>
      <c r="QD40" s="56"/>
      <c r="QE40" s="56"/>
      <c r="QF40" s="56"/>
      <c r="QG40" s="56"/>
      <c r="QH40" s="56"/>
      <c r="QI40" s="56"/>
      <c r="QJ40" s="56"/>
      <c r="QK40" s="56"/>
      <c r="QL40" s="56"/>
      <c r="QM40" s="56"/>
      <c r="QN40" s="56"/>
      <c r="QO40" s="56"/>
      <c r="QP40" s="56"/>
      <c r="QQ40" s="56"/>
      <c r="QR40" s="56"/>
      <c r="QS40" s="56"/>
      <c r="QT40" s="56"/>
      <c r="QU40" s="56"/>
      <c r="QV40" s="56"/>
      <c r="QW40" s="56"/>
      <c r="QX40" s="56"/>
      <c r="QY40" s="56"/>
      <c r="QZ40" s="56"/>
      <c r="RA40" s="56"/>
      <c r="RB40" s="56"/>
      <c r="RC40" s="56"/>
      <c r="RD40" s="56"/>
      <c r="RE40" s="56"/>
      <c r="RF40" s="56"/>
      <c r="RG40" s="56"/>
      <c r="RH40" s="56"/>
      <c r="RI40" s="56"/>
      <c r="RJ40" s="56"/>
      <c r="RK40" s="56"/>
      <c r="RL40" s="56"/>
      <c r="RM40" s="56"/>
      <c r="RN40" s="56"/>
      <c r="RO40" s="56"/>
      <c r="RP40" s="56"/>
      <c r="RQ40" s="56"/>
      <c r="RR40" s="56"/>
      <c r="RS40" s="56"/>
      <c r="RT40" s="56"/>
      <c r="RU40" s="56"/>
      <c r="RV40" s="56"/>
      <c r="RW40" s="56"/>
      <c r="RX40" s="56"/>
      <c r="RY40" s="56"/>
      <c r="RZ40" s="56"/>
      <c r="SA40" s="56"/>
      <c r="SB40" s="56"/>
      <c r="SC40" s="56"/>
      <c r="SD40" s="56"/>
      <c r="SE40" s="56"/>
      <c r="SF40" s="56"/>
      <c r="SG40" s="56"/>
      <c r="SH40" s="56"/>
      <c r="SI40" s="56"/>
      <c r="SJ40" s="56"/>
      <c r="SK40" s="56"/>
      <c r="SL40" s="56"/>
      <c r="SM40" s="56"/>
      <c r="SN40" s="56"/>
      <c r="SO40" s="56"/>
      <c r="SP40" s="56"/>
      <c r="SQ40" s="56"/>
      <c r="SR40" s="56"/>
      <c r="SS40" s="56"/>
      <c r="ST40" s="56"/>
      <c r="SU40" s="56"/>
      <c r="SV40" s="56"/>
      <c r="SW40" s="56"/>
      <c r="SX40" s="56"/>
      <c r="SY40" s="56"/>
      <c r="SZ40" s="56"/>
      <c r="TA40" s="56"/>
      <c r="TB40" s="56"/>
      <c r="TC40" s="56"/>
      <c r="TD40" s="56"/>
      <c r="TE40" s="56"/>
      <c r="TF40" s="56"/>
      <c r="TG40" s="56"/>
      <c r="TH40" s="56"/>
      <c r="TI40" s="56"/>
      <c r="TJ40" s="56"/>
      <c r="TK40" s="56"/>
      <c r="TL40" s="56"/>
      <c r="TM40" s="56"/>
      <c r="TN40" s="56"/>
      <c r="TO40" s="56"/>
      <c r="TP40" s="56"/>
      <c r="TQ40" s="56"/>
      <c r="TR40" s="56"/>
      <c r="TS40" s="56"/>
      <c r="TT40" s="56"/>
      <c r="TU40" s="56"/>
      <c r="TV40" s="56"/>
      <c r="TW40" s="56"/>
      <c r="TX40" s="56"/>
      <c r="TY40" s="56"/>
      <c r="TZ40" s="56"/>
      <c r="UA40" s="56"/>
      <c r="UB40" s="56"/>
      <c r="UC40" s="56"/>
      <c r="UD40" s="56"/>
      <c r="UE40" s="56"/>
      <c r="UF40" s="56"/>
      <c r="UG40" s="56"/>
      <c r="UH40" s="56"/>
      <c r="UI40" s="56"/>
      <c r="UJ40" s="56"/>
      <c r="UK40" s="56"/>
      <c r="UL40" s="56"/>
      <c r="UM40" s="56"/>
      <c r="UN40" s="56"/>
      <c r="UO40" s="56"/>
      <c r="UP40" s="56"/>
      <c r="UQ40" s="56"/>
      <c r="UR40" s="56"/>
      <c r="US40" s="56"/>
      <c r="UT40" s="56"/>
      <c r="UU40" s="56"/>
      <c r="UV40" s="56"/>
      <c r="UW40" s="56"/>
      <c r="UX40" s="56"/>
      <c r="UY40" s="56"/>
      <c r="UZ40" s="56"/>
      <c r="VA40" s="56"/>
      <c r="VB40" s="56"/>
      <c r="VC40" s="56"/>
      <c r="VD40" s="56"/>
      <c r="VE40" s="56"/>
      <c r="VF40" s="56"/>
      <c r="VG40" s="56"/>
      <c r="VH40" s="56"/>
      <c r="VI40" s="56"/>
      <c r="VJ40" s="56"/>
      <c r="VK40" s="56"/>
      <c r="VL40" s="56"/>
      <c r="VM40" s="56"/>
      <c r="VN40" s="56"/>
      <c r="VO40" s="56"/>
      <c r="VP40" s="56"/>
      <c r="VQ40" s="56"/>
      <c r="VR40" s="56"/>
      <c r="VS40" s="56"/>
      <c r="VT40" s="56"/>
      <c r="VU40" s="56"/>
      <c r="VV40" s="56"/>
      <c r="VW40" s="56"/>
      <c r="VX40" s="56"/>
      <c r="VY40" s="56"/>
      <c r="VZ40" s="56"/>
      <c r="WA40" s="56"/>
      <c r="WB40" s="56"/>
      <c r="WC40" s="56"/>
      <c r="WD40" s="56"/>
      <c r="WE40" s="56"/>
      <c r="WF40" s="56"/>
      <c r="WG40" s="56"/>
      <c r="WH40" s="56"/>
      <c r="WI40" s="56"/>
      <c r="WJ40" s="56"/>
      <c r="WK40" s="56"/>
      <c r="WL40" s="56"/>
      <c r="WM40" s="56"/>
      <c r="WN40" s="56"/>
      <c r="WO40" s="56"/>
      <c r="WP40" s="56"/>
      <c r="WQ40" s="56"/>
      <c r="WR40" s="56"/>
      <c r="WS40" s="56"/>
      <c r="WT40" s="56"/>
      <c r="WU40" s="56"/>
      <c r="WV40" s="56"/>
      <c r="WW40" s="56"/>
      <c r="WX40" s="56"/>
      <c r="WY40" s="56"/>
      <c r="WZ40" s="56"/>
      <c r="XA40" s="56"/>
      <c r="XB40" s="56"/>
      <c r="XC40" s="56"/>
      <c r="XD40" s="56"/>
      <c r="XE40" s="56"/>
      <c r="XF40" s="56"/>
      <c r="XG40" s="56"/>
      <c r="XH40" s="56"/>
      <c r="XI40" s="56"/>
      <c r="XJ40" s="56"/>
      <c r="XK40" s="56"/>
      <c r="XL40" s="56"/>
      <c r="XM40" s="56"/>
      <c r="XN40" s="56"/>
      <c r="XO40" s="56"/>
      <c r="XP40" s="56"/>
      <c r="XQ40" s="56"/>
      <c r="XR40" s="56"/>
      <c r="XS40" s="56"/>
      <c r="XT40" s="56"/>
      <c r="XU40" s="56"/>
      <c r="XV40" s="56"/>
      <c r="XW40" s="56"/>
      <c r="XX40" s="56"/>
      <c r="XY40" s="56"/>
      <c r="XZ40" s="56"/>
      <c r="YA40" s="56"/>
      <c r="YB40" s="56"/>
      <c r="YC40" s="56"/>
      <c r="YD40" s="56"/>
      <c r="YE40" s="56"/>
      <c r="YF40" s="56"/>
      <c r="YG40" s="56"/>
      <c r="YH40" s="56"/>
      <c r="YI40" s="56"/>
      <c r="YJ40" s="56"/>
      <c r="YK40" s="56"/>
      <c r="YL40" s="56"/>
      <c r="YM40" s="56"/>
      <c r="YN40" s="56"/>
      <c r="YO40" s="56"/>
      <c r="YP40" s="56"/>
      <c r="YQ40" s="56"/>
      <c r="YR40" s="56"/>
      <c r="YS40" s="56"/>
      <c r="YT40" s="56"/>
      <c r="YU40" s="56"/>
      <c r="YV40" s="56"/>
      <c r="YW40" s="56"/>
      <c r="YX40" s="56"/>
      <c r="YY40" s="56"/>
    </row>
    <row r="41" spans="2:675" s="1" customFormat="1" ht="15" hidden="1" customHeight="1">
      <c r="B41" s="56"/>
      <c r="C41" s="56"/>
      <c r="D41" s="56"/>
      <c r="E41" s="56"/>
      <c r="F41" s="56"/>
      <c r="G41" s="56"/>
      <c r="H41" s="56"/>
      <c r="I41" s="56"/>
      <c r="J41" s="56"/>
      <c r="K41" s="56"/>
      <c r="L41" s="56"/>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c r="HQ41" s="56"/>
      <c r="HR41" s="56"/>
      <c r="HS41" s="56"/>
      <c r="HT41" s="56"/>
      <c r="HU41" s="56"/>
      <c r="HV41" s="56"/>
      <c r="HW41" s="56"/>
      <c r="HX41" s="56"/>
      <c r="HY41" s="56"/>
      <c r="HZ41" s="56"/>
      <c r="IA41" s="56"/>
      <c r="IB41" s="56"/>
      <c r="IC41" s="56"/>
      <c r="ID41" s="56"/>
      <c r="IE41" s="56"/>
      <c r="IF41" s="56"/>
      <c r="IG41" s="56"/>
      <c r="IH41" s="56"/>
      <c r="II41" s="56"/>
      <c r="IJ41" s="56"/>
      <c r="IK41" s="56"/>
      <c r="IL41" s="56"/>
      <c r="IM41" s="56"/>
      <c r="IN41" s="56"/>
      <c r="IO41" s="56"/>
      <c r="IP41" s="56"/>
      <c r="IQ41" s="56"/>
      <c r="IR41" s="56"/>
      <c r="IS41" s="56"/>
      <c r="IT41" s="56"/>
      <c r="IU41" s="56"/>
      <c r="IV41" s="56"/>
      <c r="IW41" s="56"/>
      <c r="IX41" s="56"/>
      <c r="IY41" s="56"/>
      <c r="IZ41" s="56"/>
      <c r="JA41" s="56"/>
      <c r="JB41" s="56"/>
      <c r="JC41" s="56"/>
      <c r="JD41" s="56"/>
      <c r="JE41" s="56"/>
      <c r="JF41" s="56"/>
      <c r="JG41" s="56"/>
      <c r="JH41" s="56"/>
      <c r="JI41" s="56"/>
      <c r="JJ41" s="56"/>
      <c r="JK41" s="56"/>
      <c r="JL41" s="56"/>
      <c r="JM41" s="56"/>
      <c r="JN41" s="56"/>
      <c r="JO41" s="56"/>
      <c r="JP41" s="56"/>
      <c r="JQ41" s="56"/>
      <c r="JR41" s="56"/>
      <c r="JS41" s="56"/>
      <c r="JT41" s="56"/>
      <c r="JU41" s="56"/>
      <c r="JV41" s="56"/>
      <c r="JW41" s="56"/>
      <c r="JX41" s="56"/>
      <c r="JY41" s="56"/>
      <c r="JZ41" s="56"/>
      <c r="KA41" s="56"/>
      <c r="KB41" s="56"/>
      <c r="KC41" s="56"/>
      <c r="KD41" s="56"/>
      <c r="KE41" s="56"/>
      <c r="KF41" s="56"/>
      <c r="KG41" s="56"/>
      <c r="KH41" s="56"/>
      <c r="KI41" s="56"/>
      <c r="KJ41" s="56"/>
      <c r="KK41" s="56"/>
      <c r="KL41" s="56"/>
      <c r="KM41" s="56"/>
      <c r="KN41" s="56"/>
      <c r="KO41" s="56"/>
      <c r="KP41" s="56"/>
      <c r="KQ41" s="56"/>
      <c r="KR41" s="56"/>
      <c r="KS41" s="56"/>
      <c r="KT41" s="56"/>
      <c r="KU41" s="56"/>
      <c r="KV41" s="56"/>
      <c r="KW41" s="56"/>
      <c r="KX41" s="56"/>
      <c r="KY41" s="56"/>
      <c r="KZ41" s="56"/>
      <c r="LA41" s="56"/>
      <c r="LB41" s="56"/>
      <c r="LC41" s="56"/>
      <c r="LD41" s="56"/>
      <c r="LE41" s="56"/>
      <c r="LF41" s="56"/>
      <c r="LG41" s="56"/>
      <c r="LH41" s="56"/>
      <c r="LI41" s="56"/>
      <c r="LJ41" s="56"/>
      <c r="LK41" s="56"/>
      <c r="LL41" s="56"/>
      <c r="LM41" s="56"/>
      <c r="LN41" s="56"/>
      <c r="LO41" s="56"/>
      <c r="LP41" s="56"/>
      <c r="LQ41" s="56"/>
      <c r="LR41" s="56"/>
      <c r="LS41" s="56"/>
      <c r="LT41" s="56"/>
      <c r="LU41" s="56"/>
      <c r="LV41" s="56"/>
      <c r="LW41" s="56"/>
      <c r="LX41" s="56"/>
      <c r="LY41" s="56"/>
      <c r="LZ41" s="56"/>
      <c r="MA41" s="56"/>
      <c r="MB41" s="56"/>
      <c r="MC41" s="56"/>
      <c r="MD41" s="56"/>
      <c r="ME41" s="56"/>
      <c r="MF41" s="56"/>
      <c r="MG41" s="56"/>
      <c r="MH41" s="56"/>
      <c r="MI41" s="56"/>
      <c r="MJ41" s="56"/>
      <c r="MK41" s="56"/>
      <c r="ML41" s="56"/>
      <c r="MM41" s="56"/>
      <c r="MN41" s="56"/>
      <c r="MO41" s="56"/>
      <c r="MP41" s="56"/>
      <c r="MQ41" s="56"/>
      <c r="MR41" s="56"/>
      <c r="MS41" s="56"/>
      <c r="MT41" s="56"/>
      <c r="MU41" s="56"/>
      <c r="MV41" s="56"/>
      <c r="MW41" s="56"/>
      <c r="MX41" s="56"/>
      <c r="MY41" s="56"/>
      <c r="MZ41" s="56"/>
      <c r="NA41" s="56"/>
      <c r="NB41" s="56"/>
      <c r="NC41" s="56"/>
      <c r="ND41" s="56"/>
      <c r="NE41" s="56"/>
      <c r="NF41" s="56"/>
      <c r="NG41" s="56"/>
      <c r="NH41" s="56"/>
      <c r="NI41" s="56"/>
      <c r="NJ41" s="56"/>
      <c r="NK41" s="56"/>
      <c r="NL41" s="56"/>
      <c r="NM41" s="56"/>
      <c r="NN41" s="56"/>
      <c r="NO41" s="56"/>
      <c r="NP41" s="56"/>
      <c r="NQ41" s="56"/>
      <c r="NR41" s="56"/>
      <c r="NS41" s="56"/>
      <c r="NT41" s="56"/>
      <c r="NU41" s="56"/>
      <c r="NV41" s="56"/>
      <c r="NW41" s="56"/>
      <c r="NX41" s="56"/>
      <c r="NY41" s="56"/>
      <c r="NZ41" s="56"/>
      <c r="OA41" s="56"/>
      <c r="OB41" s="56"/>
      <c r="OC41" s="56"/>
      <c r="OD41" s="56"/>
      <c r="OE41" s="56"/>
      <c r="OF41" s="56"/>
      <c r="OG41" s="56"/>
      <c r="OH41" s="56"/>
      <c r="OI41" s="56"/>
      <c r="OJ41" s="56"/>
      <c r="OK41" s="56"/>
      <c r="OL41" s="56"/>
      <c r="OM41" s="56"/>
      <c r="ON41" s="56"/>
      <c r="OO41" s="56"/>
      <c r="OP41" s="56"/>
      <c r="OQ41" s="56"/>
      <c r="OR41" s="56"/>
      <c r="OS41" s="56"/>
      <c r="OT41" s="56"/>
      <c r="OU41" s="56"/>
      <c r="OV41" s="56"/>
      <c r="OW41" s="56"/>
      <c r="OX41" s="56"/>
      <c r="OY41" s="56"/>
      <c r="OZ41" s="56"/>
      <c r="PA41" s="56"/>
      <c r="PB41" s="56"/>
      <c r="PC41" s="56"/>
      <c r="PD41" s="56"/>
      <c r="PE41" s="56"/>
      <c r="PF41" s="56"/>
      <c r="PG41" s="56"/>
      <c r="PH41" s="56"/>
      <c r="PI41" s="56"/>
      <c r="PJ41" s="56"/>
      <c r="PK41" s="56"/>
      <c r="PL41" s="56"/>
      <c r="PM41" s="56"/>
      <c r="PN41" s="56"/>
      <c r="PO41" s="56"/>
      <c r="PP41" s="56"/>
      <c r="PQ41" s="56"/>
      <c r="PR41" s="56"/>
      <c r="PS41" s="56"/>
      <c r="PT41" s="56"/>
      <c r="PU41" s="56"/>
      <c r="PV41" s="56"/>
      <c r="PW41" s="56"/>
      <c r="PX41" s="56"/>
      <c r="PY41" s="56"/>
      <c r="PZ41" s="56"/>
      <c r="QA41" s="56"/>
      <c r="QB41" s="56"/>
      <c r="QC41" s="56"/>
      <c r="QD41" s="56"/>
      <c r="QE41" s="56"/>
      <c r="QF41" s="56"/>
      <c r="QG41" s="56"/>
      <c r="QH41" s="56"/>
      <c r="QI41" s="56"/>
      <c r="QJ41" s="56"/>
      <c r="QK41" s="56"/>
      <c r="QL41" s="56"/>
      <c r="QM41" s="56"/>
      <c r="QN41" s="56"/>
      <c r="QO41" s="56"/>
      <c r="QP41" s="56"/>
      <c r="QQ41" s="56"/>
      <c r="QR41" s="56"/>
      <c r="QS41" s="56"/>
      <c r="QT41" s="56"/>
      <c r="QU41" s="56"/>
      <c r="QV41" s="56"/>
      <c r="QW41" s="56"/>
      <c r="QX41" s="56"/>
      <c r="QY41" s="56"/>
      <c r="QZ41" s="56"/>
      <c r="RA41" s="56"/>
      <c r="RB41" s="56"/>
      <c r="RC41" s="56"/>
      <c r="RD41" s="56"/>
      <c r="RE41" s="56"/>
      <c r="RF41" s="56"/>
      <c r="RG41" s="56"/>
      <c r="RH41" s="56"/>
      <c r="RI41" s="56"/>
      <c r="RJ41" s="56"/>
      <c r="RK41" s="56"/>
      <c r="RL41" s="56"/>
      <c r="RM41" s="56"/>
      <c r="RN41" s="56"/>
      <c r="RO41" s="56"/>
      <c r="RP41" s="56"/>
      <c r="RQ41" s="56"/>
      <c r="RR41" s="56"/>
      <c r="RS41" s="56"/>
      <c r="RT41" s="56"/>
      <c r="RU41" s="56"/>
      <c r="RV41" s="56"/>
      <c r="RW41" s="56"/>
      <c r="RX41" s="56"/>
      <c r="RY41" s="56"/>
      <c r="RZ41" s="56"/>
      <c r="SA41" s="56"/>
      <c r="SB41" s="56"/>
      <c r="SC41" s="56"/>
      <c r="SD41" s="56"/>
      <c r="SE41" s="56"/>
      <c r="SF41" s="56"/>
      <c r="SG41" s="56"/>
      <c r="SH41" s="56"/>
      <c r="SI41" s="56"/>
      <c r="SJ41" s="56"/>
      <c r="SK41" s="56"/>
      <c r="SL41" s="56"/>
      <c r="SM41" s="56"/>
      <c r="SN41" s="56"/>
      <c r="SO41" s="56"/>
      <c r="SP41" s="56"/>
      <c r="SQ41" s="56"/>
      <c r="SR41" s="56"/>
      <c r="SS41" s="56"/>
      <c r="ST41" s="56"/>
      <c r="SU41" s="56"/>
      <c r="SV41" s="56"/>
      <c r="SW41" s="56"/>
      <c r="SX41" s="56"/>
      <c r="SY41" s="56"/>
      <c r="SZ41" s="56"/>
      <c r="TA41" s="56"/>
      <c r="TB41" s="56"/>
      <c r="TC41" s="56"/>
      <c r="TD41" s="56"/>
      <c r="TE41" s="56"/>
      <c r="TF41" s="56"/>
      <c r="TG41" s="56"/>
      <c r="TH41" s="56"/>
      <c r="TI41" s="56"/>
      <c r="TJ41" s="56"/>
      <c r="TK41" s="56"/>
      <c r="TL41" s="56"/>
      <c r="TM41" s="56"/>
      <c r="TN41" s="56"/>
      <c r="TO41" s="56"/>
      <c r="TP41" s="56"/>
      <c r="TQ41" s="56"/>
      <c r="TR41" s="56"/>
      <c r="TS41" s="56"/>
      <c r="TT41" s="56"/>
      <c r="TU41" s="56"/>
      <c r="TV41" s="56"/>
      <c r="TW41" s="56"/>
      <c r="TX41" s="56"/>
      <c r="TY41" s="56"/>
      <c r="TZ41" s="56"/>
      <c r="UA41" s="56"/>
      <c r="UB41" s="56"/>
      <c r="UC41" s="56"/>
      <c r="UD41" s="56"/>
      <c r="UE41" s="56"/>
      <c r="UF41" s="56"/>
      <c r="UG41" s="56"/>
      <c r="UH41" s="56"/>
      <c r="UI41" s="56"/>
      <c r="UJ41" s="56"/>
      <c r="UK41" s="56"/>
      <c r="UL41" s="56"/>
      <c r="UM41" s="56"/>
      <c r="UN41" s="56"/>
      <c r="UO41" s="56"/>
      <c r="UP41" s="56"/>
      <c r="UQ41" s="56"/>
      <c r="UR41" s="56"/>
      <c r="US41" s="56"/>
      <c r="UT41" s="56"/>
      <c r="UU41" s="56"/>
      <c r="UV41" s="56"/>
      <c r="UW41" s="56"/>
      <c r="UX41" s="56"/>
      <c r="UY41" s="56"/>
      <c r="UZ41" s="56"/>
      <c r="VA41" s="56"/>
      <c r="VB41" s="56"/>
      <c r="VC41" s="56"/>
      <c r="VD41" s="56"/>
      <c r="VE41" s="56"/>
      <c r="VF41" s="56"/>
      <c r="VG41" s="56"/>
      <c r="VH41" s="56"/>
      <c r="VI41" s="56"/>
      <c r="VJ41" s="56"/>
      <c r="VK41" s="56"/>
      <c r="VL41" s="56"/>
      <c r="VM41" s="56"/>
      <c r="VN41" s="56"/>
      <c r="VO41" s="56"/>
      <c r="VP41" s="56"/>
      <c r="VQ41" s="56"/>
      <c r="VR41" s="56"/>
      <c r="VS41" s="56"/>
      <c r="VT41" s="56"/>
      <c r="VU41" s="56"/>
      <c r="VV41" s="56"/>
      <c r="VW41" s="56"/>
      <c r="VX41" s="56"/>
      <c r="VY41" s="56"/>
      <c r="VZ41" s="56"/>
      <c r="WA41" s="56"/>
      <c r="WB41" s="56"/>
      <c r="WC41" s="56"/>
      <c r="WD41" s="56"/>
      <c r="WE41" s="56"/>
      <c r="WF41" s="56"/>
      <c r="WG41" s="56"/>
      <c r="WH41" s="56"/>
      <c r="WI41" s="56"/>
      <c r="WJ41" s="56"/>
      <c r="WK41" s="56"/>
      <c r="WL41" s="56"/>
      <c r="WM41" s="56"/>
      <c r="WN41" s="56"/>
      <c r="WO41" s="56"/>
      <c r="WP41" s="56"/>
      <c r="WQ41" s="56"/>
      <c r="WR41" s="56"/>
      <c r="WS41" s="56"/>
      <c r="WT41" s="56"/>
      <c r="WU41" s="56"/>
      <c r="WV41" s="56"/>
      <c r="WW41" s="56"/>
      <c r="WX41" s="56"/>
      <c r="WY41" s="56"/>
      <c r="WZ41" s="56"/>
      <c r="XA41" s="56"/>
      <c r="XB41" s="56"/>
      <c r="XC41" s="56"/>
      <c r="XD41" s="56"/>
      <c r="XE41" s="56"/>
      <c r="XF41" s="56"/>
      <c r="XG41" s="56"/>
      <c r="XH41" s="56"/>
      <c r="XI41" s="56"/>
      <c r="XJ41" s="56"/>
      <c r="XK41" s="56"/>
      <c r="XL41" s="56"/>
      <c r="XM41" s="56"/>
      <c r="XN41" s="56"/>
      <c r="XO41" s="56"/>
      <c r="XP41" s="56"/>
      <c r="XQ41" s="56"/>
      <c r="XR41" s="56"/>
      <c r="XS41" s="56"/>
      <c r="XT41" s="56"/>
      <c r="XU41" s="56"/>
      <c r="XV41" s="56"/>
      <c r="XW41" s="56"/>
      <c r="XX41" s="56"/>
      <c r="XY41" s="56"/>
      <c r="XZ41" s="56"/>
      <c r="YA41" s="56"/>
      <c r="YB41" s="56"/>
      <c r="YC41" s="56"/>
      <c r="YD41" s="56"/>
      <c r="YE41" s="56"/>
      <c r="YF41" s="56"/>
      <c r="YG41" s="56"/>
      <c r="YH41" s="56"/>
      <c r="YI41" s="56"/>
      <c r="YJ41" s="56"/>
      <c r="YK41" s="56"/>
      <c r="YL41" s="56"/>
      <c r="YM41" s="56"/>
      <c r="YN41" s="56"/>
      <c r="YO41" s="56"/>
      <c r="YP41" s="56"/>
      <c r="YQ41" s="56"/>
      <c r="YR41" s="56"/>
      <c r="YS41" s="56"/>
      <c r="YT41" s="56"/>
      <c r="YU41" s="56"/>
      <c r="YV41" s="56"/>
      <c r="YW41" s="56"/>
      <c r="YX41" s="56"/>
      <c r="YY41" s="56"/>
    </row>
    <row r="42" spans="2:675" s="1" customFormat="1" ht="15" hidden="1" customHeight="1">
      <c r="B42" s="56"/>
      <c r="C42" s="56"/>
      <c r="D42" s="56"/>
      <c r="E42" s="56"/>
      <c r="F42" s="56"/>
      <c r="G42" s="56"/>
      <c r="H42" s="56"/>
      <c r="I42" s="56"/>
      <c r="J42" s="56"/>
      <c r="K42" s="56"/>
      <c r="L42" s="56"/>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c r="HQ42" s="56"/>
      <c r="HR42" s="56"/>
      <c r="HS42" s="56"/>
      <c r="HT42" s="56"/>
      <c r="HU42" s="56"/>
      <c r="HV42" s="56"/>
      <c r="HW42" s="56"/>
      <c r="HX42" s="56"/>
      <c r="HY42" s="56"/>
      <c r="HZ42" s="56"/>
      <c r="IA42" s="56"/>
      <c r="IB42" s="56"/>
      <c r="IC42" s="56"/>
      <c r="ID42" s="56"/>
      <c r="IE42" s="56"/>
      <c r="IF42" s="56"/>
      <c r="IG42" s="56"/>
      <c r="IH42" s="56"/>
      <c r="II42" s="56"/>
      <c r="IJ42" s="56"/>
      <c r="IK42" s="56"/>
      <c r="IL42" s="56"/>
      <c r="IM42" s="56"/>
      <c r="IN42" s="56"/>
      <c r="IO42" s="56"/>
      <c r="IP42" s="56"/>
      <c r="IQ42" s="56"/>
      <c r="IR42" s="56"/>
      <c r="IS42" s="56"/>
      <c r="IT42" s="56"/>
      <c r="IU42" s="56"/>
      <c r="IV42" s="56"/>
      <c r="IW42" s="56"/>
      <c r="IX42" s="56"/>
      <c r="IY42" s="56"/>
      <c r="IZ42" s="56"/>
      <c r="JA42" s="56"/>
      <c r="JB42" s="56"/>
      <c r="JC42" s="56"/>
      <c r="JD42" s="56"/>
      <c r="JE42" s="56"/>
      <c r="JF42" s="56"/>
      <c r="JG42" s="56"/>
      <c r="JH42" s="56"/>
      <c r="JI42" s="56"/>
      <c r="JJ42" s="56"/>
      <c r="JK42" s="56"/>
      <c r="JL42" s="56"/>
      <c r="JM42" s="56"/>
      <c r="JN42" s="56"/>
      <c r="JO42" s="56"/>
      <c r="JP42" s="56"/>
      <c r="JQ42" s="56"/>
      <c r="JR42" s="56"/>
      <c r="JS42" s="56"/>
      <c r="JT42" s="56"/>
      <c r="JU42" s="56"/>
      <c r="JV42" s="56"/>
      <c r="JW42" s="56"/>
      <c r="JX42" s="56"/>
      <c r="JY42" s="56"/>
      <c r="JZ42" s="56"/>
      <c r="KA42" s="56"/>
      <c r="KB42" s="56"/>
      <c r="KC42" s="56"/>
      <c r="KD42" s="56"/>
      <c r="KE42" s="56"/>
      <c r="KF42" s="56"/>
      <c r="KG42" s="56"/>
      <c r="KH42" s="56"/>
      <c r="KI42" s="56"/>
      <c r="KJ42" s="56"/>
      <c r="KK42" s="56"/>
      <c r="KL42" s="56"/>
      <c r="KM42" s="56"/>
      <c r="KN42" s="56"/>
      <c r="KO42" s="56"/>
      <c r="KP42" s="56"/>
      <c r="KQ42" s="56"/>
      <c r="KR42" s="56"/>
      <c r="KS42" s="56"/>
      <c r="KT42" s="56"/>
      <c r="KU42" s="56"/>
      <c r="KV42" s="56"/>
      <c r="KW42" s="56"/>
      <c r="KX42" s="56"/>
      <c r="KY42" s="56"/>
      <c r="KZ42" s="56"/>
      <c r="LA42" s="56"/>
      <c r="LB42" s="56"/>
      <c r="LC42" s="56"/>
      <c r="LD42" s="56"/>
      <c r="LE42" s="56"/>
      <c r="LF42" s="56"/>
      <c r="LG42" s="56"/>
      <c r="LH42" s="56"/>
      <c r="LI42" s="56"/>
      <c r="LJ42" s="56"/>
      <c r="LK42" s="56"/>
      <c r="LL42" s="56"/>
      <c r="LM42" s="56"/>
      <c r="LN42" s="56"/>
      <c r="LO42" s="56"/>
      <c r="LP42" s="56"/>
      <c r="LQ42" s="56"/>
      <c r="LR42" s="56"/>
      <c r="LS42" s="56"/>
      <c r="LT42" s="56"/>
      <c r="LU42" s="56"/>
      <c r="LV42" s="56"/>
      <c r="LW42" s="56"/>
      <c r="LX42" s="56"/>
      <c r="LY42" s="56"/>
      <c r="LZ42" s="56"/>
      <c r="MA42" s="56"/>
      <c r="MB42" s="56"/>
      <c r="MC42" s="56"/>
      <c r="MD42" s="56"/>
      <c r="ME42" s="56"/>
      <c r="MF42" s="56"/>
      <c r="MG42" s="56"/>
      <c r="MH42" s="56"/>
      <c r="MI42" s="56"/>
      <c r="MJ42" s="56"/>
      <c r="MK42" s="56"/>
      <c r="ML42" s="56"/>
      <c r="MM42" s="56"/>
      <c r="MN42" s="56"/>
      <c r="MO42" s="56"/>
      <c r="MP42" s="56"/>
      <c r="MQ42" s="56"/>
      <c r="MR42" s="56"/>
      <c r="MS42" s="56"/>
      <c r="MT42" s="56"/>
      <c r="MU42" s="56"/>
      <c r="MV42" s="56"/>
      <c r="MW42" s="56"/>
      <c r="MX42" s="56"/>
      <c r="MY42" s="56"/>
      <c r="MZ42" s="56"/>
      <c r="NA42" s="56"/>
      <c r="NB42" s="56"/>
      <c r="NC42" s="56"/>
      <c r="ND42" s="56"/>
      <c r="NE42" s="56"/>
      <c r="NF42" s="56"/>
      <c r="NG42" s="56"/>
      <c r="NH42" s="56"/>
      <c r="NI42" s="56"/>
      <c r="NJ42" s="56"/>
      <c r="NK42" s="56"/>
      <c r="NL42" s="56"/>
      <c r="NM42" s="56"/>
      <c r="NN42" s="56"/>
      <c r="NO42" s="56"/>
      <c r="NP42" s="56"/>
      <c r="NQ42" s="56"/>
      <c r="NR42" s="56"/>
      <c r="NS42" s="56"/>
      <c r="NT42" s="56"/>
      <c r="NU42" s="56"/>
      <c r="NV42" s="56"/>
      <c r="NW42" s="56"/>
      <c r="NX42" s="56"/>
      <c r="NY42" s="56"/>
      <c r="NZ42" s="56"/>
      <c r="OA42" s="56"/>
      <c r="OB42" s="56"/>
      <c r="OC42" s="56"/>
      <c r="OD42" s="56"/>
      <c r="OE42" s="56"/>
      <c r="OF42" s="56"/>
      <c r="OG42" s="56"/>
      <c r="OH42" s="56"/>
      <c r="OI42" s="56"/>
      <c r="OJ42" s="56"/>
      <c r="OK42" s="56"/>
      <c r="OL42" s="56"/>
      <c r="OM42" s="56"/>
      <c r="ON42" s="56"/>
      <c r="OO42" s="56"/>
      <c r="OP42" s="56"/>
      <c r="OQ42" s="56"/>
      <c r="OR42" s="56"/>
      <c r="OS42" s="56"/>
      <c r="OT42" s="56"/>
      <c r="OU42" s="56"/>
      <c r="OV42" s="56"/>
      <c r="OW42" s="56"/>
      <c r="OX42" s="56"/>
      <c r="OY42" s="56"/>
      <c r="OZ42" s="56"/>
      <c r="PA42" s="56"/>
      <c r="PB42" s="56"/>
      <c r="PC42" s="56"/>
      <c r="PD42" s="56"/>
      <c r="PE42" s="56"/>
      <c r="PF42" s="56"/>
      <c r="PG42" s="56"/>
      <c r="PH42" s="56"/>
      <c r="PI42" s="56"/>
      <c r="PJ42" s="56"/>
      <c r="PK42" s="56"/>
      <c r="PL42" s="56"/>
      <c r="PM42" s="56"/>
      <c r="PN42" s="56"/>
      <c r="PO42" s="56"/>
      <c r="PP42" s="56"/>
      <c r="PQ42" s="56"/>
      <c r="PR42" s="56"/>
      <c r="PS42" s="56"/>
      <c r="PT42" s="56"/>
      <c r="PU42" s="56"/>
      <c r="PV42" s="56"/>
      <c r="PW42" s="56"/>
      <c r="PX42" s="56"/>
      <c r="PY42" s="56"/>
      <c r="PZ42" s="56"/>
      <c r="QA42" s="56"/>
      <c r="QB42" s="56"/>
      <c r="QC42" s="56"/>
      <c r="QD42" s="56"/>
      <c r="QE42" s="56"/>
      <c r="QF42" s="56"/>
      <c r="QG42" s="56"/>
      <c r="QH42" s="56"/>
      <c r="QI42" s="56"/>
      <c r="QJ42" s="56"/>
      <c r="QK42" s="56"/>
      <c r="QL42" s="56"/>
      <c r="QM42" s="56"/>
      <c r="QN42" s="56"/>
      <c r="QO42" s="56"/>
      <c r="QP42" s="56"/>
      <c r="QQ42" s="56"/>
      <c r="QR42" s="56"/>
      <c r="QS42" s="56"/>
      <c r="QT42" s="56"/>
      <c r="QU42" s="56"/>
      <c r="QV42" s="56"/>
      <c r="QW42" s="56"/>
      <c r="QX42" s="56"/>
      <c r="QY42" s="56"/>
      <c r="QZ42" s="56"/>
      <c r="RA42" s="56"/>
      <c r="RB42" s="56"/>
      <c r="RC42" s="56"/>
      <c r="RD42" s="56"/>
      <c r="RE42" s="56"/>
      <c r="RF42" s="56"/>
      <c r="RG42" s="56"/>
      <c r="RH42" s="56"/>
      <c r="RI42" s="56"/>
      <c r="RJ42" s="56"/>
      <c r="RK42" s="56"/>
      <c r="RL42" s="56"/>
      <c r="RM42" s="56"/>
      <c r="RN42" s="56"/>
      <c r="RO42" s="56"/>
      <c r="RP42" s="56"/>
      <c r="RQ42" s="56"/>
      <c r="RR42" s="56"/>
      <c r="RS42" s="56"/>
      <c r="RT42" s="56"/>
      <c r="RU42" s="56"/>
      <c r="RV42" s="56"/>
      <c r="RW42" s="56"/>
      <c r="RX42" s="56"/>
      <c r="RY42" s="56"/>
      <c r="RZ42" s="56"/>
      <c r="SA42" s="56"/>
      <c r="SB42" s="56"/>
      <c r="SC42" s="56"/>
      <c r="SD42" s="56"/>
      <c r="SE42" s="56"/>
      <c r="SF42" s="56"/>
      <c r="SG42" s="56"/>
      <c r="SH42" s="56"/>
      <c r="SI42" s="56"/>
      <c r="SJ42" s="56"/>
      <c r="SK42" s="56"/>
      <c r="SL42" s="56"/>
      <c r="SM42" s="56"/>
      <c r="SN42" s="56"/>
      <c r="SO42" s="56"/>
      <c r="SP42" s="56"/>
      <c r="SQ42" s="56"/>
      <c r="SR42" s="56"/>
      <c r="SS42" s="56"/>
      <c r="ST42" s="56"/>
      <c r="SU42" s="56"/>
      <c r="SV42" s="56"/>
      <c r="SW42" s="56"/>
      <c r="SX42" s="56"/>
      <c r="SY42" s="56"/>
      <c r="SZ42" s="56"/>
      <c r="TA42" s="56"/>
      <c r="TB42" s="56"/>
      <c r="TC42" s="56"/>
      <c r="TD42" s="56"/>
      <c r="TE42" s="56"/>
      <c r="TF42" s="56"/>
      <c r="TG42" s="56"/>
      <c r="TH42" s="56"/>
      <c r="TI42" s="56"/>
      <c r="TJ42" s="56"/>
      <c r="TK42" s="56"/>
      <c r="TL42" s="56"/>
      <c r="TM42" s="56"/>
      <c r="TN42" s="56"/>
      <c r="TO42" s="56"/>
      <c r="TP42" s="56"/>
      <c r="TQ42" s="56"/>
      <c r="TR42" s="56"/>
      <c r="TS42" s="56"/>
      <c r="TT42" s="56"/>
      <c r="TU42" s="56"/>
      <c r="TV42" s="56"/>
      <c r="TW42" s="56"/>
      <c r="TX42" s="56"/>
      <c r="TY42" s="56"/>
      <c r="TZ42" s="56"/>
      <c r="UA42" s="56"/>
      <c r="UB42" s="56"/>
      <c r="UC42" s="56"/>
      <c r="UD42" s="56"/>
      <c r="UE42" s="56"/>
      <c r="UF42" s="56"/>
      <c r="UG42" s="56"/>
      <c r="UH42" s="56"/>
      <c r="UI42" s="56"/>
      <c r="UJ42" s="56"/>
      <c r="UK42" s="56"/>
      <c r="UL42" s="56"/>
      <c r="UM42" s="56"/>
      <c r="UN42" s="56"/>
      <c r="UO42" s="56"/>
      <c r="UP42" s="56"/>
      <c r="UQ42" s="56"/>
      <c r="UR42" s="56"/>
      <c r="US42" s="56"/>
      <c r="UT42" s="56"/>
      <c r="UU42" s="56"/>
      <c r="UV42" s="56"/>
      <c r="UW42" s="56"/>
      <c r="UX42" s="56"/>
      <c r="UY42" s="56"/>
      <c r="UZ42" s="56"/>
      <c r="VA42" s="56"/>
      <c r="VB42" s="56"/>
      <c r="VC42" s="56"/>
      <c r="VD42" s="56"/>
      <c r="VE42" s="56"/>
      <c r="VF42" s="56"/>
      <c r="VG42" s="56"/>
      <c r="VH42" s="56"/>
      <c r="VI42" s="56"/>
      <c r="VJ42" s="56"/>
      <c r="VK42" s="56"/>
      <c r="VL42" s="56"/>
      <c r="VM42" s="56"/>
      <c r="VN42" s="56"/>
      <c r="VO42" s="56"/>
      <c r="VP42" s="56"/>
      <c r="VQ42" s="56"/>
      <c r="VR42" s="56"/>
      <c r="VS42" s="56"/>
      <c r="VT42" s="56"/>
      <c r="VU42" s="56"/>
      <c r="VV42" s="56"/>
      <c r="VW42" s="56"/>
      <c r="VX42" s="56"/>
      <c r="VY42" s="56"/>
      <c r="VZ42" s="56"/>
      <c r="WA42" s="56"/>
      <c r="WB42" s="56"/>
      <c r="WC42" s="56"/>
      <c r="WD42" s="56"/>
      <c r="WE42" s="56"/>
      <c r="WF42" s="56"/>
      <c r="WG42" s="56"/>
      <c r="WH42" s="56"/>
      <c r="WI42" s="56"/>
      <c r="WJ42" s="56"/>
      <c r="WK42" s="56"/>
      <c r="WL42" s="56"/>
      <c r="WM42" s="56"/>
      <c r="WN42" s="56"/>
      <c r="WO42" s="56"/>
      <c r="WP42" s="56"/>
      <c r="WQ42" s="56"/>
      <c r="WR42" s="56"/>
      <c r="WS42" s="56"/>
      <c r="WT42" s="56"/>
      <c r="WU42" s="56"/>
      <c r="WV42" s="56"/>
      <c r="WW42" s="56"/>
      <c r="WX42" s="56"/>
      <c r="WY42" s="56"/>
      <c r="WZ42" s="56"/>
      <c r="XA42" s="56"/>
      <c r="XB42" s="56"/>
      <c r="XC42" s="56"/>
      <c r="XD42" s="56"/>
      <c r="XE42" s="56"/>
      <c r="XF42" s="56"/>
      <c r="XG42" s="56"/>
      <c r="XH42" s="56"/>
      <c r="XI42" s="56"/>
      <c r="XJ42" s="56"/>
      <c r="XK42" s="56"/>
      <c r="XL42" s="56"/>
      <c r="XM42" s="56"/>
      <c r="XN42" s="56"/>
      <c r="XO42" s="56"/>
      <c r="XP42" s="56"/>
      <c r="XQ42" s="56"/>
      <c r="XR42" s="56"/>
      <c r="XS42" s="56"/>
      <c r="XT42" s="56"/>
      <c r="XU42" s="56"/>
      <c r="XV42" s="56"/>
      <c r="XW42" s="56"/>
      <c r="XX42" s="56"/>
      <c r="XY42" s="56"/>
      <c r="XZ42" s="56"/>
      <c r="YA42" s="56"/>
      <c r="YB42" s="56"/>
      <c r="YC42" s="56"/>
      <c r="YD42" s="56"/>
      <c r="YE42" s="56"/>
      <c r="YF42" s="56"/>
      <c r="YG42" s="56"/>
      <c r="YH42" s="56"/>
      <c r="YI42" s="56"/>
      <c r="YJ42" s="56"/>
      <c r="YK42" s="56"/>
      <c r="YL42" s="56"/>
      <c r="YM42" s="56"/>
      <c r="YN42" s="56"/>
      <c r="YO42" s="56"/>
      <c r="YP42" s="56"/>
      <c r="YQ42" s="56"/>
      <c r="YR42" s="56"/>
      <c r="YS42" s="56"/>
      <c r="YT42" s="56"/>
      <c r="YU42" s="56"/>
      <c r="YV42" s="56"/>
      <c r="YW42" s="56"/>
      <c r="YX42" s="56"/>
      <c r="YY42" s="56"/>
    </row>
    <row r="43" spans="2:675" s="1" customFormat="1" ht="15" hidden="1" customHeight="1">
      <c r="B43" s="56"/>
      <c r="C43" s="56"/>
      <c r="D43" s="56"/>
      <c r="E43" s="56"/>
      <c r="F43" s="56"/>
      <c r="G43" s="56"/>
      <c r="H43" s="56"/>
      <c r="I43" s="56"/>
      <c r="J43" s="56"/>
      <c r="K43" s="56"/>
      <c r="L43" s="56"/>
      <c r="M43" s="56"/>
      <c r="N43" s="56"/>
      <c r="O43" s="56"/>
      <c r="P43" s="56"/>
      <c r="Q43" s="56"/>
      <c r="R43" s="56"/>
      <c r="S43" s="5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c r="HQ43" s="56"/>
      <c r="HR43" s="56"/>
      <c r="HS43" s="56"/>
      <c r="HT43" s="56"/>
      <c r="HU43" s="56"/>
      <c r="HV43" s="56"/>
      <c r="HW43" s="56"/>
      <c r="HX43" s="56"/>
      <c r="HY43" s="56"/>
      <c r="HZ43" s="56"/>
      <c r="IA43" s="56"/>
      <c r="IB43" s="56"/>
      <c r="IC43" s="56"/>
      <c r="ID43" s="56"/>
      <c r="IE43" s="56"/>
      <c r="IF43" s="56"/>
      <c r="IG43" s="56"/>
      <c r="IH43" s="56"/>
      <c r="II43" s="56"/>
      <c r="IJ43" s="56"/>
      <c r="IK43" s="56"/>
      <c r="IL43" s="56"/>
      <c r="IM43" s="56"/>
      <c r="IN43" s="56"/>
      <c r="IO43" s="56"/>
      <c r="IP43" s="56"/>
      <c r="IQ43" s="56"/>
      <c r="IR43" s="56"/>
      <c r="IS43" s="56"/>
      <c r="IT43" s="56"/>
      <c r="IU43" s="56"/>
      <c r="IV43" s="56"/>
      <c r="IW43" s="56"/>
      <c r="IX43" s="56"/>
      <c r="IY43" s="56"/>
      <c r="IZ43" s="56"/>
      <c r="JA43" s="56"/>
      <c r="JB43" s="56"/>
      <c r="JC43" s="56"/>
      <c r="JD43" s="56"/>
      <c r="JE43" s="56"/>
      <c r="JF43" s="56"/>
      <c r="JG43" s="56"/>
      <c r="JH43" s="56"/>
      <c r="JI43" s="56"/>
      <c r="JJ43" s="56"/>
      <c r="JK43" s="56"/>
      <c r="JL43" s="56"/>
      <c r="JM43" s="56"/>
      <c r="JN43" s="56"/>
      <c r="JO43" s="56"/>
      <c r="JP43" s="56"/>
      <c r="JQ43" s="56"/>
      <c r="JR43" s="56"/>
      <c r="JS43" s="56"/>
      <c r="JT43" s="56"/>
      <c r="JU43" s="56"/>
      <c r="JV43" s="56"/>
      <c r="JW43" s="56"/>
      <c r="JX43" s="56"/>
      <c r="JY43" s="56"/>
      <c r="JZ43" s="56"/>
      <c r="KA43" s="56"/>
      <c r="KB43" s="56"/>
      <c r="KC43" s="56"/>
      <c r="KD43" s="56"/>
      <c r="KE43" s="56"/>
      <c r="KF43" s="56"/>
      <c r="KG43" s="56"/>
      <c r="KH43" s="56"/>
      <c r="KI43" s="56"/>
      <c r="KJ43" s="56"/>
      <c r="KK43" s="56"/>
      <c r="KL43" s="56"/>
      <c r="KM43" s="56"/>
      <c r="KN43" s="56"/>
      <c r="KO43" s="56"/>
      <c r="KP43" s="56"/>
      <c r="KQ43" s="56"/>
      <c r="KR43" s="56"/>
      <c r="KS43" s="56"/>
      <c r="KT43" s="56"/>
      <c r="KU43" s="56"/>
      <c r="KV43" s="56"/>
      <c r="KW43" s="56"/>
      <c r="KX43" s="56"/>
      <c r="KY43" s="56"/>
      <c r="KZ43" s="56"/>
      <c r="LA43" s="56"/>
      <c r="LB43" s="56"/>
      <c r="LC43" s="56"/>
      <c r="LD43" s="56"/>
      <c r="LE43" s="56"/>
      <c r="LF43" s="56"/>
      <c r="LG43" s="56"/>
      <c r="LH43" s="56"/>
      <c r="LI43" s="56"/>
      <c r="LJ43" s="56"/>
      <c r="LK43" s="56"/>
      <c r="LL43" s="56"/>
      <c r="LM43" s="56"/>
      <c r="LN43" s="56"/>
      <c r="LO43" s="56"/>
      <c r="LP43" s="56"/>
      <c r="LQ43" s="56"/>
      <c r="LR43" s="56"/>
      <c r="LS43" s="56"/>
      <c r="LT43" s="56"/>
      <c r="LU43" s="56"/>
      <c r="LV43" s="56"/>
      <c r="LW43" s="56"/>
      <c r="LX43" s="56"/>
      <c r="LY43" s="56"/>
      <c r="LZ43" s="56"/>
      <c r="MA43" s="56"/>
      <c r="MB43" s="56"/>
      <c r="MC43" s="56"/>
      <c r="MD43" s="56"/>
      <c r="ME43" s="56"/>
      <c r="MF43" s="56"/>
      <c r="MG43" s="56"/>
      <c r="MH43" s="56"/>
      <c r="MI43" s="56"/>
      <c r="MJ43" s="56"/>
      <c r="MK43" s="56"/>
      <c r="ML43" s="56"/>
      <c r="MM43" s="56"/>
      <c r="MN43" s="56"/>
      <c r="MO43" s="56"/>
      <c r="MP43" s="56"/>
      <c r="MQ43" s="56"/>
      <c r="MR43" s="56"/>
      <c r="MS43" s="56"/>
      <c r="MT43" s="56"/>
      <c r="MU43" s="56"/>
      <c r="MV43" s="56"/>
      <c r="MW43" s="56"/>
      <c r="MX43" s="56"/>
      <c r="MY43" s="56"/>
      <c r="MZ43" s="56"/>
      <c r="NA43" s="56"/>
      <c r="NB43" s="56"/>
      <c r="NC43" s="56"/>
      <c r="ND43" s="56"/>
      <c r="NE43" s="56"/>
      <c r="NF43" s="56"/>
      <c r="NG43" s="56"/>
      <c r="NH43" s="56"/>
      <c r="NI43" s="56"/>
      <c r="NJ43" s="56"/>
      <c r="NK43" s="56"/>
      <c r="NL43" s="56"/>
      <c r="NM43" s="56"/>
      <c r="NN43" s="56"/>
      <c r="NO43" s="56"/>
      <c r="NP43" s="56"/>
      <c r="NQ43" s="56"/>
      <c r="NR43" s="56"/>
      <c r="NS43" s="56"/>
      <c r="NT43" s="56"/>
      <c r="NU43" s="56"/>
      <c r="NV43" s="56"/>
      <c r="NW43" s="56"/>
      <c r="NX43" s="56"/>
      <c r="NY43" s="56"/>
      <c r="NZ43" s="56"/>
      <c r="OA43" s="56"/>
      <c r="OB43" s="56"/>
      <c r="OC43" s="56"/>
      <c r="OD43" s="56"/>
      <c r="OE43" s="56"/>
      <c r="OF43" s="56"/>
      <c r="OG43" s="56"/>
      <c r="OH43" s="56"/>
      <c r="OI43" s="56"/>
      <c r="OJ43" s="56"/>
      <c r="OK43" s="56"/>
      <c r="OL43" s="56"/>
      <c r="OM43" s="56"/>
      <c r="ON43" s="56"/>
      <c r="OO43" s="56"/>
      <c r="OP43" s="56"/>
      <c r="OQ43" s="56"/>
      <c r="OR43" s="56"/>
      <c r="OS43" s="56"/>
      <c r="OT43" s="56"/>
      <c r="OU43" s="56"/>
      <c r="OV43" s="56"/>
      <c r="OW43" s="56"/>
      <c r="OX43" s="56"/>
      <c r="OY43" s="56"/>
      <c r="OZ43" s="56"/>
      <c r="PA43" s="56"/>
      <c r="PB43" s="56"/>
      <c r="PC43" s="56"/>
      <c r="PD43" s="56"/>
      <c r="PE43" s="56"/>
      <c r="PF43" s="56"/>
      <c r="PG43" s="56"/>
      <c r="PH43" s="56"/>
      <c r="PI43" s="56"/>
      <c r="PJ43" s="56"/>
      <c r="PK43" s="56"/>
      <c r="PL43" s="56"/>
      <c r="PM43" s="56"/>
      <c r="PN43" s="56"/>
      <c r="PO43" s="56"/>
      <c r="PP43" s="56"/>
      <c r="PQ43" s="56"/>
      <c r="PR43" s="56"/>
      <c r="PS43" s="56"/>
      <c r="PT43" s="56"/>
      <c r="PU43" s="56"/>
      <c r="PV43" s="56"/>
      <c r="PW43" s="56"/>
      <c r="PX43" s="56"/>
      <c r="PY43" s="56"/>
      <c r="PZ43" s="56"/>
      <c r="QA43" s="56"/>
      <c r="QB43" s="56"/>
      <c r="QC43" s="56"/>
      <c r="QD43" s="56"/>
      <c r="QE43" s="56"/>
      <c r="QF43" s="56"/>
      <c r="QG43" s="56"/>
      <c r="QH43" s="56"/>
      <c r="QI43" s="56"/>
      <c r="QJ43" s="56"/>
      <c r="QK43" s="56"/>
      <c r="QL43" s="56"/>
      <c r="QM43" s="56"/>
      <c r="QN43" s="56"/>
      <c r="QO43" s="56"/>
      <c r="QP43" s="56"/>
      <c r="QQ43" s="56"/>
      <c r="QR43" s="56"/>
      <c r="QS43" s="56"/>
      <c r="QT43" s="56"/>
      <c r="QU43" s="56"/>
      <c r="QV43" s="56"/>
      <c r="QW43" s="56"/>
      <c r="QX43" s="56"/>
      <c r="QY43" s="56"/>
      <c r="QZ43" s="56"/>
      <c r="RA43" s="56"/>
      <c r="RB43" s="56"/>
      <c r="RC43" s="56"/>
      <c r="RD43" s="56"/>
      <c r="RE43" s="56"/>
      <c r="RF43" s="56"/>
      <c r="RG43" s="56"/>
      <c r="RH43" s="56"/>
      <c r="RI43" s="56"/>
      <c r="RJ43" s="56"/>
      <c r="RK43" s="56"/>
      <c r="RL43" s="56"/>
      <c r="RM43" s="56"/>
      <c r="RN43" s="56"/>
      <c r="RO43" s="56"/>
      <c r="RP43" s="56"/>
      <c r="RQ43" s="56"/>
      <c r="RR43" s="56"/>
      <c r="RS43" s="56"/>
      <c r="RT43" s="56"/>
      <c r="RU43" s="56"/>
      <c r="RV43" s="56"/>
      <c r="RW43" s="56"/>
      <c r="RX43" s="56"/>
      <c r="RY43" s="56"/>
      <c r="RZ43" s="56"/>
      <c r="SA43" s="56"/>
      <c r="SB43" s="56"/>
      <c r="SC43" s="56"/>
      <c r="SD43" s="56"/>
      <c r="SE43" s="56"/>
      <c r="SF43" s="56"/>
      <c r="SG43" s="56"/>
      <c r="SH43" s="56"/>
      <c r="SI43" s="56"/>
      <c r="SJ43" s="56"/>
      <c r="SK43" s="56"/>
      <c r="SL43" s="56"/>
      <c r="SM43" s="56"/>
      <c r="SN43" s="56"/>
      <c r="SO43" s="56"/>
      <c r="SP43" s="56"/>
      <c r="SQ43" s="56"/>
      <c r="SR43" s="56"/>
      <c r="SS43" s="56"/>
      <c r="ST43" s="56"/>
      <c r="SU43" s="56"/>
      <c r="SV43" s="56"/>
      <c r="SW43" s="56"/>
      <c r="SX43" s="56"/>
      <c r="SY43" s="56"/>
      <c r="SZ43" s="56"/>
      <c r="TA43" s="56"/>
      <c r="TB43" s="56"/>
      <c r="TC43" s="56"/>
      <c r="TD43" s="56"/>
      <c r="TE43" s="56"/>
      <c r="TF43" s="56"/>
      <c r="TG43" s="56"/>
      <c r="TH43" s="56"/>
      <c r="TI43" s="56"/>
      <c r="TJ43" s="56"/>
      <c r="TK43" s="56"/>
      <c r="TL43" s="56"/>
      <c r="TM43" s="56"/>
      <c r="TN43" s="56"/>
      <c r="TO43" s="56"/>
      <c r="TP43" s="56"/>
      <c r="TQ43" s="56"/>
      <c r="TR43" s="56"/>
      <c r="TS43" s="56"/>
      <c r="TT43" s="56"/>
      <c r="TU43" s="56"/>
      <c r="TV43" s="56"/>
      <c r="TW43" s="56"/>
      <c r="TX43" s="56"/>
      <c r="TY43" s="56"/>
      <c r="TZ43" s="56"/>
      <c r="UA43" s="56"/>
      <c r="UB43" s="56"/>
      <c r="UC43" s="56"/>
      <c r="UD43" s="56"/>
      <c r="UE43" s="56"/>
      <c r="UF43" s="56"/>
      <c r="UG43" s="56"/>
      <c r="UH43" s="56"/>
      <c r="UI43" s="56"/>
      <c r="UJ43" s="56"/>
      <c r="UK43" s="56"/>
      <c r="UL43" s="56"/>
      <c r="UM43" s="56"/>
      <c r="UN43" s="56"/>
      <c r="UO43" s="56"/>
      <c r="UP43" s="56"/>
      <c r="UQ43" s="56"/>
      <c r="UR43" s="56"/>
      <c r="US43" s="56"/>
      <c r="UT43" s="56"/>
      <c r="UU43" s="56"/>
      <c r="UV43" s="56"/>
      <c r="UW43" s="56"/>
      <c r="UX43" s="56"/>
      <c r="UY43" s="56"/>
      <c r="UZ43" s="56"/>
      <c r="VA43" s="56"/>
      <c r="VB43" s="56"/>
      <c r="VC43" s="56"/>
      <c r="VD43" s="56"/>
      <c r="VE43" s="56"/>
      <c r="VF43" s="56"/>
      <c r="VG43" s="56"/>
      <c r="VH43" s="56"/>
      <c r="VI43" s="56"/>
      <c r="VJ43" s="56"/>
      <c r="VK43" s="56"/>
      <c r="VL43" s="56"/>
      <c r="VM43" s="56"/>
      <c r="VN43" s="56"/>
      <c r="VO43" s="56"/>
      <c r="VP43" s="56"/>
      <c r="VQ43" s="56"/>
      <c r="VR43" s="56"/>
      <c r="VS43" s="56"/>
      <c r="VT43" s="56"/>
      <c r="VU43" s="56"/>
      <c r="VV43" s="56"/>
      <c r="VW43" s="56"/>
      <c r="VX43" s="56"/>
      <c r="VY43" s="56"/>
      <c r="VZ43" s="56"/>
      <c r="WA43" s="56"/>
      <c r="WB43" s="56"/>
      <c r="WC43" s="56"/>
      <c r="WD43" s="56"/>
      <c r="WE43" s="56"/>
      <c r="WF43" s="56"/>
      <c r="WG43" s="56"/>
      <c r="WH43" s="56"/>
      <c r="WI43" s="56"/>
      <c r="WJ43" s="56"/>
      <c r="WK43" s="56"/>
      <c r="WL43" s="56"/>
      <c r="WM43" s="56"/>
      <c r="WN43" s="56"/>
      <c r="WO43" s="56"/>
      <c r="WP43" s="56"/>
      <c r="WQ43" s="56"/>
      <c r="WR43" s="56"/>
      <c r="WS43" s="56"/>
      <c r="WT43" s="56"/>
      <c r="WU43" s="56"/>
      <c r="WV43" s="56"/>
      <c r="WW43" s="56"/>
      <c r="WX43" s="56"/>
      <c r="WY43" s="56"/>
      <c r="WZ43" s="56"/>
      <c r="XA43" s="56"/>
      <c r="XB43" s="56"/>
      <c r="XC43" s="56"/>
      <c r="XD43" s="56"/>
      <c r="XE43" s="56"/>
      <c r="XF43" s="56"/>
      <c r="XG43" s="56"/>
      <c r="XH43" s="56"/>
      <c r="XI43" s="56"/>
      <c r="XJ43" s="56"/>
      <c r="XK43" s="56"/>
      <c r="XL43" s="56"/>
      <c r="XM43" s="56"/>
      <c r="XN43" s="56"/>
      <c r="XO43" s="56"/>
      <c r="XP43" s="56"/>
      <c r="XQ43" s="56"/>
      <c r="XR43" s="56"/>
      <c r="XS43" s="56"/>
      <c r="XT43" s="56"/>
      <c r="XU43" s="56"/>
      <c r="XV43" s="56"/>
      <c r="XW43" s="56"/>
      <c r="XX43" s="56"/>
      <c r="XY43" s="56"/>
      <c r="XZ43" s="56"/>
      <c r="YA43" s="56"/>
      <c r="YB43" s="56"/>
      <c r="YC43" s="56"/>
      <c r="YD43" s="56"/>
      <c r="YE43" s="56"/>
      <c r="YF43" s="56"/>
      <c r="YG43" s="56"/>
      <c r="YH43" s="56"/>
      <c r="YI43" s="56"/>
      <c r="YJ43" s="56"/>
      <c r="YK43" s="56"/>
      <c r="YL43" s="56"/>
      <c r="YM43" s="56"/>
      <c r="YN43" s="56"/>
      <c r="YO43" s="56"/>
      <c r="YP43" s="56"/>
      <c r="YQ43" s="56"/>
      <c r="YR43" s="56"/>
      <c r="YS43" s="56"/>
      <c r="YT43" s="56"/>
      <c r="YU43" s="56"/>
      <c r="YV43" s="56"/>
      <c r="YW43" s="56"/>
      <c r="YX43" s="56"/>
      <c r="YY43" s="56"/>
    </row>
    <row r="44" spans="2:675" s="1" customFormat="1" ht="15" hidden="1" customHeight="1">
      <c r="B44" s="56"/>
      <c r="C44" s="56"/>
      <c r="D44" s="56"/>
      <c r="E44" s="56"/>
      <c r="F44" s="56"/>
      <c r="G44" s="56"/>
      <c r="H44" s="56"/>
      <c r="I44" s="56"/>
      <c r="J44" s="56"/>
      <c r="K44" s="56"/>
      <c r="L44" s="56"/>
      <c r="M44" s="56"/>
      <c r="N44" s="56"/>
      <c r="O44" s="56"/>
      <c r="P44" s="56"/>
      <c r="Q44" s="56"/>
      <c r="R44" s="56"/>
      <c r="S44" s="56"/>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c r="HQ44" s="56"/>
      <c r="HR44" s="56"/>
      <c r="HS44" s="56"/>
      <c r="HT44" s="56"/>
      <c r="HU44" s="56"/>
      <c r="HV44" s="56"/>
      <c r="HW44" s="56"/>
      <c r="HX44" s="56"/>
      <c r="HY44" s="56"/>
      <c r="HZ44" s="56"/>
      <c r="IA44" s="56"/>
      <c r="IB44" s="56"/>
      <c r="IC44" s="56"/>
      <c r="ID44" s="56"/>
      <c r="IE44" s="56"/>
      <c r="IF44" s="56"/>
      <c r="IG44" s="56"/>
      <c r="IH44" s="56"/>
      <c r="II44" s="56"/>
      <c r="IJ44" s="56"/>
      <c r="IK44" s="56"/>
      <c r="IL44" s="56"/>
      <c r="IM44" s="56"/>
      <c r="IN44" s="56"/>
      <c r="IO44" s="56"/>
      <c r="IP44" s="56"/>
      <c r="IQ44" s="56"/>
      <c r="IR44" s="56"/>
      <c r="IS44" s="56"/>
      <c r="IT44" s="56"/>
      <c r="IU44" s="56"/>
      <c r="IV44" s="56"/>
      <c r="IW44" s="56"/>
      <c r="IX44" s="56"/>
      <c r="IY44" s="56"/>
      <c r="IZ44" s="56"/>
      <c r="JA44" s="56"/>
      <c r="JB44" s="56"/>
      <c r="JC44" s="56"/>
      <c r="JD44" s="56"/>
      <c r="JE44" s="56"/>
      <c r="JF44" s="56"/>
      <c r="JG44" s="56"/>
      <c r="JH44" s="56"/>
      <c r="JI44" s="56"/>
      <c r="JJ44" s="56"/>
      <c r="JK44" s="56"/>
      <c r="JL44" s="56"/>
      <c r="JM44" s="56"/>
      <c r="JN44" s="56"/>
      <c r="JO44" s="56"/>
      <c r="JP44" s="56"/>
      <c r="JQ44" s="56"/>
      <c r="JR44" s="56"/>
      <c r="JS44" s="56"/>
      <c r="JT44" s="56"/>
      <c r="JU44" s="56"/>
      <c r="JV44" s="56"/>
      <c r="JW44" s="56"/>
      <c r="JX44" s="56"/>
      <c r="JY44" s="56"/>
      <c r="JZ44" s="56"/>
      <c r="KA44" s="56"/>
      <c r="KB44" s="56"/>
      <c r="KC44" s="56"/>
      <c r="KD44" s="56"/>
      <c r="KE44" s="56"/>
      <c r="KF44" s="56"/>
      <c r="KG44" s="56"/>
      <c r="KH44" s="56"/>
      <c r="KI44" s="56"/>
      <c r="KJ44" s="56"/>
      <c r="KK44" s="56"/>
      <c r="KL44" s="56"/>
      <c r="KM44" s="56"/>
      <c r="KN44" s="56"/>
      <c r="KO44" s="56"/>
      <c r="KP44" s="56"/>
      <c r="KQ44" s="56"/>
      <c r="KR44" s="56"/>
      <c r="KS44" s="56"/>
      <c r="KT44" s="56"/>
      <c r="KU44" s="56"/>
      <c r="KV44" s="56"/>
      <c r="KW44" s="56"/>
      <c r="KX44" s="56"/>
      <c r="KY44" s="56"/>
      <c r="KZ44" s="56"/>
      <c r="LA44" s="56"/>
      <c r="LB44" s="56"/>
      <c r="LC44" s="56"/>
      <c r="LD44" s="56"/>
      <c r="LE44" s="56"/>
      <c r="LF44" s="56"/>
      <c r="LG44" s="56"/>
      <c r="LH44" s="56"/>
      <c r="LI44" s="56"/>
      <c r="LJ44" s="56"/>
      <c r="LK44" s="56"/>
      <c r="LL44" s="56"/>
      <c r="LM44" s="56"/>
      <c r="LN44" s="56"/>
      <c r="LO44" s="56"/>
      <c r="LP44" s="56"/>
      <c r="LQ44" s="56"/>
      <c r="LR44" s="56"/>
      <c r="LS44" s="56"/>
      <c r="LT44" s="56"/>
      <c r="LU44" s="56"/>
      <c r="LV44" s="56"/>
      <c r="LW44" s="56"/>
      <c r="LX44" s="56"/>
      <c r="LY44" s="56"/>
      <c r="LZ44" s="56"/>
      <c r="MA44" s="56"/>
      <c r="MB44" s="56"/>
      <c r="MC44" s="56"/>
      <c r="MD44" s="56"/>
      <c r="ME44" s="56"/>
      <c r="MF44" s="56"/>
      <c r="MG44" s="56"/>
      <c r="MH44" s="56"/>
      <c r="MI44" s="56"/>
      <c r="MJ44" s="56"/>
      <c r="MK44" s="56"/>
      <c r="ML44" s="56"/>
      <c r="MM44" s="56"/>
      <c r="MN44" s="56"/>
      <c r="MO44" s="56"/>
      <c r="MP44" s="56"/>
      <c r="MQ44" s="56"/>
      <c r="MR44" s="56"/>
      <c r="MS44" s="56"/>
      <c r="MT44" s="56"/>
      <c r="MU44" s="56"/>
      <c r="MV44" s="56"/>
      <c r="MW44" s="56"/>
      <c r="MX44" s="56"/>
      <c r="MY44" s="56"/>
      <c r="MZ44" s="56"/>
      <c r="NA44" s="56"/>
      <c r="NB44" s="56"/>
      <c r="NC44" s="56"/>
      <c r="ND44" s="56"/>
      <c r="NE44" s="56"/>
      <c r="NF44" s="56"/>
      <c r="NG44" s="56"/>
      <c r="NH44" s="56"/>
      <c r="NI44" s="56"/>
      <c r="NJ44" s="56"/>
      <c r="NK44" s="56"/>
      <c r="NL44" s="56"/>
      <c r="NM44" s="56"/>
      <c r="NN44" s="56"/>
      <c r="NO44" s="56"/>
      <c r="NP44" s="56"/>
      <c r="NQ44" s="56"/>
      <c r="NR44" s="56"/>
      <c r="NS44" s="56"/>
      <c r="NT44" s="56"/>
      <c r="NU44" s="56"/>
      <c r="NV44" s="56"/>
      <c r="NW44" s="56"/>
      <c r="NX44" s="56"/>
      <c r="NY44" s="56"/>
      <c r="NZ44" s="56"/>
      <c r="OA44" s="56"/>
      <c r="OB44" s="56"/>
      <c r="OC44" s="56"/>
      <c r="OD44" s="56"/>
      <c r="OE44" s="56"/>
      <c r="OF44" s="56"/>
      <c r="OG44" s="56"/>
      <c r="OH44" s="56"/>
      <c r="OI44" s="56"/>
      <c r="OJ44" s="56"/>
      <c r="OK44" s="56"/>
      <c r="OL44" s="56"/>
      <c r="OM44" s="56"/>
      <c r="ON44" s="56"/>
      <c r="OO44" s="56"/>
      <c r="OP44" s="56"/>
      <c r="OQ44" s="56"/>
      <c r="OR44" s="56"/>
      <c r="OS44" s="56"/>
      <c r="OT44" s="56"/>
      <c r="OU44" s="56"/>
      <c r="OV44" s="56"/>
      <c r="OW44" s="56"/>
      <c r="OX44" s="56"/>
      <c r="OY44" s="56"/>
      <c r="OZ44" s="56"/>
      <c r="PA44" s="56"/>
      <c r="PB44" s="56"/>
      <c r="PC44" s="56"/>
      <c r="PD44" s="56"/>
      <c r="PE44" s="56"/>
      <c r="PF44" s="56"/>
      <c r="PG44" s="56"/>
      <c r="PH44" s="56"/>
      <c r="PI44" s="56"/>
      <c r="PJ44" s="56"/>
      <c r="PK44" s="56"/>
      <c r="PL44" s="56"/>
      <c r="PM44" s="56"/>
      <c r="PN44" s="56"/>
      <c r="PO44" s="56"/>
      <c r="PP44" s="56"/>
      <c r="PQ44" s="56"/>
      <c r="PR44" s="56"/>
      <c r="PS44" s="56"/>
      <c r="PT44" s="56"/>
      <c r="PU44" s="56"/>
      <c r="PV44" s="56"/>
      <c r="PW44" s="56"/>
      <c r="PX44" s="56"/>
      <c r="PY44" s="56"/>
      <c r="PZ44" s="56"/>
      <c r="QA44" s="56"/>
      <c r="QB44" s="56"/>
      <c r="QC44" s="56"/>
      <c r="QD44" s="56"/>
      <c r="QE44" s="56"/>
      <c r="QF44" s="56"/>
      <c r="QG44" s="56"/>
      <c r="QH44" s="56"/>
      <c r="QI44" s="56"/>
      <c r="QJ44" s="56"/>
      <c r="QK44" s="56"/>
      <c r="QL44" s="56"/>
      <c r="QM44" s="56"/>
      <c r="QN44" s="56"/>
      <c r="QO44" s="56"/>
      <c r="QP44" s="56"/>
      <c r="QQ44" s="56"/>
      <c r="QR44" s="56"/>
      <c r="QS44" s="56"/>
      <c r="QT44" s="56"/>
      <c r="QU44" s="56"/>
      <c r="QV44" s="56"/>
      <c r="QW44" s="56"/>
      <c r="QX44" s="56"/>
      <c r="QY44" s="56"/>
      <c r="QZ44" s="56"/>
      <c r="RA44" s="56"/>
      <c r="RB44" s="56"/>
      <c r="RC44" s="56"/>
      <c r="RD44" s="56"/>
      <c r="RE44" s="56"/>
      <c r="RF44" s="56"/>
      <c r="RG44" s="56"/>
      <c r="RH44" s="56"/>
      <c r="RI44" s="56"/>
      <c r="RJ44" s="56"/>
      <c r="RK44" s="56"/>
      <c r="RL44" s="56"/>
      <c r="RM44" s="56"/>
      <c r="RN44" s="56"/>
      <c r="RO44" s="56"/>
      <c r="RP44" s="56"/>
      <c r="RQ44" s="56"/>
      <c r="RR44" s="56"/>
      <c r="RS44" s="56"/>
      <c r="RT44" s="56"/>
      <c r="RU44" s="56"/>
      <c r="RV44" s="56"/>
      <c r="RW44" s="56"/>
      <c r="RX44" s="56"/>
      <c r="RY44" s="56"/>
      <c r="RZ44" s="56"/>
      <c r="SA44" s="56"/>
      <c r="SB44" s="56"/>
      <c r="SC44" s="56"/>
      <c r="SD44" s="56"/>
      <c r="SE44" s="56"/>
      <c r="SF44" s="56"/>
      <c r="SG44" s="56"/>
      <c r="SH44" s="56"/>
      <c r="SI44" s="56"/>
      <c r="SJ44" s="56"/>
      <c r="SK44" s="56"/>
      <c r="SL44" s="56"/>
      <c r="SM44" s="56"/>
      <c r="SN44" s="56"/>
      <c r="SO44" s="56"/>
      <c r="SP44" s="56"/>
      <c r="SQ44" s="56"/>
      <c r="SR44" s="56"/>
      <c r="SS44" s="56"/>
      <c r="ST44" s="56"/>
      <c r="SU44" s="56"/>
      <c r="SV44" s="56"/>
      <c r="SW44" s="56"/>
      <c r="SX44" s="56"/>
      <c r="SY44" s="56"/>
      <c r="SZ44" s="56"/>
      <c r="TA44" s="56"/>
      <c r="TB44" s="56"/>
      <c r="TC44" s="56"/>
      <c r="TD44" s="56"/>
      <c r="TE44" s="56"/>
      <c r="TF44" s="56"/>
      <c r="TG44" s="56"/>
      <c r="TH44" s="56"/>
      <c r="TI44" s="56"/>
      <c r="TJ44" s="56"/>
      <c r="TK44" s="56"/>
      <c r="TL44" s="56"/>
      <c r="TM44" s="56"/>
      <c r="TN44" s="56"/>
      <c r="TO44" s="56"/>
      <c r="TP44" s="56"/>
      <c r="TQ44" s="56"/>
      <c r="TR44" s="56"/>
      <c r="TS44" s="56"/>
      <c r="TT44" s="56"/>
      <c r="TU44" s="56"/>
      <c r="TV44" s="56"/>
      <c r="TW44" s="56"/>
      <c r="TX44" s="56"/>
      <c r="TY44" s="56"/>
      <c r="TZ44" s="56"/>
      <c r="UA44" s="56"/>
      <c r="UB44" s="56"/>
      <c r="UC44" s="56"/>
      <c r="UD44" s="56"/>
      <c r="UE44" s="56"/>
      <c r="UF44" s="56"/>
      <c r="UG44" s="56"/>
      <c r="UH44" s="56"/>
      <c r="UI44" s="56"/>
      <c r="UJ44" s="56"/>
      <c r="UK44" s="56"/>
      <c r="UL44" s="56"/>
      <c r="UM44" s="56"/>
      <c r="UN44" s="56"/>
      <c r="UO44" s="56"/>
      <c r="UP44" s="56"/>
      <c r="UQ44" s="56"/>
      <c r="UR44" s="56"/>
      <c r="US44" s="56"/>
      <c r="UT44" s="56"/>
      <c r="UU44" s="56"/>
      <c r="UV44" s="56"/>
      <c r="UW44" s="56"/>
      <c r="UX44" s="56"/>
      <c r="UY44" s="56"/>
      <c r="UZ44" s="56"/>
      <c r="VA44" s="56"/>
      <c r="VB44" s="56"/>
      <c r="VC44" s="56"/>
      <c r="VD44" s="56"/>
      <c r="VE44" s="56"/>
      <c r="VF44" s="56"/>
      <c r="VG44" s="56"/>
      <c r="VH44" s="56"/>
      <c r="VI44" s="56"/>
      <c r="VJ44" s="56"/>
      <c r="VK44" s="56"/>
      <c r="VL44" s="56"/>
      <c r="VM44" s="56"/>
      <c r="VN44" s="56"/>
      <c r="VO44" s="56"/>
      <c r="VP44" s="56"/>
      <c r="VQ44" s="56"/>
      <c r="VR44" s="56"/>
      <c r="VS44" s="56"/>
      <c r="VT44" s="56"/>
      <c r="VU44" s="56"/>
      <c r="VV44" s="56"/>
      <c r="VW44" s="56"/>
      <c r="VX44" s="56"/>
      <c r="VY44" s="56"/>
      <c r="VZ44" s="56"/>
      <c r="WA44" s="56"/>
      <c r="WB44" s="56"/>
      <c r="WC44" s="56"/>
      <c r="WD44" s="56"/>
      <c r="WE44" s="56"/>
      <c r="WF44" s="56"/>
      <c r="WG44" s="56"/>
      <c r="WH44" s="56"/>
      <c r="WI44" s="56"/>
      <c r="WJ44" s="56"/>
      <c r="WK44" s="56"/>
      <c r="WL44" s="56"/>
      <c r="WM44" s="56"/>
      <c r="WN44" s="56"/>
      <c r="WO44" s="56"/>
      <c r="WP44" s="56"/>
      <c r="WQ44" s="56"/>
      <c r="WR44" s="56"/>
      <c r="WS44" s="56"/>
      <c r="WT44" s="56"/>
      <c r="WU44" s="56"/>
      <c r="WV44" s="56"/>
      <c r="WW44" s="56"/>
      <c r="WX44" s="56"/>
      <c r="WY44" s="56"/>
      <c r="WZ44" s="56"/>
      <c r="XA44" s="56"/>
      <c r="XB44" s="56"/>
      <c r="XC44" s="56"/>
      <c r="XD44" s="56"/>
      <c r="XE44" s="56"/>
      <c r="XF44" s="56"/>
      <c r="XG44" s="56"/>
      <c r="XH44" s="56"/>
      <c r="XI44" s="56"/>
      <c r="XJ44" s="56"/>
      <c r="XK44" s="56"/>
      <c r="XL44" s="56"/>
      <c r="XM44" s="56"/>
      <c r="XN44" s="56"/>
      <c r="XO44" s="56"/>
      <c r="XP44" s="56"/>
      <c r="XQ44" s="56"/>
      <c r="XR44" s="56"/>
      <c r="XS44" s="56"/>
      <c r="XT44" s="56"/>
      <c r="XU44" s="56"/>
      <c r="XV44" s="56"/>
      <c r="XW44" s="56"/>
      <c r="XX44" s="56"/>
      <c r="XY44" s="56"/>
      <c r="XZ44" s="56"/>
      <c r="YA44" s="56"/>
      <c r="YB44" s="56"/>
      <c r="YC44" s="56"/>
      <c r="YD44" s="56"/>
      <c r="YE44" s="56"/>
      <c r="YF44" s="56"/>
      <c r="YG44" s="56"/>
      <c r="YH44" s="56"/>
      <c r="YI44" s="56"/>
      <c r="YJ44" s="56"/>
      <c r="YK44" s="56"/>
      <c r="YL44" s="56"/>
      <c r="YM44" s="56"/>
      <c r="YN44" s="56"/>
      <c r="YO44" s="56"/>
      <c r="YP44" s="56"/>
      <c r="YQ44" s="56"/>
      <c r="YR44" s="56"/>
      <c r="YS44" s="56"/>
      <c r="YT44" s="56"/>
      <c r="YU44" s="56"/>
      <c r="YV44" s="56"/>
      <c r="YW44" s="56"/>
      <c r="YX44" s="56"/>
      <c r="YY44" s="56"/>
    </row>
    <row r="45" spans="2:675" s="1" customFormat="1" ht="15" hidden="1" customHeight="1">
      <c r="B45" s="56"/>
      <c r="C45" s="56"/>
      <c r="D45" s="56"/>
      <c r="E45" s="56"/>
      <c r="F45" s="56"/>
      <c r="G45" s="56"/>
      <c r="H45" s="56"/>
      <c r="I45" s="56"/>
      <c r="J45" s="56"/>
      <c r="K45" s="56"/>
      <c r="L45" s="56"/>
      <c r="M45" s="56"/>
      <c r="N45" s="56"/>
      <c r="O45" s="56"/>
      <c r="P45" s="56"/>
      <c r="Q45" s="56"/>
      <c r="R45" s="56"/>
      <c r="S45" s="56"/>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c r="HQ45" s="56"/>
      <c r="HR45" s="56"/>
      <c r="HS45" s="56"/>
      <c r="HT45" s="56"/>
      <c r="HU45" s="56"/>
      <c r="HV45" s="56"/>
      <c r="HW45" s="56"/>
      <c r="HX45" s="56"/>
      <c r="HY45" s="56"/>
      <c r="HZ45" s="56"/>
      <c r="IA45" s="56"/>
      <c r="IB45" s="56"/>
      <c r="IC45" s="56"/>
      <c r="ID45" s="56"/>
      <c r="IE45" s="56"/>
      <c r="IF45" s="56"/>
      <c r="IG45" s="56"/>
      <c r="IH45" s="56"/>
      <c r="II45" s="56"/>
      <c r="IJ45" s="56"/>
      <c r="IK45" s="56"/>
      <c r="IL45" s="56"/>
      <c r="IM45" s="56"/>
      <c r="IN45" s="56"/>
      <c r="IO45" s="56"/>
      <c r="IP45" s="56"/>
      <c r="IQ45" s="56"/>
      <c r="IR45" s="56"/>
      <c r="IS45" s="56"/>
      <c r="IT45" s="56"/>
      <c r="IU45" s="56"/>
      <c r="IV45" s="56"/>
      <c r="IW45" s="56"/>
      <c r="IX45" s="56"/>
      <c r="IY45" s="56"/>
      <c r="IZ45" s="56"/>
      <c r="JA45" s="56"/>
      <c r="JB45" s="56"/>
      <c r="JC45" s="56"/>
      <c r="JD45" s="56"/>
      <c r="JE45" s="56"/>
      <c r="JF45" s="56"/>
      <c r="JG45" s="56"/>
      <c r="JH45" s="56"/>
      <c r="JI45" s="56"/>
      <c r="JJ45" s="56"/>
      <c r="JK45" s="56"/>
      <c r="JL45" s="56"/>
      <c r="JM45" s="56"/>
      <c r="JN45" s="56"/>
      <c r="JO45" s="56"/>
      <c r="JP45" s="56"/>
      <c r="JQ45" s="56"/>
      <c r="JR45" s="56"/>
      <c r="JS45" s="56"/>
      <c r="JT45" s="56"/>
      <c r="JU45" s="56"/>
      <c r="JV45" s="56"/>
      <c r="JW45" s="56"/>
      <c r="JX45" s="56"/>
      <c r="JY45" s="56"/>
      <c r="JZ45" s="56"/>
      <c r="KA45" s="56"/>
      <c r="KB45" s="56"/>
      <c r="KC45" s="56"/>
      <c r="KD45" s="56"/>
      <c r="KE45" s="56"/>
      <c r="KF45" s="56"/>
      <c r="KG45" s="56"/>
      <c r="KH45" s="56"/>
      <c r="KI45" s="56"/>
      <c r="KJ45" s="56"/>
      <c r="KK45" s="56"/>
      <c r="KL45" s="56"/>
      <c r="KM45" s="56"/>
      <c r="KN45" s="56"/>
      <c r="KO45" s="56"/>
      <c r="KP45" s="56"/>
      <c r="KQ45" s="56"/>
      <c r="KR45" s="56"/>
      <c r="KS45" s="56"/>
      <c r="KT45" s="56"/>
      <c r="KU45" s="56"/>
      <c r="KV45" s="56"/>
      <c r="KW45" s="56"/>
      <c r="KX45" s="56"/>
      <c r="KY45" s="56"/>
      <c r="KZ45" s="56"/>
      <c r="LA45" s="56"/>
      <c r="LB45" s="56"/>
      <c r="LC45" s="56"/>
      <c r="LD45" s="56"/>
      <c r="LE45" s="56"/>
      <c r="LF45" s="56"/>
      <c r="LG45" s="56"/>
      <c r="LH45" s="56"/>
      <c r="LI45" s="56"/>
      <c r="LJ45" s="56"/>
      <c r="LK45" s="56"/>
      <c r="LL45" s="56"/>
      <c r="LM45" s="56"/>
      <c r="LN45" s="56"/>
      <c r="LO45" s="56"/>
      <c r="LP45" s="56"/>
      <c r="LQ45" s="56"/>
      <c r="LR45" s="56"/>
      <c r="LS45" s="56"/>
      <c r="LT45" s="56"/>
      <c r="LU45" s="56"/>
      <c r="LV45" s="56"/>
      <c r="LW45" s="56"/>
      <c r="LX45" s="56"/>
      <c r="LY45" s="56"/>
      <c r="LZ45" s="56"/>
      <c r="MA45" s="56"/>
      <c r="MB45" s="56"/>
      <c r="MC45" s="56"/>
      <c r="MD45" s="56"/>
      <c r="ME45" s="56"/>
      <c r="MF45" s="56"/>
      <c r="MG45" s="56"/>
      <c r="MH45" s="56"/>
      <c r="MI45" s="56"/>
      <c r="MJ45" s="56"/>
      <c r="MK45" s="56"/>
      <c r="ML45" s="56"/>
      <c r="MM45" s="56"/>
      <c r="MN45" s="56"/>
      <c r="MO45" s="56"/>
      <c r="MP45" s="56"/>
      <c r="MQ45" s="56"/>
      <c r="MR45" s="56"/>
      <c r="MS45" s="56"/>
      <c r="MT45" s="56"/>
      <c r="MU45" s="56"/>
      <c r="MV45" s="56"/>
      <c r="MW45" s="56"/>
      <c r="MX45" s="56"/>
      <c r="MY45" s="56"/>
      <c r="MZ45" s="56"/>
      <c r="NA45" s="56"/>
      <c r="NB45" s="56"/>
      <c r="NC45" s="56"/>
      <c r="ND45" s="56"/>
      <c r="NE45" s="56"/>
      <c r="NF45" s="56"/>
      <c r="NG45" s="56"/>
      <c r="NH45" s="56"/>
      <c r="NI45" s="56"/>
      <c r="NJ45" s="56"/>
      <c r="NK45" s="56"/>
      <c r="NL45" s="56"/>
      <c r="NM45" s="56"/>
      <c r="NN45" s="56"/>
      <c r="NO45" s="56"/>
      <c r="NP45" s="56"/>
      <c r="NQ45" s="56"/>
      <c r="NR45" s="56"/>
      <c r="NS45" s="56"/>
      <c r="NT45" s="56"/>
      <c r="NU45" s="56"/>
      <c r="NV45" s="56"/>
      <c r="NW45" s="56"/>
      <c r="NX45" s="56"/>
      <c r="NY45" s="56"/>
      <c r="NZ45" s="56"/>
      <c r="OA45" s="56"/>
      <c r="OB45" s="56"/>
      <c r="OC45" s="56"/>
      <c r="OD45" s="56"/>
      <c r="OE45" s="56"/>
      <c r="OF45" s="56"/>
      <c r="OG45" s="56"/>
      <c r="OH45" s="56"/>
      <c r="OI45" s="56"/>
      <c r="OJ45" s="56"/>
      <c r="OK45" s="56"/>
      <c r="OL45" s="56"/>
      <c r="OM45" s="56"/>
      <c r="ON45" s="56"/>
      <c r="OO45" s="56"/>
      <c r="OP45" s="56"/>
      <c r="OQ45" s="56"/>
      <c r="OR45" s="56"/>
      <c r="OS45" s="56"/>
      <c r="OT45" s="56"/>
      <c r="OU45" s="56"/>
      <c r="OV45" s="56"/>
      <c r="OW45" s="56"/>
      <c r="OX45" s="56"/>
      <c r="OY45" s="56"/>
      <c r="OZ45" s="56"/>
      <c r="PA45" s="56"/>
      <c r="PB45" s="56"/>
      <c r="PC45" s="56"/>
      <c r="PD45" s="56"/>
      <c r="PE45" s="56"/>
      <c r="PF45" s="56"/>
      <c r="PG45" s="56"/>
      <c r="PH45" s="56"/>
      <c r="PI45" s="56"/>
      <c r="PJ45" s="56"/>
      <c r="PK45" s="56"/>
      <c r="PL45" s="56"/>
      <c r="PM45" s="56"/>
      <c r="PN45" s="56"/>
      <c r="PO45" s="56"/>
      <c r="PP45" s="56"/>
      <c r="PQ45" s="56"/>
      <c r="PR45" s="56"/>
      <c r="PS45" s="56"/>
      <c r="PT45" s="56"/>
      <c r="PU45" s="56"/>
      <c r="PV45" s="56"/>
      <c r="PW45" s="56"/>
      <c r="PX45" s="56"/>
      <c r="PY45" s="56"/>
      <c r="PZ45" s="56"/>
      <c r="QA45" s="56"/>
      <c r="QB45" s="56"/>
      <c r="QC45" s="56"/>
      <c r="QD45" s="56"/>
      <c r="QE45" s="56"/>
      <c r="QF45" s="56"/>
      <c r="QG45" s="56"/>
      <c r="QH45" s="56"/>
      <c r="QI45" s="56"/>
      <c r="QJ45" s="56"/>
      <c r="QK45" s="56"/>
      <c r="QL45" s="56"/>
      <c r="QM45" s="56"/>
      <c r="QN45" s="56"/>
      <c r="QO45" s="56"/>
      <c r="QP45" s="56"/>
      <c r="QQ45" s="56"/>
      <c r="QR45" s="56"/>
      <c r="QS45" s="56"/>
      <c r="QT45" s="56"/>
      <c r="QU45" s="56"/>
      <c r="QV45" s="56"/>
      <c r="QW45" s="56"/>
      <c r="QX45" s="56"/>
      <c r="QY45" s="56"/>
      <c r="QZ45" s="56"/>
      <c r="RA45" s="56"/>
      <c r="RB45" s="56"/>
      <c r="RC45" s="56"/>
      <c r="RD45" s="56"/>
      <c r="RE45" s="56"/>
      <c r="RF45" s="56"/>
      <c r="RG45" s="56"/>
      <c r="RH45" s="56"/>
      <c r="RI45" s="56"/>
      <c r="RJ45" s="56"/>
      <c r="RK45" s="56"/>
      <c r="RL45" s="56"/>
      <c r="RM45" s="56"/>
      <c r="RN45" s="56"/>
      <c r="RO45" s="56"/>
      <c r="RP45" s="56"/>
      <c r="RQ45" s="56"/>
      <c r="RR45" s="56"/>
      <c r="RS45" s="56"/>
      <c r="RT45" s="56"/>
      <c r="RU45" s="56"/>
      <c r="RV45" s="56"/>
      <c r="RW45" s="56"/>
      <c r="RX45" s="56"/>
      <c r="RY45" s="56"/>
      <c r="RZ45" s="56"/>
      <c r="SA45" s="56"/>
      <c r="SB45" s="56"/>
      <c r="SC45" s="56"/>
      <c r="SD45" s="56"/>
      <c r="SE45" s="56"/>
      <c r="SF45" s="56"/>
      <c r="SG45" s="56"/>
      <c r="SH45" s="56"/>
      <c r="SI45" s="56"/>
      <c r="SJ45" s="56"/>
      <c r="SK45" s="56"/>
      <c r="SL45" s="56"/>
      <c r="SM45" s="56"/>
      <c r="SN45" s="56"/>
      <c r="SO45" s="56"/>
      <c r="SP45" s="56"/>
      <c r="SQ45" s="56"/>
      <c r="SR45" s="56"/>
      <c r="SS45" s="56"/>
      <c r="ST45" s="56"/>
      <c r="SU45" s="56"/>
      <c r="SV45" s="56"/>
      <c r="SW45" s="56"/>
      <c r="SX45" s="56"/>
      <c r="SY45" s="56"/>
      <c r="SZ45" s="56"/>
      <c r="TA45" s="56"/>
      <c r="TB45" s="56"/>
      <c r="TC45" s="56"/>
      <c r="TD45" s="56"/>
      <c r="TE45" s="56"/>
      <c r="TF45" s="56"/>
      <c r="TG45" s="56"/>
      <c r="TH45" s="56"/>
      <c r="TI45" s="56"/>
      <c r="TJ45" s="56"/>
      <c r="TK45" s="56"/>
      <c r="TL45" s="56"/>
      <c r="TM45" s="56"/>
      <c r="TN45" s="56"/>
      <c r="TO45" s="56"/>
      <c r="TP45" s="56"/>
      <c r="TQ45" s="56"/>
      <c r="TR45" s="56"/>
      <c r="TS45" s="56"/>
      <c r="TT45" s="56"/>
      <c r="TU45" s="56"/>
      <c r="TV45" s="56"/>
      <c r="TW45" s="56"/>
      <c r="TX45" s="56"/>
      <c r="TY45" s="56"/>
      <c r="TZ45" s="56"/>
      <c r="UA45" s="56"/>
      <c r="UB45" s="56"/>
      <c r="UC45" s="56"/>
      <c r="UD45" s="56"/>
      <c r="UE45" s="56"/>
      <c r="UF45" s="56"/>
      <c r="UG45" s="56"/>
      <c r="UH45" s="56"/>
      <c r="UI45" s="56"/>
      <c r="UJ45" s="56"/>
      <c r="UK45" s="56"/>
      <c r="UL45" s="56"/>
      <c r="UM45" s="56"/>
      <c r="UN45" s="56"/>
      <c r="UO45" s="56"/>
      <c r="UP45" s="56"/>
      <c r="UQ45" s="56"/>
      <c r="UR45" s="56"/>
      <c r="US45" s="56"/>
      <c r="UT45" s="56"/>
      <c r="UU45" s="56"/>
      <c r="UV45" s="56"/>
      <c r="UW45" s="56"/>
      <c r="UX45" s="56"/>
      <c r="UY45" s="56"/>
      <c r="UZ45" s="56"/>
      <c r="VA45" s="56"/>
      <c r="VB45" s="56"/>
      <c r="VC45" s="56"/>
      <c r="VD45" s="56"/>
      <c r="VE45" s="56"/>
      <c r="VF45" s="56"/>
      <c r="VG45" s="56"/>
      <c r="VH45" s="56"/>
      <c r="VI45" s="56"/>
      <c r="VJ45" s="56"/>
      <c r="VK45" s="56"/>
      <c r="VL45" s="56"/>
      <c r="VM45" s="56"/>
      <c r="VN45" s="56"/>
      <c r="VO45" s="56"/>
      <c r="VP45" s="56"/>
      <c r="VQ45" s="56"/>
      <c r="VR45" s="56"/>
      <c r="VS45" s="56"/>
      <c r="VT45" s="56"/>
      <c r="VU45" s="56"/>
      <c r="VV45" s="56"/>
      <c r="VW45" s="56"/>
      <c r="VX45" s="56"/>
      <c r="VY45" s="56"/>
      <c r="VZ45" s="56"/>
      <c r="WA45" s="56"/>
      <c r="WB45" s="56"/>
      <c r="WC45" s="56"/>
      <c r="WD45" s="56"/>
      <c r="WE45" s="56"/>
      <c r="WF45" s="56"/>
      <c r="WG45" s="56"/>
      <c r="WH45" s="56"/>
      <c r="WI45" s="56"/>
      <c r="WJ45" s="56"/>
      <c r="WK45" s="56"/>
      <c r="WL45" s="56"/>
      <c r="WM45" s="56"/>
      <c r="WN45" s="56"/>
      <c r="WO45" s="56"/>
      <c r="WP45" s="56"/>
      <c r="WQ45" s="56"/>
      <c r="WR45" s="56"/>
      <c r="WS45" s="56"/>
      <c r="WT45" s="56"/>
      <c r="WU45" s="56"/>
      <c r="WV45" s="56"/>
      <c r="WW45" s="56"/>
      <c r="WX45" s="56"/>
      <c r="WY45" s="56"/>
      <c r="WZ45" s="56"/>
      <c r="XA45" s="56"/>
      <c r="XB45" s="56"/>
      <c r="XC45" s="56"/>
      <c r="XD45" s="56"/>
      <c r="XE45" s="56"/>
      <c r="XF45" s="56"/>
      <c r="XG45" s="56"/>
      <c r="XH45" s="56"/>
      <c r="XI45" s="56"/>
      <c r="XJ45" s="56"/>
      <c r="XK45" s="56"/>
      <c r="XL45" s="56"/>
      <c r="XM45" s="56"/>
      <c r="XN45" s="56"/>
      <c r="XO45" s="56"/>
      <c r="XP45" s="56"/>
      <c r="XQ45" s="56"/>
      <c r="XR45" s="56"/>
      <c r="XS45" s="56"/>
      <c r="XT45" s="56"/>
      <c r="XU45" s="56"/>
      <c r="XV45" s="56"/>
      <c r="XW45" s="56"/>
      <c r="XX45" s="56"/>
      <c r="XY45" s="56"/>
      <c r="XZ45" s="56"/>
      <c r="YA45" s="56"/>
      <c r="YB45" s="56"/>
      <c r="YC45" s="56"/>
      <c r="YD45" s="56"/>
      <c r="YE45" s="56"/>
      <c r="YF45" s="56"/>
      <c r="YG45" s="56"/>
      <c r="YH45" s="56"/>
      <c r="YI45" s="56"/>
      <c r="YJ45" s="56"/>
      <c r="YK45" s="56"/>
      <c r="YL45" s="56"/>
      <c r="YM45" s="56"/>
      <c r="YN45" s="56"/>
      <c r="YO45" s="56"/>
      <c r="YP45" s="56"/>
      <c r="YQ45" s="56"/>
      <c r="YR45" s="56"/>
      <c r="YS45" s="56"/>
      <c r="YT45" s="56"/>
      <c r="YU45" s="56"/>
      <c r="YV45" s="56"/>
      <c r="YW45" s="56"/>
      <c r="YX45" s="56"/>
      <c r="YY45" s="56"/>
    </row>
    <row r="46" spans="2:675" s="1" customFormat="1" ht="15" hidden="1" customHeight="1">
      <c r="B46" s="56"/>
      <c r="C46" s="56"/>
      <c r="D46" s="56"/>
      <c r="E46" s="56"/>
      <c r="F46" s="56"/>
      <c r="G46" s="56"/>
      <c r="H46" s="56"/>
      <c r="I46" s="56"/>
      <c r="J46" s="56"/>
      <c r="K46" s="56"/>
      <c r="L46" s="56"/>
      <c r="M46" s="56"/>
      <c r="N46" s="56"/>
      <c r="O46" s="56"/>
      <c r="P46" s="56"/>
      <c r="Q46" s="56"/>
      <c r="R46" s="56"/>
      <c r="S46" s="56"/>
      <c r="T46" s="56"/>
      <c r="U46" s="56"/>
      <c r="V46" s="56"/>
      <c r="W46" s="56"/>
      <c r="X46" s="56"/>
      <c r="Y46" s="56"/>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c r="HQ46" s="56"/>
      <c r="HR46" s="56"/>
      <c r="HS46" s="56"/>
      <c r="HT46" s="56"/>
      <c r="HU46" s="56"/>
      <c r="HV46" s="56"/>
      <c r="HW46" s="56"/>
      <c r="HX46" s="56"/>
      <c r="HY46" s="56"/>
      <c r="HZ46" s="56"/>
      <c r="IA46" s="56"/>
      <c r="IB46" s="56"/>
      <c r="IC46" s="56"/>
      <c r="ID46" s="56"/>
      <c r="IE46" s="56"/>
      <c r="IF46" s="56"/>
      <c r="IG46" s="56"/>
      <c r="IH46" s="56"/>
      <c r="II46" s="56"/>
      <c r="IJ46" s="56"/>
      <c r="IK46" s="56"/>
      <c r="IL46" s="56"/>
      <c r="IM46" s="56"/>
      <c r="IN46" s="56"/>
      <c r="IO46" s="56"/>
      <c r="IP46" s="56"/>
      <c r="IQ46" s="56"/>
      <c r="IR46" s="56"/>
      <c r="IS46" s="56"/>
      <c r="IT46" s="56"/>
      <c r="IU46" s="56"/>
      <c r="IV46" s="56"/>
      <c r="IW46" s="56"/>
      <c r="IX46" s="56"/>
      <c r="IY46" s="56"/>
      <c r="IZ46" s="56"/>
      <c r="JA46" s="56"/>
      <c r="JB46" s="56"/>
      <c r="JC46" s="56"/>
      <c r="JD46" s="56"/>
      <c r="JE46" s="56"/>
      <c r="JF46" s="56"/>
      <c r="JG46" s="56"/>
      <c r="JH46" s="56"/>
      <c r="JI46" s="56"/>
      <c r="JJ46" s="56"/>
      <c r="JK46" s="56"/>
      <c r="JL46" s="56"/>
      <c r="JM46" s="56"/>
      <c r="JN46" s="56"/>
      <c r="JO46" s="56"/>
      <c r="JP46" s="56"/>
      <c r="JQ46" s="56"/>
      <c r="JR46" s="56"/>
      <c r="JS46" s="56"/>
      <c r="JT46" s="56"/>
      <c r="JU46" s="56"/>
      <c r="JV46" s="56"/>
      <c r="JW46" s="56"/>
      <c r="JX46" s="56"/>
      <c r="JY46" s="56"/>
      <c r="JZ46" s="56"/>
      <c r="KA46" s="56"/>
      <c r="KB46" s="56"/>
      <c r="KC46" s="56"/>
      <c r="KD46" s="56"/>
      <c r="KE46" s="56"/>
      <c r="KF46" s="56"/>
      <c r="KG46" s="56"/>
      <c r="KH46" s="56"/>
      <c r="KI46" s="56"/>
      <c r="KJ46" s="56"/>
      <c r="KK46" s="56"/>
      <c r="KL46" s="56"/>
      <c r="KM46" s="56"/>
      <c r="KN46" s="56"/>
      <c r="KO46" s="56"/>
      <c r="KP46" s="56"/>
      <c r="KQ46" s="56"/>
      <c r="KR46" s="56"/>
      <c r="KS46" s="56"/>
      <c r="KT46" s="56"/>
      <c r="KU46" s="56"/>
      <c r="KV46" s="56"/>
      <c r="KW46" s="56"/>
      <c r="KX46" s="56"/>
      <c r="KY46" s="56"/>
      <c r="KZ46" s="56"/>
      <c r="LA46" s="56"/>
      <c r="LB46" s="56"/>
      <c r="LC46" s="56"/>
      <c r="LD46" s="56"/>
      <c r="LE46" s="56"/>
      <c r="LF46" s="56"/>
      <c r="LG46" s="56"/>
      <c r="LH46" s="56"/>
      <c r="LI46" s="56"/>
      <c r="LJ46" s="56"/>
      <c r="LK46" s="56"/>
      <c r="LL46" s="56"/>
      <c r="LM46" s="56"/>
      <c r="LN46" s="56"/>
      <c r="LO46" s="56"/>
      <c r="LP46" s="56"/>
      <c r="LQ46" s="56"/>
      <c r="LR46" s="56"/>
      <c r="LS46" s="56"/>
      <c r="LT46" s="56"/>
      <c r="LU46" s="56"/>
      <c r="LV46" s="56"/>
      <c r="LW46" s="56"/>
      <c r="LX46" s="56"/>
      <c r="LY46" s="56"/>
      <c r="LZ46" s="56"/>
      <c r="MA46" s="56"/>
      <c r="MB46" s="56"/>
      <c r="MC46" s="56"/>
      <c r="MD46" s="56"/>
      <c r="ME46" s="56"/>
      <c r="MF46" s="56"/>
      <c r="MG46" s="56"/>
      <c r="MH46" s="56"/>
      <c r="MI46" s="56"/>
      <c r="MJ46" s="56"/>
      <c r="MK46" s="56"/>
      <c r="ML46" s="56"/>
      <c r="MM46" s="56"/>
      <c r="MN46" s="56"/>
      <c r="MO46" s="56"/>
      <c r="MP46" s="56"/>
      <c r="MQ46" s="56"/>
      <c r="MR46" s="56"/>
      <c r="MS46" s="56"/>
      <c r="MT46" s="56"/>
      <c r="MU46" s="56"/>
      <c r="MV46" s="56"/>
      <c r="MW46" s="56"/>
      <c r="MX46" s="56"/>
      <c r="MY46" s="56"/>
      <c r="MZ46" s="56"/>
      <c r="NA46" s="56"/>
      <c r="NB46" s="56"/>
      <c r="NC46" s="56"/>
      <c r="ND46" s="56"/>
      <c r="NE46" s="56"/>
      <c r="NF46" s="56"/>
      <c r="NG46" s="56"/>
      <c r="NH46" s="56"/>
      <c r="NI46" s="56"/>
      <c r="NJ46" s="56"/>
      <c r="NK46" s="56"/>
      <c r="NL46" s="56"/>
      <c r="NM46" s="56"/>
      <c r="NN46" s="56"/>
      <c r="NO46" s="56"/>
      <c r="NP46" s="56"/>
      <c r="NQ46" s="56"/>
      <c r="NR46" s="56"/>
      <c r="NS46" s="56"/>
      <c r="NT46" s="56"/>
      <c r="NU46" s="56"/>
      <c r="NV46" s="56"/>
      <c r="NW46" s="56"/>
      <c r="NX46" s="56"/>
      <c r="NY46" s="56"/>
      <c r="NZ46" s="56"/>
      <c r="OA46" s="56"/>
      <c r="OB46" s="56"/>
      <c r="OC46" s="56"/>
      <c r="OD46" s="56"/>
      <c r="OE46" s="56"/>
      <c r="OF46" s="56"/>
      <c r="OG46" s="56"/>
      <c r="OH46" s="56"/>
      <c r="OI46" s="56"/>
      <c r="OJ46" s="56"/>
      <c r="OK46" s="56"/>
      <c r="OL46" s="56"/>
      <c r="OM46" s="56"/>
      <c r="ON46" s="56"/>
      <c r="OO46" s="56"/>
      <c r="OP46" s="56"/>
      <c r="OQ46" s="56"/>
      <c r="OR46" s="56"/>
      <c r="OS46" s="56"/>
      <c r="OT46" s="56"/>
      <c r="OU46" s="56"/>
      <c r="OV46" s="56"/>
      <c r="OW46" s="56"/>
      <c r="OX46" s="56"/>
      <c r="OY46" s="56"/>
      <c r="OZ46" s="56"/>
      <c r="PA46" s="56"/>
      <c r="PB46" s="56"/>
      <c r="PC46" s="56"/>
      <c r="PD46" s="56"/>
      <c r="PE46" s="56"/>
      <c r="PF46" s="56"/>
      <c r="PG46" s="56"/>
      <c r="PH46" s="56"/>
      <c r="PI46" s="56"/>
      <c r="PJ46" s="56"/>
      <c r="PK46" s="56"/>
      <c r="PL46" s="56"/>
      <c r="PM46" s="56"/>
      <c r="PN46" s="56"/>
      <c r="PO46" s="56"/>
      <c r="PP46" s="56"/>
      <c r="PQ46" s="56"/>
      <c r="PR46" s="56"/>
      <c r="PS46" s="56"/>
      <c r="PT46" s="56"/>
      <c r="PU46" s="56"/>
      <c r="PV46" s="56"/>
      <c r="PW46" s="56"/>
      <c r="PX46" s="56"/>
      <c r="PY46" s="56"/>
      <c r="PZ46" s="56"/>
      <c r="QA46" s="56"/>
      <c r="QB46" s="56"/>
      <c r="QC46" s="56"/>
      <c r="QD46" s="56"/>
      <c r="QE46" s="56"/>
      <c r="QF46" s="56"/>
      <c r="QG46" s="56"/>
      <c r="QH46" s="56"/>
      <c r="QI46" s="56"/>
      <c r="QJ46" s="56"/>
      <c r="QK46" s="56"/>
      <c r="QL46" s="56"/>
      <c r="QM46" s="56"/>
      <c r="QN46" s="56"/>
      <c r="QO46" s="56"/>
      <c r="QP46" s="56"/>
      <c r="QQ46" s="56"/>
      <c r="QR46" s="56"/>
      <c r="QS46" s="56"/>
      <c r="QT46" s="56"/>
      <c r="QU46" s="56"/>
      <c r="QV46" s="56"/>
      <c r="QW46" s="56"/>
      <c r="QX46" s="56"/>
      <c r="QY46" s="56"/>
      <c r="QZ46" s="56"/>
      <c r="RA46" s="56"/>
      <c r="RB46" s="56"/>
      <c r="RC46" s="56"/>
      <c r="RD46" s="56"/>
      <c r="RE46" s="56"/>
      <c r="RF46" s="56"/>
      <c r="RG46" s="56"/>
      <c r="RH46" s="56"/>
      <c r="RI46" s="56"/>
      <c r="RJ46" s="56"/>
      <c r="RK46" s="56"/>
      <c r="RL46" s="56"/>
      <c r="RM46" s="56"/>
      <c r="RN46" s="56"/>
      <c r="RO46" s="56"/>
      <c r="RP46" s="56"/>
      <c r="RQ46" s="56"/>
      <c r="RR46" s="56"/>
      <c r="RS46" s="56"/>
      <c r="RT46" s="56"/>
      <c r="RU46" s="56"/>
      <c r="RV46" s="56"/>
      <c r="RW46" s="56"/>
      <c r="RX46" s="56"/>
      <c r="RY46" s="56"/>
      <c r="RZ46" s="56"/>
      <c r="SA46" s="56"/>
      <c r="SB46" s="56"/>
      <c r="SC46" s="56"/>
      <c r="SD46" s="56"/>
      <c r="SE46" s="56"/>
      <c r="SF46" s="56"/>
      <c r="SG46" s="56"/>
      <c r="SH46" s="56"/>
      <c r="SI46" s="56"/>
      <c r="SJ46" s="56"/>
      <c r="SK46" s="56"/>
      <c r="SL46" s="56"/>
      <c r="SM46" s="56"/>
      <c r="SN46" s="56"/>
      <c r="SO46" s="56"/>
      <c r="SP46" s="56"/>
      <c r="SQ46" s="56"/>
      <c r="SR46" s="56"/>
      <c r="SS46" s="56"/>
      <c r="ST46" s="56"/>
      <c r="SU46" s="56"/>
      <c r="SV46" s="56"/>
      <c r="SW46" s="56"/>
      <c r="SX46" s="56"/>
      <c r="SY46" s="56"/>
      <c r="SZ46" s="56"/>
      <c r="TA46" s="56"/>
      <c r="TB46" s="56"/>
      <c r="TC46" s="56"/>
      <c r="TD46" s="56"/>
      <c r="TE46" s="56"/>
      <c r="TF46" s="56"/>
      <c r="TG46" s="56"/>
      <c r="TH46" s="56"/>
      <c r="TI46" s="56"/>
      <c r="TJ46" s="56"/>
      <c r="TK46" s="56"/>
      <c r="TL46" s="56"/>
      <c r="TM46" s="56"/>
      <c r="TN46" s="56"/>
      <c r="TO46" s="56"/>
      <c r="TP46" s="56"/>
      <c r="TQ46" s="56"/>
      <c r="TR46" s="56"/>
      <c r="TS46" s="56"/>
      <c r="TT46" s="56"/>
      <c r="TU46" s="56"/>
      <c r="TV46" s="56"/>
      <c r="TW46" s="56"/>
      <c r="TX46" s="56"/>
      <c r="TY46" s="56"/>
      <c r="TZ46" s="56"/>
      <c r="UA46" s="56"/>
      <c r="UB46" s="56"/>
      <c r="UC46" s="56"/>
      <c r="UD46" s="56"/>
      <c r="UE46" s="56"/>
      <c r="UF46" s="56"/>
      <c r="UG46" s="56"/>
      <c r="UH46" s="56"/>
      <c r="UI46" s="56"/>
      <c r="UJ46" s="56"/>
      <c r="UK46" s="56"/>
      <c r="UL46" s="56"/>
      <c r="UM46" s="56"/>
      <c r="UN46" s="56"/>
      <c r="UO46" s="56"/>
      <c r="UP46" s="56"/>
      <c r="UQ46" s="56"/>
      <c r="UR46" s="56"/>
      <c r="US46" s="56"/>
      <c r="UT46" s="56"/>
      <c r="UU46" s="56"/>
      <c r="UV46" s="56"/>
      <c r="UW46" s="56"/>
      <c r="UX46" s="56"/>
      <c r="UY46" s="56"/>
      <c r="UZ46" s="56"/>
      <c r="VA46" s="56"/>
      <c r="VB46" s="56"/>
      <c r="VC46" s="56"/>
      <c r="VD46" s="56"/>
      <c r="VE46" s="56"/>
      <c r="VF46" s="56"/>
      <c r="VG46" s="56"/>
      <c r="VH46" s="56"/>
      <c r="VI46" s="56"/>
      <c r="VJ46" s="56"/>
      <c r="VK46" s="56"/>
      <c r="VL46" s="56"/>
      <c r="VM46" s="56"/>
      <c r="VN46" s="56"/>
      <c r="VO46" s="56"/>
      <c r="VP46" s="56"/>
      <c r="VQ46" s="56"/>
      <c r="VR46" s="56"/>
      <c r="VS46" s="56"/>
      <c r="VT46" s="56"/>
      <c r="VU46" s="56"/>
      <c r="VV46" s="56"/>
      <c r="VW46" s="56"/>
      <c r="VX46" s="56"/>
      <c r="VY46" s="56"/>
      <c r="VZ46" s="56"/>
      <c r="WA46" s="56"/>
      <c r="WB46" s="56"/>
      <c r="WC46" s="56"/>
      <c r="WD46" s="56"/>
      <c r="WE46" s="56"/>
      <c r="WF46" s="56"/>
      <c r="WG46" s="56"/>
      <c r="WH46" s="56"/>
      <c r="WI46" s="56"/>
      <c r="WJ46" s="56"/>
      <c r="WK46" s="56"/>
      <c r="WL46" s="56"/>
      <c r="WM46" s="56"/>
      <c r="WN46" s="56"/>
      <c r="WO46" s="56"/>
      <c r="WP46" s="56"/>
      <c r="WQ46" s="56"/>
      <c r="WR46" s="56"/>
      <c r="WS46" s="56"/>
      <c r="WT46" s="56"/>
      <c r="WU46" s="56"/>
      <c r="WV46" s="56"/>
      <c r="WW46" s="56"/>
      <c r="WX46" s="56"/>
      <c r="WY46" s="56"/>
      <c r="WZ46" s="56"/>
      <c r="XA46" s="56"/>
      <c r="XB46" s="56"/>
      <c r="XC46" s="56"/>
      <c r="XD46" s="56"/>
      <c r="XE46" s="56"/>
      <c r="XF46" s="56"/>
      <c r="XG46" s="56"/>
      <c r="XH46" s="56"/>
      <c r="XI46" s="56"/>
      <c r="XJ46" s="56"/>
      <c r="XK46" s="56"/>
      <c r="XL46" s="56"/>
      <c r="XM46" s="56"/>
      <c r="XN46" s="56"/>
      <c r="XO46" s="56"/>
      <c r="XP46" s="56"/>
      <c r="XQ46" s="56"/>
      <c r="XR46" s="56"/>
      <c r="XS46" s="56"/>
      <c r="XT46" s="56"/>
      <c r="XU46" s="56"/>
      <c r="XV46" s="56"/>
      <c r="XW46" s="56"/>
      <c r="XX46" s="56"/>
      <c r="XY46" s="56"/>
      <c r="XZ46" s="56"/>
      <c r="YA46" s="56"/>
      <c r="YB46" s="56"/>
      <c r="YC46" s="56"/>
      <c r="YD46" s="56"/>
      <c r="YE46" s="56"/>
      <c r="YF46" s="56"/>
      <c r="YG46" s="56"/>
      <c r="YH46" s="56"/>
      <c r="YI46" s="56"/>
      <c r="YJ46" s="56"/>
      <c r="YK46" s="56"/>
      <c r="YL46" s="56"/>
      <c r="YM46" s="56"/>
      <c r="YN46" s="56"/>
      <c r="YO46" s="56"/>
      <c r="YP46" s="56"/>
      <c r="YQ46" s="56"/>
      <c r="YR46" s="56"/>
      <c r="YS46" s="56"/>
      <c r="YT46" s="56"/>
      <c r="YU46" s="56"/>
      <c r="YV46" s="56"/>
      <c r="YW46" s="56"/>
      <c r="YX46" s="56"/>
      <c r="YY46" s="56"/>
    </row>
    <row r="47" spans="2:675" s="1" customFormat="1" ht="15" hidden="1" customHeight="1">
      <c r="B47" s="56"/>
      <c r="C47" s="56"/>
      <c r="D47" s="56"/>
      <c r="E47" s="56"/>
      <c r="F47" s="56"/>
      <c r="G47" s="56"/>
      <c r="H47" s="56"/>
      <c r="I47" s="56"/>
      <c r="J47" s="56"/>
      <c r="K47" s="56"/>
      <c r="L47" s="56"/>
      <c r="M47" s="56"/>
      <c r="N47" s="56"/>
      <c r="O47" s="56"/>
      <c r="P47" s="56"/>
      <c r="Q47" s="56"/>
      <c r="R47" s="56"/>
      <c r="S47" s="5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c r="HQ47" s="56"/>
      <c r="HR47" s="56"/>
      <c r="HS47" s="56"/>
      <c r="HT47" s="56"/>
      <c r="HU47" s="56"/>
      <c r="HV47" s="56"/>
      <c r="HW47" s="56"/>
      <c r="HX47" s="56"/>
      <c r="HY47" s="56"/>
      <c r="HZ47" s="56"/>
      <c r="IA47" s="56"/>
      <c r="IB47" s="56"/>
      <c r="IC47" s="56"/>
      <c r="ID47" s="56"/>
      <c r="IE47" s="56"/>
      <c r="IF47" s="56"/>
      <c r="IG47" s="56"/>
      <c r="IH47" s="56"/>
      <c r="II47" s="56"/>
      <c r="IJ47" s="56"/>
      <c r="IK47" s="56"/>
      <c r="IL47" s="56"/>
      <c r="IM47" s="56"/>
      <c r="IN47" s="56"/>
      <c r="IO47" s="56"/>
      <c r="IP47" s="56"/>
      <c r="IQ47" s="56"/>
      <c r="IR47" s="56"/>
      <c r="IS47" s="56"/>
      <c r="IT47" s="56"/>
      <c r="IU47" s="56"/>
      <c r="IV47" s="56"/>
      <c r="IW47" s="56"/>
      <c r="IX47" s="56"/>
      <c r="IY47" s="56"/>
      <c r="IZ47" s="56"/>
      <c r="JA47" s="56"/>
      <c r="JB47" s="56"/>
      <c r="JC47" s="56"/>
      <c r="JD47" s="56"/>
      <c r="JE47" s="56"/>
      <c r="JF47" s="56"/>
      <c r="JG47" s="56"/>
      <c r="JH47" s="56"/>
      <c r="JI47" s="56"/>
      <c r="JJ47" s="56"/>
      <c r="JK47" s="56"/>
      <c r="JL47" s="56"/>
      <c r="JM47" s="56"/>
      <c r="JN47" s="56"/>
      <c r="JO47" s="56"/>
      <c r="JP47" s="56"/>
      <c r="JQ47" s="56"/>
      <c r="JR47" s="56"/>
      <c r="JS47" s="56"/>
      <c r="JT47" s="56"/>
      <c r="JU47" s="56"/>
      <c r="JV47" s="56"/>
      <c r="JW47" s="56"/>
      <c r="JX47" s="56"/>
      <c r="JY47" s="56"/>
      <c r="JZ47" s="56"/>
      <c r="KA47" s="56"/>
      <c r="KB47" s="56"/>
      <c r="KC47" s="56"/>
      <c r="KD47" s="56"/>
      <c r="KE47" s="56"/>
      <c r="KF47" s="56"/>
      <c r="KG47" s="56"/>
      <c r="KH47" s="56"/>
      <c r="KI47" s="56"/>
      <c r="KJ47" s="56"/>
      <c r="KK47" s="56"/>
      <c r="KL47" s="56"/>
      <c r="KM47" s="56"/>
      <c r="KN47" s="56"/>
      <c r="KO47" s="56"/>
      <c r="KP47" s="56"/>
      <c r="KQ47" s="56"/>
      <c r="KR47" s="56"/>
      <c r="KS47" s="56"/>
      <c r="KT47" s="56"/>
      <c r="KU47" s="56"/>
      <c r="KV47" s="56"/>
      <c r="KW47" s="56"/>
      <c r="KX47" s="56"/>
      <c r="KY47" s="56"/>
      <c r="KZ47" s="56"/>
      <c r="LA47" s="56"/>
      <c r="LB47" s="56"/>
      <c r="LC47" s="56"/>
      <c r="LD47" s="56"/>
      <c r="LE47" s="56"/>
      <c r="LF47" s="56"/>
      <c r="LG47" s="56"/>
      <c r="LH47" s="56"/>
      <c r="LI47" s="56"/>
      <c r="LJ47" s="56"/>
      <c r="LK47" s="56"/>
      <c r="LL47" s="56"/>
      <c r="LM47" s="56"/>
      <c r="LN47" s="56"/>
      <c r="LO47" s="56"/>
      <c r="LP47" s="56"/>
      <c r="LQ47" s="56"/>
      <c r="LR47" s="56"/>
      <c r="LS47" s="56"/>
      <c r="LT47" s="56"/>
      <c r="LU47" s="56"/>
      <c r="LV47" s="56"/>
      <c r="LW47" s="56"/>
      <c r="LX47" s="56"/>
      <c r="LY47" s="56"/>
      <c r="LZ47" s="56"/>
      <c r="MA47" s="56"/>
      <c r="MB47" s="56"/>
      <c r="MC47" s="56"/>
      <c r="MD47" s="56"/>
      <c r="ME47" s="56"/>
      <c r="MF47" s="56"/>
      <c r="MG47" s="56"/>
      <c r="MH47" s="56"/>
      <c r="MI47" s="56"/>
      <c r="MJ47" s="56"/>
      <c r="MK47" s="56"/>
      <c r="ML47" s="56"/>
      <c r="MM47" s="56"/>
      <c r="MN47" s="56"/>
      <c r="MO47" s="56"/>
      <c r="MP47" s="56"/>
      <c r="MQ47" s="56"/>
      <c r="MR47" s="56"/>
      <c r="MS47" s="56"/>
      <c r="MT47" s="56"/>
      <c r="MU47" s="56"/>
      <c r="MV47" s="56"/>
      <c r="MW47" s="56"/>
      <c r="MX47" s="56"/>
      <c r="MY47" s="56"/>
      <c r="MZ47" s="56"/>
      <c r="NA47" s="56"/>
      <c r="NB47" s="56"/>
      <c r="NC47" s="56"/>
      <c r="ND47" s="56"/>
      <c r="NE47" s="56"/>
      <c r="NF47" s="56"/>
      <c r="NG47" s="56"/>
      <c r="NH47" s="56"/>
      <c r="NI47" s="56"/>
      <c r="NJ47" s="56"/>
      <c r="NK47" s="56"/>
      <c r="NL47" s="56"/>
      <c r="NM47" s="56"/>
      <c r="NN47" s="56"/>
      <c r="NO47" s="56"/>
      <c r="NP47" s="56"/>
      <c r="NQ47" s="56"/>
      <c r="NR47" s="56"/>
      <c r="NS47" s="56"/>
      <c r="NT47" s="56"/>
      <c r="NU47" s="56"/>
      <c r="NV47" s="56"/>
      <c r="NW47" s="56"/>
      <c r="NX47" s="56"/>
      <c r="NY47" s="56"/>
      <c r="NZ47" s="56"/>
      <c r="OA47" s="56"/>
      <c r="OB47" s="56"/>
      <c r="OC47" s="56"/>
      <c r="OD47" s="56"/>
      <c r="OE47" s="56"/>
      <c r="OF47" s="56"/>
      <c r="OG47" s="56"/>
      <c r="OH47" s="56"/>
      <c r="OI47" s="56"/>
      <c r="OJ47" s="56"/>
      <c r="OK47" s="56"/>
      <c r="OL47" s="56"/>
      <c r="OM47" s="56"/>
      <c r="ON47" s="56"/>
      <c r="OO47" s="56"/>
      <c r="OP47" s="56"/>
      <c r="OQ47" s="56"/>
      <c r="OR47" s="56"/>
      <c r="OS47" s="56"/>
      <c r="OT47" s="56"/>
      <c r="OU47" s="56"/>
      <c r="OV47" s="56"/>
      <c r="OW47" s="56"/>
      <c r="OX47" s="56"/>
      <c r="OY47" s="56"/>
      <c r="OZ47" s="56"/>
      <c r="PA47" s="56"/>
      <c r="PB47" s="56"/>
      <c r="PC47" s="56"/>
      <c r="PD47" s="56"/>
      <c r="PE47" s="56"/>
      <c r="PF47" s="56"/>
      <c r="PG47" s="56"/>
      <c r="PH47" s="56"/>
      <c r="PI47" s="56"/>
      <c r="PJ47" s="56"/>
      <c r="PK47" s="56"/>
      <c r="PL47" s="56"/>
      <c r="PM47" s="56"/>
      <c r="PN47" s="56"/>
      <c r="PO47" s="56"/>
      <c r="PP47" s="56"/>
      <c r="PQ47" s="56"/>
      <c r="PR47" s="56"/>
      <c r="PS47" s="56"/>
      <c r="PT47" s="56"/>
      <c r="PU47" s="56"/>
      <c r="PV47" s="56"/>
      <c r="PW47" s="56"/>
      <c r="PX47" s="56"/>
      <c r="PY47" s="56"/>
      <c r="PZ47" s="56"/>
      <c r="QA47" s="56"/>
      <c r="QB47" s="56"/>
      <c r="QC47" s="56"/>
      <c r="QD47" s="56"/>
      <c r="QE47" s="56"/>
      <c r="QF47" s="56"/>
      <c r="QG47" s="56"/>
      <c r="QH47" s="56"/>
      <c r="QI47" s="56"/>
      <c r="QJ47" s="56"/>
      <c r="QK47" s="56"/>
      <c r="QL47" s="56"/>
      <c r="QM47" s="56"/>
      <c r="QN47" s="56"/>
      <c r="QO47" s="56"/>
      <c r="QP47" s="56"/>
      <c r="QQ47" s="56"/>
      <c r="QR47" s="56"/>
      <c r="QS47" s="56"/>
      <c r="QT47" s="56"/>
      <c r="QU47" s="56"/>
      <c r="QV47" s="56"/>
      <c r="QW47" s="56"/>
      <c r="QX47" s="56"/>
      <c r="QY47" s="56"/>
      <c r="QZ47" s="56"/>
      <c r="RA47" s="56"/>
      <c r="RB47" s="56"/>
      <c r="RC47" s="56"/>
      <c r="RD47" s="56"/>
      <c r="RE47" s="56"/>
      <c r="RF47" s="56"/>
      <c r="RG47" s="56"/>
      <c r="RH47" s="56"/>
      <c r="RI47" s="56"/>
      <c r="RJ47" s="56"/>
      <c r="RK47" s="56"/>
      <c r="RL47" s="56"/>
      <c r="RM47" s="56"/>
      <c r="RN47" s="56"/>
      <c r="RO47" s="56"/>
      <c r="RP47" s="56"/>
      <c r="RQ47" s="56"/>
      <c r="RR47" s="56"/>
      <c r="RS47" s="56"/>
      <c r="RT47" s="56"/>
      <c r="RU47" s="56"/>
      <c r="RV47" s="56"/>
      <c r="RW47" s="56"/>
      <c r="RX47" s="56"/>
      <c r="RY47" s="56"/>
      <c r="RZ47" s="56"/>
      <c r="SA47" s="56"/>
      <c r="SB47" s="56"/>
      <c r="SC47" s="56"/>
      <c r="SD47" s="56"/>
      <c r="SE47" s="56"/>
      <c r="SF47" s="56"/>
      <c r="SG47" s="56"/>
      <c r="SH47" s="56"/>
      <c r="SI47" s="56"/>
      <c r="SJ47" s="56"/>
      <c r="SK47" s="56"/>
      <c r="SL47" s="56"/>
      <c r="SM47" s="56"/>
      <c r="SN47" s="56"/>
      <c r="SO47" s="56"/>
      <c r="SP47" s="56"/>
      <c r="SQ47" s="56"/>
      <c r="SR47" s="56"/>
      <c r="SS47" s="56"/>
      <c r="ST47" s="56"/>
      <c r="SU47" s="56"/>
      <c r="SV47" s="56"/>
      <c r="SW47" s="56"/>
      <c r="SX47" s="56"/>
      <c r="SY47" s="56"/>
      <c r="SZ47" s="56"/>
      <c r="TA47" s="56"/>
      <c r="TB47" s="56"/>
      <c r="TC47" s="56"/>
      <c r="TD47" s="56"/>
      <c r="TE47" s="56"/>
      <c r="TF47" s="56"/>
      <c r="TG47" s="56"/>
      <c r="TH47" s="56"/>
      <c r="TI47" s="56"/>
      <c r="TJ47" s="56"/>
      <c r="TK47" s="56"/>
      <c r="TL47" s="56"/>
      <c r="TM47" s="56"/>
      <c r="TN47" s="56"/>
      <c r="TO47" s="56"/>
      <c r="TP47" s="56"/>
      <c r="TQ47" s="56"/>
      <c r="TR47" s="56"/>
      <c r="TS47" s="56"/>
      <c r="TT47" s="56"/>
      <c r="TU47" s="56"/>
      <c r="TV47" s="56"/>
      <c r="TW47" s="56"/>
      <c r="TX47" s="56"/>
      <c r="TY47" s="56"/>
      <c r="TZ47" s="56"/>
      <c r="UA47" s="56"/>
      <c r="UB47" s="56"/>
      <c r="UC47" s="56"/>
      <c r="UD47" s="56"/>
      <c r="UE47" s="56"/>
      <c r="UF47" s="56"/>
      <c r="UG47" s="56"/>
      <c r="UH47" s="56"/>
      <c r="UI47" s="56"/>
      <c r="UJ47" s="56"/>
      <c r="UK47" s="56"/>
      <c r="UL47" s="56"/>
      <c r="UM47" s="56"/>
      <c r="UN47" s="56"/>
      <c r="UO47" s="56"/>
      <c r="UP47" s="56"/>
      <c r="UQ47" s="56"/>
      <c r="UR47" s="56"/>
      <c r="US47" s="56"/>
      <c r="UT47" s="56"/>
      <c r="UU47" s="56"/>
      <c r="UV47" s="56"/>
      <c r="UW47" s="56"/>
      <c r="UX47" s="56"/>
      <c r="UY47" s="56"/>
      <c r="UZ47" s="56"/>
      <c r="VA47" s="56"/>
      <c r="VB47" s="56"/>
      <c r="VC47" s="56"/>
      <c r="VD47" s="56"/>
      <c r="VE47" s="56"/>
      <c r="VF47" s="56"/>
      <c r="VG47" s="56"/>
      <c r="VH47" s="56"/>
      <c r="VI47" s="56"/>
      <c r="VJ47" s="56"/>
      <c r="VK47" s="56"/>
      <c r="VL47" s="56"/>
      <c r="VM47" s="56"/>
      <c r="VN47" s="56"/>
      <c r="VO47" s="56"/>
      <c r="VP47" s="56"/>
      <c r="VQ47" s="56"/>
      <c r="VR47" s="56"/>
      <c r="VS47" s="56"/>
      <c r="VT47" s="56"/>
      <c r="VU47" s="56"/>
      <c r="VV47" s="56"/>
      <c r="VW47" s="56"/>
      <c r="VX47" s="56"/>
      <c r="VY47" s="56"/>
      <c r="VZ47" s="56"/>
      <c r="WA47" s="56"/>
      <c r="WB47" s="56"/>
      <c r="WC47" s="56"/>
      <c r="WD47" s="56"/>
      <c r="WE47" s="56"/>
      <c r="WF47" s="56"/>
      <c r="WG47" s="56"/>
      <c r="WH47" s="56"/>
      <c r="WI47" s="56"/>
      <c r="WJ47" s="56"/>
      <c r="WK47" s="56"/>
      <c r="WL47" s="56"/>
      <c r="WM47" s="56"/>
      <c r="WN47" s="56"/>
      <c r="WO47" s="56"/>
      <c r="WP47" s="56"/>
      <c r="WQ47" s="56"/>
      <c r="WR47" s="56"/>
      <c r="WS47" s="56"/>
      <c r="WT47" s="56"/>
      <c r="WU47" s="56"/>
      <c r="WV47" s="56"/>
      <c r="WW47" s="56"/>
      <c r="WX47" s="56"/>
      <c r="WY47" s="56"/>
      <c r="WZ47" s="56"/>
      <c r="XA47" s="56"/>
      <c r="XB47" s="56"/>
      <c r="XC47" s="56"/>
      <c r="XD47" s="56"/>
      <c r="XE47" s="56"/>
      <c r="XF47" s="56"/>
      <c r="XG47" s="56"/>
      <c r="XH47" s="56"/>
      <c r="XI47" s="56"/>
      <c r="XJ47" s="56"/>
      <c r="XK47" s="56"/>
      <c r="XL47" s="56"/>
      <c r="XM47" s="56"/>
      <c r="XN47" s="56"/>
      <c r="XO47" s="56"/>
      <c r="XP47" s="56"/>
      <c r="XQ47" s="56"/>
      <c r="XR47" s="56"/>
      <c r="XS47" s="56"/>
      <c r="XT47" s="56"/>
      <c r="XU47" s="56"/>
      <c r="XV47" s="56"/>
      <c r="XW47" s="56"/>
      <c r="XX47" s="56"/>
      <c r="XY47" s="56"/>
      <c r="XZ47" s="56"/>
      <c r="YA47" s="56"/>
      <c r="YB47" s="56"/>
      <c r="YC47" s="56"/>
      <c r="YD47" s="56"/>
      <c r="YE47" s="56"/>
      <c r="YF47" s="56"/>
      <c r="YG47" s="56"/>
      <c r="YH47" s="56"/>
      <c r="YI47" s="56"/>
      <c r="YJ47" s="56"/>
      <c r="YK47" s="56"/>
      <c r="YL47" s="56"/>
      <c r="YM47" s="56"/>
      <c r="YN47" s="56"/>
      <c r="YO47" s="56"/>
      <c r="YP47" s="56"/>
      <c r="YQ47" s="56"/>
      <c r="YR47" s="56"/>
      <c r="YS47" s="56"/>
      <c r="YT47" s="56"/>
      <c r="YU47" s="56"/>
      <c r="YV47" s="56"/>
      <c r="YW47" s="56"/>
      <c r="YX47" s="56"/>
      <c r="YY47" s="56"/>
    </row>
    <row r="48" spans="2:675" s="1" customFormat="1" ht="15" hidden="1" customHeight="1">
      <c r="B48" s="56"/>
      <c r="C48" s="56"/>
      <c r="D48" s="56"/>
      <c r="E48" s="56"/>
      <c r="F48" s="56"/>
      <c r="G48" s="56"/>
      <c r="H48" s="56"/>
      <c r="I48" s="56"/>
      <c r="J48" s="56"/>
      <c r="K48" s="56"/>
      <c r="L48" s="56"/>
      <c r="M48" s="56"/>
      <c r="N48" s="56"/>
      <c r="O48" s="56"/>
      <c r="P48" s="56"/>
      <c r="Q48" s="56"/>
      <c r="R48" s="56"/>
      <c r="S48" s="5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c r="HQ48" s="56"/>
      <c r="HR48" s="56"/>
      <c r="HS48" s="56"/>
      <c r="HT48" s="56"/>
      <c r="HU48" s="56"/>
      <c r="HV48" s="56"/>
      <c r="HW48" s="56"/>
      <c r="HX48" s="56"/>
      <c r="HY48" s="56"/>
      <c r="HZ48" s="56"/>
      <c r="IA48" s="56"/>
      <c r="IB48" s="56"/>
      <c r="IC48" s="56"/>
      <c r="ID48" s="56"/>
      <c r="IE48" s="56"/>
      <c r="IF48" s="56"/>
      <c r="IG48" s="56"/>
      <c r="IH48" s="56"/>
      <c r="II48" s="56"/>
      <c r="IJ48" s="56"/>
      <c r="IK48" s="56"/>
      <c r="IL48" s="56"/>
      <c r="IM48" s="56"/>
      <c r="IN48" s="56"/>
      <c r="IO48" s="56"/>
      <c r="IP48" s="56"/>
      <c r="IQ48" s="56"/>
      <c r="IR48" s="56"/>
      <c r="IS48" s="56"/>
      <c r="IT48" s="56"/>
      <c r="IU48" s="56"/>
      <c r="IV48" s="56"/>
      <c r="IW48" s="56"/>
      <c r="IX48" s="56"/>
      <c r="IY48" s="56"/>
      <c r="IZ48" s="56"/>
      <c r="JA48" s="56"/>
      <c r="JB48" s="56"/>
      <c r="JC48" s="56"/>
      <c r="JD48" s="56"/>
      <c r="JE48" s="56"/>
      <c r="JF48" s="56"/>
      <c r="JG48" s="56"/>
      <c r="JH48" s="56"/>
      <c r="JI48" s="56"/>
      <c r="JJ48" s="56"/>
      <c r="JK48" s="56"/>
      <c r="JL48" s="56"/>
      <c r="JM48" s="56"/>
      <c r="JN48" s="56"/>
      <c r="JO48" s="56"/>
      <c r="JP48" s="56"/>
      <c r="JQ48" s="56"/>
      <c r="JR48" s="56"/>
      <c r="JS48" s="56"/>
      <c r="JT48" s="56"/>
      <c r="JU48" s="56"/>
      <c r="JV48" s="56"/>
      <c r="JW48" s="56"/>
      <c r="JX48" s="56"/>
      <c r="JY48" s="56"/>
      <c r="JZ48" s="56"/>
      <c r="KA48" s="56"/>
      <c r="KB48" s="56"/>
      <c r="KC48" s="56"/>
      <c r="KD48" s="56"/>
      <c r="KE48" s="56"/>
      <c r="KF48" s="56"/>
      <c r="KG48" s="56"/>
      <c r="KH48" s="56"/>
      <c r="KI48" s="56"/>
      <c r="KJ48" s="56"/>
      <c r="KK48" s="56"/>
      <c r="KL48" s="56"/>
      <c r="KM48" s="56"/>
      <c r="KN48" s="56"/>
      <c r="KO48" s="56"/>
      <c r="KP48" s="56"/>
      <c r="KQ48" s="56"/>
      <c r="KR48" s="56"/>
      <c r="KS48" s="56"/>
      <c r="KT48" s="56"/>
      <c r="KU48" s="56"/>
      <c r="KV48" s="56"/>
      <c r="KW48" s="56"/>
      <c r="KX48" s="56"/>
      <c r="KY48" s="56"/>
      <c r="KZ48" s="56"/>
      <c r="LA48" s="56"/>
      <c r="LB48" s="56"/>
      <c r="LC48" s="56"/>
      <c r="LD48" s="56"/>
      <c r="LE48" s="56"/>
      <c r="LF48" s="56"/>
      <c r="LG48" s="56"/>
      <c r="LH48" s="56"/>
      <c r="LI48" s="56"/>
      <c r="LJ48" s="56"/>
      <c r="LK48" s="56"/>
      <c r="LL48" s="56"/>
      <c r="LM48" s="56"/>
      <c r="LN48" s="56"/>
      <c r="LO48" s="56"/>
      <c r="LP48" s="56"/>
      <c r="LQ48" s="56"/>
      <c r="LR48" s="56"/>
      <c r="LS48" s="56"/>
      <c r="LT48" s="56"/>
      <c r="LU48" s="56"/>
      <c r="LV48" s="56"/>
      <c r="LW48" s="56"/>
      <c r="LX48" s="56"/>
      <c r="LY48" s="56"/>
      <c r="LZ48" s="56"/>
      <c r="MA48" s="56"/>
      <c r="MB48" s="56"/>
      <c r="MC48" s="56"/>
      <c r="MD48" s="56"/>
      <c r="ME48" s="56"/>
      <c r="MF48" s="56"/>
      <c r="MG48" s="56"/>
      <c r="MH48" s="56"/>
      <c r="MI48" s="56"/>
      <c r="MJ48" s="56"/>
      <c r="MK48" s="56"/>
      <c r="ML48" s="56"/>
      <c r="MM48" s="56"/>
      <c r="MN48" s="56"/>
      <c r="MO48" s="56"/>
      <c r="MP48" s="56"/>
      <c r="MQ48" s="56"/>
      <c r="MR48" s="56"/>
      <c r="MS48" s="56"/>
      <c r="MT48" s="56"/>
      <c r="MU48" s="56"/>
      <c r="MV48" s="56"/>
      <c r="MW48" s="56"/>
      <c r="MX48" s="56"/>
      <c r="MY48" s="56"/>
      <c r="MZ48" s="56"/>
      <c r="NA48" s="56"/>
      <c r="NB48" s="56"/>
      <c r="NC48" s="56"/>
      <c r="ND48" s="56"/>
      <c r="NE48" s="56"/>
      <c r="NF48" s="56"/>
      <c r="NG48" s="56"/>
      <c r="NH48" s="56"/>
      <c r="NI48" s="56"/>
      <c r="NJ48" s="56"/>
      <c r="NK48" s="56"/>
      <c r="NL48" s="56"/>
      <c r="NM48" s="56"/>
      <c r="NN48" s="56"/>
      <c r="NO48" s="56"/>
      <c r="NP48" s="56"/>
      <c r="NQ48" s="56"/>
      <c r="NR48" s="56"/>
      <c r="NS48" s="56"/>
      <c r="NT48" s="56"/>
      <c r="NU48" s="56"/>
      <c r="NV48" s="56"/>
      <c r="NW48" s="56"/>
      <c r="NX48" s="56"/>
      <c r="NY48" s="56"/>
      <c r="NZ48" s="56"/>
      <c r="OA48" s="56"/>
      <c r="OB48" s="56"/>
      <c r="OC48" s="56"/>
      <c r="OD48" s="56"/>
      <c r="OE48" s="56"/>
      <c r="OF48" s="56"/>
      <c r="OG48" s="56"/>
      <c r="OH48" s="56"/>
      <c r="OI48" s="56"/>
      <c r="OJ48" s="56"/>
      <c r="OK48" s="56"/>
      <c r="OL48" s="56"/>
      <c r="OM48" s="56"/>
      <c r="ON48" s="56"/>
      <c r="OO48" s="56"/>
      <c r="OP48" s="56"/>
      <c r="OQ48" s="56"/>
      <c r="OR48" s="56"/>
      <c r="OS48" s="56"/>
      <c r="OT48" s="56"/>
      <c r="OU48" s="56"/>
      <c r="OV48" s="56"/>
      <c r="OW48" s="56"/>
      <c r="OX48" s="56"/>
      <c r="OY48" s="56"/>
      <c r="OZ48" s="56"/>
      <c r="PA48" s="56"/>
      <c r="PB48" s="56"/>
      <c r="PC48" s="56"/>
      <c r="PD48" s="56"/>
      <c r="PE48" s="56"/>
      <c r="PF48" s="56"/>
      <c r="PG48" s="56"/>
      <c r="PH48" s="56"/>
      <c r="PI48" s="56"/>
      <c r="PJ48" s="56"/>
      <c r="PK48" s="56"/>
      <c r="PL48" s="56"/>
      <c r="PM48" s="56"/>
      <c r="PN48" s="56"/>
      <c r="PO48" s="56"/>
      <c r="PP48" s="56"/>
      <c r="PQ48" s="56"/>
      <c r="PR48" s="56"/>
      <c r="PS48" s="56"/>
      <c r="PT48" s="56"/>
      <c r="PU48" s="56"/>
      <c r="PV48" s="56"/>
      <c r="PW48" s="56"/>
      <c r="PX48" s="56"/>
      <c r="PY48" s="56"/>
      <c r="PZ48" s="56"/>
      <c r="QA48" s="56"/>
      <c r="QB48" s="56"/>
      <c r="QC48" s="56"/>
      <c r="QD48" s="56"/>
      <c r="QE48" s="56"/>
      <c r="QF48" s="56"/>
      <c r="QG48" s="56"/>
      <c r="QH48" s="56"/>
      <c r="QI48" s="56"/>
      <c r="QJ48" s="56"/>
      <c r="QK48" s="56"/>
      <c r="QL48" s="56"/>
      <c r="QM48" s="56"/>
      <c r="QN48" s="56"/>
      <c r="QO48" s="56"/>
      <c r="QP48" s="56"/>
      <c r="QQ48" s="56"/>
      <c r="QR48" s="56"/>
      <c r="QS48" s="56"/>
      <c r="QT48" s="56"/>
      <c r="QU48" s="56"/>
      <c r="QV48" s="56"/>
      <c r="QW48" s="56"/>
      <c r="QX48" s="56"/>
      <c r="QY48" s="56"/>
      <c r="QZ48" s="56"/>
      <c r="RA48" s="56"/>
      <c r="RB48" s="56"/>
      <c r="RC48" s="56"/>
      <c r="RD48" s="56"/>
      <c r="RE48" s="56"/>
      <c r="RF48" s="56"/>
      <c r="RG48" s="56"/>
      <c r="RH48" s="56"/>
      <c r="RI48" s="56"/>
      <c r="RJ48" s="56"/>
      <c r="RK48" s="56"/>
      <c r="RL48" s="56"/>
      <c r="RM48" s="56"/>
      <c r="RN48" s="56"/>
      <c r="RO48" s="56"/>
      <c r="RP48" s="56"/>
      <c r="RQ48" s="56"/>
      <c r="RR48" s="56"/>
      <c r="RS48" s="56"/>
      <c r="RT48" s="56"/>
      <c r="RU48" s="56"/>
      <c r="RV48" s="56"/>
      <c r="RW48" s="56"/>
      <c r="RX48" s="56"/>
      <c r="RY48" s="56"/>
      <c r="RZ48" s="56"/>
      <c r="SA48" s="56"/>
      <c r="SB48" s="56"/>
      <c r="SC48" s="56"/>
      <c r="SD48" s="56"/>
      <c r="SE48" s="56"/>
      <c r="SF48" s="56"/>
      <c r="SG48" s="56"/>
      <c r="SH48" s="56"/>
      <c r="SI48" s="56"/>
      <c r="SJ48" s="56"/>
      <c r="SK48" s="56"/>
      <c r="SL48" s="56"/>
      <c r="SM48" s="56"/>
      <c r="SN48" s="56"/>
      <c r="SO48" s="56"/>
      <c r="SP48" s="56"/>
      <c r="SQ48" s="56"/>
      <c r="SR48" s="56"/>
      <c r="SS48" s="56"/>
      <c r="ST48" s="56"/>
      <c r="SU48" s="56"/>
      <c r="SV48" s="56"/>
      <c r="SW48" s="56"/>
      <c r="SX48" s="56"/>
      <c r="SY48" s="56"/>
      <c r="SZ48" s="56"/>
      <c r="TA48" s="56"/>
      <c r="TB48" s="56"/>
      <c r="TC48" s="56"/>
      <c r="TD48" s="56"/>
      <c r="TE48" s="56"/>
      <c r="TF48" s="56"/>
      <c r="TG48" s="56"/>
      <c r="TH48" s="56"/>
      <c r="TI48" s="56"/>
      <c r="TJ48" s="56"/>
      <c r="TK48" s="56"/>
      <c r="TL48" s="56"/>
      <c r="TM48" s="56"/>
      <c r="TN48" s="56"/>
      <c r="TO48" s="56"/>
      <c r="TP48" s="56"/>
      <c r="TQ48" s="56"/>
      <c r="TR48" s="56"/>
      <c r="TS48" s="56"/>
      <c r="TT48" s="56"/>
      <c r="TU48" s="56"/>
      <c r="TV48" s="56"/>
      <c r="TW48" s="56"/>
      <c r="TX48" s="56"/>
      <c r="TY48" s="56"/>
      <c r="TZ48" s="56"/>
      <c r="UA48" s="56"/>
      <c r="UB48" s="56"/>
      <c r="UC48" s="56"/>
      <c r="UD48" s="56"/>
      <c r="UE48" s="56"/>
      <c r="UF48" s="56"/>
      <c r="UG48" s="56"/>
      <c r="UH48" s="56"/>
      <c r="UI48" s="56"/>
      <c r="UJ48" s="56"/>
      <c r="UK48" s="56"/>
      <c r="UL48" s="56"/>
      <c r="UM48" s="56"/>
      <c r="UN48" s="56"/>
      <c r="UO48" s="56"/>
      <c r="UP48" s="56"/>
      <c r="UQ48" s="56"/>
      <c r="UR48" s="56"/>
      <c r="US48" s="56"/>
      <c r="UT48" s="56"/>
      <c r="UU48" s="56"/>
      <c r="UV48" s="56"/>
      <c r="UW48" s="56"/>
      <c r="UX48" s="56"/>
      <c r="UY48" s="56"/>
      <c r="UZ48" s="56"/>
      <c r="VA48" s="56"/>
      <c r="VB48" s="56"/>
      <c r="VC48" s="56"/>
      <c r="VD48" s="56"/>
      <c r="VE48" s="56"/>
      <c r="VF48" s="56"/>
      <c r="VG48" s="56"/>
      <c r="VH48" s="56"/>
      <c r="VI48" s="56"/>
      <c r="VJ48" s="56"/>
      <c r="VK48" s="56"/>
      <c r="VL48" s="56"/>
      <c r="VM48" s="56"/>
      <c r="VN48" s="56"/>
      <c r="VO48" s="56"/>
      <c r="VP48" s="56"/>
      <c r="VQ48" s="56"/>
      <c r="VR48" s="56"/>
      <c r="VS48" s="56"/>
      <c r="VT48" s="56"/>
      <c r="VU48" s="56"/>
      <c r="VV48" s="56"/>
      <c r="VW48" s="56"/>
      <c r="VX48" s="56"/>
      <c r="VY48" s="56"/>
      <c r="VZ48" s="56"/>
      <c r="WA48" s="56"/>
      <c r="WB48" s="56"/>
      <c r="WC48" s="56"/>
      <c r="WD48" s="56"/>
      <c r="WE48" s="56"/>
      <c r="WF48" s="56"/>
      <c r="WG48" s="56"/>
      <c r="WH48" s="56"/>
      <c r="WI48" s="56"/>
      <c r="WJ48" s="56"/>
      <c r="WK48" s="56"/>
      <c r="WL48" s="56"/>
      <c r="WM48" s="56"/>
      <c r="WN48" s="56"/>
      <c r="WO48" s="56"/>
      <c r="WP48" s="56"/>
      <c r="WQ48" s="56"/>
      <c r="WR48" s="56"/>
      <c r="WS48" s="56"/>
      <c r="WT48" s="56"/>
      <c r="WU48" s="56"/>
      <c r="WV48" s="56"/>
      <c r="WW48" s="56"/>
      <c r="WX48" s="56"/>
      <c r="WY48" s="56"/>
      <c r="WZ48" s="56"/>
      <c r="XA48" s="56"/>
      <c r="XB48" s="56"/>
      <c r="XC48" s="56"/>
      <c r="XD48" s="56"/>
      <c r="XE48" s="56"/>
      <c r="XF48" s="56"/>
      <c r="XG48" s="56"/>
      <c r="XH48" s="56"/>
      <c r="XI48" s="56"/>
      <c r="XJ48" s="56"/>
      <c r="XK48" s="56"/>
      <c r="XL48" s="56"/>
      <c r="XM48" s="56"/>
      <c r="XN48" s="56"/>
      <c r="XO48" s="56"/>
      <c r="XP48" s="56"/>
      <c r="XQ48" s="56"/>
      <c r="XR48" s="56"/>
      <c r="XS48" s="56"/>
      <c r="XT48" s="56"/>
      <c r="XU48" s="56"/>
      <c r="XV48" s="56"/>
      <c r="XW48" s="56"/>
      <c r="XX48" s="56"/>
      <c r="XY48" s="56"/>
      <c r="XZ48" s="56"/>
      <c r="YA48" s="56"/>
      <c r="YB48" s="56"/>
      <c r="YC48" s="56"/>
      <c r="YD48" s="56"/>
      <c r="YE48" s="56"/>
      <c r="YF48" s="56"/>
      <c r="YG48" s="56"/>
      <c r="YH48" s="56"/>
      <c r="YI48" s="56"/>
      <c r="YJ48" s="56"/>
      <c r="YK48" s="56"/>
      <c r="YL48" s="56"/>
      <c r="YM48" s="56"/>
      <c r="YN48" s="56"/>
      <c r="YO48" s="56"/>
      <c r="YP48" s="56"/>
      <c r="YQ48" s="56"/>
      <c r="YR48" s="56"/>
      <c r="YS48" s="56"/>
      <c r="YT48" s="56"/>
      <c r="YU48" s="56"/>
      <c r="YV48" s="56"/>
      <c r="YW48" s="56"/>
      <c r="YX48" s="56"/>
      <c r="YY48" s="56"/>
    </row>
    <row r="49" spans="2:675" ht="15" hidden="1" customHeight="1"/>
    <row r="50" spans="2:675" s="1" customFormat="1" ht="15" hidden="1" customHeight="1">
      <c r="B50" s="56"/>
      <c r="C50" s="56"/>
      <c r="D50" s="56"/>
      <c r="E50" s="56"/>
      <c r="F50" s="56"/>
      <c r="G50" s="56"/>
      <c r="H50" s="56"/>
      <c r="I50" s="56"/>
      <c r="J50" s="56"/>
      <c r="K50" s="56"/>
      <c r="L50" s="56"/>
      <c r="M50" s="56"/>
      <c r="N50" s="56"/>
      <c r="O50" s="56"/>
      <c r="P50" s="56"/>
      <c r="Q50" s="56"/>
      <c r="R50" s="56"/>
      <c r="S50" s="5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c r="HQ50" s="56"/>
      <c r="HR50" s="56"/>
      <c r="HS50" s="56"/>
      <c r="HT50" s="56"/>
      <c r="HU50" s="56"/>
      <c r="HV50" s="56"/>
      <c r="HW50" s="56"/>
      <c r="HX50" s="56"/>
      <c r="HY50" s="56"/>
      <c r="HZ50" s="56"/>
      <c r="IA50" s="56"/>
      <c r="IB50" s="56"/>
      <c r="IC50" s="56"/>
      <c r="ID50" s="56"/>
      <c r="IE50" s="56"/>
      <c r="IF50" s="56"/>
      <c r="IG50" s="56"/>
      <c r="IH50" s="56"/>
      <c r="II50" s="56"/>
      <c r="IJ50" s="56"/>
      <c r="IK50" s="56"/>
      <c r="IL50" s="56"/>
      <c r="IM50" s="56"/>
      <c r="IN50" s="56"/>
      <c r="IO50" s="56"/>
      <c r="IP50" s="56"/>
      <c r="IQ50" s="56"/>
      <c r="IR50" s="56"/>
      <c r="IS50" s="56"/>
      <c r="IT50" s="56"/>
      <c r="IU50" s="56"/>
      <c r="IV50" s="56"/>
      <c r="IW50" s="56"/>
      <c r="IX50" s="56"/>
      <c r="IY50" s="56"/>
      <c r="IZ50" s="56"/>
      <c r="JA50" s="56"/>
      <c r="JB50" s="56"/>
      <c r="JC50" s="56"/>
      <c r="JD50" s="56"/>
      <c r="JE50" s="56"/>
      <c r="JF50" s="56"/>
      <c r="JG50" s="56"/>
      <c r="JH50" s="56"/>
      <c r="JI50" s="56"/>
      <c r="JJ50" s="56"/>
      <c r="JK50" s="56"/>
      <c r="JL50" s="56"/>
      <c r="JM50" s="56"/>
      <c r="JN50" s="56"/>
      <c r="JO50" s="56"/>
      <c r="JP50" s="56"/>
      <c r="JQ50" s="56"/>
      <c r="JR50" s="56"/>
      <c r="JS50" s="56"/>
      <c r="JT50" s="56"/>
      <c r="JU50" s="56"/>
      <c r="JV50" s="56"/>
      <c r="JW50" s="56"/>
      <c r="JX50" s="56"/>
      <c r="JY50" s="56"/>
      <c r="JZ50" s="56"/>
      <c r="KA50" s="56"/>
      <c r="KB50" s="56"/>
      <c r="KC50" s="56"/>
      <c r="KD50" s="56"/>
      <c r="KE50" s="56"/>
      <c r="KF50" s="56"/>
      <c r="KG50" s="56"/>
      <c r="KH50" s="56"/>
      <c r="KI50" s="56"/>
      <c r="KJ50" s="56"/>
      <c r="KK50" s="56"/>
      <c r="KL50" s="56"/>
      <c r="KM50" s="56"/>
      <c r="KN50" s="56"/>
      <c r="KO50" s="56"/>
      <c r="KP50" s="56"/>
      <c r="KQ50" s="56"/>
      <c r="KR50" s="56"/>
      <c r="KS50" s="56"/>
      <c r="KT50" s="56"/>
      <c r="KU50" s="56"/>
      <c r="KV50" s="56"/>
      <c r="KW50" s="56"/>
      <c r="KX50" s="56"/>
      <c r="KY50" s="56"/>
      <c r="KZ50" s="56"/>
      <c r="LA50" s="56"/>
      <c r="LB50" s="56"/>
      <c r="LC50" s="56"/>
      <c r="LD50" s="56"/>
      <c r="LE50" s="56"/>
      <c r="LF50" s="56"/>
      <c r="LG50" s="56"/>
      <c r="LH50" s="56"/>
      <c r="LI50" s="56"/>
      <c r="LJ50" s="56"/>
      <c r="LK50" s="56"/>
      <c r="LL50" s="56"/>
      <c r="LM50" s="56"/>
      <c r="LN50" s="56"/>
      <c r="LO50" s="56"/>
      <c r="LP50" s="56"/>
      <c r="LQ50" s="56"/>
      <c r="LR50" s="56"/>
      <c r="LS50" s="56"/>
      <c r="LT50" s="56"/>
      <c r="LU50" s="56"/>
      <c r="LV50" s="56"/>
      <c r="LW50" s="56"/>
      <c r="LX50" s="56"/>
      <c r="LY50" s="56"/>
      <c r="LZ50" s="56"/>
      <c r="MA50" s="56"/>
      <c r="MB50" s="56"/>
      <c r="MC50" s="56"/>
      <c r="MD50" s="56"/>
      <c r="ME50" s="56"/>
      <c r="MF50" s="56"/>
      <c r="MG50" s="56"/>
      <c r="MH50" s="56"/>
      <c r="MI50" s="56"/>
      <c r="MJ50" s="56"/>
      <c r="MK50" s="56"/>
      <c r="ML50" s="56"/>
      <c r="MM50" s="56"/>
      <c r="MN50" s="56"/>
      <c r="MO50" s="56"/>
      <c r="MP50" s="56"/>
      <c r="MQ50" s="56"/>
      <c r="MR50" s="56"/>
      <c r="MS50" s="56"/>
      <c r="MT50" s="56"/>
      <c r="MU50" s="56"/>
      <c r="MV50" s="56"/>
      <c r="MW50" s="56"/>
      <c r="MX50" s="56"/>
      <c r="MY50" s="56"/>
      <c r="MZ50" s="56"/>
      <c r="NA50" s="56"/>
      <c r="NB50" s="56"/>
      <c r="NC50" s="56"/>
      <c r="ND50" s="56"/>
      <c r="NE50" s="56"/>
      <c r="NF50" s="56"/>
      <c r="NG50" s="56"/>
      <c r="NH50" s="56"/>
      <c r="NI50" s="56"/>
      <c r="NJ50" s="56"/>
      <c r="NK50" s="56"/>
      <c r="NL50" s="56"/>
      <c r="NM50" s="56"/>
      <c r="NN50" s="56"/>
      <c r="NO50" s="56"/>
      <c r="NP50" s="56"/>
      <c r="NQ50" s="56"/>
      <c r="NR50" s="56"/>
      <c r="NS50" s="56"/>
      <c r="NT50" s="56"/>
      <c r="NU50" s="56"/>
      <c r="NV50" s="56"/>
      <c r="NW50" s="56"/>
      <c r="NX50" s="56"/>
      <c r="NY50" s="56"/>
      <c r="NZ50" s="56"/>
      <c r="OA50" s="56"/>
      <c r="OB50" s="56"/>
      <c r="OC50" s="56"/>
      <c r="OD50" s="56"/>
      <c r="OE50" s="56"/>
      <c r="OF50" s="56"/>
      <c r="OG50" s="56"/>
      <c r="OH50" s="56"/>
      <c r="OI50" s="56"/>
      <c r="OJ50" s="56"/>
      <c r="OK50" s="56"/>
      <c r="OL50" s="56"/>
      <c r="OM50" s="56"/>
      <c r="ON50" s="56"/>
      <c r="OO50" s="56"/>
      <c r="OP50" s="56"/>
      <c r="OQ50" s="56"/>
      <c r="OR50" s="56"/>
      <c r="OS50" s="56"/>
      <c r="OT50" s="56"/>
      <c r="OU50" s="56"/>
      <c r="OV50" s="56"/>
      <c r="OW50" s="56"/>
      <c r="OX50" s="56"/>
      <c r="OY50" s="56"/>
      <c r="OZ50" s="56"/>
      <c r="PA50" s="56"/>
      <c r="PB50" s="56"/>
      <c r="PC50" s="56"/>
      <c r="PD50" s="56"/>
      <c r="PE50" s="56"/>
      <c r="PF50" s="56"/>
      <c r="PG50" s="56"/>
      <c r="PH50" s="56"/>
      <c r="PI50" s="56"/>
      <c r="PJ50" s="56"/>
      <c r="PK50" s="56"/>
      <c r="PL50" s="56"/>
      <c r="PM50" s="56"/>
      <c r="PN50" s="56"/>
      <c r="PO50" s="56"/>
      <c r="PP50" s="56"/>
      <c r="PQ50" s="56"/>
      <c r="PR50" s="56"/>
      <c r="PS50" s="56"/>
      <c r="PT50" s="56"/>
      <c r="PU50" s="56"/>
      <c r="PV50" s="56"/>
      <c r="PW50" s="56"/>
      <c r="PX50" s="56"/>
      <c r="PY50" s="56"/>
      <c r="PZ50" s="56"/>
      <c r="QA50" s="56"/>
      <c r="QB50" s="56"/>
      <c r="QC50" s="56"/>
      <c r="QD50" s="56"/>
      <c r="QE50" s="56"/>
      <c r="QF50" s="56"/>
      <c r="QG50" s="56"/>
      <c r="QH50" s="56"/>
      <c r="QI50" s="56"/>
      <c r="QJ50" s="56"/>
      <c r="QK50" s="56"/>
      <c r="QL50" s="56"/>
      <c r="QM50" s="56"/>
      <c r="QN50" s="56"/>
      <c r="QO50" s="56"/>
      <c r="QP50" s="56"/>
      <c r="QQ50" s="56"/>
      <c r="QR50" s="56"/>
      <c r="QS50" s="56"/>
      <c r="QT50" s="56"/>
      <c r="QU50" s="56"/>
      <c r="QV50" s="56"/>
      <c r="QW50" s="56"/>
      <c r="QX50" s="56"/>
      <c r="QY50" s="56"/>
      <c r="QZ50" s="56"/>
      <c r="RA50" s="56"/>
      <c r="RB50" s="56"/>
      <c r="RC50" s="56"/>
      <c r="RD50" s="56"/>
      <c r="RE50" s="56"/>
      <c r="RF50" s="56"/>
      <c r="RG50" s="56"/>
      <c r="RH50" s="56"/>
      <c r="RI50" s="56"/>
      <c r="RJ50" s="56"/>
      <c r="RK50" s="56"/>
      <c r="RL50" s="56"/>
      <c r="RM50" s="56"/>
      <c r="RN50" s="56"/>
      <c r="RO50" s="56"/>
      <c r="RP50" s="56"/>
      <c r="RQ50" s="56"/>
      <c r="RR50" s="56"/>
      <c r="RS50" s="56"/>
      <c r="RT50" s="56"/>
      <c r="RU50" s="56"/>
      <c r="RV50" s="56"/>
      <c r="RW50" s="56"/>
      <c r="RX50" s="56"/>
      <c r="RY50" s="56"/>
      <c r="RZ50" s="56"/>
      <c r="SA50" s="56"/>
      <c r="SB50" s="56"/>
      <c r="SC50" s="56"/>
      <c r="SD50" s="56"/>
      <c r="SE50" s="56"/>
      <c r="SF50" s="56"/>
      <c r="SG50" s="56"/>
      <c r="SH50" s="56"/>
      <c r="SI50" s="56"/>
      <c r="SJ50" s="56"/>
      <c r="SK50" s="56"/>
      <c r="SL50" s="56"/>
      <c r="SM50" s="56"/>
      <c r="SN50" s="56"/>
      <c r="SO50" s="56"/>
      <c r="SP50" s="56"/>
      <c r="SQ50" s="56"/>
      <c r="SR50" s="56"/>
      <c r="SS50" s="56"/>
      <c r="ST50" s="56"/>
      <c r="SU50" s="56"/>
      <c r="SV50" s="56"/>
      <c r="SW50" s="56"/>
      <c r="SX50" s="56"/>
      <c r="SY50" s="56"/>
      <c r="SZ50" s="56"/>
      <c r="TA50" s="56"/>
      <c r="TB50" s="56"/>
      <c r="TC50" s="56"/>
      <c r="TD50" s="56"/>
      <c r="TE50" s="56"/>
      <c r="TF50" s="56"/>
      <c r="TG50" s="56"/>
      <c r="TH50" s="56"/>
      <c r="TI50" s="56"/>
      <c r="TJ50" s="56"/>
      <c r="TK50" s="56"/>
      <c r="TL50" s="56"/>
      <c r="TM50" s="56"/>
      <c r="TN50" s="56"/>
      <c r="TO50" s="56"/>
      <c r="TP50" s="56"/>
      <c r="TQ50" s="56"/>
      <c r="TR50" s="56"/>
      <c r="TS50" s="56"/>
      <c r="TT50" s="56"/>
      <c r="TU50" s="56"/>
      <c r="TV50" s="56"/>
      <c r="TW50" s="56"/>
      <c r="TX50" s="56"/>
      <c r="TY50" s="56"/>
      <c r="TZ50" s="56"/>
      <c r="UA50" s="56"/>
      <c r="UB50" s="56"/>
      <c r="UC50" s="56"/>
      <c r="UD50" s="56"/>
      <c r="UE50" s="56"/>
      <c r="UF50" s="56"/>
      <c r="UG50" s="56"/>
      <c r="UH50" s="56"/>
      <c r="UI50" s="56"/>
      <c r="UJ50" s="56"/>
      <c r="UK50" s="56"/>
      <c r="UL50" s="56"/>
      <c r="UM50" s="56"/>
      <c r="UN50" s="56"/>
      <c r="UO50" s="56"/>
      <c r="UP50" s="56"/>
      <c r="UQ50" s="56"/>
      <c r="UR50" s="56"/>
      <c r="US50" s="56"/>
      <c r="UT50" s="56"/>
      <c r="UU50" s="56"/>
      <c r="UV50" s="56"/>
      <c r="UW50" s="56"/>
      <c r="UX50" s="56"/>
      <c r="UY50" s="56"/>
      <c r="UZ50" s="56"/>
      <c r="VA50" s="56"/>
      <c r="VB50" s="56"/>
      <c r="VC50" s="56"/>
      <c r="VD50" s="56"/>
      <c r="VE50" s="56"/>
      <c r="VF50" s="56"/>
      <c r="VG50" s="56"/>
      <c r="VH50" s="56"/>
      <c r="VI50" s="56"/>
      <c r="VJ50" s="56"/>
      <c r="VK50" s="56"/>
      <c r="VL50" s="56"/>
      <c r="VM50" s="56"/>
      <c r="VN50" s="56"/>
      <c r="VO50" s="56"/>
      <c r="VP50" s="56"/>
      <c r="VQ50" s="56"/>
      <c r="VR50" s="56"/>
      <c r="VS50" s="56"/>
      <c r="VT50" s="56"/>
      <c r="VU50" s="56"/>
      <c r="VV50" s="56"/>
      <c r="VW50" s="56"/>
      <c r="VX50" s="56"/>
      <c r="VY50" s="56"/>
      <c r="VZ50" s="56"/>
      <c r="WA50" s="56"/>
      <c r="WB50" s="56"/>
      <c r="WC50" s="56"/>
      <c r="WD50" s="56"/>
      <c r="WE50" s="56"/>
      <c r="WF50" s="56"/>
      <c r="WG50" s="56"/>
      <c r="WH50" s="56"/>
      <c r="WI50" s="56"/>
      <c r="WJ50" s="56"/>
      <c r="WK50" s="56"/>
      <c r="WL50" s="56"/>
      <c r="WM50" s="56"/>
      <c r="WN50" s="56"/>
      <c r="WO50" s="56"/>
      <c r="WP50" s="56"/>
      <c r="WQ50" s="56"/>
      <c r="WR50" s="56"/>
      <c r="WS50" s="56"/>
      <c r="WT50" s="56"/>
      <c r="WU50" s="56"/>
      <c r="WV50" s="56"/>
      <c r="WW50" s="56"/>
      <c r="WX50" s="56"/>
      <c r="WY50" s="56"/>
      <c r="WZ50" s="56"/>
      <c r="XA50" s="56"/>
      <c r="XB50" s="56"/>
      <c r="XC50" s="56"/>
      <c r="XD50" s="56"/>
      <c r="XE50" s="56"/>
      <c r="XF50" s="56"/>
      <c r="XG50" s="56"/>
      <c r="XH50" s="56"/>
      <c r="XI50" s="56"/>
      <c r="XJ50" s="56"/>
      <c r="XK50" s="56"/>
      <c r="XL50" s="56"/>
      <c r="XM50" s="56"/>
      <c r="XN50" s="56"/>
      <c r="XO50" s="56"/>
      <c r="XP50" s="56"/>
      <c r="XQ50" s="56"/>
      <c r="XR50" s="56"/>
      <c r="XS50" s="56"/>
      <c r="XT50" s="56"/>
      <c r="XU50" s="56"/>
      <c r="XV50" s="56"/>
      <c r="XW50" s="56"/>
      <c r="XX50" s="56"/>
      <c r="XY50" s="56"/>
      <c r="XZ50" s="56"/>
      <c r="YA50" s="56"/>
      <c r="YB50" s="56"/>
      <c r="YC50" s="56"/>
      <c r="YD50" s="56"/>
      <c r="YE50" s="56"/>
      <c r="YF50" s="56"/>
      <c r="YG50" s="56"/>
      <c r="YH50" s="56"/>
      <c r="YI50" s="56"/>
      <c r="YJ50" s="56"/>
      <c r="YK50" s="56"/>
      <c r="YL50" s="56"/>
      <c r="YM50" s="56"/>
      <c r="YN50" s="56"/>
      <c r="YO50" s="56"/>
      <c r="YP50" s="56"/>
      <c r="YQ50" s="56"/>
      <c r="YR50" s="56"/>
      <c r="YS50" s="56"/>
      <c r="YT50" s="56"/>
      <c r="YU50" s="56"/>
      <c r="YV50" s="56"/>
      <c r="YW50" s="56"/>
      <c r="YX50" s="56"/>
      <c r="YY50" s="56"/>
    </row>
    <row r="51" spans="2:675" s="1" customFormat="1" ht="15" hidden="1" customHeight="1">
      <c r="B51" s="56"/>
      <c r="C51" s="56"/>
      <c r="D51" s="56"/>
      <c r="E51" s="56"/>
      <c r="F51" s="56"/>
      <c r="G51" s="56"/>
      <c r="H51" s="56"/>
      <c r="I51" s="56"/>
      <c r="J51" s="56"/>
      <c r="K51" s="56"/>
      <c r="L51" s="56"/>
      <c r="M51" s="56"/>
      <c r="N51" s="56"/>
      <c r="O51" s="56"/>
      <c r="P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c r="HQ51" s="56"/>
      <c r="HR51" s="56"/>
      <c r="HS51" s="56"/>
      <c r="HT51" s="56"/>
      <c r="HU51" s="56"/>
      <c r="HV51" s="56"/>
      <c r="HW51" s="56"/>
      <c r="HX51" s="56"/>
      <c r="HY51" s="56"/>
      <c r="HZ51" s="56"/>
      <c r="IA51" s="56"/>
      <c r="IB51" s="56"/>
      <c r="IC51" s="56"/>
      <c r="ID51" s="56"/>
      <c r="IE51" s="56"/>
      <c r="IF51" s="56"/>
      <c r="IG51" s="56"/>
      <c r="IH51" s="56"/>
      <c r="II51" s="56"/>
      <c r="IJ51" s="56"/>
      <c r="IK51" s="56"/>
      <c r="IL51" s="56"/>
      <c r="IM51" s="56"/>
      <c r="IN51" s="56"/>
      <c r="IO51" s="56"/>
      <c r="IP51" s="56"/>
      <c r="IQ51" s="56"/>
      <c r="IR51" s="56"/>
      <c r="IS51" s="56"/>
      <c r="IT51" s="56"/>
      <c r="IU51" s="56"/>
      <c r="IV51" s="56"/>
      <c r="IW51" s="56"/>
      <c r="IX51" s="56"/>
      <c r="IY51" s="56"/>
      <c r="IZ51" s="56"/>
      <c r="JA51" s="56"/>
      <c r="JB51" s="56"/>
      <c r="JC51" s="56"/>
      <c r="JD51" s="56"/>
      <c r="JE51" s="56"/>
      <c r="JF51" s="56"/>
      <c r="JG51" s="56"/>
      <c r="JH51" s="56"/>
      <c r="JI51" s="56"/>
      <c r="JJ51" s="56"/>
      <c r="JK51" s="56"/>
      <c r="JL51" s="56"/>
      <c r="JM51" s="56"/>
      <c r="JN51" s="56"/>
      <c r="JO51" s="56"/>
      <c r="JP51" s="56"/>
      <c r="JQ51" s="56"/>
      <c r="JR51" s="56"/>
      <c r="JS51" s="56"/>
      <c r="JT51" s="56"/>
      <c r="JU51" s="56"/>
      <c r="JV51" s="56"/>
      <c r="JW51" s="56"/>
      <c r="JX51" s="56"/>
      <c r="JY51" s="56"/>
      <c r="JZ51" s="56"/>
      <c r="KA51" s="56"/>
      <c r="KB51" s="56"/>
      <c r="KC51" s="56"/>
      <c r="KD51" s="56"/>
      <c r="KE51" s="56"/>
      <c r="KF51" s="56"/>
      <c r="KG51" s="56"/>
      <c r="KH51" s="56"/>
      <c r="KI51" s="56"/>
      <c r="KJ51" s="56"/>
      <c r="KK51" s="56"/>
      <c r="KL51" s="56"/>
      <c r="KM51" s="56"/>
      <c r="KN51" s="56"/>
      <c r="KO51" s="56"/>
      <c r="KP51" s="56"/>
      <c r="KQ51" s="56"/>
      <c r="KR51" s="56"/>
      <c r="KS51" s="56"/>
      <c r="KT51" s="56"/>
      <c r="KU51" s="56"/>
      <c r="KV51" s="56"/>
      <c r="KW51" s="56"/>
      <c r="KX51" s="56"/>
      <c r="KY51" s="56"/>
      <c r="KZ51" s="56"/>
      <c r="LA51" s="56"/>
      <c r="LB51" s="56"/>
      <c r="LC51" s="56"/>
      <c r="LD51" s="56"/>
      <c r="LE51" s="56"/>
      <c r="LF51" s="56"/>
      <c r="LG51" s="56"/>
      <c r="LH51" s="56"/>
      <c r="LI51" s="56"/>
      <c r="LJ51" s="56"/>
      <c r="LK51" s="56"/>
      <c r="LL51" s="56"/>
      <c r="LM51" s="56"/>
      <c r="LN51" s="56"/>
      <c r="LO51" s="56"/>
      <c r="LP51" s="56"/>
      <c r="LQ51" s="56"/>
      <c r="LR51" s="56"/>
      <c r="LS51" s="56"/>
      <c r="LT51" s="56"/>
      <c r="LU51" s="56"/>
      <c r="LV51" s="56"/>
      <c r="LW51" s="56"/>
      <c r="LX51" s="56"/>
      <c r="LY51" s="56"/>
      <c r="LZ51" s="56"/>
      <c r="MA51" s="56"/>
      <c r="MB51" s="56"/>
      <c r="MC51" s="56"/>
      <c r="MD51" s="56"/>
      <c r="ME51" s="56"/>
      <c r="MF51" s="56"/>
      <c r="MG51" s="56"/>
      <c r="MH51" s="56"/>
      <c r="MI51" s="56"/>
      <c r="MJ51" s="56"/>
      <c r="MK51" s="56"/>
      <c r="ML51" s="56"/>
      <c r="MM51" s="56"/>
      <c r="MN51" s="56"/>
      <c r="MO51" s="56"/>
      <c r="MP51" s="56"/>
      <c r="MQ51" s="56"/>
      <c r="MR51" s="56"/>
      <c r="MS51" s="56"/>
      <c r="MT51" s="56"/>
      <c r="MU51" s="56"/>
      <c r="MV51" s="56"/>
      <c r="MW51" s="56"/>
      <c r="MX51" s="56"/>
      <c r="MY51" s="56"/>
      <c r="MZ51" s="56"/>
      <c r="NA51" s="56"/>
      <c r="NB51" s="56"/>
      <c r="NC51" s="56"/>
      <c r="ND51" s="56"/>
      <c r="NE51" s="56"/>
      <c r="NF51" s="56"/>
      <c r="NG51" s="56"/>
      <c r="NH51" s="56"/>
      <c r="NI51" s="56"/>
      <c r="NJ51" s="56"/>
      <c r="NK51" s="56"/>
      <c r="NL51" s="56"/>
      <c r="NM51" s="56"/>
      <c r="NN51" s="56"/>
      <c r="NO51" s="56"/>
      <c r="NP51" s="56"/>
      <c r="NQ51" s="56"/>
      <c r="NR51" s="56"/>
      <c r="NS51" s="56"/>
      <c r="NT51" s="56"/>
      <c r="NU51" s="56"/>
      <c r="NV51" s="56"/>
      <c r="NW51" s="56"/>
      <c r="NX51" s="56"/>
      <c r="NY51" s="56"/>
      <c r="NZ51" s="56"/>
      <c r="OA51" s="56"/>
      <c r="OB51" s="56"/>
      <c r="OC51" s="56"/>
      <c r="OD51" s="56"/>
      <c r="OE51" s="56"/>
      <c r="OF51" s="56"/>
      <c r="OG51" s="56"/>
      <c r="OH51" s="56"/>
      <c r="OI51" s="56"/>
      <c r="OJ51" s="56"/>
      <c r="OK51" s="56"/>
      <c r="OL51" s="56"/>
      <c r="OM51" s="56"/>
      <c r="ON51" s="56"/>
      <c r="OO51" s="56"/>
      <c r="OP51" s="56"/>
      <c r="OQ51" s="56"/>
      <c r="OR51" s="56"/>
      <c r="OS51" s="56"/>
      <c r="OT51" s="56"/>
      <c r="OU51" s="56"/>
      <c r="OV51" s="56"/>
      <c r="OW51" s="56"/>
      <c r="OX51" s="56"/>
      <c r="OY51" s="56"/>
      <c r="OZ51" s="56"/>
      <c r="PA51" s="56"/>
      <c r="PB51" s="56"/>
      <c r="PC51" s="56"/>
      <c r="PD51" s="56"/>
      <c r="PE51" s="56"/>
      <c r="PF51" s="56"/>
      <c r="PG51" s="56"/>
      <c r="PH51" s="56"/>
      <c r="PI51" s="56"/>
      <c r="PJ51" s="56"/>
      <c r="PK51" s="56"/>
      <c r="PL51" s="56"/>
      <c r="PM51" s="56"/>
      <c r="PN51" s="56"/>
      <c r="PO51" s="56"/>
      <c r="PP51" s="56"/>
      <c r="PQ51" s="56"/>
      <c r="PR51" s="56"/>
      <c r="PS51" s="56"/>
      <c r="PT51" s="56"/>
      <c r="PU51" s="56"/>
      <c r="PV51" s="56"/>
      <c r="PW51" s="56"/>
      <c r="PX51" s="56"/>
      <c r="PY51" s="56"/>
      <c r="PZ51" s="56"/>
      <c r="QA51" s="56"/>
      <c r="QB51" s="56"/>
      <c r="QC51" s="56"/>
      <c r="QD51" s="56"/>
      <c r="QE51" s="56"/>
      <c r="QF51" s="56"/>
      <c r="QG51" s="56"/>
      <c r="QH51" s="56"/>
      <c r="QI51" s="56"/>
      <c r="QJ51" s="56"/>
      <c r="QK51" s="56"/>
      <c r="QL51" s="56"/>
      <c r="QM51" s="56"/>
      <c r="QN51" s="56"/>
      <c r="QO51" s="56"/>
      <c r="QP51" s="56"/>
      <c r="QQ51" s="56"/>
      <c r="QR51" s="56"/>
      <c r="QS51" s="56"/>
      <c r="QT51" s="56"/>
      <c r="QU51" s="56"/>
      <c r="QV51" s="56"/>
      <c r="QW51" s="56"/>
      <c r="QX51" s="56"/>
      <c r="QY51" s="56"/>
      <c r="QZ51" s="56"/>
      <c r="RA51" s="56"/>
      <c r="RB51" s="56"/>
      <c r="RC51" s="56"/>
      <c r="RD51" s="56"/>
      <c r="RE51" s="56"/>
      <c r="RF51" s="56"/>
      <c r="RG51" s="56"/>
      <c r="RH51" s="56"/>
      <c r="RI51" s="56"/>
      <c r="RJ51" s="56"/>
      <c r="RK51" s="56"/>
      <c r="RL51" s="56"/>
      <c r="RM51" s="56"/>
      <c r="RN51" s="56"/>
      <c r="RO51" s="56"/>
      <c r="RP51" s="56"/>
      <c r="RQ51" s="56"/>
      <c r="RR51" s="56"/>
      <c r="RS51" s="56"/>
      <c r="RT51" s="56"/>
      <c r="RU51" s="56"/>
      <c r="RV51" s="56"/>
      <c r="RW51" s="56"/>
      <c r="RX51" s="56"/>
      <c r="RY51" s="56"/>
      <c r="RZ51" s="56"/>
      <c r="SA51" s="56"/>
      <c r="SB51" s="56"/>
      <c r="SC51" s="56"/>
      <c r="SD51" s="56"/>
      <c r="SE51" s="56"/>
      <c r="SF51" s="56"/>
      <c r="SG51" s="56"/>
      <c r="SH51" s="56"/>
      <c r="SI51" s="56"/>
      <c r="SJ51" s="56"/>
      <c r="SK51" s="56"/>
      <c r="SL51" s="56"/>
      <c r="SM51" s="56"/>
      <c r="SN51" s="56"/>
      <c r="SO51" s="56"/>
      <c r="SP51" s="56"/>
      <c r="SQ51" s="56"/>
      <c r="SR51" s="56"/>
      <c r="SS51" s="56"/>
      <c r="ST51" s="56"/>
      <c r="SU51" s="56"/>
      <c r="SV51" s="56"/>
      <c r="SW51" s="56"/>
      <c r="SX51" s="56"/>
      <c r="SY51" s="56"/>
      <c r="SZ51" s="56"/>
      <c r="TA51" s="56"/>
      <c r="TB51" s="56"/>
      <c r="TC51" s="56"/>
      <c r="TD51" s="56"/>
      <c r="TE51" s="56"/>
      <c r="TF51" s="56"/>
      <c r="TG51" s="56"/>
      <c r="TH51" s="56"/>
      <c r="TI51" s="56"/>
      <c r="TJ51" s="56"/>
      <c r="TK51" s="56"/>
      <c r="TL51" s="56"/>
      <c r="TM51" s="56"/>
      <c r="TN51" s="56"/>
      <c r="TO51" s="56"/>
      <c r="TP51" s="56"/>
      <c r="TQ51" s="56"/>
      <c r="TR51" s="56"/>
      <c r="TS51" s="56"/>
      <c r="TT51" s="56"/>
      <c r="TU51" s="56"/>
      <c r="TV51" s="56"/>
      <c r="TW51" s="56"/>
      <c r="TX51" s="56"/>
      <c r="TY51" s="56"/>
      <c r="TZ51" s="56"/>
      <c r="UA51" s="56"/>
      <c r="UB51" s="56"/>
      <c r="UC51" s="56"/>
      <c r="UD51" s="56"/>
      <c r="UE51" s="56"/>
      <c r="UF51" s="56"/>
      <c r="UG51" s="56"/>
      <c r="UH51" s="56"/>
      <c r="UI51" s="56"/>
      <c r="UJ51" s="56"/>
      <c r="UK51" s="56"/>
      <c r="UL51" s="56"/>
      <c r="UM51" s="56"/>
      <c r="UN51" s="56"/>
      <c r="UO51" s="56"/>
      <c r="UP51" s="56"/>
      <c r="UQ51" s="56"/>
      <c r="UR51" s="56"/>
      <c r="US51" s="56"/>
      <c r="UT51" s="56"/>
      <c r="UU51" s="56"/>
      <c r="UV51" s="56"/>
      <c r="UW51" s="56"/>
      <c r="UX51" s="56"/>
      <c r="UY51" s="56"/>
      <c r="UZ51" s="56"/>
      <c r="VA51" s="56"/>
      <c r="VB51" s="56"/>
      <c r="VC51" s="56"/>
      <c r="VD51" s="56"/>
      <c r="VE51" s="56"/>
      <c r="VF51" s="56"/>
      <c r="VG51" s="56"/>
      <c r="VH51" s="56"/>
      <c r="VI51" s="56"/>
      <c r="VJ51" s="56"/>
      <c r="VK51" s="56"/>
      <c r="VL51" s="56"/>
      <c r="VM51" s="56"/>
      <c r="VN51" s="56"/>
      <c r="VO51" s="56"/>
      <c r="VP51" s="56"/>
      <c r="VQ51" s="56"/>
      <c r="VR51" s="56"/>
      <c r="VS51" s="56"/>
      <c r="VT51" s="56"/>
      <c r="VU51" s="56"/>
      <c r="VV51" s="56"/>
      <c r="VW51" s="56"/>
      <c r="VX51" s="56"/>
      <c r="VY51" s="56"/>
      <c r="VZ51" s="56"/>
      <c r="WA51" s="56"/>
      <c r="WB51" s="56"/>
      <c r="WC51" s="56"/>
      <c r="WD51" s="56"/>
      <c r="WE51" s="56"/>
      <c r="WF51" s="56"/>
      <c r="WG51" s="56"/>
      <c r="WH51" s="56"/>
      <c r="WI51" s="56"/>
      <c r="WJ51" s="56"/>
      <c r="WK51" s="56"/>
      <c r="WL51" s="56"/>
      <c r="WM51" s="56"/>
      <c r="WN51" s="56"/>
      <c r="WO51" s="56"/>
      <c r="WP51" s="56"/>
      <c r="WQ51" s="56"/>
      <c r="WR51" s="56"/>
      <c r="WS51" s="56"/>
      <c r="WT51" s="56"/>
      <c r="WU51" s="56"/>
      <c r="WV51" s="56"/>
      <c r="WW51" s="56"/>
      <c r="WX51" s="56"/>
      <c r="WY51" s="56"/>
      <c r="WZ51" s="56"/>
      <c r="XA51" s="56"/>
      <c r="XB51" s="56"/>
      <c r="XC51" s="56"/>
      <c r="XD51" s="56"/>
      <c r="XE51" s="56"/>
      <c r="XF51" s="56"/>
      <c r="XG51" s="56"/>
      <c r="XH51" s="56"/>
      <c r="XI51" s="56"/>
      <c r="XJ51" s="56"/>
      <c r="XK51" s="56"/>
      <c r="XL51" s="56"/>
      <c r="XM51" s="56"/>
      <c r="XN51" s="56"/>
      <c r="XO51" s="56"/>
      <c r="XP51" s="56"/>
      <c r="XQ51" s="56"/>
      <c r="XR51" s="56"/>
      <c r="XS51" s="56"/>
      <c r="XT51" s="56"/>
      <c r="XU51" s="56"/>
      <c r="XV51" s="56"/>
      <c r="XW51" s="56"/>
      <c r="XX51" s="56"/>
      <c r="XY51" s="56"/>
      <c r="XZ51" s="56"/>
      <c r="YA51" s="56"/>
      <c r="YB51" s="56"/>
      <c r="YC51" s="56"/>
      <c r="YD51" s="56"/>
      <c r="YE51" s="56"/>
      <c r="YF51" s="56"/>
      <c r="YG51" s="56"/>
      <c r="YH51" s="56"/>
      <c r="YI51" s="56"/>
      <c r="YJ51" s="56"/>
      <c r="YK51" s="56"/>
      <c r="YL51" s="56"/>
      <c r="YM51" s="56"/>
      <c r="YN51" s="56"/>
      <c r="YO51" s="56"/>
      <c r="YP51" s="56"/>
      <c r="YQ51" s="56"/>
      <c r="YR51" s="56"/>
      <c r="YS51" s="56"/>
      <c r="YT51" s="56"/>
      <c r="YU51" s="56"/>
      <c r="YV51" s="56"/>
      <c r="YW51" s="56"/>
      <c r="YX51" s="56"/>
      <c r="YY51" s="56"/>
    </row>
    <row r="52" spans="2:675" s="1" customFormat="1" ht="15" hidden="1" customHeight="1">
      <c r="B52" s="56"/>
      <c r="C52" s="56"/>
      <c r="D52" s="56"/>
      <c r="E52" s="56"/>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c r="HQ52" s="56"/>
      <c r="HR52" s="56"/>
      <c r="HS52" s="56"/>
      <c r="HT52" s="56"/>
      <c r="HU52" s="56"/>
      <c r="HV52" s="56"/>
      <c r="HW52" s="56"/>
      <c r="HX52" s="56"/>
      <c r="HY52" s="56"/>
      <c r="HZ52" s="56"/>
      <c r="IA52" s="56"/>
      <c r="IB52" s="56"/>
      <c r="IC52" s="56"/>
      <c r="ID52" s="56"/>
      <c r="IE52" s="56"/>
      <c r="IF52" s="56"/>
      <c r="IG52" s="56"/>
      <c r="IH52" s="56"/>
      <c r="II52" s="56"/>
      <c r="IJ52" s="56"/>
      <c r="IK52" s="56"/>
      <c r="IL52" s="56"/>
      <c r="IM52" s="56"/>
      <c r="IN52" s="56"/>
      <c r="IO52" s="56"/>
      <c r="IP52" s="56"/>
      <c r="IQ52" s="56"/>
      <c r="IR52" s="56"/>
      <c r="IS52" s="56"/>
      <c r="IT52" s="56"/>
      <c r="IU52" s="56"/>
      <c r="IV52" s="56"/>
      <c r="IW52" s="56"/>
      <c r="IX52" s="56"/>
      <c r="IY52" s="56"/>
      <c r="IZ52" s="56"/>
      <c r="JA52" s="56"/>
      <c r="JB52" s="56"/>
      <c r="JC52" s="56"/>
      <c r="JD52" s="56"/>
      <c r="JE52" s="56"/>
      <c r="JF52" s="56"/>
      <c r="JG52" s="56"/>
      <c r="JH52" s="56"/>
      <c r="JI52" s="56"/>
      <c r="JJ52" s="56"/>
      <c r="JK52" s="56"/>
      <c r="JL52" s="56"/>
      <c r="JM52" s="56"/>
      <c r="JN52" s="56"/>
      <c r="JO52" s="56"/>
      <c r="JP52" s="56"/>
      <c r="JQ52" s="56"/>
      <c r="JR52" s="56"/>
      <c r="JS52" s="56"/>
      <c r="JT52" s="56"/>
      <c r="JU52" s="56"/>
      <c r="JV52" s="56"/>
      <c r="JW52" s="56"/>
      <c r="JX52" s="56"/>
      <c r="JY52" s="56"/>
      <c r="JZ52" s="56"/>
      <c r="KA52" s="56"/>
      <c r="KB52" s="56"/>
      <c r="KC52" s="56"/>
      <c r="KD52" s="56"/>
      <c r="KE52" s="56"/>
      <c r="KF52" s="56"/>
      <c r="KG52" s="56"/>
      <c r="KH52" s="56"/>
      <c r="KI52" s="56"/>
      <c r="KJ52" s="56"/>
      <c r="KK52" s="56"/>
      <c r="KL52" s="56"/>
      <c r="KM52" s="56"/>
      <c r="KN52" s="56"/>
      <c r="KO52" s="56"/>
      <c r="KP52" s="56"/>
      <c r="KQ52" s="56"/>
      <c r="KR52" s="56"/>
      <c r="KS52" s="56"/>
      <c r="KT52" s="56"/>
      <c r="KU52" s="56"/>
      <c r="KV52" s="56"/>
      <c r="KW52" s="56"/>
      <c r="KX52" s="56"/>
      <c r="KY52" s="56"/>
      <c r="KZ52" s="56"/>
      <c r="LA52" s="56"/>
      <c r="LB52" s="56"/>
      <c r="LC52" s="56"/>
      <c r="LD52" s="56"/>
      <c r="LE52" s="56"/>
      <c r="LF52" s="56"/>
      <c r="LG52" s="56"/>
      <c r="LH52" s="56"/>
      <c r="LI52" s="56"/>
      <c r="LJ52" s="56"/>
      <c r="LK52" s="56"/>
      <c r="LL52" s="56"/>
      <c r="LM52" s="56"/>
      <c r="LN52" s="56"/>
      <c r="LO52" s="56"/>
      <c r="LP52" s="56"/>
      <c r="LQ52" s="56"/>
      <c r="LR52" s="56"/>
      <c r="LS52" s="56"/>
      <c r="LT52" s="56"/>
      <c r="LU52" s="56"/>
      <c r="LV52" s="56"/>
      <c r="LW52" s="56"/>
      <c r="LX52" s="56"/>
      <c r="LY52" s="56"/>
      <c r="LZ52" s="56"/>
      <c r="MA52" s="56"/>
      <c r="MB52" s="56"/>
      <c r="MC52" s="56"/>
      <c r="MD52" s="56"/>
      <c r="ME52" s="56"/>
      <c r="MF52" s="56"/>
      <c r="MG52" s="56"/>
      <c r="MH52" s="56"/>
      <c r="MI52" s="56"/>
      <c r="MJ52" s="56"/>
      <c r="MK52" s="56"/>
      <c r="ML52" s="56"/>
      <c r="MM52" s="56"/>
      <c r="MN52" s="56"/>
      <c r="MO52" s="56"/>
      <c r="MP52" s="56"/>
      <c r="MQ52" s="56"/>
      <c r="MR52" s="56"/>
      <c r="MS52" s="56"/>
      <c r="MT52" s="56"/>
      <c r="MU52" s="56"/>
      <c r="MV52" s="56"/>
      <c r="MW52" s="56"/>
      <c r="MX52" s="56"/>
      <c r="MY52" s="56"/>
      <c r="MZ52" s="56"/>
      <c r="NA52" s="56"/>
      <c r="NB52" s="56"/>
      <c r="NC52" s="56"/>
      <c r="ND52" s="56"/>
      <c r="NE52" s="56"/>
      <c r="NF52" s="56"/>
      <c r="NG52" s="56"/>
      <c r="NH52" s="56"/>
      <c r="NI52" s="56"/>
      <c r="NJ52" s="56"/>
      <c r="NK52" s="56"/>
      <c r="NL52" s="56"/>
      <c r="NM52" s="56"/>
      <c r="NN52" s="56"/>
      <c r="NO52" s="56"/>
      <c r="NP52" s="56"/>
      <c r="NQ52" s="56"/>
      <c r="NR52" s="56"/>
      <c r="NS52" s="56"/>
      <c r="NT52" s="56"/>
      <c r="NU52" s="56"/>
      <c r="NV52" s="56"/>
      <c r="NW52" s="56"/>
      <c r="NX52" s="56"/>
      <c r="NY52" s="56"/>
      <c r="NZ52" s="56"/>
      <c r="OA52" s="56"/>
      <c r="OB52" s="56"/>
      <c r="OC52" s="56"/>
      <c r="OD52" s="56"/>
      <c r="OE52" s="56"/>
      <c r="OF52" s="56"/>
      <c r="OG52" s="56"/>
      <c r="OH52" s="56"/>
      <c r="OI52" s="56"/>
      <c r="OJ52" s="56"/>
      <c r="OK52" s="56"/>
      <c r="OL52" s="56"/>
      <c r="OM52" s="56"/>
      <c r="ON52" s="56"/>
      <c r="OO52" s="56"/>
      <c r="OP52" s="56"/>
      <c r="OQ52" s="56"/>
      <c r="OR52" s="56"/>
      <c r="OS52" s="56"/>
      <c r="OT52" s="56"/>
      <c r="OU52" s="56"/>
      <c r="OV52" s="56"/>
      <c r="OW52" s="56"/>
      <c r="OX52" s="56"/>
      <c r="OY52" s="56"/>
      <c r="OZ52" s="56"/>
      <c r="PA52" s="56"/>
      <c r="PB52" s="56"/>
      <c r="PC52" s="56"/>
      <c r="PD52" s="56"/>
      <c r="PE52" s="56"/>
      <c r="PF52" s="56"/>
      <c r="PG52" s="56"/>
      <c r="PH52" s="56"/>
      <c r="PI52" s="56"/>
      <c r="PJ52" s="56"/>
      <c r="PK52" s="56"/>
      <c r="PL52" s="56"/>
      <c r="PM52" s="56"/>
      <c r="PN52" s="56"/>
      <c r="PO52" s="56"/>
      <c r="PP52" s="56"/>
      <c r="PQ52" s="56"/>
      <c r="PR52" s="56"/>
      <c r="PS52" s="56"/>
      <c r="PT52" s="56"/>
      <c r="PU52" s="56"/>
      <c r="PV52" s="56"/>
      <c r="PW52" s="56"/>
      <c r="PX52" s="56"/>
      <c r="PY52" s="56"/>
      <c r="PZ52" s="56"/>
      <c r="QA52" s="56"/>
      <c r="QB52" s="56"/>
      <c r="QC52" s="56"/>
      <c r="QD52" s="56"/>
      <c r="QE52" s="56"/>
      <c r="QF52" s="56"/>
      <c r="QG52" s="56"/>
      <c r="QH52" s="56"/>
      <c r="QI52" s="56"/>
      <c r="QJ52" s="56"/>
      <c r="QK52" s="56"/>
      <c r="QL52" s="56"/>
      <c r="QM52" s="56"/>
      <c r="QN52" s="56"/>
      <c r="QO52" s="56"/>
      <c r="QP52" s="56"/>
      <c r="QQ52" s="56"/>
      <c r="QR52" s="56"/>
      <c r="QS52" s="56"/>
      <c r="QT52" s="56"/>
      <c r="QU52" s="56"/>
      <c r="QV52" s="56"/>
      <c r="QW52" s="56"/>
      <c r="QX52" s="56"/>
      <c r="QY52" s="56"/>
      <c r="QZ52" s="56"/>
      <c r="RA52" s="56"/>
      <c r="RB52" s="56"/>
      <c r="RC52" s="56"/>
      <c r="RD52" s="56"/>
      <c r="RE52" s="56"/>
      <c r="RF52" s="56"/>
      <c r="RG52" s="56"/>
      <c r="RH52" s="56"/>
      <c r="RI52" s="56"/>
      <c r="RJ52" s="56"/>
      <c r="RK52" s="56"/>
      <c r="RL52" s="56"/>
      <c r="RM52" s="56"/>
      <c r="RN52" s="56"/>
      <c r="RO52" s="56"/>
      <c r="RP52" s="56"/>
      <c r="RQ52" s="56"/>
      <c r="RR52" s="56"/>
      <c r="RS52" s="56"/>
      <c r="RT52" s="56"/>
      <c r="RU52" s="56"/>
      <c r="RV52" s="56"/>
      <c r="RW52" s="56"/>
      <c r="RX52" s="56"/>
      <c r="RY52" s="56"/>
      <c r="RZ52" s="56"/>
      <c r="SA52" s="56"/>
      <c r="SB52" s="56"/>
      <c r="SC52" s="56"/>
      <c r="SD52" s="56"/>
      <c r="SE52" s="56"/>
      <c r="SF52" s="56"/>
      <c r="SG52" s="56"/>
      <c r="SH52" s="56"/>
      <c r="SI52" s="56"/>
      <c r="SJ52" s="56"/>
      <c r="SK52" s="56"/>
      <c r="SL52" s="56"/>
      <c r="SM52" s="56"/>
      <c r="SN52" s="56"/>
      <c r="SO52" s="56"/>
      <c r="SP52" s="56"/>
      <c r="SQ52" s="56"/>
      <c r="SR52" s="56"/>
      <c r="SS52" s="56"/>
      <c r="ST52" s="56"/>
      <c r="SU52" s="56"/>
      <c r="SV52" s="56"/>
      <c r="SW52" s="56"/>
      <c r="SX52" s="56"/>
      <c r="SY52" s="56"/>
      <c r="SZ52" s="56"/>
      <c r="TA52" s="56"/>
      <c r="TB52" s="56"/>
      <c r="TC52" s="56"/>
      <c r="TD52" s="56"/>
      <c r="TE52" s="56"/>
      <c r="TF52" s="56"/>
      <c r="TG52" s="56"/>
      <c r="TH52" s="56"/>
      <c r="TI52" s="56"/>
      <c r="TJ52" s="56"/>
      <c r="TK52" s="56"/>
      <c r="TL52" s="56"/>
      <c r="TM52" s="56"/>
      <c r="TN52" s="56"/>
      <c r="TO52" s="56"/>
      <c r="TP52" s="56"/>
      <c r="TQ52" s="56"/>
      <c r="TR52" s="56"/>
      <c r="TS52" s="56"/>
      <c r="TT52" s="56"/>
      <c r="TU52" s="56"/>
      <c r="TV52" s="56"/>
      <c r="TW52" s="56"/>
      <c r="TX52" s="56"/>
      <c r="TY52" s="56"/>
      <c r="TZ52" s="56"/>
      <c r="UA52" s="56"/>
      <c r="UB52" s="56"/>
      <c r="UC52" s="56"/>
      <c r="UD52" s="56"/>
      <c r="UE52" s="56"/>
      <c r="UF52" s="56"/>
      <c r="UG52" s="56"/>
      <c r="UH52" s="56"/>
      <c r="UI52" s="56"/>
      <c r="UJ52" s="56"/>
      <c r="UK52" s="56"/>
      <c r="UL52" s="56"/>
      <c r="UM52" s="56"/>
      <c r="UN52" s="56"/>
      <c r="UO52" s="56"/>
      <c r="UP52" s="56"/>
      <c r="UQ52" s="56"/>
      <c r="UR52" s="56"/>
      <c r="US52" s="56"/>
      <c r="UT52" s="56"/>
      <c r="UU52" s="56"/>
      <c r="UV52" s="56"/>
      <c r="UW52" s="56"/>
      <c r="UX52" s="56"/>
      <c r="UY52" s="56"/>
      <c r="UZ52" s="56"/>
      <c r="VA52" s="56"/>
      <c r="VB52" s="56"/>
      <c r="VC52" s="56"/>
      <c r="VD52" s="56"/>
      <c r="VE52" s="56"/>
      <c r="VF52" s="56"/>
      <c r="VG52" s="56"/>
      <c r="VH52" s="56"/>
      <c r="VI52" s="56"/>
      <c r="VJ52" s="56"/>
      <c r="VK52" s="56"/>
      <c r="VL52" s="56"/>
      <c r="VM52" s="56"/>
      <c r="VN52" s="56"/>
      <c r="VO52" s="56"/>
      <c r="VP52" s="56"/>
      <c r="VQ52" s="56"/>
      <c r="VR52" s="56"/>
      <c r="VS52" s="56"/>
      <c r="VT52" s="56"/>
      <c r="VU52" s="56"/>
      <c r="VV52" s="56"/>
      <c r="VW52" s="56"/>
      <c r="VX52" s="56"/>
      <c r="VY52" s="56"/>
      <c r="VZ52" s="56"/>
      <c r="WA52" s="56"/>
      <c r="WB52" s="56"/>
      <c r="WC52" s="56"/>
      <c r="WD52" s="56"/>
      <c r="WE52" s="56"/>
      <c r="WF52" s="56"/>
      <c r="WG52" s="56"/>
      <c r="WH52" s="56"/>
      <c r="WI52" s="56"/>
      <c r="WJ52" s="56"/>
      <c r="WK52" s="56"/>
      <c r="WL52" s="56"/>
      <c r="WM52" s="56"/>
      <c r="WN52" s="56"/>
      <c r="WO52" s="56"/>
      <c r="WP52" s="56"/>
      <c r="WQ52" s="56"/>
      <c r="WR52" s="56"/>
      <c r="WS52" s="56"/>
      <c r="WT52" s="56"/>
      <c r="WU52" s="56"/>
      <c r="WV52" s="56"/>
      <c r="WW52" s="56"/>
      <c r="WX52" s="56"/>
      <c r="WY52" s="56"/>
      <c r="WZ52" s="56"/>
      <c r="XA52" s="56"/>
      <c r="XB52" s="56"/>
      <c r="XC52" s="56"/>
      <c r="XD52" s="56"/>
      <c r="XE52" s="56"/>
      <c r="XF52" s="56"/>
      <c r="XG52" s="56"/>
      <c r="XH52" s="56"/>
      <c r="XI52" s="56"/>
      <c r="XJ52" s="56"/>
      <c r="XK52" s="56"/>
      <c r="XL52" s="56"/>
      <c r="XM52" s="56"/>
      <c r="XN52" s="56"/>
      <c r="XO52" s="56"/>
      <c r="XP52" s="56"/>
      <c r="XQ52" s="56"/>
      <c r="XR52" s="56"/>
      <c r="XS52" s="56"/>
      <c r="XT52" s="56"/>
      <c r="XU52" s="56"/>
      <c r="XV52" s="56"/>
      <c r="XW52" s="56"/>
      <c r="XX52" s="56"/>
      <c r="XY52" s="56"/>
      <c r="XZ52" s="56"/>
      <c r="YA52" s="56"/>
      <c r="YB52" s="56"/>
      <c r="YC52" s="56"/>
      <c r="YD52" s="56"/>
      <c r="YE52" s="56"/>
      <c r="YF52" s="56"/>
      <c r="YG52" s="56"/>
      <c r="YH52" s="56"/>
      <c r="YI52" s="56"/>
      <c r="YJ52" s="56"/>
      <c r="YK52" s="56"/>
      <c r="YL52" s="56"/>
      <c r="YM52" s="56"/>
      <c r="YN52" s="56"/>
      <c r="YO52" s="56"/>
      <c r="YP52" s="56"/>
      <c r="YQ52" s="56"/>
      <c r="YR52" s="56"/>
      <c r="YS52" s="56"/>
      <c r="YT52" s="56"/>
      <c r="YU52" s="56"/>
      <c r="YV52" s="56"/>
      <c r="YW52" s="56"/>
      <c r="YX52" s="56"/>
      <c r="YY52" s="56"/>
    </row>
    <row r="53" spans="2:675" s="1" customFormat="1" ht="15" hidden="1" customHeight="1">
      <c r="B53" s="56"/>
      <c r="C53" s="56"/>
      <c r="D53" s="56"/>
      <c r="E53" s="56"/>
      <c r="F53" s="56"/>
      <c r="G53" s="56"/>
      <c r="H53" s="56"/>
      <c r="I53" s="56"/>
      <c r="J53" s="56"/>
      <c r="K53" s="56"/>
      <c r="L53" s="56"/>
      <c r="M53" s="56"/>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c r="HQ53" s="56"/>
      <c r="HR53" s="56"/>
      <c r="HS53" s="56"/>
      <c r="HT53" s="56"/>
      <c r="HU53" s="56"/>
      <c r="HV53" s="56"/>
      <c r="HW53" s="56"/>
      <c r="HX53" s="56"/>
      <c r="HY53" s="56"/>
      <c r="HZ53" s="56"/>
      <c r="IA53" s="56"/>
      <c r="IB53" s="56"/>
      <c r="IC53" s="56"/>
      <c r="ID53" s="56"/>
      <c r="IE53" s="56"/>
      <c r="IF53" s="56"/>
      <c r="IG53" s="56"/>
      <c r="IH53" s="56"/>
      <c r="II53" s="56"/>
      <c r="IJ53" s="56"/>
      <c r="IK53" s="56"/>
      <c r="IL53" s="56"/>
      <c r="IM53" s="56"/>
      <c r="IN53" s="56"/>
      <c r="IO53" s="56"/>
      <c r="IP53" s="56"/>
      <c r="IQ53" s="56"/>
      <c r="IR53" s="56"/>
      <c r="IS53" s="56"/>
      <c r="IT53" s="56"/>
      <c r="IU53" s="56"/>
      <c r="IV53" s="56"/>
      <c r="IW53" s="56"/>
      <c r="IX53" s="56"/>
      <c r="IY53" s="56"/>
      <c r="IZ53" s="56"/>
      <c r="JA53" s="56"/>
      <c r="JB53" s="56"/>
      <c r="JC53" s="56"/>
      <c r="JD53" s="56"/>
      <c r="JE53" s="56"/>
      <c r="JF53" s="56"/>
      <c r="JG53" s="56"/>
      <c r="JH53" s="56"/>
      <c r="JI53" s="56"/>
      <c r="JJ53" s="56"/>
      <c r="JK53" s="56"/>
      <c r="JL53" s="56"/>
      <c r="JM53" s="56"/>
      <c r="JN53" s="56"/>
      <c r="JO53" s="56"/>
      <c r="JP53" s="56"/>
      <c r="JQ53" s="56"/>
      <c r="JR53" s="56"/>
      <c r="JS53" s="56"/>
      <c r="JT53" s="56"/>
      <c r="JU53" s="56"/>
      <c r="JV53" s="56"/>
      <c r="JW53" s="56"/>
      <c r="JX53" s="56"/>
      <c r="JY53" s="56"/>
      <c r="JZ53" s="56"/>
      <c r="KA53" s="56"/>
      <c r="KB53" s="56"/>
      <c r="KC53" s="56"/>
      <c r="KD53" s="56"/>
      <c r="KE53" s="56"/>
      <c r="KF53" s="56"/>
      <c r="KG53" s="56"/>
      <c r="KH53" s="56"/>
      <c r="KI53" s="56"/>
      <c r="KJ53" s="56"/>
      <c r="KK53" s="56"/>
      <c r="KL53" s="56"/>
      <c r="KM53" s="56"/>
      <c r="KN53" s="56"/>
      <c r="KO53" s="56"/>
      <c r="KP53" s="56"/>
      <c r="KQ53" s="56"/>
      <c r="KR53" s="56"/>
      <c r="KS53" s="56"/>
      <c r="KT53" s="56"/>
      <c r="KU53" s="56"/>
      <c r="KV53" s="56"/>
      <c r="KW53" s="56"/>
      <c r="KX53" s="56"/>
      <c r="KY53" s="56"/>
      <c r="KZ53" s="56"/>
      <c r="LA53" s="56"/>
      <c r="LB53" s="56"/>
      <c r="LC53" s="56"/>
      <c r="LD53" s="56"/>
      <c r="LE53" s="56"/>
      <c r="LF53" s="56"/>
      <c r="LG53" s="56"/>
      <c r="LH53" s="56"/>
      <c r="LI53" s="56"/>
      <c r="LJ53" s="56"/>
      <c r="LK53" s="56"/>
      <c r="LL53" s="56"/>
      <c r="LM53" s="56"/>
      <c r="LN53" s="56"/>
      <c r="LO53" s="56"/>
      <c r="LP53" s="56"/>
      <c r="LQ53" s="56"/>
      <c r="LR53" s="56"/>
      <c r="LS53" s="56"/>
      <c r="LT53" s="56"/>
      <c r="LU53" s="56"/>
      <c r="LV53" s="56"/>
      <c r="LW53" s="56"/>
      <c r="LX53" s="56"/>
      <c r="LY53" s="56"/>
      <c r="LZ53" s="56"/>
      <c r="MA53" s="56"/>
      <c r="MB53" s="56"/>
      <c r="MC53" s="56"/>
      <c r="MD53" s="56"/>
      <c r="ME53" s="56"/>
      <c r="MF53" s="56"/>
      <c r="MG53" s="56"/>
      <c r="MH53" s="56"/>
      <c r="MI53" s="56"/>
      <c r="MJ53" s="56"/>
      <c r="MK53" s="56"/>
      <c r="ML53" s="56"/>
      <c r="MM53" s="56"/>
      <c r="MN53" s="56"/>
      <c r="MO53" s="56"/>
      <c r="MP53" s="56"/>
      <c r="MQ53" s="56"/>
      <c r="MR53" s="56"/>
      <c r="MS53" s="56"/>
      <c r="MT53" s="56"/>
      <c r="MU53" s="56"/>
      <c r="MV53" s="56"/>
      <c r="MW53" s="56"/>
      <c r="MX53" s="56"/>
      <c r="MY53" s="56"/>
      <c r="MZ53" s="56"/>
      <c r="NA53" s="56"/>
      <c r="NB53" s="56"/>
      <c r="NC53" s="56"/>
      <c r="ND53" s="56"/>
      <c r="NE53" s="56"/>
      <c r="NF53" s="56"/>
      <c r="NG53" s="56"/>
      <c r="NH53" s="56"/>
      <c r="NI53" s="56"/>
      <c r="NJ53" s="56"/>
      <c r="NK53" s="56"/>
      <c r="NL53" s="56"/>
      <c r="NM53" s="56"/>
      <c r="NN53" s="56"/>
      <c r="NO53" s="56"/>
      <c r="NP53" s="56"/>
      <c r="NQ53" s="56"/>
      <c r="NR53" s="56"/>
      <c r="NS53" s="56"/>
      <c r="NT53" s="56"/>
      <c r="NU53" s="56"/>
      <c r="NV53" s="56"/>
      <c r="NW53" s="56"/>
      <c r="NX53" s="56"/>
      <c r="NY53" s="56"/>
      <c r="NZ53" s="56"/>
      <c r="OA53" s="56"/>
      <c r="OB53" s="56"/>
      <c r="OC53" s="56"/>
      <c r="OD53" s="56"/>
      <c r="OE53" s="56"/>
      <c r="OF53" s="56"/>
      <c r="OG53" s="56"/>
      <c r="OH53" s="56"/>
      <c r="OI53" s="56"/>
      <c r="OJ53" s="56"/>
      <c r="OK53" s="56"/>
      <c r="OL53" s="56"/>
      <c r="OM53" s="56"/>
      <c r="ON53" s="56"/>
      <c r="OO53" s="56"/>
      <c r="OP53" s="56"/>
      <c r="OQ53" s="56"/>
      <c r="OR53" s="56"/>
      <c r="OS53" s="56"/>
      <c r="OT53" s="56"/>
      <c r="OU53" s="56"/>
      <c r="OV53" s="56"/>
      <c r="OW53" s="56"/>
      <c r="OX53" s="56"/>
      <c r="OY53" s="56"/>
      <c r="OZ53" s="56"/>
      <c r="PA53" s="56"/>
      <c r="PB53" s="56"/>
      <c r="PC53" s="56"/>
      <c r="PD53" s="56"/>
      <c r="PE53" s="56"/>
      <c r="PF53" s="56"/>
      <c r="PG53" s="56"/>
      <c r="PH53" s="56"/>
      <c r="PI53" s="56"/>
      <c r="PJ53" s="56"/>
      <c r="PK53" s="56"/>
      <c r="PL53" s="56"/>
      <c r="PM53" s="56"/>
      <c r="PN53" s="56"/>
      <c r="PO53" s="56"/>
      <c r="PP53" s="56"/>
      <c r="PQ53" s="56"/>
      <c r="PR53" s="56"/>
      <c r="PS53" s="56"/>
      <c r="PT53" s="56"/>
      <c r="PU53" s="56"/>
      <c r="PV53" s="56"/>
      <c r="PW53" s="56"/>
      <c r="PX53" s="56"/>
      <c r="PY53" s="56"/>
      <c r="PZ53" s="56"/>
      <c r="QA53" s="56"/>
      <c r="QB53" s="56"/>
      <c r="QC53" s="56"/>
      <c r="QD53" s="56"/>
      <c r="QE53" s="56"/>
      <c r="QF53" s="56"/>
      <c r="QG53" s="56"/>
      <c r="QH53" s="56"/>
      <c r="QI53" s="56"/>
      <c r="QJ53" s="56"/>
      <c r="QK53" s="56"/>
      <c r="QL53" s="56"/>
      <c r="QM53" s="56"/>
      <c r="QN53" s="56"/>
      <c r="QO53" s="56"/>
      <c r="QP53" s="56"/>
      <c r="QQ53" s="56"/>
      <c r="QR53" s="56"/>
      <c r="QS53" s="56"/>
      <c r="QT53" s="56"/>
      <c r="QU53" s="56"/>
      <c r="QV53" s="56"/>
      <c r="QW53" s="56"/>
      <c r="QX53" s="56"/>
      <c r="QY53" s="56"/>
      <c r="QZ53" s="56"/>
      <c r="RA53" s="56"/>
      <c r="RB53" s="56"/>
      <c r="RC53" s="56"/>
      <c r="RD53" s="56"/>
      <c r="RE53" s="56"/>
      <c r="RF53" s="56"/>
      <c r="RG53" s="56"/>
      <c r="RH53" s="56"/>
      <c r="RI53" s="56"/>
      <c r="RJ53" s="56"/>
      <c r="RK53" s="56"/>
      <c r="RL53" s="56"/>
      <c r="RM53" s="56"/>
      <c r="RN53" s="56"/>
      <c r="RO53" s="56"/>
      <c r="RP53" s="56"/>
      <c r="RQ53" s="56"/>
      <c r="RR53" s="56"/>
      <c r="RS53" s="56"/>
      <c r="RT53" s="56"/>
      <c r="RU53" s="56"/>
      <c r="RV53" s="56"/>
      <c r="RW53" s="56"/>
      <c r="RX53" s="56"/>
      <c r="RY53" s="56"/>
      <c r="RZ53" s="56"/>
      <c r="SA53" s="56"/>
      <c r="SB53" s="56"/>
      <c r="SC53" s="56"/>
      <c r="SD53" s="56"/>
      <c r="SE53" s="56"/>
      <c r="SF53" s="56"/>
      <c r="SG53" s="56"/>
      <c r="SH53" s="56"/>
      <c r="SI53" s="56"/>
      <c r="SJ53" s="56"/>
      <c r="SK53" s="56"/>
      <c r="SL53" s="56"/>
      <c r="SM53" s="56"/>
      <c r="SN53" s="56"/>
      <c r="SO53" s="56"/>
      <c r="SP53" s="56"/>
      <c r="SQ53" s="56"/>
      <c r="SR53" s="56"/>
      <c r="SS53" s="56"/>
      <c r="ST53" s="56"/>
      <c r="SU53" s="56"/>
      <c r="SV53" s="56"/>
      <c r="SW53" s="56"/>
      <c r="SX53" s="56"/>
      <c r="SY53" s="56"/>
      <c r="SZ53" s="56"/>
      <c r="TA53" s="56"/>
      <c r="TB53" s="56"/>
      <c r="TC53" s="56"/>
      <c r="TD53" s="56"/>
      <c r="TE53" s="56"/>
      <c r="TF53" s="56"/>
      <c r="TG53" s="56"/>
      <c r="TH53" s="56"/>
      <c r="TI53" s="56"/>
      <c r="TJ53" s="56"/>
      <c r="TK53" s="56"/>
      <c r="TL53" s="56"/>
      <c r="TM53" s="56"/>
      <c r="TN53" s="56"/>
      <c r="TO53" s="56"/>
      <c r="TP53" s="56"/>
      <c r="TQ53" s="56"/>
      <c r="TR53" s="56"/>
      <c r="TS53" s="56"/>
      <c r="TT53" s="56"/>
      <c r="TU53" s="56"/>
      <c r="TV53" s="56"/>
      <c r="TW53" s="56"/>
      <c r="TX53" s="56"/>
      <c r="TY53" s="56"/>
      <c r="TZ53" s="56"/>
      <c r="UA53" s="56"/>
      <c r="UB53" s="56"/>
      <c r="UC53" s="56"/>
      <c r="UD53" s="56"/>
      <c r="UE53" s="56"/>
      <c r="UF53" s="56"/>
      <c r="UG53" s="56"/>
      <c r="UH53" s="56"/>
      <c r="UI53" s="56"/>
      <c r="UJ53" s="56"/>
      <c r="UK53" s="56"/>
      <c r="UL53" s="56"/>
      <c r="UM53" s="56"/>
      <c r="UN53" s="56"/>
      <c r="UO53" s="56"/>
      <c r="UP53" s="56"/>
      <c r="UQ53" s="56"/>
      <c r="UR53" s="56"/>
      <c r="US53" s="56"/>
      <c r="UT53" s="56"/>
      <c r="UU53" s="56"/>
      <c r="UV53" s="56"/>
      <c r="UW53" s="56"/>
      <c r="UX53" s="56"/>
      <c r="UY53" s="56"/>
      <c r="UZ53" s="56"/>
      <c r="VA53" s="56"/>
      <c r="VB53" s="56"/>
      <c r="VC53" s="56"/>
      <c r="VD53" s="56"/>
      <c r="VE53" s="56"/>
      <c r="VF53" s="56"/>
      <c r="VG53" s="56"/>
      <c r="VH53" s="56"/>
      <c r="VI53" s="56"/>
      <c r="VJ53" s="56"/>
      <c r="VK53" s="56"/>
      <c r="VL53" s="56"/>
      <c r="VM53" s="56"/>
      <c r="VN53" s="56"/>
      <c r="VO53" s="56"/>
      <c r="VP53" s="56"/>
      <c r="VQ53" s="56"/>
      <c r="VR53" s="56"/>
      <c r="VS53" s="56"/>
      <c r="VT53" s="56"/>
      <c r="VU53" s="56"/>
      <c r="VV53" s="56"/>
      <c r="VW53" s="56"/>
      <c r="VX53" s="56"/>
      <c r="VY53" s="56"/>
      <c r="VZ53" s="56"/>
      <c r="WA53" s="56"/>
      <c r="WB53" s="56"/>
      <c r="WC53" s="56"/>
      <c r="WD53" s="56"/>
      <c r="WE53" s="56"/>
      <c r="WF53" s="56"/>
      <c r="WG53" s="56"/>
      <c r="WH53" s="56"/>
      <c r="WI53" s="56"/>
      <c r="WJ53" s="56"/>
      <c r="WK53" s="56"/>
      <c r="WL53" s="56"/>
      <c r="WM53" s="56"/>
      <c r="WN53" s="56"/>
      <c r="WO53" s="56"/>
      <c r="WP53" s="56"/>
      <c r="WQ53" s="56"/>
      <c r="WR53" s="56"/>
      <c r="WS53" s="56"/>
      <c r="WT53" s="56"/>
      <c r="WU53" s="56"/>
      <c r="WV53" s="56"/>
      <c r="WW53" s="56"/>
      <c r="WX53" s="56"/>
      <c r="WY53" s="56"/>
      <c r="WZ53" s="56"/>
      <c r="XA53" s="56"/>
      <c r="XB53" s="56"/>
      <c r="XC53" s="56"/>
      <c r="XD53" s="56"/>
      <c r="XE53" s="56"/>
      <c r="XF53" s="56"/>
      <c r="XG53" s="56"/>
      <c r="XH53" s="56"/>
      <c r="XI53" s="56"/>
      <c r="XJ53" s="56"/>
      <c r="XK53" s="56"/>
      <c r="XL53" s="56"/>
      <c r="XM53" s="56"/>
      <c r="XN53" s="56"/>
      <c r="XO53" s="56"/>
      <c r="XP53" s="56"/>
      <c r="XQ53" s="56"/>
      <c r="XR53" s="56"/>
      <c r="XS53" s="56"/>
      <c r="XT53" s="56"/>
      <c r="XU53" s="56"/>
      <c r="XV53" s="56"/>
      <c r="XW53" s="56"/>
      <c r="XX53" s="56"/>
      <c r="XY53" s="56"/>
      <c r="XZ53" s="56"/>
      <c r="YA53" s="56"/>
      <c r="YB53" s="56"/>
      <c r="YC53" s="56"/>
      <c r="YD53" s="56"/>
      <c r="YE53" s="56"/>
      <c r="YF53" s="56"/>
      <c r="YG53" s="56"/>
      <c r="YH53" s="56"/>
      <c r="YI53" s="56"/>
      <c r="YJ53" s="56"/>
      <c r="YK53" s="56"/>
      <c r="YL53" s="56"/>
      <c r="YM53" s="56"/>
      <c r="YN53" s="56"/>
      <c r="YO53" s="56"/>
      <c r="YP53" s="56"/>
      <c r="YQ53" s="56"/>
      <c r="YR53" s="56"/>
      <c r="YS53" s="56"/>
      <c r="YT53" s="56"/>
      <c r="YU53" s="56"/>
      <c r="YV53" s="56"/>
      <c r="YW53" s="56"/>
      <c r="YX53" s="56"/>
      <c r="YY53" s="56"/>
    </row>
    <row r="54" spans="2:675" s="1" customFormat="1" ht="15" hidden="1" customHeight="1">
      <c r="B54" s="56"/>
      <c r="C54" s="56"/>
      <c r="D54" s="56"/>
      <c r="E54" s="56"/>
      <c r="F54" s="56"/>
      <c r="G54" s="56"/>
      <c r="H54" s="56"/>
      <c r="I54" s="56"/>
      <c r="J54" s="56"/>
      <c r="K54" s="56"/>
      <c r="L54" s="56"/>
      <c r="M54" s="56"/>
      <c r="N54" s="56"/>
      <c r="O54" s="56"/>
      <c r="P54" s="56"/>
      <c r="Q54" s="56"/>
      <c r="R54" s="56"/>
      <c r="S54" s="5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c r="HQ54" s="56"/>
      <c r="HR54" s="56"/>
      <c r="HS54" s="56"/>
      <c r="HT54" s="56"/>
      <c r="HU54" s="56"/>
      <c r="HV54" s="56"/>
      <c r="HW54" s="56"/>
      <c r="HX54" s="56"/>
      <c r="HY54" s="56"/>
      <c r="HZ54" s="56"/>
      <c r="IA54" s="56"/>
      <c r="IB54" s="56"/>
      <c r="IC54" s="56"/>
      <c r="ID54" s="56"/>
      <c r="IE54" s="56"/>
      <c r="IF54" s="56"/>
      <c r="IG54" s="56"/>
      <c r="IH54" s="56"/>
      <c r="II54" s="56"/>
      <c r="IJ54" s="56"/>
      <c r="IK54" s="56"/>
      <c r="IL54" s="56"/>
      <c r="IM54" s="56"/>
      <c r="IN54" s="56"/>
      <c r="IO54" s="56"/>
      <c r="IP54" s="56"/>
      <c r="IQ54" s="56"/>
      <c r="IR54" s="56"/>
      <c r="IS54" s="56"/>
      <c r="IT54" s="56"/>
      <c r="IU54" s="56"/>
      <c r="IV54" s="56"/>
      <c r="IW54" s="56"/>
      <c r="IX54" s="56"/>
      <c r="IY54" s="56"/>
      <c r="IZ54" s="56"/>
      <c r="JA54" s="56"/>
      <c r="JB54" s="56"/>
      <c r="JC54" s="56"/>
      <c r="JD54" s="56"/>
      <c r="JE54" s="56"/>
      <c r="JF54" s="56"/>
      <c r="JG54" s="56"/>
      <c r="JH54" s="56"/>
      <c r="JI54" s="56"/>
      <c r="JJ54" s="56"/>
      <c r="JK54" s="56"/>
      <c r="JL54" s="56"/>
      <c r="JM54" s="56"/>
      <c r="JN54" s="56"/>
      <c r="JO54" s="56"/>
      <c r="JP54" s="56"/>
      <c r="JQ54" s="56"/>
      <c r="JR54" s="56"/>
      <c r="JS54" s="56"/>
      <c r="JT54" s="56"/>
      <c r="JU54" s="56"/>
      <c r="JV54" s="56"/>
      <c r="JW54" s="56"/>
      <c r="JX54" s="56"/>
      <c r="JY54" s="56"/>
      <c r="JZ54" s="56"/>
      <c r="KA54" s="56"/>
      <c r="KB54" s="56"/>
      <c r="KC54" s="56"/>
      <c r="KD54" s="56"/>
      <c r="KE54" s="56"/>
      <c r="KF54" s="56"/>
      <c r="KG54" s="56"/>
      <c r="KH54" s="56"/>
      <c r="KI54" s="56"/>
      <c r="KJ54" s="56"/>
      <c r="KK54" s="56"/>
      <c r="KL54" s="56"/>
      <c r="KM54" s="56"/>
      <c r="KN54" s="56"/>
      <c r="KO54" s="56"/>
      <c r="KP54" s="56"/>
      <c r="KQ54" s="56"/>
      <c r="KR54" s="56"/>
      <c r="KS54" s="56"/>
      <c r="KT54" s="56"/>
      <c r="KU54" s="56"/>
      <c r="KV54" s="56"/>
      <c r="KW54" s="56"/>
      <c r="KX54" s="56"/>
      <c r="KY54" s="56"/>
      <c r="KZ54" s="56"/>
      <c r="LA54" s="56"/>
      <c r="LB54" s="56"/>
      <c r="LC54" s="56"/>
      <c r="LD54" s="56"/>
      <c r="LE54" s="56"/>
      <c r="LF54" s="56"/>
      <c r="LG54" s="56"/>
      <c r="LH54" s="56"/>
      <c r="LI54" s="56"/>
      <c r="LJ54" s="56"/>
      <c r="LK54" s="56"/>
      <c r="LL54" s="56"/>
      <c r="LM54" s="56"/>
      <c r="LN54" s="56"/>
      <c r="LO54" s="56"/>
      <c r="LP54" s="56"/>
      <c r="LQ54" s="56"/>
      <c r="LR54" s="56"/>
      <c r="LS54" s="56"/>
      <c r="LT54" s="56"/>
      <c r="LU54" s="56"/>
      <c r="LV54" s="56"/>
      <c r="LW54" s="56"/>
      <c r="LX54" s="56"/>
      <c r="LY54" s="56"/>
      <c r="LZ54" s="56"/>
      <c r="MA54" s="56"/>
      <c r="MB54" s="56"/>
      <c r="MC54" s="56"/>
      <c r="MD54" s="56"/>
      <c r="ME54" s="56"/>
      <c r="MF54" s="56"/>
      <c r="MG54" s="56"/>
      <c r="MH54" s="56"/>
      <c r="MI54" s="56"/>
      <c r="MJ54" s="56"/>
      <c r="MK54" s="56"/>
      <c r="ML54" s="56"/>
      <c r="MM54" s="56"/>
      <c r="MN54" s="56"/>
      <c r="MO54" s="56"/>
      <c r="MP54" s="56"/>
      <c r="MQ54" s="56"/>
      <c r="MR54" s="56"/>
      <c r="MS54" s="56"/>
      <c r="MT54" s="56"/>
      <c r="MU54" s="56"/>
      <c r="MV54" s="56"/>
      <c r="MW54" s="56"/>
      <c r="MX54" s="56"/>
      <c r="MY54" s="56"/>
      <c r="MZ54" s="56"/>
      <c r="NA54" s="56"/>
      <c r="NB54" s="56"/>
      <c r="NC54" s="56"/>
      <c r="ND54" s="56"/>
      <c r="NE54" s="56"/>
      <c r="NF54" s="56"/>
      <c r="NG54" s="56"/>
      <c r="NH54" s="56"/>
      <c r="NI54" s="56"/>
      <c r="NJ54" s="56"/>
      <c r="NK54" s="56"/>
      <c r="NL54" s="56"/>
      <c r="NM54" s="56"/>
      <c r="NN54" s="56"/>
      <c r="NO54" s="56"/>
      <c r="NP54" s="56"/>
      <c r="NQ54" s="56"/>
      <c r="NR54" s="56"/>
      <c r="NS54" s="56"/>
      <c r="NT54" s="56"/>
      <c r="NU54" s="56"/>
      <c r="NV54" s="56"/>
      <c r="NW54" s="56"/>
      <c r="NX54" s="56"/>
      <c r="NY54" s="56"/>
      <c r="NZ54" s="56"/>
      <c r="OA54" s="56"/>
      <c r="OB54" s="56"/>
      <c r="OC54" s="56"/>
      <c r="OD54" s="56"/>
      <c r="OE54" s="56"/>
      <c r="OF54" s="56"/>
      <c r="OG54" s="56"/>
      <c r="OH54" s="56"/>
      <c r="OI54" s="56"/>
      <c r="OJ54" s="56"/>
      <c r="OK54" s="56"/>
      <c r="OL54" s="56"/>
      <c r="OM54" s="56"/>
      <c r="ON54" s="56"/>
      <c r="OO54" s="56"/>
      <c r="OP54" s="56"/>
      <c r="OQ54" s="56"/>
      <c r="OR54" s="56"/>
      <c r="OS54" s="56"/>
      <c r="OT54" s="56"/>
      <c r="OU54" s="56"/>
      <c r="OV54" s="56"/>
      <c r="OW54" s="56"/>
      <c r="OX54" s="56"/>
      <c r="OY54" s="56"/>
      <c r="OZ54" s="56"/>
      <c r="PA54" s="56"/>
      <c r="PB54" s="56"/>
      <c r="PC54" s="56"/>
      <c r="PD54" s="56"/>
      <c r="PE54" s="56"/>
      <c r="PF54" s="56"/>
      <c r="PG54" s="56"/>
      <c r="PH54" s="56"/>
      <c r="PI54" s="56"/>
      <c r="PJ54" s="56"/>
      <c r="PK54" s="56"/>
      <c r="PL54" s="56"/>
      <c r="PM54" s="56"/>
      <c r="PN54" s="56"/>
      <c r="PO54" s="56"/>
      <c r="PP54" s="56"/>
      <c r="PQ54" s="56"/>
      <c r="PR54" s="56"/>
      <c r="PS54" s="56"/>
      <c r="PT54" s="56"/>
      <c r="PU54" s="56"/>
      <c r="PV54" s="56"/>
      <c r="PW54" s="56"/>
      <c r="PX54" s="56"/>
      <c r="PY54" s="56"/>
      <c r="PZ54" s="56"/>
      <c r="QA54" s="56"/>
      <c r="QB54" s="56"/>
      <c r="QC54" s="56"/>
      <c r="QD54" s="56"/>
      <c r="QE54" s="56"/>
      <c r="QF54" s="56"/>
      <c r="QG54" s="56"/>
      <c r="QH54" s="56"/>
      <c r="QI54" s="56"/>
      <c r="QJ54" s="56"/>
      <c r="QK54" s="56"/>
      <c r="QL54" s="56"/>
      <c r="QM54" s="56"/>
      <c r="QN54" s="56"/>
      <c r="QO54" s="56"/>
      <c r="QP54" s="56"/>
      <c r="QQ54" s="56"/>
      <c r="QR54" s="56"/>
      <c r="QS54" s="56"/>
      <c r="QT54" s="56"/>
      <c r="QU54" s="56"/>
      <c r="QV54" s="56"/>
      <c r="QW54" s="56"/>
      <c r="QX54" s="56"/>
      <c r="QY54" s="56"/>
      <c r="QZ54" s="56"/>
      <c r="RA54" s="56"/>
      <c r="RB54" s="56"/>
      <c r="RC54" s="56"/>
      <c r="RD54" s="56"/>
      <c r="RE54" s="56"/>
      <c r="RF54" s="56"/>
      <c r="RG54" s="56"/>
      <c r="RH54" s="56"/>
      <c r="RI54" s="56"/>
      <c r="RJ54" s="56"/>
      <c r="RK54" s="56"/>
      <c r="RL54" s="56"/>
      <c r="RM54" s="56"/>
      <c r="RN54" s="56"/>
      <c r="RO54" s="56"/>
      <c r="RP54" s="56"/>
      <c r="RQ54" s="56"/>
      <c r="RR54" s="56"/>
      <c r="RS54" s="56"/>
      <c r="RT54" s="56"/>
      <c r="RU54" s="56"/>
      <c r="RV54" s="56"/>
      <c r="RW54" s="56"/>
      <c r="RX54" s="56"/>
      <c r="RY54" s="56"/>
      <c r="RZ54" s="56"/>
      <c r="SA54" s="56"/>
      <c r="SB54" s="56"/>
      <c r="SC54" s="56"/>
      <c r="SD54" s="56"/>
      <c r="SE54" s="56"/>
      <c r="SF54" s="56"/>
      <c r="SG54" s="56"/>
      <c r="SH54" s="56"/>
      <c r="SI54" s="56"/>
      <c r="SJ54" s="56"/>
      <c r="SK54" s="56"/>
      <c r="SL54" s="56"/>
      <c r="SM54" s="56"/>
      <c r="SN54" s="56"/>
      <c r="SO54" s="56"/>
      <c r="SP54" s="56"/>
      <c r="SQ54" s="56"/>
      <c r="SR54" s="56"/>
      <c r="SS54" s="56"/>
      <c r="ST54" s="56"/>
      <c r="SU54" s="56"/>
      <c r="SV54" s="56"/>
      <c r="SW54" s="56"/>
      <c r="SX54" s="56"/>
      <c r="SY54" s="56"/>
      <c r="SZ54" s="56"/>
      <c r="TA54" s="56"/>
      <c r="TB54" s="56"/>
      <c r="TC54" s="56"/>
      <c r="TD54" s="56"/>
      <c r="TE54" s="56"/>
      <c r="TF54" s="56"/>
      <c r="TG54" s="56"/>
      <c r="TH54" s="56"/>
      <c r="TI54" s="56"/>
      <c r="TJ54" s="56"/>
      <c r="TK54" s="56"/>
      <c r="TL54" s="56"/>
      <c r="TM54" s="56"/>
      <c r="TN54" s="56"/>
      <c r="TO54" s="56"/>
      <c r="TP54" s="56"/>
      <c r="TQ54" s="56"/>
      <c r="TR54" s="56"/>
      <c r="TS54" s="56"/>
      <c r="TT54" s="56"/>
      <c r="TU54" s="56"/>
      <c r="TV54" s="56"/>
      <c r="TW54" s="56"/>
      <c r="TX54" s="56"/>
      <c r="TY54" s="56"/>
      <c r="TZ54" s="56"/>
      <c r="UA54" s="56"/>
      <c r="UB54" s="56"/>
      <c r="UC54" s="56"/>
      <c r="UD54" s="56"/>
      <c r="UE54" s="56"/>
      <c r="UF54" s="56"/>
      <c r="UG54" s="56"/>
      <c r="UH54" s="56"/>
      <c r="UI54" s="56"/>
      <c r="UJ54" s="56"/>
      <c r="UK54" s="56"/>
      <c r="UL54" s="56"/>
      <c r="UM54" s="56"/>
      <c r="UN54" s="56"/>
      <c r="UO54" s="56"/>
      <c r="UP54" s="56"/>
      <c r="UQ54" s="56"/>
      <c r="UR54" s="56"/>
      <c r="US54" s="56"/>
      <c r="UT54" s="56"/>
      <c r="UU54" s="56"/>
      <c r="UV54" s="56"/>
      <c r="UW54" s="56"/>
      <c r="UX54" s="56"/>
      <c r="UY54" s="56"/>
      <c r="UZ54" s="56"/>
      <c r="VA54" s="56"/>
      <c r="VB54" s="56"/>
      <c r="VC54" s="56"/>
      <c r="VD54" s="56"/>
      <c r="VE54" s="56"/>
      <c r="VF54" s="56"/>
      <c r="VG54" s="56"/>
      <c r="VH54" s="56"/>
      <c r="VI54" s="56"/>
      <c r="VJ54" s="56"/>
      <c r="VK54" s="56"/>
      <c r="VL54" s="56"/>
      <c r="VM54" s="56"/>
      <c r="VN54" s="56"/>
      <c r="VO54" s="56"/>
      <c r="VP54" s="56"/>
      <c r="VQ54" s="56"/>
      <c r="VR54" s="56"/>
      <c r="VS54" s="56"/>
      <c r="VT54" s="56"/>
      <c r="VU54" s="56"/>
      <c r="VV54" s="56"/>
      <c r="VW54" s="56"/>
      <c r="VX54" s="56"/>
      <c r="VY54" s="56"/>
      <c r="VZ54" s="56"/>
      <c r="WA54" s="56"/>
      <c r="WB54" s="56"/>
      <c r="WC54" s="56"/>
      <c r="WD54" s="56"/>
      <c r="WE54" s="56"/>
      <c r="WF54" s="56"/>
      <c r="WG54" s="56"/>
      <c r="WH54" s="56"/>
      <c r="WI54" s="56"/>
      <c r="WJ54" s="56"/>
      <c r="WK54" s="56"/>
      <c r="WL54" s="56"/>
      <c r="WM54" s="56"/>
      <c r="WN54" s="56"/>
      <c r="WO54" s="56"/>
      <c r="WP54" s="56"/>
      <c r="WQ54" s="56"/>
      <c r="WR54" s="56"/>
      <c r="WS54" s="56"/>
      <c r="WT54" s="56"/>
      <c r="WU54" s="56"/>
      <c r="WV54" s="56"/>
      <c r="WW54" s="56"/>
      <c r="WX54" s="56"/>
      <c r="WY54" s="56"/>
      <c r="WZ54" s="56"/>
      <c r="XA54" s="56"/>
      <c r="XB54" s="56"/>
      <c r="XC54" s="56"/>
      <c r="XD54" s="56"/>
      <c r="XE54" s="56"/>
      <c r="XF54" s="56"/>
      <c r="XG54" s="56"/>
      <c r="XH54" s="56"/>
      <c r="XI54" s="56"/>
      <c r="XJ54" s="56"/>
      <c r="XK54" s="56"/>
      <c r="XL54" s="56"/>
      <c r="XM54" s="56"/>
      <c r="XN54" s="56"/>
      <c r="XO54" s="56"/>
      <c r="XP54" s="56"/>
      <c r="XQ54" s="56"/>
      <c r="XR54" s="56"/>
      <c r="XS54" s="56"/>
      <c r="XT54" s="56"/>
      <c r="XU54" s="56"/>
      <c r="XV54" s="56"/>
      <c r="XW54" s="56"/>
      <c r="XX54" s="56"/>
      <c r="XY54" s="56"/>
      <c r="XZ54" s="56"/>
      <c r="YA54" s="56"/>
      <c r="YB54" s="56"/>
      <c r="YC54" s="56"/>
      <c r="YD54" s="56"/>
      <c r="YE54" s="56"/>
      <c r="YF54" s="56"/>
      <c r="YG54" s="56"/>
      <c r="YH54" s="56"/>
      <c r="YI54" s="56"/>
      <c r="YJ54" s="56"/>
      <c r="YK54" s="56"/>
      <c r="YL54" s="56"/>
      <c r="YM54" s="56"/>
      <c r="YN54" s="56"/>
      <c r="YO54" s="56"/>
      <c r="YP54" s="56"/>
      <c r="YQ54" s="56"/>
      <c r="YR54" s="56"/>
      <c r="YS54" s="56"/>
      <c r="YT54" s="56"/>
      <c r="YU54" s="56"/>
      <c r="YV54" s="56"/>
      <c r="YW54" s="56"/>
      <c r="YX54" s="56"/>
      <c r="YY54" s="56"/>
    </row>
    <row r="55" spans="2:675" s="1" customFormat="1" ht="15" hidden="1" customHeight="1">
      <c r="B55" s="56"/>
      <c r="C55" s="56"/>
      <c r="D55" s="56"/>
      <c r="E55" s="56"/>
      <c r="F55" s="56"/>
      <c r="G55" s="56"/>
      <c r="H55" s="56"/>
      <c r="I55" s="56"/>
      <c r="J55" s="56"/>
      <c r="K55" s="56"/>
      <c r="L55" s="56"/>
      <c r="M55" s="56"/>
      <c r="N55" s="56"/>
      <c r="O55" s="56"/>
      <c r="P55" s="56"/>
      <c r="Q55" s="56"/>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c r="HQ55" s="56"/>
      <c r="HR55" s="56"/>
      <c r="HS55" s="56"/>
      <c r="HT55" s="56"/>
      <c r="HU55" s="56"/>
      <c r="HV55" s="56"/>
      <c r="HW55" s="56"/>
      <c r="HX55" s="56"/>
      <c r="HY55" s="56"/>
      <c r="HZ55" s="56"/>
      <c r="IA55" s="56"/>
      <c r="IB55" s="56"/>
      <c r="IC55" s="56"/>
      <c r="ID55" s="56"/>
      <c r="IE55" s="56"/>
      <c r="IF55" s="56"/>
      <c r="IG55" s="56"/>
      <c r="IH55" s="56"/>
      <c r="II55" s="56"/>
      <c r="IJ55" s="56"/>
      <c r="IK55" s="56"/>
      <c r="IL55" s="56"/>
      <c r="IM55" s="56"/>
      <c r="IN55" s="56"/>
      <c r="IO55" s="56"/>
      <c r="IP55" s="56"/>
      <c r="IQ55" s="56"/>
      <c r="IR55" s="56"/>
      <c r="IS55" s="56"/>
      <c r="IT55" s="56"/>
      <c r="IU55" s="56"/>
      <c r="IV55" s="56"/>
      <c r="IW55" s="56"/>
      <c r="IX55" s="56"/>
      <c r="IY55" s="56"/>
      <c r="IZ55" s="56"/>
      <c r="JA55" s="56"/>
      <c r="JB55" s="56"/>
      <c r="JC55" s="56"/>
      <c r="JD55" s="56"/>
      <c r="JE55" s="56"/>
      <c r="JF55" s="56"/>
      <c r="JG55" s="56"/>
      <c r="JH55" s="56"/>
      <c r="JI55" s="56"/>
      <c r="JJ55" s="56"/>
      <c r="JK55" s="56"/>
      <c r="JL55" s="56"/>
      <c r="JM55" s="56"/>
      <c r="JN55" s="56"/>
      <c r="JO55" s="56"/>
      <c r="JP55" s="56"/>
      <c r="JQ55" s="56"/>
      <c r="JR55" s="56"/>
      <c r="JS55" s="56"/>
      <c r="JT55" s="56"/>
      <c r="JU55" s="56"/>
      <c r="JV55" s="56"/>
      <c r="JW55" s="56"/>
      <c r="JX55" s="56"/>
      <c r="JY55" s="56"/>
      <c r="JZ55" s="56"/>
      <c r="KA55" s="56"/>
      <c r="KB55" s="56"/>
      <c r="KC55" s="56"/>
      <c r="KD55" s="56"/>
      <c r="KE55" s="56"/>
      <c r="KF55" s="56"/>
      <c r="KG55" s="56"/>
      <c r="KH55" s="56"/>
      <c r="KI55" s="56"/>
      <c r="KJ55" s="56"/>
      <c r="KK55" s="56"/>
      <c r="KL55" s="56"/>
      <c r="KM55" s="56"/>
      <c r="KN55" s="56"/>
      <c r="KO55" s="56"/>
      <c r="KP55" s="56"/>
      <c r="KQ55" s="56"/>
      <c r="KR55" s="56"/>
      <c r="KS55" s="56"/>
      <c r="KT55" s="56"/>
      <c r="KU55" s="56"/>
      <c r="KV55" s="56"/>
      <c r="KW55" s="56"/>
      <c r="KX55" s="56"/>
      <c r="KY55" s="56"/>
      <c r="KZ55" s="56"/>
      <c r="LA55" s="56"/>
      <c r="LB55" s="56"/>
      <c r="LC55" s="56"/>
      <c r="LD55" s="56"/>
      <c r="LE55" s="56"/>
      <c r="LF55" s="56"/>
      <c r="LG55" s="56"/>
      <c r="LH55" s="56"/>
      <c r="LI55" s="56"/>
      <c r="LJ55" s="56"/>
      <c r="LK55" s="56"/>
      <c r="LL55" s="56"/>
      <c r="LM55" s="56"/>
      <c r="LN55" s="56"/>
      <c r="LO55" s="56"/>
      <c r="LP55" s="56"/>
      <c r="LQ55" s="56"/>
      <c r="LR55" s="56"/>
      <c r="LS55" s="56"/>
      <c r="LT55" s="56"/>
      <c r="LU55" s="56"/>
      <c r="LV55" s="56"/>
      <c r="LW55" s="56"/>
      <c r="LX55" s="56"/>
      <c r="LY55" s="56"/>
      <c r="LZ55" s="56"/>
      <c r="MA55" s="56"/>
      <c r="MB55" s="56"/>
      <c r="MC55" s="56"/>
      <c r="MD55" s="56"/>
      <c r="ME55" s="56"/>
      <c r="MF55" s="56"/>
      <c r="MG55" s="56"/>
      <c r="MH55" s="56"/>
      <c r="MI55" s="56"/>
      <c r="MJ55" s="56"/>
      <c r="MK55" s="56"/>
      <c r="ML55" s="56"/>
      <c r="MM55" s="56"/>
      <c r="MN55" s="56"/>
      <c r="MO55" s="56"/>
      <c r="MP55" s="56"/>
      <c r="MQ55" s="56"/>
      <c r="MR55" s="56"/>
      <c r="MS55" s="56"/>
      <c r="MT55" s="56"/>
      <c r="MU55" s="56"/>
      <c r="MV55" s="56"/>
      <c r="MW55" s="56"/>
      <c r="MX55" s="56"/>
      <c r="MY55" s="56"/>
      <c r="MZ55" s="56"/>
      <c r="NA55" s="56"/>
      <c r="NB55" s="56"/>
      <c r="NC55" s="56"/>
      <c r="ND55" s="56"/>
      <c r="NE55" s="56"/>
      <c r="NF55" s="56"/>
      <c r="NG55" s="56"/>
      <c r="NH55" s="56"/>
      <c r="NI55" s="56"/>
      <c r="NJ55" s="56"/>
      <c r="NK55" s="56"/>
      <c r="NL55" s="56"/>
      <c r="NM55" s="56"/>
      <c r="NN55" s="56"/>
      <c r="NO55" s="56"/>
      <c r="NP55" s="56"/>
      <c r="NQ55" s="56"/>
      <c r="NR55" s="56"/>
      <c r="NS55" s="56"/>
      <c r="NT55" s="56"/>
      <c r="NU55" s="56"/>
      <c r="NV55" s="56"/>
      <c r="NW55" s="56"/>
      <c r="NX55" s="56"/>
      <c r="NY55" s="56"/>
      <c r="NZ55" s="56"/>
      <c r="OA55" s="56"/>
      <c r="OB55" s="56"/>
      <c r="OC55" s="56"/>
      <c r="OD55" s="56"/>
      <c r="OE55" s="56"/>
      <c r="OF55" s="56"/>
      <c r="OG55" s="56"/>
      <c r="OH55" s="56"/>
      <c r="OI55" s="56"/>
      <c r="OJ55" s="56"/>
      <c r="OK55" s="56"/>
      <c r="OL55" s="56"/>
      <c r="OM55" s="56"/>
      <c r="ON55" s="56"/>
      <c r="OO55" s="56"/>
      <c r="OP55" s="56"/>
      <c r="OQ55" s="56"/>
      <c r="OR55" s="56"/>
      <c r="OS55" s="56"/>
      <c r="OT55" s="56"/>
      <c r="OU55" s="56"/>
      <c r="OV55" s="56"/>
      <c r="OW55" s="56"/>
      <c r="OX55" s="56"/>
      <c r="OY55" s="56"/>
      <c r="OZ55" s="56"/>
      <c r="PA55" s="56"/>
      <c r="PB55" s="56"/>
      <c r="PC55" s="56"/>
      <c r="PD55" s="56"/>
      <c r="PE55" s="56"/>
      <c r="PF55" s="56"/>
      <c r="PG55" s="56"/>
      <c r="PH55" s="56"/>
      <c r="PI55" s="56"/>
      <c r="PJ55" s="56"/>
      <c r="PK55" s="56"/>
      <c r="PL55" s="56"/>
      <c r="PM55" s="56"/>
      <c r="PN55" s="56"/>
      <c r="PO55" s="56"/>
      <c r="PP55" s="56"/>
      <c r="PQ55" s="56"/>
      <c r="PR55" s="56"/>
      <c r="PS55" s="56"/>
      <c r="PT55" s="56"/>
      <c r="PU55" s="56"/>
      <c r="PV55" s="56"/>
      <c r="PW55" s="56"/>
      <c r="PX55" s="56"/>
      <c r="PY55" s="56"/>
      <c r="PZ55" s="56"/>
      <c r="QA55" s="56"/>
      <c r="QB55" s="56"/>
      <c r="QC55" s="56"/>
      <c r="QD55" s="56"/>
      <c r="QE55" s="56"/>
      <c r="QF55" s="56"/>
      <c r="QG55" s="56"/>
      <c r="QH55" s="56"/>
      <c r="QI55" s="56"/>
      <c r="QJ55" s="56"/>
      <c r="QK55" s="56"/>
      <c r="QL55" s="56"/>
      <c r="QM55" s="56"/>
      <c r="QN55" s="56"/>
      <c r="QO55" s="56"/>
      <c r="QP55" s="56"/>
      <c r="QQ55" s="56"/>
      <c r="QR55" s="56"/>
      <c r="QS55" s="56"/>
      <c r="QT55" s="56"/>
      <c r="QU55" s="56"/>
      <c r="QV55" s="56"/>
      <c r="QW55" s="56"/>
      <c r="QX55" s="56"/>
      <c r="QY55" s="56"/>
      <c r="QZ55" s="56"/>
      <c r="RA55" s="56"/>
      <c r="RB55" s="56"/>
      <c r="RC55" s="56"/>
      <c r="RD55" s="56"/>
      <c r="RE55" s="56"/>
      <c r="RF55" s="56"/>
      <c r="RG55" s="56"/>
      <c r="RH55" s="56"/>
      <c r="RI55" s="56"/>
      <c r="RJ55" s="56"/>
      <c r="RK55" s="56"/>
      <c r="RL55" s="56"/>
      <c r="RM55" s="56"/>
      <c r="RN55" s="56"/>
      <c r="RO55" s="56"/>
      <c r="RP55" s="56"/>
      <c r="RQ55" s="56"/>
      <c r="RR55" s="56"/>
      <c r="RS55" s="56"/>
      <c r="RT55" s="56"/>
      <c r="RU55" s="56"/>
      <c r="RV55" s="56"/>
      <c r="RW55" s="56"/>
      <c r="RX55" s="56"/>
      <c r="RY55" s="56"/>
      <c r="RZ55" s="56"/>
      <c r="SA55" s="56"/>
      <c r="SB55" s="56"/>
      <c r="SC55" s="56"/>
      <c r="SD55" s="56"/>
      <c r="SE55" s="56"/>
      <c r="SF55" s="56"/>
      <c r="SG55" s="56"/>
      <c r="SH55" s="56"/>
      <c r="SI55" s="56"/>
      <c r="SJ55" s="56"/>
      <c r="SK55" s="56"/>
      <c r="SL55" s="56"/>
      <c r="SM55" s="56"/>
      <c r="SN55" s="56"/>
      <c r="SO55" s="56"/>
      <c r="SP55" s="56"/>
      <c r="SQ55" s="56"/>
      <c r="SR55" s="56"/>
      <c r="SS55" s="56"/>
      <c r="ST55" s="56"/>
      <c r="SU55" s="56"/>
      <c r="SV55" s="56"/>
      <c r="SW55" s="56"/>
      <c r="SX55" s="56"/>
      <c r="SY55" s="56"/>
      <c r="SZ55" s="56"/>
      <c r="TA55" s="56"/>
      <c r="TB55" s="56"/>
      <c r="TC55" s="56"/>
      <c r="TD55" s="56"/>
      <c r="TE55" s="56"/>
      <c r="TF55" s="56"/>
      <c r="TG55" s="56"/>
      <c r="TH55" s="56"/>
      <c r="TI55" s="56"/>
      <c r="TJ55" s="56"/>
      <c r="TK55" s="56"/>
      <c r="TL55" s="56"/>
      <c r="TM55" s="56"/>
      <c r="TN55" s="56"/>
      <c r="TO55" s="56"/>
      <c r="TP55" s="56"/>
      <c r="TQ55" s="56"/>
      <c r="TR55" s="56"/>
      <c r="TS55" s="56"/>
      <c r="TT55" s="56"/>
      <c r="TU55" s="56"/>
      <c r="TV55" s="56"/>
      <c r="TW55" s="56"/>
      <c r="TX55" s="56"/>
      <c r="TY55" s="56"/>
      <c r="TZ55" s="56"/>
      <c r="UA55" s="56"/>
      <c r="UB55" s="56"/>
      <c r="UC55" s="56"/>
      <c r="UD55" s="56"/>
      <c r="UE55" s="56"/>
      <c r="UF55" s="56"/>
      <c r="UG55" s="56"/>
      <c r="UH55" s="56"/>
      <c r="UI55" s="56"/>
      <c r="UJ55" s="56"/>
      <c r="UK55" s="56"/>
      <c r="UL55" s="56"/>
      <c r="UM55" s="56"/>
      <c r="UN55" s="56"/>
      <c r="UO55" s="56"/>
      <c r="UP55" s="56"/>
      <c r="UQ55" s="56"/>
      <c r="UR55" s="56"/>
      <c r="US55" s="56"/>
      <c r="UT55" s="56"/>
      <c r="UU55" s="56"/>
      <c r="UV55" s="56"/>
      <c r="UW55" s="56"/>
      <c r="UX55" s="56"/>
      <c r="UY55" s="56"/>
      <c r="UZ55" s="56"/>
      <c r="VA55" s="56"/>
      <c r="VB55" s="56"/>
      <c r="VC55" s="56"/>
      <c r="VD55" s="56"/>
      <c r="VE55" s="56"/>
      <c r="VF55" s="56"/>
      <c r="VG55" s="56"/>
      <c r="VH55" s="56"/>
      <c r="VI55" s="56"/>
      <c r="VJ55" s="56"/>
      <c r="VK55" s="56"/>
      <c r="VL55" s="56"/>
      <c r="VM55" s="56"/>
      <c r="VN55" s="56"/>
      <c r="VO55" s="56"/>
      <c r="VP55" s="56"/>
      <c r="VQ55" s="56"/>
      <c r="VR55" s="56"/>
      <c r="VS55" s="56"/>
      <c r="VT55" s="56"/>
      <c r="VU55" s="56"/>
      <c r="VV55" s="56"/>
      <c r="VW55" s="56"/>
      <c r="VX55" s="56"/>
      <c r="VY55" s="56"/>
      <c r="VZ55" s="56"/>
      <c r="WA55" s="56"/>
      <c r="WB55" s="56"/>
      <c r="WC55" s="56"/>
      <c r="WD55" s="56"/>
      <c r="WE55" s="56"/>
      <c r="WF55" s="56"/>
      <c r="WG55" s="56"/>
      <c r="WH55" s="56"/>
      <c r="WI55" s="56"/>
      <c r="WJ55" s="56"/>
      <c r="WK55" s="56"/>
      <c r="WL55" s="56"/>
      <c r="WM55" s="56"/>
      <c r="WN55" s="56"/>
      <c r="WO55" s="56"/>
      <c r="WP55" s="56"/>
      <c r="WQ55" s="56"/>
      <c r="WR55" s="56"/>
      <c r="WS55" s="56"/>
      <c r="WT55" s="56"/>
      <c r="WU55" s="56"/>
      <c r="WV55" s="56"/>
      <c r="WW55" s="56"/>
      <c r="WX55" s="56"/>
      <c r="WY55" s="56"/>
      <c r="WZ55" s="56"/>
      <c r="XA55" s="56"/>
      <c r="XB55" s="56"/>
      <c r="XC55" s="56"/>
      <c r="XD55" s="56"/>
      <c r="XE55" s="56"/>
      <c r="XF55" s="56"/>
      <c r="XG55" s="56"/>
      <c r="XH55" s="56"/>
      <c r="XI55" s="56"/>
      <c r="XJ55" s="56"/>
      <c r="XK55" s="56"/>
      <c r="XL55" s="56"/>
      <c r="XM55" s="56"/>
      <c r="XN55" s="56"/>
      <c r="XO55" s="56"/>
      <c r="XP55" s="56"/>
      <c r="XQ55" s="56"/>
      <c r="XR55" s="56"/>
      <c r="XS55" s="56"/>
      <c r="XT55" s="56"/>
      <c r="XU55" s="56"/>
      <c r="XV55" s="56"/>
      <c r="XW55" s="56"/>
      <c r="XX55" s="56"/>
      <c r="XY55" s="56"/>
      <c r="XZ55" s="56"/>
      <c r="YA55" s="56"/>
      <c r="YB55" s="56"/>
      <c r="YC55" s="56"/>
      <c r="YD55" s="56"/>
      <c r="YE55" s="56"/>
      <c r="YF55" s="56"/>
      <c r="YG55" s="56"/>
      <c r="YH55" s="56"/>
      <c r="YI55" s="56"/>
      <c r="YJ55" s="56"/>
      <c r="YK55" s="56"/>
      <c r="YL55" s="56"/>
      <c r="YM55" s="56"/>
      <c r="YN55" s="56"/>
      <c r="YO55" s="56"/>
      <c r="YP55" s="56"/>
      <c r="YQ55" s="56"/>
      <c r="YR55" s="56"/>
      <c r="YS55" s="56"/>
      <c r="YT55" s="56"/>
      <c r="YU55" s="56"/>
      <c r="YV55" s="56"/>
      <c r="YW55" s="56"/>
      <c r="YX55" s="56"/>
      <c r="YY55" s="56"/>
    </row>
    <row r="56" spans="2:675" s="1" customFormat="1" ht="15" hidden="1" customHeight="1">
      <c r="B56" s="56"/>
      <c r="C56" s="56"/>
      <c r="D56" s="56"/>
      <c r="E56" s="56"/>
      <c r="F56" s="56"/>
      <c r="G56" s="56"/>
      <c r="H56" s="56"/>
      <c r="I56" s="56"/>
      <c r="J56" s="56"/>
      <c r="K56" s="56"/>
      <c r="L56" s="56"/>
      <c r="M56" s="56"/>
      <c r="N56" s="56"/>
      <c r="O56" s="56"/>
      <c r="P56" s="56"/>
      <c r="Q56" s="56"/>
      <c r="R56" s="56"/>
      <c r="S56" s="56"/>
      <c r="T56" s="56"/>
      <c r="U56" s="56"/>
      <c r="V56" s="56"/>
      <c r="W56" s="56"/>
      <c r="X56" s="56"/>
      <c r="Y56" s="56"/>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c r="HQ56" s="56"/>
      <c r="HR56" s="56"/>
      <c r="HS56" s="56"/>
      <c r="HT56" s="56"/>
      <c r="HU56" s="56"/>
      <c r="HV56" s="56"/>
      <c r="HW56" s="56"/>
      <c r="HX56" s="56"/>
      <c r="HY56" s="56"/>
      <c r="HZ56" s="56"/>
      <c r="IA56" s="56"/>
      <c r="IB56" s="56"/>
      <c r="IC56" s="56"/>
      <c r="ID56" s="56"/>
      <c r="IE56" s="56"/>
      <c r="IF56" s="56"/>
      <c r="IG56" s="56"/>
      <c r="IH56" s="56"/>
      <c r="II56" s="56"/>
      <c r="IJ56" s="56"/>
      <c r="IK56" s="56"/>
      <c r="IL56" s="56"/>
      <c r="IM56" s="56"/>
      <c r="IN56" s="56"/>
      <c r="IO56" s="56"/>
      <c r="IP56" s="56"/>
      <c r="IQ56" s="56"/>
      <c r="IR56" s="56"/>
      <c r="IS56" s="56"/>
      <c r="IT56" s="56"/>
      <c r="IU56" s="56"/>
      <c r="IV56" s="56"/>
      <c r="IW56" s="56"/>
      <c r="IX56" s="56"/>
      <c r="IY56" s="56"/>
      <c r="IZ56" s="56"/>
      <c r="JA56" s="56"/>
      <c r="JB56" s="56"/>
      <c r="JC56" s="56"/>
      <c r="JD56" s="56"/>
      <c r="JE56" s="56"/>
      <c r="JF56" s="56"/>
      <c r="JG56" s="56"/>
      <c r="JH56" s="56"/>
      <c r="JI56" s="56"/>
      <c r="JJ56" s="56"/>
      <c r="JK56" s="56"/>
      <c r="JL56" s="56"/>
      <c r="JM56" s="56"/>
      <c r="JN56" s="56"/>
      <c r="JO56" s="56"/>
      <c r="JP56" s="56"/>
      <c r="JQ56" s="56"/>
      <c r="JR56" s="56"/>
      <c r="JS56" s="56"/>
      <c r="JT56" s="56"/>
      <c r="JU56" s="56"/>
      <c r="JV56" s="56"/>
      <c r="JW56" s="56"/>
      <c r="JX56" s="56"/>
      <c r="JY56" s="56"/>
      <c r="JZ56" s="56"/>
      <c r="KA56" s="56"/>
      <c r="KB56" s="56"/>
      <c r="KC56" s="56"/>
      <c r="KD56" s="56"/>
      <c r="KE56" s="56"/>
      <c r="KF56" s="56"/>
      <c r="KG56" s="56"/>
      <c r="KH56" s="56"/>
      <c r="KI56" s="56"/>
      <c r="KJ56" s="56"/>
      <c r="KK56" s="56"/>
      <c r="KL56" s="56"/>
      <c r="KM56" s="56"/>
      <c r="KN56" s="56"/>
      <c r="KO56" s="56"/>
      <c r="KP56" s="56"/>
      <c r="KQ56" s="56"/>
      <c r="KR56" s="56"/>
      <c r="KS56" s="56"/>
      <c r="KT56" s="56"/>
      <c r="KU56" s="56"/>
      <c r="KV56" s="56"/>
      <c r="KW56" s="56"/>
      <c r="KX56" s="56"/>
      <c r="KY56" s="56"/>
      <c r="KZ56" s="56"/>
      <c r="LA56" s="56"/>
      <c r="LB56" s="56"/>
      <c r="LC56" s="56"/>
      <c r="LD56" s="56"/>
      <c r="LE56" s="56"/>
      <c r="LF56" s="56"/>
      <c r="LG56" s="56"/>
      <c r="LH56" s="56"/>
      <c r="LI56" s="56"/>
      <c r="LJ56" s="56"/>
      <c r="LK56" s="56"/>
      <c r="LL56" s="56"/>
      <c r="LM56" s="56"/>
      <c r="LN56" s="56"/>
      <c r="LO56" s="56"/>
      <c r="LP56" s="56"/>
      <c r="LQ56" s="56"/>
      <c r="LR56" s="56"/>
      <c r="LS56" s="56"/>
      <c r="LT56" s="56"/>
      <c r="LU56" s="56"/>
      <c r="LV56" s="56"/>
      <c r="LW56" s="56"/>
      <c r="LX56" s="56"/>
      <c r="LY56" s="56"/>
      <c r="LZ56" s="56"/>
      <c r="MA56" s="56"/>
      <c r="MB56" s="56"/>
      <c r="MC56" s="56"/>
      <c r="MD56" s="56"/>
      <c r="ME56" s="56"/>
      <c r="MF56" s="56"/>
      <c r="MG56" s="56"/>
      <c r="MH56" s="56"/>
      <c r="MI56" s="56"/>
      <c r="MJ56" s="56"/>
      <c r="MK56" s="56"/>
      <c r="ML56" s="56"/>
      <c r="MM56" s="56"/>
      <c r="MN56" s="56"/>
      <c r="MO56" s="56"/>
      <c r="MP56" s="56"/>
      <c r="MQ56" s="56"/>
      <c r="MR56" s="56"/>
      <c r="MS56" s="56"/>
      <c r="MT56" s="56"/>
      <c r="MU56" s="56"/>
      <c r="MV56" s="56"/>
      <c r="MW56" s="56"/>
      <c r="MX56" s="56"/>
      <c r="MY56" s="56"/>
      <c r="MZ56" s="56"/>
      <c r="NA56" s="56"/>
      <c r="NB56" s="56"/>
      <c r="NC56" s="56"/>
      <c r="ND56" s="56"/>
      <c r="NE56" s="56"/>
      <c r="NF56" s="56"/>
      <c r="NG56" s="56"/>
      <c r="NH56" s="56"/>
      <c r="NI56" s="56"/>
      <c r="NJ56" s="56"/>
      <c r="NK56" s="56"/>
      <c r="NL56" s="56"/>
      <c r="NM56" s="56"/>
      <c r="NN56" s="56"/>
      <c r="NO56" s="56"/>
      <c r="NP56" s="56"/>
      <c r="NQ56" s="56"/>
      <c r="NR56" s="56"/>
      <c r="NS56" s="56"/>
      <c r="NT56" s="56"/>
      <c r="NU56" s="56"/>
      <c r="NV56" s="56"/>
      <c r="NW56" s="56"/>
      <c r="NX56" s="56"/>
      <c r="NY56" s="56"/>
      <c r="NZ56" s="56"/>
      <c r="OA56" s="56"/>
      <c r="OB56" s="56"/>
      <c r="OC56" s="56"/>
      <c r="OD56" s="56"/>
      <c r="OE56" s="56"/>
      <c r="OF56" s="56"/>
      <c r="OG56" s="56"/>
      <c r="OH56" s="56"/>
      <c r="OI56" s="56"/>
      <c r="OJ56" s="56"/>
      <c r="OK56" s="56"/>
      <c r="OL56" s="56"/>
      <c r="OM56" s="56"/>
      <c r="ON56" s="56"/>
      <c r="OO56" s="56"/>
      <c r="OP56" s="56"/>
      <c r="OQ56" s="56"/>
      <c r="OR56" s="56"/>
      <c r="OS56" s="56"/>
      <c r="OT56" s="56"/>
      <c r="OU56" s="56"/>
      <c r="OV56" s="56"/>
      <c r="OW56" s="56"/>
      <c r="OX56" s="56"/>
      <c r="OY56" s="56"/>
      <c r="OZ56" s="56"/>
      <c r="PA56" s="56"/>
      <c r="PB56" s="56"/>
      <c r="PC56" s="56"/>
      <c r="PD56" s="56"/>
      <c r="PE56" s="56"/>
      <c r="PF56" s="56"/>
      <c r="PG56" s="56"/>
      <c r="PH56" s="56"/>
      <c r="PI56" s="56"/>
      <c r="PJ56" s="56"/>
      <c r="PK56" s="56"/>
      <c r="PL56" s="56"/>
      <c r="PM56" s="56"/>
      <c r="PN56" s="56"/>
      <c r="PO56" s="56"/>
      <c r="PP56" s="56"/>
      <c r="PQ56" s="56"/>
      <c r="PR56" s="56"/>
      <c r="PS56" s="56"/>
      <c r="PT56" s="56"/>
      <c r="PU56" s="56"/>
      <c r="PV56" s="56"/>
      <c r="PW56" s="56"/>
      <c r="PX56" s="56"/>
      <c r="PY56" s="56"/>
      <c r="PZ56" s="56"/>
      <c r="QA56" s="56"/>
      <c r="QB56" s="56"/>
      <c r="QC56" s="56"/>
      <c r="QD56" s="56"/>
      <c r="QE56" s="56"/>
      <c r="QF56" s="56"/>
      <c r="QG56" s="56"/>
      <c r="QH56" s="56"/>
      <c r="QI56" s="56"/>
      <c r="QJ56" s="56"/>
      <c r="QK56" s="56"/>
      <c r="QL56" s="56"/>
      <c r="QM56" s="56"/>
      <c r="QN56" s="56"/>
      <c r="QO56" s="56"/>
      <c r="QP56" s="56"/>
      <c r="QQ56" s="56"/>
      <c r="QR56" s="56"/>
      <c r="QS56" s="56"/>
      <c r="QT56" s="56"/>
      <c r="QU56" s="56"/>
      <c r="QV56" s="56"/>
      <c r="QW56" s="56"/>
      <c r="QX56" s="56"/>
      <c r="QY56" s="56"/>
      <c r="QZ56" s="56"/>
      <c r="RA56" s="56"/>
      <c r="RB56" s="56"/>
      <c r="RC56" s="56"/>
      <c r="RD56" s="56"/>
      <c r="RE56" s="56"/>
      <c r="RF56" s="56"/>
      <c r="RG56" s="56"/>
      <c r="RH56" s="56"/>
      <c r="RI56" s="56"/>
      <c r="RJ56" s="56"/>
      <c r="RK56" s="56"/>
      <c r="RL56" s="56"/>
      <c r="RM56" s="56"/>
      <c r="RN56" s="56"/>
      <c r="RO56" s="56"/>
      <c r="RP56" s="56"/>
      <c r="RQ56" s="56"/>
      <c r="RR56" s="56"/>
      <c r="RS56" s="56"/>
      <c r="RT56" s="56"/>
      <c r="RU56" s="56"/>
      <c r="RV56" s="56"/>
      <c r="RW56" s="56"/>
      <c r="RX56" s="56"/>
      <c r="RY56" s="56"/>
      <c r="RZ56" s="56"/>
      <c r="SA56" s="56"/>
      <c r="SB56" s="56"/>
      <c r="SC56" s="56"/>
      <c r="SD56" s="56"/>
      <c r="SE56" s="56"/>
      <c r="SF56" s="56"/>
      <c r="SG56" s="56"/>
      <c r="SH56" s="56"/>
      <c r="SI56" s="56"/>
      <c r="SJ56" s="56"/>
      <c r="SK56" s="56"/>
      <c r="SL56" s="56"/>
      <c r="SM56" s="56"/>
      <c r="SN56" s="56"/>
      <c r="SO56" s="56"/>
      <c r="SP56" s="56"/>
      <c r="SQ56" s="56"/>
      <c r="SR56" s="56"/>
      <c r="SS56" s="56"/>
      <c r="ST56" s="56"/>
      <c r="SU56" s="56"/>
      <c r="SV56" s="56"/>
      <c r="SW56" s="56"/>
      <c r="SX56" s="56"/>
      <c r="SY56" s="56"/>
      <c r="SZ56" s="56"/>
      <c r="TA56" s="56"/>
      <c r="TB56" s="56"/>
      <c r="TC56" s="56"/>
      <c r="TD56" s="56"/>
      <c r="TE56" s="56"/>
      <c r="TF56" s="56"/>
      <c r="TG56" s="56"/>
      <c r="TH56" s="56"/>
      <c r="TI56" s="56"/>
      <c r="TJ56" s="56"/>
      <c r="TK56" s="56"/>
      <c r="TL56" s="56"/>
      <c r="TM56" s="56"/>
      <c r="TN56" s="56"/>
      <c r="TO56" s="56"/>
      <c r="TP56" s="56"/>
      <c r="TQ56" s="56"/>
      <c r="TR56" s="56"/>
      <c r="TS56" s="56"/>
      <c r="TT56" s="56"/>
      <c r="TU56" s="56"/>
      <c r="TV56" s="56"/>
      <c r="TW56" s="56"/>
      <c r="TX56" s="56"/>
      <c r="TY56" s="56"/>
      <c r="TZ56" s="56"/>
      <c r="UA56" s="56"/>
      <c r="UB56" s="56"/>
      <c r="UC56" s="56"/>
      <c r="UD56" s="56"/>
      <c r="UE56" s="56"/>
      <c r="UF56" s="56"/>
      <c r="UG56" s="56"/>
      <c r="UH56" s="56"/>
      <c r="UI56" s="56"/>
      <c r="UJ56" s="56"/>
      <c r="UK56" s="56"/>
      <c r="UL56" s="56"/>
      <c r="UM56" s="56"/>
      <c r="UN56" s="56"/>
      <c r="UO56" s="56"/>
      <c r="UP56" s="56"/>
      <c r="UQ56" s="56"/>
      <c r="UR56" s="56"/>
      <c r="US56" s="56"/>
      <c r="UT56" s="56"/>
      <c r="UU56" s="56"/>
      <c r="UV56" s="56"/>
      <c r="UW56" s="56"/>
      <c r="UX56" s="56"/>
      <c r="UY56" s="56"/>
      <c r="UZ56" s="56"/>
      <c r="VA56" s="56"/>
      <c r="VB56" s="56"/>
      <c r="VC56" s="56"/>
      <c r="VD56" s="56"/>
      <c r="VE56" s="56"/>
      <c r="VF56" s="56"/>
      <c r="VG56" s="56"/>
      <c r="VH56" s="56"/>
      <c r="VI56" s="56"/>
      <c r="VJ56" s="56"/>
      <c r="VK56" s="56"/>
      <c r="VL56" s="56"/>
      <c r="VM56" s="56"/>
      <c r="VN56" s="56"/>
      <c r="VO56" s="56"/>
      <c r="VP56" s="56"/>
      <c r="VQ56" s="56"/>
      <c r="VR56" s="56"/>
      <c r="VS56" s="56"/>
      <c r="VT56" s="56"/>
      <c r="VU56" s="56"/>
      <c r="VV56" s="56"/>
      <c r="VW56" s="56"/>
      <c r="VX56" s="56"/>
      <c r="VY56" s="56"/>
      <c r="VZ56" s="56"/>
      <c r="WA56" s="56"/>
      <c r="WB56" s="56"/>
      <c r="WC56" s="56"/>
      <c r="WD56" s="56"/>
      <c r="WE56" s="56"/>
      <c r="WF56" s="56"/>
      <c r="WG56" s="56"/>
      <c r="WH56" s="56"/>
      <c r="WI56" s="56"/>
      <c r="WJ56" s="56"/>
      <c r="WK56" s="56"/>
      <c r="WL56" s="56"/>
      <c r="WM56" s="56"/>
      <c r="WN56" s="56"/>
      <c r="WO56" s="56"/>
      <c r="WP56" s="56"/>
      <c r="WQ56" s="56"/>
      <c r="WR56" s="56"/>
      <c r="WS56" s="56"/>
      <c r="WT56" s="56"/>
      <c r="WU56" s="56"/>
      <c r="WV56" s="56"/>
      <c r="WW56" s="56"/>
      <c r="WX56" s="56"/>
      <c r="WY56" s="56"/>
      <c r="WZ56" s="56"/>
      <c r="XA56" s="56"/>
      <c r="XB56" s="56"/>
      <c r="XC56" s="56"/>
      <c r="XD56" s="56"/>
      <c r="XE56" s="56"/>
      <c r="XF56" s="56"/>
      <c r="XG56" s="56"/>
      <c r="XH56" s="56"/>
      <c r="XI56" s="56"/>
      <c r="XJ56" s="56"/>
      <c r="XK56" s="56"/>
      <c r="XL56" s="56"/>
      <c r="XM56" s="56"/>
      <c r="XN56" s="56"/>
      <c r="XO56" s="56"/>
      <c r="XP56" s="56"/>
      <c r="XQ56" s="56"/>
      <c r="XR56" s="56"/>
      <c r="XS56" s="56"/>
      <c r="XT56" s="56"/>
      <c r="XU56" s="56"/>
      <c r="XV56" s="56"/>
      <c r="XW56" s="56"/>
      <c r="XX56" s="56"/>
      <c r="XY56" s="56"/>
      <c r="XZ56" s="56"/>
      <c r="YA56" s="56"/>
      <c r="YB56" s="56"/>
      <c r="YC56" s="56"/>
      <c r="YD56" s="56"/>
      <c r="YE56" s="56"/>
      <c r="YF56" s="56"/>
      <c r="YG56" s="56"/>
      <c r="YH56" s="56"/>
      <c r="YI56" s="56"/>
      <c r="YJ56" s="56"/>
      <c r="YK56" s="56"/>
      <c r="YL56" s="56"/>
      <c r="YM56" s="56"/>
      <c r="YN56" s="56"/>
      <c r="YO56" s="56"/>
      <c r="YP56" s="56"/>
      <c r="YQ56" s="56"/>
      <c r="YR56" s="56"/>
      <c r="YS56" s="56"/>
      <c r="YT56" s="56"/>
      <c r="YU56" s="56"/>
      <c r="YV56" s="56"/>
      <c r="YW56" s="56"/>
      <c r="YX56" s="56"/>
      <c r="YY56" s="56"/>
    </row>
    <row r="57" spans="2:675" s="1" customFormat="1" ht="15" hidden="1" customHeight="1">
      <c r="B57" s="56"/>
      <c r="C57" s="56"/>
      <c r="D57" s="56"/>
      <c r="E57" s="56"/>
      <c r="F57" s="56"/>
      <c r="G57" s="56"/>
      <c r="H57" s="56"/>
      <c r="I57" s="56"/>
      <c r="J57" s="56"/>
      <c r="K57" s="56"/>
      <c r="L57" s="56"/>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c r="HQ57" s="56"/>
      <c r="HR57" s="56"/>
      <c r="HS57" s="56"/>
      <c r="HT57" s="56"/>
      <c r="HU57" s="56"/>
      <c r="HV57" s="56"/>
      <c r="HW57" s="56"/>
      <c r="HX57" s="56"/>
      <c r="HY57" s="56"/>
      <c r="HZ57" s="56"/>
      <c r="IA57" s="56"/>
      <c r="IB57" s="56"/>
      <c r="IC57" s="56"/>
      <c r="ID57" s="56"/>
      <c r="IE57" s="56"/>
      <c r="IF57" s="56"/>
      <c r="IG57" s="56"/>
      <c r="IH57" s="56"/>
      <c r="II57" s="56"/>
      <c r="IJ57" s="56"/>
      <c r="IK57" s="56"/>
      <c r="IL57" s="56"/>
      <c r="IM57" s="56"/>
      <c r="IN57" s="56"/>
      <c r="IO57" s="56"/>
      <c r="IP57" s="56"/>
      <c r="IQ57" s="56"/>
      <c r="IR57" s="56"/>
      <c r="IS57" s="56"/>
      <c r="IT57" s="56"/>
      <c r="IU57" s="56"/>
      <c r="IV57" s="56"/>
      <c r="IW57" s="56"/>
      <c r="IX57" s="56"/>
      <c r="IY57" s="56"/>
      <c r="IZ57" s="56"/>
      <c r="JA57" s="56"/>
      <c r="JB57" s="56"/>
      <c r="JC57" s="56"/>
      <c r="JD57" s="56"/>
      <c r="JE57" s="56"/>
      <c r="JF57" s="56"/>
      <c r="JG57" s="56"/>
      <c r="JH57" s="56"/>
      <c r="JI57" s="56"/>
      <c r="JJ57" s="56"/>
      <c r="JK57" s="56"/>
      <c r="JL57" s="56"/>
      <c r="JM57" s="56"/>
      <c r="JN57" s="56"/>
      <c r="JO57" s="56"/>
      <c r="JP57" s="56"/>
      <c r="JQ57" s="56"/>
      <c r="JR57" s="56"/>
      <c r="JS57" s="56"/>
      <c r="JT57" s="56"/>
      <c r="JU57" s="56"/>
      <c r="JV57" s="56"/>
      <c r="JW57" s="56"/>
      <c r="JX57" s="56"/>
      <c r="JY57" s="56"/>
      <c r="JZ57" s="56"/>
      <c r="KA57" s="56"/>
      <c r="KB57" s="56"/>
      <c r="KC57" s="56"/>
      <c r="KD57" s="56"/>
      <c r="KE57" s="56"/>
      <c r="KF57" s="56"/>
      <c r="KG57" s="56"/>
      <c r="KH57" s="56"/>
      <c r="KI57" s="56"/>
      <c r="KJ57" s="56"/>
      <c r="KK57" s="56"/>
      <c r="KL57" s="56"/>
      <c r="KM57" s="56"/>
      <c r="KN57" s="56"/>
      <c r="KO57" s="56"/>
      <c r="KP57" s="56"/>
      <c r="KQ57" s="56"/>
      <c r="KR57" s="56"/>
      <c r="KS57" s="56"/>
      <c r="KT57" s="56"/>
      <c r="KU57" s="56"/>
      <c r="KV57" s="56"/>
      <c r="KW57" s="56"/>
      <c r="KX57" s="56"/>
      <c r="KY57" s="56"/>
      <c r="KZ57" s="56"/>
      <c r="LA57" s="56"/>
      <c r="LB57" s="56"/>
      <c r="LC57" s="56"/>
      <c r="LD57" s="56"/>
      <c r="LE57" s="56"/>
      <c r="LF57" s="56"/>
      <c r="LG57" s="56"/>
      <c r="LH57" s="56"/>
      <c r="LI57" s="56"/>
      <c r="LJ57" s="56"/>
      <c r="LK57" s="56"/>
      <c r="LL57" s="56"/>
      <c r="LM57" s="56"/>
      <c r="LN57" s="56"/>
      <c r="LO57" s="56"/>
      <c r="LP57" s="56"/>
      <c r="LQ57" s="56"/>
      <c r="LR57" s="56"/>
      <c r="LS57" s="56"/>
      <c r="LT57" s="56"/>
      <c r="LU57" s="56"/>
      <c r="LV57" s="56"/>
      <c r="LW57" s="56"/>
      <c r="LX57" s="56"/>
      <c r="LY57" s="56"/>
      <c r="LZ57" s="56"/>
      <c r="MA57" s="56"/>
      <c r="MB57" s="56"/>
      <c r="MC57" s="56"/>
      <c r="MD57" s="56"/>
      <c r="ME57" s="56"/>
      <c r="MF57" s="56"/>
      <c r="MG57" s="56"/>
      <c r="MH57" s="56"/>
      <c r="MI57" s="56"/>
      <c r="MJ57" s="56"/>
      <c r="MK57" s="56"/>
      <c r="ML57" s="56"/>
      <c r="MM57" s="56"/>
      <c r="MN57" s="56"/>
      <c r="MO57" s="56"/>
      <c r="MP57" s="56"/>
      <c r="MQ57" s="56"/>
      <c r="MR57" s="56"/>
      <c r="MS57" s="56"/>
      <c r="MT57" s="56"/>
      <c r="MU57" s="56"/>
      <c r="MV57" s="56"/>
      <c r="MW57" s="56"/>
      <c r="MX57" s="56"/>
      <c r="MY57" s="56"/>
      <c r="MZ57" s="56"/>
      <c r="NA57" s="56"/>
      <c r="NB57" s="56"/>
      <c r="NC57" s="56"/>
      <c r="ND57" s="56"/>
      <c r="NE57" s="56"/>
      <c r="NF57" s="56"/>
      <c r="NG57" s="56"/>
      <c r="NH57" s="56"/>
      <c r="NI57" s="56"/>
      <c r="NJ57" s="56"/>
      <c r="NK57" s="56"/>
      <c r="NL57" s="56"/>
      <c r="NM57" s="56"/>
      <c r="NN57" s="56"/>
      <c r="NO57" s="56"/>
      <c r="NP57" s="56"/>
      <c r="NQ57" s="56"/>
      <c r="NR57" s="56"/>
      <c r="NS57" s="56"/>
      <c r="NT57" s="56"/>
      <c r="NU57" s="56"/>
      <c r="NV57" s="56"/>
      <c r="NW57" s="56"/>
      <c r="NX57" s="56"/>
      <c r="NY57" s="56"/>
      <c r="NZ57" s="56"/>
      <c r="OA57" s="56"/>
      <c r="OB57" s="56"/>
      <c r="OC57" s="56"/>
      <c r="OD57" s="56"/>
      <c r="OE57" s="56"/>
      <c r="OF57" s="56"/>
      <c r="OG57" s="56"/>
      <c r="OH57" s="56"/>
      <c r="OI57" s="56"/>
      <c r="OJ57" s="56"/>
      <c r="OK57" s="56"/>
      <c r="OL57" s="56"/>
      <c r="OM57" s="56"/>
      <c r="ON57" s="56"/>
      <c r="OO57" s="56"/>
      <c r="OP57" s="56"/>
      <c r="OQ57" s="56"/>
      <c r="OR57" s="56"/>
      <c r="OS57" s="56"/>
      <c r="OT57" s="56"/>
      <c r="OU57" s="56"/>
      <c r="OV57" s="56"/>
      <c r="OW57" s="56"/>
      <c r="OX57" s="56"/>
      <c r="OY57" s="56"/>
      <c r="OZ57" s="56"/>
      <c r="PA57" s="56"/>
      <c r="PB57" s="56"/>
      <c r="PC57" s="56"/>
      <c r="PD57" s="56"/>
      <c r="PE57" s="56"/>
      <c r="PF57" s="56"/>
      <c r="PG57" s="56"/>
      <c r="PH57" s="56"/>
      <c r="PI57" s="56"/>
      <c r="PJ57" s="56"/>
      <c r="PK57" s="56"/>
      <c r="PL57" s="56"/>
      <c r="PM57" s="56"/>
      <c r="PN57" s="56"/>
      <c r="PO57" s="56"/>
      <c r="PP57" s="56"/>
      <c r="PQ57" s="56"/>
      <c r="PR57" s="56"/>
      <c r="PS57" s="56"/>
      <c r="PT57" s="56"/>
      <c r="PU57" s="56"/>
      <c r="PV57" s="56"/>
      <c r="PW57" s="56"/>
      <c r="PX57" s="56"/>
      <c r="PY57" s="56"/>
      <c r="PZ57" s="56"/>
      <c r="QA57" s="56"/>
      <c r="QB57" s="56"/>
      <c r="QC57" s="56"/>
      <c r="QD57" s="56"/>
      <c r="QE57" s="56"/>
      <c r="QF57" s="56"/>
      <c r="QG57" s="56"/>
      <c r="QH57" s="56"/>
      <c r="QI57" s="56"/>
      <c r="QJ57" s="56"/>
      <c r="QK57" s="56"/>
      <c r="QL57" s="56"/>
      <c r="QM57" s="56"/>
      <c r="QN57" s="56"/>
      <c r="QO57" s="56"/>
      <c r="QP57" s="56"/>
      <c r="QQ57" s="56"/>
      <c r="QR57" s="56"/>
      <c r="QS57" s="56"/>
      <c r="QT57" s="56"/>
      <c r="QU57" s="56"/>
      <c r="QV57" s="56"/>
      <c r="QW57" s="56"/>
      <c r="QX57" s="56"/>
      <c r="QY57" s="56"/>
      <c r="QZ57" s="56"/>
      <c r="RA57" s="56"/>
      <c r="RB57" s="56"/>
      <c r="RC57" s="56"/>
      <c r="RD57" s="56"/>
      <c r="RE57" s="56"/>
      <c r="RF57" s="56"/>
      <c r="RG57" s="56"/>
      <c r="RH57" s="56"/>
      <c r="RI57" s="56"/>
      <c r="RJ57" s="56"/>
      <c r="RK57" s="56"/>
      <c r="RL57" s="56"/>
      <c r="RM57" s="56"/>
      <c r="RN57" s="56"/>
      <c r="RO57" s="56"/>
      <c r="RP57" s="56"/>
      <c r="RQ57" s="56"/>
      <c r="RR57" s="56"/>
      <c r="RS57" s="56"/>
      <c r="RT57" s="56"/>
      <c r="RU57" s="56"/>
      <c r="RV57" s="56"/>
      <c r="RW57" s="56"/>
      <c r="RX57" s="56"/>
      <c r="RY57" s="56"/>
      <c r="RZ57" s="56"/>
      <c r="SA57" s="56"/>
      <c r="SB57" s="56"/>
      <c r="SC57" s="56"/>
      <c r="SD57" s="56"/>
      <c r="SE57" s="56"/>
      <c r="SF57" s="56"/>
      <c r="SG57" s="56"/>
      <c r="SH57" s="56"/>
      <c r="SI57" s="56"/>
      <c r="SJ57" s="56"/>
      <c r="SK57" s="56"/>
      <c r="SL57" s="56"/>
      <c r="SM57" s="56"/>
      <c r="SN57" s="56"/>
      <c r="SO57" s="56"/>
      <c r="SP57" s="56"/>
      <c r="SQ57" s="56"/>
      <c r="SR57" s="56"/>
      <c r="SS57" s="56"/>
      <c r="ST57" s="56"/>
      <c r="SU57" s="56"/>
      <c r="SV57" s="56"/>
      <c r="SW57" s="56"/>
      <c r="SX57" s="56"/>
      <c r="SY57" s="56"/>
      <c r="SZ57" s="56"/>
      <c r="TA57" s="56"/>
      <c r="TB57" s="56"/>
      <c r="TC57" s="56"/>
      <c r="TD57" s="56"/>
      <c r="TE57" s="56"/>
      <c r="TF57" s="56"/>
      <c r="TG57" s="56"/>
      <c r="TH57" s="56"/>
      <c r="TI57" s="56"/>
      <c r="TJ57" s="56"/>
      <c r="TK57" s="56"/>
      <c r="TL57" s="56"/>
      <c r="TM57" s="56"/>
      <c r="TN57" s="56"/>
      <c r="TO57" s="56"/>
      <c r="TP57" s="56"/>
      <c r="TQ57" s="56"/>
      <c r="TR57" s="56"/>
      <c r="TS57" s="56"/>
      <c r="TT57" s="56"/>
      <c r="TU57" s="56"/>
      <c r="TV57" s="56"/>
      <c r="TW57" s="56"/>
      <c r="TX57" s="56"/>
      <c r="TY57" s="56"/>
      <c r="TZ57" s="56"/>
      <c r="UA57" s="56"/>
      <c r="UB57" s="56"/>
      <c r="UC57" s="56"/>
      <c r="UD57" s="56"/>
      <c r="UE57" s="56"/>
      <c r="UF57" s="56"/>
      <c r="UG57" s="56"/>
      <c r="UH57" s="56"/>
      <c r="UI57" s="56"/>
      <c r="UJ57" s="56"/>
      <c r="UK57" s="56"/>
      <c r="UL57" s="56"/>
      <c r="UM57" s="56"/>
      <c r="UN57" s="56"/>
      <c r="UO57" s="56"/>
      <c r="UP57" s="56"/>
      <c r="UQ57" s="56"/>
      <c r="UR57" s="56"/>
      <c r="US57" s="56"/>
      <c r="UT57" s="56"/>
      <c r="UU57" s="56"/>
      <c r="UV57" s="56"/>
      <c r="UW57" s="56"/>
      <c r="UX57" s="56"/>
      <c r="UY57" s="56"/>
      <c r="UZ57" s="56"/>
      <c r="VA57" s="56"/>
      <c r="VB57" s="56"/>
      <c r="VC57" s="56"/>
      <c r="VD57" s="56"/>
      <c r="VE57" s="56"/>
      <c r="VF57" s="56"/>
      <c r="VG57" s="56"/>
      <c r="VH57" s="56"/>
      <c r="VI57" s="56"/>
      <c r="VJ57" s="56"/>
      <c r="VK57" s="56"/>
      <c r="VL57" s="56"/>
      <c r="VM57" s="56"/>
      <c r="VN57" s="56"/>
      <c r="VO57" s="56"/>
      <c r="VP57" s="56"/>
      <c r="VQ57" s="56"/>
      <c r="VR57" s="56"/>
      <c r="VS57" s="56"/>
      <c r="VT57" s="56"/>
      <c r="VU57" s="56"/>
      <c r="VV57" s="56"/>
      <c r="VW57" s="56"/>
      <c r="VX57" s="56"/>
      <c r="VY57" s="56"/>
      <c r="VZ57" s="56"/>
      <c r="WA57" s="56"/>
      <c r="WB57" s="56"/>
      <c r="WC57" s="56"/>
      <c r="WD57" s="56"/>
      <c r="WE57" s="56"/>
      <c r="WF57" s="56"/>
      <c r="WG57" s="56"/>
      <c r="WH57" s="56"/>
      <c r="WI57" s="56"/>
      <c r="WJ57" s="56"/>
      <c r="WK57" s="56"/>
      <c r="WL57" s="56"/>
      <c r="WM57" s="56"/>
      <c r="WN57" s="56"/>
      <c r="WO57" s="56"/>
      <c r="WP57" s="56"/>
      <c r="WQ57" s="56"/>
      <c r="WR57" s="56"/>
      <c r="WS57" s="56"/>
      <c r="WT57" s="56"/>
      <c r="WU57" s="56"/>
      <c r="WV57" s="56"/>
      <c r="WW57" s="56"/>
      <c r="WX57" s="56"/>
      <c r="WY57" s="56"/>
      <c r="WZ57" s="56"/>
      <c r="XA57" s="56"/>
      <c r="XB57" s="56"/>
      <c r="XC57" s="56"/>
      <c r="XD57" s="56"/>
      <c r="XE57" s="56"/>
      <c r="XF57" s="56"/>
      <c r="XG57" s="56"/>
      <c r="XH57" s="56"/>
      <c r="XI57" s="56"/>
      <c r="XJ57" s="56"/>
      <c r="XK57" s="56"/>
      <c r="XL57" s="56"/>
      <c r="XM57" s="56"/>
      <c r="XN57" s="56"/>
      <c r="XO57" s="56"/>
      <c r="XP57" s="56"/>
      <c r="XQ57" s="56"/>
      <c r="XR57" s="56"/>
      <c r="XS57" s="56"/>
      <c r="XT57" s="56"/>
      <c r="XU57" s="56"/>
      <c r="XV57" s="56"/>
      <c r="XW57" s="56"/>
      <c r="XX57" s="56"/>
      <c r="XY57" s="56"/>
      <c r="XZ57" s="56"/>
      <c r="YA57" s="56"/>
      <c r="YB57" s="56"/>
      <c r="YC57" s="56"/>
      <c r="YD57" s="56"/>
      <c r="YE57" s="56"/>
      <c r="YF57" s="56"/>
      <c r="YG57" s="56"/>
      <c r="YH57" s="56"/>
      <c r="YI57" s="56"/>
      <c r="YJ57" s="56"/>
      <c r="YK57" s="56"/>
      <c r="YL57" s="56"/>
      <c r="YM57" s="56"/>
      <c r="YN57" s="56"/>
      <c r="YO57" s="56"/>
      <c r="YP57" s="56"/>
      <c r="YQ57" s="56"/>
      <c r="YR57" s="56"/>
      <c r="YS57" s="56"/>
      <c r="YT57" s="56"/>
      <c r="YU57" s="56"/>
      <c r="YV57" s="56"/>
      <c r="YW57" s="56"/>
      <c r="YX57" s="56"/>
      <c r="YY57" s="56"/>
    </row>
    <row r="58" spans="2:675" s="1" customFormat="1" ht="15" hidden="1" customHeight="1">
      <c r="B58" s="56"/>
      <c r="C58" s="56"/>
      <c r="D58" s="56"/>
      <c r="E58" s="56"/>
      <c r="F58" s="56"/>
      <c r="G58" s="56"/>
      <c r="H58" s="56"/>
      <c r="I58" s="56"/>
      <c r="J58" s="56"/>
      <c r="K58" s="56"/>
      <c r="L58" s="56"/>
      <c r="M58" s="56"/>
      <c r="N58" s="56"/>
      <c r="O58" s="56"/>
      <c r="P58" s="56"/>
      <c r="Q58" s="56"/>
      <c r="R58" s="56"/>
      <c r="S58" s="56"/>
      <c r="T58" s="56"/>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c r="HQ58" s="56"/>
      <c r="HR58" s="56"/>
      <c r="HS58" s="56"/>
      <c r="HT58" s="56"/>
      <c r="HU58" s="56"/>
      <c r="HV58" s="56"/>
      <c r="HW58" s="56"/>
      <c r="HX58" s="56"/>
      <c r="HY58" s="56"/>
      <c r="HZ58" s="56"/>
      <c r="IA58" s="56"/>
      <c r="IB58" s="56"/>
      <c r="IC58" s="56"/>
      <c r="ID58" s="56"/>
      <c r="IE58" s="56"/>
      <c r="IF58" s="56"/>
      <c r="IG58" s="56"/>
      <c r="IH58" s="56"/>
      <c r="II58" s="56"/>
      <c r="IJ58" s="56"/>
      <c r="IK58" s="56"/>
      <c r="IL58" s="56"/>
      <c r="IM58" s="56"/>
      <c r="IN58" s="56"/>
      <c r="IO58" s="56"/>
      <c r="IP58" s="56"/>
      <c r="IQ58" s="56"/>
      <c r="IR58" s="56"/>
      <c r="IS58" s="56"/>
      <c r="IT58" s="56"/>
      <c r="IU58" s="56"/>
      <c r="IV58" s="56"/>
      <c r="IW58" s="56"/>
      <c r="IX58" s="56"/>
      <c r="IY58" s="56"/>
      <c r="IZ58" s="56"/>
      <c r="JA58" s="56"/>
      <c r="JB58" s="56"/>
      <c r="JC58" s="56"/>
      <c r="JD58" s="56"/>
      <c r="JE58" s="56"/>
      <c r="JF58" s="56"/>
      <c r="JG58" s="56"/>
      <c r="JH58" s="56"/>
      <c r="JI58" s="56"/>
      <c r="JJ58" s="56"/>
      <c r="JK58" s="56"/>
      <c r="JL58" s="56"/>
      <c r="JM58" s="56"/>
      <c r="JN58" s="56"/>
      <c r="JO58" s="56"/>
      <c r="JP58" s="56"/>
      <c r="JQ58" s="56"/>
      <c r="JR58" s="56"/>
      <c r="JS58" s="56"/>
      <c r="JT58" s="56"/>
      <c r="JU58" s="56"/>
      <c r="JV58" s="56"/>
      <c r="JW58" s="56"/>
      <c r="JX58" s="56"/>
      <c r="JY58" s="56"/>
      <c r="JZ58" s="56"/>
      <c r="KA58" s="56"/>
      <c r="KB58" s="56"/>
      <c r="KC58" s="56"/>
      <c r="KD58" s="56"/>
      <c r="KE58" s="56"/>
      <c r="KF58" s="56"/>
      <c r="KG58" s="56"/>
      <c r="KH58" s="56"/>
      <c r="KI58" s="56"/>
      <c r="KJ58" s="56"/>
      <c r="KK58" s="56"/>
      <c r="KL58" s="56"/>
      <c r="KM58" s="56"/>
      <c r="KN58" s="56"/>
      <c r="KO58" s="56"/>
      <c r="KP58" s="56"/>
      <c r="KQ58" s="56"/>
      <c r="KR58" s="56"/>
      <c r="KS58" s="56"/>
      <c r="KT58" s="56"/>
      <c r="KU58" s="56"/>
      <c r="KV58" s="56"/>
      <c r="KW58" s="56"/>
      <c r="KX58" s="56"/>
      <c r="KY58" s="56"/>
      <c r="KZ58" s="56"/>
      <c r="LA58" s="56"/>
      <c r="LB58" s="56"/>
      <c r="LC58" s="56"/>
      <c r="LD58" s="56"/>
      <c r="LE58" s="56"/>
      <c r="LF58" s="56"/>
      <c r="LG58" s="56"/>
      <c r="LH58" s="56"/>
      <c r="LI58" s="56"/>
      <c r="LJ58" s="56"/>
      <c r="LK58" s="56"/>
      <c r="LL58" s="56"/>
      <c r="LM58" s="56"/>
      <c r="LN58" s="56"/>
      <c r="LO58" s="56"/>
      <c r="LP58" s="56"/>
      <c r="LQ58" s="56"/>
      <c r="LR58" s="56"/>
      <c r="LS58" s="56"/>
      <c r="LT58" s="56"/>
      <c r="LU58" s="56"/>
      <c r="LV58" s="56"/>
      <c r="LW58" s="56"/>
      <c r="LX58" s="56"/>
      <c r="LY58" s="56"/>
      <c r="LZ58" s="56"/>
      <c r="MA58" s="56"/>
      <c r="MB58" s="56"/>
      <c r="MC58" s="56"/>
      <c r="MD58" s="56"/>
      <c r="ME58" s="56"/>
      <c r="MF58" s="56"/>
      <c r="MG58" s="56"/>
      <c r="MH58" s="56"/>
      <c r="MI58" s="56"/>
      <c r="MJ58" s="56"/>
      <c r="MK58" s="56"/>
      <c r="ML58" s="56"/>
      <c r="MM58" s="56"/>
      <c r="MN58" s="56"/>
      <c r="MO58" s="56"/>
      <c r="MP58" s="56"/>
      <c r="MQ58" s="56"/>
      <c r="MR58" s="56"/>
      <c r="MS58" s="56"/>
      <c r="MT58" s="56"/>
      <c r="MU58" s="56"/>
      <c r="MV58" s="56"/>
      <c r="MW58" s="56"/>
      <c r="MX58" s="56"/>
      <c r="MY58" s="56"/>
      <c r="MZ58" s="56"/>
      <c r="NA58" s="56"/>
      <c r="NB58" s="56"/>
      <c r="NC58" s="56"/>
      <c r="ND58" s="56"/>
      <c r="NE58" s="56"/>
      <c r="NF58" s="56"/>
      <c r="NG58" s="56"/>
      <c r="NH58" s="56"/>
      <c r="NI58" s="56"/>
      <c r="NJ58" s="56"/>
      <c r="NK58" s="56"/>
      <c r="NL58" s="56"/>
      <c r="NM58" s="56"/>
      <c r="NN58" s="56"/>
      <c r="NO58" s="56"/>
      <c r="NP58" s="56"/>
      <c r="NQ58" s="56"/>
      <c r="NR58" s="56"/>
      <c r="NS58" s="56"/>
      <c r="NT58" s="56"/>
      <c r="NU58" s="56"/>
      <c r="NV58" s="56"/>
      <c r="NW58" s="56"/>
      <c r="NX58" s="56"/>
      <c r="NY58" s="56"/>
      <c r="NZ58" s="56"/>
      <c r="OA58" s="56"/>
      <c r="OB58" s="56"/>
      <c r="OC58" s="56"/>
      <c r="OD58" s="56"/>
      <c r="OE58" s="56"/>
      <c r="OF58" s="56"/>
      <c r="OG58" s="56"/>
      <c r="OH58" s="56"/>
      <c r="OI58" s="56"/>
      <c r="OJ58" s="56"/>
      <c r="OK58" s="56"/>
      <c r="OL58" s="56"/>
      <c r="OM58" s="56"/>
      <c r="ON58" s="56"/>
      <c r="OO58" s="56"/>
      <c r="OP58" s="56"/>
      <c r="OQ58" s="56"/>
      <c r="OR58" s="56"/>
      <c r="OS58" s="56"/>
      <c r="OT58" s="56"/>
      <c r="OU58" s="56"/>
      <c r="OV58" s="56"/>
      <c r="OW58" s="56"/>
      <c r="OX58" s="56"/>
      <c r="OY58" s="56"/>
      <c r="OZ58" s="56"/>
      <c r="PA58" s="56"/>
      <c r="PB58" s="56"/>
      <c r="PC58" s="56"/>
      <c r="PD58" s="56"/>
      <c r="PE58" s="56"/>
      <c r="PF58" s="56"/>
      <c r="PG58" s="56"/>
      <c r="PH58" s="56"/>
      <c r="PI58" s="56"/>
      <c r="PJ58" s="56"/>
      <c r="PK58" s="56"/>
      <c r="PL58" s="56"/>
      <c r="PM58" s="56"/>
      <c r="PN58" s="56"/>
      <c r="PO58" s="56"/>
      <c r="PP58" s="56"/>
      <c r="PQ58" s="56"/>
      <c r="PR58" s="56"/>
      <c r="PS58" s="56"/>
      <c r="PT58" s="56"/>
      <c r="PU58" s="56"/>
      <c r="PV58" s="56"/>
      <c r="PW58" s="56"/>
      <c r="PX58" s="56"/>
      <c r="PY58" s="56"/>
      <c r="PZ58" s="56"/>
      <c r="QA58" s="56"/>
      <c r="QB58" s="56"/>
      <c r="QC58" s="56"/>
      <c r="QD58" s="56"/>
      <c r="QE58" s="56"/>
      <c r="QF58" s="56"/>
      <c r="QG58" s="56"/>
      <c r="QH58" s="56"/>
      <c r="QI58" s="56"/>
      <c r="QJ58" s="56"/>
      <c r="QK58" s="56"/>
      <c r="QL58" s="56"/>
      <c r="QM58" s="56"/>
      <c r="QN58" s="56"/>
      <c r="QO58" s="56"/>
      <c r="QP58" s="56"/>
      <c r="QQ58" s="56"/>
      <c r="QR58" s="56"/>
      <c r="QS58" s="56"/>
      <c r="QT58" s="56"/>
      <c r="QU58" s="56"/>
      <c r="QV58" s="56"/>
      <c r="QW58" s="56"/>
      <c r="QX58" s="56"/>
      <c r="QY58" s="56"/>
      <c r="QZ58" s="56"/>
      <c r="RA58" s="56"/>
      <c r="RB58" s="56"/>
      <c r="RC58" s="56"/>
      <c r="RD58" s="56"/>
      <c r="RE58" s="56"/>
      <c r="RF58" s="56"/>
      <c r="RG58" s="56"/>
      <c r="RH58" s="56"/>
      <c r="RI58" s="56"/>
      <c r="RJ58" s="56"/>
      <c r="RK58" s="56"/>
      <c r="RL58" s="56"/>
      <c r="RM58" s="56"/>
      <c r="RN58" s="56"/>
      <c r="RO58" s="56"/>
      <c r="RP58" s="56"/>
      <c r="RQ58" s="56"/>
      <c r="RR58" s="56"/>
      <c r="RS58" s="56"/>
      <c r="RT58" s="56"/>
      <c r="RU58" s="56"/>
      <c r="RV58" s="56"/>
      <c r="RW58" s="56"/>
      <c r="RX58" s="56"/>
      <c r="RY58" s="56"/>
      <c r="RZ58" s="56"/>
      <c r="SA58" s="56"/>
      <c r="SB58" s="56"/>
      <c r="SC58" s="56"/>
      <c r="SD58" s="56"/>
      <c r="SE58" s="56"/>
      <c r="SF58" s="56"/>
      <c r="SG58" s="56"/>
      <c r="SH58" s="56"/>
      <c r="SI58" s="56"/>
      <c r="SJ58" s="56"/>
      <c r="SK58" s="56"/>
      <c r="SL58" s="56"/>
      <c r="SM58" s="56"/>
      <c r="SN58" s="56"/>
      <c r="SO58" s="56"/>
      <c r="SP58" s="56"/>
      <c r="SQ58" s="56"/>
      <c r="SR58" s="56"/>
      <c r="SS58" s="56"/>
      <c r="ST58" s="56"/>
      <c r="SU58" s="56"/>
      <c r="SV58" s="56"/>
      <c r="SW58" s="56"/>
      <c r="SX58" s="56"/>
      <c r="SY58" s="56"/>
      <c r="SZ58" s="56"/>
      <c r="TA58" s="56"/>
      <c r="TB58" s="56"/>
      <c r="TC58" s="56"/>
      <c r="TD58" s="56"/>
      <c r="TE58" s="56"/>
      <c r="TF58" s="56"/>
      <c r="TG58" s="56"/>
      <c r="TH58" s="56"/>
      <c r="TI58" s="56"/>
      <c r="TJ58" s="56"/>
      <c r="TK58" s="56"/>
      <c r="TL58" s="56"/>
      <c r="TM58" s="56"/>
      <c r="TN58" s="56"/>
      <c r="TO58" s="56"/>
      <c r="TP58" s="56"/>
      <c r="TQ58" s="56"/>
      <c r="TR58" s="56"/>
      <c r="TS58" s="56"/>
      <c r="TT58" s="56"/>
      <c r="TU58" s="56"/>
      <c r="TV58" s="56"/>
      <c r="TW58" s="56"/>
      <c r="TX58" s="56"/>
      <c r="TY58" s="56"/>
      <c r="TZ58" s="56"/>
      <c r="UA58" s="56"/>
      <c r="UB58" s="56"/>
      <c r="UC58" s="56"/>
      <c r="UD58" s="56"/>
      <c r="UE58" s="56"/>
      <c r="UF58" s="56"/>
      <c r="UG58" s="56"/>
      <c r="UH58" s="56"/>
      <c r="UI58" s="56"/>
      <c r="UJ58" s="56"/>
      <c r="UK58" s="56"/>
      <c r="UL58" s="56"/>
      <c r="UM58" s="56"/>
      <c r="UN58" s="56"/>
      <c r="UO58" s="56"/>
      <c r="UP58" s="56"/>
      <c r="UQ58" s="56"/>
      <c r="UR58" s="56"/>
      <c r="US58" s="56"/>
      <c r="UT58" s="56"/>
      <c r="UU58" s="56"/>
      <c r="UV58" s="56"/>
      <c r="UW58" s="56"/>
      <c r="UX58" s="56"/>
      <c r="UY58" s="56"/>
      <c r="UZ58" s="56"/>
      <c r="VA58" s="56"/>
      <c r="VB58" s="56"/>
      <c r="VC58" s="56"/>
      <c r="VD58" s="56"/>
      <c r="VE58" s="56"/>
      <c r="VF58" s="56"/>
      <c r="VG58" s="56"/>
      <c r="VH58" s="56"/>
      <c r="VI58" s="56"/>
      <c r="VJ58" s="56"/>
      <c r="VK58" s="56"/>
      <c r="VL58" s="56"/>
      <c r="VM58" s="56"/>
      <c r="VN58" s="56"/>
      <c r="VO58" s="56"/>
      <c r="VP58" s="56"/>
      <c r="VQ58" s="56"/>
      <c r="VR58" s="56"/>
      <c r="VS58" s="56"/>
      <c r="VT58" s="56"/>
      <c r="VU58" s="56"/>
      <c r="VV58" s="56"/>
      <c r="VW58" s="56"/>
      <c r="VX58" s="56"/>
      <c r="VY58" s="56"/>
      <c r="VZ58" s="56"/>
      <c r="WA58" s="56"/>
      <c r="WB58" s="56"/>
      <c r="WC58" s="56"/>
      <c r="WD58" s="56"/>
      <c r="WE58" s="56"/>
      <c r="WF58" s="56"/>
      <c r="WG58" s="56"/>
      <c r="WH58" s="56"/>
      <c r="WI58" s="56"/>
      <c r="WJ58" s="56"/>
      <c r="WK58" s="56"/>
      <c r="WL58" s="56"/>
      <c r="WM58" s="56"/>
      <c r="WN58" s="56"/>
      <c r="WO58" s="56"/>
      <c r="WP58" s="56"/>
      <c r="WQ58" s="56"/>
      <c r="WR58" s="56"/>
      <c r="WS58" s="56"/>
      <c r="WT58" s="56"/>
      <c r="WU58" s="56"/>
      <c r="WV58" s="56"/>
      <c r="WW58" s="56"/>
      <c r="WX58" s="56"/>
      <c r="WY58" s="56"/>
      <c r="WZ58" s="56"/>
      <c r="XA58" s="56"/>
      <c r="XB58" s="56"/>
      <c r="XC58" s="56"/>
      <c r="XD58" s="56"/>
      <c r="XE58" s="56"/>
      <c r="XF58" s="56"/>
      <c r="XG58" s="56"/>
      <c r="XH58" s="56"/>
      <c r="XI58" s="56"/>
      <c r="XJ58" s="56"/>
      <c r="XK58" s="56"/>
      <c r="XL58" s="56"/>
      <c r="XM58" s="56"/>
      <c r="XN58" s="56"/>
      <c r="XO58" s="56"/>
      <c r="XP58" s="56"/>
      <c r="XQ58" s="56"/>
      <c r="XR58" s="56"/>
      <c r="XS58" s="56"/>
      <c r="XT58" s="56"/>
      <c r="XU58" s="56"/>
      <c r="XV58" s="56"/>
      <c r="XW58" s="56"/>
      <c r="XX58" s="56"/>
      <c r="XY58" s="56"/>
      <c r="XZ58" s="56"/>
      <c r="YA58" s="56"/>
      <c r="YB58" s="56"/>
      <c r="YC58" s="56"/>
      <c r="YD58" s="56"/>
      <c r="YE58" s="56"/>
      <c r="YF58" s="56"/>
      <c r="YG58" s="56"/>
      <c r="YH58" s="56"/>
      <c r="YI58" s="56"/>
      <c r="YJ58" s="56"/>
      <c r="YK58" s="56"/>
      <c r="YL58" s="56"/>
      <c r="YM58" s="56"/>
      <c r="YN58" s="56"/>
      <c r="YO58" s="56"/>
      <c r="YP58" s="56"/>
      <c r="YQ58" s="56"/>
      <c r="YR58" s="56"/>
      <c r="YS58" s="56"/>
      <c r="YT58" s="56"/>
      <c r="YU58" s="56"/>
      <c r="YV58" s="56"/>
      <c r="YW58" s="56"/>
      <c r="YX58" s="56"/>
      <c r="YY58" s="56"/>
    </row>
    <row r="59" spans="2:675" s="1" customFormat="1" ht="15" hidden="1" customHeight="1">
      <c r="B59" s="56"/>
      <c r="C59" s="56"/>
      <c r="D59" s="56"/>
      <c r="E59" s="56"/>
      <c r="F59" s="56"/>
      <c r="G59" s="56"/>
      <c r="H59" s="56"/>
      <c r="I59" s="56"/>
      <c r="J59" s="56"/>
      <c r="K59" s="56"/>
      <c r="L59" s="56"/>
      <c r="M59" s="56"/>
      <c r="N59" s="56"/>
      <c r="O59" s="56"/>
      <c r="P59" s="56"/>
      <c r="Q59" s="56"/>
      <c r="R59" s="56"/>
      <c r="S59" s="56"/>
      <c r="T59" s="56"/>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c r="HQ59" s="56"/>
      <c r="HR59" s="56"/>
      <c r="HS59" s="56"/>
      <c r="HT59" s="56"/>
      <c r="HU59" s="56"/>
      <c r="HV59" s="56"/>
      <c r="HW59" s="56"/>
      <c r="HX59" s="56"/>
      <c r="HY59" s="56"/>
      <c r="HZ59" s="56"/>
      <c r="IA59" s="56"/>
      <c r="IB59" s="56"/>
      <c r="IC59" s="56"/>
      <c r="ID59" s="56"/>
      <c r="IE59" s="56"/>
      <c r="IF59" s="56"/>
      <c r="IG59" s="56"/>
      <c r="IH59" s="56"/>
      <c r="II59" s="56"/>
      <c r="IJ59" s="56"/>
      <c r="IK59" s="56"/>
      <c r="IL59" s="56"/>
      <c r="IM59" s="56"/>
      <c r="IN59" s="56"/>
      <c r="IO59" s="56"/>
      <c r="IP59" s="56"/>
      <c r="IQ59" s="56"/>
      <c r="IR59" s="56"/>
      <c r="IS59" s="56"/>
      <c r="IT59" s="56"/>
      <c r="IU59" s="56"/>
      <c r="IV59" s="56"/>
      <c r="IW59" s="56"/>
      <c r="IX59" s="56"/>
      <c r="IY59" s="56"/>
      <c r="IZ59" s="56"/>
      <c r="JA59" s="56"/>
      <c r="JB59" s="56"/>
      <c r="JC59" s="56"/>
      <c r="JD59" s="56"/>
      <c r="JE59" s="56"/>
      <c r="JF59" s="56"/>
      <c r="JG59" s="56"/>
      <c r="JH59" s="56"/>
      <c r="JI59" s="56"/>
      <c r="JJ59" s="56"/>
      <c r="JK59" s="56"/>
      <c r="JL59" s="56"/>
      <c r="JM59" s="56"/>
      <c r="JN59" s="56"/>
      <c r="JO59" s="56"/>
      <c r="JP59" s="56"/>
      <c r="JQ59" s="56"/>
      <c r="JR59" s="56"/>
      <c r="JS59" s="56"/>
      <c r="JT59" s="56"/>
      <c r="JU59" s="56"/>
      <c r="JV59" s="56"/>
      <c r="JW59" s="56"/>
      <c r="JX59" s="56"/>
      <c r="JY59" s="56"/>
      <c r="JZ59" s="56"/>
      <c r="KA59" s="56"/>
      <c r="KB59" s="56"/>
      <c r="KC59" s="56"/>
      <c r="KD59" s="56"/>
      <c r="KE59" s="56"/>
      <c r="KF59" s="56"/>
      <c r="KG59" s="56"/>
      <c r="KH59" s="56"/>
      <c r="KI59" s="56"/>
      <c r="KJ59" s="56"/>
      <c r="KK59" s="56"/>
      <c r="KL59" s="56"/>
      <c r="KM59" s="56"/>
      <c r="KN59" s="56"/>
      <c r="KO59" s="56"/>
      <c r="KP59" s="56"/>
      <c r="KQ59" s="56"/>
      <c r="KR59" s="56"/>
      <c r="KS59" s="56"/>
      <c r="KT59" s="56"/>
      <c r="KU59" s="56"/>
      <c r="KV59" s="56"/>
      <c r="KW59" s="56"/>
      <c r="KX59" s="56"/>
      <c r="KY59" s="56"/>
      <c r="KZ59" s="56"/>
      <c r="LA59" s="56"/>
      <c r="LB59" s="56"/>
      <c r="LC59" s="56"/>
      <c r="LD59" s="56"/>
      <c r="LE59" s="56"/>
      <c r="LF59" s="56"/>
      <c r="LG59" s="56"/>
      <c r="LH59" s="56"/>
      <c r="LI59" s="56"/>
      <c r="LJ59" s="56"/>
      <c r="LK59" s="56"/>
      <c r="LL59" s="56"/>
      <c r="LM59" s="56"/>
      <c r="LN59" s="56"/>
      <c r="LO59" s="56"/>
      <c r="LP59" s="56"/>
      <c r="LQ59" s="56"/>
      <c r="LR59" s="56"/>
      <c r="LS59" s="56"/>
      <c r="LT59" s="56"/>
      <c r="LU59" s="56"/>
      <c r="LV59" s="56"/>
      <c r="LW59" s="56"/>
      <c r="LX59" s="56"/>
      <c r="LY59" s="56"/>
      <c r="LZ59" s="56"/>
      <c r="MA59" s="56"/>
      <c r="MB59" s="56"/>
      <c r="MC59" s="56"/>
      <c r="MD59" s="56"/>
      <c r="ME59" s="56"/>
      <c r="MF59" s="56"/>
      <c r="MG59" s="56"/>
      <c r="MH59" s="56"/>
      <c r="MI59" s="56"/>
      <c r="MJ59" s="56"/>
      <c r="MK59" s="56"/>
      <c r="ML59" s="56"/>
      <c r="MM59" s="56"/>
      <c r="MN59" s="56"/>
      <c r="MO59" s="56"/>
      <c r="MP59" s="56"/>
      <c r="MQ59" s="56"/>
      <c r="MR59" s="56"/>
      <c r="MS59" s="56"/>
      <c r="MT59" s="56"/>
      <c r="MU59" s="56"/>
      <c r="MV59" s="56"/>
      <c r="MW59" s="56"/>
      <c r="MX59" s="56"/>
      <c r="MY59" s="56"/>
      <c r="MZ59" s="56"/>
      <c r="NA59" s="56"/>
      <c r="NB59" s="56"/>
      <c r="NC59" s="56"/>
      <c r="ND59" s="56"/>
      <c r="NE59" s="56"/>
      <c r="NF59" s="56"/>
      <c r="NG59" s="56"/>
      <c r="NH59" s="56"/>
      <c r="NI59" s="56"/>
      <c r="NJ59" s="56"/>
      <c r="NK59" s="56"/>
      <c r="NL59" s="56"/>
      <c r="NM59" s="56"/>
      <c r="NN59" s="56"/>
      <c r="NO59" s="56"/>
      <c r="NP59" s="56"/>
      <c r="NQ59" s="56"/>
      <c r="NR59" s="56"/>
      <c r="NS59" s="56"/>
      <c r="NT59" s="56"/>
      <c r="NU59" s="56"/>
      <c r="NV59" s="56"/>
      <c r="NW59" s="56"/>
      <c r="NX59" s="56"/>
      <c r="NY59" s="56"/>
      <c r="NZ59" s="56"/>
      <c r="OA59" s="56"/>
      <c r="OB59" s="56"/>
      <c r="OC59" s="56"/>
      <c r="OD59" s="56"/>
      <c r="OE59" s="56"/>
      <c r="OF59" s="56"/>
      <c r="OG59" s="56"/>
      <c r="OH59" s="56"/>
      <c r="OI59" s="56"/>
      <c r="OJ59" s="56"/>
      <c r="OK59" s="56"/>
      <c r="OL59" s="56"/>
      <c r="OM59" s="56"/>
      <c r="ON59" s="56"/>
      <c r="OO59" s="56"/>
      <c r="OP59" s="56"/>
      <c r="OQ59" s="56"/>
      <c r="OR59" s="56"/>
      <c r="OS59" s="56"/>
      <c r="OT59" s="56"/>
      <c r="OU59" s="56"/>
      <c r="OV59" s="56"/>
      <c r="OW59" s="56"/>
      <c r="OX59" s="56"/>
      <c r="OY59" s="56"/>
      <c r="OZ59" s="56"/>
      <c r="PA59" s="56"/>
      <c r="PB59" s="56"/>
      <c r="PC59" s="56"/>
      <c r="PD59" s="56"/>
      <c r="PE59" s="56"/>
      <c r="PF59" s="56"/>
      <c r="PG59" s="56"/>
      <c r="PH59" s="56"/>
      <c r="PI59" s="56"/>
      <c r="PJ59" s="56"/>
      <c r="PK59" s="56"/>
      <c r="PL59" s="56"/>
      <c r="PM59" s="56"/>
      <c r="PN59" s="56"/>
      <c r="PO59" s="56"/>
      <c r="PP59" s="56"/>
      <c r="PQ59" s="56"/>
      <c r="PR59" s="56"/>
      <c r="PS59" s="56"/>
      <c r="PT59" s="56"/>
      <c r="PU59" s="56"/>
      <c r="PV59" s="56"/>
      <c r="PW59" s="56"/>
      <c r="PX59" s="56"/>
      <c r="PY59" s="56"/>
      <c r="PZ59" s="56"/>
      <c r="QA59" s="56"/>
      <c r="QB59" s="56"/>
      <c r="QC59" s="56"/>
      <c r="QD59" s="56"/>
      <c r="QE59" s="56"/>
      <c r="QF59" s="56"/>
      <c r="QG59" s="56"/>
      <c r="QH59" s="56"/>
      <c r="QI59" s="56"/>
      <c r="QJ59" s="56"/>
      <c r="QK59" s="56"/>
      <c r="QL59" s="56"/>
      <c r="QM59" s="56"/>
      <c r="QN59" s="56"/>
      <c r="QO59" s="56"/>
      <c r="QP59" s="56"/>
      <c r="QQ59" s="56"/>
      <c r="QR59" s="56"/>
      <c r="QS59" s="56"/>
      <c r="QT59" s="56"/>
      <c r="QU59" s="56"/>
      <c r="QV59" s="56"/>
      <c r="QW59" s="56"/>
      <c r="QX59" s="56"/>
      <c r="QY59" s="56"/>
      <c r="QZ59" s="56"/>
      <c r="RA59" s="56"/>
      <c r="RB59" s="56"/>
      <c r="RC59" s="56"/>
      <c r="RD59" s="56"/>
      <c r="RE59" s="56"/>
      <c r="RF59" s="56"/>
      <c r="RG59" s="56"/>
      <c r="RH59" s="56"/>
      <c r="RI59" s="56"/>
      <c r="RJ59" s="56"/>
      <c r="RK59" s="56"/>
      <c r="RL59" s="56"/>
      <c r="RM59" s="56"/>
      <c r="RN59" s="56"/>
      <c r="RO59" s="56"/>
      <c r="RP59" s="56"/>
      <c r="RQ59" s="56"/>
      <c r="RR59" s="56"/>
      <c r="RS59" s="56"/>
      <c r="RT59" s="56"/>
      <c r="RU59" s="56"/>
      <c r="RV59" s="56"/>
      <c r="RW59" s="56"/>
      <c r="RX59" s="56"/>
      <c r="RY59" s="56"/>
      <c r="RZ59" s="56"/>
      <c r="SA59" s="56"/>
      <c r="SB59" s="56"/>
      <c r="SC59" s="56"/>
      <c r="SD59" s="56"/>
      <c r="SE59" s="56"/>
      <c r="SF59" s="56"/>
      <c r="SG59" s="56"/>
      <c r="SH59" s="56"/>
      <c r="SI59" s="56"/>
      <c r="SJ59" s="56"/>
      <c r="SK59" s="56"/>
      <c r="SL59" s="56"/>
      <c r="SM59" s="56"/>
      <c r="SN59" s="56"/>
      <c r="SO59" s="56"/>
      <c r="SP59" s="56"/>
      <c r="SQ59" s="56"/>
      <c r="SR59" s="56"/>
      <c r="SS59" s="56"/>
      <c r="ST59" s="56"/>
      <c r="SU59" s="56"/>
      <c r="SV59" s="56"/>
      <c r="SW59" s="56"/>
      <c r="SX59" s="56"/>
      <c r="SY59" s="56"/>
      <c r="SZ59" s="56"/>
      <c r="TA59" s="56"/>
      <c r="TB59" s="56"/>
      <c r="TC59" s="56"/>
      <c r="TD59" s="56"/>
      <c r="TE59" s="56"/>
      <c r="TF59" s="56"/>
      <c r="TG59" s="56"/>
      <c r="TH59" s="56"/>
      <c r="TI59" s="56"/>
      <c r="TJ59" s="56"/>
      <c r="TK59" s="56"/>
      <c r="TL59" s="56"/>
      <c r="TM59" s="56"/>
      <c r="TN59" s="56"/>
      <c r="TO59" s="56"/>
      <c r="TP59" s="56"/>
      <c r="TQ59" s="56"/>
      <c r="TR59" s="56"/>
      <c r="TS59" s="56"/>
      <c r="TT59" s="56"/>
      <c r="TU59" s="56"/>
      <c r="TV59" s="56"/>
      <c r="TW59" s="56"/>
      <c r="TX59" s="56"/>
      <c r="TY59" s="56"/>
      <c r="TZ59" s="56"/>
      <c r="UA59" s="56"/>
      <c r="UB59" s="56"/>
      <c r="UC59" s="56"/>
      <c r="UD59" s="56"/>
      <c r="UE59" s="56"/>
      <c r="UF59" s="56"/>
      <c r="UG59" s="56"/>
      <c r="UH59" s="56"/>
      <c r="UI59" s="56"/>
      <c r="UJ59" s="56"/>
      <c r="UK59" s="56"/>
      <c r="UL59" s="56"/>
      <c r="UM59" s="56"/>
      <c r="UN59" s="56"/>
      <c r="UO59" s="56"/>
      <c r="UP59" s="56"/>
      <c r="UQ59" s="56"/>
      <c r="UR59" s="56"/>
      <c r="US59" s="56"/>
      <c r="UT59" s="56"/>
      <c r="UU59" s="56"/>
      <c r="UV59" s="56"/>
      <c r="UW59" s="56"/>
      <c r="UX59" s="56"/>
      <c r="UY59" s="56"/>
      <c r="UZ59" s="56"/>
      <c r="VA59" s="56"/>
      <c r="VB59" s="56"/>
      <c r="VC59" s="56"/>
      <c r="VD59" s="56"/>
      <c r="VE59" s="56"/>
      <c r="VF59" s="56"/>
      <c r="VG59" s="56"/>
      <c r="VH59" s="56"/>
      <c r="VI59" s="56"/>
      <c r="VJ59" s="56"/>
      <c r="VK59" s="56"/>
      <c r="VL59" s="56"/>
      <c r="VM59" s="56"/>
      <c r="VN59" s="56"/>
      <c r="VO59" s="56"/>
      <c r="VP59" s="56"/>
      <c r="VQ59" s="56"/>
      <c r="VR59" s="56"/>
      <c r="VS59" s="56"/>
      <c r="VT59" s="56"/>
      <c r="VU59" s="56"/>
      <c r="VV59" s="56"/>
      <c r="VW59" s="56"/>
      <c r="VX59" s="56"/>
      <c r="VY59" s="56"/>
      <c r="VZ59" s="56"/>
      <c r="WA59" s="56"/>
      <c r="WB59" s="56"/>
      <c r="WC59" s="56"/>
      <c r="WD59" s="56"/>
      <c r="WE59" s="56"/>
      <c r="WF59" s="56"/>
      <c r="WG59" s="56"/>
      <c r="WH59" s="56"/>
      <c r="WI59" s="56"/>
      <c r="WJ59" s="56"/>
      <c r="WK59" s="56"/>
      <c r="WL59" s="56"/>
      <c r="WM59" s="56"/>
      <c r="WN59" s="56"/>
      <c r="WO59" s="56"/>
      <c r="WP59" s="56"/>
      <c r="WQ59" s="56"/>
      <c r="WR59" s="56"/>
      <c r="WS59" s="56"/>
      <c r="WT59" s="56"/>
      <c r="WU59" s="56"/>
      <c r="WV59" s="56"/>
      <c r="WW59" s="56"/>
      <c r="WX59" s="56"/>
      <c r="WY59" s="56"/>
      <c r="WZ59" s="56"/>
      <c r="XA59" s="56"/>
      <c r="XB59" s="56"/>
      <c r="XC59" s="56"/>
      <c r="XD59" s="56"/>
      <c r="XE59" s="56"/>
      <c r="XF59" s="56"/>
      <c r="XG59" s="56"/>
      <c r="XH59" s="56"/>
      <c r="XI59" s="56"/>
      <c r="XJ59" s="56"/>
      <c r="XK59" s="56"/>
      <c r="XL59" s="56"/>
      <c r="XM59" s="56"/>
      <c r="XN59" s="56"/>
      <c r="XO59" s="56"/>
      <c r="XP59" s="56"/>
      <c r="XQ59" s="56"/>
      <c r="XR59" s="56"/>
      <c r="XS59" s="56"/>
      <c r="XT59" s="56"/>
      <c r="XU59" s="56"/>
      <c r="XV59" s="56"/>
      <c r="XW59" s="56"/>
      <c r="XX59" s="56"/>
      <c r="XY59" s="56"/>
      <c r="XZ59" s="56"/>
      <c r="YA59" s="56"/>
      <c r="YB59" s="56"/>
      <c r="YC59" s="56"/>
      <c r="YD59" s="56"/>
      <c r="YE59" s="56"/>
      <c r="YF59" s="56"/>
      <c r="YG59" s="56"/>
      <c r="YH59" s="56"/>
      <c r="YI59" s="56"/>
      <c r="YJ59" s="56"/>
      <c r="YK59" s="56"/>
      <c r="YL59" s="56"/>
      <c r="YM59" s="56"/>
      <c r="YN59" s="56"/>
      <c r="YO59" s="56"/>
      <c r="YP59" s="56"/>
      <c r="YQ59" s="56"/>
      <c r="YR59" s="56"/>
      <c r="YS59" s="56"/>
      <c r="YT59" s="56"/>
      <c r="YU59" s="56"/>
      <c r="YV59" s="56"/>
      <c r="YW59" s="56"/>
      <c r="YX59" s="56"/>
      <c r="YY59" s="56"/>
    </row>
    <row r="60" spans="2:675" s="1" customFormat="1" ht="15" hidden="1" customHeight="1">
      <c r="B60" s="56"/>
      <c r="C60" s="56"/>
      <c r="D60" s="56"/>
      <c r="E60" s="56"/>
      <c r="F60" s="56"/>
      <c r="G60" s="56"/>
      <c r="H60" s="56"/>
      <c r="I60" s="56"/>
      <c r="J60" s="56"/>
      <c r="K60" s="56"/>
      <c r="L60" s="56"/>
      <c r="M60" s="56"/>
      <c r="N60" s="56"/>
      <c r="O60" s="56"/>
      <c r="P60" s="56"/>
      <c r="Q60" s="56"/>
      <c r="R60" s="56"/>
      <c r="S60" s="56"/>
      <c r="T60" s="5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c r="HQ60" s="56"/>
      <c r="HR60" s="56"/>
      <c r="HS60" s="56"/>
      <c r="HT60" s="56"/>
      <c r="HU60" s="56"/>
      <c r="HV60" s="56"/>
      <c r="HW60" s="56"/>
      <c r="HX60" s="56"/>
      <c r="HY60" s="56"/>
      <c r="HZ60" s="56"/>
      <c r="IA60" s="56"/>
      <c r="IB60" s="56"/>
      <c r="IC60" s="56"/>
      <c r="ID60" s="56"/>
      <c r="IE60" s="56"/>
      <c r="IF60" s="56"/>
      <c r="IG60" s="56"/>
      <c r="IH60" s="56"/>
      <c r="II60" s="56"/>
      <c r="IJ60" s="56"/>
      <c r="IK60" s="56"/>
      <c r="IL60" s="56"/>
      <c r="IM60" s="56"/>
      <c r="IN60" s="56"/>
      <c r="IO60" s="56"/>
      <c r="IP60" s="56"/>
      <c r="IQ60" s="56"/>
      <c r="IR60" s="56"/>
      <c r="IS60" s="56"/>
      <c r="IT60" s="56"/>
      <c r="IU60" s="56"/>
      <c r="IV60" s="56"/>
      <c r="IW60" s="56"/>
      <c r="IX60" s="56"/>
      <c r="IY60" s="56"/>
      <c r="IZ60" s="56"/>
      <c r="JA60" s="56"/>
      <c r="JB60" s="56"/>
      <c r="JC60" s="56"/>
      <c r="JD60" s="56"/>
      <c r="JE60" s="56"/>
      <c r="JF60" s="56"/>
      <c r="JG60" s="56"/>
      <c r="JH60" s="56"/>
      <c r="JI60" s="56"/>
      <c r="JJ60" s="56"/>
      <c r="JK60" s="56"/>
      <c r="JL60" s="56"/>
      <c r="JM60" s="56"/>
      <c r="JN60" s="56"/>
      <c r="JO60" s="56"/>
      <c r="JP60" s="56"/>
      <c r="JQ60" s="56"/>
      <c r="JR60" s="56"/>
      <c r="JS60" s="56"/>
      <c r="JT60" s="56"/>
      <c r="JU60" s="56"/>
      <c r="JV60" s="56"/>
      <c r="JW60" s="56"/>
      <c r="JX60" s="56"/>
      <c r="JY60" s="56"/>
      <c r="JZ60" s="56"/>
      <c r="KA60" s="56"/>
      <c r="KB60" s="56"/>
      <c r="KC60" s="56"/>
      <c r="KD60" s="56"/>
      <c r="KE60" s="56"/>
      <c r="KF60" s="56"/>
      <c r="KG60" s="56"/>
      <c r="KH60" s="56"/>
      <c r="KI60" s="56"/>
      <c r="KJ60" s="56"/>
      <c r="KK60" s="56"/>
      <c r="KL60" s="56"/>
      <c r="KM60" s="56"/>
      <c r="KN60" s="56"/>
      <c r="KO60" s="56"/>
      <c r="KP60" s="56"/>
      <c r="KQ60" s="56"/>
      <c r="KR60" s="56"/>
      <c r="KS60" s="56"/>
      <c r="KT60" s="56"/>
      <c r="KU60" s="56"/>
      <c r="KV60" s="56"/>
      <c r="KW60" s="56"/>
      <c r="KX60" s="56"/>
      <c r="KY60" s="56"/>
      <c r="KZ60" s="56"/>
      <c r="LA60" s="56"/>
      <c r="LB60" s="56"/>
      <c r="LC60" s="56"/>
      <c r="LD60" s="56"/>
      <c r="LE60" s="56"/>
      <c r="LF60" s="56"/>
      <c r="LG60" s="56"/>
      <c r="LH60" s="56"/>
      <c r="LI60" s="56"/>
      <c r="LJ60" s="56"/>
      <c r="LK60" s="56"/>
      <c r="LL60" s="56"/>
      <c r="LM60" s="56"/>
      <c r="LN60" s="56"/>
      <c r="LO60" s="56"/>
      <c r="LP60" s="56"/>
      <c r="LQ60" s="56"/>
      <c r="LR60" s="56"/>
      <c r="LS60" s="56"/>
      <c r="LT60" s="56"/>
      <c r="LU60" s="56"/>
      <c r="LV60" s="56"/>
      <c r="LW60" s="56"/>
      <c r="LX60" s="56"/>
      <c r="LY60" s="56"/>
      <c r="LZ60" s="56"/>
      <c r="MA60" s="56"/>
      <c r="MB60" s="56"/>
      <c r="MC60" s="56"/>
      <c r="MD60" s="56"/>
      <c r="ME60" s="56"/>
      <c r="MF60" s="56"/>
      <c r="MG60" s="56"/>
      <c r="MH60" s="56"/>
      <c r="MI60" s="56"/>
      <c r="MJ60" s="56"/>
      <c r="MK60" s="56"/>
      <c r="ML60" s="56"/>
      <c r="MM60" s="56"/>
      <c r="MN60" s="56"/>
      <c r="MO60" s="56"/>
      <c r="MP60" s="56"/>
      <c r="MQ60" s="56"/>
      <c r="MR60" s="56"/>
      <c r="MS60" s="56"/>
      <c r="MT60" s="56"/>
      <c r="MU60" s="56"/>
      <c r="MV60" s="56"/>
      <c r="MW60" s="56"/>
      <c r="MX60" s="56"/>
      <c r="MY60" s="56"/>
      <c r="MZ60" s="56"/>
      <c r="NA60" s="56"/>
      <c r="NB60" s="56"/>
      <c r="NC60" s="56"/>
      <c r="ND60" s="56"/>
      <c r="NE60" s="56"/>
      <c r="NF60" s="56"/>
      <c r="NG60" s="56"/>
      <c r="NH60" s="56"/>
      <c r="NI60" s="56"/>
      <c r="NJ60" s="56"/>
      <c r="NK60" s="56"/>
      <c r="NL60" s="56"/>
      <c r="NM60" s="56"/>
      <c r="NN60" s="56"/>
      <c r="NO60" s="56"/>
      <c r="NP60" s="56"/>
      <c r="NQ60" s="56"/>
      <c r="NR60" s="56"/>
      <c r="NS60" s="56"/>
      <c r="NT60" s="56"/>
      <c r="NU60" s="56"/>
      <c r="NV60" s="56"/>
      <c r="NW60" s="56"/>
      <c r="NX60" s="56"/>
      <c r="NY60" s="56"/>
      <c r="NZ60" s="56"/>
      <c r="OA60" s="56"/>
      <c r="OB60" s="56"/>
      <c r="OC60" s="56"/>
      <c r="OD60" s="56"/>
      <c r="OE60" s="56"/>
      <c r="OF60" s="56"/>
      <c r="OG60" s="56"/>
      <c r="OH60" s="56"/>
      <c r="OI60" s="56"/>
      <c r="OJ60" s="56"/>
      <c r="OK60" s="56"/>
      <c r="OL60" s="56"/>
      <c r="OM60" s="56"/>
      <c r="ON60" s="56"/>
      <c r="OO60" s="56"/>
      <c r="OP60" s="56"/>
      <c r="OQ60" s="56"/>
      <c r="OR60" s="56"/>
      <c r="OS60" s="56"/>
      <c r="OT60" s="56"/>
      <c r="OU60" s="56"/>
      <c r="OV60" s="56"/>
      <c r="OW60" s="56"/>
      <c r="OX60" s="56"/>
      <c r="OY60" s="56"/>
      <c r="OZ60" s="56"/>
      <c r="PA60" s="56"/>
      <c r="PB60" s="56"/>
      <c r="PC60" s="56"/>
      <c r="PD60" s="56"/>
      <c r="PE60" s="56"/>
      <c r="PF60" s="56"/>
      <c r="PG60" s="56"/>
      <c r="PH60" s="56"/>
      <c r="PI60" s="56"/>
      <c r="PJ60" s="56"/>
      <c r="PK60" s="56"/>
      <c r="PL60" s="56"/>
      <c r="PM60" s="56"/>
      <c r="PN60" s="56"/>
      <c r="PO60" s="56"/>
      <c r="PP60" s="56"/>
      <c r="PQ60" s="56"/>
      <c r="PR60" s="56"/>
      <c r="PS60" s="56"/>
      <c r="PT60" s="56"/>
      <c r="PU60" s="56"/>
      <c r="PV60" s="56"/>
      <c r="PW60" s="56"/>
      <c r="PX60" s="56"/>
      <c r="PY60" s="56"/>
      <c r="PZ60" s="56"/>
      <c r="QA60" s="56"/>
      <c r="QB60" s="56"/>
      <c r="QC60" s="56"/>
      <c r="QD60" s="56"/>
      <c r="QE60" s="56"/>
      <c r="QF60" s="56"/>
      <c r="QG60" s="56"/>
      <c r="QH60" s="56"/>
      <c r="QI60" s="56"/>
      <c r="QJ60" s="56"/>
      <c r="QK60" s="56"/>
      <c r="QL60" s="56"/>
      <c r="QM60" s="56"/>
      <c r="QN60" s="56"/>
      <c r="QO60" s="56"/>
      <c r="QP60" s="56"/>
      <c r="QQ60" s="56"/>
      <c r="QR60" s="56"/>
      <c r="QS60" s="56"/>
      <c r="QT60" s="56"/>
      <c r="QU60" s="56"/>
      <c r="QV60" s="56"/>
      <c r="QW60" s="56"/>
      <c r="QX60" s="56"/>
      <c r="QY60" s="56"/>
      <c r="QZ60" s="56"/>
      <c r="RA60" s="56"/>
      <c r="RB60" s="56"/>
      <c r="RC60" s="56"/>
      <c r="RD60" s="56"/>
      <c r="RE60" s="56"/>
      <c r="RF60" s="56"/>
      <c r="RG60" s="56"/>
      <c r="RH60" s="56"/>
      <c r="RI60" s="56"/>
      <c r="RJ60" s="56"/>
      <c r="RK60" s="56"/>
      <c r="RL60" s="56"/>
      <c r="RM60" s="56"/>
      <c r="RN60" s="56"/>
      <c r="RO60" s="56"/>
      <c r="RP60" s="56"/>
      <c r="RQ60" s="56"/>
      <c r="RR60" s="56"/>
      <c r="RS60" s="56"/>
      <c r="RT60" s="56"/>
      <c r="RU60" s="56"/>
      <c r="RV60" s="56"/>
      <c r="RW60" s="56"/>
      <c r="RX60" s="56"/>
      <c r="RY60" s="56"/>
      <c r="RZ60" s="56"/>
      <c r="SA60" s="56"/>
      <c r="SB60" s="56"/>
      <c r="SC60" s="56"/>
      <c r="SD60" s="56"/>
      <c r="SE60" s="56"/>
      <c r="SF60" s="56"/>
      <c r="SG60" s="56"/>
      <c r="SH60" s="56"/>
      <c r="SI60" s="56"/>
      <c r="SJ60" s="56"/>
      <c r="SK60" s="56"/>
      <c r="SL60" s="56"/>
      <c r="SM60" s="56"/>
      <c r="SN60" s="56"/>
      <c r="SO60" s="56"/>
      <c r="SP60" s="56"/>
      <c r="SQ60" s="56"/>
      <c r="SR60" s="56"/>
      <c r="SS60" s="56"/>
      <c r="ST60" s="56"/>
      <c r="SU60" s="56"/>
      <c r="SV60" s="56"/>
      <c r="SW60" s="56"/>
      <c r="SX60" s="56"/>
      <c r="SY60" s="56"/>
      <c r="SZ60" s="56"/>
      <c r="TA60" s="56"/>
      <c r="TB60" s="56"/>
      <c r="TC60" s="56"/>
      <c r="TD60" s="56"/>
      <c r="TE60" s="56"/>
      <c r="TF60" s="56"/>
      <c r="TG60" s="56"/>
      <c r="TH60" s="56"/>
      <c r="TI60" s="56"/>
      <c r="TJ60" s="56"/>
      <c r="TK60" s="56"/>
      <c r="TL60" s="56"/>
      <c r="TM60" s="56"/>
      <c r="TN60" s="56"/>
      <c r="TO60" s="56"/>
      <c r="TP60" s="56"/>
      <c r="TQ60" s="56"/>
      <c r="TR60" s="56"/>
      <c r="TS60" s="56"/>
      <c r="TT60" s="56"/>
      <c r="TU60" s="56"/>
      <c r="TV60" s="56"/>
      <c r="TW60" s="56"/>
      <c r="TX60" s="56"/>
      <c r="TY60" s="56"/>
      <c r="TZ60" s="56"/>
      <c r="UA60" s="56"/>
      <c r="UB60" s="56"/>
      <c r="UC60" s="56"/>
      <c r="UD60" s="56"/>
      <c r="UE60" s="56"/>
      <c r="UF60" s="56"/>
      <c r="UG60" s="56"/>
      <c r="UH60" s="56"/>
      <c r="UI60" s="56"/>
      <c r="UJ60" s="56"/>
      <c r="UK60" s="56"/>
      <c r="UL60" s="56"/>
      <c r="UM60" s="56"/>
      <c r="UN60" s="56"/>
      <c r="UO60" s="56"/>
      <c r="UP60" s="56"/>
      <c r="UQ60" s="56"/>
      <c r="UR60" s="56"/>
      <c r="US60" s="56"/>
      <c r="UT60" s="56"/>
      <c r="UU60" s="56"/>
      <c r="UV60" s="56"/>
      <c r="UW60" s="56"/>
      <c r="UX60" s="56"/>
      <c r="UY60" s="56"/>
      <c r="UZ60" s="56"/>
      <c r="VA60" s="56"/>
      <c r="VB60" s="56"/>
      <c r="VC60" s="56"/>
      <c r="VD60" s="56"/>
      <c r="VE60" s="56"/>
      <c r="VF60" s="56"/>
      <c r="VG60" s="56"/>
      <c r="VH60" s="56"/>
      <c r="VI60" s="56"/>
      <c r="VJ60" s="56"/>
      <c r="VK60" s="56"/>
      <c r="VL60" s="56"/>
      <c r="VM60" s="56"/>
      <c r="VN60" s="56"/>
      <c r="VO60" s="56"/>
      <c r="VP60" s="56"/>
      <c r="VQ60" s="56"/>
      <c r="VR60" s="56"/>
      <c r="VS60" s="56"/>
      <c r="VT60" s="56"/>
      <c r="VU60" s="56"/>
      <c r="VV60" s="56"/>
      <c r="VW60" s="56"/>
      <c r="VX60" s="56"/>
      <c r="VY60" s="56"/>
      <c r="VZ60" s="56"/>
      <c r="WA60" s="56"/>
      <c r="WB60" s="56"/>
      <c r="WC60" s="56"/>
      <c r="WD60" s="56"/>
      <c r="WE60" s="56"/>
      <c r="WF60" s="56"/>
      <c r="WG60" s="56"/>
      <c r="WH60" s="56"/>
      <c r="WI60" s="56"/>
      <c r="WJ60" s="56"/>
      <c r="WK60" s="56"/>
      <c r="WL60" s="56"/>
      <c r="WM60" s="56"/>
      <c r="WN60" s="56"/>
      <c r="WO60" s="56"/>
      <c r="WP60" s="56"/>
      <c r="WQ60" s="56"/>
      <c r="WR60" s="56"/>
      <c r="WS60" s="56"/>
      <c r="WT60" s="56"/>
      <c r="WU60" s="56"/>
      <c r="WV60" s="56"/>
      <c r="WW60" s="56"/>
      <c r="WX60" s="56"/>
      <c r="WY60" s="56"/>
      <c r="WZ60" s="56"/>
      <c r="XA60" s="56"/>
      <c r="XB60" s="56"/>
      <c r="XC60" s="56"/>
      <c r="XD60" s="56"/>
      <c r="XE60" s="56"/>
      <c r="XF60" s="56"/>
      <c r="XG60" s="56"/>
      <c r="XH60" s="56"/>
      <c r="XI60" s="56"/>
      <c r="XJ60" s="56"/>
      <c r="XK60" s="56"/>
      <c r="XL60" s="56"/>
      <c r="XM60" s="56"/>
      <c r="XN60" s="56"/>
      <c r="XO60" s="56"/>
      <c r="XP60" s="56"/>
      <c r="XQ60" s="56"/>
      <c r="XR60" s="56"/>
      <c r="XS60" s="56"/>
      <c r="XT60" s="56"/>
      <c r="XU60" s="56"/>
      <c r="XV60" s="56"/>
      <c r="XW60" s="56"/>
      <c r="XX60" s="56"/>
      <c r="XY60" s="56"/>
      <c r="XZ60" s="56"/>
      <c r="YA60" s="56"/>
      <c r="YB60" s="56"/>
      <c r="YC60" s="56"/>
      <c r="YD60" s="56"/>
      <c r="YE60" s="56"/>
      <c r="YF60" s="56"/>
      <c r="YG60" s="56"/>
      <c r="YH60" s="56"/>
      <c r="YI60" s="56"/>
      <c r="YJ60" s="56"/>
      <c r="YK60" s="56"/>
      <c r="YL60" s="56"/>
      <c r="YM60" s="56"/>
      <c r="YN60" s="56"/>
      <c r="YO60" s="56"/>
      <c r="YP60" s="56"/>
      <c r="YQ60" s="56"/>
      <c r="YR60" s="56"/>
      <c r="YS60" s="56"/>
      <c r="YT60" s="56"/>
      <c r="YU60" s="56"/>
      <c r="YV60" s="56"/>
      <c r="YW60" s="56"/>
      <c r="YX60" s="56"/>
      <c r="YY60" s="56"/>
    </row>
    <row r="61" spans="2:675" s="1" customFormat="1" ht="15" hidden="1" customHeight="1">
      <c r="B61" s="56"/>
      <c r="C61" s="56"/>
      <c r="D61" s="56"/>
      <c r="E61" s="56"/>
      <c r="F61" s="56"/>
      <c r="G61" s="56"/>
      <c r="H61" s="56"/>
      <c r="I61" s="56"/>
      <c r="J61" s="56"/>
      <c r="K61" s="56"/>
      <c r="L61" s="56"/>
      <c r="M61" s="56"/>
      <c r="N61" s="56"/>
      <c r="O61" s="56"/>
      <c r="P61" s="56"/>
      <c r="Q61" s="56"/>
      <c r="R61" s="56"/>
      <c r="S61" s="56"/>
      <c r="T61" s="5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c r="HQ61" s="56"/>
      <c r="HR61" s="56"/>
      <c r="HS61" s="56"/>
      <c r="HT61" s="56"/>
      <c r="HU61" s="56"/>
      <c r="HV61" s="56"/>
      <c r="HW61" s="56"/>
      <c r="HX61" s="56"/>
      <c r="HY61" s="56"/>
      <c r="HZ61" s="56"/>
      <c r="IA61" s="56"/>
      <c r="IB61" s="56"/>
      <c r="IC61" s="56"/>
      <c r="ID61" s="56"/>
      <c r="IE61" s="56"/>
      <c r="IF61" s="56"/>
      <c r="IG61" s="56"/>
      <c r="IH61" s="56"/>
      <c r="II61" s="56"/>
      <c r="IJ61" s="56"/>
      <c r="IK61" s="56"/>
      <c r="IL61" s="56"/>
      <c r="IM61" s="56"/>
      <c r="IN61" s="56"/>
      <c r="IO61" s="56"/>
      <c r="IP61" s="56"/>
      <c r="IQ61" s="56"/>
      <c r="IR61" s="56"/>
      <c r="IS61" s="56"/>
      <c r="IT61" s="56"/>
      <c r="IU61" s="56"/>
      <c r="IV61" s="56"/>
      <c r="IW61" s="56"/>
      <c r="IX61" s="56"/>
      <c r="IY61" s="56"/>
      <c r="IZ61" s="56"/>
      <c r="JA61" s="56"/>
      <c r="JB61" s="56"/>
      <c r="JC61" s="56"/>
      <c r="JD61" s="56"/>
      <c r="JE61" s="56"/>
      <c r="JF61" s="56"/>
      <c r="JG61" s="56"/>
      <c r="JH61" s="56"/>
      <c r="JI61" s="56"/>
      <c r="JJ61" s="56"/>
      <c r="JK61" s="56"/>
      <c r="JL61" s="56"/>
      <c r="JM61" s="56"/>
      <c r="JN61" s="56"/>
      <c r="JO61" s="56"/>
      <c r="JP61" s="56"/>
      <c r="JQ61" s="56"/>
      <c r="JR61" s="56"/>
      <c r="JS61" s="56"/>
      <c r="JT61" s="56"/>
      <c r="JU61" s="56"/>
      <c r="JV61" s="56"/>
      <c r="JW61" s="56"/>
      <c r="JX61" s="56"/>
      <c r="JY61" s="56"/>
      <c r="JZ61" s="56"/>
      <c r="KA61" s="56"/>
      <c r="KB61" s="56"/>
      <c r="KC61" s="56"/>
      <c r="KD61" s="56"/>
      <c r="KE61" s="56"/>
      <c r="KF61" s="56"/>
      <c r="KG61" s="56"/>
      <c r="KH61" s="56"/>
      <c r="KI61" s="56"/>
      <c r="KJ61" s="56"/>
      <c r="KK61" s="56"/>
      <c r="KL61" s="56"/>
      <c r="KM61" s="56"/>
      <c r="KN61" s="56"/>
      <c r="KO61" s="56"/>
      <c r="KP61" s="56"/>
      <c r="KQ61" s="56"/>
      <c r="KR61" s="56"/>
      <c r="KS61" s="56"/>
      <c r="KT61" s="56"/>
      <c r="KU61" s="56"/>
      <c r="KV61" s="56"/>
      <c r="KW61" s="56"/>
      <c r="KX61" s="56"/>
      <c r="KY61" s="56"/>
      <c r="KZ61" s="56"/>
      <c r="LA61" s="56"/>
      <c r="LB61" s="56"/>
      <c r="LC61" s="56"/>
      <c r="LD61" s="56"/>
      <c r="LE61" s="56"/>
      <c r="LF61" s="56"/>
      <c r="LG61" s="56"/>
      <c r="LH61" s="56"/>
      <c r="LI61" s="56"/>
      <c r="LJ61" s="56"/>
      <c r="LK61" s="56"/>
      <c r="LL61" s="56"/>
      <c r="LM61" s="56"/>
      <c r="LN61" s="56"/>
      <c r="LO61" s="56"/>
      <c r="LP61" s="56"/>
      <c r="LQ61" s="56"/>
      <c r="LR61" s="56"/>
      <c r="LS61" s="56"/>
      <c r="LT61" s="56"/>
      <c r="LU61" s="56"/>
      <c r="LV61" s="56"/>
      <c r="LW61" s="56"/>
      <c r="LX61" s="56"/>
      <c r="LY61" s="56"/>
      <c r="LZ61" s="56"/>
      <c r="MA61" s="56"/>
      <c r="MB61" s="56"/>
      <c r="MC61" s="56"/>
      <c r="MD61" s="56"/>
      <c r="ME61" s="56"/>
      <c r="MF61" s="56"/>
      <c r="MG61" s="56"/>
      <c r="MH61" s="56"/>
      <c r="MI61" s="56"/>
      <c r="MJ61" s="56"/>
      <c r="MK61" s="56"/>
      <c r="ML61" s="56"/>
      <c r="MM61" s="56"/>
      <c r="MN61" s="56"/>
      <c r="MO61" s="56"/>
      <c r="MP61" s="56"/>
      <c r="MQ61" s="56"/>
      <c r="MR61" s="56"/>
      <c r="MS61" s="56"/>
      <c r="MT61" s="56"/>
      <c r="MU61" s="56"/>
      <c r="MV61" s="56"/>
      <c r="MW61" s="56"/>
      <c r="MX61" s="56"/>
      <c r="MY61" s="56"/>
      <c r="MZ61" s="56"/>
      <c r="NA61" s="56"/>
      <c r="NB61" s="56"/>
      <c r="NC61" s="56"/>
      <c r="ND61" s="56"/>
      <c r="NE61" s="56"/>
      <c r="NF61" s="56"/>
      <c r="NG61" s="56"/>
      <c r="NH61" s="56"/>
      <c r="NI61" s="56"/>
      <c r="NJ61" s="56"/>
      <c r="NK61" s="56"/>
      <c r="NL61" s="56"/>
      <c r="NM61" s="56"/>
      <c r="NN61" s="56"/>
      <c r="NO61" s="56"/>
      <c r="NP61" s="56"/>
      <c r="NQ61" s="56"/>
      <c r="NR61" s="56"/>
      <c r="NS61" s="56"/>
      <c r="NT61" s="56"/>
      <c r="NU61" s="56"/>
      <c r="NV61" s="56"/>
      <c r="NW61" s="56"/>
      <c r="NX61" s="56"/>
      <c r="NY61" s="56"/>
      <c r="NZ61" s="56"/>
      <c r="OA61" s="56"/>
      <c r="OB61" s="56"/>
      <c r="OC61" s="56"/>
      <c r="OD61" s="56"/>
      <c r="OE61" s="56"/>
      <c r="OF61" s="56"/>
      <c r="OG61" s="56"/>
      <c r="OH61" s="56"/>
      <c r="OI61" s="56"/>
      <c r="OJ61" s="56"/>
      <c r="OK61" s="56"/>
      <c r="OL61" s="56"/>
      <c r="OM61" s="56"/>
      <c r="ON61" s="56"/>
      <c r="OO61" s="56"/>
      <c r="OP61" s="56"/>
      <c r="OQ61" s="56"/>
      <c r="OR61" s="56"/>
      <c r="OS61" s="56"/>
      <c r="OT61" s="56"/>
      <c r="OU61" s="56"/>
      <c r="OV61" s="56"/>
      <c r="OW61" s="56"/>
      <c r="OX61" s="56"/>
      <c r="OY61" s="56"/>
      <c r="OZ61" s="56"/>
      <c r="PA61" s="56"/>
      <c r="PB61" s="56"/>
      <c r="PC61" s="56"/>
      <c r="PD61" s="56"/>
      <c r="PE61" s="56"/>
      <c r="PF61" s="56"/>
      <c r="PG61" s="56"/>
      <c r="PH61" s="56"/>
      <c r="PI61" s="56"/>
      <c r="PJ61" s="56"/>
      <c r="PK61" s="56"/>
      <c r="PL61" s="56"/>
      <c r="PM61" s="56"/>
      <c r="PN61" s="56"/>
      <c r="PO61" s="56"/>
      <c r="PP61" s="56"/>
      <c r="PQ61" s="56"/>
      <c r="PR61" s="56"/>
      <c r="PS61" s="56"/>
      <c r="PT61" s="56"/>
      <c r="PU61" s="56"/>
      <c r="PV61" s="56"/>
      <c r="PW61" s="56"/>
      <c r="PX61" s="56"/>
      <c r="PY61" s="56"/>
      <c r="PZ61" s="56"/>
      <c r="QA61" s="56"/>
      <c r="QB61" s="56"/>
      <c r="QC61" s="56"/>
      <c r="QD61" s="56"/>
      <c r="QE61" s="56"/>
      <c r="QF61" s="56"/>
      <c r="QG61" s="56"/>
      <c r="QH61" s="56"/>
      <c r="QI61" s="56"/>
      <c r="QJ61" s="56"/>
      <c r="QK61" s="56"/>
      <c r="QL61" s="56"/>
      <c r="QM61" s="56"/>
      <c r="QN61" s="56"/>
      <c r="QO61" s="56"/>
      <c r="QP61" s="56"/>
      <c r="QQ61" s="56"/>
      <c r="QR61" s="56"/>
      <c r="QS61" s="56"/>
      <c r="QT61" s="56"/>
      <c r="QU61" s="56"/>
      <c r="QV61" s="56"/>
      <c r="QW61" s="56"/>
      <c r="QX61" s="56"/>
      <c r="QY61" s="56"/>
      <c r="QZ61" s="56"/>
      <c r="RA61" s="56"/>
      <c r="RB61" s="56"/>
      <c r="RC61" s="56"/>
      <c r="RD61" s="56"/>
      <c r="RE61" s="56"/>
      <c r="RF61" s="56"/>
      <c r="RG61" s="56"/>
      <c r="RH61" s="56"/>
      <c r="RI61" s="56"/>
      <c r="RJ61" s="56"/>
      <c r="RK61" s="56"/>
      <c r="RL61" s="56"/>
      <c r="RM61" s="56"/>
      <c r="RN61" s="56"/>
      <c r="RO61" s="56"/>
      <c r="RP61" s="56"/>
      <c r="RQ61" s="56"/>
      <c r="RR61" s="56"/>
      <c r="RS61" s="56"/>
      <c r="RT61" s="56"/>
      <c r="RU61" s="56"/>
      <c r="RV61" s="56"/>
      <c r="RW61" s="56"/>
      <c r="RX61" s="56"/>
      <c r="RY61" s="56"/>
      <c r="RZ61" s="56"/>
      <c r="SA61" s="56"/>
      <c r="SB61" s="56"/>
      <c r="SC61" s="56"/>
      <c r="SD61" s="56"/>
      <c r="SE61" s="56"/>
      <c r="SF61" s="56"/>
      <c r="SG61" s="56"/>
      <c r="SH61" s="56"/>
      <c r="SI61" s="56"/>
      <c r="SJ61" s="56"/>
      <c r="SK61" s="56"/>
      <c r="SL61" s="56"/>
      <c r="SM61" s="56"/>
      <c r="SN61" s="56"/>
      <c r="SO61" s="56"/>
      <c r="SP61" s="56"/>
      <c r="SQ61" s="56"/>
      <c r="SR61" s="56"/>
      <c r="SS61" s="56"/>
      <c r="ST61" s="56"/>
      <c r="SU61" s="56"/>
      <c r="SV61" s="56"/>
      <c r="SW61" s="56"/>
      <c r="SX61" s="56"/>
      <c r="SY61" s="56"/>
      <c r="SZ61" s="56"/>
      <c r="TA61" s="56"/>
      <c r="TB61" s="56"/>
      <c r="TC61" s="56"/>
      <c r="TD61" s="56"/>
      <c r="TE61" s="56"/>
      <c r="TF61" s="56"/>
      <c r="TG61" s="56"/>
      <c r="TH61" s="56"/>
      <c r="TI61" s="56"/>
      <c r="TJ61" s="56"/>
      <c r="TK61" s="56"/>
      <c r="TL61" s="56"/>
      <c r="TM61" s="56"/>
      <c r="TN61" s="56"/>
      <c r="TO61" s="56"/>
      <c r="TP61" s="56"/>
      <c r="TQ61" s="56"/>
      <c r="TR61" s="56"/>
      <c r="TS61" s="56"/>
      <c r="TT61" s="56"/>
      <c r="TU61" s="56"/>
      <c r="TV61" s="56"/>
      <c r="TW61" s="56"/>
      <c r="TX61" s="56"/>
      <c r="TY61" s="56"/>
      <c r="TZ61" s="56"/>
      <c r="UA61" s="56"/>
      <c r="UB61" s="56"/>
      <c r="UC61" s="56"/>
      <c r="UD61" s="56"/>
      <c r="UE61" s="56"/>
      <c r="UF61" s="56"/>
      <c r="UG61" s="56"/>
      <c r="UH61" s="56"/>
      <c r="UI61" s="56"/>
      <c r="UJ61" s="56"/>
      <c r="UK61" s="56"/>
      <c r="UL61" s="56"/>
      <c r="UM61" s="56"/>
      <c r="UN61" s="56"/>
      <c r="UO61" s="56"/>
      <c r="UP61" s="56"/>
      <c r="UQ61" s="56"/>
      <c r="UR61" s="56"/>
      <c r="US61" s="56"/>
      <c r="UT61" s="56"/>
      <c r="UU61" s="56"/>
      <c r="UV61" s="56"/>
      <c r="UW61" s="56"/>
      <c r="UX61" s="56"/>
      <c r="UY61" s="56"/>
      <c r="UZ61" s="56"/>
      <c r="VA61" s="56"/>
      <c r="VB61" s="56"/>
      <c r="VC61" s="56"/>
      <c r="VD61" s="56"/>
      <c r="VE61" s="56"/>
      <c r="VF61" s="56"/>
      <c r="VG61" s="56"/>
      <c r="VH61" s="56"/>
      <c r="VI61" s="56"/>
      <c r="VJ61" s="56"/>
      <c r="VK61" s="56"/>
      <c r="VL61" s="56"/>
      <c r="VM61" s="56"/>
      <c r="VN61" s="56"/>
      <c r="VO61" s="56"/>
      <c r="VP61" s="56"/>
      <c r="VQ61" s="56"/>
      <c r="VR61" s="56"/>
      <c r="VS61" s="56"/>
      <c r="VT61" s="56"/>
      <c r="VU61" s="56"/>
      <c r="VV61" s="56"/>
      <c r="VW61" s="56"/>
      <c r="VX61" s="56"/>
      <c r="VY61" s="56"/>
      <c r="VZ61" s="56"/>
      <c r="WA61" s="56"/>
      <c r="WB61" s="56"/>
      <c r="WC61" s="56"/>
      <c r="WD61" s="56"/>
      <c r="WE61" s="56"/>
      <c r="WF61" s="56"/>
      <c r="WG61" s="56"/>
      <c r="WH61" s="56"/>
      <c r="WI61" s="56"/>
      <c r="WJ61" s="56"/>
      <c r="WK61" s="56"/>
      <c r="WL61" s="56"/>
      <c r="WM61" s="56"/>
      <c r="WN61" s="56"/>
      <c r="WO61" s="56"/>
      <c r="WP61" s="56"/>
      <c r="WQ61" s="56"/>
      <c r="WR61" s="56"/>
      <c r="WS61" s="56"/>
      <c r="WT61" s="56"/>
      <c r="WU61" s="56"/>
      <c r="WV61" s="56"/>
      <c r="WW61" s="56"/>
      <c r="WX61" s="56"/>
      <c r="WY61" s="56"/>
      <c r="WZ61" s="56"/>
      <c r="XA61" s="56"/>
      <c r="XB61" s="56"/>
      <c r="XC61" s="56"/>
      <c r="XD61" s="56"/>
      <c r="XE61" s="56"/>
      <c r="XF61" s="56"/>
      <c r="XG61" s="56"/>
      <c r="XH61" s="56"/>
      <c r="XI61" s="56"/>
      <c r="XJ61" s="56"/>
      <c r="XK61" s="56"/>
      <c r="XL61" s="56"/>
      <c r="XM61" s="56"/>
      <c r="XN61" s="56"/>
      <c r="XO61" s="56"/>
      <c r="XP61" s="56"/>
      <c r="XQ61" s="56"/>
      <c r="XR61" s="56"/>
      <c r="XS61" s="56"/>
      <c r="XT61" s="56"/>
      <c r="XU61" s="56"/>
      <c r="XV61" s="56"/>
      <c r="XW61" s="56"/>
      <c r="XX61" s="56"/>
      <c r="XY61" s="56"/>
      <c r="XZ61" s="56"/>
      <c r="YA61" s="56"/>
      <c r="YB61" s="56"/>
      <c r="YC61" s="56"/>
      <c r="YD61" s="56"/>
      <c r="YE61" s="56"/>
      <c r="YF61" s="56"/>
      <c r="YG61" s="56"/>
      <c r="YH61" s="56"/>
      <c r="YI61" s="56"/>
      <c r="YJ61" s="56"/>
      <c r="YK61" s="56"/>
      <c r="YL61" s="56"/>
      <c r="YM61" s="56"/>
      <c r="YN61" s="56"/>
      <c r="YO61" s="56"/>
      <c r="YP61" s="56"/>
      <c r="YQ61" s="56"/>
      <c r="YR61" s="56"/>
      <c r="YS61" s="56"/>
      <c r="YT61" s="56"/>
      <c r="YU61" s="56"/>
      <c r="YV61" s="56"/>
      <c r="YW61" s="56"/>
      <c r="YX61" s="56"/>
      <c r="YY61" s="56"/>
    </row>
    <row r="62" spans="2:675" s="1" customFormat="1" ht="15" hidden="1" customHeight="1">
      <c r="B62" s="56"/>
      <c r="C62" s="56"/>
      <c r="D62" s="56"/>
      <c r="E62" s="56"/>
      <c r="F62" s="56"/>
      <c r="G62" s="56"/>
      <c r="H62" s="56"/>
      <c r="I62" s="56"/>
      <c r="J62" s="56"/>
      <c r="K62" s="56"/>
      <c r="L62" s="56"/>
      <c r="M62" s="56"/>
      <c r="N62" s="56"/>
      <c r="O62" s="56"/>
      <c r="P62" s="56"/>
      <c r="Q62" s="56"/>
      <c r="R62" s="56"/>
      <c r="S62" s="56"/>
      <c r="T62" s="5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c r="HQ62" s="56"/>
      <c r="HR62" s="56"/>
      <c r="HS62" s="56"/>
      <c r="HT62" s="56"/>
      <c r="HU62" s="56"/>
      <c r="HV62" s="56"/>
      <c r="HW62" s="56"/>
      <c r="HX62" s="56"/>
      <c r="HY62" s="56"/>
      <c r="HZ62" s="56"/>
      <c r="IA62" s="56"/>
      <c r="IB62" s="56"/>
      <c r="IC62" s="56"/>
      <c r="ID62" s="56"/>
      <c r="IE62" s="56"/>
      <c r="IF62" s="56"/>
      <c r="IG62" s="56"/>
      <c r="IH62" s="56"/>
      <c r="II62" s="56"/>
      <c r="IJ62" s="56"/>
      <c r="IK62" s="56"/>
      <c r="IL62" s="56"/>
      <c r="IM62" s="56"/>
      <c r="IN62" s="56"/>
      <c r="IO62" s="56"/>
      <c r="IP62" s="56"/>
      <c r="IQ62" s="56"/>
      <c r="IR62" s="56"/>
      <c r="IS62" s="56"/>
      <c r="IT62" s="56"/>
      <c r="IU62" s="56"/>
      <c r="IV62" s="56"/>
      <c r="IW62" s="56"/>
      <c r="IX62" s="56"/>
      <c r="IY62" s="56"/>
      <c r="IZ62" s="56"/>
      <c r="JA62" s="56"/>
      <c r="JB62" s="56"/>
      <c r="JC62" s="56"/>
      <c r="JD62" s="56"/>
      <c r="JE62" s="56"/>
      <c r="JF62" s="56"/>
      <c r="JG62" s="56"/>
      <c r="JH62" s="56"/>
      <c r="JI62" s="56"/>
      <c r="JJ62" s="56"/>
      <c r="JK62" s="56"/>
      <c r="JL62" s="56"/>
      <c r="JM62" s="56"/>
      <c r="JN62" s="56"/>
      <c r="JO62" s="56"/>
      <c r="JP62" s="56"/>
      <c r="JQ62" s="56"/>
      <c r="JR62" s="56"/>
      <c r="JS62" s="56"/>
      <c r="JT62" s="56"/>
      <c r="JU62" s="56"/>
      <c r="JV62" s="56"/>
      <c r="JW62" s="56"/>
      <c r="JX62" s="56"/>
      <c r="JY62" s="56"/>
      <c r="JZ62" s="56"/>
      <c r="KA62" s="56"/>
      <c r="KB62" s="56"/>
      <c r="KC62" s="56"/>
      <c r="KD62" s="56"/>
      <c r="KE62" s="56"/>
      <c r="KF62" s="56"/>
      <c r="KG62" s="56"/>
      <c r="KH62" s="56"/>
      <c r="KI62" s="56"/>
      <c r="KJ62" s="56"/>
      <c r="KK62" s="56"/>
      <c r="KL62" s="56"/>
      <c r="KM62" s="56"/>
      <c r="KN62" s="56"/>
      <c r="KO62" s="56"/>
      <c r="KP62" s="56"/>
      <c r="KQ62" s="56"/>
      <c r="KR62" s="56"/>
      <c r="KS62" s="56"/>
      <c r="KT62" s="56"/>
      <c r="KU62" s="56"/>
      <c r="KV62" s="56"/>
      <c r="KW62" s="56"/>
      <c r="KX62" s="56"/>
      <c r="KY62" s="56"/>
      <c r="KZ62" s="56"/>
      <c r="LA62" s="56"/>
      <c r="LB62" s="56"/>
      <c r="LC62" s="56"/>
      <c r="LD62" s="56"/>
      <c r="LE62" s="56"/>
      <c r="LF62" s="56"/>
      <c r="LG62" s="56"/>
      <c r="LH62" s="56"/>
      <c r="LI62" s="56"/>
      <c r="LJ62" s="56"/>
      <c r="LK62" s="56"/>
      <c r="LL62" s="56"/>
      <c r="LM62" s="56"/>
      <c r="LN62" s="56"/>
      <c r="LO62" s="56"/>
      <c r="LP62" s="56"/>
      <c r="LQ62" s="56"/>
      <c r="LR62" s="56"/>
      <c r="LS62" s="56"/>
      <c r="LT62" s="56"/>
      <c r="LU62" s="56"/>
      <c r="LV62" s="56"/>
      <c r="LW62" s="56"/>
      <c r="LX62" s="56"/>
      <c r="LY62" s="56"/>
      <c r="LZ62" s="56"/>
      <c r="MA62" s="56"/>
      <c r="MB62" s="56"/>
      <c r="MC62" s="56"/>
      <c r="MD62" s="56"/>
      <c r="ME62" s="56"/>
      <c r="MF62" s="56"/>
      <c r="MG62" s="56"/>
      <c r="MH62" s="56"/>
      <c r="MI62" s="56"/>
      <c r="MJ62" s="56"/>
      <c r="MK62" s="56"/>
      <c r="ML62" s="56"/>
      <c r="MM62" s="56"/>
      <c r="MN62" s="56"/>
      <c r="MO62" s="56"/>
      <c r="MP62" s="56"/>
      <c r="MQ62" s="56"/>
      <c r="MR62" s="56"/>
      <c r="MS62" s="56"/>
      <c r="MT62" s="56"/>
      <c r="MU62" s="56"/>
      <c r="MV62" s="56"/>
      <c r="MW62" s="56"/>
      <c r="MX62" s="56"/>
      <c r="MY62" s="56"/>
      <c r="MZ62" s="56"/>
      <c r="NA62" s="56"/>
      <c r="NB62" s="56"/>
      <c r="NC62" s="56"/>
      <c r="ND62" s="56"/>
      <c r="NE62" s="56"/>
      <c r="NF62" s="56"/>
      <c r="NG62" s="56"/>
      <c r="NH62" s="56"/>
      <c r="NI62" s="56"/>
      <c r="NJ62" s="56"/>
      <c r="NK62" s="56"/>
      <c r="NL62" s="56"/>
      <c r="NM62" s="56"/>
      <c r="NN62" s="56"/>
      <c r="NO62" s="56"/>
      <c r="NP62" s="56"/>
      <c r="NQ62" s="56"/>
      <c r="NR62" s="56"/>
      <c r="NS62" s="56"/>
      <c r="NT62" s="56"/>
      <c r="NU62" s="56"/>
      <c r="NV62" s="56"/>
      <c r="NW62" s="56"/>
      <c r="NX62" s="56"/>
      <c r="NY62" s="56"/>
      <c r="NZ62" s="56"/>
      <c r="OA62" s="56"/>
      <c r="OB62" s="56"/>
      <c r="OC62" s="56"/>
      <c r="OD62" s="56"/>
      <c r="OE62" s="56"/>
      <c r="OF62" s="56"/>
      <c r="OG62" s="56"/>
      <c r="OH62" s="56"/>
      <c r="OI62" s="56"/>
      <c r="OJ62" s="56"/>
      <c r="OK62" s="56"/>
      <c r="OL62" s="56"/>
      <c r="OM62" s="56"/>
      <c r="ON62" s="56"/>
      <c r="OO62" s="56"/>
      <c r="OP62" s="56"/>
      <c r="OQ62" s="56"/>
      <c r="OR62" s="56"/>
      <c r="OS62" s="56"/>
      <c r="OT62" s="56"/>
      <c r="OU62" s="56"/>
      <c r="OV62" s="56"/>
      <c r="OW62" s="56"/>
      <c r="OX62" s="56"/>
      <c r="OY62" s="56"/>
      <c r="OZ62" s="56"/>
      <c r="PA62" s="56"/>
      <c r="PB62" s="56"/>
      <c r="PC62" s="56"/>
      <c r="PD62" s="56"/>
      <c r="PE62" s="56"/>
      <c r="PF62" s="56"/>
      <c r="PG62" s="56"/>
      <c r="PH62" s="56"/>
      <c r="PI62" s="56"/>
      <c r="PJ62" s="56"/>
      <c r="PK62" s="56"/>
      <c r="PL62" s="56"/>
      <c r="PM62" s="56"/>
      <c r="PN62" s="56"/>
      <c r="PO62" s="56"/>
      <c r="PP62" s="56"/>
      <c r="PQ62" s="56"/>
      <c r="PR62" s="56"/>
      <c r="PS62" s="56"/>
      <c r="PT62" s="56"/>
      <c r="PU62" s="56"/>
      <c r="PV62" s="56"/>
      <c r="PW62" s="56"/>
      <c r="PX62" s="56"/>
      <c r="PY62" s="56"/>
      <c r="PZ62" s="56"/>
      <c r="QA62" s="56"/>
      <c r="QB62" s="56"/>
      <c r="QC62" s="56"/>
      <c r="QD62" s="56"/>
      <c r="QE62" s="56"/>
      <c r="QF62" s="56"/>
      <c r="QG62" s="56"/>
      <c r="QH62" s="56"/>
      <c r="QI62" s="56"/>
      <c r="QJ62" s="56"/>
      <c r="QK62" s="56"/>
      <c r="QL62" s="56"/>
      <c r="QM62" s="56"/>
      <c r="QN62" s="56"/>
      <c r="QO62" s="56"/>
      <c r="QP62" s="56"/>
      <c r="QQ62" s="56"/>
      <c r="QR62" s="56"/>
      <c r="QS62" s="56"/>
      <c r="QT62" s="56"/>
      <c r="QU62" s="56"/>
      <c r="QV62" s="56"/>
      <c r="QW62" s="56"/>
      <c r="QX62" s="56"/>
      <c r="QY62" s="56"/>
      <c r="QZ62" s="56"/>
      <c r="RA62" s="56"/>
      <c r="RB62" s="56"/>
      <c r="RC62" s="56"/>
      <c r="RD62" s="56"/>
      <c r="RE62" s="56"/>
      <c r="RF62" s="56"/>
      <c r="RG62" s="56"/>
      <c r="RH62" s="56"/>
      <c r="RI62" s="56"/>
      <c r="RJ62" s="56"/>
      <c r="RK62" s="56"/>
      <c r="RL62" s="56"/>
      <c r="RM62" s="56"/>
      <c r="RN62" s="56"/>
      <c r="RO62" s="56"/>
      <c r="RP62" s="56"/>
      <c r="RQ62" s="56"/>
      <c r="RR62" s="56"/>
      <c r="RS62" s="56"/>
      <c r="RT62" s="56"/>
      <c r="RU62" s="56"/>
      <c r="RV62" s="56"/>
      <c r="RW62" s="56"/>
      <c r="RX62" s="56"/>
      <c r="RY62" s="56"/>
      <c r="RZ62" s="56"/>
      <c r="SA62" s="56"/>
      <c r="SB62" s="56"/>
      <c r="SC62" s="56"/>
      <c r="SD62" s="56"/>
      <c r="SE62" s="56"/>
      <c r="SF62" s="56"/>
      <c r="SG62" s="56"/>
      <c r="SH62" s="56"/>
      <c r="SI62" s="56"/>
      <c r="SJ62" s="56"/>
      <c r="SK62" s="56"/>
      <c r="SL62" s="56"/>
      <c r="SM62" s="56"/>
      <c r="SN62" s="56"/>
      <c r="SO62" s="56"/>
      <c r="SP62" s="56"/>
      <c r="SQ62" s="56"/>
      <c r="SR62" s="56"/>
      <c r="SS62" s="56"/>
      <c r="ST62" s="56"/>
      <c r="SU62" s="56"/>
      <c r="SV62" s="56"/>
      <c r="SW62" s="56"/>
      <c r="SX62" s="56"/>
      <c r="SY62" s="56"/>
      <c r="SZ62" s="56"/>
      <c r="TA62" s="56"/>
      <c r="TB62" s="56"/>
      <c r="TC62" s="56"/>
      <c r="TD62" s="56"/>
      <c r="TE62" s="56"/>
      <c r="TF62" s="56"/>
      <c r="TG62" s="56"/>
      <c r="TH62" s="56"/>
      <c r="TI62" s="56"/>
      <c r="TJ62" s="56"/>
      <c r="TK62" s="56"/>
      <c r="TL62" s="56"/>
      <c r="TM62" s="56"/>
      <c r="TN62" s="56"/>
      <c r="TO62" s="56"/>
      <c r="TP62" s="56"/>
      <c r="TQ62" s="56"/>
      <c r="TR62" s="56"/>
      <c r="TS62" s="56"/>
      <c r="TT62" s="56"/>
      <c r="TU62" s="56"/>
      <c r="TV62" s="56"/>
      <c r="TW62" s="56"/>
      <c r="TX62" s="56"/>
      <c r="TY62" s="56"/>
      <c r="TZ62" s="56"/>
      <c r="UA62" s="56"/>
      <c r="UB62" s="56"/>
      <c r="UC62" s="56"/>
      <c r="UD62" s="56"/>
      <c r="UE62" s="56"/>
      <c r="UF62" s="56"/>
      <c r="UG62" s="56"/>
      <c r="UH62" s="56"/>
      <c r="UI62" s="56"/>
      <c r="UJ62" s="56"/>
      <c r="UK62" s="56"/>
      <c r="UL62" s="56"/>
      <c r="UM62" s="56"/>
      <c r="UN62" s="56"/>
      <c r="UO62" s="56"/>
      <c r="UP62" s="56"/>
      <c r="UQ62" s="56"/>
      <c r="UR62" s="56"/>
      <c r="US62" s="56"/>
      <c r="UT62" s="56"/>
      <c r="UU62" s="56"/>
      <c r="UV62" s="56"/>
      <c r="UW62" s="56"/>
      <c r="UX62" s="56"/>
      <c r="UY62" s="56"/>
      <c r="UZ62" s="56"/>
      <c r="VA62" s="56"/>
      <c r="VB62" s="56"/>
      <c r="VC62" s="56"/>
      <c r="VD62" s="56"/>
      <c r="VE62" s="56"/>
      <c r="VF62" s="56"/>
      <c r="VG62" s="56"/>
      <c r="VH62" s="56"/>
      <c r="VI62" s="56"/>
      <c r="VJ62" s="56"/>
      <c r="VK62" s="56"/>
      <c r="VL62" s="56"/>
      <c r="VM62" s="56"/>
      <c r="VN62" s="56"/>
      <c r="VO62" s="56"/>
      <c r="VP62" s="56"/>
      <c r="VQ62" s="56"/>
      <c r="VR62" s="56"/>
      <c r="VS62" s="56"/>
      <c r="VT62" s="56"/>
      <c r="VU62" s="56"/>
      <c r="VV62" s="56"/>
      <c r="VW62" s="56"/>
      <c r="VX62" s="56"/>
      <c r="VY62" s="56"/>
      <c r="VZ62" s="56"/>
      <c r="WA62" s="56"/>
      <c r="WB62" s="56"/>
      <c r="WC62" s="56"/>
      <c r="WD62" s="56"/>
      <c r="WE62" s="56"/>
      <c r="WF62" s="56"/>
      <c r="WG62" s="56"/>
      <c r="WH62" s="56"/>
      <c r="WI62" s="56"/>
      <c r="WJ62" s="56"/>
      <c r="WK62" s="56"/>
      <c r="WL62" s="56"/>
      <c r="WM62" s="56"/>
      <c r="WN62" s="56"/>
      <c r="WO62" s="56"/>
      <c r="WP62" s="56"/>
      <c r="WQ62" s="56"/>
      <c r="WR62" s="56"/>
      <c r="WS62" s="56"/>
      <c r="WT62" s="56"/>
      <c r="WU62" s="56"/>
      <c r="WV62" s="56"/>
      <c r="WW62" s="56"/>
      <c r="WX62" s="56"/>
      <c r="WY62" s="56"/>
      <c r="WZ62" s="56"/>
      <c r="XA62" s="56"/>
      <c r="XB62" s="56"/>
      <c r="XC62" s="56"/>
      <c r="XD62" s="56"/>
      <c r="XE62" s="56"/>
      <c r="XF62" s="56"/>
      <c r="XG62" s="56"/>
      <c r="XH62" s="56"/>
      <c r="XI62" s="56"/>
      <c r="XJ62" s="56"/>
      <c r="XK62" s="56"/>
      <c r="XL62" s="56"/>
      <c r="XM62" s="56"/>
      <c r="XN62" s="56"/>
      <c r="XO62" s="56"/>
      <c r="XP62" s="56"/>
      <c r="XQ62" s="56"/>
      <c r="XR62" s="56"/>
      <c r="XS62" s="56"/>
      <c r="XT62" s="56"/>
      <c r="XU62" s="56"/>
      <c r="XV62" s="56"/>
      <c r="XW62" s="56"/>
      <c r="XX62" s="56"/>
      <c r="XY62" s="56"/>
      <c r="XZ62" s="56"/>
      <c r="YA62" s="56"/>
      <c r="YB62" s="56"/>
      <c r="YC62" s="56"/>
      <c r="YD62" s="56"/>
      <c r="YE62" s="56"/>
      <c r="YF62" s="56"/>
      <c r="YG62" s="56"/>
      <c r="YH62" s="56"/>
      <c r="YI62" s="56"/>
      <c r="YJ62" s="56"/>
      <c r="YK62" s="56"/>
      <c r="YL62" s="56"/>
      <c r="YM62" s="56"/>
      <c r="YN62" s="56"/>
      <c r="YO62" s="56"/>
      <c r="YP62" s="56"/>
      <c r="YQ62" s="56"/>
      <c r="YR62" s="56"/>
      <c r="YS62" s="56"/>
      <c r="YT62" s="56"/>
      <c r="YU62" s="56"/>
      <c r="YV62" s="56"/>
      <c r="YW62" s="56"/>
      <c r="YX62" s="56"/>
      <c r="YY62" s="56"/>
    </row>
    <row r="63" spans="2:675" s="1" customFormat="1" ht="15" hidden="1" customHeight="1">
      <c r="B63" s="56"/>
      <c r="C63" s="56"/>
      <c r="D63" s="56"/>
      <c r="E63" s="56"/>
      <c r="F63" s="56"/>
      <c r="G63" s="56"/>
      <c r="H63" s="56"/>
      <c r="I63" s="56"/>
      <c r="J63" s="56"/>
      <c r="K63" s="56"/>
      <c r="L63" s="56"/>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c r="HQ63" s="56"/>
      <c r="HR63" s="56"/>
      <c r="HS63" s="56"/>
      <c r="HT63" s="56"/>
      <c r="HU63" s="56"/>
      <c r="HV63" s="56"/>
      <c r="HW63" s="56"/>
      <c r="HX63" s="56"/>
      <c r="HY63" s="56"/>
      <c r="HZ63" s="56"/>
      <c r="IA63" s="56"/>
      <c r="IB63" s="56"/>
      <c r="IC63" s="56"/>
      <c r="ID63" s="56"/>
      <c r="IE63" s="56"/>
      <c r="IF63" s="56"/>
      <c r="IG63" s="56"/>
      <c r="IH63" s="56"/>
      <c r="II63" s="56"/>
      <c r="IJ63" s="56"/>
      <c r="IK63" s="56"/>
      <c r="IL63" s="56"/>
      <c r="IM63" s="56"/>
      <c r="IN63" s="56"/>
      <c r="IO63" s="56"/>
      <c r="IP63" s="56"/>
      <c r="IQ63" s="56"/>
      <c r="IR63" s="56"/>
      <c r="IS63" s="56"/>
      <c r="IT63" s="56"/>
      <c r="IU63" s="56"/>
      <c r="IV63" s="56"/>
      <c r="IW63" s="56"/>
      <c r="IX63" s="56"/>
      <c r="IY63" s="56"/>
      <c r="IZ63" s="56"/>
      <c r="JA63" s="56"/>
      <c r="JB63" s="56"/>
      <c r="JC63" s="56"/>
      <c r="JD63" s="56"/>
      <c r="JE63" s="56"/>
      <c r="JF63" s="56"/>
      <c r="JG63" s="56"/>
      <c r="JH63" s="56"/>
      <c r="JI63" s="56"/>
      <c r="JJ63" s="56"/>
      <c r="JK63" s="56"/>
      <c r="JL63" s="56"/>
      <c r="JM63" s="56"/>
      <c r="JN63" s="56"/>
      <c r="JO63" s="56"/>
      <c r="JP63" s="56"/>
      <c r="JQ63" s="56"/>
      <c r="JR63" s="56"/>
      <c r="JS63" s="56"/>
      <c r="JT63" s="56"/>
      <c r="JU63" s="56"/>
      <c r="JV63" s="56"/>
      <c r="JW63" s="56"/>
      <c r="JX63" s="56"/>
      <c r="JY63" s="56"/>
      <c r="JZ63" s="56"/>
      <c r="KA63" s="56"/>
      <c r="KB63" s="56"/>
      <c r="KC63" s="56"/>
      <c r="KD63" s="56"/>
      <c r="KE63" s="56"/>
      <c r="KF63" s="56"/>
      <c r="KG63" s="56"/>
      <c r="KH63" s="56"/>
      <c r="KI63" s="56"/>
      <c r="KJ63" s="56"/>
      <c r="KK63" s="56"/>
      <c r="KL63" s="56"/>
      <c r="KM63" s="56"/>
      <c r="KN63" s="56"/>
      <c r="KO63" s="56"/>
      <c r="KP63" s="56"/>
      <c r="KQ63" s="56"/>
      <c r="KR63" s="56"/>
      <c r="KS63" s="56"/>
      <c r="KT63" s="56"/>
      <c r="KU63" s="56"/>
      <c r="KV63" s="56"/>
      <c r="KW63" s="56"/>
      <c r="KX63" s="56"/>
      <c r="KY63" s="56"/>
      <c r="KZ63" s="56"/>
      <c r="LA63" s="56"/>
      <c r="LB63" s="56"/>
      <c r="LC63" s="56"/>
      <c r="LD63" s="56"/>
      <c r="LE63" s="56"/>
      <c r="LF63" s="56"/>
      <c r="LG63" s="56"/>
      <c r="LH63" s="56"/>
      <c r="LI63" s="56"/>
      <c r="LJ63" s="56"/>
      <c r="LK63" s="56"/>
      <c r="LL63" s="56"/>
      <c r="LM63" s="56"/>
      <c r="LN63" s="56"/>
      <c r="LO63" s="56"/>
      <c r="LP63" s="56"/>
      <c r="LQ63" s="56"/>
      <c r="LR63" s="56"/>
      <c r="LS63" s="56"/>
      <c r="LT63" s="56"/>
      <c r="LU63" s="56"/>
      <c r="LV63" s="56"/>
      <c r="LW63" s="56"/>
      <c r="LX63" s="56"/>
      <c r="LY63" s="56"/>
      <c r="LZ63" s="56"/>
      <c r="MA63" s="56"/>
      <c r="MB63" s="56"/>
      <c r="MC63" s="56"/>
      <c r="MD63" s="56"/>
      <c r="ME63" s="56"/>
      <c r="MF63" s="56"/>
      <c r="MG63" s="56"/>
      <c r="MH63" s="56"/>
      <c r="MI63" s="56"/>
      <c r="MJ63" s="56"/>
      <c r="MK63" s="56"/>
      <c r="ML63" s="56"/>
      <c r="MM63" s="56"/>
      <c r="MN63" s="56"/>
      <c r="MO63" s="56"/>
      <c r="MP63" s="56"/>
      <c r="MQ63" s="56"/>
      <c r="MR63" s="56"/>
      <c r="MS63" s="56"/>
      <c r="MT63" s="56"/>
      <c r="MU63" s="56"/>
      <c r="MV63" s="56"/>
      <c r="MW63" s="56"/>
      <c r="MX63" s="56"/>
      <c r="MY63" s="56"/>
      <c r="MZ63" s="56"/>
      <c r="NA63" s="56"/>
      <c r="NB63" s="56"/>
      <c r="NC63" s="56"/>
      <c r="ND63" s="56"/>
      <c r="NE63" s="56"/>
      <c r="NF63" s="56"/>
      <c r="NG63" s="56"/>
      <c r="NH63" s="56"/>
      <c r="NI63" s="56"/>
      <c r="NJ63" s="56"/>
      <c r="NK63" s="56"/>
      <c r="NL63" s="56"/>
      <c r="NM63" s="56"/>
      <c r="NN63" s="56"/>
      <c r="NO63" s="56"/>
      <c r="NP63" s="56"/>
      <c r="NQ63" s="56"/>
      <c r="NR63" s="56"/>
      <c r="NS63" s="56"/>
      <c r="NT63" s="56"/>
      <c r="NU63" s="56"/>
      <c r="NV63" s="56"/>
      <c r="NW63" s="56"/>
      <c r="NX63" s="56"/>
      <c r="NY63" s="56"/>
      <c r="NZ63" s="56"/>
      <c r="OA63" s="56"/>
      <c r="OB63" s="56"/>
      <c r="OC63" s="56"/>
      <c r="OD63" s="56"/>
      <c r="OE63" s="56"/>
      <c r="OF63" s="56"/>
      <c r="OG63" s="56"/>
      <c r="OH63" s="56"/>
      <c r="OI63" s="56"/>
      <c r="OJ63" s="56"/>
      <c r="OK63" s="56"/>
      <c r="OL63" s="56"/>
      <c r="OM63" s="56"/>
      <c r="ON63" s="56"/>
      <c r="OO63" s="56"/>
      <c r="OP63" s="56"/>
      <c r="OQ63" s="56"/>
      <c r="OR63" s="56"/>
      <c r="OS63" s="56"/>
      <c r="OT63" s="56"/>
      <c r="OU63" s="56"/>
      <c r="OV63" s="56"/>
      <c r="OW63" s="56"/>
      <c r="OX63" s="56"/>
      <c r="OY63" s="56"/>
      <c r="OZ63" s="56"/>
      <c r="PA63" s="56"/>
      <c r="PB63" s="56"/>
      <c r="PC63" s="56"/>
      <c r="PD63" s="56"/>
      <c r="PE63" s="56"/>
      <c r="PF63" s="56"/>
      <c r="PG63" s="56"/>
      <c r="PH63" s="56"/>
      <c r="PI63" s="56"/>
      <c r="PJ63" s="56"/>
      <c r="PK63" s="56"/>
      <c r="PL63" s="56"/>
      <c r="PM63" s="56"/>
      <c r="PN63" s="56"/>
      <c r="PO63" s="56"/>
      <c r="PP63" s="56"/>
      <c r="PQ63" s="56"/>
      <c r="PR63" s="56"/>
      <c r="PS63" s="56"/>
      <c r="PT63" s="56"/>
      <c r="PU63" s="56"/>
      <c r="PV63" s="56"/>
      <c r="PW63" s="56"/>
      <c r="PX63" s="56"/>
      <c r="PY63" s="56"/>
      <c r="PZ63" s="56"/>
      <c r="QA63" s="56"/>
      <c r="QB63" s="56"/>
      <c r="QC63" s="56"/>
      <c r="QD63" s="56"/>
      <c r="QE63" s="56"/>
      <c r="QF63" s="56"/>
      <c r="QG63" s="56"/>
      <c r="QH63" s="56"/>
      <c r="QI63" s="56"/>
      <c r="QJ63" s="56"/>
      <c r="QK63" s="56"/>
      <c r="QL63" s="56"/>
      <c r="QM63" s="56"/>
      <c r="QN63" s="56"/>
      <c r="QO63" s="56"/>
      <c r="QP63" s="56"/>
      <c r="QQ63" s="56"/>
      <c r="QR63" s="56"/>
      <c r="QS63" s="56"/>
      <c r="QT63" s="56"/>
      <c r="QU63" s="56"/>
      <c r="QV63" s="56"/>
      <c r="QW63" s="56"/>
      <c r="QX63" s="56"/>
      <c r="QY63" s="56"/>
      <c r="QZ63" s="56"/>
      <c r="RA63" s="56"/>
      <c r="RB63" s="56"/>
      <c r="RC63" s="56"/>
      <c r="RD63" s="56"/>
      <c r="RE63" s="56"/>
      <c r="RF63" s="56"/>
      <c r="RG63" s="56"/>
      <c r="RH63" s="56"/>
      <c r="RI63" s="56"/>
      <c r="RJ63" s="56"/>
      <c r="RK63" s="56"/>
      <c r="RL63" s="56"/>
      <c r="RM63" s="56"/>
      <c r="RN63" s="56"/>
      <c r="RO63" s="56"/>
      <c r="RP63" s="56"/>
      <c r="RQ63" s="56"/>
      <c r="RR63" s="56"/>
      <c r="RS63" s="56"/>
      <c r="RT63" s="56"/>
      <c r="RU63" s="56"/>
      <c r="RV63" s="56"/>
      <c r="RW63" s="56"/>
      <c r="RX63" s="56"/>
      <c r="RY63" s="56"/>
      <c r="RZ63" s="56"/>
      <c r="SA63" s="56"/>
      <c r="SB63" s="56"/>
      <c r="SC63" s="56"/>
      <c r="SD63" s="56"/>
      <c r="SE63" s="56"/>
      <c r="SF63" s="56"/>
      <c r="SG63" s="56"/>
      <c r="SH63" s="56"/>
      <c r="SI63" s="56"/>
      <c r="SJ63" s="56"/>
      <c r="SK63" s="56"/>
      <c r="SL63" s="56"/>
      <c r="SM63" s="56"/>
      <c r="SN63" s="56"/>
      <c r="SO63" s="56"/>
      <c r="SP63" s="56"/>
      <c r="SQ63" s="56"/>
      <c r="SR63" s="56"/>
      <c r="SS63" s="56"/>
      <c r="ST63" s="56"/>
      <c r="SU63" s="56"/>
      <c r="SV63" s="56"/>
      <c r="SW63" s="56"/>
      <c r="SX63" s="56"/>
      <c r="SY63" s="56"/>
      <c r="SZ63" s="56"/>
      <c r="TA63" s="56"/>
      <c r="TB63" s="56"/>
      <c r="TC63" s="56"/>
      <c r="TD63" s="56"/>
      <c r="TE63" s="56"/>
      <c r="TF63" s="56"/>
      <c r="TG63" s="56"/>
      <c r="TH63" s="56"/>
      <c r="TI63" s="56"/>
      <c r="TJ63" s="56"/>
      <c r="TK63" s="56"/>
      <c r="TL63" s="56"/>
      <c r="TM63" s="56"/>
      <c r="TN63" s="56"/>
      <c r="TO63" s="56"/>
      <c r="TP63" s="56"/>
      <c r="TQ63" s="56"/>
      <c r="TR63" s="56"/>
      <c r="TS63" s="56"/>
      <c r="TT63" s="56"/>
      <c r="TU63" s="56"/>
      <c r="TV63" s="56"/>
      <c r="TW63" s="56"/>
      <c r="TX63" s="56"/>
      <c r="TY63" s="56"/>
      <c r="TZ63" s="56"/>
      <c r="UA63" s="56"/>
      <c r="UB63" s="56"/>
      <c r="UC63" s="56"/>
      <c r="UD63" s="56"/>
      <c r="UE63" s="56"/>
      <c r="UF63" s="56"/>
      <c r="UG63" s="56"/>
      <c r="UH63" s="56"/>
      <c r="UI63" s="56"/>
      <c r="UJ63" s="56"/>
      <c r="UK63" s="56"/>
      <c r="UL63" s="56"/>
      <c r="UM63" s="56"/>
      <c r="UN63" s="56"/>
      <c r="UO63" s="56"/>
      <c r="UP63" s="56"/>
      <c r="UQ63" s="56"/>
      <c r="UR63" s="56"/>
      <c r="US63" s="56"/>
      <c r="UT63" s="56"/>
      <c r="UU63" s="56"/>
      <c r="UV63" s="56"/>
      <c r="UW63" s="56"/>
      <c r="UX63" s="56"/>
      <c r="UY63" s="56"/>
      <c r="UZ63" s="56"/>
      <c r="VA63" s="56"/>
      <c r="VB63" s="56"/>
      <c r="VC63" s="56"/>
      <c r="VD63" s="56"/>
      <c r="VE63" s="56"/>
      <c r="VF63" s="56"/>
      <c r="VG63" s="56"/>
      <c r="VH63" s="56"/>
      <c r="VI63" s="56"/>
      <c r="VJ63" s="56"/>
      <c r="VK63" s="56"/>
      <c r="VL63" s="56"/>
      <c r="VM63" s="56"/>
      <c r="VN63" s="56"/>
      <c r="VO63" s="56"/>
      <c r="VP63" s="56"/>
      <c r="VQ63" s="56"/>
      <c r="VR63" s="56"/>
      <c r="VS63" s="56"/>
      <c r="VT63" s="56"/>
      <c r="VU63" s="56"/>
      <c r="VV63" s="56"/>
      <c r="VW63" s="56"/>
      <c r="VX63" s="56"/>
      <c r="VY63" s="56"/>
      <c r="VZ63" s="56"/>
      <c r="WA63" s="56"/>
      <c r="WB63" s="56"/>
      <c r="WC63" s="56"/>
      <c r="WD63" s="56"/>
      <c r="WE63" s="56"/>
      <c r="WF63" s="56"/>
      <c r="WG63" s="56"/>
      <c r="WH63" s="56"/>
      <c r="WI63" s="56"/>
      <c r="WJ63" s="56"/>
      <c r="WK63" s="56"/>
      <c r="WL63" s="56"/>
      <c r="WM63" s="56"/>
      <c r="WN63" s="56"/>
      <c r="WO63" s="56"/>
      <c r="WP63" s="56"/>
      <c r="WQ63" s="56"/>
      <c r="WR63" s="56"/>
      <c r="WS63" s="56"/>
      <c r="WT63" s="56"/>
      <c r="WU63" s="56"/>
      <c r="WV63" s="56"/>
      <c r="WW63" s="56"/>
      <c r="WX63" s="56"/>
      <c r="WY63" s="56"/>
      <c r="WZ63" s="56"/>
      <c r="XA63" s="56"/>
      <c r="XB63" s="56"/>
      <c r="XC63" s="56"/>
      <c r="XD63" s="56"/>
      <c r="XE63" s="56"/>
      <c r="XF63" s="56"/>
      <c r="XG63" s="56"/>
      <c r="XH63" s="56"/>
      <c r="XI63" s="56"/>
      <c r="XJ63" s="56"/>
      <c r="XK63" s="56"/>
      <c r="XL63" s="56"/>
      <c r="XM63" s="56"/>
      <c r="XN63" s="56"/>
      <c r="XO63" s="56"/>
      <c r="XP63" s="56"/>
      <c r="XQ63" s="56"/>
      <c r="XR63" s="56"/>
      <c r="XS63" s="56"/>
      <c r="XT63" s="56"/>
      <c r="XU63" s="56"/>
      <c r="XV63" s="56"/>
      <c r="XW63" s="56"/>
      <c r="XX63" s="56"/>
      <c r="XY63" s="56"/>
      <c r="XZ63" s="56"/>
      <c r="YA63" s="56"/>
      <c r="YB63" s="56"/>
      <c r="YC63" s="56"/>
      <c r="YD63" s="56"/>
      <c r="YE63" s="56"/>
      <c r="YF63" s="56"/>
      <c r="YG63" s="56"/>
      <c r="YH63" s="56"/>
      <c r="YI63" s="56"/>
      <c r="YJ63" s="56"/>
      <c r="YK63" s="56"/>
      <c r="YL63" s="56"/>
      <c r="YM63" s="56"/>
      <c r="YN63" s="56"/>
      <c r="YO63" s="56"/>
      <c r="YP63" s="56"/>
      <c r="YQ63" s="56"/>
      <c r="YR63" s="56"/>
      <c r="YS63" s="56"/>
      <c r="YT63" s="56"/>
      <c r="YU63" s="56"/>
      <c r="YV63" s="56"/>
      <c r="YW63" s="56"/>
      <c r="YX63" s="56"/>
      <c r="YY63" s="56"/>
    </row>
    <row r="64" spans="2:675" s="1" customFormat="1" ht="15" hidden="1" customHeight="1">
      <c r="B64" s="56"/>
      <c r="C64" s="56"/>
      <c r="D64" s="56"/>
      <c r="E64" s="56"/>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c r="HQ64" s="56"/>
      <c r="HR64" s="56"/>
      <c r="HS64" s="56"/>
      <c r="HT64" s="56"/>
      <c r="HU64" s="56"/>
      <c r="HV64" s="56"/>
      <c r="HW64" s="56"/>
      <c r="HX64" s="56"/>
      <c r="HY64" s="56"/>
      <c r="HZ64" s="56"/>
      <c r="IA64" s="56"/>
      <c r="IB64" s="56"/>
      <c r="IC64" s="56"/>
      <c r="ID64" s="56"/>
      <c r="IE64" s="56"/>
      <c r="IF64" s="56"/>
      <c r="IG64" s="56"/>
      <c r="IH64" s="56"/>
      <c r="II64" s="56"/>
      <c r="IJ64" s="56"/>
      <c r="IK64" s="56"/>
      <c r="IL64" s="56"/>
      <c r="IM64" s="56"/>
      <c r="IN64" s="56"/>
      <c r="IO64" s="56"/>
      <c r="IP64" s="56"/>
      <c r="IQ64" s="56"/>
      <c r="IR64" s="56"/>
      <c r="IS64" s="56"/>
      <c r="IT64" s="56"/>
      <c r="IU64" s="56"/>
      <c r="IV64" s="56"/>
      <c r="IW64" s="56"/>
      <c r="IX64" s="56"/>
      <c r="IY64" s="56"/>
      <c r="IZ64" s="56"/>
      <c r="JA64" s="56"/>
      <c r="JB64" s="56"/>
      <c r="JC64" s="56"/>
      <c r="JD64" s="56"/>
      <c r="JE64" s="56"/>
      <c r="JF64" s="56"/>
      <c r="JG64" s="56"/>
      <c r="JH64" s="56"/>
      <c r="JI64" s="56"/>
      <c r="JJ64" s="56"/>
      <c r="JK64" s="56"/>
      <c r="JL64" s="56"/>
      <c r="JM64" s="56"/>
      <c r="JN64" s="56"/>
      <c r="JO64" s="56"/>
      <c r="JP64" s="56"/>
      <c r="JQ64" s="56"/>
      <c r="JR64" s="56"/>
      <c r="JS64" s="56"/>
      <c r="JT64" s="56"/>
      <c r="JU64" s="56"/>
      <c r="JV64" s="56"/>
      <c r="JW64" s="56"/>
      <c r="JX64" s="56"/>
      <c r="JY64" s="56"/>
      <c r="JZ64" s="56"/>
      <c r="KA64" s="56"/>
      <c r="KB64" s="56"/>
      <c r="KC64" s="56"/>
      <c r="KD64" s="56"/>
      <c r="KE64" s="56"/>
      <c r="KF64" s="56"/>
      <c r="KG64" s="56"/>
      <c r="KH64" s="56"/>
      <c r="KI64" s="56"/>
      <c r="KJ64" s="56"/>
      <c r="KK64" s="56"/>
      <c r="KL64" s="56"/>
      <c r="KM64" s="56"/>
      <c r="KN64" s="56"/>
      <c r="KO64" s="56"/>
      <c r="KP64" s="56"/>
      <c r="KQ64" s="56"/>
      <c r="KR64" s="56"/>
      <c r="KS64" s="56"/>
      <c r="KT64" s="56"/>
      <c r="KU64" s="56"/>
      <c r="KV64" s="56"/>
      <c r="KW64" s="56"/>
      <c r="KX64" s="56"/>
      <c r="KY64" s="56"/>
      <c r="KZ64" s="56"/>
      <c r="LA64" s="56"/>
      <c r="LB64" s="56"/>
      <c r="LC64" s="56"/>
      <c r="LD64" s="56"/>
      <c r="LE64" s="56"/>
      <c r="LF64" s="56"/>
      <c r="LG64" s="56"/>
      <c r="LH64" s="56"/>
      <c r="LI64" s="56"/>
      <c r="LJ64" s="56"/>
      <c r="LK64" s="56"/>
      <c r="LL64" s="56"/>
      <c r="LM64" s="56"/>
      <c r="LN64" s="56"/>
      <c r="LO64" s="56"/>
      <c r="LP64" s="56"/>
      <c r="LQ64" s="56"/>
      <c r="LR64" s="56"/>
      <c r="LS64" s="56"/>
      <c r="LT64" s="56"/>
      <c r="LU64" s="56"/>
      <c r="LV64" s="56"/>
      <c r="LW64" s="56"/>
      <c r="LX64" s="56"/>
      <c r="LY64" s="56"/>
      <c r="LZ64" s="56"/>
      <c r="MA64" s="56"/>
      <c r="MB64" s="56"/>
      <c r="MC64" s="56"/>
      <c r="MD64" s="56"/>
      <c r="ME64" s="56"/>
      <c r="MF64" s="56"/>
      <c r="MG64" s="56"/>
      <c r="MH64" s="56"/>
      <c r="MI64" s="56"/>
      <c r="MJ64" s="56"/>
      <c r="MK64" s="56"/>
      <c r="ML64" s="56"/>
      <c r="MM64" s="56"/>
      <c r="MN64" s="56"/>
      <c r="MO64" s="56"/>
      <c r="MP64" s="56"/>
      <c r="MQ64" s="56"/>
      <c r="MR64" s="56"/>
      <c r="MS64" s="56"/>
      <c r="MT64" s="56"/>
      <c r="MU64" s="56"/>
      <c r="MV64" s="56"/>
      <c r="MW64" s="56"/>
      <c r="MX64" s="56"/>
      <c r="MY64" s="56"/>
      <c r="MZ64" s="56"/>
      <c r="NA64" s="56"/>
      <c r="NB64" s="56"/>
      <c r="NC64" s="56"/>
      <c r="ND64" s="56"/>
      <c r="NE64" s="56"/>
      <c r="NF64" s="56"/>
      <c r="NG64" s="56"/>
      <c r="NH64" s="56"/>
      <c r="NI64" s="56"/>
      <c r="NJ64" s="56"/>
      <c r="NK64" s="56"/>
      <c r="NL64" s="56"/>
      <c r="NM64" s="56"/>
      <c r="NN64" s="56"/>
      <c r="NO64" s="56"/>
      <c r="NP64" s="56"/>
      <c r="NQ64" s="56"/>
      <c r="NR64" s="56"/>
      <c r="NS64" s="56"/>
      <c r="NT64" s="56"/>
      <c r="NU64" s="56"/>
      <c r="NV64" s="56"/>
      <c r="NW64" s="56"/>
      <c r="NX64" s="56"/>
      <c r="NY64" s="56"/>
      <c r="NZ64" s="56"/>
      <c r="OA64" s="56"/>
      <c r="OB64" s="56"/>
      <c r="OC64" s="56"/>
      <c r="OD64" s="56"/>
      <c r="OE64" s="56"/>
      <c r="OF64" s="56"/>
      <c r="OG64" s="56"/>
      <c r="OH64" s="56"/>
      <c r="OI64" s="56"/>
      <c r="OJ64" s="56"/>
      <c r="OK64" s="56"/>
      <c r="OL64" s="56"/>
      <c r="OM64" s="56"/>
      <c r="ON64" s="56"/>
      <c r="OO64" s="56"/>
      <c r="OP64" s="56"/>
      <c r="OQ64" s="56"/>
      <c r="OR64" s="56"/>
      <c r="OS64" s="56"/>
      <c r="OT64" s="56"/>
      <c r="OU64" s="56"/>
      <c r="OV64" s="56"/>
      <c r="OW64" s="56"/>
      <c r="OX64" s="56"/>
      <c r="OY64" s="56"/>
      <c r="OZ64" s="56"/>
      <c r="PA64" s="56"/>
      <c r="PB64" s="56"/>
      <c r="PC64" s="56"/>
      <c r="PD64" s="56"/>
      <c r="PE64" s="56"/>
      <c r="PF64" s="56"/>
      <c r="PG64" s="56"/>
      <c r="PH64" s="56"/>
      <c r="PI64" s="56"/>
      <c r="PJ64" s="56"/>
      <c r="PK64" s="56"/>
      <c r="PL64" s="56"/>
      <c r="PM64" s="56"/>
      <c r="PN64" s="56"/>
      <c r="PO64" s="56"/>
      <c r="PP64" s="56"/>
      <c r="PQ64" s="56"/>
      <c r="PR64" s="56"/>
      <c r="PS64" s="56"/>
      <c r="PT64" s="56"/>
      <c r="PU64" s="56"/>
      <c r="PV64" s="56"/>
      <c r="PW64" s="56"/>
      <c r="PX64" s="56"/>
      <c r="PY64" s="56"/>
      <c r="PZ64" s="56"/>
      <c r="QA64" s="56"/>
      <c r="QB64" s="56"/>
      <c r="QC64" s="56"/>
      <c r="QD64" s="56"/>
      <c r="QE64" s="56"/>
      <c r="QF64" s="56"/>
      <c r="QG64" s="56"/>
      <c r="QH64" s="56"/>
      <c r="QI64" s="56"/>
      <c r="QJ64" s="56"/>
      <c r="QK64" s="56"/>
      <c r="QL64" s="56"/>
      <c r="QM64" s="56"/>
      <c r="QN64" s="56"/>
      <c r="QO64" s="56"/>
      <c r="QP64" s="56"/>
      <c r="QQ64" s="56"/>
      <c r="QR64" s="56"/>
      <c r="QS64" s="56"/>
      <c r="QT64" s="56"/>
      <c r="QU64" s="56"/>
      <c r="QV64" s="56"/>
      <c r="QW64" s="56"/>
      <c r="QX64" s="56"/>
      <c r="QY64" s="56"/>
      <c r="QZ64" s="56"/>
      <c r="RA64" s="56"/>
      <c r="RB64" s="56"/>
      <c r="RC64" s="56"/>
      <c r="RD64" s="56"/>
      <c r="RE64" s="56"/>
      <c r="RF64" s="56"/>
      <c r="RG64" s="56"/>
      <c r="RH64" s="56"/>
      <c r="RI64" s="56"/>
      <c r="RJ64" s="56"/>
      <c r="RK64" s="56"/>
      <c r="RL64" s="56"/>
      <c r="RM64" s="56"/>
      <c r="RN64" s="56"/>
      <c r="RO64" s="56"/>
      <c r="RP64" s="56"/>
      <c r="RQ64" s="56"/>
      <c r="RR64" s="56"/>
      <c r="RS64" s="56"/>
      <c r="RT64" s="56"/>
      <c r="RU64" s="56"/>
      <c r="RV64" s="56"/>
      <c r="RW64" s="56"/>
      <c r="RX64" s="56"/>
      <c r="RY64" s="56"/>
      <c r="RZ64" s="56"/>
      <c r="SA64" s="56"/>
      <c r="SB64" s="56"/>
      <c r="SC64" s="56"/>
      <c r="SD64" s="56"/>
      <c r="SE64" s="56"/>
      <c r="SF64" s="56"/>
      <c r="SG64" s="56"/>
      <c r="SH64" s="56"/>
      <c r="SI64" s="56"/>
      <c r="SJ64" s="56"/>
      <c r="SK64" s="56"/>
      <c r="SL64" s="56"/>
      <c r="SM64" s="56"/>
      <c r="SN64" s="56"/>
      <c r="SO64" s="56"/>
      <c r="SP64" s="56"/>
      <c r="SQ64" s="56"/>
      <c r="SR64" s="56"/>
      <c r="SS64" s="56"/>
      <c r="ST64" s="56"/>
      <c r="SU64" s="56"/>
      <c r="SV64" s="56"/>
      <c r="SW64" s="56"/>
      <c r="SX64" s="56"/>
      <c r="SY64" s="56"/>
      <c r="SZ64" s="56"/>
      <c r="TA64" s="56"/>
      <c r="TB64" s="56"/>
      <c r="TC64" s="56"/>
      <c r="TD64" s="56"/>
      <c r="TE64" s="56"/>
      <c r="TF64" s="56"/>
      <c r="TG64" s="56"/>
      <c r="TH64" s="56"/>
      <c r="TI64" s="56"/>
      <c r="TJ64" s="56"/>
      <c r="TK64" s="56"/>
      <c r="TL64" s="56"/>
      <c r="TM64" s="56"/>
      <c r="TN64" s="56"/>
      <c r="TO64" s="56"/>
      <c r="TP64" s="56"/>
      <c r="TQ64" s="56"/>
      <c r="TR64" s="56"/>
      <c r="TS64" s="56"/>
      <c r="TT64" s="56"/>
      <c r="TU64" s="56"/>
      <c r="TV64" s="56"/>
      <c r="TW64" s="56"/>
      <c r="TX64" s="56"/>
      <c r="TY64" s="56"/>
      <c r="TZ64" s="56"/>
      <c r="UA64" s="56"/>
      <c r="UB64" s="56"/>
      <c r="UC64" s="56"/>
      <c r="UD64" s="56"/>
      <c r="UE64" s="56"/>
      <c r="UF64" s="56"/>
      <c r="UG64" s="56"/>
      <c r="UH64" s="56"/>
      <c r="UI64" s="56"/>
      <c r="UJ64" s="56"/>
      <c r="UK64" s="56"/>
      <c r="UL64" s="56"/>
      <c r="UM64" s="56"/>
      <c r="UN64" s="56"/>
      <c r="UO64" s="56"/>
      <c r="UP64" s="56"/>
      <c r="UQ64" s="56"/>
      <c r="UR64" s="56"/>
      <c r="US64" s="56"/>
      <c r="UT64" s="56"/>
      <c r="UU64" s="56"/>
      <c r="UV64" s="56"/>
      <c r="UW64" s="56"/>
      <c r="UX64" s="56"/>
      <c r="UY64" s="56"/>
      <c r="UZ64" s="56"/>
      <c r="VA64" s="56"/>
      <c r="VB64" s="56"/>
      <c r="VC64" s="56"/>
      <c r="VD64" s="56"/>
      <c r="VE64" s="56"/>
      <c r="VF64" s="56"/>
      <c r="VG64" s="56"/>
      <c r="VH64" s="56"/>
      <c r="VI64" s="56"/>
      <c r="VJ64" s="56"/>
      <c r="VK64" s="56"/>
      <c r="VL64" s="56"/>
      <c r="VM64" s="56"/>
      <c r="VN64" s="56"/>
      <c r="VO64" s="56"/>
      <c r="VP64" s="56"/>
      <c r="VQ64" s="56"/>
      <c r="VR64" s="56"/>
      <c r="VS64" s="56"/>
      <c r="VT64" s="56"/>
      <c r="VU64" s="56"/>
      <c r="VV64" s="56"/>
      <c r="VW64" s="56"/>
      <c r="VX64" s="56"/>
      <c r="VY64" s="56"/>
      <c r="VZ64" s="56"/>
      <c r="WA64" s="56"/>
      <c r="WB64" s="56"/>
      <c r="WC64" s="56"/>
      <c r="WD64" s="56"/>
      <c r="WE64" s="56"/>
      <c r="WF64" s="56"/>
      <c r="WG64" s="56"/>
      <c r="WH64" s="56"/>
      <c r="WI64" s="56"/>
      <c r="WJ64" s="56"/>
      <c r="WK64" s="56"/>
      <c r="WL64" s="56"/>
      <c r="WM64" s="56"/>
      <c r="WN64" s="56"/>
      <c r="WO64" s="56"/>
      <c r="WP64" s="56"/>
      <c r="WQ64" s="56"/>
      <c r="WR64" s="56"/>
      <c r="WS64" s="56"/>
      <c r="WT64" s="56"/>
      <c r="WU64" s="56"/>
      <c r="WV64" s="56"/>
      <c r="WW64" s="56"/>
      <c r="WX64" s="56"/>
      <c r="WY64" s="56"/>
      <c r="WZ64" s="56"/>
      <c r="XA64" s="56"/>
      <c r="XB64" s="56"/>
      <c r="XC64" s="56"/>
      <c r="XD64" s="56"/>
      <c r="XE64" s="56"/>
      <c r="XF64" s="56"/>
      <c r="XG64" s="56"/>
      <c r="XH64" s="56"/>
      <c r="XI64" s="56"/>
      <c r="XJ64" s="56"/>
      <c r="XK64" s="56"/>
      <c r="XL64" s="56"/>
      <c r="XM64" s="56"/>
      <c r="XN64" s="56"/>
      <c r="XO64" s="56"/>
      <c r="XP64" s="56"/>
      <c r="XQ64" s="56"/>
      <c r="XR64" s="56"/>
      <c r="XS64" s="56"/>
      <c r="XT64" s="56"/>
      <c r="XU64" s="56"/>
      <c r="XV64" s="56"/>
      <c r="XW64" s="56"/>
      <c r="XX64" s="56"/>
      <c r="XY64" s="56"/>
      <c r="XZ64" s="56"/>
      <c r="YA64" s="56"/>
      <c r="YB64" s="56"/>
      <c r="YC64" s="56"/>
      <c r="YD64" s="56"/>
      <c r="YE64" s="56"/>
      <c r="YF64" s="56"/>
      <c r="YG64" s="56"/>
      <c r="YH64" s="56"/>
      <c r="YI64" s="56"/>
      <c r="YJ64" s="56"/>
      <c r="YK64" s="56"/>
      <c r="YL64" s="56"/>
      <c r="YM64" s="56"/>
      <c r="YN64" s="56"/>
      <c r="YO64" s="56"/>
      <c r="YP64" s="56"/>
      <c r="YQ64" s="56"/>
      <c r="YR64" s="56"/>
      <c r="YS64" s="56"/>
      <c r="YT64" s="56"/>
      <c r="YU64" s="56"/>
      <c r="YV64" s="56"/>
      <c r="YW64" s="56"/>
      <c r="YX64" s="56"/>
      <c r="YY64" s="56"/>
    </row>
    <row r="65" spans="2:675" s="1" customFormat="1" ht="15" hidden="1" customHeight="1">
      <c r="B65" s="56"/>
      <c r="C65" s="56"/>
      <c r="D65" s="56"/>
      <c r="E65" s="56"/>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c r="HQ65" s="56"/>
      <c r="HR65" s="56"/>
      <c r="HS65" s="56"/>
      <c r="HT65" s="56"/>
      <c r="HU65" s="56"/>
      <c r="HV65" s="56"/>
      <c r="HW65" s="56"/>
      <c r="HX65" s="56"/>
      <c r="HY65" s="56"/>
      <c r="HZ65" s="56"/>
      <c r="IA65" s="56"/>
      <c r="IB65" s="56"/>
      <c r="IC65" s="56"/>
      <c r="ID65" s="56"/>
      <c r="IE65" s="56"/>
      <c r="IF65" s="56"/>
      <c r="IG65" s="56"/>
      <c r="IH65" s="56"/>
      <c r="II65" s="56"/>
      <c r="IJ65" s="56"/>
      <c r="IK65" s="56"/>
      <c r="IL65" s="56"/>
      <c r="IM65" s="56"/>
      <c r="IN65" s="56"/>
      <c r="IO65" s="56"/>
      <c r="IP65" s="56"/>
      <c r="IQ65" s="56"/>
      <c r="IR65" s="56"/>
      <c r="IS65" s="56"/>
      <c r="IT65" s="56"/>
      <c r="IU65" s="56"/>
      <c r="IV65" s="56"/>
      <c r="IW65" s="56"/>
      <c r="IX65" s="56"/>
      <c r="IY65" s="56"/>
      <c r="IZ65" s="56"/>
      <c r="JA65" s="56"/>
      <c r="JB65" s="56"/>
      <c r="JC65" s="56"/>
      <c r="JD65" s="56"/>
      <c r="JE65" s="56"/>
      <c r="JF65" s="56"/>
      <c r="JG65" s="56"/>
      <c r="JH65" s="56"/>
      <c r="JI65" s="56"/>
      <c r="JJ65" s="56"/>
      <c r="JK65" s="56"/>
      <c r="JL65" s="56"/>
      <c r="JM65" s="56"/>
      <c r="JN65" s="56"/>
      <c r="JO65" s="56"/>
      <c r="JP65" s="56"/>
      <c r="JQ65" s="56"/>
      <c r="JR65" s="56"/>
      <c r="JS65" s="56"/>
      <c r="JT65" s="56"/>
      <c r="JU65" s="56"/>
      <c r="JV65" s="56"/>
      <c r="JW65" s="56"/>
      <c r="JX65" s="56"/>
      <c r="JY65" s="56"/>
      <c r="JZ65" s="56"/>
      <c r="KA65" s="56"/>
      <c r="KB65" s="56"/>
      <c r="KC65" s="56"/>
      <c r="KD65" s="56"/>
      <c r="KE65" s="56"/>
      <c r="KF65" s="56"/>
      <c r="KG65" s="56"/>
      <c r="KH65" s="56"/>
      <c r="KI65" s="56"/>
      <c r="KJ65" s="56"/>
      <c r="KK65" s="56"/>
      <c r="KL65" s="56"/>
      <c r="KM65" s="56"/>
      <c r="KN65" s="56"/>
      <c r="KO65" s="56"/>
      <c r="KP65" s="56"/>
      <c r="KQ65" s="56"/>
      <c r="KR65" s="56"/>
      <c r="KS65" s="56"/>
      <c r="KT65" s="56"/>
      <c r="KU65" s="56"/>
      <c r="KV65" s="56"/>
      <c r="KW65" s="56"/>
      <c r="KX65" s="56"/>
      <c r="KY65" s="56"/>
      <c r="KZ65" s="56"/>
      <c r="LA65" s="56"/>
      <c r="LB65" s="56"/>
      <c r="LC65" s="56"/>
      <c r="LD65" s="56"/>
      <c r="LE65" s="56"/>
      <c r="LF65" s="56"/>
      <c r="LG65" s="56"/>
      <c r="LH65" s="56"/>
      <c r="LI65" s="56"/>
      <c r="LJ65" s="56"/>
      <c r="LK65" s="56"/>
      <c r="LL65" s="56"/>
      <c r="LM65" s="56"/>
      <c r="LN65" s="56"/>
      <c r="LO65" s="56"/>
      <c r="LP65" s="56"/>
      <c r="LQ65" s="56"/>
      <c r="LR65" s="56"/>
      <c r="LS65" s="56"/>
      <c r="LT65" s="56"/>
      <c r="LU65" s="56"/>
      <c r="LV65" s="56"/>
      <c r="LW65" s="56"/>
      <c r="LX65" s="56"/>
      <c r="LY65" s="56"/>
      <c r="LZ65" s="56"/>
      <c r="MA65" s="56"/>
      <c r="MB65" s="56"/>
      <c r="MC65" s="56"/>
      <c r="MD65" s="56"/>
      <c r="ME65" s="56"/>
      <c r="MF65" s="56"/>
      <c r="MG65" s="56"/>
      <c r="MH65" s="56"/>
      <c r="MI65" s="56"/>
      <c r="MJ65" s="56"/>
      <c r="MK65" s="56"/>
      <c r="ML65" s="56"/>
      <c r="MM65" s="56"/>
      <c r="MN65" s="56"/>
      <c r="MO65" s="56"/>
      <c r="MP65" s="56"/>
      <c r="MQ65" s="56"/>
      <c r="MR65" s="56"/>
      <c r="MS65" s="56"/>
      <c r="MT65" s="56"/>
      <c r="MU65" s="56"/>
      <c r="MV65" s="56"/>
      <c r="MW65" s="56"/>
      <c r="MX65" s="56"/>
      <c r="MY65" s="56"/>
      <c r="MZ65" s="56"/>
      <c r="NA65" s="56"/>
      <c r="NB65" s="56"/>
      <c r="NC65" s="56"/>
      <c r="ND65" s="56"/>
      <c r="NE65" s="56"/>
      <c r="NF65" s="56"/>
      <c r="NG65" s="56"/>
      <c r="NH65" s="56"/>
      <c r="NI65" s="56"/>
      <c r="NJ65" s="56"/>
      <c r="NK65" s="56"/>
      <c r="NL65" s="56"/>
      <c r="NM65" s="56"/>
      <c r="NN65" s="56"/>
      <c r="NO65" s="56"/>
      <c r="NP65" s="56"/>
      <c r="NQ65" s="56"/>
      <c r="NR65" s="56"/>
      <c r="NS65" s="56"/>
      <c r="NT65" s="56"/>
      <c r="NU65" s="56"/>
      <c r="NV65" s="56"/>
      <c r="NW65" s="56"/>
      <c r="NX65" s="56"/>
      <c r="NY65" s="56"/>
      <c r="NZ65" s="56"/>
      <c r="OA65" s="56"/>
      <c r="OB65" s="56"/>
      <c r="OC65" s="56"/>
      <c r="OD65" s="56"/>
      <c r="OE65" s="56"/>
      <c r="OF65" s="56"/>
      <c r="OG65" s="56"/>
      <c r="OH65" s="56"/>
      <c r="OI65" s="56"/>
      <c r="OJ65" s="56"/>
      <c r="OK65" s="56"/>
      <c r="OL65" s="56"/>
      <c r="OM65" s="56"/>
      <c r="ON65" s="56"/>
      <c r="OO65" s="56"/>
      <c r="OP65" s="56"/>
      <c r="OQ65" s="56"/>
      <c r="OR65" s="56"/>
      <c r="OS65" s="56"/>
      <c r="OT65" s="56"/>
      <c r="OU65" s="56"/>
      <c r="OV65" s="56"/>
      <c r="OW65" s="56"/>
      <c r="OX65" s="56"/>
      <c r="OY65" s="56"/>
      <c r="OZ65" s="56"/>
      <c r="PA65" s="56"/>
      <c r="PB65" s="56"/>
      <c r="PC65" s="56"/>
      <c r="PD65" s="56"/>
      <c r="PE65" s="56"/>
      <c r="PF65" s="56"/>
      <c r="PG65" s="56"/>
      <c r="PH65" s="56"/>
      <c r="PI65" s="56"/>
      <c r="PJ65" s="56"/>
      <c r="PK65" s="56"/>
      <c r="PL65" s="56"/>
      <c r="PM65" s="56"/>
      <c r="PN65" s="56"/>
      <c r="PO65" s="56"/>
      <c r="PP65" s="56"/>
      <c r="PQ65" s="56"/>
      <c r="PR65" s="56"/>
      <c r="PS65" s="56"/>
      <c r="PT65" s="56"/>
      <c r="PU65" s="56"/>
      <c r="PV65" s="56"/>
      <c r="PW65" s="56"/>
      <c r="PX65" s="56"/>
      <c r="PY65" s="56"/>
      <c r="PZ65" s="56"/>
      <c r="QA65" s="56"/>
      <c r="QB65" s="56"/>
      <c r="QC65" s="56"/>
      <c r="QD65" s="56"/>
      <c r="QE65" s="56"/>
      <c r="QF65" s="56"/>
      <c r="QG65" s="56"/>
      <c r="QH65" s="56"/>
      <c r="QI65" s="56"/>
      <c r="QJ65" s="56"/>
      <c r="QK65" s="56"/>
      <c r="QL65" s="56"/>
      <c r="QM65" s="56"/>
      <c r="QN65" s="56"/>
      <c r="QO65" s="56"/>
      <c r="QP65" s="56"/>
      <c r="QQ65" s="56"/>
      <c r="QR65" s="56"/>
      <c r="QS65" s="56"/>
      <c r="QT65" s="56"/>
      <c r="QU65" s="56"/>
      <c r="QV65" s="56"/>
      <c r="QW65" s="56"/>
      <c r="QX65" s="56"/>
      <c r="QY65" s="56"/>
      <c r="QZ65" s="56"/>
      <c r="RA65" s="56"/>
      <c r="RB65" s="56"/>
      <c r="RC65" s="56"/>
      <c r="RD65" s="56"/>
      <c r="RE65" s="56"/>
      <c r="RF65" s="56"/>
      <c r="RG65" s="56"/>
      <c r="RH65" s="56"/>
      <c r="RI65" s="56"/>
      <c r="RJ65" s="56"/>
      <c r="RK65" s="56"/>
      <c r="RL65" s="56"/>
      <c r="RM65" s="56"/>
      <c r="RN65" s="56"/>
      <c r="RO65" s="56"/>
      <c r="RP65" s="56"/>
      <c r="RQ65" s="56"/>
      <c r="RR65" s="56"/>
      <c r="RS65" s="56"/>
      <c r="RT65" s="56"/>
      <c r="RU65" s="56"/>
      <c r="RV65" s="56"/>
      <c r="RW65" s="56"/>
      <c r="RX65" s="56"/>
      <c r="RY65" s="56"/>
      <c r="RZ65" s="56"/>
      <c r="SA65" s="56"/>
      <c r="SB65" s="56"/>
      <c r="SC65" s="56"/>
      <c r="SD65" s="56"/>
      <c r="SE65" s="56"/>
      <c r="SF65" s="56"/>
      <c r="SG65" s="56"/>
      <c r="SH65" s="56"/>
      <c r="SI65" s="56"/>
      <c r="SJ65" s="56"/>
      <c r="SK65" s="56"/>
      <c r="SL65" s="56"/>
      <c r="SM65" s="56"/>
      <c r="SN65" s="56"/>
      <c r="SO65" s="56"/>
      <c r="SP65" s="56"/>
      <c r="SQ65" s="56"/>
      <c r="SR65" s="56"/>
      <c r="SS65" s="56"/>
      <c r="ST65" s="56"/>
      <c r="SU65" s="56"/>
      <c r="SV65" s="56"/>
      <c r="SW65" s="56"/>
      <c r="SX65" s="56"/>
      <c r="SY65" s="56"/>
      <c r="SZ65" s="56"/>
      <c r="TA65" s="56"/>
      <c r="TB65" s="56"/>
      <c r="TC65" s="56"/>
      <c r="TD65" s="56"/>
      <c r="TE65" s="56"/>
      <c r="TF65" s="56"/>
      <c r="TG65" s="56"/>
      <c r="TH65" s="56"/>
      <c r="TI65" s="56"/>
      <c r="TJ65" s="56"/>
      <c r="TK65" s="56"/>
      <c r="TL65" s="56"/>
      <c r="TM65" s="56"/>
      <c r="TN65" s="56"/>
      <c r="TO65" s="56"/>
      <c r="TP65" s="56"/>
      <c r="TQ65" s="56"/>
      <c r="TR65" s="56"/>
      <c r="TS65" s="56"/>
      <c r="TT65" s="56"/>
      <c r="TU65" s="56"/>
      <c r="TV65" s="56"/>
      <c r="TW65" s="56"/>
      <c r="TX65" s="56"/>
      <c r="TY65" s="56"/>
      <c r="TZ65" s="56"/>
      <c r="UA65" s="56"/>
      <c r="UB65" s="56"/>
      <c r="UC65" s="56"/>
      <c r="UD65" s="56"/>
      <c r="UE65" s="56"/>
      <c r="UF65" s="56"/>
      <c r="UG65" s="56"/>
      <c r="UH65" s="56"/>
      <c r="UI65" s="56"/>
      <c r="UJ65" s="56"/>
      <c r="UK65" s="56"/>
      <c r="UL65" s="56"/>
      <c r="UM65" s="56"/>
      <c r="UN65" s="56"/>
      <c r="UO65" s="56"/>
      <c r="UP65" s="56"/>
      <c r="UQ65" s="56"/>
      <c r="UR65" s="56"/>
      <c r="US65" s="56"/>
      <c r="UT65" s="56"/>
      <c r="UU65" s="56"/>
      <c r="UV65" s="56"/>
      <c r="UW65" s="56"/>
      <c r="UX65" s="56"/>
      <c r="UY65" s="56"/>
      <c r="UZ65" s="56"/>
      <c r="VA65" s="56"/>
      <c r="VB65" s="56"/>
      <c r="VC65" s="56"/>
      <c r="VD65" s="56"/>
      <c r="VE65" s="56"/>
      <c r="VF65" s="56"/>
      <c r="VG65" s="56"/>
      <c r="VH65" s="56"/>
      <c r="VI65" s="56"/>
      <c r="VJ65" s="56"/>
      <c r="VK65" s="56"/>
      <c r="VL65" s="56"/>
      <c r="VM65" s="56"/>
      <c r="VN65" s="56"/>
      <c r="VO65" s="56"/>
      <c r="VP65" s="56"/>
      <c r="VQ65" s="56"/>
      <c r="VR65" s="56"/>
      <c r="VS65" s="56"/>
      <c r="VT65" s="56"/>
      <c r="VU65" s="56"/>
      <c r="VV65" s="56"/>
      <c r="VW65" s="56"/>
      <c r="VX65" s="56"/>
      <c r="VY65" s="56"/>
      <c r="VZ65" s="56"/>
      <c r="WA65" s="56"/>
      <c r="WB65" s="56"/>
      <c r="WC65" s="56"/>
      <c r="WD65" s="56"/>
      <c r="WE65" s="56"/>
      <c r="WF65" s="56"/>
      <c r="WG65" s="56"/>
      <c r="WH65" s="56"/>
      <c r="WI65" s="56"/>
      <c r="WJ65" s="56"/>
      <c r="WK65" s="56"/>
      <c r="WL65" s="56"/>
      <c r="WM65" s="56"/>
      <c r="WN65" s="56"/>
      <c r="WO65" s="56"/>
      <c r="WP65" s="56"/>
      <c r="WQ65" s="56"/>
      <c r="WR65" s="56"/>
      <c r="WS65" s="56"/>
      <c r="WT65" s="56"/>
      <c r="WU65" s="56"/>
      <c r="WV65" s="56"/>
      <c r="WW65" s="56"/>
      <c r="WX65" s="56"/>
      <c r="WY65" s="56"/>
      <c r="WZ65" s="56"/>
      <c r="XA65" s="56"/>
      <c r="XB65" s="56"/>
      <c r="XC65" s="56"/>
      <c r="XD65" s="56"/>
      <c r="XE65" s="56"/>
      <c r="XF65" s="56"/>
      <c r="XG65" s="56"/>
      <c r="XH65" s="56"/>
      <c r="XI65" s="56"/>
      <c r="XJ65" s="56"/>
      <c r="XK65" s="56"/>
      <c r="XL65" s="56"/>
      <c r="XM65" s="56"/>
      <c r="XN65" s="56"/>
      <c r="XO65" s="56"/>
      <c r="XP65" s="56"/>
      <c r="XQ65" s="56"/>
      <c r="XR65" s="56"/>
      <c r="XS65" s="56"/>
      <c r="XT65" s="56"/>
      <c r="XU65" s="56"/>
      <c r="XV65" s="56"/>
      <c r="XW65" s="56"/>
      <c r="XX65" s="56"/>
      <c r="XY65" s="56"/>
      <c r="XZ65" s="56"/>
      <c r="YA65" s="56"/>
      <c r="YB65" s="56"/>
      <c r="YC65" s="56"/>
      <c r="YD65" s="56"/>
      <c r="YE65" s="56"/>
      <c r="YF65" s="56"/>
      <c r="YG65" s="56"/>
      <c r="YH65" s="56"/>
      <c r="YI65" s="56"/>
      <c r="YJ65" s="56"/>
      <c r="YK65" s="56"/>
      <c r="YL65" s="56"/>
      <c r="YM65" s="56"/>
      <c r="YN65" s="56"/>
      <c r="YO65" s="56"/>
      <c r="YP65" s="56"/>
      <c r="YQ65" s="56"/>
      <c r="YR65" s="56"/>
      <c r="YS65" s="56"/>
      <c r="YT65" s="56"/>
      <c r="YU65" s="56"/>
      <c r="YV65" s="56"/>
      <c r="YW65" s="56"/>
      <c r="YX65" s="56"/>
      <c r="YY65" s="56"/>
    </row>
    <row r="66" spans="2:675" s="1" customFormat="1" ht="15" hidden="1" customHeight="1">
      <c r="B66" s="56"/>
      <c r="C66" s="56"/>
      <c r="D66" s="56"/>
      <c r="E66" s="56"/>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c r="IF66" s="56"/>
      <c r="IG66" s="56"/>
      <c r="IH66" s="56"/>
      <c r="II66" s="56"/>
      <c r="IJ66" s="56"/>
      <c r="IK66" s="56"/>
      <c r="IL66" s="56"/>
      <c r="IM66" s="56"/>
      <c r="IN66" s="56"/>
      <c r="IO66" s="56"/>
      <c r="IP66" s="56"/>
      <c r="IQ66" s="56"/>
      <c r="IR66" s="56"/>
      <c r="IS66" s="56"/>
      <c r="IT66" s="56"/>
      <c r="IU66" s="56"/>
      <c r="IV66" s="56"/>
      <c r="IW66" s="56"/>
      <c r="IX66" s="56"/>
      <c r="IY66" s="56"/>
      <c r="IZ66" s="56"/>
      <c r="JA66" s="56"/>
      <c r="JB66" s="56"/>
      <c r="JC66" s="56"/>
      <c r="JD66" s="56"/>
      <c r="JE66" s="56"/>
      <c r="JF66" s="56"/>
      <c r="JG66" s="56"/>
      <c r="JH66" s="56"/>
      <c r="JI66" s="56"/>
      <c r="JJ66" s="56"/>
      <c r="JK66" s="56"/>
      <c r="JL66" s="56"/>
      <c r="JM66" s="56"/>
      <c r="JN66" s="56"/>
      <c r="JO66" s="56"/>
      <c r="JP66" s="56"/>
      <c r="JQ66" s="56"/>
      <c r="JR66" s="56"/>
      <c r="JS66" s="56"/>
      <c r="JT66" s="56"/>
      <c r="JU66" s="56"/>
      <c r="JV66" s="56"/>
      <c r="JW66" s="56"/>
      <c r="JX66" s="56"/>
      <c r="JY66" s="56"/>
      <c r="JZ66" s="56"/>
      <c r="KA66" s="56"/>
      <c r="KB66" s="56"/>
      <c r="KC66" s="56"/>
      <c r="KD66" s="56"/>
      <c r="KE66" s="56"/>
      <c r="KF66" s="56"/>
      <c r="KG66" s="56"/>
      <c r="KH66" s="56"/>
      <c r="KI66" s="56"/>
      <c r="KJ66" s="56"/>
      <c r="KK66" s="56"/>
      <c r="KL66" s="56"/>
      <c r="KM66" s="56"/>
      <c r="KN66" s="56"/>
      <c r="KO66" s="56"/>
      <c r="KP66" s="56"/>
      <c r="KQ66" s="56"/>
      <c r="KR66" s="56"/>
      <c r="KS66" s="56"/>
      <c r="KT66" s="56"/>
      <c r="KU66" s="56"/>
      <c r="KV66" s="56"/>
      <c r="KW66" s="56"/>
      <c r="KX66" s="56"/>
      <c r="KY66" s="56"/>
      <c r="KZ66" s="56"/>
      <c r="LA66" s="56"/>
      <c r="LB66" s="56"/>
      <c r="LC66" s="56"/>
      <c r="LD66" s="56"/>
      <c r="LE66" s="56"/>
      <c r="LF66" s="56"/>
      <c r="LG66" s="56"/>
      <c r="LH66" s="56"/>
      <c r="LI66" s="56"/>
      <c r="LJ66" s="56"/>
      <c r="LK66" s="56"/>
      <c r="LL66" s="56"/>
      <c r="LM66" s="56"/>
      <c r="LN66" s="56"/>
      <c r="LO66" s="56"/>
      <c r="LP66" s="56"/>
      <c r="LQ66" s="56"/>
      <c r="LR66" s="56"/>
      <c r="LS66" s="56"/>
      <c r="LT66" s="56"/>
      <c r="LU66" s="56"/>
      <c r="LV66" s="56"/>
      <c r="LW66" s="56"/>
      <c r="LX66" s="56"/>
      <c r="LY66" s="56"/>
      <c r="LZ66" s="56"/>
      <c r="MA66" s="56"/>
      <c r="MB66" s="56"/>
      <c r="MC66" s="56"/>
      <c r="MD66" s="56"/>
      <c r="ME66" s="56"/>
      <c r="MF66" s="56"/>
      <c r="MG66" s="56"/>
      <c r="MH66" s="56"/>
      <c r="MI66" s="56"/>
      <c r="MJ66" s="56"/>
      <c r="MK66" s="56"/>
      <c r="ML66" s="56"/>
      <c r="MM66" s="56"/>
      <c r="MN66" s="56"/>
      <c r="MO66" s="56"/>
      <c r="MP66" s="56"/>
      <c r="MQ66" s="56"/>
      <c r="MR66" s="56"/>
      <c r="MS66" s="56"/>
      <c r="MT66" s="56"/>
      <c r="MU66" s="56"/>
      <c r="MV66" s="56"/>
      <c r="MW66" s="56"/>
      <c r="MX66" s="56"/>
      <c r="MY66" s="56"/>
      <c r="MZ66" s="56"/>
      <c r="NA66" s="56"/>
      <c r="NB66" s="56"/>
      <c r="NC66" s="56"/>
      <c r="ND66" s="56"/>
      <c r="NE66" s="56"/>
      <c r="NF66" s="56"/>
      <c r="NG66" s="56"/>
      <c r="NH66" s="56"/>
      <c r="NI66" s="56"/>
      <c r="NJ66" s="56"/>
      <c r="NK66" s="56"/>
      <c r="NL66" s="56"/>
      <c r="NM66" s="56"/>
      <c r="NN66" s="56"/>
      <c r="NO66" s="56"/>
      <c r="NP66" s="56"/>
      <c r="NQ66" s="56"/>
      <c r="NR66" s="56"/>
      <c r="NS66" s="56"/>
      <c r="NT66" s="56"/>
      <c r="NU66" s="56"/>
      <c r="NV66" s="56"/>
      <c r="NW66" s="56"/>
      <c r="NX66" s="56"/>
      <c r="NY66" s="56"/>
      <c r="NZ66" s="56"/>
      <c r="OA66" s="56"/>
      <c r="OB66" s="56"/>
      <c r="OC66" s="56"/>
      <c r="OD66" s="56"/>
      <c r="OE66" s="56"/>
      <c r="OF66" s="56"/>
      <c r="OG66" s="56"/>
      <c r="OH66" s="56"/>
      <c r="OI66" s="56"/>
      <c r="OJ66" s="56"/>
      <c r="OK66" s="56"/>
      <c r="OL66" s="56"/>
      <c r="OM66" s="56"/>
      <c r="ON66" s="56"/>
      <c r="OO66" s="56"/>
      <c r="OP66" s="56"/>
      <c r="OQ66" s="56"/>
      <c r="OR66" s="56"/>
      <c r="OS66" s="56"/>
      <c r="OT66" s="56"/>
      <c r="OU66" s="56"/>
      <c r="OV66" s="56"/>
      <c r="OW66" s="56"/>
      <c r="OX66" s="56"/>
      <c r="OY66" s="56"/>
      <c r="OZ66" s="56"/>
      <c r="PA66" s="56"/>
      <c r="PB66" s="56"/>
      <c r="PC66" s="56"/>
      <c r="PD66" s="56"/>
      <c r="PE66" s="56"/>
      <c r="PF66" s="56"/>
      <c r="PG66" s="56"/>
      <c r="PH66" s="56"/>
      <c r="PI66" s="56"/>
      <c r="PJ66" s="56"/>
      <c r="PK66" s="56"/>
      <c r="PL66" s="56"/>
      <c r="PM66" s="56"/>
      <c r="PN66" s="56"/>
      <c r="PO66" s="56"/>
      <c r="PP66" s="56"/>
      <c r="PQ66" s="56"/>
      <c r="PR66" s="56"/>
      <c r="PS66" s="56"/>
      <c r="PT66" s="56"/>
      <c r="PU66" s="56"/>
      <c r="PV66" s="56"/>
      <c r="PW66" s="56"/>
      <c r="PX66" s="56"/>
      <c r="PY66" s="56"/>
      <c r="PZ66" s="56"/>
      <c r="QA66" s="56"/>
      <c r="QB66" s="56"/>
      <c r="QC66" s="56"/>
      <c r="QD66" s="56"/>
      <c r="QE66" s="56"/>
      <c r="QF66" s="56"/>
      <c r="QG66" s="56"/>
      <c r="QH66" s="56"/>
      <c r="QI66" s="56"/>
      <c r="QJ66" s="56"/>
      <c r="QK66" s="56"/>
      <c r="QL66" s="56"/>
      <c r="QM66" s="56"/>
      <c r="QN66" s="56"/>
      <c r="QO66" s="56"/>
      <c r="QP66" s="56"/>
      <c r="QQ66" s="56"/>
      <c r="QR66" s="56"/>
      <c r="QS66" s="56"/>
      <c r="QT66" s="56"/>
      <c r="QU66" s="56"/>
      <c r="QV66" s="56"/>
      <c r="QW66" s="56"/>
      <c r="QX66" s="56"/>
      <c r="QY66" s="56"/>
      <c r="QZ66" s="56"/>
      <c r="RA66" s="56"/>
      <c r="RB66" s="56"/>
      <c r="RC66" s="56"/>
      <c r="RD66" s="56"/>
      <c r="RE66" s="56"/>
      <c r="RF66" s="56"/>
      <c r="RG66" s="56"/>
      <c r="RH66" s="56"/>
      <c r="RI66" s="56"/>
      <c r="RJ66" s="56"/>
      <c r="RK66" s="56"/>
      <c r="RL66" s="56"/>
      <c r="RM66" s="56"/>
      <c r="RN66" s="56"/>
      <c r="RO66" s="56"/>
      <c r="RP66" s="56"/>
      <c r="RQ66" s="56"/>
      <c r="RR66" s="56"/>
      <c r="RS66" s="56"/>
      <c r="RT66" s="56"/>
      <c r="RU66" s="56"/>
      <c r="RV66" s="56"/>
      <c r="RW66" s="56"/>
      <c r="RX66" s="56"/>
      <c r="RY66" s="56"/>
      <c r="RZ66" s="56"/>
      <c r="SA66" s="56"/>
      <c r="SB66" s="56"/>
      <c r="SC66" s="56"/>
      <c r="SD66" s="56"/>
      <c r="SE66" s="56"/>
      <c r="SF66" s="56"/>
      <c r="SG66" s="56"/>
      <c r="SH66" s="56"/>
      <c r="SI66" s="56"/>
      <c r="SJ66" s="56"/>
      <c r="SK66" s="56"/>
      <c r="SL66" s="56"/>
      <c r="SM66" s="56"/>
      <c r="SN66" s="56"/>
      <c r="SO66" s="56"/>
      <c r="SP66" s="56"/>
      <c r="SQ66" s="56"/>
      <c r="SR66" s="56"/>
      <c r="SS66" s="56"/>
      <c r="ST66" s="56"/>
      <c r="SU66" s="56"/>
      <c r="SV66" s="56"/>
      <c r="SW66" s="56"/>
      <c r="SX66" s="56"/>
      <c r="SY66" s="56"/>
      <c r="SZ66" s="56"/>
      <c r="TA66" s="56"/>
      <c r="TB66" s="56"/>
      <c r="TC66" s="56"/>
      <c r="TD66" s="56"/>
      <c r="TE66" s="56"/>
      <c r="TF66" s="56"/>
      <c r="TG66" s="56"/>
      <c r="TH66" s="56"/>
      <c r="TI66" s="56"/>
      <c r="TJ66" s="56"/>
      <c r="TK66" s="56"/>
      <c r="TL66" s="56"/>
      <c r="TM66" s="56"/>
      <c r="TN66" s="56"/>
      <c r="TO66" s="56"/>
      <c r="TP66" s="56"/>
      <c r="TQ66" s="56"/>
      <c r="TR66" s="56"/>
      <c r="TS66" s="56"/>
      <c r="TT66" s="56"/>
      <c r="TU66" s="56"/>
      <c r="TV66" s="56"/>
      <c r="TW66" s="56"/>
      <c r="TX66" s="56"/>
      <c r="TY66" s="56"/>
      <c r="TZ66" s="56"/>
      <c r="UA66" s="56"/>
      <c r="UB66" s="56"/>
      <c r="UC66" s="56"/>
      <c r="UD66" s="56"/>
      <c r="UE66" s="56"/>
      <c r="UF66" s="56"/>
      <c r="UG66" s="56"/>
      <c r="UH66" s="56"/>
      <c r="UI66" s="56"/>
      <c r="UJ66" s="56"/>
      <c r="UK66" s="56"/>
      <c r="UL66" s="56"/>
      <c r="UM66" s="56"/>
      <c r="UN66" s="56"/>
      <c r="UO66" s="56"/>
      <c r="UP66" s="56"/>
      <c r="UQ66" s="56"/>
      <c r="UR66" s="56"/>
      <c r="US66" s="56"/>
      <c r="UT66" s="56"/>
      <c r="UU66" s="56"/>
      <c r="UV66" s="56"/>
      <c r="UW66" s="56"/>
      <c r="UX66" s="56"/>
      <c r="UY66" s="56"/>
      <c r="UZ66" s="56"/>
      <c r="VA66" s="56"/>
      <c r="VB66" s="56"/>
      <c r="VC66" s="56"/>
      <c r="VD66" s="56"/>
      <c r="VE66" s="56"/>
      <c r="VF66" s="56"/>
      <c r="VG66" s="56"/>
      <c r="VH66" s="56"/>
      <c r="VI66" s="56"/>
      <c r="VJ66" s="56"/>
      <c r="VK66" s="56"/>
      <c r="VL66" s="56"/>
      <c r="VM66" s="56"/>
      <c r="VN66" s="56"/>
      <c r="VO66" s="56"/>
      <c r="VP66" s="56"/>
      <c r="VQ66" s="56"/>
      <c r="VR66" s="56"/>
      <c r="VS66" s="56"/>
      <c r="VT66" s="56"/>
      <c r="VU66" s="56"/>
      <c r="VV66" s="56"/>
      <c r="VW66" s="56"/>
      <c r="VX66" s="56"/>
      <c r="VY66" s="56"/>
      <c r="VZ66" s="56"/>
      <c r="WA66" s="56"/>
      <c r="WB66" s="56"/>
      <c r="WC66" s="56"/>
      <c r="WD66" s="56"/>
      <c r="WE66" s="56"/>
      <c r="WF66" s="56"/>
      <c r="WG66" s="56"/>
      <c r="WH66" s="56"/>
      <c r="WI66" s="56"/>
      <c r="WJ66" s="56"/>
      <c r="WK66" s="56"/>
      <c r="WL66" s="56"/>
      <c r="WM66" s="56"/>
      <c r="WN66" s="56"/>
      <c r="WO66" s="56"/>
      <c r="WP66" s="56"/>
      <c r="WQ66" s="56"/>
      <c r="WR66" s="56"/>
      <c r="WS66" s="56"/>
      <c r="WT66" s="56"/>
      <c r="WU66" s="56"/>
      <c r="WV66" s="56"/>
      <c r="WW66" s="56"/>
      <c r="WX66" s="56"/>
      <c r="WY66" s="56"/>
      <c r="WZ66" s="56"/>
      <c r="XA66" s="56"/>
      <c r="XB66" s="56"/>
      <c r="XC66" s="56"/>
      <c r="XD66" s="56"/>
      <c r="XE66" s="56"/>
      <c r="XF66" s="56"/>
      <c r="XG66" s="56"/>
      <c r="XH66" s="56"/>
      <c r="XI66" s="56"/>
      <c r="XJ66" s="56"/>
      <c r="XK66" s="56"/>
      <c r="XL66" s="56"/>
      <c r="XM66" s="56"/>
      <c r="XN66" s="56"/>
      <c r="XO66" s="56"/>
      <c r="XP66" s="56"/>
      <c r="XQ66" s="56"/>
      <c r="XR66" s="56"/>
      <c r="XS66" s="56"/>
      <c r="XT66" s="56"/>
      <c r="XU66" s="56"/>
      <c r="XV66" s="56"/>
      <c r="XW66" s="56"/>
      <c r="XX66" s="56"/>
      <c r="XY66" s="56"/>
      <c r="XZ66" s="56"/>
      <c r="YA66" s="56"/>
      <c r="YB66" s="56"/>
      <c r="YC66" s="56"/>
      <c r="YD66" s="56"/>
      <c r="YE66" s="56"/>
      <c r="YF66" s="56"/>
      <c r="YG66" s="56"/>
      <c r="YH66" s="56"/>
      <c r="YI66" s="56"/>
      <c r="YJ66" s="56"/>
      <c r="YK66" s="56"/>
      <c r="YL66" s="56"/>
      <c r="YM66" s="56"/>
      <c r="YN66" s="56"/>
      <c r="YO66" s="56"/>
      <c r="YP66" s="56"/>
      <c r="YQ66" s="56"/>
      <c r="YR66" s="56"/>
      <c r="YS66" s="56"/>
      <c r="YT66" s="56"/>
      <c r="YU66" s="56"/>
      <c r="YV66" s="56"/>
      <c r="YW66" s="56"/>
      <c r="YX66" s="56"/>
      <c r="YY66" s="56"/>
    </row>
    <row r="67" spans="2:675" s="1" customFormat="1" ht="15" hidden="1" customHeight="1">
      <c r="B67" s="56"/>
      <c r="C67" s="56"/>
      <c r="D67" s="56"/>
      <c r="E67" s="56"/>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6"/>
      <c r="AG67" s="56"/>
      <c r="AH67" s="56"/>
      <c r="AI67" s="56"/>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c r="BM67" s="56"/>
      <c r="BN67" s="56"/>
      <c r="BO67" s="56"/>
      <c r="BP67" s="56"/>
      <c r="BQ67" s="56"/>
      <c r="BR67" s="56"/>
      <c r="BS67" s="56"/>
      <c r="BT67" s="56"/>
      <c r="BU67" s="56"/>
      <c r="BV67" s="56"/>
      <c r="BW67" s="56"/>
      <c r="BX67" s="56"/>
      <c r="BY67" s="56"/>
      <c r="BZ67" s="56"/>
      <c r="CA67" s="56"/>
      <c r="CB67" s="56"/>
      <c r="CC67" s="56"/>
      <c r="CD67" s="56"/>
      <c r="CE67" s="56"/>
      <c r="CF67" s="56"/>
      <c r="CG67" s="56"/>
      <c r="CH67" s="56"/>
      <c r="CI67" s="56"/>
      <c r="CJ67" s="56"/>
      <c r="CK67" s="56"/>
      <c r="CL67" s="56"/>
      <c r="CM67" s="56"/>
      <c r="CN67" s="56"/>
      <c r="CO67" s="56"/>
      <c r="CP67" s="56"/>
      <c r="CQ67" s="56"/>
      <c r="CR67" s="56"/>
      <c r="CS67" s="56"/>
      <c r="CT67" s="56"/>
      <c r="CU67" s="56"/>
      <c r="CV67" s="56"/>
      <c r="CW67" s="56"/>
      <c r="CX67" s="56"/>
      <c r="CY67" s="56"/>
      <c r="CZ67" s="56"/>
      <c r="DA67" s="56"/>
      <c r="DB67" s="56"/>
      <c r="DC67" s="56"/>
      <c r="DD67" s="56"/>
      <c r="DE67" s="56"/>
      <c r="DF67" s="56"/>
      <c r="DG67" s="56"/>
      <c r="DH67" s="56"/>
      <c r="DI67" s="56"/>
      <c r="DJ67" s="56"/>
      <c r="DK67" s="56"/>
      <c r="DL67" s="56"/>
      <c r="DM67" s="56"/>
      <c r="DN67" s="56"/>
      <c r="DO67" s="56"/>
      <c r="DP67" s="56"/>
      <c r="DQ67" s="56"/>
      <c r="DR67" s="56"/>
      <c r="DS67" s="56"/>
      <c r="DT67" s="56"/>
      <c r="DU67" s="56"/>
      <c r="DV67" s="56"/>
      <c r="DW67" s="56"/>
      <c r="DX67" s="56"/>
      <c r="DY67" s="56"/>
      <c r="DZ67" s="56"/>
      <c r="EA67" s="56"/>
      <c r="EB67" s="56"/>
      <c r="EC67" s="56"/>
      <c r="ED67" s="56"/>
      <c r="EE67" s="56"/>
      <c r="EF67" s="56"/>
      <c r="EG67" s="56"/>
      <c r="EH67" s="56"/>
      <c r="EI67" s="56"/>
      <c r="EJ67" s="56"/>
      <c r="EK67" s="56"/>
      <c r="EL67" s="56"/>
      <c r="EM67" s="56"/>
      <c r="EN67" s="56"/>
      <c r="EO67" s="56"/>
      <c r="EP67" s="56"/>
      <c r="EQ67" s="56"/>
      <c r="ER67" s="56"/>
      <c r="ES67" s="56"/>
      <c r="ET67" s="56"/>
      <c r="EU67" s="56"/>
      <c r="EV67" s="56"/>
      <c r="EW67" s="56"/>
      <c r="EX67" s="56"/>
      <c r="EY67" s="56"/>
      <c r="EZ67" s="56"/>
      <c r="FA67" s="56"/>
      <c r="FB67" s="56"/>
      <c r="FC67" s="56"/>
      <c r="FD67" s="56"/>
      <c r="FE67" s="56"/>
      <c r="FF67" s="56"/>
      <c r="FG67" s="56"/>
      <c r="FH67" s="56"/>
      <c r="FI67" s="56"/>
      <c r="FJ67" s="56"/>
      <c r="FK67" s="56"/>
      <c r="FL67" s="56"/>
      <c r="FM67" s="56"/>
      <c r="FN67" s="56"/>
      <c r="FO67" s="56"/>
      <c r="FP67" s="56"/>
      <c r="FQ67" s="56"/>
      <c r="FR67" s="56"/>
      <c r="FS67" s="56"/>
      <c r="FT67" s="56"/>
      <c r="FU67" s="56"/>
      <c r="FV67" s="56"/>
      <c r="FW67" s="56"/>
      <c r="FX67" s="56"/>
      <c r="FY67" s="56"/>
      <c r="FZ67" s="56"/>
      <c r="GA67" s="56"/>
      <c r="GB67" s="56"/>
      <c r="GC67" s="56"/>
      <c r="GD67" s="56"/>
      <c r="GE67" s="56"/>
      <c r="GF67" s="56"/>
      <c r="GG67" s="56"/>
      <c r="GH67" s="56"/>
      <c r="GI67" s="56"/>
      <c r="GJ67" s="56"/>
      <c r="GK67" s="56"/>
      <c r="GL67" s="56"/>
      <c r="GM67" s="56"/>
      <c r="GN67" s="56"/>
      <c r="GO67" s="56"/>
      <c r="GP67" s="56"/>
      <c r="GQ67" s="56"/>
      <c r="GR67" s="56"/>
      <c r="GS67" s="56"/>
      <c r="GT67" s="56"/>
      <c r="GU67" s="56"/>
      <c r="GV67" s="56"/>
      <c r="GW67" s="56"/>
      <c r="GX67" s="56"/>
      <c r="GY67" s="56"/>
      <c r="GZ67" s="56"/>
      <c r="HA67" s="56"/>
      <c r="HB67" s="56"/>
      <c r="HC67" s="56"/>
      <c r="HD67" s="56"/>
      <c r="HE67" s="56"/>
      <c r="HF67" s="56"/>
      <c r="HG67" s="56"/>
      <c r="HH67" s="56"/>
      <c r="HI67" s="56"/>
      <c r="HJ67" s="56"/>
      <c r="HK67" s="56"/>
      <c r="HL67" s="56"/>
      <c r="HM67" s="56"/>
      <c r="HN67" s="56"/>
      <c r="HO67" s="56"/>
      <c r="HP67" s="56"/>
      <c r="HQ67" s="56"/>
      <c r="HR67" s="56"/>
      <c r="HS67" s="56"/>
      <c r="HT67" s="56"/>
      <c r="HU67" s="56"/>
      <c r="HV67" s="56"/>
      <c r="HW67" s="56"/>
      <c r="HX67" s="56"/>
      <c r="HY67" s="56"/>
      <c r="HZ67" s="56"/>
      <c r="IA67" s="56"/>
      <c r="IB67" s="56"/>
      <c r="IC67" s="56"/>
      <c r="ID67" s="56"/>
      <c r="IE67" s="56"/>
      <c r="IF67" s="56"/>
      <c r="IG67" s="56"/>
      <c r="IH67" s="56"/>
      <c r="II67" s="56"/>
      <c r="IJ67" s="56"/>
      <c r="IK67" s="56"/>
      <c r="IL67" s="56"/>
      <c r="IM67" s="56"/>
      <c r="IN67" s="56"/>
      <c r="IO67" s="56"/>
      <c r="IP67" s="56"/>
      <c r="IQ67" s="56"/>
      <c r="IR67" s="56"/>
      <c r="IS67" s="56"/>
      <c r="IT67" s="56"/>
      <c r="IU67" s="56"/>
      <c r="IV67" s="56"/>
      <c r="IW67" s="56"/>
      <c r="IX67" s="56"/>
      <c r="IY67" s="56"/>
      <c r="IZ67" s="56"/>
      <c r="JA67" s="56"/>
      <c r="JB67" s="56"/>
      <c r="JC67" s="56"/>
      <c r="JD67" s="56"/>
      <c r="JE67" s="56"/>
      <c r="JF67" s="56"/>
      <c r="JG67" s="56"/>
      <c r="JH67" s="56"/>
      <c r="JI67" s="56"/>
      <c r="JJ67" s="56"/>
      <c r="JK67" s="56"/>
      <c r="JL67" s="56"/>
      <c r="JM67" s="56"/>
      <c r="JN67" s="56"/>
      <c r="JO67" s="56"/>
      <c r="JP67" s="56"/>
      <c r="JQ67" s="56"/>
      <c r="JR67" s="56"/>
      <c r="JS67" s="56"/>
      <c r="JT67" s="56"/>
      <c r="JU67" s="56"/>
      <c r="JV67" s="56"/>
      <c r="JW67" s="56"/>
      <c r="JX67" s="56"/>
      <c r="JY67" s="56"/>
      <c r="JZ67" s="56"/>
      <c r="KA67" s="56"/>
      <c r="KB67" s="56"/>
      <c r="KC67" s="56"/>
      <c r="KD67" s="56"/>
      <c r="KE67" s="56"/>
      <c r="KF67" s="56"/>
      <c r="KG67" s="56"/>
      <c r="KH67" s="56"/>
      <c r="KI67" s="56"/>
      <c r="KJ67" s="56"/>
      <c r="KK67" s="56"/>
      <c r="KL67" s="56"/>
      <c r="KM67" s="56"/>
      <c r="KN67" s="56"/>
      <c r="KO67" s="56"/>
      <c r="KP67" s="56"/>
      <c r="KQ67" s="56"/>
      <c r="KR67" s="56"/>
      <c r="KS67" s="56"/>
      <c r="KT67" s="56"/>
      <c r="KU67" s="56"/>
      <c r="KV67" s="56"/>
      <c r="KW67" s="56"/>
      <c r="KX67" s="56"/>
      <c r="KY67" s="56"/>
      <c r="KZ67" s="56"/>
      <c r="LA67" s="56"/>
      <c r="LB67" s="56"/>
      <c r="LC67" s="56"/>
      <c r="LD67" s="56"/>
      <c r="LE67" s="56"/>
      <c r="LF67" s="56"/>
      <c r="LG67" s="56"/>
      <c r="LH67" s="56"/>
      <c r="LI67" s="56"/>
      <c r="LJ67" s="56"/>
      <c r="LK67" s="56"/>
      <c r="LL67" s="56"/>
      <c r="LM67" s="56"/>
      <c r="LN67" s="56"/>
      <c r="LO67" s="56"/>
      <c r="LP67" s="56"/>
      <c r="LQ67" s="56"/>
      <c r="LR67" s="56"/>
      <c r="LS67" s="56"/>
      <c r="LT67" s="56"/>
      <c r="LU67" s="56"/>
      <c r="LV67" s="56"/>
      <c r="LW67" s="56"/>
      <c r="LX67" s="56"/>
      <c r="LY67" s="56"/>
      <c r="LZ67" s="56"/>
      <c r="MA67" s="56"/>
      <c r="MB67" s="56"/>
      <c r="MC67" s="56"/>
      <c r="MD67" s="56"/>
      <c r="ME67" s="56"/>
      <c r="MF67" s="56"/>
      <c r="MG67" s="56"/>
      <c r="MH67" s="56"/>
      <c r="MI67" s="56"/>
      <c r="MJ67" s="56"/>
      <c r="MK67" s="56"/>
      <c r="ML67" s="56"/>
      <c r="MM67" s="56"/>
      <c r="MN67" s="56"/>
      <c r="MO67" s="56"/>
      <c r="MP67" s="56"/>
      <c r="MQ67" s="56"/>
      <c r="MR67" s="56"/>
      <c r="MS67" s="56"/>
      <c r="MT67" s="56"/>
      <c r="MU67" s="56"/>
      <c r="MV67" s="56"/>
      <c r="MW67" s="56"/>
      <c r="MX67" s="56"/>
      <c r="MY67" s="56"/>
      <c r="MZ67" s="56"/>
      <c r="NA67" s="56"/>
      <c r="NB67" s="56"/>
      <c r="NC67" s="56"/>
      <c r="ND67" s="56"/>
      <c r="NE67" s="56"/>
      <c r="NF67" s="56"/>
      <c r="NG67" s="56"/>
      <c r="NH67" s="56"/>
      <c r="NI67" s="56"/>
      <c r="NJ67" s="56"/>
      <c r="NK67" s="56"/>
      <c r="NL67" s="56"/>
      <c r="NM67" s="56"/>
      <c r="NN67" s="56"/>
      <c r="NO67" s="56"/>
      <c r="NP67" s="56"/>
      <c r="NQ67" s="56"/>
      <c r="NR67" s="56"/>
      <c r="NS67" s="56"/>
      <c r="NT67" s="56"/>
      <c r="NU67" s="56"/>
      <c r="NV67" s="56"/>
      <c r="NW67" s="56"/>
      <c r="NX67" s="56"/>
      <c r="NY67" s="56"/>
      <c r="NZ67" s="56"/>
      <c r="OA67" s="56"/>
      <c r="OB67" s="56"/>
      <c r="OC67" s="56"/>
      <c r="OD67" s="56"/>
      <c r="OE67" s="56"/>
      <c r="OF67" s="56"/>
      <c r="OG67" s="56"/>
      <c r="OH67" s="56"/>
      <c r="OI67" s="56"/>
      <c r="OJ67" s="56"/>
      <c r="OK67" s="56"/>
      <c r="OL67" s="56"/>
      <c r="OM67" s="56"/>
      <c r="ON67" s="56"/>
      <c r="OO67" s="56"/>
      <c r="OP67" s="56"/>
      <c r="OQ67" s="56"/>
      <c r="OR67" s="56"/>
      <c r="OS67" s="56"/>
      <c r="OT67" s="56"/>
      <c r="OU67" s="56"/>
      <c r="OV67" s="56"/>
      <c r="OW67" s="56"/>
      <c r="OX67" s="56"/>
      <c r="OY67" s="56"/>
      <c r="OZ67" s="56"/>
      <c r="PA67" s="56"/>
      <c r="PB67" s="56"/>
      <c r="PC67" s="56"/>
      <c r="PD67" s="56"/>
      <c r="PE67" s="56"/>
      <c r="PF67" s="56"/>
      <c r="PG67" s="56"/>
      <c r="PH67" s="56"/>
      <c r="PI67" s="56"/>
      <c r="PJ67" s="56"/>
      <c r="PK67" s="56"/>
      <c r="PL67" s="56"/>
      <c r="PM67" s="56"/>
      <c r="PN67" s="56"/>
      <c r="PO67" s="56"/>
      <c r="PP67" s="56"/>
      <c r="PQ67" s="56"/>
      <c r="PR67" s="56"/>
      <c r="PS67" s="56"/>
      <c r="PT67" s="56"/>
      <c r="PU67" s="56"/>
      <c r="PV67" s="56"/>
      <c r="PW67" s="56"/>
      <c r="PX67" s="56"/>
      <c r="PY67" s="56"/>
      <c r="PZ67" s="56"/>
      <c r="QA67" s="56"/>
      <c r="QB67" s="56"/>
      <c r="QC67" s="56"/>
      <c r="QD67" s="56"/>
      <c r="QE67" s="56"/>
      <c r="QF67" s="56"/>
      <c r="QG67" s="56"/>
      <c r="QH67" s="56"/>
      <c r="QI67" s="56"/>
      <c r="QJ67" s="56"/>
      <c r="QK67" s="56"/>
      <c r="QL67" s="56"/>
      <c r="QM67" s="56"/>
      <c r="QN67" s="56"/>
      <c r="QO67" s="56"/>
      <c r="QP67" s="56"/>
      <c r="QQ67" s="56"/>
      <c r="QR67" s="56"/>
      <c r="QS67" s="56"/>
      <c r="QT67" s="56"/>
      <c r="QU67" s="56"/>
      <c r="QV67" s="56"/>
      <c r="QW67" s="56"/>
      <c r="QX67" s="56"/>
      <c r="QY67" s="56"/>
      <c r="QZ67" s="56"/>
      <c r="RA67" s="56"/>
      <c r="RB67" s="56"/>
      <c r="RC67" s="56"/>
      <c r="RD67" s="56"/>
      <c r="RE67" s="56"/>
      <c r="RF67" s="56"/>
      <c r="RG67" s="56"/>
      <c r="RH67" s="56"/>
      <c r="RI67" s="56"/>
      <c r="RJ67" s="56"/>
      <c r="RK67" s="56"/>
      <c r="RL67" s="56"/>
      <c r="RM67" s="56"/>
      <c r="RN67" s="56"/>
      <c r="RO67" s="56"/>
      <c r="RP67" s="56"/>
      <c r="RQ67" s="56"/>
      <c r="RR67" s="56"/>
      <c r="RS67" s="56"/>
      <c r="RT67" s="56"/>
      <c r="RU67" s="56"/>
      <c r="RV67" s="56"/>
      <c r="RW67" s="56"/>
      <c r="RX67" s="56"/>
      <c r="RY67" s="56"/>
      <c r="RZ67" s="56"/>
      <c r="SA67" s="56"/>
      <c r="SB67" s="56"/>
      <c r="SC67" s="56"/>
      <c r="SD67" s="56"/>
      <c r="SE67" s="56"/>
      <c r="SF67" s="56"/>
      <c r="SG67" s="56"/>
      <c r="SH67" s="56"/>
      <c r="SI67" s="56"/>
      <c r="SJ67" s="56"/>
      <c r="SK67" s="56"/>
      <c r="SL67" s="56"/>
      <c r="SM67" s="56"/>
      <c r="SN67" s="56"/>
      <c r="SO67" s="56"/>
      <c r="SP67" s="56"/>
      <c r="SQ67" s="56"/>
      <c r="SR67" s="56"/>
      <c r="SS67" s="56"/>
      <c r="ST67" s="56"/>
      <c r="SU67" s="56"/>
      <c r="SV67" s="56"/>
      <c r="SW67" s="56"/>
      <c r="SX67" s="56"/>
      <c r="SY67" s="56"/>
      <c r="SZ67" s="56"/>
      <c r="TA67" s="56"/>
      <c r="TB67" s="56"/>
      <c r="TC67" s="56"/>
      <c r="TD67" s="56"/>
      <c r="TE67" s="56"/>
      <c r="TF67" s="56"/>
      <c r="TG67" s="56"/>
      <c r="TH67" s="56"/>
      <c r="TI67" s="56"/>
      <c r="TJ67" s="56"/>
      <c r="TK67" s="56"/>
      <c r="TL67" s="56"/>
      <c r="TM67" s="56"/>
      <c r="TN67" s="56"/>
      <c r="TO67" s="56"/>
      <c r="TP67" s="56"/>
      <c r="TQ67" s="56"/>
      <c r="TR67" s="56"/>
      <c r="TS67" s="56"/>
      <c r="TT67" s="56"/>
      <c r="TU67" s="56"/>
      <c r="TV67" s="56"/>
      <c r="TW67" s="56"/>
      <c r="TX67" s="56"/>
      <c r="TY67" s="56"/>
      <c r="TZ67" s="56"/>
      <c r="UA67" s="56"/>
      <c r="UB67" s="56"/>
      <c r="UC67" s="56"/>
      <c r="UD67" s="56"/>
      <c r="UE67" s="56"/>
      <c r="UF67" s="56"/>
      <c r="UG67" s="56"/>
      <c r="UH67" s="56"/>
      <c r="UI67" s="56"/>
      <c r="UJ67" s="56"/>
      <c r="UK67" s="56"/>
      <c r="UL67" s="56"/>
      <c r="UM67" s="56"/>
      <c r="UN67" s="56"/>
      <c r="UO67" s="56"/>
      <c r="UP67" s="56"/>
      <c r="UQ67" s="56"/>
      <c r="UR67" s="56"/>
      <c r="US67" s="56"/>
      <c r="UT67" s="56"/>
      <c r="UU67" s="56"/>
      <c r="UV67" s="56"/>
      <c r="UW67" s="56"/>
      <c r="UX67" s="56"/>
      <c r="UY67" s="56"/>
      <c r="UZ67" s="56"/>
      <c r="VA67" s="56"/>
      <c r="VB67" s="56"/>
      <c r="VC67" s="56"/>
      <c r="VD67" s="56"/>
      <c r="VE67" s="56"/>
      <c r="VF67" s="56"/>
      <c r="VG67" s="56"/>
      <c r="VH67" s="56"/>
      <c r="VI67" s="56"/>
      <c r="VJ67" s="56"/>
      <c r="VK67" s="56"/>
      <c r="VL67" s="56"/>
      <c r="VM67" s="56"/>
      <c r="VN67" s="56"/>
      <c r="VO67" s="56"/>
      <c r="VP67" s="56"/>
      <c r="VQ67" s="56"/>
      <c r="VR67" s="56"/>
      <c r="VS67" s="56"/>
      <c r="VT67" s="56"/>
      <c r="VU67" s="56"/>
      <c r="VV67" s="56"/>
      <c r="VW67" s="56"/>
      <c r="VX67" s="56"/>
      <c r="VY67" s="56"/>
      <c r="VZ67" s="56"/>
      <c r="WA67" s="56"/>
      <c r="WB67" s="56"/>
      <c r="WC67" s="56"/>
      <c r="WD67" s="56"/>
      <c r="WE67" s="56"/>
      <c r="WF67" s="56"/>
      <c r="WG67" s="56"/>
      <c r="WH67" s="56"/>
      <c r="WI67" s="56"/>
      <c r="WJ67" s="56"/>
      <c r="WK67" s="56"/>
      <c r="WL67" s="56"/>
      <c r="WM67" s="56"/>
      <c r="WN67" s="56"/>
      <c r="WO67" s="56"/>
      <c r="WP67" s="56"/>
      <c r="WQ67" s="56"/>
      <c r="WR67" s="56"/>
      <c r="WS67" s="56"/>
      <c r="WT67" s="56"/>
      <c r="WU67" s="56"/>
      <c r="WV67" s="56"/>
      <c r="WW67" s="56"/>
      <c r="WX67" s="56"/>
      <c r="WY67" s="56"/>
      <c r="WZ67" s="56"/>
      <c r="XA67" s="56"/>
      <c r="XB67" s="56"/>
      <c r="XC67" s="56"/>
      <c r="XD67" s="56"/>
      <c r="XE67" s="56"/>
      <c r="XF67" s="56"/>
      <c r="XG67" s="56"/>
      <c r="XH67" s="56"/>
      <c r="XI67" s="56"/>
      <c r="XJ67" s="56"/>
      <c r="XK67" s="56"/>
      <c r="XL67" s="56"/>
      <c r="XM67" s="56"/>
      <c r="XN67" s="56"/>
      <c r="XO67" s="56"/>
      <c r="XP67" s="56"/>
      <c r="XQ67" s="56"/>
      <c r="XR67" s="56"/>
      <c r="XS67" s="56"/>
      <c r="XT67" s="56"/>
      <c r="XU67" s="56"/>
      <c r="XV67" s="56"/>
      <c r="XW67" s="56"/>
      <c r="XX67" s="56"/>
      <c r="XY67" s="56"/>
      <c r="XZ67" s="56"/>
      <c r="YA67" s="56"/>
      <c r="YB67" s="56"/>
      <c r="YC67" s="56"/>
      <c r="YD67" s="56"/>
      <c r="YE67" s="56"/>
      <c r="YF67" s="56"/>
      <c r="YG67" s="56"/>
      <c r="YH67" s="56"/>
      <c r="YI67" s="56"/>
      <c r="YJ67" s="56"/>
      <c r="YK67" s="56"/>
      <c r="YL67" s="56"/>
      <c r="YM67" s="56"/>
      <c r="YN67" s="56"/>
      <c r="YO67" s="56"/>
      <c r="YP67" s="56"/>
      <c r="YQ67" s="56"/>
      <c r="YR67" s="56"/>
      <c r="YS67" s="56"/>
      <c r="YT67" s="56"/>
      <c r="YU67" s="56"/>
      <c r="YV67" s="56"/>
      <c r="YW67" s="56"/>
      <c r="YX67" s="56"/>
      <c r="YY67" s="56"/>
    </row>
    <row r="68" spans="2:675" s="1" customFormat="1" ht="15" hidden="1" customHeight="1">
      <c r="B68" s="56"/>
      <c r="C68" s="56"/>
      <c r="D68" s="56"/>
      <c r="E68" s="56"/>
      <c r="F68" s="56"/>
      <c r="G68" s="56"/>
      <c r="H68" s="56"/>
      <c r="I68" s="56"/>
      <c r="J68" s="56"/>
      <c r="K68" s="56"/>
      <c r="L68" s="56"/>
      <c r="M68" s="56"/>
      <c r="N68" s="56"/>
      <c r="O68" s="56"/>
      <c r="P68" s="56"/>
      <c r="Q68" s="56"/>
      <c r="R68" s="56"/>
      <c r="S68" s="56"/>
      <c r="T68" s="56"/>
      <c r="U68" s="56"/>
      <c r="V68" s="56"/>
      <c r="W68" s="56"/>
      <c r="X68" s="56"/>
      <c r="Y68" s="56"/>
      <c r="Z68" s="56"/>
      <c r="AA68" s="56"/>
      <c r="AB68" s="56"/>
      <c r="AC68" s="56"/>
      <c r="AD68" s="56"/>
      <c r="AE68" s="56"/>
      <c r="AF68" s="56"/>
      <c r="AG68" s="56"/>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c r="HQ68" s="56"/>
      <c r="HR68" s="56"/>
      <c r="HS68" s="56"/>
      <c r="HT68" s="56"/>
      <c r="HU68" s="56"/>
      <c r="HV68" s="56"/>
      <c r="HW68" s="56"/>
      <c r="HX68" s="56"/>
      <c r="HY68" s="56"/>
      <c r="HZ68" s="56"/>
      <c r="IA68" s="56"/>
      <c r="IB68" s="56"/>
      <c r="IC68" s="56"/>
      <c r="ID68" s="56"/>
      <c r="IE68" s="56"/>
      <c r="IF68" s="56"/>
      <c r="IG68" s="56"/>
      <c r="IH68" s="56"/>
      <c r="II68" s="56"/>
      <c r="IJ68" s="56"/>
      <c r="IK68" s="56"/>
      <c r="IL68" s="56"/>
      <c r="IM68" s="56"/>
      <c r="IN68" s="56"/>
      <c r="IO68" s="56"/>
      <c r="IP68" s="56"/>
      <c r="IQ68" s="56"/>
      <c r="IR68" s="56"/>
      <c r="IS68" s="56"/>
      <c r="IT68" s="56"/>
      <c r="IU68" s="56"/>
      <c r="IV68" s="56"/>
      <c r="IW68" s="56"/>
      <c r="IX68" s="56"/>
      <c r="IY68" s="56"/>
      <c r="IZ68" s="56"/>
      <c r="JA68" s="56"/>
      <c r="JB68" s="56"/>
      <c r="JC68" s="56"/>
      <c r="JD68" s="56"/>
      <c r="JE68" s="56"/>
      <c r="JF68" s="56"/>
      <c r="JG68" s="56"/>
      <c r="JH68" s="56"/>
      <c r="JI68" s="56"/>
      <c r="JJ68" s="56"/>
      <c r="JK68" s="56"/>
      <c r="JL68" s="56"/>
      <c r="JM68" s="56"/>
      <c r="JN68" s="56"/>
      <c r="JO68" s="56"/>
      <c r="JP68" s="56"/>
      <c r="JQ68" s="56"/>
      <c r="JR68" s="56"/>
      <c r="JS68" s="56"/>
      <c r="JT68" s="56"/>
      <c r="JU68" s="56"/>
      <c r="JV68" s="56"/>
      <c r="JW68" s="56"/>
      <c r="JX68" s="56"/>
      <c r="JY68" s="56"/>
      <c r="JZ68" s="56"/>
      <c r="KA68" s="56"/>
      <c r="KB68" s="56"/>
      <c r="KC68" s="56"/>
      <c r="KD68" s="56"/>
      <c r="KE68" s="56"/>
      <c r="KF68" s="56"/>
      <c r="KG68" s="56"/>
      <c r="KH68" s="56"/>
      <c r="KI68" s="56"/>
      <c r="KJ68" s="56"/>
      <c r="KK68" s="56"/>
      <c r="KL68" s="56"/>
      <c r="KM68" s="56"/>
      <c r="KN68" s="56"/>
      <c r="KO68" s="56"/>
      <c r="KP68" s="56"/>
      <c r="KQ68" s="56"/>
      <c r="KR68" s="56"/>
      <c r="KS68" s="56"/>
      <c r="KT68" s="56"/>
      <c r="KU68" s="56"/>
      <c r="KV68" s="56"/>
      <c r="KW68" s="56"/>
      <c r="KX68" s="56"/>
      <c r="KY68" s="56"/>
      <c r="KZ68" s="56"/>
      <c r="LA68" s="56"/>
      <c r="LB68" s="56"/>
      <c r="LC68" s="56"/>
      <c r="LD68" s="56"/>
      <c r="LE68" s="56"/>
      <c r="LF68" s="56"/>
      <c r="LG68" s="56"/>
      <c r="LH68" s="56"/>
      <c r="LI68" s="56"/>
      <c r="LJ68" s="56"/>
      <c r="LK68" s="56"/>
      <c r="LL68" s="56"/>
      <c r="LM68" s="56"/>
      <c r="LN68" s="56"/>
      <c r="LO68" s="56"/>
      <c r="LP68" s="56"/>
      <c r="LQ68" s="56"/>
      <c r="LR68" s="56"/>
      <c r="LS68" s="56"/>
      <c r="LT68" s="56"/>
      <c r="LU68" s="56"/>
      <c r="LV68" s="56"/>
      <c r="LW68" s="56"/>
      <c r="LX68" s="56"/>
      <c r="LY68" s="56"/>
      <c r="LZ68" s="56"/>
      <c r="MA68" s="56"/>
      <c r="MB68" s="56"/>
      <c r="MC68" s="56"/>
      <c r="MD68" s="56"/>
      <c r="ME68" s="56"/>
      <c r="MF68" s="56"/>
      <c r="MG68" s="56"/>
      <c r="MH68" s="56"/>
      <c r="MI68" s="56"/>
      <c r="MJ68" s="56"/>
      <c r="MK68" s="56"/>
      <c r="ML68" s="56"/>
      <c r="MM68" s="56"/>
      <c r="MN68" s="56"/>
      <c r="MO68" s="56"/>
      <c r="MP68" s="56"/>
      <c r="MQ68" s="56"/>
      <c r="MR68" s="56"/>
      <c r="MS68" s="56"/>
      <c r="MT68" s="56"/>
      <c r="MU68" s="56"/>
      <c r="MV68" s="56"/>
      <c r="MW68" s="56"/>
      <c r="MX68" s="56"/>
      <c r="MY68" s="56"/>
      <c r="MZ68" s="56"/>
      <c r="NA68" s="56"/>
      <c r="NB68" s="56"/>
      <c r="NC68" s="56"/>
      <c r="ND68" s="56"/>
      <c r="NE68" s="56"/>
      <c r="NF68" s="56"/>
      <c r="NG68" s="56"/>
      <c r="NH68" s="56"/>
      <c r="NI68" s="56"/>
      <c r="NJ68" s="56"/>
      <c r="NK68" s="56"/>
      <c r="NL68" s="56"/>
      <c r="NM68" s="56"/>
      <c r="NN68" s="56"/>
      <c r="NO68" s="56"/>
      <c r="NP68" s="56"/>
      <c r="NQ68" s="56"/>
      <c r="NR68" s="56"/>
      <c r="NS68" s="56"/>
      <c r="NT68" s="56"/>
      <c r="NU68" s="56"/>
      <c r="NV68" s="56"/>
      <c r="NW68" s="56"/>
      <c r="NX68" s="56"/>
      <c r="NY68" s="56"/>
      <c r="NZ68" s="56"/>
      <c r="OA68" s="56"/>
      <c r="OB68" s="56"/>
      <c r="OC68" s="56"/>
      <c r="OD68" s="56"/>
      <c r="OE68" s="56"/>
      <c r="OF68" s="56"/>
      <c r="OG68" s="56"/>
      <c r="OH68" s="56"/>
      <c r="OI68" s="56"/>
      <c r="OJ68" s="56"/>
      <c r="OK68" s="56"/>
      <c r="OL68" s="56"/>
      <c r="OM68" s="56"/>
      <c r="ON68" s="56"/>
      <c r="OO68" s="56"/>
      <c r="OP68" s="56"/>
      <c r="OQ68" s="56"/>
      <c r="OR68" s="56"/>
      <c r="OS68" s="56"/>
      <c r="OT68" s="56"/>
      <c r="OU68" s="56"/>
      <c r="OV68" s="56"/>
      <c r="OW68" s="56"/>
      <c r="OX68" s="56"/>
      <c r="OY68" s="56"/>
      <c r="OZ68" s="56"/>
      <c r="PA68" s="56"/>
      <c r="PB68" s="56"/>
      <c r="PC68" s="56"/>
      <c r="PD68" s="56"/>
      <c r="PE68" s="56"/>
      <c r="PF68" s="56"/>
      <c r="PG68" s="56"/>
      <c r="PH68" s="56"/>
      <c r="PI68" s="56"/>
      <c r="PJ68" s="56"/>
      <c r="PK68" s="56"/>
      <c r="PL68" s="56"/>
      <c r="PM68" s="56"/>
      <c r="PN68" s="56"/>
      <c r="PO68" s="56"/>
      <c r="PP68" s="56"/>
      <c r="PQ68" s="56"/>
      <c r="PR68" s="56"/>
      <c r="PS68" s="56"/>
      <c r="PT68" s="56"/>
      <c r="PU68" s="56"/>
      <c r="PV68" s="56"/>
      <c r="PW68" s="56"/>
      <c r="PX68" s="56"/>
      <c r="PY68" s="56"/>
      <c r="PZ68" s="56"/>
      <c r="QA68" s="56"/>
      <c r="QB68" s="56"/>
      <c r="QC68" s="56"/>
      <c r="QD68" s="56"/>
      <c r="QE68" s="56"/>
      <c r="QF68" s="56"/>
      <c r="QG68" s="56"/>
      <c r="QH68" s="56"/>
      <c r="QI68" s="56"/>
      <c r="QJ68" s="56"/>
      <c r="QK68" s="56"/>
      <c r="QL68" s="56"/>
      <c r="QM68" s="56"/>
      <c r="QN68" s="56"/>
      <c r="QO68" s="56"/>
      <c r="QP68" s="56"/>
      <c r="QQ68" s="56"/>
      <c r="QR68" s="56"/>
      <c r="QS68" s="56"/>
      <c r="QT68" s="56"/>
      <c r="QU68" s="56"/>
      <c r="QV68" s="56"/>
      <c r="QW68" s="56"/>
      <c r="QX68" s="56"/>
      <c r="QY68" s="56"/>
      <c r="QZ68" s="56"/>
      <c r="RA68" s="56"/>
      <c r="RB68" s="56"/>
      <c r="RC68" s="56"/>
      <c r="RD68" s="56"/>
      <c r="RE68" s="56"/>
      <c r="RF68" s="56"/>
      <c r="RG68" s="56"/>
      <c r="RH68" s="56"/>
      <c r="RI68" s="56"/>
      <c r="RJ68" s="56"/>
      <c r="RK68" s="56"/>
      <c r="RL68" s="56"/>
      <c r="RM68" s="56"/>
      <c r="RN68" s="56"/>
      <c r="RO68" s="56"/>
      <c r="RP68" s="56"/>
      <c r="RQ68" s="56"/>
      <c r="RR68" s="56"/>
      <c r="RS68" s="56"/>
      <c r="RT68" s="56"/>
      <c r="RU68" s="56"/>
      <c r="RV68" s="56"/>
      <c r="RW68" s="56"/>
      <c r="RX68" s="56"/>
      <c r="RY68" s="56"/>
      <c r="RZ68" s="56"/>
      <c r="SA68" s="56"/>
      <c r="SB68" s="56"/>
      <c r="SC68" s="56"/>
      <c r="SD68" s="56"/>
      <c r="SE68" s="56"/>
      <c r="SF68" s="56"/>
      <c r="SG68" s="56"/>
      <c r="SH68" s="56"/>
      <c r="SI68" s="56"/>
      <c r="SJ68" s="56"/>
      <c r="SK68" s="56"/>
      <c r="SL68" s="56"/>
      <c r="SM68" s="56"/>
      <c r="SN68" s="56"/>
      <c r="SO68" s="56"/>
      <c r="SP68" s="56"/>
      <c r="SQ68" s="56"/>
      <c r="SR68" s="56"/>
      <c r="SS68" s="56"/>
      <c r="ST68" s="56"/>
      <c r="SU68" s="56"/>
      <c r="SV68" s="56"/>
      <c r="SW68" s="56"/>
      <c r="SX68" s="56"/>
      <c r="SY68" s="56"/>
      <c r="SZ68" s="56"/>
      <c r="TA68" s="56"/>
      <c r="TB68" s="56"/>
      <c r="TC68" s="56"/>
      <c r="TD68" s="56"/>
      <c r="TE68" s="56"/>
      <c r="TF68" s="56"/>
      <c r="TG68" s="56"/>
      <c r="TH68" s="56"/>
      <c r="TI68" s="56"/>
      <c r="TJ68" s="56"/>
      <c r="TK68" s="56"/>
      <c r="TL68" s="56"/>
      <c r="TM68" s="56"/>
      <c r="TN68" s="56"/>
      <c r="TO68" s="56"/>
      <c r="TP68" s="56"/>
      <c r="TQ68" s="56"/>
      <c r="TR68" s="56"/>
      <c r="TS68" s="56"/>
      <c r="TT68" s="56"/>
      <c r="TU68" s="56"/>
      <c r="TV68" s="56"/>
      <c r="TW68" s="56"/>
      <c r="TX68" s="56"/>
      <c r="TY68" s="56"/>
      <c r="TZ68" s="56"/>
      <c r="UA68" s="56"/>
      <c r="UB68" s="56"/>
      <c r="UC68" s="56"/>
      <c r="UD68" s="56"/>
      <c r="UE68" s="56"/>
      <c r="UF68" s="56"/>
      <c r="UG68" s="56"/>
      <c r="UH68" s="56"/>
      <c r="UI68" s="56"/>
      <c r="UJ68" s="56"/>
      <c r="UK68" s="56"/>
      <c r="UL68" s="56"/>
      <c r="UM68" s="56"/>
      <c r="UN68" s="56"/>
      <c r="UO68" s="56"/>
      <c r="UP68" s="56"/>
      <c r="UQ68" s="56"/>
      <c r="UR68" s="56"/>
      <c r="US68" s="56"/>
      <c r="UT68" s="56"/>
      <c r="UU68" s="56"/>
      <c r="UV68" s="56"/>
      <c r="UW68" s="56"/>
      <c r="UX68" s="56"/>
      <c r="UY68" s="56"/>
      <c r="UZ68" s="56"/>
      <c r="VA68" s="56"/>
      <c r="VB68" s="56"/>
      <c r="VC68" s="56"/>
      <c r="VD68" s="56"/>
      <c r="VE68" s="56"/>
      <c r="VF68" s="56"/>
      <c r="VG68" s="56"/>
      <c r="VH68" s="56"/>
      <c r="VI68" s="56"/>
      <c r="VJ68" s="56"/>
      <c r="VK68" s="56"/>
      <c r="VL68" s="56"/>
      <c r="VM68" s="56"/>
      <c r="VN68" s="56"/>
      <c r="VO68" s="56"/>
      <c r="VP68" s="56"/>
      <c r="VQ68" s="56"/>
      <c r="VR68" s="56"/>
      <c r="VS68" s="56"/>
      <c r="VT68" s="56"/>
      <c r="VU68" s="56"/>
      <c r="VV68" s="56"/>
      <c r="VW68" s="56"/>
      <c r="VX68" s="56"/>
      <c r="VY68" s="56"/>
      <c r="VZ68" s="56"/>
      <c r="WA68" s="56"/>
      <c r="WB68" s="56"/>
      <c r="WC68" s="56"/>
      <c r="WD68" s="56"/>
      <c r="WE68" s="56"/>
      <c r="WF68" s="56"/>
      <c r="WG68" s="56"/>
      <c r="WH68" s="56"/>
      <c r="WI68" s="56"/>
      <c r="WJ68" s="56"/>
      <c r="WK68" s="56"/>
      <c r="WL68" s="56"/>
      <c r="WM68" s="56"/>
      <c r="WN68" s="56"/>
      <c r="WO68" s="56"/>
      <c r="WP68" s="56"/>
      <c r="WQ68" s="56"/>
      <c r="WR68" s="56"/>
      <c r="WS68" s="56"/>
      <c r="WT68" s="56"/>
      <c r="WU68" s="56"/>
      <c r="WV68" s="56"/>
      <c r="WW68" s="56"/>
      <c r="WX68" s="56"/>
      <c r="WY68" s="56"/>
      <c r="WZ68" s="56"/>
      <c r="XA68" s="56"/>
      <c r="XB68" s="56"/>
      <c r="XC68" s="56"/>
      <c r="XD68" s="56"/>
      <c r="XE68" s="56"/>
      <c r="XF68" s="56"/>
      <c r="XG68" s="56"/>
      <c r="XH68" s="56"/>
      <c r="XI68" s="56"/>
      <c r="XJ68" s="56"/>
      <c r="XK68" s="56"/>
      <c r="XL68" s="56"/>
      <c r="XM68" s="56"/>
      <c r="XN68" s="56"/>
      <c r="XO68" s="56"/>
      <c r="XP68" s="56"/>
      <c r="XQ68" s="56"/>
      <c r="XR68" s="56"/>
      <c r="XS68" s="56"/>
      <c r="XT68" s="56"/>
      <c r="XU68" s="56"/>
      <c r="XV68" s="56"/>
      <c r="XW68" s="56"/>
      <c r="XX68" s="56"/>
      <c r="XY68" s="56"/>
      <c r="XZ68" s="56"/>
      <c r="YA68" s="56"/>
      <c r="YB68" s="56"/>
      <c r="YC68" s="56"/>
      <c r="YD68" s="56"/>
      <c r="YE68" s="56"/>
      <c r="YF68" s="56"/>
      <c r="YG68" s="56"/>
      <c r="YH68" s="56"/>
      <c r="YI68" s="56"/>
      <c r="YJ68" s="56"/>
      <c r="YK68" s="56"/>
      <c r="YL68" s="56"/>
      <c r="YM68" s="56"/>
      <c r="YN68" s="56"/>
      <c r="YO68" s="56"/>
      <c r="YP68" s="56"/>
      <c r="YQ68" s="56"/>
      <c r="YR68" s="56"/>
      <c r="YS68" s="56"/>
      <c r="YT68" s="56"/>
      <c r="YU68" s="56"/>
      <c r="YV68" s="56"/>
      <c r="YW68" s="56"/>
      <c r="YX68" s="56"/>
      <c r="YY68" s="56"/>
    </row>
    <row r="69" spans="2:675" s="1" customFormat="1" ht="15" hidden="1" customHeight="1">
      <c r="B69" s="56"/>
      <c r="C69" s="56"/>
      <c r="D69" s="56"/>
      <c r="E69" s="56"/>
      <c r="F69" s="56"/>
      <c r="G69" s="56"/>
      <c r="H69" s="56"/>
      <c r="I69" s="56"/>
      <c r="J69" s="56"/>
      <c r="K69" s="56"/>
      <c r="L69" s="56"/>
      <c r="M69" s="56"/>
      <c r="N69" s="56"/>
      <c r="O69" s="56"/>
      <c r="P69" s="56"/>
      <c r="Q69" s="56"/>
      <c r="R69" s="56"/>
      <c r="S69" s="56"/>
      <c r="T69" s="56"/>
      <c r="U69" s="56"/>
      <c r="V69" s="56"/>
      <c r="W69" s="56"/>
      <c r="X69" s="56"/>
      <c r="Y69" s="56"/>
      <c r="Z69" s="56"/>
      <c r="AA69" s="56"/>
      <c r="AB69" s="56"/>
      <c r="AC69" s="56"/>
      <c r="AD69" s="56"/>
      <c r="AE69" s="56"/>
      <c r="AF69" s="56"/>
      <c r="AG69" s="56"/>
      <c r="AH69" s="56"/>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c r="HQ69" s="56"/>
      <c r="HR69" s="56"/>
      <c r="HS69" s="56"/>
      <c r="HT69" s="56"/>
      <c r="HU69" s="56"/>
      <c r="HV69" s="56"/>
      <c r="HW69" s="56"/>
      <c r="HX69" s="56"/>
      <c r="HY69" s="56"/>
      <c r="HZ69" s="56"/>
      <c r="IA69" s="56"/>
      <c r="IB69" s="56"/>
      <c r="IC69" s="56"/>
      <c r="ID69" s="56"/>
      <c r="IE69" s="56"/>
      <c r="IF69" s="56"/>
      <c r="IG69" s="56"/>
      <c r="IH69" s="56"/>
      <c r="II69" s="56"/>
      <c r="IJ69" s="56"/>
      <c r="IK69" s="56"/>
      <c r="IL69" s="56"/>
      <c r="IM69" s="56"/>
      <c r="IN69" s="56"/>
      <c r="IO69" s="56"/>
      <c r="IP69" s="56"/>
      <c r="IQ69" s="56"/>
      <c r="IR69" s="56"/>
      <c r="IS69" s="56"/>
      <c r="IT69" s="56"/>
      <c r="IU69" s="56"/>
      <c r="IV69" s="56"/>
      <c r="IW69" s="56"/>
      <c r="IX69" s="56"/>
      <c r="IY69" s="56"/>
      <c r="IZ69" s="56"/>
      <c r="JA69" s="56"/>
      <c r="JB69" s="56"/>
      <c r="JC69" s="56"/>
      <c r="JD69" s="56"/>
      <c r="JE69" s="56"/>
      <c r="JF69" s="56"/>
      <c r="JG69" s="56"/>
      <c r="JH69" s="56"/>
      <c r="JI69" s="56"/>
      <c r="JJ69" s="56"/>
      <c r="JK69" s="56"/>
      <c r="JL69" s="56"/>
      <c r="JM69" s="56"/>
      <c r="JN69" s="56"/>
      <c r="JO69" s="56"/>
      <c r="JP69" s="56"/>
      <c r="JQ69" s="56"/>
      <c r="JR69" s="56"/>
      <c r="JS69" s="56"/>
      <c r="JT69" s="56"/>
      <c r="JU69" s="56"/>
      <c r="JV69" s="56"/>
      <c r="JW69" s="56"/>
      <c r="JX69" s="56"/>
      <c r="JY69" s="56"/>
      <c r="JZ69" s="56"/>
      <c r="KA69" s="56"/>
      <c r="KB69" s="56"/>
      <c r="KC69" s="56"/>
      <c r="KD69" s="56"/>
      <c r="KE69" s="56"/>
      <c r="KF69" s="56"/>
      <c r="KG69" s="56"/>
      <c r="KH69" s="56"/>
      <c r="KI69" s="56"/>
      <c r="KJ69" s="56"/>
      <c r="KK69" s="56"/>
      <c r="KL69" s="56"/>
      <c r="KM69" s="56"/>
      <c r="KN69" s="56"/>
      <c r="KO69" s="56"/>
      <c r="KP69" s="56"/>
      <c r="KQ69" s="56"/>
      <c r="KR69" s="56"/>
      <c r="KS69" s="56"/>
      <c r="KT69" s="56"/>
      <c r="KU69" s="56"/>
      <c r="KV69" s="56"/>
      <c r="KW69" s="56"/>
      <c r="KX69" s="56"/>
      <c r="KY69" s="56"/>
      <c r="KZ69" s="56"/>
      <c r="LA69" s="56"/>
      <c r="LB69" s="56"/>
      <c r="LC69" s="56"/>
      <c r="LD69" s="56"/>
      <c r="LE69" s="56"/>
      <c r="LF69" s="56"/>
      <c r="LG69" s="56"/>
      <c r="LH69" s="56"/>
      <c r="LI69" s="56"/>
      <c r="LJ69" s="56"/>
      <c r="LK69" s="56"/>
      <c r="LL69" s="56"/>
      <c r="LM69" s="56"/>
      <c r="LN69" s="56"/>
      <c r="LO69" s="56"/>
      <c r="LP69" s="56"/>
      <c r="LQ69" s="56"/>
      <c r="LR69" s="56"/>
      <c r="LS69" s="56"/>
      <c r="LT69" s="56"/>
      <c r="LU69" s="56"/>
      <c r="LV69" s="56"/>
      <c r="LW69" s="56"/>
      <c r="LX69" s="56"/>
      <c r="LY69" s="56"/>
      <c r="LZ69" s="56"/>
      <c r="MA69" s="56"/>
      <c r="MB69" s="56"/>
      <c r="MC69" s="56"/>
      <c r="MD69" s="56"/>
      <c r="ME69" s="56"/>
      <c r="MF69" s="56"/>
      <c r="MG69" s="56"/>
      <c r="MH69" s="56"/>
      <c r="MI69" s="56"/>
      <c r="MJ69" s="56"/>
      <c r="MK69" s="56"/>
      <c r="ML69" s="56"/>
      <c r="MM69" s="56"/>
      <c r="MN69" s="56"/>
      <c r="MO69" s="56"/>
      <c r="MP69" s="56"/>
      <c r="MQ69" s="56"/>
      <c r="MR69" s="56"/>
      <c r="MS69" s="56"/>
      <c r="MT69" s="56"/>
      <c r="MU69" s="56"/>
      <c r="MV69" s="56"/>
      <c r="MW69" s="56"/>
      <c r="MX69" s="56"/>
      <c r="MY69" s="56"/>
      <c r="MZ69" s="56"/>
      <c r="NA69" s="56"/>
      <c r="NB69" s="56"/>
      <c r="NC69" s="56"/>
      <c r="ND69" s="56"/>
      <c r="NE69" s="56"/>
      <c r="NF69" s="56"/>
      <c r="NG69" s="56"/>
      <c r="NH69" s="56"/>
      <c r="NI69" s="56"/>
      <c r="NJ69" s="56"/>
      <c r="NK69" s="56"/>
      <c r="NL69" s="56"/>
      <c r="NM69" s="56"/>
      <c r="NN69" s="56"/>
      <c r="NO69" s="56"/>
      <c r="NP69" s="56"/>
      <c r="NQ69" s="56"/>
      <c r="NR69" s="56"/>
      <c r="NS69" s="56"/>
      <c r="NT69" s="56"/>
      <c r="NU69" s="56"/>
      <c r="NV69" s="56"/>
      <c r="NW69" s="56"/>
      <c r="NX69" s="56"/>
      <c r="NY69" s="56"/>
      <c r="NZ69" s="56"/>
      <c r="OA69" s="56"/>
      <c r="OB69" s="56"/>
      <c r="OC69" s="56"/>
      <c r="OD69" s="56"/>
      <c r="OE69" s="56"/>
      <c r="OF69" s="56"/>
      <c r="OG69" s="56"/>
      <c r="OH69" s="56"/>
      <c r="OI69" s="56"/>
      <c r="OJ69" s="56"/>
      <c r="OK69" s="56"/>
      <c r="OL69" s="56"/>
      <c r="OM69" s="56"/>
      <c r="ON69" s="56"/>
      <c r="OO69" s="56"/>
      <c r="OP69" s="56"/>
      <c r="OQ69" s="56"/>
      <c r="OR69" s="56"/>
      <c r="OS69" s="56"/>
      <c r="OT69" s="56"/>
      <c r="OU69" s="56"/>
      <c r="OV69" s="56"/>
      <c r="OW69" s="56"/>
      <c r="OX69" s="56"/>
      <c r="OY69" s="56"/>
      <c r="OZ69" s="56"/>
      <c r="PA69" s="56"/>
      <c r="PB69" s="56"/>
      <c r="PC69" s="56"/>
      <c r="PD69" s="56"/>
      <c r="PE69" s="56"/>
      <c r="PF69" s="56"/>
      <c r="PG69" s="56"/>
      <c r="PH69" s="56"/>
      <c r="PI69" s="56"/>
      <c r="PJ69" s="56"/>
      <c r="PK69" s="56"/>
      <c r="PL69" s="56"/>
      <c r="PM69" s="56"/>
      <c r="PN69" s="56"/>
      <c r="PO69" s="56"/>
      <c r="PP69" s="56"/>
      <c r="PQ69" s="56"/>
      <c r="PR69" s="56"/>
      <c r="PS69" s="56"/>
      <c r="PT69" s="56"/>
      <c r="PU69" s="56"/>
      <c r="PV69" s="56"/>
      <c r="PW69" s="56"/>
      <c r="PX69" s="56"/>
      <c r="PY69" s="56"/>
      <c r="PZ69" s="56"/>
      <c r="QA69" s="56"/>
      <c r="QB69" s="56"/>
      <c r="QC69" s="56"/>
      <c r="QD69" s="56"/>
      <c r="QE69" s="56"/>
      <c r="QF69" s="56"/>
      <c r="QG69" s="56"/>
      <c r="QH69" s="56"/>
      <c r="QI69" s="56"/>
      <c r="QJ69" s="56"/>
      <c r="QK69" s="56"/>
      <c r="QL69" s="56"/>
      <c r="QM69" s="56"/>
      <c r="QN69" s="56"/>
      <c r="QO69" s="56"/>
      <c r="QP69" s="56"/>
      <c r="QQ69" s="56"/>
      <c r="QR69" s="56"/>
      <c r="QS69" s="56"/>
      <c r="QT69" s="56"/>
      <c r="QU69" s="56"/>
      <c r="QV69" s="56"/>
      <c r="QW69" s="56"/>
      <c r="QX69" s="56"/>
      <c r="QY69" s="56"/>
      <c r="QZ69" s="56"/>
      <c r="RA69" s="56"/>
      <c r="RB69" s="56"/>
      <c r="RC69" s="56"/>
      <c r="RD69" s="56"/>
      <c r="RE69" s="56"/>
      <c r="RF69" s="56"/>
      <c r="RG69" s="56"/>
      <c r="RH69" s="56"/>
      <c r="RI69" s="56"/>
      <c r="RJ69" s="56"/>
      <c r="RK69" s="56"/>
      <c r="RL69" s="56"/>
      <c r="RM69" s="56"/>
      <c r="RN69" s="56"/>
      <c r="RO69" s="56"/>
      <c r="RP69" s="56"/>
      <c r="RQ69" s="56"/>
      <c r="RR69" s="56"/>
      <c r="RS69" s="56"/>
      <c r="RT69" s="56"/>
      <c r="RU69" s="56"/>
      <c r="RV69" s="56"/>
      <c r="RW69" s="56"/>
      <c r="RX69" s="56"/>
      <c r="RY69" s="56"/>
      <c r="RZ69" s="56"/>
      <c r="SA69" s="56"/>
      <c r="SB69" s="56"/>
      <c r="SC69" s="56"/>
      <c r="SD69" s="56"/>
      <c r="SE69" s="56"/>
      <c r="SF69" s="56"/>
      <c r="SG69" s="56"/>
      <c r="SH69" s="56"/>
      <c r="SI69" s="56"/>
      <c r="SJ69" s="56"/>
      <c r="SK69" s="56"/>
      <c r="SL69" s="56"/>
      <c r="SM69" s="56"/>
      <c r="SN69" s="56"/>
      <c r="SO69" s="56"/>
      <c r="SP69" s="56"/>
      <c r="SQ69" s="56"/>
      <c r="SR69" s="56"/>
      <c r="SS69" s="56"/>
      <c r="ST69" s="56"/>
      <c r="SU69" s="56"/>
      <c r="SV69" s="56"/>
      <c r="SW69" s="56"/>
      <c r="SX69" s="56"/>
      <c r="SY69" s="56"/>
      <c r="SZ69" s="56"/>
      <c r="TA69" s="56"/>
      <c r="TB69" s="56"/>
      <c r="TC69" s="56"/>
      <c r="TD69" s="56"/>
      <c r="TE69" s="56"/>
      <c r="TF69" s="56"/>
      <c r="TG69" s="56"/>
      <c r="TH69" s="56"/>
      <c r="TI69" s="56"/>
      <c r="TJ69" s="56"/>
      <c r="TK69" s="56"/>
      <c r="TL69" s="56"/>
      <c r="TM69" s="56"/>
      <c r="TN69" s="56"/>
      <c r="TO69" s="56"/>
      <c r="TP69" s="56"/>
      <c r="TQ69" s="56"/>
      <c r="TR69" s="56"/>
      <c r="TS69" s="56"/>
      <c r="TT69" s="56"/>
      <c r="TU69" s="56"/>
      <c r="TV69" s="56"/>
      <c r="TW69" s="56"/>
      <c r="TX69" s="56"/>
      <c r="TY69" s="56"/>
      <c r="TZ69" s="56"/>
      <c r="UA69" s="56"/>
      <c r="UB69" s="56"/>
      <c r="UC69" s="56"/>
      <c r="UD69" s="56"/>
      <c r="UE69" s="56"/>
      <c r="UF69" s="56"/>
      <c r="UG69" s="56"/>
      <c r="UH69" s="56"/>
      <c r="UI69" s="56"/>
      <c r="UJ69" s="56"/>
      <c r="UK69" s="56"/>
      <c r="UL69" s="56"/>
      <c r="UM69" s="56"/>
      <c r="UN69" s="56"/>
      <c r="UO69" s="56"/>
      <c r="UP69" s="56"/>
      <c r="UQ69" s="56"/>
      <c r="UR69" s="56"/>
      <c r="US69" s="56"/>
      <c r="UT69" s="56"/>
      <c r="UU69" s="56"/>
      <c r="UV69" s="56"/>
      <c r="UW69" s="56"/>
      <c r="UX69" s="56"/>
      <c r="UY69" s="56"/>
      <c r="UZ69" s="56"/>
      <c r="VA69" s="56"/>
      <c r="VB69" s="56"/>
      <c r="VC69" s="56"/>
      <c r="VD69" s="56"/>
      <c r="VE69" s="56"/>
      <c r="VF69" s="56"/>
      <c r="VG69" s="56"/>
      <c r="VH69" s="56"/>
      <c r="VI69" s="56"/>
      <c r="VJ69" s="56"/>
      <c r="VK69" s="56"/>
      <c r="VL69" s="56"/>
      <c r="VM69" s="56"/>
      <c r="VN69" s="56"/>
      <c r="VO69" s="56"/>
      <c r="VP69" s="56"/>
      <c r="VQ69" s="56"/>
      <c r="VR69" s="56"/>
      <c r="VS69" s="56"/>
      <c r="VT69" s="56"/>
      <c r="VU69" s="56"/>
      <c r="VV69" s="56"/>
      <c r="VW69" s="56"/>
      <c r="VX69" s="56"/>
      <c r="VY69" s="56"/>
      <c r="VZ69" s="56"/>
      <c r="WA69" s="56"/>
      <c r="WB69" s="56"/>
      <c r="WC69" s="56"/>
      <c r="WD69" s="56"/>
      <c r="WE69" s="56"/>
      <c r="WF69" s="56"/>
      <c r="WG69" s="56"/>
      <c r="WH69" s="56"/>
      <c r="WI69" s="56"/>
      <c r="WJ69" s="56"/>
      <c r="WK69" s="56"/>
      <c r="WL69" s="56"/>
      <c r="WM69" s="56"/>
      <c r="WN69" s="56"/>
      <c r="WO69" s="56"/>
      <c r="WP69" s="56"/>
      <c r="WQ69" s="56"/>
      <c r="WR69" s="56"/>
      <c r="WS69" s="56"/>
      <c r="WT69" s="56"/>
      <c r="WU69" s="56"/>
      <c r="WV69" s="56"/>
      <c r="WW69" s="56"/>
      <c r="WX69" s="56"/>
      <c r="WY69" s="56"/>
      <c r="WZ69" s="56"/>
      <c r="XA69" s="56"/>
      <c r="XB69" s="56"/>
      <c r="XC69" s="56"/>
      <c r="XD69" s="56"/>
      <c r="XE69" s="56"/>
      <c r="XF69" s="56"/>
      <c r="XG69" s="56"/>
      <c r="XH69" s="56"/>
      <c r="XI69" s="56"/>
      <c r="XJ69" s="56"/>
      <c r="XK69" s="56"/>
      <c r="XL69" s="56"/>
      <c r="XM69" s="56"/>
      <c r="XN69" s="56"/>
      <c r="XO69" s="56"/>
      <c r="XP69" s="56"/>
      <c r="XQ69" s="56"/>
      <c r="XR69" s="56"/>
      <c r="XS69" s="56"/>
      <c r="XT69" s="56"/>
      <c r="XU69" s="56"/>
      <c r="XV69" s="56"/>
      <c r="XW69" s="56"/>
      <c r="XX69" s="56"/>
      <c r="XY69" s="56"/>
      <c r="XZ69" s="56"/>
      <c r="YA69" s="56"/>
      <c r="YB69" s="56"/>
      <c r="YC69" s="56"/>
      <c r="YD69" s="56"/>
      <c r="YE69" s="56"/>
      <c r="YF69" s="56"/>
      <c r="YG69" s="56"/>
      <c r="YH69" s="56"/>
      <c r="YI69" s="56"/>
      <c r="YJ69" s="56"/>
      <c r="YK69" s="56"/>
      <c r="YL69" s="56"/>
      <c r="YM69" s="56"/>
      <c r="YN69" s="56"/>
      <c r="YO69" s="56"/>
      <c r="YP69" s="56"/>
      <c r="YQ69" s="56"/>
      <c r="YR69" s="56"/>
      <c r="YS69" s="56"/>
      <c r="YT69" s="56"/>
      <c r="YU69" s="56"/>
      <c r="YV69" s="56"/>
      <c r="YW69" s="56"/>
      <c r="YX69" s="56"/>
      <c r="YY69" s="56"/>
    </row>
    <row r="70" spans="2:675" s="1" customFormat="1" ht="15" hidden="1" customHeight="1">
      <c r="B70" s="56"/>
      <c r="C70" s="56"/>
      <c r="D70" s="56"/>
      <c r="E70" s="56"/>
      <c r="F70" s="56"/>
      <c r="G70" s="56"/>
      <c r="H70" s="56"/>
      <c r="I70" s="56"/>
      <c r="J70" s="56"/>
      <c r="K70" s="56"/>
      <c r="L70" s="56"/>
      <c r="M70" s="56"/>
      <c r="N70" s="56"/>
      <c r="O70" s="56"/>
      <c r="P70" s="56"/>
      <c r="Q70" s="56"/>
      <c r="R70" s="56"/>
      <c r="S70" s="56"/>
      <c r="T70" s="56"/>
      <c r="U70" s="56"/>
      <c r="V70" s="56"/>
      <c r="W70" s="56"/>
      <c r="X70" s="56"/>
      <c r="Y70" s="56"/>
      <c r="Z70" s="56"/>
      <c r="AA70" s="56"/>
      <c r="AB70" s="56"/>
      <c r="AC70" s="56"/>
      <c r="AD70" s="56"/>
      <c r="AE70" s="56"/>
      <c r="AF70" s="56"/>
      <c r="AG70" s="56"/>
      <c r="AH70" s="56"/>
      <c r="AI70" s="56"/>
      <c r="AJ70" s="56"/>
      <c r="AK70" s="56"/>
      <c r="AL70" s="56"/>
      <c r="AM70" s="56"/>
      <c r="AN70" s="56"/>
      <c r="AO70" s="56"/>
      <c r="AP70" s="56"/>
      <c r="AQ70" s="56"/>
      <c r="AR70" s="56"/>
      <c r="AS70" s="56"/>
      <c r="AT70" s="56"/>
      <c r="AU70" s="56"/>
      <c r="AV70" s="56"/>
      <c r="AW70" s="56"/>
      <c r="AX70" s="56"/>
      <c r="AY70" s="56"/>
      <c r="AZ70" s="56"/>
      <c r="BA70" s="56"/>
      <c r="BB70" s="56"/>
      <c r="BC70" s="56"/>
      <c r="BD70" s="56"/>
      <c r="BE70" s="56"/>
      <c r="BF70" s="56"/>
      <c r="BG70" s="56"/>
      <c r="BH70" s="56"/>
      <c r="BI70" s="56"/>
      <c r="BJ70" s="56"/>
      <c r="BK70" s="56"/>
      <c r="BL70" s="56"/>
      <c r="BM70" s="56"/>
      <c r="BN70" s="56"/>
      <c r="BO70" s="56"/>
      <c r="BP70" s="56"/>
      <c r="BQ70" s="56"/>
      <c r="BR70" s="56"/>
      <c r="BS70" s="56"/>
      <c r="BT70" s="56"/>
      <c r="BU70" s="56"/>
      <c r="BV70" s="56"/>
      <c r="BW70" s="56"/>
      <c r="BX70" s="56"/>
      <c r="BY70" s="56"/>
      <c r="BZ70" s="56"/>
      <c r="CA70" s="56"/>
      <c r="CB70" s="56"/>
      <c r="CC70" s="56"/>
      <c r="CD70" s="56"/>
      <c r="CE70" s="56"/>
      <c r="CF70" s="56"/>
      <c r="CG70" s="56"/>
      <c r="CH70" s="56"/>
      <c r="CI70" s="56"/>
      <c r="CJ70" s="56"/>
      <c r="CK70" s="56"/>
      <c r="CL70" s="56"/>
      <c r="CM70" s="56"/>
      <c r="CN70" s="56"/>
      <c r="CO70" s="56"/>
      <c r="CP70" s="56"/>
      <c r="CQ70" s="56"/>
      <c r="CR70" s="56"/>
      <c r="CS70" s="56"/>
      <c r="CT70" s="56"/>
      <c r="CU70" s="56"/>
      <c r="CV70" s="56"/>
      <c r="CW70" s="56"/>
      <c r="CX70" s="56"/>
      <c r="CY70" s="56"/>
      <c r="CZ70" s="56"/>
      <c r="DA70" s="56"/>
      <c r="DB70" s="56"/>
      <c r="DC70" s="56"/>
      <c r="DD70" s="56"/>
      <c r="DE70" s="56"/>
      <c r="DF70" s="56"/>
      <c r="DG70" s="56"/>
      <c r="DH70" s="56"/>
      <c r="DI70" s="56"/>
      <c r="DJ70" s="56"/>
      <c r="DK70" s="56"/>
      <c r="DL70" s="56"/>
      <c r="DM70" s="56"/>
      <c r="DN70" s="56"/>
      <c r="DO70" s="56"/>
      <c r="DP70" s="56"/>
      <c r="DQ70" s="56"/>
      <c r="DR70" s="56"/>
      <c r="DS70" s="56"/>
      <c r="DT70" s="56"/>
      <c r="DU70" s="56"/>
      <c r="DV70" s="56"/>
      <c r="DW70" s="56"/>
      <c r="DX70" s="56"/>
      <c r="DY70" s="56"/>
      <c r="DZ70" s="56"/>
      <c r="EA70" s="56"/>
      <c r="EB70" s="56"/>
      <c r="EC70" s="56"/>
      <c r="ED70" s="56"/>
      <c r="EE70" s="56"/>
      <c r="EF70" s="56"/>
      <c r="EG70" s="56"/>
      <c r="EH70" s="56"/>
      <c r="EI70" s="56"/>
      <c r="EJ70" s="56"/>
      <c r="EK70" s="56"/>
      <c r="EL70" s="56"/>
      <c r="EM70" s="56"/>
      <c r="EN70" s="56"/>
      <c r="EO70" s="56"/>
      <c r="EP70" s="56"/>
      <c r="EQ70" s="56"/>
      <c r="ER70" s="56"/>
      <c r="ES70" s="56"/>
      <c r="ET70" s="56"/>
      <c r="EU70" s="56"/>
      <c r="EV70" s="56"/>
      <c r="EW70" s="56"/>
      <c r="EX70" s="56"/>
      <c r="EY70" s="56"/>
      <c r="EZ70" s="56"/>
      <c r="FA70" s="56"/>
      <c r="FB70" s="56"/>
      <c r="FC70" s="56"/>
      <c r="FD70" s="56"/>
      <c r="FE70" s="56"/>
      <c r="FF70" s="56"/>
      <c r="FG70" s="56"/>
      <c r="FH70" s="56"/>
      <c r="FI70" s="56"/>
      <c r="FJ70" s="56"/>
      <c r="FK70" s="56"/>
      <c r="FL70" s="56"/>
      <c r="FM70" s="56"/>
      <c r="FN70" s="56"/>
      <c r="FO70" s="56"/>
      <c r="FP70" s="56"/>
      <c r="FQ70" s="56"/>
      <c r="FR70" s="56"/>
      <c r="FS70" s="56"/>
      <c r="FT70" s="56"/>
      <c r="FU70" s="56"/>
      <c r="FV70" s="56"/>
      <c r="FW70" s="56"/>
      <c r="FX70" s="56"/>
      <c r="FY70" s="56"/>
      <c r="FZ70" s="56"/>
      <c r="GA70" s="56"/>
      <c r="GB70" s="56"/>
      <c r="GC70" s="56"/>
      <c r="GD70" s="56"/>
      <c r="GE70" s="56"/>
      <c r="GF70" s="56"/>
      <c r="GG70" s="56"/>
      <c r="GH70" s="56"/>
      <c r="GI70" s="56"/>
      <c r="GJ70" s="56"/>
      <c r="GK70" s="56"/>
      <c r="GL70" s="56"/>
      <c r="GM70" s="56"/>
      <c r="GN70" s="56"/>
      <c r="GO70" s="56"/>
      <c r="GP70" s="56"/>
      <c r="GQ70" s="56"/>
      <c r="GR70" s="56"/>
      <c r="GS70" s="56"/>
      <c r="GT70" s="56"/>
      <c r="GU70" s="56"/>
      <c r="GV70" s="56"/>
      <c r="GW70" s="56"/>
      <c r="GX70" s="56"/>
      <c r="GY70" s="56"/>
      <c r="GZ70" s="56"/>
      <c r="HA70" s="56"/>
      <c r="HB70" s="56"/>
      <c r="HC70" s="56"/>
      <c r="HD70" s="56"/>
      <c r="HE70" s="56"/>
      <c r="HF70" s="56"/>
      <c r="HG70" s="56"/>
      <c r="HH70" s="56"/>
      <c r="HI70" s="56"/>
      <c r="HJ70" s="56"/>
      <c r="HK70" s="56"/>
      <c r="HL70" s="56"/>
      <c r="HM70" s="56"/>
      <c r="HN70" s="56"/>
      <c r="HO70" s="56"/>
      <c r="HP70" s="56"/>
      <c r="HQ70" s="56"/>
      <c r="HR70" s="56"/>
      <c r="HS70" s="56"/>
      <c r="HT70" s="56"/>
      <c r="HU70" s="56"/>
      <c r="HV70" s="56"/>
      <c r="HW70" s="56"/>
      <c r="HX70" s="56"/>
      <c r="HY70" s="56"/>
      <c r="HZ70" s="56"/>
      <c r="IA70" s="56"/>
      <c r="IB70" s="56"/>
      <c r="IC70" s="56"/>
      <c r="ID70" s="56"/>
      <c r="IE70" s="56"/>
      <c r="IF70" s="56"/>
      <c r="IG70" s="56"/>
      <c r="IH70" s="56"/>
      <c r="II70" s="56"/>
      <c r="IJ70" s="56"/>
      <c r="IK70" s="56"/>
      <c r="IL70" s="56"/>
      <c r="IM70" s="56"/>
      <c r="IN70" s="56"/>
      <c r="IO70" s="56"/>
      <c r="IP70" s="56"/>
      <c r="IQ70" s="56"/>
      <c r="IR70" s="56"/>
      <c r="IS70" s="56"/>
      <c r="IT70" s="56"/>
      <c r="IU70" s="56"/>
      <c r="IV70" s="56"/>
      <c r="IW70" s="56"/>
      <c r="IX70" s="56"/>
      <c r="IY70" s="56"/>
      <c r="IZ70" s="56"/>
      <c r="JA70" s="56"/>
      <c r="JB70" s="56"/>
      <c r="JC70" s="56"/>
      <c r="JD70" s="56"/>
      <c r="JE70" s="56"/>
      <c r="JF70" s="56"/>
      <c r="JG70" s="56"/>
      <c r="JH70" s="56"/>
      <c r="JI70" s="56"/>
      <c r="JJ70" s="56"/>
      <c r="JK70" s="56"/>
      <c r="JL70" s="56"/>
      <c r="JM70" s="56"/>
      <c r="JN70" s="56"/>
      <c r="JO70" s="56"/>
      <c r="JP70" s="56"/>
      <c r="JQ70" s="56"/>
      <c r="JR70" s="56"/>
      <c r="JS70" s="56"/>
      <c r="JT70" s="56"/>
      <c r="JU70" s="56"/>
      <c r="JV70" s="56"/>
      <c r="JW70" s="56"/>
      <c r="JX70" s="56"/>
      <c r="JY70" s="56"/>
      <c r="JZ70" s="56"/>
      <c r="KA70" s="56"/>
      <c r="KB70" s="56"/>
      <c r="KC70" s="56"/>
      <c r="KD70" s="56"/>
      <c r="KE70" s="56"/>
      <c r="KF70" s="56"/>
      <c r="KG70" s="56"/>
      <c r="KH70" s="56"/>
      <c r="KI70" s="56"/>
      <c r="KJ70" s="56"/>
      <c r="KK70" s="56"/>
      <c r="KL70" s="56"/>
      <c r="KM70" s="56"/>
      <c r="KN70" s="56"/>
      <c r="KO70" s="56"/>
      <c r="KP70" s="56"/>
      <c r="KQ70" s="56"/>
      <c r="KR70" s="56"/>
      <c r="KS70" s="56"/>
      <c r="KT70" s="56"/>
      <c r="KU70" s="56"/>
      <c r="KV70" s="56"/>
      <c r="KW70" s="56"/>
      <c r="KX70" s="56"/>
      <c r="KY70" s="56"/>
      <c r="KZ70" s="56"/>
      <c r="LA70" s="56"/>
      <c r="LB70" s="56"/>
      <c r="LC70" s="56"/>
      <c r="LD70" s="56"/>
      <c r="LE70" s="56"/>
      <c r="LF70" s="56"/>
      <c r="LG70" s="56"/>
      <c r="LH70" s="56"/>
      <c r="LI70" s="56"/>
      <c r="LJ70" s="56"/>
      <c r="LK70" s="56"/>
      <c r="LL70" s="56"/>
      <c r="LM70" s="56"/>
      <c r="LN70" s="56"/>
      <c r="LO70" s="56"/>
      <c r="LP70" s="56"/>
      <c r="LQ70" s="56"/>
      <c r="LR70" s="56"/>
      <c r="LS70" s="56"/>
      <c r="LT70" s="56"/>
      <c r="LU70" s="56"/>
      <c r="LV70" s="56"/>
      <c r="LW70" s="56"/>
      <c r="LX70" s="56"/>
      <c r="LY70" s="56"/>
      <c r="LZ70" s="56"/>
      <c r="MA70" s="56"/>
      <c r="MB70" s="56"/>
      <c r="MC70" s="56"/>
      <c r="MD70" s="56"/>
      <c r="ME70" s="56"/>
      <c r="MF70" s="56"/>
      <c r="MG70" s="56"/>
      <c r="MH70" s="56"/>
      <c r="MI70" s="56"/>
      <c r="MJ70" s="56"/>
      <c r="MK70" s="56"/>
      <c r="ML70" s="56"/>
      <c r="MM70" s="56"/>
      <c r="MN70" s="56"/>
      <c r="MO70" s="56"/>
      <c r="MP70" s="56"/>
      <c r="MQ70" s="56"/>
      <c r="MR70" s="56"/>
      <c r="MS70" s="56"/>
      <c r="MT70" s="56"/>
      <c r="MU70" s="56"/>
      <c r="MV70" s="56"/>
      <c r="MW70" s="56"/>
      <c r="MX70" s="56"/>
      <c r="MY70" s="56"/>
      <c r="MZ70" s="56"/>
      <c r="NA70" s="56"/>
      <c r="NB70" s="56"/>
      <c r="NC70" s="56"/>
      <c r="ND70" s="56"/>
      <c r="NE70" s="56"/>
      <c r="NF70" s="56"/>
      <c r="NG70" s="56"/>
      <c r="NH70" s="56"/>
      <c r="NI70" s="56"/>
      <c r="NJ70" s="56"/>
      <c r="NK70" s="56"/>
      <c r="NL70" s="56"/>
      <c r="NM70" s="56"/>
      <c r="NN70" s="56"/>
      <c r="NO70" s="56"/>
      <c r="NP70" s="56"/>
      <c r="NQ70" s="56"/>
      <c r="NR70" s="56"/>
      <c r="NS70" s="56"/>
      <c r="NT70" s="56"/>
      <c r="NU70" s="56"/>
      <c r="NV70" s="56"/>
      <c r="NW70" s="56"/>
      <c r="NX70" s="56"/>
      <c r="NY70" s="56"/>
      <c r="NZ70" s="56"/>
      <c r="OA70" s="56"/>
      <c r="OB70" s="56"/>
      <c r="OC70" s="56"/>
      <c r="OD70" s="56"/>
      <c r="OE70" s="56"/>
      <c r="OF70" s="56"/>
      <c r="OG70" s="56"/>
      <c r="OH70" s="56"/>
      <c r="OI70" s="56"/>
      <c r="OJ70" s="56"/>
      <c r="OK70" s="56"/>
      <c r="OL70" s="56"/>
      <c r="OM70" s="56"/>
      <c r="ON70" s="56"/>
      <c r="OO70" s="56"/>
      <c r="OP70" s="56"/>
      <c r="OQ70" s="56"/>
      <c r="OR70" s="56"/>
      <c r="OS70" s="56"/>
      <c r="OT70" s="56"/>
      <c r="OU70" s="56"/>
      <c r="OV70" s="56"/>
      <c r="OW70" s="56"/>
      <c r="OX70" s="56"/>
      <c r="OY70" s="56"/>
      <c r="OZ70" s="56"/>
      <c r="PA70" s="56"/>
      <c r="PB70" s="56"/>
      <c r="PC70" s="56"/>
      <c r="PD70" s="56"/>
      <c r="PE70" s="56"/>
      <c r="PF70" s="56"/>
      <c r="PG70" s="56"/>
      <c r="PH70" s="56"/>
      <c r="PI70" s="56"/>
      <c r="PJ70" s="56"/>
      <c r="PK70" s="56"/>
      <c r="PL70" s="56"/>
      <c r="PM70" s="56"/>
      <c r="PN70" s="56"/>
      <c r="PO70" s="56"/>
      <c r="PP70" s="56"/>
      <c r="PQ70" s="56"/>
      <c r="PR70" s="56"/>
      <c r="PS70" s="56"/>
      <c r="PT70" s="56"/>
      <c r="PU70" s="56"/>
      <c r="PV70" s="56"/>
      <c r="PW70" s="56"/>
      <c r="PX70" s="56"/>
      <c r="PY70" s="56"/>
      <c r="PZ70" s="56"/>
      <c r="QA70" s="56"/>
      <c r="QB70" s="56"/>
      <c r="QC70" s="56"/>
      <c r="QD70" s="56"/>
      <c r="QE70" s="56"/>
      <c r="QF70" s="56"/>
      <c r="QG70" s="56"/>
      <c r="QH70" s="56"/>
      <c r="QI70" s="56"/>
      <c r="QJ70" s="56"/>
      <c r="QK70" s="56"/>
      <c r="QL70" s="56"/>
      <c r="QM70" s="56"/>
      <c r="QN70" s="56"/>
      <c r="QO70" s="56"/>
      <c r="QP70" s="56"/>
      <c r="QQ70" s="56"/>
      <c r="QR70" s="56"/>
      <c r="QS70" s="56"/>
      <c r="QT70" s="56"/>
      <c r="QU70" s="56"/>
      <c r="QV70" s="56"/>
      <c r="QW70" s="56"/>
      <c r="QX70" s="56"/>
      <c r="QY70" s="56"/>
      <c r="QZ70" s="56"/>
      <c r="RA70" s="56"/>
      <c r="RB70" s="56"/>
      <c r="RC70" s="56"/>
      <c r="RD70" s="56"/>
      <c r="RE70" s="56"/>
      <c r="RF70" s="56"/>
      <c r="RG70" s="56"/>
      <c r="RH70" s="56"/>
      <c r="RI70" s="56"/>
      <c r="RJ70" s="56"/>
      <c r="RK70" s="56"/>
      <c r="RL70" s="56"/>
      <c r="RM70" s="56"/>
      <c r="RN70" s="56"/>
      <c r="RO70" s="56"/>
      <c r="RP70" s="56"/>
      <c r="RQ70" s="56"/>
      <c r="RR70" s="56"/>
      <c r="RS70" s="56"/>
      <c r="RT70" s="56"/>
      <c r="RU70" s="56"/>
      <c r="RV70" s="56"/>
      <c r="RW70" s="56"/>
      <c r="RX70" s="56"/>
      <c r="RY70" s="56"/>
      <c r="RZ70" s="56"/>
      <c r="SA70" s="56"/>
      <c r="SB70" s="56"/>
      <c r="SC70" s="56"/>
      <c r="SD70" s="56"/>
      <c r="SE70" s="56"/>
      <c r="SF70" s="56"/>
      <c r="SG70" s="56"/>
      <c r="SH70" s="56"/>
      <c r="SI70" s="56"/>
      <c r="SJ70" s="56"/>
      <c r="SK70" s="56"/>
      <c r="SL70" s="56"/>
      <c r="SM70" s="56"/>
      <c r="SN70" s="56"/>
      <c r="SO70" s="56"/>
      <c r="SP70" s="56"/>
      <c r="SQ70" s="56"/>
      <c r="SR70" s="56"/>
      <c r="SS70" s="56"/>
      <c r="ST70" s="56"/>
      <c r="SU70" s="56"/>
      <c r="SV70" s="56"/>
      <c r="SW70" s="56"/>
      <c r="SX70" s="56"/>
      <c r="SY70" s="56"/>
      <c r="SZ70" s="56"/>
      <c r="TA70" s="56"/>
      <c r="TB70" s="56"/>
      <c r="TC70" s="56"/>
      <c r="TD70" s="56"/>
      <c r="TE70" s="56"/>
      <c r="TF70" s="56"/>
      <c r="TG70" s="56"/>
      <c r="TH70" s="56"/>
      <c r="TI70" s="56"/>
      <c r="TJ70" s="56"/>
      <c r="TK70" s="56"/>
      <c r="TL70" s="56"/>
      <c r="TM70" s="56"/>
      <c r="TN70" s="56"/>
      <c r="TO70" s="56"/>
      <c r="TP70" s="56"/>
      <c r="TQ70" s="56"/>
      <c r="TR70" s="56"/>
      <c r="TS70" s="56"/>
      <c r="TT70" s="56"/>
      <c r="TU70" s="56"/>
      <c r="TV70" s="56"/>
      <c r="TW70" s="56"/>
      <c r="TX70" s="56"/>
      <c r="TY70" s="56"/>
      <c r="TZ70" s="56"/>
      <c r="UA70" s="56"/>
      <c r="UB70" s="56"/>
      <c r="UC70" s="56"/>
      <c r="UD70" s="56"/>
      <c r="UE70" s="56"/>
      <c r="UF70" s="56"/>
      <c r="UG70" s="56"/>
      <c r="UH70" s="56"/>
      <c r="UI70" s="56"/>
      <c r="UJ70" s="56"/>
      <c r="UK70" s="56"/>
      <c r="UL70" s="56"/>
      <c r="UM70" s="56"/>
      <c r="UN70" s="56"/>
      <c r="UO70" s="56"/>
      <c r="UP70" s="56"/>
      <c r="UQ70" s="56"/>
      <c r="UR70" s="56"/>
      <c r="US70" s="56"/>
      <c r="UT70" s="56"/>
      <c r="UU70" s="56"/>
      <c r="UV70" s="56"/>
      <c r="UW70" s="56"/>
      <c r="UX70" s="56"/>
      <c r="UY70" s="56"/>
      <c r="UZ70" s="56"/>
      <c r="VA70" s="56"/>
      <c r="VB70" s="56"/>
      <c r="VC70" s="56"/>
      <c r="VD70" s="56"/>
      <c r="VE70" s="56"/>
      <c r="VF70" s="56"/>
      <c r="VG70" s="56"/>
      <c r="VH70" s="56"/>
      <c r="VI70" s="56"/>
      <c r="VJ70" s="56"/>
      <c r="VK70" s="56"/>
      <c r="VL70" s="56"/>
      <c r="VM70" s="56"/>
      <c r="VN70" s="56"/>
      <c r="VO70" s="56"/>
      <c r="VP70" s="56"/>
      <c r="VQ70" s="56"/>
      <c r="VR70" s="56"/>
      <c r="VS70" s="56"/>
      <c r="VT70" s="56"/>
      <c r="VU70" s="56"/>
      <c r="VV70" s="56"/>
      <c r="VW70" s="56"/>
      <c r="VX70" s="56"/>
      <c r="VY70" s="56"/>
      <c r="VZ70" s="56"/>
      <c r="WA70" s="56"/>
      <c r="WB70" s="56"/>
      <c r="WC70" s="56"/>
      <c r="WD70" s="56"/>
      <c r="WE70" s="56"/>
      <c r="WF70" s="56"/>
      <c r="WG70" s="56"/>
      <c r="WH70" s="56"/>
      <c r="WI70" s="56"/>
      <c r="WJ70" s="56"/>
      <c r="WK70" s="56"/>
      <c r="WL70" s="56"/>
      <c r="WM70" s="56"/>
      <c r="WN70" s="56"/>
      <c r="WO70" s="56"/>
      <c r="WP70" s="56"/>
      <c r="WQ70" s="56"/>
      <c r="WR70" s="56"/>
      <c r="WS70" s="56"/>
      <c r="WT70" s="56"/>
      <c r="WU70" s="56"/>
      <c r="WV70" s="56"/>
      <c r="WW70" s="56"/>
      <c r="WX70" s="56"/>
      <c r="WY70" s="56"/>
      <c r="WZ70" s="56"/>
      <c r="XA70" s="56"/>
      <c r="XB70" s="56"/>
      <c r="XC70" s="56"/>
      <c r="XD70" s="56"/>
      <c r="XE70" s="56"/>
      <c r="XF70" s="56"/>
      <c r="XG70" s="56"/>
      <c r="XH70" s="56"/>
      <c r="XI70" s="56"/>
      <c r="XJ70" s="56"/>
      <c r="XK70" s="56"/>
      <c r="XL70" s="56"/>
      <c r="XM70" s="56"/>
      <c r="XN70" s="56"/>
      <c r="XO70" s="56"/>
      <c r="XP70" s="56"/>
      <c r="XQ70" s="56"/>
      <c r="XR70" s="56"/>
      <c r="XS70" s="56"/>
      <c r="XT70" s="56"/>
      <c r="XU70" s="56"/>
      <c r="XV70" s="56"/>
      <c r="XW70" s="56"/>
      <c r="XX70" s="56"/>
      <c r="XY70" s="56"/>
      <c r="XZ70" s="56"/>
      <c r="YA70" s="56"/>
      <c r="YB70" s="56"/>
      <c r="YC70" s="56"/>
      <c r="YD70" s="56"/>
      <c r="YE70" s="56"/>
      <c r="YF70" s="56"/>
      <c r="YG70" s="56"/>
      <c r="YH70" s="56"/>
      <c r="YI70" s="56"/>
      <c r="YJ70" s="56"/>
      <c r="YK70" s="56"/>
      <c r="YL70" s="56"/>
      <c r="YM70" s="56"/>
      <c r="YN70" s="56"/>
      <c r="YO70" s="56"/>
      <c r="YP70" s="56"/>
      <c r="YQ70" s="56"/>
      <c r="YR70" s="56"/>
      <c r="YS70" s="56"/>
      <c r="YT70" s="56"/>
      <c r="YU70" s="56"/>
      <c r="YV70" s="56"/>
      <c r="YW70" s="56"/>
      <c r="YX70" s="56"/>
      <c r="YY70" s="56"/>
    </row>
    <row r="71" spans="2:675" s="1" customFormat="1" ht="15" hidden="1" customHeight="1">
      <c r="B71" s="56"/>
      <c r="C71" s="56"/>
      <c r="D71" s="56"/>
      <c r="E71" s="56"/>
      <c r="F71" s="56"/>
      <c r="G71" s="56"/>
      <c r="H71" s="56"/>
      <c r="I71" s="56"/>
      <c r="J71" s="56"/>
      <c r="K71" s="56"/>
      <c r="L71" s="56"/>
      <c r="M71" s="56"/>
      <c r="N71" s="56"/>
      <c r="O71" s="56"/>
      <c r="P71" s="56"/>
      <c r="Q71" s="56"/>
      <c r="R71" s="56"/>
      <c r="S71" s="56"/>
      <c r="T71" s="56"/>
      <c r="U71" s="56"/>
      <c r="V71" s="56"/>
      <c r="W71" s="56"/>
      <c r="X71" s="56"/>
      <c r="Y71" s="56"/>
      <c r="Z71" s="56"/>
      <c r="AA71" s="56"/>
      <c r="AB71" s="56"/>
      <c r="AC71" s="56"/>
      <c r="AD71" s="56"/>
      <c r="AE71" s="56"/>
      <c r="AF71" s="56"/>
      <c r="AG71" s="56"/>
      <c r="AH71" s="56"/>
      <c r="AI71" s="56"/>
      <c r="AJ71" s="56"/>
      <c r="AK71" s="56"/>
      <c r="AL71" s="56"/>
      <c r="AM71" s="56"/>
      <c r="AN71" s="56"/>
      <c r="AO71" s="56"/>
      <c r="AP71" s="56"/>
      <c r="AQ71" s="56"/>
      <c r="AR71" s="56"/>
      <c r="AS71" s="56"/>
      <c r="AT71" s="56"/>
      <c r="AU71" s="56"/>
      <c r="AV71" s="56"/>
      <c r="AW71" s="56"/>
      <c r="AX71" s="56"/>
      <c r="AY71" s="56"/>
      <c r="AZ71" s="56"/>
      <c r="BA71" s="56"/>
      <c r="BB71" s="56"/>
      <c r="BC71" s="56"/>
      <c r="BD71" s="56"/>
      <c r="BE71" s="56"/>
      <c r="BF71" s="56"/>
      <c r="BG71" s="56"/>
      <c r="BH71" s="56"/>
      <c r="BI71" s="56"/>
      <c r="BJ71" s="56"/>
      <c r="BK71" s="56"/>
      <c r="BL71" s="56"/>
      <c r="BM71" s="56"/>
      <c r="BN71" s="56"/>
      <c r="BO71" s="56"/>
      <c r="BP71" s="56"/>
      <c r="BQ71" s="56"/>
      <c r="BR71" s="56"/>
      <c r="BS71" s="56"/>
      <c r="BT71" s="56"/>
      <c r="BU71" s="56"/>
      <c r="BV71" s="56"/>
      <c r="BW71" s="56"/>
      <c r="BX71" s="56"/>
      <c r="BY71" s="56"/>
      <c r="BZ71" s="56"/>
      <c r="CA71" s="56"/>
      <c r="CB71" s="56"/>
      <c r="CC71" s="56"/>
      <c r="CD71" s="56"/>
      <c r="CE71" s="56"/>
      <c r="CF71" s="56"/>
      <c r="CG71" s="56"/>
      <c r="CH71" s="56"/>
      <c r="CI71" s="56"/>
      <c r="CJ71" s="56"/>
      <c r="CK71" s="56"/>
      <c r="CL71" s="56"/>
      <c r="CM71" s="56"/>
      <c r="CN71" s="56"/>
      <c r="CO71" s="56"/>
      <c r="CP71" s="56"/>
      <c r="CQ71" s="56"/>
      <c r="CR71" s="56"/>
      <c r="CS71" s="56"/>
      <c r="CT71" s="56"/>
      <c r="CU71" s="56"/>
      <c r="CV71" s="56"/>
      <c r="CW71" s="56"/>
      <c r="CX71" s="56"/>
      <c r="CY71" s="56"/>
      <c r="CZ71" s="56"/>
      <c r="DA71" s="56"/>
      <c r="DB71" s="56"/>
      <c r="DC71" s="56"/>
      <c r="DD71" s="56"/>
      <c r="DE71" s="56"/>
      <c r="DF71" s="56"/>
      <c r="DG71" s="56"/>
      <c r="DH71" s="56"/>
      <c r="DI71" s="56"/>
      <c r="DJ71" s="56"/>
      <c r="DK71" s="56"/>
      <c r="DL71" s="56"/>
      <c r="DM71" s="56"/>
      <c r="DN71" s="56"/>
      <c r="DO71" s="56"/>
      <c r="DP71" s="56"/>
      <c r="DQ71" s="56"/>
      <c r="DR71" s="56"/>
      <c r="DS71" s="56"/>
      <c r="DT71" s="56"/>
      <c r="DU71" s="56"/>
      <c r="DV71" s="56"/>
      <c r="DW71" s="56"/>
      <c r="DX71" s="56"/>
      <c r="DY71" s="56"/>
      <c r="DZ71" s="56"/>
      <c r="EA71" s="56"/>
      <c r="EB71" s="56"/>
      <c r="EC71" s="56"/>
      <c r="ED71" s="56"/>
      <c r="EE71" s="56"/>
      <c r="EF71" s="56"/>
      <c r="EG71" s="56"/>
      <c r="EH71" s="56"/>
      <c r="EI71" s="56"/>
      <c r="EJ71" s="56"/>
      <c r="EK71" s="56"/>
      <c r="EL71" s="56"/>
      <c r="EM71" s="56"/>
      <c r="EN71" s="56"/>
      <c r="EO71" s="56"/>
      <c r="EP71" s="56"/>
      <c r="EQ71" s="56"/>
      <c r="ER71" s="56"/>
      <c r="ES71" s="56"/>
      <c r="ET71" s="56"/>
      <c r="EU71" s="56"/>
      <c r="EV71" s="56"/>
      <c r="EW71" s="56"/>
      <c r="EX71" s="56"/>
      <c r="EY71" s="56"/>
      <c r="EZ71" s="56"/>
      <c r="FA71" s="56"/>
      <c r="FB71" s="56"/>
      <c r="FC71" s="56"/>
      <c r="FD71" s="56"/>
      <c r="FE71" s="56"/>
      <c r="FF71" s="56"/>
      <c r="FG71" s="56"/>
      <c r="FH71" s="56"/>
      <c r="FI71" s="56"/>
      <c r="FJ71" s="56"/>
      <c r="FK71" s="56"/>
      <c r="FL71" s="56"/>
      <c r="FM71" s="56"/>
      <c r="FN71" s="56"/>
      <c r="FO71" s="56"/>
      <c r="FP71" s="56"/>
      <c r="FQ71" s="56"/>
      <c r="FR71" s="56"/>
      <c r="FS71" s="56"/>
      <c r="FT71" s="56"/>
      <c r="FU71" s="56"/>
      <c r="FV71" s="56"/>
      <c r="FW71" s="56"/>
      <c r="FX71" s="56"/>
      <c r="FY71" s="56"/>
      <c r="FZ71" s="56"/>
      <c r="GA71" s="56"/>
      <c r="GB71" s="56"/>
      <c r="GC71" s="56"/>
      <c r="GD71" s="56"/>
      <c r="GE71" s="56"/>
      <c r="GF71" s="56"/>
      <c r="GG71" s="56"/>
      <c r="GH71" s="56"/>
      <c r="GI71" s="56"/>
      <c r="GJ71" s="56"/>
      <c r="GK71" s="56"/>
      <c r="GL71" s="56"/>
      <c r="GM71" s="56"/>
      <c r="GN71" s="56"/>
      <c r="GO71" s="56"/>
      <c r="GP71" s="56"/>
      <c r="GQ71" s="56"/>
      <c r="GR71" s="56"/>
      <c r="GS71" s="56"/>
      <c r="GT71" s="56"/>
      <c r="GU71" s="56"/>
      <c r="GV71" s="56"/>
      <c r="GW71" s="56"/>
      <c r="GX71" s="56"/>
      <c r="GY71" s="56"/>
      <c r="GZ71" s="56"/>
      <c r="HA71" s="56"/>
      <c r="HB71" s="56"/>
      <c r="HC71" s="56"/>
      <c r="HD71" s="56"/>
      <c r="HE71" s="56"/>
      <c r="HF71" s="56"/>
      <c r="HG71" s="56"/>
      <c r="HH71" s="56"/>
      <c r="HI71" s="56"/>
      <c r="HJ71" s="56"/>
      <c r="HK71" s="56"/>
      <c r="HL71" s="56"/>
      <c r="HM71" s="56"/>
      <c r="HN71" s="56"/>
      <c r="HO71" s="56"/>
      <c r="HP71" s="56"/>
      <c r="HQ71" s="56"/>
      <c r="HR71" s="56"/>
      <c r="HS71" s="56"/>
      <c r="HT71" s="56"/>
      <c r="HU71" s="56"/>
      <c r="HV71" s="56"/>
      <c r="HW71" s="56"/>
      <c r="HX71" s="56"/>
      <c r="HY71" s="56"/>
      <c r="HZ71" s="56"/>
      <c r="IA71" s="56"/>
      <c r="IB71" s="56"/>
      <c r="IC71" s="56"/>
      <c r="ID71" s="56"/>
      <c r="IE71" s="56"/>
      <c r="IF71" s="56"/>
      <c r="IG71" s="56"/>
      <c r="IH71" s="56"/>
      <c r="II71" s="56"/>
      <c r="IJ71" s="56"/>
      <c r="IK71" s="56"/>
      <c r="IL71" s="56"/>
      <c r="IM71" s="56"/>
      <c r="IN71" s="56"/>
      <c r="IO71" s="56"/>
      <c r="IP71" s="56"/>
      <c r="IQ71" s="56"/>
      <c r="IR71" s="56"/>
      <c r="IS71" s="56"/>
      <c r="IT71" s="56"/>
      <c r="IU71" s="56"/>
      <c r="IV71" s="56"/>
      <c r="IW71" s="56"/>
      <c r="IX71" s="56"/>
      <c r="IY71" s="56"/>
      <c r="IZ71" s="56"/>
      <c r="JA71" s="56"/>
      <c r="JB71" s="56"/>
      <c r="JC71" s="56"/>
      <c r="JD71" s="56"/>
      <c r="JE71" s="56"/>
      <c r="JF71" s="56"/>
      <c r="JG71" s="56"/>
      <c r="JH71" s="56"/>
      <c r="JI71" s="56"/>
      <c r="JJ71" s="56"/>
      <c r="JK71" s="56"/>
      <c r="JL71" s="56"/>
      <c r="JM71" s="56"/>
      <c r="JN71" s="56"/>
      <c r="JO71" s="56"/>
      <c r="JP71" s="56"/>
      <c r="JQ71" s="56"/>
      <c r="JR71" s="56"/>
      <c r="JS71" s="56"/>
      <c r="JT71" s="56"/>
      <c r="JU71" s="56"/>
      <c r="JV71" s="56"/>
      <c r="JW71" s="56"/>
      <c r="JX71" s="56"/>
      <c r="JY71" s="56"/>
      <c r="JZ71" s="56"/>
      <c r="KA71" s="56"/>
      <c r="KB71" s="56"/>
      <c r="KC71" s="56"/>
      <c r="KD71" s="56"/>
      <c r="KE71" s="56"/>
      <c r="KF71" s="56"/>
      <c r="KG71" s="56"/>
      <c r="KH71" s="56"/>
      <c r="KI71" s="56"/>
      <c r="KJ71" s="56"/>
      <c r="KK71" s="56"/>
      <c r="KL71" s="56"/>
      <c r="KM71" s="56"/>
      <c r="KN71" s="56"/>
      <c r="KO71" s="56"/>
      <c r="KP71" s="56"/>
      <c r="KQ71" s="56"/>
      <c r="KR71" s="56"/>
      <c r="KS71" s="56"/>
      <c r="KT71" s="56"/>
      <c r="KU71" s="56"/>
      <c r="KV71" s="56"/>
      <c r="KW71" s="56"/>
      <c r="KX71" s="56"/>
      <c r="KY71" s="56"/>
      <c r="KZ71" s="56"/>
      <c r="LA71" s="56"/>
      <c r="LB71" s="56"/>
      <c r="LC71" s="56"/>
      <c r="LD71" s="56"/>
      <c r="LE71" s="56"/>
      <c r="LF71" s="56"/>
      <c r="LG71" s="56"/>
      <c r="LH71" s="56"/>
      <c r="LI71" s="56"/>
      <c r="LJ71" s="56"/>
      <c r="LK71" s="56"/>
      <c r="LL71" s="56"/>
      <c r="LM71" s="56"/>
      <c r="LN71" s="56"/>
      <c r="LO71" s="56"/>
      <c r="LP71" s="56"/>
      <c r="LQ71" s="56"/>
      <c r="LR71" s="56"/>
      <c r="LS71" s="56"/>
      <c r="LT71" s="56"/>
      <c r="LU71" s="56"/>
      <c r="LV71" s="56"/>
      <c r="LW71" s="56"/>
      <c r="LX71" s="56"/>
      <c r="LY71" s="56"/>
      <c r="LZ71" s="56"/>
      <c r="MA71" s="56"/>
      <c r="MB71" s="56"/>
      <c r="MC71" s="56"/>
      <c r="MD71" s="56"/>
      <c r="ME71" s="56"/>
      <c r="MF71" s="56"/>
      <c r="MG71" s="56"/>
      <c r="MH71" s="56"/>
      <c r="MI71" s="56"/>
      <c r="MJ71" s="56"/>
      <c r="MK71" s="56"/>
      <c r="ML71" s="56"/>
      <c r="MM71" s="56"/>
      <c r="MN71" s="56"/>
      <c r="MO71" s="56"/>
      <c r="MP71" s="56"/>
      <c r="MQ71" s="56"/>
      <c r="MR71" s="56"/>
      <c r="MS71" s="56"/>
      <c r="MT71" s="56"/>
      <c r="MU71" s="56"/>
      <c r="MV71" s="56"/>
      <c r="MW71" s="56"/>
      <c r="MX71" s="56"/>
      <c r="MY71" s="56"/>
      <c r="MZ71" s="56"/>
      <c r="NA71" s="56"/>
      <c r="NB71" s="56"/>
      <c r="NC71" s="56"/>
      <c r="ND71" s="56"/>
      <c r="NE71" s="56"/>
      <c r="NF71" s="56"/>
      <c r="NG71" s="56"/>
      <c r="NH71" s="56"/>
      <c r="NI71" s="56"/>
      <c r="NJ71" s="56"/>
      <c r="NK71" s="56"/>
      <c r="NL71" s="56"/>
      <c r="NM71" s="56"/>
      <c r="NN71" s="56"/>
      <c r="NO71" s="56"/>
      <c r="NP71" s="56"/>
      <c r="NQ71" s="56"/>
      <c r="NR71" s="56"/>
      <c r="NS71" s="56"/>
      <c r="NT71" s="56"/>
      <c r="NU71" s="56"/>
      <c r="NV71" s="56"/>
      <c r="NW71" s="56"/>
      <c r="NX71" s="56"/>
      <c r="NY71" s="56"/>
      <c r="NZ71" s="56"/>
      <c r="OA71" s="56"/>
      <c r="OB71" s="56"/>
      <c r="OC71" s="56"/>
      <c r="OD71" s="56"/>
      <c r="OE71" s="56"/>
      <c r="OF71" s="56"/>
      <c r="OG71" s="56"/>
      <c r="OH71" s="56"/>
      <c r="OI71" s="56"/>
      <c r="OJ71" s="56"/>
      <c r="OK71" s="56"/>
      <c r="OL71" s="56"/>
      <c r="OM71" s="56"/>
      <c r="ON71" s="56"/>
      <c r="OO71" s="56"/>
      <c r="OP71" s="56"/>
      <c r="OQ71" s="56"/>
      <c r="OR71" s="56"/>
      <c r="OS71" s="56"/>
      <c r="OT71" s="56"/>
      <c r="OU71" s="56"/>
      <c r="OV71" s="56"/>
      <c r="OW71" s="56"/>
      <c r="OX71" s="56"/>
      <c r="OY71" s="56"/>
      <c r="OZ71" s="56"/>
      <c r="PA71" s="56"/>
      <c r="PB71" s="56"/>
      <c r="PC71" s="56"/>
      <c r="PD71" s="56"/>
      <c r="PE71" s="56"/>
      <c r="PF71" s="56"/>
      <c r="PG71" s="56"/>
      <c r="PH71" s="56"/>
      <c r="PI71" s="56"/>
      <c r="PJ71" s="56"/>
      <c r="PK71" s="56"/>
      <c r="PL71" s="56"/>
      <c r="PM71" s="56"/>
      <c r="PN71" s="56"/>
      <c r="PO71" s="56"/>
      <c r="PP71" s="56"/>
      <c r="PQ71" s="56"/>
      <c r="PR71" s="56"/>
      <c r="PS71" s="56"/>
      <c r="PT71" s="56"/>
      <c r="PU71" s="56"/>
      <c r="PV71" s="56"/>
      <c r="PW71" s="56"/>
      <c r="PX71" s="56"/>
      <c r="PY71" s="56"/>
      <c r="PZ71" s="56"/>
      <c r="QA71" s="56"/>
      <c r="QB71" s="56"/>
      <c r="QC71" s="56"/>
      <c r="QD71" s="56"/>
      <c r="QE71" s="56"/>
      <c r="QF71" s="56"/>
      <c r="QG71" s="56"/>
      <c r="QH71" s="56"/>
      <c r="QI71" s="56"/>
      <c r="QJ71" s="56"/>
      <c r="QK71" s="56"/>
      <c r="QL71" s="56"/>
      <c r="QM71" s="56"/>
      <c r="QN71" s="56"/>
      <c r="QO71" s="56"/>
      <c r="QP71" s="56"/>
      <c r="QQ71" s="56"/>
      <c r="QR71" s="56"/>
      <c r="QS71" s="56"/>
      <c r="QT71" s="56"/>
      <c r="QU71" s="56"/>
      <c r="QV71" s="56"/>
      <c r="QW71" s="56"/>
      <c r="QX71" s="56"/>
      <c r="QY71" s="56"/>
      <c r="QZ71" s="56"/>
      <c r="RA71" s="56"/>
      <c r="RB71" s="56"/>
      <c r="RC71" s="56"/>
      <c r="RD71" s="56"/>
      <c r="RE71" s="56"/>
      <c r="RF71" s="56"/>
      <c r="RG71" s="56"/>
      <c r="RH71" s="56"/>
      <c r="RI71" s="56"/>
      <c r="RJ71" s="56"/>
      <c r="RK71" s="56"/>
      <c r="RL71" s="56"/>
      <c r="RM71" s="56"/>
      <c r="RN71" s="56"/>
      <c r="RO71" s="56"/>
      <c r="RP71" s="56"/>
      <c r="RQ71" s="56"/>
      <c r="RR71" s="56"/>
      <c r="RS71" s="56"/>
      <c r="RT71" s="56"/>
      <c r="RU71" s="56"/>
      <c r="RV71" s="56"/>
      <c r="RW71" s="56"/>
      <c r="RX71" s="56"/>
      <c r="RY71" s="56"/>
      <c r="RZ71" s="56"/>
      <c r="SA71" s="56"/>
      <c r="SB71" s="56"/>
      <c r="SC71" s="56"/>
      <c r="SD71" s="56"/>
      <c r="SE71" s="56"/>
      <c r="SF71" s="56"/>
      <c r="SG71" s="56"/>
      <c r="SH71" s="56"/>
      <c r="SI71" s="56"/>
      <c r="SJ71" s="56"/>
      <c r="SK71" s="56"/>
      <c r="SL71" s="56"/>
      <c r="SM71" s="56"/>
      <c r="SN71" s="56"/>
      <c r="SO71" s="56"/>
      <c r="SP71" s="56"/>
      <c r="SQ71" s="56"/>
      <c r="SR71" s="56"/>
      <c r="SS71" s="56"/>
      <c r="ST71" s="56"/>
      <c r="SU71" s="56"/>
      <c r="SV71" s="56"/>
      <c r="SW71" s="56"/>
      <c r="SX71" s="56"/>
      <c r="SY71" s="56"/>
      <c r="SZ71" s="56"/>
      <c r="TA71" s="56"/>
      <c r="TB71" s="56"/>
      <c r="TC71" s="56"/>
      <c r="TD71" s="56"/>
      <c r="TE71" s="56"/>
      <c r="TF71" s="56"/>
      <c r="TG71" s="56"/>
      <c r="TH71" s="56"/>
      <c r="TI71" s="56"/>
      <c r="TJ71" s="56"/>
      <c r="TK71" s="56"/>
      <c r="TL71" s="56"/>
      <c r="TM71" s="56"/>
      <c r="TN71" s="56"/>
      <c r="TO71" s="56"/>
      <c r="TP71" s="56"/>
      <c r="TQ71" s="56"/>
      <c r="TR71" s="56"/>
      <c r="TS71" s="56"/>
      <c r="TT71" s="56"/>
      <c r="TU71" s="56"/>
      <c r="TV71" s="56"/>
      <c r="TW71" s="56"/>
      <c r="TX71" s="56"/>
      <c r="TY71" s="56"/>
      <c r="TZ71" s="56"/>
      <c r="UA71" s="56"/>
      <c r="UB71" s="56"/>
      <c r="UC71" s="56"/>
      <c r="UD71" s="56"/>
      <c r="UE71" s="56"/>
      <c r="UF71" s="56"/>
      <c r="UG71" s="56"/>
      <c r="UH71" s="56"/>
      <c r="UI71" s="56"/>
      <c r="UJ71" s="56"/>
      <c r="UK71" s="56"/>
      <c r="UL71" s="56"/>
      <c r="UM71" s="56"/>
      <c r="UN71" s="56"/>
      <c r="UO71" s="56"/>
      <c r="UP71" s="56"/>
      <c r="UQ71" s="56"/>
      <c r="UR71" s="56"/>
      <c r="US71" s="56"/>
      <c r="UT71" s="56"/>
      <c r="UU71" s="56"/>
      <c r="UV71" s="56"/>
      <c r="UW71" s="56"/>
      <c r="UX71" s="56"/>
      <c r="UY71" s="56"/>
      <c r="UZ71" s="56"/>
      <c r="VA71" s="56"/>
      <c r="VB71" s="56"/>
      <c r="VC71" s="56"/>
      <c r="VD71" s="56"/>
      <c r="VE71" s="56"/>
      <c r="VF71" s="56"/>
      <c r="VG71" s="56"/>
      <c r="VH71" s="56"/>
      <c r="VI71" s="56"/>
      <c r="VJ71" s="56"/>
      <c r="VK71" s="56"/>
      <c r="VL71" s="56"/>
      <c r="VM71" s="56"/>
      <c r="VN71" s="56"/>
      <c r="VO71" s="56"/>
      <c r="VP71" s="56"/>
      <c r="VQ71" s="56"/>
      <c r="VR71" s="56"/>
      <c r="VS71" s="56"/>
      <c r="VT71" s="56"/>
      <c r="VU71" s="56"/>
      <c r="VV71" s="56"/>
      <c r="VW71" s="56"/>
      <c r="VX71" s="56"/>
      <c r="VY71" s="56"/>
      <c r="VZ71" s="56"/>
      <c r="WA71" s="56"/>
      <c r="WB71" s="56"/>
      <c r="WC71" s="56"/>
      <c r="WD71" s="56"/>
      <c r="WE71" s="56"/>
      <c r="WF71" s="56"/>
      <c r="WG71" s="56"/>
      <c r="WH71" s="56"/>
      <c r="WI71" s="56"/>
      <c r="WJ71" s="56"/>
      <c r="WK71" s="56"/>
      <c r="WL71" s="56"/>
      <c r="WM71" s="56"/>
      <c r="WN71" s="56"/>
      <c r="WO71" s="56"/>
      <c r="WP71" s="56"/>
      <c r="WQ71" s="56"/>
      <c r="WR71" s="56"/>
      <c r="WS71" s="56"/>
      <c r="WT71" s="56"/>
      <c r="WU71" s="56"/>
      <c r="WV71" s="56"/>
      <c r="WW71" s="56"/>
      <c r="WX71" s="56"/>
      <c r="WY71" s="56"/>
      <c r="WZ71" s="56"/>
      <c r="XA71" s="56"/>
      <c r="XB71" s="56"/>
      <c r="XC71" s="56"/>
      <c r="XD71" s="56"/>
      <c r="XE71" s="56"/>
      <c r="XF71" s="56"/>
      <c r="XG71" s="56"/>
      <c r="XH71" s="56"/>
      <c r="XI71" s="56"/>
      <c r="XJ71" s="56"/>
      <c r="XK71" s="56"/>
      <c r="XL71" s="56"/>
      <c r="XM71" s="56"/>
      <c r="XN71" s="56"/>
      <c r="XO71" s="56"/>
      <c r="XP71" s="56"/>
      <c r="XQ71" s="56"/>
      <c r="XR71" s="56"/>
      <c r="XS71" s="56"/>
      <c r="XT71" s="56"/>
      <c r="XU71" s="56"/>
      <c r="XV71" s="56"/>
      <c r="XW71" s="56"/>
      <c r="XX71" s="56"/>
      <c r="XY71" s="56"/>
      <c r="XZ71" s="56"/>
      <c r="YA71" s="56"/>
      <c r="YB71" s="56"/>
      <c r="YC71" s="56"/>
      <c r="YD71" s="56"/>
      <c r="YE71" s="56"/>
      <c r="YF71" s="56"/>
      <c r="YG71" s="56"/>
      <c r="YH71" s="56"/>
      <c r="YI71" s="56"/>
      <c r="YJ71" s="56"/>
      <c r="YK71" s="56"/>
      <c r="YL71" s="56"/>
      <c r="YM71" s="56"/>
      <c r="YN71" s="56"/>
      <c r="YO71" s="56"/>
      <c r="YP71" s="56"/>
      <c r="YQ71" s="56"/>
      <c r="YR71" s="56"/>
      <c r="YS71" s="56"/>
      <c r="YT71" s="56"/>
      <c r="YU71" s="56"/>
      <c r="YV71" s="56"/>
      <c r="YW71" s="56"/>
      <c r="YX71" s="56"/>
      <c r="YY71" s="56"/>
    </row>
    <row r="72" spans="2:675" s="1" customFormat="1" ht="15" hidden="1" customHeight="1">
      <c r="B72" s="56"/>
      <c r="C72" s="56"/>
      <c r="D72" s="56"/>
      <c r="E72" s="56"/>
      <c r="F72" s="56"/>
      <c r="G72" s="56"/>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6"/>
      <c r="AG72" s="56"/>
      <c r="AH72" s="56"/>
      <c r="AI72" s="56"/>
      <c r="AJ72" s="56"/>
      <c r="AK72" s="56"/>
      <c r="AL72" s="56"/>
      <c r="AM72" s="56"/>
      <c r="AN72" s="56"/>
      <c r="AO72" s="56"/>
      <c r="AP72" s="56"/>
      <c r="AQ72" s="56"/>
      <c r="AR72" s="56"/>
      <c r="AS72" s="56"/>
      <c r="AT72" s="56"/>
      <c r="AU72" s="56"/>
      <c r="AV72" s="56"/>
      <c r="AW72" s="56"/>
      <c r="AX72" s="56"/>
      <c r="AY72" s="56"/>
      <c r="AZ72" s="56"/>
      <c r="BA72" s="56"/>
      <c r="BB72" s="56"/>
      <c r="BC72" s="56"/>
      <c r="BD72" s="56"/>
      <c r="BE72" s="56"/>
      <c r="BF72" s="56"/>
      <c r="BG72" s="56"/>
      <c r="BH72" s="56"/>
      <c r="BI72" s="56"/>
      <c r="BJ72" s="56"/>
      <c r="BK72" s="56"/>
      <c r="BL72" s="56"/>
      <c r="BM72" s="56"/>
      <c r="BN72" s="56"/>
      <c r="BO72" s="56"/>
      <c r="BP72" s="56"/>
      <c r="BQ72" s="56"/>
      <c r="BR72" s="56"/>
      <c r="BS72" s="56"/>
      <c r="BT72" s="56"/>
      <c r="BU72" s="56"/>
      <c r="BV72" s="56"/>
      <c r="BW72" s="56"/>
      <c r="BX72" s="56"/>
      <c r="BY72" s="56"/>
      <c r="BZ72" s="56"/>
      <c r="CA72" s="56"/>
      <c r="CB72" s="56"/>
      <c r="CC72" s="56"/>
      <c r="CD72" s="56"/>
      <c r="CE72" s="56"/>
      <c r="CF72" s="56"/>
      <c r="CG72" s="56"/>
      <c r="CH72" s="56"/>
      <c r="CI72" s="56"/>
      <c r="CJ72" s="56"/>
      <c r="CK72" s="56"/>
      <c r="CL72" s="56"/>
      <c r="CM72" s="56"/>
      <c r="CN72" s="56"/>
      <c r="CO72" s="56"/>
      <c r="CP72" s="56"/>
      <c r="CQ72" s="56"/>
      <c r="CR72" s="56"/>
      <c r="CS72" s="56"/>
      <c r="CT72" s="56"/>
      <c r="CU72" s="56"/>
      <c r="CV72" s="56"/>
      <c r="CW72" s="56"/>
      <c r="CX72" s="56"/>
      <c r="CY72" s="56"/>
      <c r="CZ72" s="56"/>
      <c r="DA72" s="56"/>
      <c r="DB72" s="56"/>
      <c r="DC72" s="56"/>
      <c r="DD72" s="56"/>
      <c r="DE72" s="56"/>
      <c r="DF72" s="56"/>
      <c r="DG72" s="56"/>
      <c r="DH72" s="56"/>
      <c r="DI72" s="56"/>
      <c r="DJ72" s="56"/>
      <c r="DK72" s="56"/>
      <c r="DL72" s="56"/>
      <c r="DM72" s="56"/>
      <c r="DN72" s="56"/>
      <c r="DO72" s="56"/>
      <c r="DP72" s="56"/>
      <c r="DQ72" s="56"/>
      <c r="DR72" s="56"/>
      <c r="DS72" s="56"/>
      <c r="DT72" s="56"/>
      <c r="DU72" s="56"/>
      <c r="DV72" s="56"/>
      <c r="DW72" s="56"/>
      <c r="DX72" s="56"/>
      <c r="DY72" s="56"/>
      <c r="DZ72" s="56"/>
      <c r="EA72" s="56"/>
      <c r="EB72" s="56"/>
      <c r="EC72" s="56"/>
      <c r="ED72" s="56"/>
      <c r="EE72" s="56"/>
      <c r="EF72" s="56"/>
      <c r="EG72" s="56"/>
      <c r="EH72" s="56"/>
      <c r="EI72" s="56"/>
      <c r="EJ72" s="56"/>
      <c r="EK72" s="56"/>
      <c r="EL72" s="56"/>
      <c r="EM72" s="56"/>
      <c r="EN72" s="56"/>
      <c r="EO72" s="56"/>
      <c r="EP72" s="56"/>
      <c r="EQ72" s="56"/>
      <c r="ER72" s="56"/>
      <c r="ES72" s="56"/>
      <c r="ET72" s="56"/>
      <c r="EU72" s="56"/>
      <c r="EV72" s="56"/>
      <c r="EW72" s="56"/>
      <c r="EX72" s="56"/>
      <c r="EY72" s="56"/>
      <c r="EZ72" s="56"/>
      <c r="FA72" s="56"/>
      <c r="FB72" s="56"/>
      <c r="FC72" s="56"/>
      <c r="FD72" s="56"/>
      <c r="FE72" s="56"/>
      <c r="FF72" s="56"/>
      <c r="FG72" s="56"/>
      <c r="FH72" s="56"/>
      <c r="FI72" s="56"/>
      <c r="FJ72" s="56"/>
      <c r="FK72" s="56"/>
      <c r="FL72" s="56"/>
      <c r="FM72" s="56"/>
      <c r="FN72" s="56"/>
      <c r="FO72" s="56"/>
      <c r="FP72" s="56"/>
      <c r="FQ72" s="56"/>
      <c r="FR72" s="56"/>
      <c r="FS72" s="56"/>
      <c r="FT72" s="56"/>
      <c r="FU72" s="56"/>
      <c r="FV72" s="56"/>
      <c r="FW72" s="56"/>
      <c r="FX72" s="56"/>
      <c r="FY72" s="56"/>
      <c r="FZ72" s="56"/>
      <c r="GA72" s="56"/>
      <c r="GB72" s="56"/>
      <c r="GC72" s="56"/>
      <c r="GD72" s="56"/>
      <c r="GE72" s="56"/>
      <c r="GF72" s="56"/>
      <c r="GG72" s="56"/>
      <c r="GH72" s="56"/>
      <c r="GI72" s="56"/>
      <c r="GJ72" s="56"/>
      <c r="GK72" s="56"/>
      <c r="GL72" s="56"/>
      <c r="GM72" s="56"/>
      <c r="GN72" s="56"/>
      <c r="GO72" s="56"/>
      <c r="GP72" s="56"/>
      <c r="GQ72" s="56"/>
      <c r="GR72" s="56"/>
      <c r="GS72" s="56"/>
      <c r="GT72" s="56"/>
      <c r="GU72" s="56"/>
      <c r="GV72" s="56"/>
      <c r="GW72" s="56"/>
      <c r="GX72" s="56"/>
      <c r="GY72" s="56"/>
      <c r="GZ72" s="56"/>
      <c r="HA72" s="56"/>
      <c r="HB72" s="56"/>
      <c r="HC72" s="56"/>
      <c r="HD72" s="56"/>
      <c r="HE72" s="56"/>
      <c r="HF72" s="56"/>
      <c r="HG72" s="56"/>
      <c r="HH72" s="56"/>
      <c r="HI72" s="56"/>
      <c r="HJ72" s="56"/>
      <c r="HK72" s="56"/>
      <c r="HL72" s="56"/>
      <c r="HM72" s="56"/>
      <c r="HN72" s="56"/>
      <c r="HO72" s="56"/>
      <c r="HP72" s="56"/>
      <c r="HQ72" s="56"/>
      <c r="HR72" s="56"/>
      <c r="HS72" s="56"/>
      <c r="HT72" s="56"/>
      <c r="HU72" s="56"/>
      <c r="HV72" s="56"/>
      <c r="HW72" s="56"/>
      <c r="HX72" s="56"/>
      <c r="HY72" s="56"/>
      <c r="HZ72" s="56"/>
      <c r="IA72" s="56"/>
      <c r="IB72" s="56"/>
      <c r="IC72" s="56"/>
      <c r="ID72" s="56"/>
      <c r="IE72" s="56"/>
      <c r="IF72" s="56"/>
      <c r="IG72" s="56"/>
      <c r="IH72" s="56"/>
      <c r="II72" s="56"/>
      <c r="IJ72" s="56"/>
      <c r="IK72" s="56"/>
      <c r="IL72" s="56"/>
      <c r="IM72" s="56"/>
      <c r="IN72" s="56"/>
      <c r="IO72" s="56"/>
      <c r="IP72" s="56"/>
      <c r="IQ72" s="56"/>
      <c r="IR72" s="56"/>
      <c r="IS72" s="56"/>
      <c r="IT72" s="56"/>
      <c r="IU72" s="56"/>
      <c r="IV72" s="56"/>
      <c r="IW72" s="56"/>
      <c r="IX72" s="56"/>
      <c r="IY72" s="56"/>
      <c r="IZ72" s="56"/>
      <c r="JA72" s="56"/>
      <c r="JB72" s="56"/>
      <c r="JC72" s="56"/>
      <c r="JD72" s="56"/>
      <c r="JE72" s="56"/>
      <c r="JF72" s="56"/>
      <c r="JG72" s="56"/>
      <c r="JH72" s="56"/>
      <c r="JI72" s="56"/>
      <c r="JJ72" s="56"/>
      <c r="JK72" s="56"/>
      <c r="JL72" s="56"/>
      <c r="JM72" s="56"/>
      <c r="JN72" s="56"/>
      <c r="JO72" s="56"/>
      <c r="JP72" s="56"/>
      <c r="JQ72" s="56"/>
      <c r="JR72" s="56"/>
      <c r="JS72" s="56"/>
      <c r="JT72" s="56"/>
      <c r="JU72" s="56"/>
      <c r="JV72" s="56"/>
      <c r="JW72" s="56"/>
      <c r="JX72" s="56"/>
      <c r="JY72" s="56"/>
      <c r="JZ72" s="56"/>
      <c r="KA72" s="56"/>
      <c r="KB72" s="56"/>
      <c r="KC72" s="56"/>
      <c r="KD72" s="56"/>
      <c r="KE72" s="56"/>
      <c r="KF72" s="56"/>
      <c r="KG72" s="56"/>
      <c r="KH72" s="56"/>
      <c r="KI72" s="56"/>
      <c r="KJ72" s="56"/>
      <c r="KK72" s="56"/>
      <c r="KL72" s="56"/>
      <c r="KM72" s="56"/>
      <c r="KN72" s="56"/>
      <c r="KO72" s="56"/>
      <c r="KP72" s="56"/>
      <c r="KQ72" s="56"/>
      <c r="KR72" s="56"/>
      <c r="KS72" s="56"/>
      <c r="KT72" s="56"/>
      <c r="KU72" s="56"/>
      <c r="KV72" s="56"/>
      <c r="KW72" s="56"/>
      <c r="KX72" s="56"/>
      <c r="KY72" s="56"/>
      <c r="KZ72" s="56"/>
      <c r="LA72" s="56"/>
      <c r="LB72" s="56"/>
      <c r="LC72" s="56"/>
      <c r="LD72" s="56"/>
      <c r="LE72" s="56"/>
      <c r="LF72" s="56"/>
      <c r="LG72" s="56"/>
      <c r="LH72" s="56"/>
      <c r="LI72" s="56"/>
      <c r="LJ72" s="56"/>
      <c r="LK72" s="56"/>
      <c r="LL72" s="56"/>
      <c r="LM72" s="56"/>
      <c r="LN72" s="56"/>
      <c r="LO72" s="56"/>
      <c r="LP72" s="56"/>
      <c r="LQ72" s="56"/>
      <c r="LR72" s="56"/>
      <c r="LS72" s="56"/>
      <c r="LT72" s="56"/>
      <c r="LU72" s="56"/>
      <c r="LV72" s="56"/>
      <c r="LW72" s="56"/>
      <c r="LX72" s="56"/>
      <c r="LY72" s="56"/>
      <c r="LZ72" s="56"/>
      <c r="MA72" s="56"/>
      <c r="MB72" s="56"/>
      <c r="MC72" s="56"/>
      <c r="MD72" s="56"/>
      <c r="ME72" s="56"/>
      <c r="MF72" s="56"/>
      <c r="MG72" s="56"/>
      <c r="MH72" s="56"/>
      <c r="MI72" s="56"/>
      <c r="MJ72" s="56"/>
      <c r="MK72" s="56"/>
      <c r="ML72" s="56"/>
      <c r="MM72" s="56"/>
      <c r="MN72" s="56"/>
      <c r="MO72" s="56"/>
      <c r="MP72" s="56"/>
      <c r="MQ72" s="56"/>
      <c r="MR72" s="56"/>
      <c r="MS72" s="56"/>
      <c r="MT72" s="56"/>
      <c r="MU72" s="56"/>
      <c r="MV72" s="56"/>
      <c r="MW72" s="56"/>
      <c r="MX72" s="56"/>
      <c r="MY72" s="56"/>
      <c r="MZ72" s="56"/>
      <c r="NA72" s="56"/>
      <c r="NB72" s="56"/>
      <c r="NC72" s="56"/>
      <c r="ND72" s="56"/>
      <c r="NE72" s="56"/>
      <c r="NF72" s="56"/>
      <c r="NG72" s="56"/>
      <c r="NH72" s="56"/>
      <c r="NI72" s="56"/>
      <c r="NJ72" s="56"/>
      <c r="NK72" s="56"/>
      <c r="NL72" s="56"/>
      <c r="NM72" s="56"/>
      <c r="NN72" s="56"/>
      <c r="NO72" s="56"/>
      <c r="NP72" s="56"/>
      <c r="NQ72" s="56"/>
      <c r="NR72" s="56"/>
      <c r="NS72" s="56"/>
      <c r="NT72" s="56"/>
      <c r="NU72" s="56"/>
      <c r="NV72" s="56"/>
      <c r="NW72" s="56"/>
      <c r="NX72" s="56"/>
      <c r="NY72" s="56"/>
      <c r="NZ72" s="56"/>
      <c r="OA72" s="56"/>
      <c r="OB72" s="56"/>
      <c r="OC72" s="56"/>
      <c r="OD72" s="56"/>
      <c r="OE72" s="56"/>
      <c r="OF72" s="56"/>
      <c r="OG72" s="56"/>
      <c r="OH72" s="56"/>
      <c r="OI72" s="56"/>
      <c r="OJ72" s="56"/>
      <c r="OK72" s="56"/>
      <c r="OL72" s="56"/>
      <c r="OM72" s="56"/>
      <c r="ON72" s="56"/>
      <c r="OO72" s="56"/>
      <c r="OP72" s="56"/>
      <c r="OQ72" s="56"/>
      <c r="OR72" s="56"/>
      <c r="OS72" s="56"/>
      <c r="OT72" s="56"/>
      <c r="OU72" s="56"/>
      <c r="OV72" s="56"/>
      <c r="OW72" s="56"/>
      <c r="OX72" s="56"/>
      <c r="OY72" s="56"/>
      <c r="OZ72" s="56"/>
      <c r="PA72" s="56"/>
      <c r="PB72" s="56"/>
      <c r="PC72" s="56"/>
      <c r="PD72" s="56"/>
      <c r="PE72" s="56"/>
      <c r="PF72" s="56"/>
      <c r="PG72" s="56"/>
      <c r="PH72" s="56"/>
      <c r="PI72" s="56"/>
      <c r="PJ72" s="56"/>
      <c r="PK72" s="56"/>
      <c r="PL72" s="56"/>
      <c r="PM72" s="56"/>
      <c r="PN72" s="56"/>
      <c r="PO72" s="56"/>
      <c r="PP72" s="56"/>
      <c r="PQ72" s="56"/>
      <c r="PR72" s="56"/>
      <c r="PS72" s="56"/>
      <c r="PT72" s="56"/>
      <c r="PU72" s="56"/>
      <c r="PV72" s="56"/>
      <c r="PW72" s="56"/>
      <c r="PX72" s="56"/>
      <c r="PY72" s="56"/>
      <c r="PZ72" s="56"/>
      <c r="QA72" s="56"/>
      <c r="QB72" s="56"/>
      <c r="QC72" s="56"/>
      <c r="QD72" s="56"/>
      <c r="QE72" s="56"/>
      <c r="QF72" s="56"/>
      <c r="QG72" s="56"/>
      <c r="QH72" s="56"/>
      <c r="QI72" s="56"/>
      <c r="QJ72" s="56"/>
      <c r="QK72" s="56"/>
      <c r="QL72" s="56"/>
      <c r="QM72" s="56"/>
      <c r="QN72" s="56"/>
      <c r="QO72" s="56"/>
      <c r="QP72" s="56"/>
      <c r="QQ72" s="56"/>
      <c r="QR72" s="56"/>
      <c r="QS72" s="56"/>
      <c r="QT72" s="56"/>
      <c r="QU72" s="56"/>
      <c r="QV72" s="56"/>
      <c r="QW72" s="56"/>
      <c r="QX72" s="56"/>
      <c r="QY72" s="56"/>
      <c r="QZ72" s="56"/>
      <c r="RA72" s="56"/>
      <c r="RB72" s="56"/>
      <c r="RC72" s="56"/>
      <c r="RD72" s="56"/>
      <c r="RE72" s="56"/>
      <c r="RF72" s="56"/>
      <c r="RG72" s="56"/>
      <c r="RH72" s="56"/>
      <c r="RI72" s="56"/>
      <c r="RJ72" s="56"/>
      <c r="RK72" s="56"/>
      <c r="RL72" s="56"/>
      <c r="RM72" s="56"/>
      <c r="RN72" s="56"/>
      <c r="RO72" s="56"/>
      <c r="RP72" s="56"/>
      <c r="RQ72" s="56"/>
      <c r="RR72" s="56"/>
      <c r="RS72" s="56"/>
      <c r="RT72" s="56"/>
      <c r="RU72" s="56"/>
      <c r="RV72" s="56"/>
      <c r="RW72" s="56"/>
      <c r="RX72" s="56"/>
      <c r="RY72" s="56"/>
      <c r="RZ72" s="56"/>
      <c r="SA72" s="56"/>
      <c r="SB72" s="56"/>
      <c r="SC72" s="56"/>
      <c r="SD72" s="56"/>
      <c r="SE72" s="56"/>
      <c r="SF72" s="56"/>
      <c r="SG72" s="56"/>
      <c r="SH72" s="56"/>
      <c r="SI72" s="56"/>
      <c r="SJ72" s="56"/>
      <c r="SK72" s="56"/>
      <c r="SL72" s="56"/>
      <c r="SM72" s="56"/>
      <c r="SN72" s="56"/>
      <c r="SO72" s="56"/>
      <c r="SP72" s="56"/>
      <c r="SQ72" s="56"/>
      <c r="SR72" s="56"/>
      <c r="SS72" s="56"/>
      <c r="ST72" s="56"/>
      <c r="SU72" s="56"/>
      <c r="SV72" s="56"/>
      <c r="SW72" s="56"/>
      <c r="SX72" s="56"/>
      <c r="SY72" s="56"/>
      <c r="SZ72" s="56"/>
      <c r="TA72" s="56"/>
      <c r="TB72" s="56"/>
      <c r="TC72" s="56"/>
      <c r="TD72" s="56"/>
      <c r="TE72" s="56"/>
      <c r="TF72" s="56"/>
      <c r="TG72" s="56"/>
      <c r="TH72" s="56"/>
      <c r="TI72" s="56"/>
      <c r="TJ72" s="56"/>
      <c r="TK72" s="56"/>
      <c r="TL72" s="56"/>
      <c r="TM72" s="56"/>
      <c r="TN72" s="56"/>
      <c r="TO72" s="56"/>
      <c r="TP72" s="56"/>
      <c r="TQ72" s="56"/>
      <c r="TR72" s="56"/>
      <c r="TS72" s="56"/>
      <c r="TT72" s="56"/>
      <c r="TU72" s="56"/>
      <c r="TV72" s="56"/>
      <c r="TW72" s="56"/>
      <c r="TX72" s="56"/>
      <c r="TY72" s="56"/>
      <c r="TZ72" s="56"/>
      <c r="UA72" s="56"/>
      <c r="UB72" s="56"/>
      <c r="UC72" s="56"/>
      <c r="UD72" s="56"/>
      <c r="UE72" s="56"/>
      <c r="UF72" s="56"/>
      <c r="UG72" s="56"/>
      <c r="UH72" s="56"/>
      <c r="UI72" s="56"/>
      <c r="UJ72" s="56"/>
      <c r="UK72" s="56"/>
      <c r="UL72" s="56"/>
      <c r="UM72" s="56"/>
      <c r="UN72" s="56"/>
      <c r="UO72" s="56"/>
      <c r="UP72" s="56"/>
      <c r="UQ72" s="56"/>
      <c r="UR72" s="56"/>
      <c r="US72" s="56"/>
      <c r="UT72" s="56"/>
      <c r="UU72" s="56"/>
      <c r="UV72" s="56"/>
      <c r="UW72" s="56"/>
      <c r="UX72" s="56"/>
      <c r="UY72" s="56"/>
      <c r="UZ72" s="56"/>
      <c r="VA72" s="56"/>
      <c r="VB72" s="56"/>
      <c r="VC72" s="56"/>
      <c r="VD72" s="56"/>
      <c r="VE72" s="56"/>
      <c r="VF72" s="56"/>
      <c r="VG72" s="56"/>
      <c r="VH72" s="56"/>
      <c r="VI72" s="56"/>
      <c r="VJ72" s="56"/>
      <c r="VK72" s="56"/>
      <c r="VL72" s="56"/>
      <c r="VM72" s="56"/>
      <c r="VN72" s="56"/>
      <c r="VO72" s="56"/>
      <c r="VP72" s="56"/>
      <c r="VQ72" s="56"/>
      <c r="VR72" s="56"/>
      <c r="VS72" s="56"/>
      <c r="VT72" s="56"/>
      <c r="VU72" s="56"/>
      <c r="VV72" s="56"/>
      <c r="VW72" s="56"/>
      <c r="VX72" s="56"/>
      <c r="VY72" s="56"/>
      <c r="VZ72" s="56"/>
      <c r="WA72" s="56"/>
      <c r="WB72" s="56"/>
      <c r="WC72" s="56"/>
      <c r="WD72" s="56"/>
      <c r="WE72" s="56"/>
      <c r="WF72" s="56"/>
      <c r="WG72" s="56"/>
      <c r="WH72" s="56"/>
      <c r="WI72" s="56"/>
      <c r="WJ72" s="56"/>
      <c r="WK72" s="56"/>
      <c r="WL72" s="56"/>
      <c r="WM72" s="56"/>
      <c r="WN72" s="56"/>
      <c r="WO72" s="56"/>
      <c r="WP72" s="56"/>
      <c r="WQ72" s="56"/>
      <c r="WR72" s="56"/>
      <c r="WS72" s="56"/>
      <c r="WT72" s="56"/>
      <c r="WU72" s="56"/>
      <c r="WV72" s="56"/>
      <c r="WW72" s="56"/>
      <c r="WX72" s="56"/>
      <c r="WY72" s="56"/>
      <c r="WZ72" s="56"/>
      <c r="XA72" s="56"/>
      <c r="XB72" s="56"/>
      <c r="XC72" s="56"/>
      <c r="XD72" s="56"/>
      <c r="XE72" s="56"/>
      <c r="XF72" s="56"/>
      <c r="XG72" s="56"/>
      <c r="XH72" s="56"/>
      <c r="XI72" s="56"/>
      <c r="XJ72" s="56"/>
      <c r="XK72" s="56"/>
      <c r="XL72" s="56"/>
      <c r="XM72" s="56"/>
      <c r="XN72" s="56"/>
      <c r="XO72" s="56"/>
      <c r="XP72" s="56"/>
      <c r="XQ72" s="56"/>
      <c r="XR72" s="56"/>
      <c r="XS72" s="56"/>
      <c r="XT72" s="56"/>
      <c r="XU72" s="56"/>
      <c r="XV72" s="56"/>
      <c r="XW72" s="56"/>
      <c r="XX72" s="56"/>
      <c r="XY72" s="56"/>
      <c r="XZ72" s="56"/>
      <c r="YA72" s="56"/>
      <c r="YB72" s="56"/>
      <c r="YC72" s="56"/>
      <c r="YD72" s="56"/>
      <c r="YE72" s="56"/>
      <c r="YF72" s="56"/>
      <c r="YG72" s="56"/>
      <c r="YH72" s="56"/>
      <c r="YI72" s="56"/>
      <c r="YJ72" s="56"/>
      <c r="YK72" s="56"/>
      <c r="YL72" s="56"/>
      <c r="YM72" s="56"/>
      <c r="YN72" s="56"/>
      <c r="YO72" s="56"/>
      <c r="YP72" s="56"/>
      <c r="YQ72" s="56"/>
      <c r="YR72" s="56"/>
      <c r="YS72" s="56"/>
      <c r="YT72" s="56"/>
      <c r="YU72" s="56"/>
      <c r="YV72" s="56"/>
      <c r="YW72" s="56"/>
      <c r="YX72" s="56"/>
      <c r="YY72" s="56"/>
    </row>
    <row r="73" spans="2:675" s="1" customFormat="1" ht="15" hidden="1" customHeight="1">
      <c r="B73" s="56"/>
      <c r="C73" s="56"/>
      <c r="D73" s="56"/>
      <c r="E73" s="56"/>
      <c r="F73" s="56"/>
      <c r="G73" s="56"/>
      <c r="H73" s="56"/>
      <c r="I73" s="56"/>
      <c r="J73" s="56"/>
      <c r="K73" s="56"/>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6"/>
      <c r="AU73" s="56"/>
      <c r="AV73" s="56"/>
      <c r="AW73" s="56"/>
      <c r="AX73" s="56"/>
      <c r="AY73" s="56"/>
      <c r="AZ73" s="56"/>
      <c r="BA73" s="56"/>
      <c r="BB73" s="56"/>
      <c r="BC73" s="56"/>
      <c r="BD73" s="56"/>
      <c r="BE73" s="56"/>
      <c r="BF73" s="56"/>
      <c r="BG73" s="56"/>
      <c r="BH73" s="56"/>
      <c r="BI73" s="56"/>
      <c r="BJ73" s="56"/>
      <c r="BK73" s="56"/>
      <c r="BL73" s="56"/>
      <c r="BM73" s="56"/>
      <c r="BN73" s="56"/>
      <c r="BO73" s="56"/>
      <c r="BP73" s="56"/>
      <c r="BQ73" s="56"/>
      <c r="BR73" s="56"/>
      <c r="BS73" s="56"/>
      <c r="BT73" s="56"/>
      <c r="BU73" s="56"/>
      <c r="BV73" s="56"/>
      <c r="BW73" s="56"/>
      <c r="BX73" s="56"/>
      <c r="BY73" s="56"/>
      <c r="BZ73" s="56"/>
      <c r="CA73" s="56"/>
      <c r="CB73" s="56"/>
      <c r="CC73" s="56"/>
      <c r="CD73" s="56"/>
      <c r="CE73" s="56"/>
      <c r="CF73" s="56"/>
      <c r="CG73" s="56"/>
      <c r="CH73" s="56"/>
      <c r="CI73" s="56"/>
      <c r="CJ73" s="56"/>
      <c r="CK73" s="56"/>
      <c r="CL73" s="56"/>
      <c r="CM73" s="56"/>
      <c r="CN73" s="56"/>
      <c r="CO73" s="56"/>
      <c r="CP73" s="56"/>
      <c r="CQ73" s="56"/>
      <c r="CR73" s="56"/>
      <c r="CS73" s="56"/>
      <c r="CT73" s="56"/>
      <c r="CU73" s="56"/>
      <c r="CV73" s="56"/>
      <c r="CW73" s="56"/>
      <c r="CX73" s="56"/>
      <c r="CY73" s="56"/>
      <c r="CZ73" s="56"/>
      <c r="DA73" s="56"/>
      <c r="DB73" s="56"/>
      <c r="DC73" s="56"/>
      <c r="DD73" s="56"/>
      <c r="DE73" s="56"/>
      <c r="DF73" s="56"/>
      <c r="DG73" s="56"/>
      <c r="DH73" s="56"/>
      <c r="DI73" s="56"/>
      <c r="DJ73" s="56"/>
      <c r="DK73" s="56"/>
      <c r="DL73" s="56"/>
      <c r="DM73" s="56"/>
      <c r="DN73" s="56"/>
      <c r="DO73" s="56"/>
      <c r="DP73" s="56"/>
      <c r="DQ73" s="56"/>
      <c r="DR73" s="56"/>
      <c r="DS73" s="56"/>
      <c r="DT73" s="56"/>
      <c r="DU73" s="56"/>
      <c r="DV73" s="56"/>
      <c r="DW73" s="56"/>
      <c r="DX73" s="56"/>
      <c r="DY73" s="56"/>
      <c r="DZ73" s="56"/>
      <c r="EA73" s="56"/>
      <c r="EB73" s="56"/>
      <c r="EC73" s="56"/>
      <c r="ED73" s="56"/>
      <c r="EE73" s="56"/>
      <c r="EF73" s="56"/>
      <c r="EG73" s="56"/>
      <c r="EH73" s="56"/>
      <c r="EI73" s="56"/>
      <c r="EJ73" s="56"/>
      <c r="EK73" s="56"/>
      <c r="EL73" s="56"/>
      <c r="EM73" s="56"/>
      <c r="EN73" s="56"/>
      <c r="EO73" s="56"/>
      <c r="EP73" s="56"/>
      <c r="EQ73" s="56"/>
      <c r="ER73" s="56"/>
      <c r="ES73" s="56"/>
      <c r="ET73" s="56"/>
      <c r="EU73" s="56"/>
      <c r="EV73" s="56"/>
      <c r="EW73" s="56"/>
      <c r="EX73" s="56"/>
      <c r="EY73" s="56"/>
      <c r="EZ73" s="56"/>
      <c r="FA73" s="56"/>
      <c r="FB73" s="56"/>
      <c r="FC73" s="56"/>
      <c r="FD73" s="56"/>
      <c r="FE73" s="56"/>
      <c r="FF73" s="56"/>
      <c r="FG73" s="56"/>
      <c r="FH73" s="56"/>
      <c r="FI73" s="56"/>
      <c r="FJ73" s="56"/>
      <c r="FK73" s="56"/>
      <c r="FL73" s="56"/>
      <c r="FM73" s="56"/>
      <c r="FN73" s="56"/>
      <c r="FO73" s="56"/>
      <c r="FP73" s="56"/>
      <c r="FQ73" s="56"/>
      <c r="FR73" s="56"/>
      <c r="FS73" s="56"/>
      <c r="FT73" s="56"/>
      <c r="FU73" s="56"/>
      <c r="FV73" s="56"/>
      <c r="FW73" s="56"/>
      <c r="FX73" s="56"/>
      <c r="FY73" s="56"/>
      <c r="FZ73" s="56"/>
      <c r="GA73" s="56"/>
      <c r="GB73" s="56"/>
      <c r="GC73" s="56"/>
      <c r="GD73" s="56"/>
      <c r="GE73" s="56"/>
      <c r="GF73" s="56"/>
      <c r="GG73" s="56"/>
      <c r="GH73" s="56"/>
      <c r="GI73" s="56"/>
      <c r="GJ73" s="56"/>
      <c r="GK73" s="56"/>
      <c r="GL73" s="56"/>
      <c r="GM73" s="56"/>
      <c r="GN73" s="56"/>
      <c r="GO73" s="56"/>
      <c r="GP73" s="56"/>
      <c r="GQ73" s="56"/>
      <c r="GR73" s="56"/>
      <c r="GS73" s="56"/>
      <c r="GT73" s="56"/>
      <c r="GU73" s="56"/>
      <c r="GV73" s="56"/>
      <c r="GW73" s="56"/>
      <c r="GX73" s="56"/>
      <c r="GY73" s="56"/>
      <c r="GZ73" s="56"/>
      <c r="HA73" s="56"/>
      <c r="HB73" s="56"/>
      <c r="HC73" s="56"/>
      <c r="HD73" s="56"/>
      <c r="HE73" s="56"/>
      <c r="HF73" s="56"/>
      <c r="HG73" s="56"/>
      <c r="HH73" s="56"/>
      <c r="HI73" s="56"/>
      <c r="HJ73" s="56"/>
      <c r="HK73" s="56"/>
      <c r="HL73" s="56"/>
      <c r="HM73" s="56"/>
      <c r="HN73" s="56"/>
      <c r="HO73" s="56"/>
      <c r="HP73" s="56"/>
      <c r="HQ73" s="56"/>
      <c r="HR73" s="56"/>
      <c r="HS73" s="56"/>
      <c r="HT73" s="56"/>
      <c r="HU73" s="56"/>
      <c r="HV73" s="56"/>
      <c r="HW73" s="56"/>
      <c r="HX73" s="56"/>
      <c r="HY73" s="56"/>
      <c r="HZ73" s="56"/>
      <c r="IA73" s="56"/>
      <c r="IB73" s="56"/>
      <c r="IC73" s="56"/>
      <c r="ID73" s="56"/>
      <c r="IE73" s="56"/>
      <c r="IF73" s="56"/>
      <c r="IG73" s="56"/>
      <c r="IH73" s="56"/>
      <c r="II73" s="56"/>
      <c r="IJ73" s="56"/>
      <c r="IK73" s="56"/>
      <c r="IL73" s="56"/>
      <c r="IM73" s="56"/>
      <c r="IN73" s="56"/>
      <c r="IO73" s="56"/>
      <c r="IP73" s="56"/>
      <c r="IQ73" s="56"/>
      <c r="IR73" s="56"/>
      <c r="IS73" s="56"/>
      <c r="IT73" s="56"/>
      <c r="IU73" s="56"/>
      <c r="IV73" s="56"/>
      <c r="IW73" s="56"/>
      <c r="IX73" s="56"/>
      <c r="IY73" s="56"/>
      <c r="IZ73" s="56"/>
      <c r="JA73" s="56"/>
      <c r="JB73" s="56"/>
      <c r="JC73" s="56"/>
      <c r="JD73" s="56"/>
      <c r="JE73" s="56"/>
      <c r="JF73" s="56"/>
      <c r="JG73" s="56"/>
      <c r="JH73" s="56"/>
      <c r="JI73" s="56"/>
      <c r="JJ73" s="56"/>
      <c r="JK73" s="56"/>
      <c r="JL73" s="56"/>
      <c r="JM73" s="56"/>
      <c r="JN73" s="56"/>
      <c r="JO73" s="56"/>
      <c r="JP73" s="56"/>
      <c r="JQ73" s="56"/>
      <c r="JR73" s="56"/>
      <c r="JS73" s="56"/>
      <c r="JT73" s="56"/>
      <c r="JU73" s="56"/>
      <c r="JV73" s="56"/>
      <c r="JW73" s="56"/>
      <c r="JX73" s="56"/>
      <c r="JY73" s="56"/>
      <c r="JZ73" s="56"/>
      <c r="KA73" s="56"/>
      <c r="KB73" s="56"/>
      <c r="KC73" s="56"/>
      <c r="KD73" s="56"/>
      <c r="KE73" s="56"/>
      <c r="KF73" s="56"/>
      <c r="KG73" s="56"/>
      <c r="KH73" s="56"/>
      <c r="KI73" s="56"/>
      <c r="KJ73" s="56"/>
      <c r="KK73" s="56"/>
      <c r="KL73" s="56"/>
      <c r="KM73" s="56"/>
      <c r="KN73" s="56"/>
      <c r="KO73" s="56"/>
      <c r="KP73" s="56"/>
      <c r="KQ73" s="56"/>
      <c r="KR73" s="56"/>
      <c r="KS73" s="56"/>
      <c r="KT73" s="56"/>
      <c r="KU73" s="56"/>
      <c r="KV73" s="56"/>
      <c r="KW73" s="56"/>
      <c r="KX73" s="56"/>
      <c r="KY73" s="56"/>
      <c r="KZ73" s="56"/>
      <c r="LA73" s="56"/>
      <c r="LB73" s="56"/>
      <c r="LC73" s="56"/>
      <c r="LD73" s="56"/>
      <c r="LE73" s="56"/>
      <c r="LF73" s="56"/>
      <c r="LG73" s="56"/>
      <c r="LH73" s="56"/>
      <c r="LI73" s="56"/>
      <c r="LJ73" s="56"/>
      <c r="LK73" s="56"/>
      <c r="LL73" s="56"/>
      <c r="LM73" s="56"/>
      <c r="LN73" s="56"/>
      <c r="LO73" s="56"/>
      <c r="LP73" s="56"/>
      <c r="LQ73" s="56"/>
      <c r="LR73" s="56"/>
      <c r="LS73" s="56"/>
      <c r="LT73" s="56"/>
      <c r="LU73" s="56"/>
      <c r="LV73" s="56"/>
      <c r="LW73" s="56"/>
      <c r="LX73" s="56"/>
      <c r="LY73" s="56"/>
      <c r="LZ73" s="56"/>
      <c r="MA73" s="56"/>
      <c r="MB73" s="56"/>
      <c r="MC73" s="56"/>
      <c r="MD73" s="56"/>
      <c r="ME73" s="56"/>
      <c r="MF73" s="56"/>
      <c r="MG73" s="56"/>
      <c r="MH73" s="56"/>
      <c r="MI73" s="56"/>
      <c r="MJ73" s="56"/>
      <c r="MK73" s="56"/>
      <c r="ML73" s="56"/>
      <c r="MM73" s="56"/>
      <c r="MN73" s="56"/>
      <c r="MO73" s="56"/>
      <c r="MP73" s="56"/>
      <c r="MQ73" s="56"/>
      <c r="MR73" s="56"/>
      <c r="MS73" s="56"/>
      <c r="MT73" s="56"/>
      <c r="MU73" s="56"/>
      <c r="MV73" s="56"/>
      <c r="MW73" s="56"/>
      <c r="MX73" s="56"/>
      <c r="MY73" s="56"/>
      <c r="MZ73" s="56"/>
      <c r="NA73" s="56"/>
      <c r="NB73" s="56"/>
      <c r="NC73" s="56"/>
      <c r="ND73" s="56"/>
      <c r="NE73" s="56"/>
      <c r="NF73" s="56"/>
      <c r="NG73" s="56"/>
      <c r="NH73" s="56"/>
      <c r="NI73" s="56"/>
      <c r="NJ73" s="56"/>
      <c r="NK73" s="56"/>
      <c r="NL73" s="56"/>
      <c r="NM73" s="56"/>
      <c r="NN73" s="56"/>
      <c r="NO73" s="56"/>
      <c r="NP73" s="56"/>
      <c r="NQ73" s="56"/>
      <c r="NR73" s="56"/>
      <c r="NS73" s="56"/>
      <c r="NT73" s="56"/>
      <c r="NU73" s="56"/>
      <c r="NV73" s="56"/>
      <c r="NW73" s="56"/>
      <c r="NX73" s="56"/>
      <c r="NY73" s="56"/>
      <c r="NZ73" s="56"/>
      <c r="OA73" s="56"/>
      <c r="OB73" s="56"/>
      <c r="OC73" s="56"/>
      <c r="OD73" s="56"/>
      <c r="OE73" s="56"/>
      <c r="OF73" s="56"/>
      <c r="OG73" s="56"/>
      <c r="OH73" s="56"/>
      <c r="OI73" s="56"/>
      <c r="OJ73" s="56"/>
      <c r="OK73" s="56"/>
      <c r="OL73" s="56"/>
      <c r="OM73" s="56"/>
      <c r="ON73" s="56"/>
      <c r="OO73" s="56"/>
      <c r="OP73" s="56"/>
      <c r="OQ73" s="56"/>
      <c r="OR73" s="56"/>
      <c r="OS73" s="56"/>
      <c r="OT73" s="56"/>
      <c r="OU73" s="56"/>
      <c r="OV73" s="56"/>
      <c r="OW73" s="56"/>
      <c r="OX73" s="56"/>
      <c r="OY73" s="56"/>
      <c r="OZ73" s="56"/>
      <c r="PA73" s="56"/>
      <c r="PB73" s="56"/>
      <c r="PC73" s="56"/>
      <c r="PD73" s="56"/>
      <c r="PE73" s="56"/>
      <c r="PF73" s="56"/>
      <c r="PG73" s="56"/>
      <c r="PH73" s="56"/>
      <c r="PI73" s="56"/>
      <c r="PJ73" s="56"/>
      <c r="PK73" s="56"/>
      <c r="PL73" s="56"/>
      <c r="PM73" s="56"/>
      <c r="PN73" s="56"/>
      <c r="PO73" s="56"/>
      <c r="PP73" s="56"/>
      <c r="PQ73" s="56"/>
      <c r="PR73" s="56"/>
      <c r="PS73" s="56"/>
      <c r="PT73" s="56"/>
      <c r="PU73" s="56"/>
      <c r="PV73" s="56"/>
      <c r="PW73" s="56"/>
      <c r="PX73" s="56"/>
      <c r="PY73" s="56"/>
      <c r="PZ73" s="56"/>
      <c r="QA73" s="56"/>
      <c r="QB73" s="56"/>
      <c r="QC73" s="56"/>
      <c r="QD73" s="56"/>
      <c r="QE73" s="56"/>
      <c r="QF73" s="56"/>
      <c r="QG73" s="56"/>
      <c r="QH73" s="56"/>
      <c r="QI73" s="56"/>
      <c r="QJ73" s="56"/>
      <c r="QK73" s="56"/>
      <c r="QL73" s="56"/>
      <c r="QM73" s="56"/>
      <c r="QN73" s="56"/>
      <c r="QO73" s="56"/>
      <c r="QP73" s="56"/>
      <c r="QQ73" s="56"/>
      <c r="QR73" s="56"/>
      <c r="QS73" s="56"/>
      <c r="QT73" s="56"/>
      <c r="QU73" s="56"/>
      <c r="QV73" s="56"/>
      <c r="QW73" s="56"/>
      <c r="QX73" s="56"/>
      <c r="QY73" s="56"/>
      <c r="QZ73" s="56"/>
      <c r="RA73" s="56"/>
      <c r="RB73" s="56"/>
      <c r="RC73" s="56"/>
      <c r="RD73" s="56"/>
      <c r="RE73" s="56"/>
      <c r="RF73" s="56"/>
      <c r="RG73" s="56"/>
      <c r="RH73" s="56"/>
      <c r="RI73" s="56"/>
      <c r="RJ73" s="56"/>
      <c r="RK73" s="56"/>
      <c r="RL73" s="56"/>
      <c r="RM73" s="56"/>
      <c r="RN73" s="56"/>
      <c r="RO73" s="56"/>
      <c r="RP73" s="56"/>
      <c r="RQ73" s="56"/>
      <c r="RR73" s="56"/>
      <c r="RS73" s="56"/>
      <c r="RT73" s="56"/>
      <c r="RU73" s="56"/>
      <c r="RV73" s="56"/>
      <c r="RW73" s="56"/>
      <c r="RX73" s="56"/>
      <c r="RY73" s="56"/>
      <c r="RZ73" s="56"/>
      <c r="SA73" s="56"/>
      <c r="SB73" s="56"/>
      <c r="SC73" s="56"/>
      <c r="SD73" s="56"/>
      <c r="SE73" s="56"/>
      <c r="SF73" s="56"/>
      <c r="SG73" s="56"/>
      <c r="SH73" s="56"/>
      <c r="SI73" s="56"/>
      <c r="SJ73" s="56"/>
      <c r="SK73" s="56"/>
      <c r="SL73" s="56"/>
      <c r="SM73" s="56"/>
      <c r="SN73" s="56"/>
      <c r="SO73" s="56"/>
      <c r="SP73" s="56"/>
      <c r="SQ73" s="56"/>
      <c r="SR73" s="56"/>
      <c r="SS73" s="56"/>
      <c r="ST73" s="56"/>
      <c r="SU73" s="56"/>
      <c r="SV73" s="56"/>
      <c r="SW73" s="56"/>
      <c r="SX73" s="56"/>
      <c r="SY73" s="56"/>
      <c r="SZ73" s="56"/>
      <c r="TA73" s="56"/>
      <c r="TB73" s="56"/>
      <c r="TC73" s="56"/>
      <c r="TD73" s="56"/>
      <c r="TE73" s="56"/>
      <c r="TF73" s="56"/>
      <c r="TG73" s="56"/>
      <c r="TH73" s="56"/>
      <c r="TI73" s="56"/>
      <c r="TJ73" s="56"/>
      <c r="TK73" s="56"/>
      <c r="TL73" s="56"/>
      <c r="TM73" s="56"/>
      <c r="TN73" s="56"/>
      <c r="TO73" s="56"/>
      <c r="TP73" s="56"/>
      <c r="TQ73" s="56"/>
      <c r="TR73" s="56"/>
      <c r="TS73" s="56"/>
      <c r="TT73" s="56"/>
      <c r="TU73" s="56"/>
      <c r="TV73" s="56"/>
      <c r="TW73" s="56"/>
      <c r="TX73" s="56"/>
      <c r="TY73" s="56"/>
      <c r="TZ73" s="56"/>
      <c r="UA73" s="56"/>
      <c r="UB73" s="56"/>
      <c r="UC73" s="56"/>
      <c r="UD73" s="56"/>
      <c r="UE73" s="56"/>
      <c r="UF73" s="56"/>
      <c r="UG73" s="56"/>
      <c r="UH73" s="56"/>
      <c r="UI73" s="56"/>
      <c r="UJ73" s="56"/>
      <c r="UK73" s="56"/>
      <c r="UL73" s="56"/>
      <c r="UM73" s="56"/>
      <c r="UN73" s="56"/>
      <c r="UO73" s="56"/>
      <c r="UP73" s="56"/>
      <c r="UQ73" s="56"/>
      <c r="UR73" s="56"/>
      <c r="US73" s="56"/>
      <c r="UT73" s="56"/>
      <c r="UU73" s="56"/>
      <c r="UV73" s="56"/>
      <c r="UW73" s="56"/>
      <c r="UX73" s="56"/>
      <c r="UY73" s="56"/>
      <c r="UZ73" s="56"/>
      <c r="VA73" s="56"/>
      <c r="VB73" s="56"/>
      <c r="VC73" s="56"/>
      <c r="VD73" s="56"/>
      <c r="VE73" s="56"/>
      <c r="VF73" s="56"/>
      <c r="VG73" s="56"/>
      <c r="VH73" s="56"/>
      <c r="VI73" s="56"/>
      <c r="VJ73" s="56"/>
      <c r="VK73" s="56"/>
      <c r="VL73" s="56"/>
      <c r="VM73" s="56"/>
      <c r="VN73" s="56"/>
      <c r="VO73" s="56"/>
      <c r="VP73" s="56"/>
      <c r="VQ73" s="56"/>
      <c r="VR73" s="56"/>
      <c r="VS73" s="56"/>
      <c r="VT73" s="56"/>
      <c r="VU73" s="56"/>
      <c r="VV73" s="56"/>
      <c r="VW73" s="56"/>
      <c r="VX73" s="56"/>
      <c r="VY73" s="56"/>
      <c r="VZ73" s="56"/>
      <c r="WA73" s="56"/>
      <c r="WB73" s="56"/>
      <c r="WC73" s="56"/>
      <c r="WD73" s="56"/>
      <c r="WE73" s="56"/>
      <c r="WF73" s="56"/>
      <c r="WG73" s="56"/>
      <c r="WH73" s="56"/>
      <c r="WI73" s="56"/>
      <c r="WJ73" s="56"/>
      <c r="WK73" s="56"/>
      <c r="WL73" s="56"/>
      <c r="WM73" s="56"/>
      <c r="WN73" s="56"/>
      <c r="WO73" s="56"/>
      <c r="WP73" s="56"/>
      <c r="WQ73" s="56"/>
      <c r="WR73" s="56"/>
      <c r="WS73" s="56"/>
      <c r="WT73" s="56"/>
      <c r="WU73" s="56"/>
      <c r="WV73" s="56"/>
      <c r="WW73" s="56"/>
      <c r="WX73" s="56"/>
      <c r="WY73" s="56"/>
      <c r="WZ73" s="56"/>
      <c r="XA73" s="56"/>
      <c r="XB73" s="56"/>
      <c r="XC73" s="56"/>
      <c r="XD73" s="56"/>
      <c r="XE73" s="56"/>
      <c r="XF73" s="56"/>
      <c r="XG73" s="56"/>
      <c r="XH73" s="56"/>
      <c r="XI73" s="56"/>
      <c r="XJ73" s="56"/>
      <c r="XK73" s="56"/>
      <c r="XL73" s="56"/>
      <c r="XM73" s="56"/>
      <c r="XN73" s="56"/>
      <c r="XO73" s="56"/>
      <c r="XP73" s="56"/>
      <c r="XQ73" s="56"/>
      <c r="XR73" s="56"/>
      <c r="XS73" s="56"/>
      <c r="XT73" s="56"/>
      <c r="XU73" s="56"/>
      <c r="XV73" s="56"/>
      <c r="XW73" s="56"/>
      <c r="XX73" s="56"/>
      <c r="XY73" s="56"/>
      <c r="XZ73" s="56"/>
      <c r="YA73" s="56"/>
      <c r="YB73" s="56"/>
      <c r="YC73" s="56"/>
      <c r="YD73" s="56"/>
      <c r="YE73" s="56"/>
      <c r="YF73" s="56"/>
      <c r="YG73" s="56"/>
      <c r="YH73" s="56"/>
      <c r="YI73" s="56"/>
      <c r="YJ73" s="56"/>
      <c r="YK73" s="56"/>
      <c r="YL73" s="56"/>
      <c r="YM73" s="56"/>
      <c r="YN73" s="56"/>
      <c r="YO73" s="56"/>
      <c r="YP73" s="56"/>
      <c r="YQ73" s="56"/>
      <c r="YR73" s="56"/>
      <c r="YS73" s="56"/>
      <c r="YT73" s="56"/>
      <c r="YU73" s="56"/>
      <c r="YV73" s="56"/>
      <c r="YW73" s="56"/>
      <c r="YX73" s="56"/>
      <c r="YY73" s="56"/>
    </row>
    <row r="74" spans="2:675" s="1" customFormat="1" ht="15" hidden="1" customHeight="1">
      <c r="B74" s="56"/>
      <c r="C74" s="56"/>
      <c r="D74" s="56"/>
      <c r="E74" s="56"/>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6"/>
      <c r="AU74" s="56"/>
      <c r="AV74" s="56"/>
      <c r="AW74" s="56"/>
      <c r="AX74" s="56"/>
      <c r="AY74" s="56"/>
      <c r="AZ74" s="56"/>
      <c r="BA74" s="56"/>
      <c r="BB74" s="56"/>
      <c r="BC74" s="56"/>
      <c r="BD74" s="56"/>
      <c r="BE74" s="56"/>
      <c r="BF74" s="56"/>
      <c r="BG74" s="56"/>
      <c r="BH74" s="56"/>
      <c r="BI74" s="56"/>
      <c r="BJ74" s="56"/>
      <c r="BK74" s="56"/>
      <c r="BL74" s="56"/>
      <c r="BM74" s="56"/>
      <c r="BN74" s="56"/>
      <c r="BO74" s="56"/>
      <c r="BP74" s="56"/>
      <c r="BQ74" s="56"/>
      <c r="BR74" s="56"/>
      <c r="BS74" s="56"/>
      <c r="BT74" s="56"/>
      <c r="BU74" s="56"/>
      <c r="BV74" s="56"/>
      <c r="BW74" s="56"/>
      <c r="BX74" s="56"/>
      <c r="BY74" s="56"/>
      <c r="BZ74" s="56"/>
      <c r="CA74" s="56"/>
      <c r="CB74" s="56"/>
      <c r="CC74" s="56"/>
      <c r="CD74" s="56"/>
      <c r="CE74" s="56"/>
      <c r="CF74" s="56"/>
      <c r="CG74" s="56"/>
      <c r="CH74" s="56"/>
      <c r="CI74" s="56"/>
      <c r="CJ74" s="56"/>
      <c r="CK74" s="56"/>
      <c r="CL74" s="56"/>
      <c r="CM74" s="56"/>
      <c r="CN74" s="56"/>
      <c r="CO74" s="56"/>
      <c r="CP74" s="56"/>
      <c r="CQ74" s="56"/>
      <c r="CR74" s="56"/>
      <c r="CS74" s="56"/>
      <c r="CT74" s="56"/>
      <c r="CU74" s="56"/>
      <c r="CV74" s="56"/>
      <c r="CW74" s="56"/>
      <c r="CX74" s="56"/>
      <c r="CY74" s="56"/>
      <c r="CZ74" s="56"/>
      <c r="DA74" s="56"/>
      <c r="DB74" s="56"/>
      <c r="DC74" s="56"/>
      <c r="DD74" s="56"/>
      <c r="DE74" s="56"/>
      <c r="DF74" s="56"/>
      <c r="DG74" s="56"/>
      <c r="DH74" s="56"/>
      <c r="DI74" s="56"/>
      <c r="DJ74" s="56"/>
      <c r="DK74" s="56"/>
      <c r="DL74" s="56"/>
      <c r="DM74" s="56"/>
      <c r="DN74" s="56"/>
      <c r="DO74" s="56"/>
      <c r="DP74" s="56"/>
      <c r="DQ74" s="56"/>
      <c r="DR74" s="56"/>
      <c r="DS74" s="56"/>
      <c r="DT74" s="56"/>
      <c r="DU74" s="56"/>
      <c r="DV74" s="56"/>
      <c r="DW74" s="56"/>
      <c r="DX74" s="56"/>
      <c r="DY74" s="56"/>
      <c r="DZ74" s="56"/>
      <c r="EA74" s="56"/>
      <c r="EB74" s="56"/>
      <c r="EC74" s="56"/>
      <c r="ED74" s="56"/>
      <c r="EE74" s="56"/>
      <c r="EF74" s="56"/>
      <c r="EG74" s="56"/>
      <c r="EH74" s="56"/>
      <c r="EI74" s="56"/>
      <c r="EJ74" s="56"/>
      <c r="EK74" s="56"/>
      <c r="EL74" s="56"/>
      <c r="EM74" s="56"/>
      <c r="EN74" s="56"/>
      <c r="EO74" s="56"/>
      <c r="EP74" s="56"/>
      <c r="EQ74" s="56"/>
      <c r="ER74" s="56"/>
      <c r="ES74" s="56"/>
      <c r="ET74" s="56"/>
      <c r="EU74" s="56"/>
      <c r="EV74" s="56"/>
      <c r="EW74" s="56"/>
      <c r="EX74" s="56"/>
      <c r="EY74" s="56"/>
      <c r="EZ74" s="56"/>
      <c r="FA74" s="56"/>
      <c r="FB74" s="56"/>
      <c r="FC74" s="56"/>
      <c r="FD74" s="56"/>
      <c r="FE74" s="56"/>
      <c r="FF74" s="56"/>
      <c r="FG74" s="56"/>
      <c r="FH74" s="56"/>
      <c r="FI74" s="56"/>
      <c r="FJ74" s="56"/>
      <c r="FK74" s="56"/>
      <c r="FL74" s="56"/>
      <c r="FM74" s="56"/>
      <c r="FN74" s="56"/>
      <c r="FO74" s="56"/>
      <c r="FP74" s="56"/>
      <c r="FQ74" s="56"/>
      <c r="FR74" s="56"/>
      <c r="FS74" s="56"/>
      <c r="FT74" s="56"/>
      <c r="FU74" s="56"/>
      <c r="FV74" s="56"/>
      <c r="FW74" s="56"/>
      <c r="FX74" s="56"/>
      <c r="FY74" s="56"/>
      <c r="FZ74" s="56"/>
      <c r="GA74" s="56"/>
      <c r="GB74" s="56"/>
      <c r="GC74" s="56"/>
      <c r="GD74" s="56"/>
      <c r="GE74" s="56"/>
      <c r="GF74" s="56"/>
      <c r="GG74" s="56"/>
      <c r="GH74" s="56"/>
      <c r="GI74" s="56"/>
      <c r="GJ74" s="56"/>
      <c r="GK74" s="56"/>
      <c r="GL74" s="56"/>
      <c r="GM74" s="56"/>
      <c r="GN74" s="56"/>
      <c r="GO74" s="56"/>
      <c r="GP74" s="56"/>
      <c r="GQ74" s="56"/>
      <c r="GR74" s="56"/>
      <c r="GS74" s="56"/>
      <c r="GT74" s="56"/>
      <c r="GU74" s="56"/>
      <c r="GV74" s="56"/>
      <c r="GW74" s="56"/>
      <c r="GX74" s="56"/>
      <c r="GY74" s="56"/>
      <c r="GZ74" s="56"/>
      <c r="HA74" s="56"/>
      <c r="HB74" s="56"/>
      <c r="HC74" s="56"/>
      <c r="HD74" s="56"/>
      <c r="HE74" s="56"/>
      <c r="HF74" s="56"/>
      <c r="HG74" s="56"/>
      <c r="HH74" s="56"/>
      <c r="HI74" s="56"/>
      <c r="HJ74" s="56"/>
      <c r="HK74" s="56"/>
      <c r="HL74" s="56"/>
      <c r="HM74" s="56"/>
      <c r="HN74" s="56"/>
      <c r="HO74" s="56"/>
      <c r="HP74" s="56"/>
      <c r="HQ74" s="56"/>
      <c r="HR74" s="56"/>
      <c r="HS74" s="56"/>
      <c r="HT74" s="56"/>
      <c r="HU74" s="56"/>
      <c r="HV74" s="56"/>
      <c r="HW74" s="56"/>
      <c r="HX74" s="56"/>
      <c r="HY74" s="56"/>
      <c r="HZ74" s="56"/>
      <c r="IA74" s="56"/>
      <c r="IB74" s="56"/>
      <c r="IC74" s="56"/>
      <c r="ID74" s="56"/>
      <c r="IE74" s="56"/>
      <c r="IF74" s="56"/>
      <c r="IG74" s="56"/>
      <c r="IH74" s="56"/>
      <c r="II74" s="56"/>
      <c r="IJ74" s="56"/>
      <c r="IK74" s="56"/>
      <c r="IL74" s="56"/>
      <c r="IM74" s="56"/>
      <c r="IN74" s="56"/>
      <c r="IO74" s="56"/>
      <c r="IP74" s="56"/>
      <c r="IQ74" s="56"/>
      <c r="IR74" s="56"/>
      <c r="IS74" s="56"/>
      <c r="IT74" s="56"/>
      <c r="IU74" s="56"/>
      <c r="IV74" s="56"/>
      <c r="IW74" s="56"/>
      <c r="IX74" s="56"/>
      <c r="IY74" s="56"/>
      <c r="IZ74" s="56"/>
      <c r="JA74" s="56"/>
      <c r="JB74" s="56"/>
      <c r="JC74" s="56"/>
      <c r="JD74" s="56"/>
      <c r="JE74" s="56"/>
      <c r="JF74" s="56"/>
      <c r="JG74" s="56"/>
      <c r="JH74" s="56"/>
      <c r="JI74" s="56"/>
      <c r="JJ74" s="56"/>
      <c r="JK74" s="56"/>
      <c r="JL74" s="56"/>
      <c r="JM74" s="56"/>
      <c r="JN74" s="56"/>
      <c r="JO74" s="56"/>
      <c r="JP74" s="56"/>
      <c r="JQ74" s="56"/>
      <c r="JR74" s="56"/>
      <c r="JS74" s="56"/>
      <c r="JT74" s="56"/>
      <c r="JU74" s="56"/>
      <c r="JV74" s="56"/>
      <c r="JW74" s="56"/>
      <c r="JX74" s="56"/>
      <c r="JY74" s="56"/>
      <c r="JZ74" s="56"/>
      <c r="KA74" s="56"/>
      <c r="KB74" s="56"/>
      <c r="KC74" s="56"/>
      <c r="KD74" s="56"/>
      <c r="KE74" s="56"/>
      <c r="KF74" s="56"/>
      <c r="KG74" s="56"/>
      <c r="KH74" s="56"/>
      <c r="KI74" s="56"/>
      <c r="KJ74" s="56"/>
      <c r="KK74" s="56"/>
      <c r="KL74" s="56"/>
      <c r="KM74" s="56"/>
      <c r="KN74" s="56"/>
      <c r="KO74" s="56"/>
      <c r="KP74" s="56"/>
      <c r="KQ74" s="56"/>
      <c r="KR74" s="56"/>
      <c r="KS74" s="56"/>
      <c r="KT74" s="56"/>
      <c r="KU74" s="56"/>
      <c r="KV74" s="56"/>
      <c r="KW74" s="56"/>
      <c r="KX74" s="56"/>
      <c r="KY74" s="56"/>
      <c r="KZ74" s="56"/>
      <c r="LA74" s="56"/>
      <c r="LB74" s="56"/>
      <c r="LC74" s="56"/>
      <c r="LD74" s="56"/>
      <c r="LE74" s="56"/>
      <c r="LF74" s="56"/>
      <c r="LG74" s="56"/>
      <c r="LH74" s="56"/>
      <c r="LI74" s="56"/>
      <c r="LJ74" s="56"/>
      <c r="LK74" s="56"/>
      <c r="LL74" s="56"/>
      <c r="LM74" s="56"/>
      <c r="LN74" s="56"/>
      <c r="LO74" s="56"/>
      <c r="LP74" s="56"/>
      <c r="LQ74" s="56"/>
      <c r="LR74" s="56"/>
      <c r="LS74" s="56"/>
      <c r="LT74" s="56"/>
      <c r="LU74" s="56"/>
      <c r="LV74" s="56"/>
      <c r="LW74" s="56"/>
      <c r="LX74" s="56"/>
      <c r="LY74" s="56"/>
      <c r="LZ74" s="56"/>
      <c r="MA74" s="56"/>
      <c r="MB74" s="56"/>
      <c r="MC74" s="56"/>
      <c r="MD74" s="56"/>
      <c r="ME74" s="56"/>
      <c r="MF74" s="56"/>
      <c r="MG74" s="56"/>
      <c r="MH74" s="56"/>
      <c r="MI74" s="56"/>
      <c r="MJ74" s="56"/>
      <c r="MK74" s="56"/>
      <c r="ML74" s="56"/>
      <c r="MM74" s="56"/>
      <c r="MN74" s="56"/>
      <c r="MO74" s="56"/>
      <c r="MP74" s="56"/>
      <c r="MQ74" s="56"/>
      <c r="MR74" s="56"/>
      <c r="MS74" s="56"/>
      <c r="MT74" s="56"/>
      <c r="MU74" s="56"/>
      <c r="MV74" s="56"/>
      <c r="MW74" s="56"/>
      <c r="MX74" s="56"/>
      <c r="MY74" s="56"/>
      <c r="MZ74" s="56"/>
      <c r="NA74" s="56"/>
      <c r="NB74" s="56"/>
      <c r="NC74" s="56"/>
      <c r="ND74" s="56"/>
      <c r="NE74" s="56"/>
      <c r="NF74" s="56"/>
      <c r="NG74" s="56"/>
      <c r="NH74" s="56"/>
      <c r="NI74" s="56"/>
      <c r="NJ74" s="56"/>
      <c r="NK74" s="56"/>
      <c r="NL74" s="56"/>
      <c r="NM74" s="56"/>
      <c r="NN74" s="56"/>
      <c r="NO74" s="56"/>
      <c r="NP74" s="56"/>
      <c r="NQ74" s="56"/>
      <c r="NR74" s="56"/>
      <c r="NS74" s="56"/>
      <c r="NT74" s="56"/>
      <c r="NU74" s="56"/>
      <c r="NV74" s="56"/>
      <c r="NW74" s="56"/>
      <c r="NX74" s="56"/>
      <c r="NY74" s="56"/>
      <c r="NZ74" s="56"/>
      <c r="OA74" s="56"/>
      <c r="OB74" s="56"/>
      <c r="OC74" s="56"/>
      <c r="OD74" s="56"/>
      <c r="OE74" s="56"/>
      <c r="OF74" s="56"/>
      <c r="OG74" s="56"/>
      <c r="OH74" s="56"/>
      <c r="OI74" s="56"/>
      <c r="OJ74" s="56"/>
      <c r="OK74" s="56"/>
      <c r="OL74" s="56"/>
      <c r="OM74" s="56"/>
      <c r="ON74" s="56"/>
      <c r="OO74" s="56"/>
      <c r="OP74" s="56"/>
      <c r="OQ74" s="56"/>
      <c r="OR74" s="56"/>
      <c r="OS74" s="56"/>
      <c r="OT74" s="56"/>
      <c r="OU74" s="56"/>
      <c r="OV74" s="56"/>
      <c r="OW74" s="56"/>
      <c r="OX74" s="56"/>
      <c r="OY74" s="56"/>
      <c r="OZ74" s="56"/>
      <c r="PA74" s="56"/>
      <c r="PB74" s="56"/>
      <c r="PC74" s="56"/>
      <c r="PD74" s="56"/>
      <c r="PE74" s="56"/>
      <c r="PF74" s="56"/>
      <c r="PG74" s="56"/>
      <c r="PH74" s="56"/>
      <c r="PI74" s="56"/>
      <c r="PJ74" s="56"/>
      <c r="PK74" s="56"/>
      <c r="PL74" s="56"/>
      <c r="PM74" s="56"/>
      <c r="PN74" s="56"/>
      <c r="PO74" s="56"/>
      <c r="PP74" s="56"/>
      <c r="PQ74" s="56"/>
      <c r="PR74" s="56"/>
      <c r="PS74" s="56"/>
      <c r="PT74" s="56"/>
      <c r="PU74" s="56"/>
      <c r="PV74" s="56"/>
      <c r="PW74" s="56"/>
      <c r="PX74" s="56"/>
      <c r="PY74" s="56"/>
      <c r="PZ74" s="56"/>
      <c r="QA74" s="56"/>
      <c r="QB74" s="56"/>
      <c r="QC74" s="56"/>
      <c r="QD74" s="56"/>
      <c r="QE74" s="56"/>
      <c r="QF74" s="56"/>
      <c r="QG74" s="56"/>
      <c r="QH74" s="56"/>
      <c r="QI74" s="56"/>
      <c r="QJ74" s="56"/>
      <c r="QK74" s="56"/>
      <c r="QL74" s="56"/>
      <c r="QM74" s="56"/>
      <c r="QN74" s="56"/>
      <c r="QO74" s="56"/>
      <c r="QP74" s="56"/>
      <c r="QQ74" s="56"/>
      <c r="QR74" s="56"/>
      <c r="QS74" s="56"/>
      <c r="QT74" s="56"/>
      <c r="QU74" s="56"/>
      <c r="QV74" s="56"/>
      <c r="QW74" s="56"/>
      <c r="QX74" s="56"/>
      <c r="QY74" s="56"/>
      <c r="QZ74" s="56"/>
      <c r="RA74" s="56"/>
      <c r="RB74" s="56"/>
      <c r="RC74" s="56"/>
      <c r="RD74" s="56"/>
      <c r="RE74" s="56"/>
      <c r="RF74" s="56"/>
      <c r="RG74" s="56"/>
      <c r="RH74" s="56"/>
      <c r="RI74" s="56"/>
      <c r="RJ74" s="56"/>
      <c r="RK74" s="56"/>
      <c r="RL74" s="56"/>
      <c r="RM74" s="56"/>
      <c r="RN74" s="56"/>
      <c r="RO74" s="56"/>
      <c r="RP74" s="56"/>
      <c r="RQ74" s="56"/>
      <c r="RR74" s="56"/>
      <c r="RS74" s="56"/>
      <c r="RT74" s="56"/>
      <c r="RU74" s="56"/>
      <c r="RV74" s="56"/>
      <c r="RW74" s="56"/>
      <c r="RX74" s="56"/>
      <c r="RY74" s="56"/>
      <c r="RZ74" s="56"/>
      <c r="SA74" s="56"/>
      <c r="SB74" s="56"/>
      <c r="SC74" s="56"/>
      <c r="SD74" s="56"/>
      <c r="SE74" s="56"/>
      <c r="SF74" s="56"/>
      <c r="SG74" s="56"/>
      <c r="SH74" s="56"/>
      <c r="SI74" s="56"/>
      <c r="SJ74" s="56"/>
      <c r="SK74" s="56"/>
      <c r="SL74" s="56"/>
      <c r="SM74" s="56"/>
      <c r="SN74" s="56"/>
      <c r="SO74" s="56"/>
      <c r="SP74" s="56"/>
      <c r="SQ74" s="56"/>
      <c r="SR74" s="56"/>
      <c r="SS74" s="56"/>
      <c r="ST74" s="56"/>
      <c r="SU74" s="56"/>
      <c r="SV74" s="56"/>
      <c r="SW74" s="56"/>
      <c r="SX74" s="56"/>
      <c r="SY74" s="56"/>
      <c r="SZ74" s="56"/>
      <c r="TA74" s="56"/>
      <c r="TB74" s="56"/>
      <c r="TC74" s="56"/>
      <c r="TD74" s="56"/>
      <c r="TE74" s="56"/>
      <c r="TF74" s="56"/>
      <c r="TG74" s="56"/>
      <c r="TH74" s="56"/>
      <c r="TI74" s="56"/>
      <c r="TJ74" s="56"/>
      <c r="TK74" s="56"/>
      <c r="TL74" s="56"/>
      <c r="TM74" s="56"/>
      <c r="TN74" s="56"/>
      <c r="TO74" s="56"/>
      <c r="TP74" s="56"/>
      <c r="TQ74" s="56"/>
      <c r="TR74" s="56"/>
      <c r="TS74" s="56"/>
      <c r="TT74" s="56"/>
      <c r="TU74" s="56"/>
      <c r="TV74" s="56"/>
      <c r="TW74" s="56"/>
      <c r="TX74" s="56"/>
      <c r="TY74" s="56"/>
      <c r="TZ74" s="56"/>
      <c r="UA74" s="56"/>
      <c r="UB74" s="56"/>
      <c r="UC74" s="56"/>
      <c r="UD74" s="56"/>
      <c r="UE74" s="56"/>
      <c r="UF74" s="56"/>
      <c r="UG74" s="56"/>
      <c r="UH74" s="56"/>
      <c r="UI74" s="56"/>
      <c r="UJ74" s="56"/>
      <c r="UK74" s="56"/>
      <c r="UL74" s="56"/>
      <c r="UM74" s="56"/>
      <c r="UN74" s="56"/>
      <c r="UO74" s="56"/>
      <c r="UP74" s="56"/>
      <c r="UQ74" s="56"/>
      <c r="UR74" s="56"/>
      <c r="US74" s="56"/>
      <c r="UT74" s="56"/>
      <c r="UU74" s="56"/>
      <c r="UV74" s="56"/>
      <c r="UW74" s="56"/>
      <c r="UX74" s="56"/>
      <c r="UY74" s="56"/>
      <c r="UZ74" s="56"/>
      <c r="VA74" s="56"/>
      <c r="VB74" s="56"/>
      <c r="VC74" s="56"/>
      <c r="VD74" s="56"/>
      <c r="VE74" s="56"/>
      <c r="VF74" s="56"/>
      <c r="VG74" s="56"/>
      <c r="VH74" s="56"/>
      <c r="VI74" s="56"/>
      <c r="VJ74" s="56"/>
      <c r="VK74" s="56"/>
      <c r="VL74" s="56"/>
      <c r="VM74" s="56"/>
      <c r="VN74" s="56"/>
      <c r="VO74" s="56"/>
      <c r="VP74" s="56"/>
      <c r="VQ74" s="56"/>
      <c r="VR74" s="56"/>
      <c r="VS74" s="56"/>
      <c r="VT74" s="56"/>
      <c r="VU74" s="56"/>
      <c r="VV74" s="56"/>
      <c r="VW74" s="56"/>
      <c r="VX74" s="56"/>
      <c r="VY74" s="56"/>
      <c r="VZ74" s="56"/>
      <c r="WA74" s="56"/>
      <c r="WB74" s="56"/>
      <c r="WC74" s="56"/>
      <c r="WD74" s="56"/>
      <c r="WE74" s="56"/>
      <c r="WF74" s="56"/>
      <c r="WG74" s="56"/>
      <c r="WH74" s="56"/>
      <c r="WI74" s="56"/>
      <c r="WJ74" s="56"/>
      <c r="WK74" s="56"/>
      <c r="WL74" s="56"/>
      <c r="WM74" s="56"/>
      <c r="WN74" s="56"/>
      <c r="WO74" s="56"/>
      <c r="WP74" s="56"/>
      <c r="WQ74" s="56"/>
      <c r="WR74" s="56"/>
      <c r="WS74" s="56"/>
      <c r="WT74" s="56"/>
      <c r="WU74" s="56"/>
      <c r="WV74" s="56"/>
      <c r="WW74" s="56"/>
      <c r="WX74" s="56"/>
      <c r="WY74" s="56"/>
      <c r="WZ74" s="56"/>
      <c r="XA74" s="56"/>
      <c r="XB74" s="56"/>
      <c r="XC74" s="56"/>
      <c r="XD74" s="56"/>
      <c r="XE74" s="56"/>
      <c r="XF74" s="56"/>
      <c r="XG74" s="56"/>
      <c r="XH74" s="56"/>
      <c r="XI74" s="56"/>
      <c r="XJ74" s="56"/>
      <c r="XK74" s="56"/>
      <c r="XL74" s="56"/>
      <c r="XM74" s="56"/>
      <c r="XN74" s="56"/>
      <c r="XO74" s="56"/>
      <c r="XP74" s="56"/>
      <c r="XQ74" s="56"/>
      <c r="XR74" s="56"/>
      <c r="XS74" s="56"/>
      <c r="XT74" s="56"/>
      <c r="XU74" s="56"/>
      <c r="XV74" s="56"/>
      <c r="XW74" s="56"/>
      <c r="XX74" s="56"/>
      <c r="XY74" s="56"/>
      <c r="XZ74" s="56"/>
      <c r="YA74" s="56"/>
      <c r="YB74" s="56"/>
      <c r="YC74" s="56"/>
      <c r="YD74" s="56"/>
      <c r="YE74" s="56"/>
      <c r="YF74" s="56"/>
      <c r="YG74" s="56"/>
      <c r="YH74" s="56"/>
      <c r="YI74" s="56"/>
      <c r="YJ74" s="56"/>
      <c r="YK74" s="56"/>
      <c r="YL74" s="56"/>
      <c r="YM74" s="56"/>
      <c r="YN74" s="56"/>
      <c r="YO74" s="56"/>
      <c r="YP74" s="56"/>
      <c r="YQ74" s="56"/>
      <c r="YR74" s="56"/>
      <c r="YS74" s="56"/>
      <c r="YT74" s="56"/>
      <c r="YU74" s="56"/>
      <c r="YV74" s="56"/>
      <c r="YW74" s="56"/>
      <c r="YX74" s="56"/>
      <c r="YY74" s="56"/>
    </row>
    <row r="75" spans="2:675" s="1" customFormat="1" ht="15" hidden="1" customHeight="1">
      <c r="B75" s="56"/>
      <c r="C75" s="56"/>
      <c r="D75" s="56"/>
      <c r="E75" s="56"/>
      <c r="F75" s="56"/>
      <c r="G75" s="56"/>
      <c r="H75" s="56"/>
      <c r="I75" s="56"/>
      <c r="J75" s="56"/>
      <c r="K75" s="56"/>
      <c r="L75" s="56"/>
      <c r="M75" s="56"/>
      <c r="N75" s="56"/>
      <c r="O75" s="56"/>
      <c r="P75" s="56"/>
      <c r="Q75" s="56"/>
      <c r="R75" s="56"/>
      <c r="S75" s="56"/>
      <c r="T75" s="56"/>
      <c r="U75" s="56"/>
      <c r="V75" s="56"/>
      <c r="W75" s="56"/>
      <c r="X75" s="56"/>
      <c r="Y75" s="56"/>
      <c r="Z75" s="56"/>
      <c r="AA75" s="56"/>
      <c r="AB75" s="56"/>
      <c r="AC75" s="56"/>
      <c r="AD75" s="56"/>
      <c r="AE75" s="56"/>
      <c r="AF75" s="56"/>
      <c r="AG75" s="56"/>
      <c r="AH75" s="56"/>
      <c r="AI75" s="56"/>
      <c r="AJ75" s="56"/>
      <c r="AK75" s="56"/>
      <c r="AL75" s="56"/>
      <c r="AM75" s="56"/>
      <c r="AN75" s="56"/>
      <c r="AO75" s="56"/>
      <c r="AP75" s="56"/>
      <c r="AQ75" s="56"/>
      <c r="AR75" s="56"/>
      <c r="AS75" s="56"/>
      <c r="AT75" s="56"/>
      <c r="AU75" s="56"/>
      <c r="AV75" s="56"/>
      <c r="AW75" s="56"/>
      <c r="AX75" s="56"/>
      <c r="AY75" s="56"/>
      <c r="AZ75" s="56"/>
      <c r="BA75" s="56"/>
      <c r="BB75" s="56"/>
      <c r="BC75" s="56"/>
      <c r="BD75" s="56"/>
      <c r="BE75" s="56"/>
      <c r="BF75" s="56"/>
      <c r="BG75" s="56"/>
      <c r="BH75" s="56"/>
      <c r="BI75" s="56"/>
      <c r="BJ75" s="56"/>
      <c r="BK75" s="56"/>
      <c r="BL75" s="56"/>
      <c r="BM75" s="56"/>
      <c r="BN75" s="56"/>
      <c r="BO75" s="56"/>
      <c r="BP75" s="56"/>
      <c r="BQ75" s="56"/>
      <c r="BR75" s="56"/>
      <c r="BS75" s="56"/>
      <c r="BT75" s="56"/>
      <c r="BU75" s="56"/>
      <c r="BV75" s="56"/>
      <c r="BW75" s="56"/>
      <c r="BX75" s="56"/>
      <c r="BY75" s="56"/>
      <c r="BZ75" s="56"/>
      <c r="CA75" s="56"/>
      <c r="CB75" s="56"/>
      <c r="CC75" s="56"/>
      <c r="CD75" s="56"/>
      <c r="CE75" s="56"/>
      <c r="CF75" s="56"/>
      <c r="CG75" s="56"/>
      <c r="CH75" s="56"/>
      <c r="CI75" s="56"/>
      <c r="CJ75" s="56"/>
      <c r="CK75" s="56"/>
      <c r="CL75" s="56"/>
      <c r="CM75" s="56"/>
      <c r="CN75" s="56"/>
      <c r="CO75" s="56"/>
      <c r="CP75" s="56"/>
      <c r="CQ75" s="56"/>
      <c r="CR75" s="56"/>
      <c r="CS75" s="56"/>
      <c r="CT75" s="56"/>
      <c r="CU75" s="56"/>
      <c r="CV75" s="56"/>
      <c r="CW75" s="56"/>
      <c r="CX75" s="56"/>
      <c r="CY75" s="56"/>
      <c r="CZ75" s="56"/>
      <c r="DA75" s="56"/>
      <c r="DB75" s="56"/>
      <c r="DC75" s="56"/>
      <c r="DD75" s="56"/>
      <c r="DE75" s="56"/>
      <c r="DF75" s="56"/>
      <c r="DG75" s="56"/>
      <c r="DH75" s="56"/>
      <c r="DI75" s="56"/>
      <c r="DJ75" s="56"/>
      <c r="DK75" s="56"/>
      <c r="DL75" s="56"/>
      <c r="DM75" s="56"/>
      <c r="DN75" s="56"/>
      <c r="DO75" s="56"/>
      <c r="DP75" s="56"/>
      <c r="DQ75" s="56"/>
      <c r="DR75" s="56"/>
      <c r="DS75" s="56"/>
      <c r="DT75" s="56"/>
      <c r="DU75" s="56"/>
      <c r="DV75" s="56"/>
      <c r="DW75" s="56"/>
      <c r="DX75" s="56"/>
      <c r="DY75" s="56"/>
      <c r="DZ75" s="56"/>
      <c r="EA75" s="56"/>
      <c r="EB75" s="56"/>
      <c r="EC75" s="56"/>
      <c r="ED75" s="56"/>
      <c r="EE75" s="56"/>
      <c r="EF75" s="56"/>
      <c r="EG75" s="56"/>
      <c r="EH75" s="56"/>
      <c r="EI75" s="56"/>
      <c r="EJ75" s="56"/>
      <c r="EK75" s="56"/>
      <c r="EL75" s="56"/>
      <c r="EM75" s="56"/>
      <c r="EN75" s="56"/>
      <c r="EO75" s="56"/>
      <c r="EP75" s="56"/>
      <c r="EQ75" s="56"/>
      <c r="ER75" s="56"/>
      <c r="ES75" s="56"/>
      <c r="ET75" s="56"/>
      <c r="EU75" s="56"/>
      <c r="EV75" s="56"/>
      <c r="EW75" s="56"/>
      <c r="EX75" s="56"/>
      <c r="EY75" s="56"/>
      <c r="EZ75" s="56"/>
      <c r="FA75" s="56"/>
      <c r="FB75" s="56"/>
      <c r="FC75" s="56"/>
      <c r="FD75" s="56"/>
      <c r="FE75" s="56"/>
      <c r="FF75" s="56"/>
      <c r="FG75" s="56"/>
      <c r="FH75" s="56"/>
      <c r="FI75" s="56"/>
      <c r="FJ75" s="56"/>
      <c r="FK75" s="56"/>
      <c r="FL75" s="56"/>
      <c r="FM75" s="56"/>
      <c r="FN75" s="56"/>
      <c r="FO75" s="56"/>
      <c r="FP75" s="56"/>
      <c r="FQ75" s="56"/>
      <c r="FR75" s="56"/>
      <c r="FS75" s="56"/>
      <c r="FT75" s="56"/>
      <c r="FU75" s="56"/>
      <c r="FV75" s="56"/>
      <c r="FW75" s="56"/>
      <c r="FX75" s="56"/>
      <c r="FY75" s="56"/>
      <c r="FZ75" s="56"/>
      <c r="GA75" s="56"/>
      <c r="GB75" s="56"/>
      <c r="GC75" s="56"/>
      <c r="GD75" s="56"/>
      <c r="GE75" s="56"/>
      <c r="GF75" s="56"/>
      <c r="GG75" s="56"/>
      <c r="GH75" s="56"/>
      <c r="GI75" s="56"/>
      <c r="GJ75" s="56"/>
      <c r="GK75" s="56"/>
      <c r="GL75" s="56"/>
      <c r="GM75" s="56"/>
      <c r="GN75" s="56"/>
      <c r="GO75" s="56"/>
      <c r="GP75" s="56"/>
      <c r="GQ75" s="56"/>
      <c r="GR75" s="56"/>
      <c r="GS75" s="56"/>
      <c r="GT75" s="56"/>
      <c r="GU75" s="56"/>
      <c r="GV75" s="56"/>
      <c r="GW75" s="56"/>
      <c r="GX75" s="56"/>
      <c r="GY75" s="56"/>
      <c r="GZ75" s="56"/>
      <c r="HA75" s="56"/>
      <c r="HB75" s="56"/>
      <c r="HC75" s="56"/>
      <c r="HD75" s="56"/>
      <c r="HE75" s="56"/>
      <c r="HF75" s="56"/>
      <c r="HG75" s="56"/>
      <c r="HH75" s="56"/>
      <c r="HI75" s="56"/>
      <c r="HJ75" s="56"/>
      <c r="HK75" s="56"/>
      <c r="HL75" s="56"/>
      <c r="HM75" s="56"/>
      <c r="HN75" s="56"/>
      <c r="HO75" s="56"/>
      <c r="HP75" s="56"/>
      <c r="HQ75" s="56"/>
      <c r="HR75" s="56"/>
      <c r="HS75" s="56"/>
      <c r="HT75" s="56"/>
      <c r="HU75" s="56"/>
      <c r="HV75" s="56"/>
      <c r="HW75" s="56"/>
      <c r="HX75" s="56"/>
      <c r="HY75" s="56"/>
      <c r="HZ75" s="56"/>
      <c r="IA75" s="56"/>
      <c r="IB75" s="56"/>
      <c r="IC75" s="56"/>
      <c r="ID75" s="56"/>
      <c r="IE75" s="56"/>
      <c r="IF75" s="56"/>
      <c r="IG75" s="56"/>
      <c r="IH75" s="56"/>
      <c r="II75" s="56"/>
      <c r="IJ75" s="56"/>
      <c r="IK75" s="56"/>
      <c r="IL75" s="56"/>
      <c r="IM75" s="56"/>
      <c r="IN75" s="56"/>
      <c r="IO75" s="56"/>
      <c r="IP75" s="56"/>
      <c r="IQ75" s="56"/>
      <c r="IR75" s="56"/>
      <c r="IS75" s="56"/>
      <c r="IT75" s="56"/>
      <c r="IU75" s="56"/>
      <c r="IV75" s="56"/>
      <c r="IW75" s="56"/>
      <c r="IX75" s="56"/>
      <c r="IY75" s="56"/>
      <c r="IZ75" s="56"/>
      <c r="JA75" s="56"/>
      <c r="JB75" s="56"/>
      <c r="JC75" s="56"/>
      <c r="JD75" s="56"/>
      <c r="JE75" s="56"/>
      <c r="JF75" s="56"/>
      <c r="JG75" s="56"/>
      <c r="JH75" s="56"/>
      <c r="JI75" s="56"/>
      <c r="JJ75" s="56"/>
      <c r="JK75" s="56"/>
      <c r="JL75" s="56"/>
      <c r="JM75" s="56"/>
      <c r="JN75" s="56"/>
      <c r="JO75" s="56"/>
      <c r="JP75" s="56"/>
      <c r="JQ75" s="56"/>
      <c r="JR75" s="56"/>
      <c r="JS75" s="56"/>
      <c r="JT75" s="56"/>
      <c r="JU75" s="56"/>
      <c r="JV75" s="56"/>
      <c r="JW75" s="56"/>
      <c r="JX75" s="56"/>
      <c r="JY75" s="56"/>
      <c r="JZ75" s="56"/>
      <c r="KA75" s="56"/>
      <c r="KB75" s="56"/>
      <c r="KC75" s="56"/>
      <c r="KD75" s="56"/>
      <c r="KE75" s="56"/>
      <c r="KF75" s="56"/>
      <c r="KG75" s="56"/>
      <c r="KH75" s="56"/>
      <c r="KI75" s="56"/>
      <c r="KJ75" s="56"/>
      <c r="KK75" s="56"/>
      <c r="KL75" s="56"/>
      <c r="KM75" s="56"/>
      <c r="KN75" s="56"/>
      <c r="KO75" s="56"/>
      <c r="KP75" s="56"/>
      <c r="KQ75" s="56"/>
      <c r="KR75" s="56"/>
      <c r="KS75" s="56"/>
      <c r="KT75" s="56"/>
      <c r="KU75" s="56"/>
      <c r="KV75" s="56"/>
      <c r="KW75" s="56"/>
      <c r="KX75" s="56"/>
      <c r="KY75" s="56"/>
      <c r="KZ75" s="56"/>
      <c r="LA75" s="56"/>
      <c r="LB75" s="56"/>
      <c r="LC75" s="56"/>
      <c r="LD75" s="56"/>
      <c r="LE75" s="56"/>
      <c r="LF75" s="56"/>
      <c r="LG75" s="56"/>
      <c r="LH75" s="56"/>
      <c r="LI75" s="56"/>
      <c r="LJ75" s="56"/>
      <c r="LK75" s="56"/>
      <c r="LL75" s="56"/>
      <c r="LM75" s="56"/>
      <c r="LN75" s="56"/>
      <c r="LO75" s="56"/>
      <c r="LP75" s="56"/>
      <c r="LQ75" s="56"/>
      <c r="LR75" s="56"/>
      <c r="LS75" s="56"/>
      <c r="LT75" s="56"/>
      <c r="LU75" s="56"/>
      <c r="LV75" s="56"/>
      <c r="LW75" s="56"/>
      <c r="LX75" s="56"/>
      <c r="LY75" s="56"/>
      <c r="LZ75" s="56"/>
      <c r="MA75" s="56"/>
      <c r="MB75" s="56"/>
      <c r="MC75" s="56"/>
      <c r="MD75" s="56"/>
      <c r="ME75" s="56"/>
      <c r="MF75" s="56"/>
      <c r="MG75" s="56"/>
      <c r="MH75" s="56"/>
      <c r="MI75" s="56"/>
      <c r="MJ75" s="56"/>
      <c r="MK75" s="56"/>
      <c r="ML75" s="56"/>
      <c r="MM75" s="56"/>
      <c r="MN75" s="56"/>
      <c r="MO75" s="56"/>
      <c r="MP75" s="56"/>
      <c r="MQ75" s="56"/>
      <c r="MR75" s="56"/>
      <c r="MS75" s="56"/>
      <c r="MT75" s="56"/>
      <c r="MU75" s="56"/>
      <c r="MV75" s="56"/>
      <c r="MW75" s="56"/>
      <c r="MX75" s="56"/>
      <c r="MY75" s="56"/>
      <c r="MZ75" s="56"/>
      <c r="NA75" s="56"/>
      <c r="NB75" s="56"/>
      <c r="NC75" s="56"/>
      <c r="ND75" s="56"/>
      <c r="NE75" s="56"/>
      <c r="NF75" s="56"/>
      <c r="NG75" s="56"/>
      <c r="NH75" s="56"/>
      <c r="NI75" s="56"/>
      <c r="NJ75" s="56"/>
      <c r="NK75" s="56"/>
      <c r="NL75" s="56"/>
      <c r="NM75" s="56"/>
      <c r="NN75" s="56"/>
      <c r="NO75" s="56"/>
      <c r="NP75" s="56"/>
      <c r="NQ75" s="56"/>
      <c r="NR75" s="56"/>
      <c r="NS75" s="56"/>
      <c r="NT75" s="56"/>
      <c r="NU75" s="56"/>
      <c r="NV75" s="56"/>
      <c r="NW75" s="56"/>
      <c r="NX75" s="56"/>
      <c r="NY75" s="56"/>
      <c r="NZ75" s="56"/>
      <c r="OA75" s="56"/>
      <c r="OB75" s="56"/>
      <c r="OC75" s="56"/>
      <c r="OD75" s="56"/>
      <c r="OE75" s="56"/>
      <c r="OF75" s="56"/>
      <c r="OG75" s="56"/>
      <c r="OH75" s="56"/>
      <c r="OI75" s="56"/>
      <c r="OJ75" s="56"/>
      <c r="OK75" s="56"/>
      <c r="OL75" s="56"/>
      <c r="OM75" s="56"/>
      <c r="ON75" s="56"/>
      <c r="OO75" s="56"/>
      <c r="OP75" s="56"/>
      <c r="OQ75" s="56"/>
      <c r="OR75" s="56"/>
      <c r="OS75" s="56"/>
      <c r="OT75" s="56"/>
      <c r="OU75" s="56"/>
      <c r="OV75" s="56"/>
      <c r="OW75" s="56"/>
      <c r="OX75" s="56"/>
      <c r="OY75" s="56"/>
      <c r="OZ75" s="56"/>
      <c r="PA75" s="56"/>
      <c r="PB75" s="56"/>
      <c r="PC75" s="56"/>
      <c r="PD75" s="56"/>
      <c r="PE75" s="56"/>
      <c r="PF75" s="56"/>
      <c r="PG75" s="56"/>
      <c r="PH75" s="56"/>
      <c r="PI75" s="56"/>
      <c r="PJ75" s="56"/>
      <c r="PK75" s="56"/>
      <c r="PL75" s="56"/>
      <c r="PM75" s="56"/>
      <c r="PN75" s="56"/>
      <c r="PO75" s="56"/>
      <c r="PP75" s="56"/>
      <c r="PQ75" s="56"/>
      <c r="PR75" s="56"/>
      <c r="PS75" s="56"/>
      <c r="PT75" s="56"/>
      <c r="PU75" s="56"/>
      <c r="PV75" s="56"/>
      <c r="PW75" s="56"/>
      <c r="PX75" s="56"/>
      <c r="PY75" s="56"/>
      <c r="PZ75" s="56"/>
      <c r="QA75" s="56"/>
      <c r="QB75" s="56"/>
      <c r="QC75" s="56"/>
      <c r="QD75" s="56"/>
      <c r="QE75" s="56"/>
      <c r="QF75" s="56"/>
      <c r="QG75" s="56"/>
      <c r="QH75" s="56"/>
      <c r="QI75" s="56"/>
      <c r="QJ75" s="56"/>
      <c r="QK75" s="56"/>
      <c r="QL75" s="56"/>
      <c r="QM75" s="56"/>
      <c r="QN75" s="56"/>
      <c r="QO75" s="56"/>
      <c r="QP75" s="56"/>
      <c r="QQ75" s="56"/>
      <c r="QR75" s="56"/>
      <c r="QS75" s="56"/>
      <c r="QT75" s="56"/>
      <c r="QU75" s="56"/>
      <c r="QV75" s="56"/>
      <c r="QW75" s="56"/>
      <c r="QX75" s="56"/>
      <c r="QY75" s="56"/>
      <c r="QZ75" s="56"/>
      <c r="RA75" s="56"/>
      <c r="RB75" s="56"/>
      <c r="RC75" s="56"/>
      <c r="RD75" s="56"/>
      <c r="RE75" s="56"/>
      <c r="RF75" s="56"/>
      <c r="RG75" s="56"/>
      <c r="RH75" s="56"/>
      <c r="RI75" s="56"/>
      <c r="RJ75" s="56"/>
      <c r="RK75" s="56"/>
      <c r="RL75" s="56"/>
      <c r="RM75" s="56"/>
      <c r="RN75" s="56"/>
      <c r="RO75" s="56"/>
      <c r="RP75" s="56"/>
      <c r="RQ75" s="56"/>
      <c r="RR75" s="56"/>
      <c r="RS75" s="56"/>
      <c r="RT75" s="56"/>
      <c r="RU75" s="56"/>
      <c r="RV75" s="56"/>
      <c r="RW75" s="56"/>
      <c r="RX75" s="56"/>
      <c r="RY75" s="56"/>
      <c r="RZ75" s="56"/>
      <c r="SA75" s="56"/>
      <c r="SB75" s="56"/>
      <c r="SC75" s="56"/>
      <c r="SD75" s="56"/>
      <c r="SE75" s="56"/>
      <c r="SF75" s="56"/>
      <c r="SG75" s="56"/>
      <c r="SH75" s="56"/>
      <c r="SI75" s="56"/>
      <c r="SJ75" s="56"/>
      <c r="SK75" s="56"/>
      <c r="SL75" s="56"/>
      <c r="SM75" s="56"/>
      <c r="SN75" s="56"/>
      <c r="SO75" s="56"/>
      <c r="SP75" s="56"/>
      <c r="SQ75" s="56"/>
      <c r="SR75" s="56"/>
      <c r="SS75" s="56"/>
      <c r="ST75" s="56"/>
      <c r="SU75" s="56"/>
      <c r="SV75" s="56"/>
      <c r="SW75" s="56"/>
      <c r="SX75" s="56"/>
      <c r="SY75" s="56"/>
      <c r="SZ75" s="56"/>
      <c r="TA75" s="56"/>
      <c r="TB75" s="56"/>
      <c r="TC75" s="56"/>
      <c r="TD75" s="56"/>
      <c r="TE75" s="56"/>
      <c r="TF75" s="56"/>
      <c r="TG75" s="56"/>
      <c r="TH75" s="56"/>
      <c r="TI75" s="56"/>
      <c r="TJ75" s="56"/>
      <c r="TK75" s="56"/>
      <c r="TL75" s="56"/>
      <c r="TM75" s="56"/>
      <c r="TN75" s="56"/>
      <c r="TO75" s="56"/>
      <c r="TP75" s="56"/>
      <c r="TQ75" s="56"/>
      <c r="TR75" s="56"/>
      <c r="TS75" s="56"/>
      <c r="TT75" s="56"/>
      <c r="TU75" s="56"/>
      <c r="TV75" s="56"/>
      <c r="TW75" s="56"/>
      <c r="TX75" s="56"/>
      <c r="TY75" s="56"/>
      <c r="TZ75" s="56"/>
      <c r="UA75" s="56"/>
      <c r="UB75" s="56"/>
      <c r="UC75" s="56"/>
      <c r="UD75" s="56"/>
      <c r="UE75" s="56"/>
      <c r="UF75" s="56"/>
      <c r="UG75" s="56"/>
      <c r="UH75" s="56"/>
      <c r="UI75" s="56"/>
      <c r="UJ75" s="56"/>
      <c r="UK75" s="56"/>
      <c r="UL75" s="56"/>
      <c r="UM75" s="56"/>
      <c r="UN75" s="56"/>
      <c r="UO75" s="56"/>
      <c r="UP75" s="56"/>
      <c r="UQ75" s="56"/>
      <c r="UR75" s="56"/>
      <c r="US75" s="56"/>
      <c r="UT75" s="56"/>
      <c r="UU75" s="56"/>
      <c r="UV75" s="56"/>
      <c r="UW75" s="56"/>
      <c r="UX75" s="56"/>
      <c r="UY75" s="56"/>
      <c r="UZ75" s="56"/>
      <c r="VA75" s="56"/>
      <c r="VB75" s="56"/>
      <c r="VC75" s="56"/>
      <c r="VD75" s="56"/>
      <c r="VE75" s="56"/>
      <c r="VF75" s="56"/>
      <c r="VG75" s="56"/>
      <c r="VH75" s="56"/>
      <c r="VI75" s="56"/>
      <c r="VJ75" s="56"/>
      <c r="VK75" s="56"/>
      <c r="VL75" s="56"/>
      <c r="VM75" s="56"/>
      <c r="VN75" s="56"/>
      <c r="VO75" s="56"/>
      <c r="VP75" s="56"/>
      <c r="VQ75" s="56"/>
      <c r="VR75" s="56"/>
      <c r="VS75" s="56"/>
      <c r="VT75" s="56"/>
      <c r="VU75" s="56"/>
      <c r="VV75" s="56"/>
      <c r="VW75" s="56"/>
      <c r="VX75" s="56"/>
      <c r="VY75" s="56"/>
      <c r="VZ75" s="56"/>
      <c r="WA75" s="56"/>
      <c r="WB75" s="56"/>
      <c r="WC75" s="56"/>
      <c r="WD75" s="56"/>
      <c r="WE75" s="56"/>
      <c r="WF75" s="56"/>
      <c r="WG75" s="56"/>
      <c r="WH75" s="56"/>
      <c r="WI75" s="56"/>
      <c r="WJ75" s="56"/>
      <c r="WK75" s="56"/>
      <c r="WL75" s="56"/>
      <c r="WM75" s="56"/>
      <c r="WN75" s="56"/>
      <c r="WO75" s="56"/>
      <c r="WP75" s="56"/>
      <c r="WQ75" s="56"/>
      <c r="WR75" s="56"/>
      <c r="WS75" s="56"/>
      <c r="WT75" s="56"/>
      <c r="WU75" s="56"/>
      <c r="WV75" s="56"/>
      <c r="WW75" s="56"/>
      <c r="WX75" s="56"/>
      <c r="WY75" s="56"/>
      <c r="WZ75" s="56"/>
      <c r="XA75" s="56"/>
      <c r="XB75" s="56"/>
      <c r="XC75" s="56"/>
      <c r="XD75" s="56"/>
      <c r="XE75" s="56"/>
      <c r="XF75" s="56"/>
      <c r="XG75" s="56"/>
      <c r="XH75" s="56"/>
      <c r="XI75" s="56"/>
      <c r="XJ75" s="56"/>
      <c r="XK75" s="56"/>
      <c r="XL75" s="56"/>
      <c r="XM75" s="56"/>
      <c r="XN75" s="56"/>
      <c r="XO75" s="56"/>
      <c r="XP75" s="56"/>
      <c r="XQ75" s="56"/>
      <c r="XR75" s="56"/>
      <c r="XS75" s="56"/>
      <c r="XT75" s="56"/>
      <c r="XU75" s="56"/>
      <c r="XV75" s="56"/>
      <c r="XW75" s="56"/>
      <c r="XX75" s="56"/>
      <c r="XY75" s="56"/>
      <c r="XZ75" s="56"/>
      <c r="YA75" s="56"/>
      <c r="YB75" s="56"/>
      <c r="YC75" s="56"/>
      <c r="YD75" s="56"/>
      <c r="YE75" s="56"/>
      <c r="YF75" s="56"/>
      <c r="YG75" s="56"/>
      <c r="YH75" s="56"/>
      <c r="YI75" s="56"/>
      <c r="YJ75" s="56"/>
      <c r="YK75" s="56"/>
      <c r="YL75" s="56"/>
      <c r="YM75" s="56"/>
      <c r="YN75" s="56"/>
      <c r="YO75" s="56"/>
      <c r="YP75" s="56"/>
      <c r="YQ75" s="56"/>
      <c r="YR75" s="56"/>
      <c r="YS75" s="56"/>
      <c r="YT75" s="56"/>
      <c r="YU75" s="56"/>
      <c r="YV75" s="56"/>
      <c r="YW75" s="56"/>
      <c r="YX75" s="56"/>
      <c r="YY75" s="56"/>
    </row>
    <row r="76" spans="2:675" s="1" customFormat="1" ht="15" hidden="1" customHeight="1">
      <c r="B76" s="56"/>
      <c r="C76" s="56"/>
      <c r="D76" s="56"/>
      <c r="E76" s="56"/>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c r="AV76" s="56"/>
      <c r="AW76" s="56"/>
      <c r="AX76" s="56"/>
      <c r="AY76" s="56"/>
      <c r="AZ76" s="56"/>
      <c r="BA76" s="56"/>
      <c r="BB76" s="56"/>
      <c r="BC76" s="56"/>
      <c r="BD76" s="56"/>
      <c r="BE76" s="56"/>
      <c r="BF76" s="56"/>
      <c r="BG76" s="56"/>
      <c r="BH76" s="56"/>
      <c r="BI76" s="56"/>
      <c r="BJ76" s="56"/>
      <c r="BK76" s="56"/>
      <c r="BL76" s="56"/>
      <c r="BM76" s="56"/>
      <c r="BN76" s="56"/>
      <c r="BO76" s="56"/>
      <c r="BP76" s="56"/>
      <c r="BQ76" s="56"/>
      <c r="BR76" s="56"/>
      <c r="BS76" s="56"/>
      <c r="BT76" s="56"/>
      <c r="BU76" s="56"/>
      <c r="BV76" s="56"/>
      <c r="BW76" s="56"/>
      <c r="BX76" s="56"/>
      <c r="BY76" s="56"/>
      <c r="BZ76" s="56"/>
      <c r="CA76" s="56"/>
      <c r="CB76" s="56"/>
      <c r="CC76" s="56"/>
      <c r="CD76" s="56"/>
      <c r="CE76" s="56"/>
      <c r="CF76" s="56"/>
      <c r="CG76" s="56"/>
      <c r="CH76" s="56"/>
      <c r="CI76" s="56"/>
      <c r="CJ76" s="56"/>
      <c r="CK76" s="56"/>
      <c r="CL76" s="56"/>
      <c r="CM76" s="56"/>
      <c r="CN76" s="56"/>
      <c r="CO76" s="56"/>
      <c r="CP76" s="56"/>
      <c r="CQ76" s="56"/>
      <c r="CR76" s="56"/>
      <c r="CS76" s="56"/>
      <c r="CT76" s="56"/>
      <c r="CU76" s="56"/>
      <c r="CV76" s="56"/>
      <c r="CW76" s="56"/>
      <c r="CX76" s="56"/>
      <c r="CY76" s="56"/>
      <c r="CZ76" s="56"/>
      <c r="DA76" s="56"/>
      <c r="DB76" s="56"/>
      <c r="DC76" s="56"/>
      <c r="DD76" s="56"/>
      <c r="DE76" s="56"/>
      <c r="DF76" s="56"/>
      <c r="DG76" s="56"/>
      <c r="DH76" s="56"/>
      <c r="DI76" s="56"/>
      <c r="DJ76" s="56"/>
      <c r="DK76" s="56"/>
      <c r="DL76" s="56"/>
      <c r="DM76" s="56"/>
      <c r="DN76" s="56"/>
      <c r="DO76" s="56"/>
      <c r="DP76" s="56"/>
      <c r="DQ76" s="56"/>
      <c r="DR76" s="56"/>
      <c r="DS76" s="56"/>
      <c r="DT76" s="56"/>
      <c r="DU76" s="56"/>
      <c r="DV76" s="56"/>
      <c r="DW76" s="56"/>
      <c r="DX76" s="56"/>
      <c r="DY76" s="56"/>
      <c r="DZ76" s="56"/>
      <c r="EA76" s="56"/>
      <c r="EB76" s="56"/>
      <c r="EC76" s="56"/>
      <c r="ED76" s="56"/>
      <c r="EE76" s="56"/>
      <c r="EF76" s="56"/>
      <c r="EG76" s="56"/>
      <c r="EH76" s="56"/>
      <c r="EI76" s="56"/>
      <c r="EJ76" s="56"/>
      <c r="EK76" s="56"/>
      <c r="EL76" s="56"/>
      <c r="EM76" s="56"/>
      <c r="EN76" s="56"/>
      <c r="EO76" s="56"/>
      <c r="EP76" s="56"/>
      <c r="EQ76" s="56"/>
      <c r="ER76" s="56"/>
      <c r="ES76" s="56"/>
      <c r="ET76" s="56"/>
      <c r="EU76" s="56"/>
      <c r="EV76" s="56"/>
      <c r="EW76" s="56"/>
      <c r="EX76" s="56"/>
      <c r="EY76" s="56"/>
      <c r="EZ76" s="56"/>
      <c r="FA76" s="56"/>
      <c r="FB76" s="56"/>
      <c r="FC76" s="56"/>
      <c r="FD76" s="56"/>
      <c r="FE76" s="56"/>
      <c r="FF76" s="56"/>
      <c r="FG76" s="56"/>
      <c r="FH76" s="56"/>
      <c r="FI76" s="56"/>
      <c r="FJ76" s="56"/>
      <c r="FK76" s="56"/>
      <c r="FL76" s="56"/>
      <c r="FM76" s="56"/>
      <c r="FN76" s="56"/>
      <c r="FO76" s="56"/>
      <c r="FP76" s="56"/>
      <c r="FQ76" s="56"/>
      <c r="FR76" s="56"/>
      <c r="FS76" s="56"/>
      <c r="FT76" s="56"/>
      <c r="FU76" s="56"/>
      <c r="FV76" s="56"/>
      <c r="FW76" s="56"/>
      <c r="FX76" s="56"/>
      <c r="FY76" s="56"/>
      <c r="FZ76" s="56"/>
      <c r="GA76" s="56"/>
      <c r="GB76" s="56"/>
      <c r="GC76" s="56"/>
      <c r="GD76" s="56"/>
      <c r="GE76" s="56"/>
      <c r="GF76" s="56"/>
      <c r="GG76" s="56"/>
      <c r="GH76" s="56"/>
      <c r="GI76" s="56"/>
      <c r="GJ76" s="56"/>
      <c r="GK76" s="56"/>
      <c r="GL76" s="56"/>
      <c r="GM76" s="56"/>
      <c r="GN76" s="56"/>
      <c r="GO76" s="56"/>
      <c r="GP76" s="56"/>
      <c r="GQ76" s="56"/>
      <c r="GR76" s="56"/>
      <c r="GS76" s="56"/>
      <c r="GT76" s="56"/>
      <c r="GU76" s="56"/>
      <c r="GV76" s="56"/>
      <c r="GW76" s="56"/>
      <c r="GX76" s="56"/>
      <c r="GY76" s="56"/>
      <c r="GZ76" s="56"/>
      <c r="HA76" s="56"/>
      <c r="HB76" s="56"/>
      <c r="HC76" s="56"/>
      <c r="HD76" s="56"/>
      <c r="HE76" s="56"/>
      <c r="HF76" s="56"/>
      <c r="HG76" s="56"/>
      <c r="HH76" s="56"/>
      <c r="HI76" s="56"/>
      <c r="HJ76" s="56"/>
      <c r="HK76" s="56"/>
      <c r="HL76" s="56"/>
      <c r="HM76" s="56"/>
      <c r="HN76" s="56"/>
      <c r="HO76" s="56"/>
      <c r="HP76" s="56"/>
      <c r="HQ76" s="56"/>
      <c r="HR76" s="56"/>
      <c r="HS76" s="56"/>
      <c r="HT76" s="56"/>
      <c r="HU76" s="56"/>
      <c r="HV76" s="56"/>
      <c r="HW76" s="56"/>
      <c r="HX76" s="56"/>
      <c r="HY76" s="56"/>
      <c r="HZ76" s="56"/>
      <c r="IA76" s="56"/>
      <c r="IB76" s="56"/>
      <c r="IC76" s="56"/>
      <c r="ID76" s="56"/>
      <c r="IE76" s="56"/>
      <c r="IF76" s="56"/>
      <c r="IG76" s="56"/>
      <c r="IH76" s="56"/>
      <c r="II76" s="56"/>
      <c r="IJ76" s="56"/>
      <c r="IK76" s="56"/>
      <c r="IL76" s="56"/>
      <c r="IM76" s="56"/>
      <c r="IN76" s="56"/>
      <c r="IO76" s="56"/>
      <c r="IP76" s="56"/>
      <c r="IQ76" s="56"/>
      <c r="IR76" s="56"/>
      <c r="IS76" s="56"/>
      <c r="IT76" s="56"/>
      <c r="IU76" s="56"/>
      <c r="IV76" s="56"/>
      <c r="IW76" s="56"/>
      <c r="IX76" s="56"/>
      <c r="IY76" s="56"/>
      <c r="IZ76" s="56"/>
      <c r="JA76" s="56"/>
      <c r="JB76" s="56"/>
      <c r="JC76" s="56"/>
      <c r="JD76" s="56"/>
      <c r="JE76" s="56"/>
      <c r="JF76" s="56"/>
      <c r="JG76" s="56"/>
      <c r="JH76" s="56"/>
      <c r="JI76" s="56"/>
      <c r="JJ76" s="56"/>
      <c r="JK76" s="56"/>
      <c r="JL76" s="56"/>
      <c r="JM76" s="56"/>
      <c r="JN76" s="56"/>
      <c r="JO76" s="56"/>
      <c r="JP76" s="56"/>
      <c r="JQ76" s="56"/>
      <c r="JR76" s="56"/>
      <c r="JS76" s="56"/>
      <c r="JT76" s="56"/>
      <c r="JU76" s="56"/>
      <c r="JV76" s="56"/>
      <c r="JW76" s="56"/>
      <c r="JX76" s="56"/>
      <c r="JY76" s="56"/>
      <c r="JZ76" s="56"/>
      <c r="KA76" s="56"/>
      <c r="KB76" s="56"/>
      <c r="KC76" s="56"/>
      <c r="KD76" s="56"/>
      <c r="KE76" s="56"/>
      <c r="KF76" s="56"/>
      <c r="KG76" s="56"/>
      <c r="KH76" s="56"/>
      <c r="KI76" s="56"/>
      <c r="KJ76" s="56"/>
      <c r="KK76" s="56"/>
      <c r="KL76" s="56"/>
      <c r="KM76" s="56"/>
      <c r="KN76" s="56"/>
      <c r="KO76" s="56"/>
      <c r="KP76" s="56"/>
      <c r="KQ76" s="56"/>
      <c r="KR76" s="56"/>
      <c r="KS76" s="56"/>
      <c r="KT76" s="56"/>
      <c r="KU76" s="56"/>
      <c r="KV76" s="56"/>
      <c r="KW76" s="56"/>
      <c r="KX76" s="56"/>
      <c r="KY76" s="56"/>
      <c r="KZ76" s="56"/>
      <c r="LA76" s="56"/>
      <c r="LB76" s="56"/>
      <c r="LC76" s="56"/>
      <c r="LD76" s="56"/>
      <c r="LE76" s="56"/>
      <c r="LF76" s="56"/>
      <c r="LG76" s="56"/>
      <c r="LH76" s="56"/>
      <c r="LI76" s="56"/>
      <c r="LJ76" s="56"/>
      <c r="LK76" s="56"/>
      <c r="LL76" s="56"/>
      <c r="LM76" s="56"/>
      <c r="LN76" s="56"/>
      <c r="LO76" s="56"/>
      <c r="LP76" s="56"/>
      <c r="LQ76" s="56"/>
      <c r="LR76" s="56"/>
      <c r="LS76" s="56"/>
      <c r="LT76" s="56"/>
      <c r="LU76" s="56"/>
      <c r="LV76" s="56"/>
      <c r="LW76" s="56"/>
      <c r="LX76" s="56"/>
      <c r="LY76" s="56"/>
      <c r="LZ76" s="56"/>
      <c r="MA76" s="56"/>
      <c r="MB76" s="56"/>
      <c r="MC76" s="56"/>
      <c r="MD76" s="56"/>
      <c r="ME76" s="56"/>
      <c r="MF76" s="56"/>
      <c r="MG76" s="56"/>
      <c r="MH76" s="56"/>
      <c r="MI76" s="56"/>
      <c r="MJ76" s="56"/>
      <c r="MK76" s="56"/>
      <c r="ML76" s="56"/>
      <c r="MM76" s="56"/>
      <c r="MN76" s="56"/>
      <c r="MO76" s="56"/>
      <c r="MP76" s="56"/>
      <c r="MQ76" s="56"/>
      <c r="MR76" s="56"/>
      <c r="MS76" s="56"/>
      <c r="MT76" s="56"/>
      <c r="MU76" s="56"/>
      <c r="MV76" s="56"/>
      <c r="MW76" s="56"/>
      <c r="MX76" s="56"/>
      <c r="MY76" s="56"/>
      <c r="MZ76" s="56"/>
      <c r="NA76" s="56"/>
      <c r="NB76" s="56"/>
      <c r="NC76" s="56"/>
      <c r="ND76" s="56"/>
      <c r="NE76" s="56"/>
      <c r="NF76" s="56"/>
      <c r="NG76" s="56"/>
      <c r="NH76" s="56"/>
      <c r="NI76" s="56"/>
      <c r="NJ76" s="56"/>
      <c r="NK76" s="56"/>
      <c r="NL76" s="56"/>
      <c r="NM76" s="56"/>
      <c r="NN76" s="56"/>
      <c r="NO76" s="56"/>
      <c r="NP76" s="56"/>
      <c r="NQ76" s="56"/>
      <c r="NR76" s="56"/>
      <c r="NS76" s="56"/>
      <c r="NT76" s="56"/>
      <c r="NU76" s="56"/>
      <c r="NV76" s="56"/>
      <c r="NW76" s="56"/>
      <c r="NX76" s="56"/>
      <c r="NY76" s="56"/>
      <c r="NZ76" s="56"/>
      <c r="OA76" s="56"/>
      <c r="OB76" s="56"/>
      <c r="OC76" s="56"/>
      <c r="OD76" s="56"/>
      <c r="OE76" s="56"/>
      <c r="OF76" s="56"/>
      <c r="OG76" s="56"/>
      <c r="OH76" s="56"/>
      <c r="OI76" s="56"/>
      <c r="OJ76" s="56"/>
      <c r="OK76" s="56"/>
      <c r="OL76" s="56"/>
      <c r="OM76" s="56"/>
      <c r="ON76" s="56"/>
      <c r="OO76" s="56"/>
      <c r="OP76" s="56"/>
      <c r="OQ76" s="56"/>
      <c r="OR76" s="56"/>
      <c r="OS76" s="56"/>
      <c r="OT76" s="56"/>
      <c r="OU76" s="56"/>
      <c r="OV76" s="56"/>
      <c r="OW76" s="56"/>
      <c r="OX76" s="56"/>
      <c r="OY76" s="56"/>
      <c r="OZ76" s="56"/>
      <c r="PA76" s="56"/>
      <c r="PB76" s="56"/>
      <c r="PC76" s="56"/>
      <c r="PD76" s="56"/>
      <c r="PE76" s="56"/>
      <c r="PF76" s="56"/>
      <c r="PG76" s="56"/>
      <c r="PH76" s="56"/>
      <c r="PI76" s="56"/>
      <c r="PJ76" s="56"/>
      <c r="PK76" s="56"/>
      <c r="PL76" s="56"/>
      <c r="PM76" s="56"/>
      <c r="PN76" s="56"/>
      <c r="PO76" s="56"/>
      <c r="PP76" s="56"/>
      <c r="PQ76" s="56"/>
      <c r="PR76" s="56"/>
      <c r="PS76" s="56"/>
      <c r="PT76" s="56"/>
      <c r="PU76" s="56"/>
      <c r="PV76" s="56"/>
      <c r="PW76" s="56"/>
      <c r="PX76" s="56"/>
      <c r="PY76" s="56"/>
      <c r="PZ76" s="56"/>
      <c r="QA76" s="56"/>
      <c r="QB76" s="56"/>
      <c r="QC76" s="56"/>
      <c r="QD76" s="56"/>
      <c r="QE76" s="56"/>
      <c r="QF76" s="56"/>
      <c r="QG76" s="56"/>
      <c r="QH76" s="56"/>
      <c r="QI76" s="56"/>
      <c r="QJ76" s="56"/>
      <c r="QK76" s="56"/>
      <c r="QL76" s="56"/>
      <c r="QM76" s="56"/>
      <c r="QN76" s="56"/>
      <c r="QO76" s="56"/>
      <c r="QP76" s="56"/>
      <c r="QQ76" s="56"/>
      <c r="QR76" s="56"/>
      <c r="QS76" s="56"/>
      <c r="QT76" s="56"/>
      <c r="QU76" s="56"/>
      <c r="QV76" s="56"/>
      <c r="QW76" s="56"/>
      <c r="QX76" s="56"/>
      <c r="QY76" s="56"/>
      <c r="QZ76" s="56"/>
      <c r="RA76" s="56"/>
      <c r="RB76" s="56"/>
      <c r="RC76" s="56"/>
      <c r="RD76" s="56"/>
      <c r="RE76" s="56"/>
      <c r="RF76" s="56"/>
      <c r="RG76" s="56"/>
      <c r="RH76" s="56"/>
      <c r="RI76" s="56"/>
      <c r="RJ76" s="56"/>
      <c r="RK76" s="56"/>
      <c r="RL76" s="56"/>
      <c r="RM76" s="56"/>
      <c r="RN76" s="56"/>
      <c r="RO76" s="56"/>
      <c r="RP76" s="56"/>
      <c r="RQ76" s="56"/>
      <c r="RR76" s="56"/>
      <c r="RS76" s="56"/>
      <c r="RT76" s="56"/>
      <c r="RU76" s="56"/>
      <c r="RV76" s="56"/>
      <c r="RW76" s="56"/>
      <c r="RX76" s="56"/>
      <c r="RY76" s="56"/>
      <c r="RZ76" s="56"/>
      <c r="SA76" s="56"/>
      <c r="SB76" s="56"/>
      <c r="SC76" s="56"/>
      <c r="SD76" s="56"/>
      <c r="SE76" s="56"/>
      <c r="SF76" s="56"/>
      <c r="SG76" s="56"/>
      <c r="SH76" s="56"/>
      <c r="SI76" s="56"/>
      <c r="SJ76" s="56"/>
      <c r="SK76" s="56"/>
      <c r="SL76" s="56"/>
      <c r="SM76" s="56"/>
      <c r="SN76" s="56"/>
      <c r="SO76" s="56"/>
      <c r="SP76" s="56"/>
      <c r="SQ76" s="56"/>
      <c r="SR76" s="56"/>
      <c r="SS76" s="56"/>
      <c r="ST76" s="56"/>
      <c r="SU76" s="56"/>
      <c r="SV76" s="56"/>
      <c r="SW76" s="56"/>
      <c r="SX76" s="56"/>
      <c r="SY76" s="56"/>
      <c r="SZ76" s="56"/>
      <c r="TA76" s="56"/>
      <c r="TB76" s="56"/>
      <c r="TC76" s="56"/>
      <c r="TD76" s="56"/>
      <c r="TE76" s="56"/>
      <c r="TF76" s="56"/>
      <c r="TG76" s="56"/>
      <c r="TH76" s="56"/>
      <c r="TI76" s="56"/>
      <c r="TJ76" s="56"/>
      <c r="TK76" s="56"/>
      <c r="TL76" s="56"/>
      <c r="TM76" s="56"/>
      <c r="TN76" s="56"/>
      <c r="TO76" s="56"/>
      <c r="TP76" s="56"/>
      <c r="TQ76" s="56"/>
      <c r="TR76" s="56"/>
      <c r="TS76" s="56"/>
      <c r="TT76" s="56"/>
      <c r="TU76" s="56"/>
      <c r="TV76" s="56"/>
      <c r="TW76" s="56"/>
      <c r="TX76" s="56"/>
      <c r="TY76" s="56"/>
      <c r="TZ76" s="56"/>
      <c r="UA76" s="56"/>
      <c r="UB76" s="56"/>
      <c r="UC76" s="56"/>
      <c r="UD76" s="56"/>
      <c r="UE76" s="56"/>
      <c r="UF76" s="56"/>
      <c r="UG76" s="56"/>
      <c r="UH76" s="56"/>
      <c r="UI76" s="56"/>
      <c r="UJ76" s="56"/>
      <c r="UK76" s="56"/>
      <c r="UL76" s="56"/>
      <c r="UM76" s="56"/>
      <c r="UN76" s="56"/>
      <c r="UO76" s="56"/>
      <c r="UP76" s="56"/>
      <c r="UQ76" s="56"/>
      <c r="UR76" s="56"/>
      <c r="US76" s="56"/>
      <c r="UT76" s="56"/>
      <c r="UU76" s="56"/>
      <c r="UV76" s="56"/>
      <c r="UW76" s="56"/>
      <c r="UX76" s="56"/>
      <c r="UY76" s="56"/>
      <c r="UZ76" s="56"/>
      <c r="VA76" s="56"/>
      <c r="VB76" s="56"/>
      <c r="VC76" s="56"/>
      <c r="VD76" s="56"/>
      <c r="VE76" s="56"/>
      <c r="VF76" s="56"/>
      <c r="VG76" s="56"/>
      <c r="VH76" s="56"/>
      <c r="VI76" s="56"/>
      <c r="VJ76" s="56"/>
      <c r="VK76" s="56"/>
      <c r="VL76" s="56"/>
      <c r="VM76" s="56"/>
      <c r="VN76" s="56"/>
      <c r="VO76" s="56"/>
      <c r="VP76" s="56"/>
      <c r="VQ76" s="56"/>
      <c r="VR76" s="56"/>
      <c r="VS76" s="56"/>
      <c r="VT76" s="56"/>
      <c r="VU76" s="56"/>
      <c r="VV76" s="56"/>
      <c r="VW76" s="56"/>
      <c r="VX76" s="56"/>
      <c r="VY76" s="56"/>
      <c r="VZ76" s="56"/>
      <c r="WA76" s="56"/>
      <c r="WB76" s="56"/>
      <c r="WC76" s="56"/>
      <c r="WD76" s="56"/>
      <c r="WE76" s="56"/>
      <c r="WF76" s="56"/>
      <c r="WG76" s="56"/>
      <c r="WH76" s="56"/>
      <c r="WI76" s="56"/>
      <c r="WJ76" s="56"/>
      <c r="WK76" s="56"/>
      <c r="WL76" s="56"/>
      <c r="WM76" s="56"/>
      <c r="WN76" s="56"/>
      <c r="WO76" s="56"/>
      <c r="WP76" s="56"/>
      <c r="WQ76" s="56"/>
      <c r="WR76" s="56"/>
      <c r="WS76" s="56"/>
      <c r="WT76" s="56"/>
      <c r="WU76" s="56"/>
      <c r="WV76" s="56"/>
      <c r="WW76" s="56"/>
      <c r="WX76" s="56"/>
      <c r="WY76" s="56"/>
      <c r="WZ76" s="56"/>
      <c r="XA76" s="56"/>
      <c r="XB76" s="56"/>
      <c r="XC76" s="56"/>
      <c r="XD76" s="56"/>
      <c r="XE76" s="56"/>
      <c r="XF76" s="56"/>
      <c r="XG76" s="56"/>
      <c r="XH76" s="56"/>
      <c r="XI76" s="56"/>
      <c r="XJ76" s="56"/>
      <c r="XK76" s="56"/>
      <c r="XL76" s="56"/>
      <c r="XM76" s="56"/>
      <c r="XN76" s="56"/>
      <c r="XO76" s="56"/>
      <c r="XP76" s="56"/>
      <c r="XQ76" s="56"/>
      <c r="XR76" s="56"/>
      <c r="XS76" s="56"/>
      <c r="XT76" s="56"/>
      <c r="XU76" s="56"/>
      <c r="XV76" s="56"/>
      <c r="XW76" s="56"/>
      <c r="XX76" s="56"/>
      <c r="XY76" s="56"/>
      <c r="XZ76" s="56"/>
      <c r="YA76" s="56"/>
      <c r="YB76" s="56"/>
      <c r="YC76" s="56"/>
      <c r="YD76" s="56"/>
      <c r="YE76" s="56"/>
      <c r="YF76" s="56"/>
      <c r="YG76" s="56"/>
      <c r="YH76" s="56"/>
      <c r="YI76" s="56"/>
      <c r="YJ76" s="56"/>
      <c r="YK76" s="56"/>
      <c r="YL76" s="56"/>
      <c r="YM76" s="56"/>
      <c r="YN76" s="56"/>
      <c r="YO76" s="56"/>
      <c r="YP76" s="56"/>
      <c r="YQ76" s="56"/>
      <c r="YR76" s="56"/>
      <c r="YS76" s="56"/>
      <c r="YT76" s="56"/>
      <c r="YU76" s="56"/>
      <c r="YV76" s="56"/>
      <c r="YW76" s="56"/>
      <c r="YX76" s="56"/>
      <c r="YY76" s="56"/>
    </row>
    <row r="77" spans="2:675" s="1" customFormat="1" ht="15" hidden="1" customHeight="1">
      <c r="B77" s="56"/>
      <c r="C77" s="56"/>
      <c r="D77" s="56"/>
      <c r="E77" s="56"/>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c r="AV77" s="56"/>
      <c r="AW77" s="56"/>
      <c r="AX77" s="56"/>
      <c r="AY77" s="56"/>
      <c r="AZ77" s="56"/>
      <c r="BA77" s="56"/>
      <c r="BB77" s="56"/>
      <c r="BC77" s="56"/>
      <c r="BD77" s="56"/>
      <c r="BE77" s="56"/>
      <c r="BF77" s="56"/>
      <c r="BG77" s="56"/>
      <c r="BH77" s="56"/>
      <c r="BI77" s="56"/>
      <c r="BJ77" s="56"/>
      <c r="BK77" s="56"/>
      <c r="BL77" s="56"/>
      <c r="BM77" s="56"/>
      <c r="BN77" s="56"/>
      <c r="BO77" s="56"/>
      <c r="BP77" s="56"/>
      <c r="BQ77" s="56"/>
      <c r="BR77" s="56"/>
      <c r="BS77" s="56"/>
      <c r="BT77" s="56"/>
      <c r="BU77" s="56"/>
      <c r="BV77" s="56"/>
      <c r="BW77" s="56"/>
      <c r="BX77" s="56"/>
      <c r="BY77" s="56"/>
      <c r="BZ77" s="56"/>
      <c r="CA77" s="56"/>
      <c r="CB77" s="56"/>
      <c r="CC77" s="56"/>
      <c r="CD77" s="56"/>
      <c r="CE77" s="56"/>
      <c r="CF77" s="56"/>
      <c r="CG77" s="56"/>
      <c r="CH77" s="56"/>
      <c r="CI77" s="56"/>
      <c r="CJ77" s="56"/>
      <c r="CK77" s="56"/>
      <c r="CL77" s="56"/>
      <c r="CM77" s="56"/>
      <c r="CN77" s="56"/>
      <c r="CO77" s="56"/>
      <c r="CP77" s="56"/>
      <c r="CQ77" s="56"/>
      <c r="CR77" s="56"/>
      <c r="CS77" s="56"/>
      <c r="CT77" s="56"/>
      <c r="CU77" s="56"/>
      <c r="CV77" s="56"/>
      <c r="CW77" s="56"/>
      <c r="CX77" s="56"/>
      <c r="CY77" s="56"/>
      <c r="CZ77" s="56"/>
      <c r="DA77" s="56"/>
      <c r="DB77" s="56"/>
      <c r="DC77" s="56"/>
      <c r="DD77" s="56"/>
      <c r="DE77" s="56"/>
      <c r="DF77" s="56"/>
      <c r="DG77" s="56"/>
      <c r="DH77" s="56"/>
      <c r="DI77" s="56"/>
      <c r="DJ77" s="56"/>
      <c r="DK77" s="56"/>
      <c r="DL77" s="56"/>
      <c r="DM77" s="56"/>
      <c r="DN77" s="56"/>
      <c r="DO77" s="56"/>
      <c r="DP77" s="56"/>
      <c r="DQ77" s="56"/>
      <c r="DR77" s="56"/>
      <c r="DS77" s="56"/>
      <c r="DT77" s="56"/>
      <c r="DU77" s="56"/>
      <c r="DV77" s="56"/>
      <c r="DW77" s="56"/>
      <c r="DX77" s="56"/>
      <c r="DY77" s="56"/>
      <c r="DZ77" s="56"/>
      <c r="EA77" s="56"/>
      <c r="EB77" s="56"/>
      <c r="EC77" s="56"/>
      <c r="ED77" s="56"/>
      <c r="EE77" s="56"/>
      <c r="EF77" s="56"/>
      <c r="EG77" s="56"/>
      <c r="EH77" s="56"/>
      <c r="EI77" s="56"/>
      <c r="EJ77" s="56"/>
      <c r="EK77" s="56"/>
      <c r="EL77" s="56"/>
      <c r="EM77" s="56"/>
      <c r="EN77" s="56"/>
      <c r="EO77" s="56"/>
      <c r="EP77" s="56"/>
      <c r="EQ77" s="56"/>
      <c r="ER77" s="56"/>
      <c r="ES77" s="56"/>
      <c r="ET77" s="56"/>
      <c r="EU77" s="56"/>
      <c r="EV77" s="56"/>
      <c r="EW77" s="56"/>
      <c r="EX77" s="56"/>
      <c r="EY77" s="56"/>
      <c r="EZ77" s="56"/>
      <c r="FA77" s="56"/>
      <c r="FB77" s="56"/>
      <c r="FC77" s="56"/>
      <c r="FD77" s="56"/>
      <c r="FE77" s="56"/>
      <c r="FF77" s="56"/>
      <c r="FG77" s="56"/>
      <c r="FH77" s="56"/>
      <c r="FI77" s="56"/>
      <c r="FJ77" s="56"/>
      <c r="FK77" s="56"/>
      <c r="FL77" s="56"/>
      <c r="FM77" s="56"/>
      <c r="FN77" s="56"/>
      <c r="FO77" s="56"/>
      <c r="FP77" s="56"/>
      <c r="FQ77" s="56"/>
      <c r="FR77" s="56"/>
      <c r="FS77" s="56"/>
      <c r="FT77" s="56"/>
      <c r="FU77" s="56"/>
      <c r="FV77" s="56"/>
      <c r="FW77" s="56"/>
      <c r="FX77" s="56"/>
      <c r="FY77" s="56"/>
      <c r="FZ77" s="56"/>
      <c r="GA77" s="56"/>
      <c r="GB77" s="56"/>
      <c r="GC77" s="56"/>
      <c r="GD77" s="56"/>
      <c r="GE77" s="56"/>
      <c r="GF77" s="56"/>
      <c r="GG77" s="56"/>
      <c r="GH77" s="56"/>
      <c r="GI77" s="56"/>
      <c r="GJ77" s="56"/>
      <c r="GK77" s="56"/>
      <c r="GL77" s="56"/>
      <c r="GM77" s="56"/>
      <c r="GN77" s="56"/>
      <c r="GO77" s="56"/>
      <c r="GP77" s="56"/>
      <c r="GQ77" s="56"/>
      <c r="GR77" s="56"/>
      <c r="GS77" s="56"/>
      <c r="GT77" s="56"/>
      <c r="GU77" s="56"/>
      <c r="GV77" s="56"/>
      <c r="GW77" s="56"/>
      <c r="GX77" s="56"/>
      <c r="GY77" s="56"/>
      <c r="GZ77" s="56"/>
      <c r="HA77" s="56"/>
      <c r="HB77" s="56"/>
      <c r="HC77" s="56"/>
      <c r="HD77" s="56"/>
      <c r="HE77" s="56"/>
      <c r="HF77" s="56"/>
      <c r="HG77" s="56"/>
      <c r="HH77" s="56"/>
      <c r="HI77" s="56"/>
      <c r="HJ77" s="56"/>
      <c r="HK77" s="56"/>
      <c r="HL77" s="56"/>
      <c r="HM77" s="56"/>
      <c r="HN77" s="56"/>
      <c r="HO77" s="56"/>
      <c r="HP77" s="56"/>
      <c r="HQ77" s="56"/>
      <c r="HR77" s="56"/>
      <c r="HS77" s="56"/>
      <c r="HT77" s="56"/>
      <c r="HU77" s="56"/>
      <c r="HV77" s="56"/>
      <c r="HW77" s="56"/>
      <c r="HX77" s="56"/>
      <c r="HY77" s="56"/>
      <c r="HZ77" s="56"/>
      <c r="IA77" s="56"/>
      <c r="IB77" s="56"/>
      <c r="IC77" s="56"/>
      <c r="ID77" s="56"/>
      <c r="IE77" s="56"/>
      <c r="IF77" s="56"/>
      <c r="IG77" s="56"/>
      <c r="IH77" s="56"/>
      <c r="II77" s="56"/>
      <c r="IJ77" s="56"/>
      <c r="IK77" s="56"/>
      <c r="IL77" s="56"/>
      <c r="IM77" s="56"/>
      <c r="IN77" s="56"/>
      <c r="IO77" s="56"/>
      <c r="IP77" s="56"/>
      <c r="IQ77" s="56"/>
      <c r="IR77" s="56"/>
      <c r="IS77" s="56"/>
      <c r="IT77" s="56"/>
      <c r="IU77" s="56"/>
      <c r="IV77" s="56"/>
      <c r="IW77" s="56"/>
      <c r="IX77" s="56"/>
      <c r="IY77" s="56"/>
      <c r="IZ77" s="56"/>
      <c r="JA77" s="56"/>
      <c r="JB77" s="56"/>
      <c r="JC77" s="56"/>
      <c r="JD77" s="56"/>
      <c r="JE77" s="56"/>
      <c r="JF77" s="56"/>
      <c r="JG77" s="56"/>
      <c r="JH77" s="56"/>
      <c r="JI77" s="56"/>
      <c r="JJ77" s="56"/>
      <c r="JK77" s="56"/>
      <c r="JL77" s="56"/>
      <c r="JM77" s="56"/>
      <c r="JN77" s="56"/>
      <c r="JO77" s="56"/>
      <c r="JP77" s="56"/>
      <c r="JQ77" s="56"/>
      <c r="JR77" s="56"/>
      <c r="JS77" s="56"/>
      <c r="JT77" s="56"/>
      <c r="JU77" s="56"/>
      <c r="JV77" s="56"/>
      <c r="JW77" s="56"/>
      <c r="JX77" s="56"/>
      <c r="JY77" s="56"/>
      <c r="JZ77" s="56"/>
      <c r="KA77" s="56"/>
      <c r="KB77" s="56"/>
      <c r="KC77" s="56"/>
      <c r="KD77" s="56"/>
      <c r="KE77" s="56"/>
      <c r="KF77" s="56"/>
      <c r="KG77" s="56"/>
      <c r="KH77" s="56"/>
      <c r="KI77" s="56"/>
      <c r="KJ77" s="56"/>
      <c r="KK77" s="56"/>
      <c r="KL77" s="56"/>
      <c r="KM77" s="56"/>
      <c r="KN77" s="56"/>
      <c r="KO77" s="56"/>
      <c r="KP77" s="56"/>
      <c r="KQ77" s="56"/>
      <c r="KR77" s="56"/>
      <c r="KS77" s="56"/>
      <c r="KT77" s="56"/>
      <c r="KU77" s="56"/>
      <c r="KV77" s="56"/>
      <c r="KW77" s="56"/>
      <c r="KX77" s="56"/>
      <c r="KY77" s="56"/>
      <c r="KZ77" s="56"/>
      <c r="LA77" s="56"/>
      <c r="LB77" s="56"/>
      <c r="LC77" s="56"/>
      <c r="LD77" s="56"/>
      <c r="LE77" s="56"/>
      <c r="LF77" s="56"/>
      <c r="LG77" s="56"/>
      <c r="LH77" s="56"/>
      <c r="LI77" s="56"/>
      <c r="LJ77" s="56"/>
      <c r="LK77" s="56"/>
      <c r="LL77" s="56"/>
      <c r="LM77" s="56"/>
      <c r="LN77" s="56"/>
      <c r="LO77" s="56"/>
      <c r="LP77" s="56"/>
      <c r="LQ77" s="56"/>
      <c r="LR77" s="56"/>
      <c r="LS77" s="56"/>
      <c r="LT77" s="56"/>
      <c r="LU77" s="56"/>
      <c r="LV77" s="56"/>
      <c r="LW77" s="56"/>
      <c r="LX77" s="56"/>
      <c r="LY77" s="56"/>
      <c r="LZ77" s="56"/>
      <c r="MA77" s="56"/>
      <c r="MB77" s="56"/>
      <c r="MC77" s="56"/>
      <c r="MD77" s="56"/>
      <c r="ME77" s="56"/>
      <c r="MF77" s="56"/>
      <c r="MG77" s="56"/>
      <c r="MH77" s="56"/>
      <c r="MI77" s="56"/>
      <c r="MJ77" s="56"/>
      <c r="MK77" s="56"/>
      <c r="ML77" s="56"/>
      <c r="MM77" s="56"/>
      <c r="MN77" s="56"/>
      <c r="MO77" s="56"/>
      <c r="MP77" s="56"/>
      <c r="MQ77" s="56"/>
      <c r="MR77" s="56"/>
      <c r="MS77" s="56"/>
      <c r="MT77" s="56"/>
      <c r="MU77" s="56"/>
      <c r="MV77" s="56"/>
      <c r="MW77" s="56"/>
      <c r="MX77" s="56"/>
      <c r="MY77" s="56"/>
      <c r="MZ77" s="56"/>
      <c r="NA77" s="56"/>
      <c r="NB77" s="56"/>
      <c r="NC77" s="56"/>
      <c r="ND77" s="56"/>
      <c r="NE77" s="56"/>
      <c r="NF77" s="56"/>
      <c r="NG77" s="56"/>
      <c r="NH77" s="56"/>
      <c r="NI77" s="56"/>
      <c r="NJ77" s="56"/>
      <c r="NK77" s="56"/>
      <c r="NL77" s="56"/>
      <c r="NM77" s="56"/>
      <c r="NN77" s="56"/>
      <c r="NO77" s="56"/>
      <c r="NP77" s="56"/>
      <c r="NQ77" s="56"/>
      <c r="NR77" s="56"/>
      <c r="NS77" s="56"/>
      <c r="NT77" s="56"/>
      <c r="NU77" s="56"/>
      <c r="NV77" s="56"/>
      <c r="NW77" s="56"/>
      <c r="NX77" s="56"/>
      <c r="NY77" s="56"/>
      <c r="NZ77" s="56"/>
      <c r="OA77" s="56"/>
      <c r="OB77" s="56"/>
      <c r="OC77" s="56"/>
      <c r="OD77" s="56"/>
      <c r="OE77" s="56"/>
      <c r="OF77" s="56"/>
      <c r="OG77" s="56"/>
      <c r="OH77" s="56"/>
      <c r="OI77" s="56"/>
      <c r="OJ77" s="56"/>
      <c r="OK77" s="56"/>
      <c r="OL77" s="56"/>
      <c r="OM77" s="56"/>
      <c r="ON77" s="56"/>
      <c r="OO77" s="56"/>
      <c r="OP77" s="56"/>
      <c r="OQ77" s="56"/>
      <c r="OR77" s="56"/>
      <c r="OS77" s="56"/>
      <c r="OT77" s="56"/>
      <c r="OU77" s="56"/>
      <c r="OV77" s="56"/>
      <c r="OW77" s="56"/>
      <c r="OX77" s="56"/>
      <c r="OY77" s="56"/>
      <c r="OZ77" s="56"/>
      <c r="PA77" s="56"/>
      <c r="PB77" s="56"/>
      <c r="PC77" s="56"/>
      <c r="PD77" s="56"/>
      <c r="PE77" s="56"/>
      <c r="PF77" s="56"/>
      <c r="PG77" s="56"/>
      <c r="PH77" s="56"/>
      <c r="PI77" s="56"/>
      <c r="PJ77" s="56"/>
      <c r="PK77" s="56"/>
      <c r="PL77" s="56"/>
      <c r="PM77" s="56"/>
      <c r="PN77" s="56"/>
      <c r="PO77" s="56"/>
      <c r="PP77" s="56"/>
      <c r="PQ77" s="56"/>
      <c r="PR77" s="56"/>
      <c r="PS77" s="56"/>
      <c r="PT77" s="56"/>
      <c r="PU77" s="56"/>
      <c r="PV77" s="56"/>
      <c r="PW77" s="56"/>
      <c r="PX77" s="56"/>
      <c r="PY77" s="56"/>
      <c r="PZ77" s="56"/>
      <c r="QA77" s="56"/>
      <c r="QB77" s="56"/>
      <c r="QC77" s="56"/>
      <c r="QD77" s="56"/>
      <c r="QE77" s="56"/>
      <c r="QF77" s="56"/>
      <c r="QG77" s="56"/>
      <c r="QH77" s="56"/>
      <c r="QI77" s="56"/>
      <c r="QJ77" s="56"/>
      <c r="QK77" s="56"/>
      <c r="QL77" s="56"/>
      <c r="QM77" s="56"/>
      <c r="QN77" s="56"/>
      <c r="QO77" s="56"/>
      <c r="QP77" s="56"/>
      <c r="QQ77" s="56"/>
      <c r="QR77" s="56"/>
      <c r="QS77" s="56"/>
      <c r="QT77" s="56"/>
      <c r="QU77" s="56"/>
      <c r="QV77" s="56"/>
      <c r="QW77" s="56"/>
      <c r="QX77" s="56"/>
      <c r="QY77" s="56"/>
      <c r="QZ77" s="56"/>
      <c r="RA77" s="56"/>
      <c r="RB77" s="56"/>
      <c r="RC77" s="56"/>
      <c r="RD77" s="56"/>
      <c r="RE77" s="56"/>
      <c r="RF77" s="56"/>
      <c r="RG77" s="56"/>
      <c r="RH77" s="56"/>
      <c r="RI77" s="56"/>
      <c r="RJ77" s="56"/>
      <c r="RK77" s="56"/>
      <c r="RL77" s="56"/>
      <c r="RM77" s="56"/>
      <c r="RN77" s="56"/>
      <c r="RO77" s="56"/>
      <c r="RP77" s="56"/>
      <c r="RQ77" s="56"/>
      <c r="RR77" s="56"/>
      <c r="RS77" s="56"/>
      <c r="RT77" s="56"/>
      <c r="RU77" s="56"/>
      <c r="RV77" s="56"/>
      <c r="RW77" s="56"/>
      <c r="RX77" s="56"/>
      <c r="RY77" s="56"/>
      <c r="RZ77" s="56"/>
      <c r="SA77" s="56"/>
      <c r="SB77" s="56"/>
      <c r="SC77" s="56"/>
      <c r="SD77" s="56"/>
      <c r="SE77" s="56"/>
      <c r="SF77" s="56"/>
      <c r="SG77" s="56"/>
      <c r="SH77" s="56"/>
      <c r="SI77" s="56"/>
      <c r="SJ77" s="56"/>
      <c r="SK77" s="56"/>
      <c r="SL77" s="56"/>
      <c r="SM77" s="56"/>
      <c r="SN77" s="56"/>
      <c r="SO77" s="56"/>
      <c r="SP77" s="56"/>
      <c r="SQ77" s="56"/>
      <c r="SR77" s="56"/>
      <c r="SS77" s="56"/>
      <c r="ST77" s="56"/>
      <c r="SU77" s="56"/>
      <c r="SV77" s="56"/>
      <c r="SW77" s="56"/>
      <c r="SX77" s="56"/>
      <c r="SY77" s="56"/>
      <c r="SZ77" s="56"/>
      <c r="TA77" s="56"/>
      <c r="TB77" s="56"/>
      <c r="TC77" s="56"/>
      <c r="TD77" s="56"/>
      <c r="TE77" s="56"/>
      <c r="TF77" s="56"/>
      <c r="TG77" s="56"/>
      <c r="TH77" s="56"/>
      <c r="TI77" s="56"/>
      <c r="TJ77" s="56"/>
      <c r="TK77" s="56"/>
      <c r="TL77" s="56"/>
      <c r="TM77" s="56"/>
      <c r="TN77" s="56"/>
      <c r="TO77" s="56"/>
      <c r="TP77" s="56"/>
      <c r="TQ77" s="56"/>
      <c r="TR77" s="56"/>
      <c r="TS77" s="56"/>
      <c r="TT77" s="56"/>
      <c r="TU77" s="56"/>
      <c r="TV77" s="56"/>
      <c r="TW77" s="56"/>
      <c r="TX77" s="56"/>
      <c r="TY77" s="56"/>
      <c r="TZ77" s="56"/>
      <c r="UA77" s="56"/>
      <c r="UB77" s="56"/>
      <c r="UC77" s="56"/>
      <c r="UD77" s="56"/>
      <c r="UE77" s="56"/>
      <c r="UF77" s="56"/>
      <c r="UG77" s="56"/>
      <c r="UH77" s="56"/>
      <c r="UI77" s="56"/>
      <c r="UJ77" s="56"/>
      <c r="UK77" s="56"/>
      <c r="UL77" s="56"/>
      <c r="UM77" s="56"/>
      <c r="UN77" s="56"/>
      <c r="UO77" s="56"/>
      <c r="UP77" s="56"/>
      <c r="UQ77" s="56"/>
      <c r="UR77" s="56"/>
      <c r="US77" s="56"/>
      <c r="UT77" s="56"/>
      <c r="UU77" s="56"/>
      <c r="UV77" s="56"/>
      <c r="UW77" s="56"/>
      <c r="UX77" s="56"/>
      <c r="UY77" s="56"/>
      <c r="UZ77" s="56"/>
      <c r="VA77" s="56"/>
      <c r="VB77" s="56"/>
      <c r="VC77" s="56"/>
      <c r="VD77" s="56"/>
      <c r="VE77" s="56"/>
      <c r="VF77" s="56"/>
      <c r="VG77" s="56"/>
      <c r="VH77" s="56"/>
      <c r="VI77" s="56"/>
      <c r="VJ77" s="56"/>
      <c r="VK77" s="56"/>
      <c r="VL77" s="56"/>
      <c r="VM77" s="56"/>
      <c r="VN77" s="56"/>
      <c r="VO77" s="56"/>
      <c r="VP77" s="56"/>
      <c r="VQ77" s="56"/>
      <c r="VR77" s="56"/>
      <c r="VS77" s="56"/>
      <c r="VT77" s="56"/>
      <c r="VU77" s="56"/>
      <c r="VV77" s="56"/>
      <c r="VW77" s="56"/>
      <c r="VX77" s="56"/>
      <c r="VY77" s="56"/>
      <c r="VZ77" s="56"/>
      <c r="WA77" s="56"/>
      <c r="WB77" s="56"/>
      <c r="WC77" s="56"/>
      <c r="WD77" s="56"/>
      <c r="WE77" s="56"/>
      <c r="WF77" s="56"/>
      <c r="WG77" s="56"/>
      <c r="WH77" s="56"/>
      <c r="WI77" s="56"/>
      <c r="WJ77" s="56"/>
      <c r="WK77" s="56"/>
      <c r="WL77" s="56"/>
      <c r="WM77" s="56"/>
      <c r="WN77" s="56"/>
      <c r="WO77" s="56"/>
      <c r="WP77" s="56"/>
      <c r="WQ77" s="56"/>
      <c r="WR77" s="56"/>
      <c r="WS77" s="56"/>
      <c r="WT77" s="56"/>
      <c r="WU77" s="56"/>
      <c r="WV77" s="56"/>
      <c r="WW77" s="56"/>
      <c r="WX77" s="56"/>
      <c r="WY77" s="56"/>
      <c r="WZ77" s="56"/>
      <c r="XA77" s="56"/>
      <c r="XB77" s="56"/>
      <c r="XC77" s="56"/>
      <c r="XD77" s="56"/>
      <c r="XE77" s="56"/>
      <c r="XF77" s="56"/>
      <c r="XG77" s="56"/>
      <c r="XH77" s="56"/>
      <c r="XI77" s="56"/>
      <c r="XJ77" s="56"/>
      <c r="XK77" s="56"/>
      <c r="XL77" s="56"/>
      <c r="XM77" s="56"/>
      <c r="XN77" s="56"/>
      <c r="XO77" s="56"/>
      <c r="XP77" s="56"/>
      <c r="XQ77" s="56"/>
      <c r="XR77" s="56"/>
      <c r="XS77" s="56"/>
      <c r="XT77" s="56"/>
      <c r="XU77" s="56"/>
      <c r="XV77" s="56"/>
      <c r="XW77" s="56"/>
      <c r="XX77" s="56"/>
      <c r="XY77" s="56"/>
      <c r="XZ77" s="56"/>
      <c r="YA77" s="56"/>
      <c r="YB77" s="56"/>
      <c r="YC77" s="56"/>
      <c r="YD77" s="56"/>
      <c r="YE77" s="56"/>
      <c r="YF77" s="56"/>
      <c r="YG77" s="56"/>
      <c r="YH77" s="56"/>
      <c r="YI77" s="56"/>
      <c r="YJ77" s="56"/>
      <c r="YK77" s="56"/>
      <c r="YL77" s="56"/>
      <c r="YM77" s="56"/>
      <c r="YN77" s="56"/>
      <c r="YO77" s="56"/>
      <c r="YP77" s="56"/>
      <c r="YQ77" s="56"/>
      <c r="YR77" s="56"/>
      <c r="YS77" s="56"/>
      <c r="YT77" s="56"/>
      <c r="YU77" s="56"/>
      <c r="YV77" s="56"/>
      <c r="YW77" s="56"/>
      <c r="YX77" s="56"/>
      <c r="YY77" s="56"/>
    </row>
    <row r="78" spans="2:675" s="1" customFormat="1" ht="15" hidden="1" customHeight="1">
      <c r="B78" s="56"/>
      <c r="C78" s="56"/>
      <c r="D78" s="56"/>
      <c r="E78" s="56"/>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c r="AV78" s="56"/>
      <c r="AW78" s="56"/>
      <c r="AX78" s="56"/>
      <c r="AY78" s="56"/>
      <c r="AZ78" s="56"/>
      <c r="BA78" s="56"/>
      <c r="BB78" s="56"/>
      <c r="BC78" s="56"/>
      <c r="BD78" s="56"/>
      <c r="BE78" s="56"/>
      <c r="BF78" s="56"/>
      <c r="BG78" s="56"/>
      <c r="BH78" s="56"/>
      <c r="BI78" s="56"/>
      <c r="BJ78" s="56"/>
      <c r="BK78" s="56"/>
      <c r="BL78" s="56"/>
      <c r="BM78" s="56"/>
      <c r="BN78" s="56"/>
      <c r="BO78" s="56"/>
      <c r="BP78" s="56"/>
      <c r="BQ78" s="56"/>
      <c r="BR78" s="56"/>
      <c r="BS78" s="56"/>
      <c r="BT78" s="56"/>
      <c r="BU78" s="56"/>
      <c r="BV78" s="56"/>
      <c r="BW78" s="56"/>
      <c r="BX78" s="56"/>
      <c r="BY78" s="56"/>
      <c r="BZ78" s="56"/>
      <c r="CA78" s="56"/>
      <c r="CB78" s="56"/>
      <c r="CC78" s="56"/>
      <c r="CD78" s="56"/>
      <c r="CE78" s="56"/>
      <c r="CF78" s="56"/>
      <c r="CG78" s="56"/>
      <c r="CH78" s="56"/>
      <c r="CI78" s="56"/>
      <c r="CJ78" s="56"/>
      <c r="CK78" s="56"/>
      <c r="CL78" s="56"/>
      <c r="CM78" s="56"/>
      <c r="CN78" s="56"/>
      <c r="CO78" s="56"/>
      <c r="CP78" s="56"/>
      <c r="CQ78" s="56"/>
      <c r="CR78" s="56"/>
      <c r="CS78" s="56"/>
      <c r="CT78" s="56"/>
      <c r="CU78" s="56"/>
      <c r="CV78" s="56"/>
      <c r="CW78" s="56"/>
      <c r="CX78" s="56"/>
      <c r="CY78" s="56"/>
      <c r="CZ78" s="56"/>
      <c r="DA78" s="56"/>
      <c r="DB78" s="56"/>
      <c r="DC78" s="56"/>
      <c r="DD78" s="56"/>
      <c r="DE78" s="56"/>
      <c r="DF78" s="56"/>
      <c r="DG78" s="56"/>
      <c r="DH78" s="56"/>
      <c r="DI78" s="56"/>
      <c r="DJ78" s="56"/>
      <c r="DK78" s="56"/>
      <c r="DL78" s="56"/>
      <c r="DM78" s="56"/>
      <c r="DN78" s="56"/>
      <c r="DO78" s="56"/>
      <c r="DP78" s="56"/>
      <c r="DQ78" s="56"/>
      <c r="DR78" s="56"/>
      <c r="DS78" s="56"/>
      <c r="DT78" s="56"/>
      <c r="DU78" s="56"/>
      <c r="DV78" s="56"/>
      <c r="DW78" s="56"/>
      <c r="DX78" s="56"/>
      <c r="DY78" s="56"/>
      <c r="DZ78" s="56"/>
      <c r="EA78" s="56"/>
      <c r="EB78" s="56"/>
      <c r="EC78" s="56"/>
      <c r="ED78" s="56"/>
      <c r="EE78" s="56"/>
      <c r="EF78" s="56"/>
      <c r="EG78" s="56"/>
      <c r="EH78" s="56"/>
      <c r="EI78" s="56"/>
      <c r="EJ78" s="56"/>
      <c r="EK78" s="56"/>
      <c r="EL78" s="56"/>
      <c r="EM78" s="56"/>
      <c r="EN78" s="56"/>
      <c r="EO78" s="56"/>
      <c r="EP78" s="56"/>
      <c r="EQ78" s="56"/>
      <c r="ER78" s="56"/>
      <c r="ES78" s="56"/>
      <c r="ET78" s="56"/>
      <c r="EU78" s="56"/>
      <c r="EV78" s="56"/>
      <c r="EW78" s="56"/>
      <c r="EX78" s="56"/>
      <c r="EY78" s="56"/>
      <c r="EZ78" s="56"/>
      <c r="FA78" s="56"/>
      <c r="FB78" s="56"/>
      <c r="FC78" s="56"/>
      <c r="FD78" s="56"/>
      <c r="FE78" s="56"/>
      <c r="FF78" s="56"/>
      <c r="FG78" s="56"/>
      <c r="FH78" s="56"/>
      <c r="FI78" s="56"/>
      <c r="FJ78" s="56"/>
      <c r="FK78" s="56"/>
      <c r="FL78" s="56"/>
      <c r="FM78" s="56"/>
      <c r="FN78" s="56"/>
      <c r="FO78" s="56"/>
      <c r="FP78" s="56"/>
      <c r="FQ78" s="56"/>
      <c r="FR78" s="56"/>
      <c r="FS78" s="56"/>
      <c r="FT78" s="56"/>
      <c r="FU78" s="56"/>
      <c r="FV78" s="56"/>
      <c r="FW78" s="56"/>
      <c r="FX78" s="56"/>
      <c r="FY78" s="56"/>
      <c r="FZ78" s="56"/>
      <c r="GA78" s="56"/>
      <c r="GB78" s="56"/>
      <c r="GC78" s="56"/>
      <c r="GD78" s="56"/>
      <c r="GE78" s="56"/>
      <c r="GF78" s="56"/>
      <c r="GG78" s="56"/>
      <c r="GH78" s="56"/>
      <c r="GI78" s="56"/>
      <c r="GJ78" s="56"/>
      <c r="GK78" s="56"/>
      <c r="GL78" s="56"/>
      <c r="GM78" s="56"/>
      <c r="GN78" s="56"/>
      <c r="GO78" s="56"/>
      <c r="GP78" s="56"/>
      <c r="GQ78" s="56"/>
      <c r="GR78" s="56"/>
      <c r="GS78" s="56"/>
      <c r="GT78" s="56"/>
      <c r="GU78" s="56"/>
      <c r="GV78" s="56"/>
      <c r="GW78" s="56"/>
      <c r="GX78" s="56"/>
      <c r="GY78" s="56"/>
      <c r="GZ78" s="56"/>
      <c r="HA78" s="56"/>
      <c r="HB78" s="56"/>
      <c r="HC78" s="56"/>
      <c r="HD78" s="56"/>
      <c r="HE78" s="56"/>
      <c r="HF78" s="56"/>
      <c r="HG78" s="56"/>
      <c r="HH78" s="56"/>
      <c r="HI78" s="56"/>
      <c r="HJ78" s="56"/>
      <c r="HK78" s="56"/>
      <c r="HL78" s="56"/>
      <c r="HM78" s="56"/>
      <c r="HN78" s="56"/>
      <c r="HO78" s="56"/>
      <c r="HP78" s="56"/>
      <c r="HQ78" s="56"/>
      <c r="HR78" s="56"/>
      <c r="HS78" s="56"/>
      <c r="HT78" s="56"/>
      <c r="HU78" s="56"/>
      <c r="HV78" s="56"/>
      <c r="HW78" s="56"/>
      <c r="HX78" s="56"/>
      <c r="HY78" s="56"/>
      <c r="HZ78" s="56"/>
      <c r="IA78" s="56"/>
      <c r="IB78" s="56"/>
      <c r="IC78" s="56"/>
      <c r="ID78" s="56"/>
      <c r="IE78" s="56"/>
      <c r="IF78" s="56"/>
      <c r="IG78" s="56"/>
      <c r="IH78" s="56"/>
      <c r="II78" s="56"/>
      <c r="IJ78" s="56"/>
      <c r="IK78" s="56"/>
      <c r="IL78" s="56"/>
      <c r="IM78" s="56"/>
      <c r="IN78" s="56"/>
      <c r="IO78" s="56"/>
      <c r="IP78" s="56"/>
      <c r="IQ78" s="56"/>
      <c r="IR78" s="56"/>
      <c r="IS78" s="56"/>
      <c r="IT78" s="56"/>
      <c r="IU78" s="56"/>
      <c r="IV78" s="56"/>
      <c r="IW78" s="56"/>
      <c r="IX78" s="56"/>
      <c r="IY78" s="56"/>
      <c r="IZ78" s="56"/>
      <c r="JA78" s="56"/>
      <c r="JB78" s="56"/>
      <c r="JC78" s="56"/>
      <c r="JD78" s="56"/>
      <c r="JE78" s="56"/>
      <c r="JF78" s="56"/>
      <c r="JG78" s="56"/>
      <c r="JH78" s="56"/>
      <c r="JI78" s="56"/>
      <c r="JJ78" s="56"/>
      <c r="JK78" s="56"/>
      <c r="JL78" s="56"/>
      <c r="JM78" s="56"/>
      <c r="JN78" s="56"/>
      <c r="JO78" s="56"/>
      <c r="JP78" s="56"/>
      <c r="JQ78" s="56"/>
      <c r="JR78" s="56"/>
      <c r="JS78" s="56"/>
      <c r="JT78" s="56"/>
      <c r="JU78" s="56"/>
      <c r="JV78" s="56"/>
      <c r="JW78" s="56"/>
      <c r="JX78" s="56"/>
      <c r="JY78" s="56"/>
      <c r="JZ78" s="56"/>
      <c r="KA78" s="56"/>
      <c r="KB78" s="56"/>
      <c r="KC78" s="56"/>
      <c r="KD78" s="56"/>
      <c r="KE78" s="56"/>
      <c r="KF78" s="56"/>
      <c r="KG78" s="56"/>
      <c r="KH78" s="56"/>
      <c r="KI78" s="56"/>
      <c r="KJ78" s="56"/>
      <c r="KK78" s="56"/>
      <c r="KL78" s="56"/>
      <c r="KM78" s="56"/>
      <c r="KN78" s="56"/>
      <c r="KO78" s="56"/>
      <c r="KP78" s="56"/>
      <c r="KQ78" s="56"/>
      <c r="KR78" s="56"/>
      <c r="KS78" s="56"/>
      <c r="KT78" s="56"/>
      <c r="KU78" s="56"/>
      <c r="KV78" s="56"/>
      <c r="KW78" s="56"/>
      <c r="KX78" s="56"/>
      <c r="KY78" s="56"/>
      <c r="KZ78" s="56"/>
      <c r="LA78" s="56"/>
      <c r="LB78" s="56"/>
      <c r="LC78" s="56"/>
      <c r="LD78" s="56"/>
      <c r="LE78" s="56"/>
      <c r="LF78" s="56"/>
      <c r="LG78" s="56"/>
      <c r="LH78" s="56"/>
      <c r="LI78" s="56"/>
      <c r="LJ78" s="56"/>
      <c r="LK78" s="56"/>
      <c r="LL78" s="56"/>
      <c r="LM78" s="56"/>
      <c r="LN78" s="56"/>
      <c r="LO78" s="56"/>
      <c r="LP78" s="56"/>
      <c r="LQ78" s="56"/>
      <c r="LR78" s="56"/>
      <c r="LS78" s="56"/>
      <c r="LT78" s="56"/>
      <c r="LU78" s="56"/>
      <c r="LV78" s="56"/>
      <c r="LW78" s="56"/>
      <c r="LX78" s="56"/>
      <c r="LY78" s="56"/>
      <c r="LZ78" s="56"/>
      <c r="MA78" s="56"/>
      <c r="MB78" s="56"/>
      <c r="MC78" s="56"/>
      <c r="MD78" s="56"/>
      <c r="ME78" s="56"/>
      <c r="MF78" s="56"/>
      <c r="MG78" s="56"/>
      <c r="MH78" s="56"/>
      <c r="MI78" s="56"/>
      <c r="MJ78" s="56"/>
      <c r="MK78" s="56"/>
      <c r="ML78" s="56"/>
      <c r="MM78" s="56"/>
      <c r="MN78" s="56"/>
      <c r="MO78" s="56"/>
      <c r="MP78" s="56"/>
      <c r="MQ78" s="56"/>
      <c r="MR78" s="56"/>
      <c r="MS78" s="56"/>
      <c r="MT78" s="56"/>
      <c r="MU78" s="56"/>
      <c r="MV78" s="56"/>
      <c r="MW78" s="56"/>
      <c r="MX78" s="56"/>
      <c r="MY78" s="56"/>
      <c r="MZ78" s="56"/>
      <c r="NA78" s="56"/>
      <c r="NB78" s="56"/>
      <c r="NC78" s="56"/>
      <c r="ND78" s="56"/>
      <c r="NE78" s="56"/>
      <c r="NF78" s="56"/>
      <c r="NG78" s="56"/>
      <c r="NH78" s="56"/>
      <c r="NI78" s="56"/>
      <c r="NJ78" s="56"/>
      <c r="NK78" s="56"/>
      <c r="NL78" s="56"/>
      <c r="NM78" s="56"/>
      <c r="NN78" s="56"/>
      <c r="NO78" s="56"/>
      <c r="NP78" s="56"/>
      <c r="NQ78" s="56"/>
      <c r="NR78" s="56"/>
      <c r="NS78" s="56"/>
      <c r="NT78" s="56"/>
      <c r="NU78" s="56"/>
      <c r="NV78" s="56"/>
      <c r="NW78" s="56"/>
      <c r="NX78" s="56"/>
      <c r="NY78" s="56"/>
      <c r="NZ78" s="56"/>
      <c r="OA78" s="56"/>
      <c r="OB78" s="56"/>
      <c r="OC78" s="56"/>
      <c r="OD78" s="56"/>
      <c r="OE78" s="56"/>
      <c r="OF78" s="56"/>
      <c r="OG78" s="56"/>
      <c r="OH78" s="56"/>
      <c r="OI78" s="56"/>
      <c r="OJ78" s="56"/>
      <c r="OK78" s="56"/>
      <c r="OL78" s="56"/>
      <c r="OM78" s="56"/>
      <c r="ON78" s="56"/>
      <c r="OO78" s="56"/>
      <c r="OP78" s="56"/>
      <c r="OQ78" s="56"/>
      <c r="OR78" s="56"/>
      <c r="OS78" s="56"/>
      <c r="OT78" s="56"/>
      <c r="OU78" s="56"/>
      <c r="OV78" s="56"/>
      <c r="OW78" s="56"/>
      <c r="OX78" s="56"/>
      <c r="OY78" s="56"/>
      <c r="OZ78" s="56"/>
      <c r="PA78" s="56"/>
      <c r="PB78" s="56"/>
      <c r="PC78" s="56"/>
      <c r="PD78" s="56"/>
      <c r="PE78" s="56"/>
      <c r="PF78" s="56"/>
      <c r="PG78" s="56"/>
      <c r="PH78" s="56"/>
      <c r="PI78" s="56"/>
      <c r="PJ78" s="56"/>
      <c r="PK78" s="56"/>
      <c r="PL78" s="56"/>
      <c r="PM78" s="56"/>
      <c r="PN78" s="56"/>
      <c r="PO78" s="56"/>
      <c r="PP78" s="56"/>
      <c r="PQ78" s="56"/>
      <c r="PR78" s="56"/>
      <c r="PS78" s="56"/>
      <c r="PT78" s="56"/>
      <c r="PU78" s="56"/>
      <c r="PV78" s="56"/>
      <c r="PW78" s="56"/>
      <c r="PX78" s="56"/>
      <c r="PY78" s="56"/>
      <c r="PZ78" s="56"/>
      <c r="QA78" s="56"/>
      <c r="QB78" s="56"/>
      <c r="QC78" s="56"/>
      <c r="QD78" s="56"/>
      <c r="QE78" s="56"/>
      <c r="QF78" s="56"/>
      <c r="QG78" s="56"/>
      <c r="QH78" s="56"/>
      <c r="QI78" s="56"/>
      <c r="QJ78" s="56"/>
      <c r="QK78" s="56"/>
      <c r="QL78" s="56"/>
      <c r="QM78" s="56"/>
      <c r="QN78" s="56"/>
      <c r="QO78" s="56"/>
      <c r="QP78" s="56"/>
      <c r="QQ78" s="56"/>
      <c r="QR78" s="56"/>
      <c r="QS78" s="56"/>
      <c r="QT78" s="56"/>
      <c r="QU78" s="56"/>
      <c r="QV78" s="56"/>
      <c r="QW78" s="56"/>
      <c r="QX78" s="56"/>
      <c r="QY78" s="56"/>
      <c r="QZ78" s="56"/>
      <c r="RA78" s="56"/>
      <c r="RB78" s="56"/>
      <c r="RC78" s="56"/>
      <c r="RD78" s="56"/>
      <c r="RE78" s="56"/>
      <c r="RF78" s="56"/>
      <c r="RG78" s="56"/>
      <c r="RH78" s="56"/>
      <c r="RI78" s="56"/>
      <c r="RJ78" s="56"/>
      <c r="RK78" s="56"/>
      <c r="RL78" s="56"/>
      <c r="RM78" s="56"/>
      <c r="RN78" s="56"/>
      <c r="RO78" s="56"/>
      <c r="RP78" s="56"/>
      <c r="RQ78" s="56"/>
      <c r="RR78" s="56"/>
      <c r="RS78" s="56"/>
      <c r="RT78" s="56"/>
      <c r="RU78" s="56"/>
      <c r="RV78" s="56"/>
      <c r="RW78" s="56"/>
      <c r="RX78" s="56"/>
      <c r="RY78" s="56"/>
      <c r="RZ78" s="56"/>
      <c r="SA78" s="56"/>
      <c r="SB78" s="56"/>
      <c r="SC78" s="56"/>
      <c r="SD78" s="56"/>
      <c r="SE78" s="56"/>
      <c r="SF78" s="56"/>
      <c r="SG78" s="56"/>
      <c r="SH78" s="56"/>
      <c r="SI78" s="56"/>
      <c r="SJ78" s="56"/>
      <c r="SK78" s="56"/>
      <c r="SL78" s="56"/>
      <c r="SM78" s="56"/>
      <c r="SN78" s="56"/>
      <c r="SO78" s="56"/>
      <c r="SP78" s="56"/>
      <c r="SQ78" s="56"/>
      <c r="SR78" s="56"/>
      <c r="SS78" s="56"/>
      <c r="ST78" s="56"/>
      <c r="SU78" s="56"/>
      <c r="SV78" s="56"/>
      <c r="SW78" s="56"/>
      <c r="SX78" s="56"/>
      <c r="SY78" s="56"/>
      <c r="SZ78" s="56"/>
      <c r="TA78" s="56"/>
      <c r="TB78" s="56"/>
      <c r="TC78" s="56"/>
      <c r="TD78" s="56"/>
      <c r="TE78" s="56"/>
      <c r="TF78" s="56"/>
      <c r="TG78" s="56"/>
      <c r="TH78" s="56"/>
      <c r="TI78" s="56"/>
      <c r="TJ78" s="56"/>
      <c r="TK78" s="56"/>
      <c r="TL78" s="56"/>
      <c r="TM78" s="56"/>
      <c r="TN78" s="56"/>
      <c r="TO78" s="56"/>
      <c r="TP78" s="56"/>
      <c r="TQ78" s="56"/>
      <c r="TR78" s="56"/>
      <c r="TS78" s="56"/>
      <c r="TT78" s="56"/>
      <c r="TU78" s="56"/>
      <c r="TV78" s="56"/>
      <c r="TW78" s="56"/>
      <c r="TX78" s="56"/>
      <c r="TY78" s="56"/>
      <c r="TZ78" s="56"/>
      <c r="UA78" s="56"/>
      <c r="UB78" s="56"/>
      <c r="UC78" s="56"/>
      <c r="UD78" s="56"/>
      <c r="UE78" s="56"/>
      <c r="UF78" s="56"/>
      <c r="UG78" s="56"/>
      <c r="UH78" s="56"/>
      <c r="UI78" s="56"/>
      <c r="UJ78" s="56"/>
      <c r="UK78" s="56"/>
      <c r="UL78" s="56"/>
      <c r="UM78" s="56"/>
      <c r="UN78" s="56"/>
      <c r="UO78" s="56"/>
      <c r="UP78" s="56"/>
      <c r="UQ78" s="56"/>
      <c r="UR78" s="56"/>
      <c r="US78" s="56"/>
      <c r="UT78" s="56"/>
      <c r="UU78" s="56"/>
      <c r="UV78" s="56"/>
      <c r="UW78" s="56"/>
      <c r="UX78" s="56"/>
      <c r="UY78" s="56"/>
      <c r="UZ78" s="56"/>
      <c r="VA78" s="56"/>
      <c r="VB78" s="56"/>
      <c r="VC78" s="56"/>
      <c r="VD78" s="56"/>
      <c r="VE78" s="56"/>
      <c r="VF78" s="56"/>
      <c r="VG78" s="56"/>
      <c r="VH78" s="56"/>
      <c r="VI78" s="56"/>
      <c r="VJ78" s="56"/>
      <c r="VK78" s="56"/>
      <c r="VL78" s="56"/>
      <c r="VM78" s="56"/>
      <c r="VN78" s="56"/>
      <c r="VO78" s="56"/>
      <c r="VP78" s="56"/>
      <c r="VQ78" s="56"/>
      <c r="VR78" s="56"/>
      <c r="VS78" s="56"/>
      <c r="VT78" s="56"/>
      <c r="VU78" s="56"/>
      <c r="VV78" s="56"/>
      <c r="VW78" s="56"/>
      <c r="VX78" s="56"/>
      <c r="VY78" s="56"/>
      <c r="VZ78" s="56"/>
      <c r="WA78" s="56"/>
      <c r="WB78" s="56"/>
      <c r="WC78" s="56"/>
      <c r="WD78" s="56"/>
      <c r="WE78" s="56"/>
      <c r="WF78" s="56"/>
      <c r="WG78" s="56"/>
      <c r="WH78" s="56"/>
      <c r="WI78" s="56"/>
      <c r="WJ78" s="56"/>
      <c r="WK78" s="56"/>
      <c r="WL78" s="56"/>
      <c r="WM78" s="56"/>
      <c r="WN78" s="56"/>
      <c r="WO78" s="56"/>
      <c r="WP78" s="56"/>
      <c r="WQ78" s="56"/>
      <c r="WR78" s="56"/>
      <c r="WS78" s="56"/>
      <c r="WT78" s="56"/>
      <c r="WU78" s="56"/>
      <c r="WV78" s="56"/>
      <c r="WW78" s="56"/>
      <c r="WX78" s="56"/>
      <c r="WY78" s="56"/>
      <c r="WZ78" s="56"/>
      <c r="XA78" s="56"/>
      <c r="XB78" s="56"/>
      <c r="XC78" s="56"/>
      <c r="XD78" s="56"/>
      <c r="XE78" s="56"/>
      <c r="XF78" s="56"/>
      <c r="XG78" s="56"/>
      <c r="XH78" s="56"/>
      <c r="XI78" s="56"/>
      <c r="XJ78" s="56"/>
      <c r="XK78" s="56"/>
      <c r="XL78" s="56"/>
      <c r="XM78" s="56"/>
      <c r="XN78" s="56"/>
      <c r="XO78" s="56"/>
      <c r="XP78" s="56"/>
      <c r="XQ78" s="56"/>
      <c r="XR78" s="56"/>
      <c r="XS78" s="56"/>
      <c r="XT78" s="56"/>
      <c r="XU78" s="56"/>
      <c r="XV78" s="56"/>
      <c r="XW78" s="56"/>
      <c r="XX78" s="56"/>
      <c r="XY78" s="56"/>
      <c r="XZ78" s="56"/>
      <c r="YA78" s="56"/>
      <c r="YB78" s="56"/>
      <c r="YC78" s="56"/>
      <c r="YD78" s="56"/>
      <c r="YE78" s="56"/>
      <c r="YF78" s="56"/>
      <c r="YG78" s="56"/>
      <c r="YH78" s="56"/>
      <c r="YI78" s="56"/>
      <c r="YJ78" s="56"/>
      <c r="YK78" s="56"/>
      <c r="YL78" s="56"/>
      <c r="YM78" s="56"/>
      <c r="YN78" s="56"/>
      <c r="YO78" s="56"/>
      <c r="YP78" s="56"/>
      <c r="YQ78" s="56"/>
      <c r="YR78" s="56"/>
      <c r="YS78" s="56"/>
      <c r="YT78" s="56"/>
      <c r="YU78" s="56"/>
      <c r="YV78" s="56"/>
      <c r="YW78" s="56"/>
      <c r="YX78" s="56"/>
      <c r="YY78" s="56"/>
    </row>
    <row r="79" spans="2:675" s="1" customFormat="1" ht="15" hidden="1" customHeight="1">
      <c r="B79" s="56"/>
      <c r="C79" s="56"/>
      <c r="D79" s="56"/>
      <c r="E79" s="56"/>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c r="AV79" s="56"/>
      <c r="AW79" s="56"/>
      <c r="AX79" s="56"/>
      <c r="AY79" s="56"/>
      <c r="AZ79" s="56"/>
      <c r="BA79" s="56"/>
      <c r="BB79" s="56"/>
      <c r="BC79" s="56"/>
      <c r="BD79" s="56"/>
      <c r="BE79" s="56"/>
      <c r="BF79" s="56"/>
      <c r="BG79" s="56"/>
      <c r="BH79" s="56"/>
      <c r="BI79" s="56"/>
      <c r="BJ79" s="56"/>
      <c r="BK79" s="56"/>
      <c r="BL79" s="56"/>
      <c r="BM79" s="56"/>
      <c r="BN79" s="56"/>
      <c r="BO79" s="56"/>
      <c r="BP79" s="56"/>
      <c r="BQ79" s="56"/>
      <c r="BR79" s="56"/>
      <c r="BS79" s="56"/>
      <c r="BT79" s="56"/>
      <c r="BU79" s="56"/>
      <c r="BV79" s="56"/>
      <c r="BW79" s="56"/>
      <c r="BX79" s="56"/>
      <c r="BY79" s="56"/>
      <c r="BZ79" s="56"/>
      <c r="CA79" s="56"/>
      <c r="CB79" s="56"/>
      <c r="CC79" s="56"/>
      <c r="CD79" s="56"/>
      <c r="CE79" s="56"/>
      <c r="CF79" s="56"/>
      <c r="CG79" s="56"/>
      <c r="CH79" s="56"/>
      <c r="CI79" s="56"/>
      <c r="CJ79" s="56"/>
      <c r="CK79" s="56"/>
      <c r="CL79" s="56"/>
      <c r="CM79" s="56"/>
      <c r="CN79" s="56"/>
      <c r="CO79" s="56"/>
      <c r="CP79" s="56"/>
      <c r="CQ79" s="56"/>
      <c r="CR79" s="56"/>
      <c r="CS79" s="56"/>
      <c r="CT79" s="56"/>
      <c r="CU79" s="56"/>
      <c r="CV79" s="56"/>
      <c r="CW79" s="56"/>
      <c r="CX79" s="56"/>
      <c r="CY79" s="56"/>
      <c r="CZ79" s="56"/>
      <c r="DA79" s="56"/>
      <c r="DB79" s="56"/>
      <c r="DC79" s="56"/>
      <c r="DD79" s="56"/>
      <c r="DE79" s="56"/>
      <c r="DF79" s="56"/>
      <c r="DG79" s="56"/>
      <c r="DH79" s="56"/>
      <c r="DI79" s="56"/>
      <c r="DJ79" s="56"/>
      <c r="DK79" s="56"/>
      <c r="DL79" s="56"/>
      <c r="DM79" s="56"/>
      <c r="DN79" s="56"/>
      <c r="DO79" s="56"/>
      <c r="DP79" s="56"/>
      <c r="DQ79" s="56"/>
      <c r="DR79" s="56"/>
      <c r="DS79" s="56"/>
      <c r="DT79" s="56"/>
      <c r="DU79" s="56"/>
      <c r="DV79" s="56"/>
      <c r="DW79" s="56"/>
      <c r="DX79" s="56"/>
      <c r="DY79" s="56"/>
      <c r="DZ79" s="56"/>
      <c r="EA79" s="56"/>
      <c r="EB79" s="56"/>
      <c r="EC79" s="56"/>
      <c r="ED79" s="56"/>
      <c r="EE79" s="56"/>
      <c r="EF79" s="56"/>
      <c r="EG79" s="56"/>
      <c r="EH79" s="56"/>
      <c r="EI79" s="56"/>
      <c r="EJ79" s="56"/>
      <c r="EK79" s="56"/>
      <c r="EL79" s="56"/>
      <c r="EM79" s="56"/>
      <c r="EN79" s="56"/>
      <c r="EO79" s="56"/>
      <c r="EP79" s="56"/>
      <c r="EQ79" s="56"/>
      <c r="ER79" s="56"/>
      <c r="ES79" s="56"/>
      <c r="ET79" s="56"/>
      <c r="EU79" s="56"/>
      <c r="EV79" s="56"/>
      <c r="EW79" s="56"/>
      <c r="EX79" s="56"/>
      <c r="EY79" s="56"/>
      <c r="EZ79" s="56"/>
      <c r="FA79" s="56"/>
      <c r="FB79" s="56"/>
      <c r="FC79" s="56"/>
      <c r="FD79" s="56"/>
      <c r="FE79" s="56"/>
      <c r="FF79" s="56"/>
      <c r="FG79" s="56"/>
      <c r="FH79" s="56"/>
      <c r="FI79" s="56"/>
      <c r="FJ79" s="56"/>
      <c r="FK79" s="56"/>
      <c r="FL79" s="56"/>
      <c r="FM79" s="56"/>
      <c r="FN79" s="56"/>
      <c r="FO79" s="56"/>
      <c r="FP79" s="56"/>
      <c r="FQ79" s="56"/>
      <c r="FR79" s="56"/>
      <c r="FS79" s="56"/>
      <c r="FT79" s="56"/>
      <c r="FU79" s="56"/>
      <c r="FV79" s="56"/>
      <c r="FW79" s="56"/>
      <c r="FX79" s="56"/>
      <c r="FY79" s="56"/>
      <c r="FZ79" s="56"/>
      <c r="GA79" s="56"/>
      <c r="GB79" s="56"/>
      <c r="GC79" s="56"/>
      <c r="GD79" s="56"/>
      <c r="GE79" s="56"/>
      <c r="GF79" s="56"/>
      <c r="GG79" s="56"/>
      <c r="GH79" s="56"/>
      <c r="GI79" s="56"/>
      <c r="GJ79" s="56"/>
      <c r="GK79" s="56"/>
      <c r="GL79" s="56"/>
      <c r="GM79" s="56"/>
      <c r="GN79" s="56"/>
      <c r="GO79" s="56"/>
      <c r="GP79" s="56"/>
      <c r="GQ79" s="56"/>
      <c r="GR79" s="56"/>
      <c r="GS79" s="56"/>
      <c r="GT79" s="56"/>
      <c r="GU79" s="56"/>
      <c r="GV79" s="56"/>
      <c r="GW79" s="56"/>
      <c r="GX79" s="56"/>
      <c r="GY79" s="56"/>
      <c r="GZ79" s="56"/>
      <c r="HA79" s="56"/>
      <c r="HB79" s="56"/>
      <c r="HC79" s="56"/>
      <c r="HD79" s="56"/>
      <c r="HE79" s="56"/>
      <c r="HF79" s="56"/>
      <c r="HG79" s="56"/>
      <c r="HH79" s="56"/>
      <c r="HI79" s="56"/>
      <c r="HJ79" s="56"/>
      <c r="HK79" s="56"/>
      <c r="HL79" s="56"/>
      <c r="HM79" s="56"/>
      <c r="HN79" s="56"/>
      <c r="HO79" s="56"/>
      <c r="HP79" s="56"/>
      <c r="HQ79" s="56"/>
      <c r="HR79" s="56"/>
      <c r="HS79" s="56"/>
      <c r="HT79" s="56"/>
      <c r="HU79" s="56"/>
      <c r="HV79" s="56"/>
      <c r="HW79" s="56"/>
      <c r="HX79" s="56"/>
      <c r="HY79" s="56"/>
      <c r="HZ79" s="56"/>
      <c r="IA79" s="56"/>
      <c r="IB79" s="56"/>
      <c r="IC79" s="56"/>
      <c r="ID79" s="56"/>
      <c r="IE79" s="56"/>
      <c r="IF79" s="56"/>
      <c r="IG79" s="56"/>
      <c r="IH79" s="56"/>
      <c r="II79" s="56"/>
      <c r="IJ79" s="56"/>
      <c r="IK79" s="56"/>
      <c r="IL79" s="56"/>
      <c r="IM79" s="56"/>
      <c r="IN79" s="56"/>
      <c r="IO79" s="56"/>
      <c r="IP79" s="56"/>
      <c r="IQ79" s="56"/>
      <c r="IR79" s="56"/>
      <c r="IS79" s="56"/>
      <c r="IT79" s="56"/>
      <c r="IU79" s="56"/>
      <c r="IV79" s="56"/>
      <c r="IW79" s="56"/>
      <c r="IX79" s="56"/>
      <c r="IY79" s="56"/>
      <c r="IZ79" s="56"/>
      <c r="JA79" s="56"/>
      <c r="JB79" s="56"/>
      <c r="JC79" s="56"/>
      <c r="JD79" s="56"/>
      <c r="JE79" s="56"/>
      <c r="JF79" s="56"/>
      <c r="JG79" s="56"/>
      <c r="JH79" s="56"/>
      <c r="JI79" s="56"/>
      <c r="JJ79" s="56"/>
      <c r="JK79" s="56"/>
      <c r="JL79" s="56"/>
      <c r="JM79" s="56"/>
      <c r="JN79" s="56"/>
      <c r="JO79" s="56"/>
      <c r="JP79" s="56"/>
      <c r="JQ79" s="56"/>
      <c r="JR79" s="56"/>
      <c r="JS79" s="56"/>
      <c r="JT79" s="56"/>
      <c r="JU79" s="56"/>
      <c r="JV79" s="56"/>
      <c r="JW79" s="56"/>
      <c r="JX79" s="56"/>
      <c r="JY79" s="56"/>
      <c r="JZ79" s="56"/>
      <c r="KA79" s="56"/>
      <c r="KB79" s="56"/>
      <c r="KC79" s="56"/>
      <c r="KD79" s="56"/>
      <c r="KE79" s="56"/>
      <c r="KF79" s="56"/>
      <c r="KG79" s="56"/>
      <c r="KH79" s="56"/>
      <c r="KI79" s="56"/>
      <c r="KJ79" s="56"/>
      <c r="KK79" s="56"/>
      <c r="KL79" s="56"/>
      <c r="KM79" s="56"/>
      <c r="KN79" s="56"/>
      <c r="KO79" s="56"/>
      <c r="KP79" s="56"/>
      <c r="KQ79" s="56"/>
      <c r="KR79" s="56"/>
      <c r="KS79" s="56"/>
      <c r="KT79" s="56"/>
      <c r="KU79" s="56"/>
      <c r="KV79" s="56"/>
      <c r="KW79" s="56"/>
      <c r="KX79" s="56"/>
      <c r="KY79" s="56"/>
      <c r="KZ79" s="56"/>
      <c r="LA79" s="56"/>
      <c r="LB79" s="56"/>
      <c r="LC79" s="56"/>
      <c r="LD79" s="56"/>
      <c r="LE79" s="56"/>
      <c r="LF79" s="56"/>
      <c r="LG79" s="56"/>
      <c r="LH79" s="56"/>
      <c r="LI79" s="56"/>
      <c r="LJ79" s="56"/>
      <c r="LK79" s="56"/>
      <c r="LL79" s="56"/>
      <c r="LM79" s="56"/>
      <c r="LN79" s="56"/>
      <c r="LO79" s="56"/>
      <c r="LP79" s="56"/>
      <c r="LQ79" s="56"/>
      <c r="LR79" s="56"/>
      <c r="LS79" s="56"/>
      <c r="LT79" s="56"/>
      <c r="LU79" s="56"/>
      <c r="LV79" s="56"/>
      <c r="LW79" s="56"/>
      <c r="LX79" s="56"/>
      <c r="LY79" s="56"/>
      <c r="LZ79" s="56"/>
      <c r="MA79" s="56"/>
      <c r="MB79" s="56"/>
      <c r="MC79" s="56"/>
      <c r="MD79" s="56"/>
      <c r="ME79" s="56"/>
      <c r="MF79" s="56"/>
      <c r="MG79" s="56"/>
      <c r="MH79" s="56"/>
      <c r="MI79" s="56"/>
      <c r="MJ79" s="56"/>
      <c r="MK79" s="56"/>
      <c r="ML79" s="56"/>
      <c r="MM79" s="56"/>
      <c r="MN79" s="56"/>
      <c r="MO79" s="56"/>
      <c r="MP79" s="56"/>
      <c r="MQ79" s="56"/>
      <c r="MR79" s="56"/>
      <c r="MS79" s="56"/>
      <c r="MT79" s="56"/>
      <c r="MU79" s="56"/>
      <c r="MV79" s="56"/>
      <c r="MW79" s="56"/>
      <c r="MX79" s="56"/>
      <c r="MY79" s="56"/>
      <c r="MZ79" s="56"/>
      <c r="NA79" s="56"/>
      <c r="NB79" s="56"/>
      <c r="NC79" s="56"/>
      <c r="ND79" s="56"/>
      <c r="NE79" s="56"/>
      <c r="NF79" s="56"/>
      <c r="NG79" s="56"/>
      <c r="NH79" s="56"/>
      <c r="NI79" s="56"/>
      <c r="NJ79" s="56"/>
      <c r="NK79" s="56"/>
      <c r="NL79" s="56"/>
      <c r="NM79" s="56"/>
      <c r="NN79" s="56"/>
      <c r="NO79" s="56"/>
      <c r="NP79" s="56"/>
      <c r="NQ79" s="56"/>
      <c r="NR79" s="56"/>
      <c r="NS79" s="56"/>
      <c r="NT79" s="56"/>
      <c r="NU79" s="56"/>
      <c r="NV79" s="56"/>
      <c r="NW79" s="56"/>
      <c r="NX79" s="56"/>
      <c r="NY79" s="56"/>
      <c r="NZ79" s="56"/>
      <c r="OA79" s="56"/>
      <c r="OB79" s="56"/>
      <c r="OC79" s="56"/>
      <c r="OD79" s="56"/>
      <c r="OE79" s="56"/>
      <c r="OF79" s="56"/>
      <c r="OG79" s="56"/>
      <c r="OH79" s="56"/>
      <c r="OI79" s="56"/>
      <c r="OJ79" s="56"/>
      <c r="OK79" s="56"/>
      <c r="OL79" s="56"/>
      <c r="OM79" s="56"/>
      <c r="ON79" s="56"/>
      <c r="OO79" s="56"/>
      <c r="OP79" s="56"/>
      <c r="OQ79" s="56"/>
      <c r="OR79" s="56"/>
      <c r="OS79" s="56"/>
      <c r="OT79" s="56"/>
      <c r="OU79" s="56"/>
      <c r="OV79" s="56"/>
      <c r="OW79" s="56"/>
      <c r="OX79" s="56"/>
      <c r="OY79" s="56"/>
      <c r="OZ79" s="56"/>
      <c r="PA79" s="56"/>
      <c r="PB79" s="56"/>
      <c r="PC79" s="56"/>
      <c r="PD79" s="56"/>
      <c r="PE79" s="56"/>
      <c r="PF79" s="56"/>
      <c r="PG79" s="56"/>
      <c r="PH79" s="56"/>
      <c r="PI79" s="56"/>
      <c r="PJ79" s="56"/>
      <c r="PK79" s="56"/>
      <c r="PL79" s="56"/>
      <c r="PM79" s="56"/>
      <c r="PN79" s="56"/>
      <c r="PO79" s="56"/>
      <c r="PP79" s="56"/>
      <c r="PQ79" s="56"/>
      <c r="PR79" s="56"/>
      <c r="PS79" s="56"/>
      <c r="PT79" s="56"/>
      <c r="PU79" s="56"/>
      <c r="PV79" s="56"/>
      <c r="PW79" s="56"/>
      <c r="PX79" s="56"/>
      <c r="PY79" s="56"/>
      <c r="PZ79" s="56"/>
      <c r="QA79" s="56"/>
      <c r="QB79" s="56"/>
      <c r="QC79" s="56"/>
      <c r="QD79" s="56"/>
      <c r="QE79" s="56"/>
      <c r="QF79" s="56"/>
      <c r="QG79" s="56"/>
      <c r="QH79" s="56"/>
      <c r="QI79" s="56"/>
      <c r="QJ79" s="56"/>
      <c r="QK79" s="56"/>
      <c r="QL79" s="56"/>
      <c r="QM79" s="56"/>
      <c r="QN79" s="56"/>
      <c r="QO79" s="56"/>
      <c r="QP79" s="56"/>
      <c r="QQ79" s="56"/>
      <c r="QR79" s="56"/>
      <c r="QS79" s="56"/>
      <c r="QT79" s="56"/>
      <c r="QU79" s="56"/>
      <c r="QV79" s="56"/>
      <c r="QW79" s="56"/>
      <c r="QX79" s="56"/>
      <c r="QY79" s="56"/>
      <c r="QZ79" s="56"/>
      <c r="RA79" s="56"/>
      <c r="RB79" s="56"/>
      <c r="RC79" s="56"/>
      <c r="RD79" s="56"/>
      <c r="RE79" s="56"/>
      <c r="RF79" s="56"/>
      <c r="RG79" s="56"/>
      <c r="RH79" s="56"/>
      <c r="RI79" s="56"/>
      <c r="RJ79" s="56"/>
      <c r="RK79" s="56"/>
      <c r="RL79" s="56"/>
      <c r="RM79" s="56"/>
      <c r="RN79" s="56"/>
      <c r="RO79" s="56"/>
      <c r="RP79" s="56"/>
      <c r="RQ79" s="56"/>
      <c r="RR79" s="56"/>
      <c r="RS79" s="56"/>
      <c r="RT79" s="56"/>
      <c r="RU79" s="56"/>
      <c r="RV79" s="56"/>
      <c r="RW79" s="56"/>
      <c r="RX79" s="56"/>
      <c r="RY79" s="56"/>
      <c r="RZ79" s="56"/>
      <c r="SA79" s="56"/>
      <c r="SB79" s="56"/>
      <c r="SC79" s="56"/>
      <c r="SD79" s="56"/>
      <c r="SE79" s="56"/>
      <c r="SF79" s="56"/>
      <c r="SG79" s="56"/>
      <c r="SH79" s="56"/>
      <c r="SI79" s="56"/>
      <c r="SJ79" s="56"/>
      <c r="SK79" s="56"/>
      <c r="SL79" s="56"/>
      <c r="SM79" s="56"/>
      <c r="SN79" s="56"/>
      <c r="SO79" s="56"/>
      <c r="SP79" s="56"/>
      <c r="SQ79" s="56"/>
      <c r="SR79" s="56"/>
      <c r="SS79" s="56"/>
      <c r="ST79" s="56"/>
      <c r="SU79" s="56"/>
      <c r="SV79" s="56"/>
      <c r="SW79" s="56"/>
      <c r="SX79" s="56"/>
      <c r="SY79" s="56"/>
      <c r="SZ79" s="56"/>
      <c r="TA79" s="56"/>
      <c r="TB79" s="56"/>
      <c r="TC79" s="56"/>
      <c r="TD79" s="56"/>
      <c r="TE79" s="56"/>
      <c r="TF79" s="56"/>
      <c r="TG79" s="56"/>
      <c r="TH79" s="56"/>
      <c r="TI79" s="56"/>
      <c r="TJ79" s="56"/>
      <c r="TK79" s="56"/>
      <c r="TL79" s="56"/>
      <c r="TM79" s="56"/>
      <c r="TN79" s="56"/>
      <c r="TO79" s="56"/>
      <c r="TP79" s="56"/>
      <c r="TQ79" s="56"/>
      <c r="TR79" s="56"/>
      <c r="TS79" s="56"/>
      <c r="TT79" s="56"/>
      <c r="TU79" s="56"/>
      <c r="TV79" s="56"/>
      <c r="TW79" s="56"/>
      <c r="TX79" s="56"/>
      <c r="TY79" s="56"/>
      <c r="TZ79" s="56"/>
      <c r="UA79" s="56"/>
      <c r="UB79" s="56"/>
      <c r="UC79" s="56"/>
      <c r="UD79" s="56"/>
      <c r="UE79" s="56"/>
      <c r="UF79" s="56"/>
      <c r="UG79" s="56"/>
      <c r="UH79" s="56"/>
      <c r="UI79" s="56"/>
      <c r="UJ79" s="56"/>
      <c r="UK79" s="56"/>
      <c r="UL79" s="56"/>
      <c r="UM79" s="56"/>
      <c r="UN79" s="56"/>
      <c r="UO79" s="56"/>
      <c r="UP79" s="56"/>
      <c r="UQ79" s="56"/>
      <c r="UR79" s="56"/>
      <c r="US79" s="56"/>
      <c r="UT79" s="56"/>
      <c r="UU79" s="56"/>
      <c r="UV79" s="56"/>
      <c r="UW79" s="56"/>
      <c r="UX79" s="56"/>
      <c r="UY79" s="56"/>
      <c r="UZ79" s="56"/>
      <c r="VA79" s="56"/>
      <c r="VB79" s="56"/>
      <c r="VC79" s="56"/>
      <c r="VD79" s="56"/>
      <c r="VE79" s="56"/>
      <c r="VF79" s="56"/>
      <c r="VG79" s="56"/>
      <c r="VH79" s="56"/>
      <c r="VI79" s="56"/>
      <c r="VJ79" s="56"/>
      <c r="VK79" s="56"/>
      <c r="VL79" s="56"/>
      <c r="VM79" s="56"/>
      <c r="VN79" s="56"/>
      <c r="VO79" s="56"/>
      <c r="VP79" s="56"/>
      <c r="VQ79" s="56"/>
      <c r="VR79" s="56"/>
      <c r="VS79" s="56"/>
      <c r="VT79" s="56"/>
      <c r="VU79" s="56"/>
      <c r="VV79" s="56"/>
      <c r="VW79" s="56"/>
      <c r="VX79" s="56"/>
      <c r="VY79" s="56"/>
      <c r="VZ79" s="56"/>
      <c r="WA79" s="56"/>
      <c r="WB79" s="56"/>
      <c r="WC79" s="56"/>
      <c r="WD79" s="56"/>
      <c r="WE79" s="56"/>
      <c r="WF79" s="56"/>
      <c r="WG79" s="56"/>
      <c r="WH79" s="56"/>
      <c r="WI79" s="56"/>
      <c r="WJ79" s="56"/>
      <c r="WK79" s="56"/>
      <c r="WL79" s="56"/>
      <c r="WM79" s="56"/>
      <c r="WN79" s="56"/>
      <c r="WO79" s="56"/>
      <c r="WP79" s="56"/>
      <c r="WQ79" s="56"/>
      <c r="WR79" s="56"/>
      <c r="WS79" s="56"/>
      <c r="WT79" s="56"/>
      <c r="WU79" s="56"/>
      <c r="WV79" s="56"/>
      <c r="WW79" s="56"/>
      <c r="WX79" s="56"/>
      <c r="WY79" s="56"/>
      <c r="WZ79" s="56"/>
      <c r="XA79" s="56"/>
      <c r="XB79" s="56"/>
      <c r="XC79" s="56"/>
      <c r="XD79" s="56"/>
      <c r="XE79" s="56"/>
      <c r="XF79" s="56"/>
      <c r="XG79" s="56"/>
      <c r="XH79" s="56"/>
      <c r="XI79" s="56"/>
      <c r="XJ79" s="56"/>
      <c r="XK79" s="56"/>
      <c r="XL79" s="56"/>
      <c r="XM79" s="56"/>
      <c r="XN79" s="56"/>
      <c r="XO79" s="56"/>
      <c r="XP79" s="56"/>
      <c r="XQ79" s="56"/>
      <c r="XR79" s="56"/>
      <c r="XS79" s="56"/>
      <c r="XT79" s="56"/>
      <c r="XU79" s="56"/>
      <c r="XV79" s="56"/>
      <c r="XW79" s="56"/>
      <c r="XX79" s="56"/>
      <c r="XY79" s="56"/>
      <c r="XZ79" s="56"/>
      <c r="YA79" s="56"/>
      <c r="YB79" s="56"/>
      <c r="YC79" s="56"/>
      <c r="YD79" s="56"/>
      <c r="YE79" s="56"/>
      <c r="YF79" s="56"/>
      <c r="YG79" s="56"/>
      <c r="YH79" s="56"/>
      <c r="YI79" s="56"/>
      <c r="YJ79" s="56"/>
      <c r="YK79" s="56"/>
      <c r="YL79" s="56"/>
      <c r="YM79" s="56"/>
      <c r="YN79" s="56"/>
      <c r="YO79" s="56"/>
      <c r="YP79" s="56"/>
      <c r="YQ79" s="56"/>
      <c r="YR79" s="56"/>
      <c r="YS79" s="56"/>
      <c r="YT79" s="56"/>
      <c r="YU79" s="56"/>
      <c r="YV79" s="56"/>
      <c r="YW79" s="56"/>
      <c r="YX79" s="56"/>
      <c r="YY79" s="56"/>
    </row>
    <row r="80" spans="2:675" s="1" customFormat="1" ht="15" hidden="1" customHeight="1">
      <c r="B80" s="56"/>
      <c r="C80" s="56"/>
      <c r="D80" s="56"/>
      <c r="E80" s="56"/>
      <c r="F80" s="56"/>
      <c r="G80" s="56"/>
      <c r="H80" s="56"/>
      <c r="I80" s="56"/>
      <c r="J80" s="56"/>
      <c r="K80" s="56"/>
      <c r="L80" s="56"/>
      <c r="M80" s="56"/>
      <c r="N80" s="56"/>
      <c r="O80" s="56"/>
      <c r="P80" s="56"/>
      <c r="Q80" s="56"/>
      <c r="R80" s="56"/>
      <c r="S80" s="56"/>
      <c r="T80" s="56"/>
      <c r="U80" s="56"/>
      <c r="V80" s="56"/>
      <c r="W80" s="56"/>
      <c r="X80" s="56"/>
      <c r="Y80" s="56"/>
      <c r="Z80" s="56"/>
      <c r="AA80" s="56"/>
      <c r="AB80" s="56"/>
      <c r="AC80" s="56"/>
      <c r="AD80" s="56"/>
      <c r="AE80" s="56"/>
      <c r="AF80" s="56"/>
      <c r="AG80" s="56"/>
      <c r="AH80" s="56"/>
      <c r="AI80" s="56"/>
      <c r="AJ80" s="56"/>
      <c r="AK80" s="56"/>
      <c r="AL80" s="56"/>
      <c r="AM80" s="56"/>
      <c r="AN80" s="56"/>
      <c r="AO80" s="56"/>
      <c r="AP80" s="56"/>
      <c r="AQ80" s="56"/>
      <c r="AR80" s="56"/>
      <c r="AS80" s="56"/>
      <c r="AT80" s="56"/>
      <c r="AU80" s="56"/>
      <c r="AV80" s="56"/>
      <c r="AW80" s="56"/>
      <c r="AX80" s="56"/>
      <c r="AY80" s="56"/>
      <c r="AZ80" s="56"/>
      <c r="BA80" s="56"/>
      <c r="BB80" s="56"/>
      <c r="BC80" s="56"/>
      <c r="BD80" s="56"/>
      <c r="BE80" s="56"/>
      <c r="BF80" s="56"/>
      <c r="BG80" s="56"/>
      <c r="BH80" s="56"/>
      <c r="BI80" s="56"/>
      <c r="BJ80" s="56"/>
      <c r="BK80" s="56"/>
      <c r="BL80" s="56"/>
      <c r="BM80" s="56"/>
      <c r="BN80" s="56"/>
      <c r="BO80" s="56"/>
      <c r="BP80" s="56"/>
      <c r="BQ80" s="56"/>
      <c r="BR80" s="56"/>
      <c r="BS80" s="56"/>
      <c r="BT80" s="56"/>
      <c r="BU80" s="56"/>
      <c r="BV80" s="56"/>
      <c r="BW80" s="56"/>
      <c r="BX80" s="56"/>
      <c r="BY80" s="56"/>
      <c r="BZ80" s="56"/>
      <c r="CA80" s="56"/>
      <c r="CB80" s="56"/>
      <c r="CC80" s="56"/>
      <c r="CD80" s="56"/>
      <c r="CE80" s="56"/>
      <c r="CF80" s="56"/>
      <c r="CG80" s="56"/>
      <c r="CH80" s="56"/>
      <c r="CI80" s="56"/>
      <c r="CJ80" s="56"/>
      <c r="CK80" s="56"/>
      <c r="CL80" s="56"/>
      <c r="CM80" s="56"/>
      <c r="CN80" s="56"/>
      <c r="CO80" s="56"/>
      <c r="CP80" s="56"/>
      <c r="CQ80" s="56"/>
      <c r="CR80" s="56"/>
      <c r="CS80" s="56"/>
      <c r="CT80" s="56"/>
      <c r="CU80" s="56"/>
      <c r="CV80" s="56"/>
      <c r="CW80" s="56"/>
      <c r="CX80" s="56"/>
      <c r="CY80" s="56"/>
      <c r="CZ80" s="56"/>
      <c r="DA80" s="56"/>
      <c r="DB80" s="56"/>
      <c r="DC80" s="56"/>
      <c r="DD80" s="56"/>
      <c r="DE80" s="56"/>
      <c r="DF80" s="56"/>
      <c r="DG80" s="56"/>
      <c r="DH80" s="56"/>
      <c r="DI80" s="56"/>
      <c r="DJ80" s="56"/>
      <c r="DK80" s="56"/>
      <c r="DL80" s="56"/>
      <c r="DM80" s="56"/>
      <c r="DN80" s="56"/>
      <c r="DO80" s="56"/>
      <c r="DP80" s="56"/>
      <c r="DQ80" s="56"/>
      <c r="DR80" s="56"/>
      <c r="DS80" s="56"/>
      <c r="DT80" s="56"/>
      <c r="DU80" s="56"/>
      <c r="DV80" s="56"/>
      <c r="DW80" s="56"/>
      <c r="DX80" s="56"/>
      <c r="DY80" s="56"/>
      <c r="DZ80" s="56"/>
      <c r="EA80" s="56"/>
      <c r="EB80" s="56"/>
      <c r="EC80" s="56"/>
      <c r="ED80" s="56"/>
      <c r="EE80" s="56"/>
      <c r="EF80" s="56"/>
      <c r="EG80" s="56"/>
      <c r="EH80" s="56"/>
      <c r="EI80" s="56"/>
      <c r="EJ80" s="56"/>
      <c r="EK80" s="56"/>
      <c r="EL80" s="56"/>
      <c r="EM80" s="56"/>
      <c r="EN80" s="56"/>
      <c r="EO80" s="56"/>
      <c r="EP80" s="56"/>
      <c r="EQ80" s="56"/>
      <c r="ER80" s="56"/>
      <c r="ES80" s="56"/>
      <c r="ET80" s="56"/>
      <c r="EU80" s="56"/>
      <c r="EV80" s="56"/>
      <c r="EW80" s="56"/>
      <c r="EX80" s="56"/>
      <c r="EY80" s="56"/>
      <c r="EZ80" s="56"/>
      <c r="FA80" s="56"/>
      <c r="FB80" s="56"/>
      <c r="FC80" s="56"/>
      <c r="FD80" s="56"/>
      <c r="FE80" s="56"/>
      <c r="FF80" s="56"/>
      <c r="FG80" s="56"/>
      <c r="FH80" s="56"/>
      <c r="FI80" s="56"/>
      <c r="FJ80" s="56"/>
      <c r="FK80" s="56"/>
      <c r="FL80" s="56"/>
      <c r="FM80" s="56"/>
      <c r="FN80" s="56"/>
      <c r="FO80" s="56"/>
      <c r="FP80" s="56"/>
      <c r="FQ80" s="56"/>
      <c r="FR80" s="56"/>
      <c r="FS80" s="56"/>
      <c r="FT80" s="56"/>
      <c r="FU80" s="56"/>
      <c r="FV80" s="56"/>
      <c r="FW80" s="56"/>
      <c r="FX80" s="56"/>
      <c r="FY80" s="56"/>
      <c r="FZ80" s="56"/>
      <c r="GA80" s="56"/>
      <c r="GB80" s="56"/>
      <c r="GC80" s="56"/>
      <c r="GD80" s="56"/>
      <c r="GE80" s="56"/>
      <c r="GF80" s="56"/>
      <c r="GG80" s="56"/>
      <c r="GH80" s="56"/>
      <c r="GI80" s="56"/>
      <c r="GJ80" s="56"/>
      <c r="GK80" s="56"/>
      <c r="GL80" s="56"/>
      <c r="GM80" s="56"/>
      <c r="GN80" s="56"/>
      <c r="GO80" s="56"/>
      <c r="GP80" s="56"/>
      <c r="GQ80" s="56"/>
      <c r="GR80" s="56"/>
      <c r="GS80" s="56"/>
      <c r="GT80" s="56"/>
      <c r="GU80" s="56"/>
      <c r="GV80" s="56"/>
      <c r="GW80" s="56"/>
      <c r="GX80" s="56"/>
      <c r="GY80" s="56"/>
      <c r="GZ80" s="56"/>
      <c r="HA80" s="56"/>
      <c r="HB80" s="56"/>
      <c r="HC80" s="56"/>
      <c r="HD80" s="56"/>
      <c r="HE80" s="56"/>
      <c r="HF80" s="56"/>
      <c r="HG80" s="56"/>
      <c r="HH80" s="56"/>
      <c r="HI80" s="56"/>
      <c r="HJ80" s="56"/>
      <c r="HK80" s="56"/>
      <c r="HL80" s="56"/>
      <c r="HM80" s="56"/>
      <c r="HN80" s="56"/>
      <c r="HO80" s="56"/>
      <c r="HP80" s="56"/>
      <c r="HQ80" s="56"/>
      <c r="HR80" s="56"/>
      <c r="HS80" s="56"/>
      <c r="HT80" s="56"/>
      <c r="HU80" s="56"/>
      <c r="HV80" s="56"/>
      <c r="HW80" s="56"/>
      <c r="HX80" s="56"/>
      <c r="HY80" s="56"/>
      <c r="HZ80" s="56"/>
      <c r="IA80" s="56"/>
      <c r="IB80" s="56"/>
      <c r="IC80" s="56"/>
      <c r="ID80" s="56"/>
      <c r="IE80" s="56"/>
      <c r="IF80" s="56"/>
      <c r="IG80" s="56"/>
      <c r="IH80" s="56"/>
      <c r="II80" s="56"/>
      <c r="IJ80" s="56"/>
      <c r="IK80" s="56"/>
      <c r="IL80" s="56"/>
      <c r="IM80" s="56"/>
      <c r="IN80" s="56"/>
      <c r="IO80" s="56"/>
      <c r="IP80" s="56"/>
      <c r="IQ80" s="56"/>
      <c r="IR80" s="56"/>
      <c r="IS80" s="56"/>
      <c r="IT80" s="56"/>
      <c r="IU80" s="56"/>
      <c r="IV80" s="56"/>
      <c r="IW80" s="56"/>
      <c r="IX80" s="56"/>
      <c r="IY80" s="56"/>
      <c r="IZ80" s="56"/>
      <c r="JA80" s="56"/>
      <c r="JB80" s="56"/>
      <c r="JC80" s="56"/>
      <c r="JD80" s="56"/>
      <c r="JE80" s="56"/>
      <c r="JF80" s="56"/>
      <c r="JG80" s="56"/>
      <c r="JH80" s="56"/>
      <c r="JI80" s="56"/>
      <c r="JJ80" s="56"/>
      <c r="JK80" s="56"/>
      <c r="JL80" s="56"/>
      <c r="JM80" s="56"/>
      <c r="JN80" s="56"/>
      <c r="JO80" s="56"/>
      <c r="JP80" s="56"/>
      <c r="JQ80" s="56"/>
      <c r="JR80" s="56"/>
      <c r="JS80" s="56"/>
      <c r="JT80" s="56"/>
      <c r="JU80" s="56"/>
      <c r="JV80" s="56"/>
      <c r="JW80" s="56"/>
      <c r="JX80" s="56"/>
      <c r="JY80" s="56"/>
      <c r="JZ80" s="56"/>
      <c r="KA80" s="56"/>
      <c r="KB80" s="56"/>
      <c r="KC80" s="56"/>
      <c r="KD80" s="56"/>
      <c r="KE80" s="56"/>
      <c r="KF80" s="56"/>
      <c r="KG80" s="56"/>
      <c r="KH80" s="56"/>
      <c r="KI80" s="56"/>
      <c r="KJ80" s="56"/>
      <c r="KK80" s="56"/>
      <c r="KL80" s="56"/>
      <c r="KM80" s="56"/>
      <c r="KN80" s="56"/>
      <c r="KO80" s="56"/>
      <c r="KP80" s="56"/>
      <c r="KQ80" s="56"/>
      <c r="KR80" s="56"/>
      <c r="KS80" s="56"/>
      <c r="KT80" s="56"/>
      <c r="KU80" s="56"/>
      <c r="KV80" s="56"/>
      <c r="KW80" s="56"/>
      <c r="KX80" s="56"/>
      <c r="KY80" s="56"/>
      <c r="KZ80" s="56"/>
      <c r="LA80" s="56"/>
      <c r="LB80" s="56"/>
      <c r="LC80" s="56"/>
      <c r="LD80" s="56"/>
      <c r="LE80" s="56"/>
      <c r="LF80" s="56"/>
      <c r="LG80" s="56"/>
      <c r="LH80" s="56"/>
      <c r="LI80" s="56"/>
      <c r="LJ80" s="56"/>
      <c r="LK80" s="56"/>
      <c r="LL80" s="56"/>
      <c r="LM80" s="56"/>
      <c r="LN80" s="56"/>
      <c r="LO80" s="56"/>
      <c r="LP80" s="56"/>
      <c r="LQ80" s="56"/>
      <c r="LR80" s="56"/>
      <c r="LS80" s="56"/>
      <c r="LT80" s="56"/>
      <c r="LU80" s="56"/>
      <c r="LV80" s="56"/>
      <c r="LW80" s="56"/>
      <c r="LX80" s="56"/>
      <c r="LY80" s="56"/>
      <c r="LZ80" s="56"/>
      <c r="MA80" s="56"/>
      <c r="MB80" s="56"/>
      <c r="MC80" s="56"/>
      <c r="MD80" s="56"/>
      <c r="ME80" s="56"/>
      <c r="MF80" s="56"/>
      <c r="MG80" s="56"/>
      <c r="MH80" s="56"/>
      <c r="MI80" s="56"/>
      <c r="MJ80" s="56"/>
      <c r="MK80" s="56"/>
      <c r="ML80" s="56"/>
      <c r="MM80" s="56"/>
      <c r="MN80" s="56"/>
      <c r="MO80" s="56"/>
      <c r="MP80" s="56"/>
      <c r="MQ80" s="56"/>
      <c r="MR80" s="56"/>
      <c r="MS80" s="56"/>
      <c r="MT80" s="56"/>
      <c r="MU80" s="56"/>
      <c r="MV80" s="56"/>
      <c r="MW80" s="56"/>
      <c r="MX80" s="56"/>
      <c r="MY80" s="56"/>
      <c r="MZ80" s="56"/>
      <c r="NA80" s="56"/>
      <c r="NB80" s="56"/>
      <c r="NC80" s="56"/>
      <c r="ND80" s="56"/>
      <c r="NE80" s="56"/>
      <c r="NF80" s="56"/>
      <c r="NG80" s="56"/>
      <c r="NH80" s="56"/>
      <c r="NI80" s="56"/>
      <c r="NJ80" s="56"/>
      <c r="NK80" s="56"/>
      <c r="NL80" s="56"/>
      <c r="NM80" s="56"/>
      <c r="NN80" s="56"/>
      <c r="NO80" s="56"/>
      <c r="NP80" s="56"/>
      <c r="NQ80" s="56"/>
      <c r="NR80" s="56"/>
      <c r="NS80" s="56"/>
      <c r="NT80" s="56"/>
      <c r="NU80" s="56"/>
      <c r="NV80" s="56"/>
      <c r="NW80" s="56"/>
      <c r="NX80" s="56"/>
      <c r="NY80" s="56"/>
      <c r="NZ80" s="56"/>
      <c r="OA80" s="56"/>
      <c r="OB80" s="56"/>
      <c r="OC80" s="56"/>
      <c r="OD80" s="56"/>
      <c r="OE80" s="56"/>
      <c r="OF80" s="56"/>
      <c r="OG80" s="56"/>
      <c r="OH80" s="56"/>
      <c r="OI80" s="56"/>
      <c r="OJ80" s="56"/>
      <c r="OK80" s="56"/>
      <c r="OL80" s="56"/>
      <c r="OM80" s="56"/>
      <c r="ON80" s="56"/>
      <c r="OO80" s="56"/>
      <c r="OP80" s="56"/>
      <c r="OQ80" s="56"/>
      <c r="OR80" s="56"/>
      <c r="OS80" s="56"/>
      <c r="OT80" s="56"/>
      <c r="OU80" s="56"/>
      <c r="OV80" s="56"/>
      <c r="OW80" s="56"/>
      <c r="OX80" s="56"/>
      <c r="OY80" s="56"/>
      <c r="OZ80" s="56"/>
      <c r="PA80" s="56"/>
      <c r="PB80" s="56"/>
      <c r="PC80" s="56"/>
      <c r="PD80" s="56"/>
      <c r="PE80" s="56"/>
      <c r="PF80" s="56"/>
      <c r="PG80" s="56"/>
      <c r="PH80" s="56"/>
      <c r="PI80" s="56"/>
      <c r="PJ80" s="56"/>
      <c r="PK80" s="56"/>
      <c r="PL80" s="56"/>
      <c r="PM80" s="56"/>
      <c r="PN80" s="56"/>
      <c r="PO80" s="56"/>
      <c r="PP80" s="56"/>
      <c r="PQ80" s="56"/>
      <c r="PR80" s="56"/>
      <c r="PS80" s="56"/>
      <c r="PT80" s="56"/>
      <c r="PU80" s="56"/>
      <c r="PV80" s="56"/>
      <c r="PW80" s="56"/>
      <c r="PX80" s="56"/>
      <c r="PY80" s="56"/>
      <c r="PZ80" s="56"/>
      <c r="QA80" s="56"/>
      <c r="QB80" s="56"/>
      <c r="QC80" s="56"/>
      <c r="QD80" s="56"/>
      <c r="QE80" s="56"/>
      <c r="QF80" s="56"/>
      <c r="QG80" s="56"/>
      <c r="QH80" s="56"/>
      <c r="QI80" s="56"/>
      <c r="QJ80" s="56"/>
      <c r="QK80" s="56"/>
      <c r="QL80" s="56"/>
      <c r="QM80" s="56"/>
      <c r="QN80" s="56"/>
      <c r="QO80" s="56"/>
      <c r="QP80" s="56"/>
      <c r="QQ80" s="56"/>
      <c r="QR80" s="56"/>
      <c r="QS80" s="56"/>
      <c r="QT80" s="56"/>
      <c r="QU80" s="56"/>
      <c r="QV80" s="56"/>
      <c r="QW80" s="56"/>
      <c r="QX80" s="56"/>
      <c r="QY80" s="56"/>
      <c r="QZ80" s="56"/>
      <c r="RA80" s="56"/>
      <c r="RB80" s="56"/>
      <c r="RC80" s="56"/>
      <c r="RD80" s="56"/>
      <c r="RE80" s="56"/>
      <c r="RF80" s="56"/>
      <c r="RG80" s="56"/>
      <c r="RH80" s="56"/>
      <c r="RI80" s="56"/>
      <c r="RJ80" s="56"/>
      <c r="RK80" s="56"/>
      <c r="RL80" s="56"/>
      <c r="RM80" s="56"/>
      <c r="RN80" s="56"/>
      <c r="RO80" s="56"/>
      <c r="RP80" s="56"/>
      <c r="RQ80" s="56"/>
      <c r="RR80" s="56"/>
      <c r="RS80" s="56"/>
      <c r="RT80" s="56"/>
      <c r="RU80" s="56"/>
      <c r="RV80" s="56"/>
      <c r="RW80" s="56"/>
      <c r="RX80" s="56"/>
      <c r="RY80" s="56"/>
      <c r="RZ80" s="56"/>
      <c r="SA80" s="56"/>
      <c r="SB80" s="56"/>
      <c r="SC80" s="56"/>
      <c r="SD80" s="56"/>
      <c r="SE80" s="56"/>
      <c r="SF80" s="56"/>
      <c r="SG80" s="56"/>
      <c r="SH80" s="56"/>
      <c r="SI80" s="56"/>
      <c r="SJ80" s="56"/>
      <c r="SK80" s="56"/>
      <c r="SL80" s="56"/>
      <c r="SM80" s="56"/>
      <c r="SN80" s="56"/>
      <c r="SO80" s="56"/>
      <c r="SP80" s="56"/>
      <c r="SQ80" s="56"/>
      <c r="SR80" s="56"/>
      <c r="SS80" s="56"/>
      <c r="ST80" s="56"/>
      <c r="SU80" s="56"/>
      <c r="SV80" s="56"/>
      <c r="SW80" s="56"/>
      <c r="SX80" s="56"/>
      <c r="SY80" s="56"/>
      <c r="SZ80" s="56"/>
      <c r="TA80" s="56"/>
      <c r="TB80" s="56"/>
      <c r="TC80" s="56"/>
      <c r="TD80" s="56"/>
      <c r="TE80" s="56"/>
      <c r="TF80" s="56"/>
      <c r="TG80" s="56"/>
      <c r="TH80" s="56"/>
      <c r="TI80" s="56"/>
      <c r="TJ80" s="56"/>
      <c r="TK80" s="56"/>
      <c r="TL80" s="56"/>
      <c r="TM80" s="56"/>
      <c r="TN80" s="56"/>
      <c r="TO80" s="56"/>
      <c r="TP80" s="56"/>
      <c r="TQ80" s="56"/>
      <c r="TR80" s="56"/>
      <c r="TS80" s="56"/>
      <c r="TT80" s="56"/>
      <c r="TU80" s="56"/>
      <c r="TV80" s="56"/>
      <c r="TW80" s="56"/>
      <c r="TX80" s="56"/>
      <c r="TY80" s="56"/>
      <c r="TZ80" s="56"/>
      <c r="UA80" s="56"/>
      <c r="UB80" s="56"/>
      <c r="UC80" s="56"/>
      <c r="UD80" s="56"/>
      <c r="UE80" s="56"/>
      <c r="UF80" s="56"/>
      <c r="UG80" s="56"/>
      <c r="UH80" s="56"/>
      <c r="UI80" s="56"/>
      <c r="UJ80" s="56"/>
      <c r="UK80" s="56"/>
      <c r="UL80" s="56"/>
      <c r="UM80" s="56"/>
      <c r="UN80" s="56"/>
      <c r="UO80" s="56"/>
      <c r="UP80" s="56"/>
      <c r="UQ80" s="56"/>
      <c r="UR80" s="56"/>
      <c r="US80" s="56"/>
      <c r="UT80" s="56"/>
      <c r="UU80" s="56"/>
      <c r="UV80" s="56"/>
      <c r="UW80" s="56"/>
      <c r="UX80" s="56"/>
      <c r="UY80" s="56"/>
      <c r="UZ80" s="56"/>
      <c r="VA80" s="56"/>
      <c r="VB80" s="56"/>
      <c r="VC80" s="56"/>
      <c r="VD80" s="56"/>
      <c r="VE80" s="56"/>
      <c r="VF80" s="56"/>
      <c r="VG80" s="56"/>
      <c r="VH80" s="56"/>
      <c r="VI80" s="56"/>
      <c r="VJ80" s="56"/>
      <c r="VK80" s="56"/>
      <c r="VL80" s="56"/>
      <c r="VM80" s="56"/>
      <c r="VN80" s="56"/>
      <c r="VO80" s="56"/>
      <c r="VP80" s="56"/>
      <c r="VQ80" s="56"/>
      <c r="VR80" s="56"/>
      <c r="VS80" s="56"/>
      <c r="VT80" s="56"/>
      <c r="VU80" s="56"/>
      <c r="VV80" s="56"/>
      <c r="VW80" s="56"/>
      <c r="VX80" s="56"/>
      <c r="VY80" s="56"/>
      <c r="VZ80" s="56"/>
      <c r="WA80" s="56"/>
      <c r="WB80" s="56"/>
      <c r="WC80" s="56"/>
      <c r="WD80" s="56"/>
      <c r="WE80" s="56"/>
      <c r="WF80" s="56"/>
      <c r="WG80" s="56"/>
      <c r="WH80" s="56"/>
      <c r="WI80" s="56"/>
      <c r="WJ80" s="56"/>
      <c r="WK80" s="56"/>
      <c r="WL80" s="56"/>
      <c r="WM80" s="56"/>
      <c r="WN80" s="56"/>
      <c r="WO80" s="56"/>
      <c r="WP80" s="56"/>
      <c r="WQ80" s="56"/>
      <c r="WR80" s="56"/>
      <c r="WS80" s="56"/>
      <c r="WT80" s="56"/>
      <c r="WU80" s="56"/>
      <c r="WV80" s="56"/>
      <c r="WW80" s="56"/>
      <c r="WX80" s="56"/>
      <c r="WY80" s="56"/>
      <c r="WZ80" s="56"/>
      <c r="XA80" s="56"/>
      <c r="XB80" s="56"/>
      <c r="XC80" s="56"/>
      <c r="XD80" s="56"/>
      <c r="XE80" s="56"/>
      <c r="XF80" s="56"/>
      <c r="XG80" s="56"/>
      <c r="XH80" s="56"/>
      <c r="XI80" s="56"/>
      <c r="XJ80" s="56"/>
      <c r="XK80" s="56"/>
      <c r="XL80" s="56"/>
      <c r="XM80" s="56"/>
      <c r="XN80" s="56"/>
      <c r="XO80" s="56"/>
      <c r="XP80" s="56"/>
      <c r="XQ80" s="56"/>
      <c r="XR80" s="56"/>
      <c r="XS80" s="56"/>
      <c r="XT80" s="56"/>
      <c r="XU80" s="56"/>
      <c r="XV80" s="56"/>
      <c r="XW80" s="56"/>
      <c r="XX80" s="56"/>
      <c r="XY80" s="56"/>
      <c r="XZ80" s="56"/>
      <c r="YA80" s="56"/>
      <c r="YB80" s="56"/>
      <c r="YC80" s="56"/>
      <c r="YD80" s="56"/>
      <c r="YE80" s="56"/>
      <c r="YF80" s="56"/>
      <c r="YG80" s="56"/>
      <c r="YH80" s="56"/>
      <c r="YI80" s="56"/>
      <c r="YJ80" s="56"/>
      <c r="YK80" s="56"/>
      <c r="YL80" s="56"/>
      <c r="YM80" s="56"/>
      <c r="YN80" s="56"/>
      <c r="YO80" s="56"/>
      <c r="YP80" s="56"/>
      <c r="YQ80" s="56"/>
      <c r="YR80" s="56"/>
      <c r="YS80" s="56"/>
      <c r="YT80" s="56"/>
      <c r="YU80" s="56"/>
      <c r="YV80" s="56"/>
      <c r="YW80" s="56"/>
      <c r="YX80" s="56"/>
      <c r="YY80" s="56"/>
    </row>
    <row r="81" spans="2:675" s="1" customFormat="1" ht="15" hidden="1" customHeight="1">
      <c r="B81" s="56"/>
      <c r="C81" s="56"/>
      <c r="D81" s="56"/>
      <c r="E81" s="56"/>
      <c r="F81" s="56"/>
      <c r="G81" s="56"/>
      <c r="H81" s="56"/>
      <c r="I81" s="56"/>
      <c r="J81" s="56"/>
      <c r="K81" s="56"/>
      <c r="L81" s="56"/>
      <c r="M81" s="56"/>
      <c r="N81" s="56"/>
      <c r="O81" s="56"/>
      <c r="P81" s="56"/>
      <c r="Q81" s="56"/>
      <c r="R81" s="56"/>
      <c r="S81" s="56"/>
      <c r="T81" s="56"/>
      <c r="U81" s="56"/>
      <c r="V81" s="56"/>
      <c r="W81" s="56"/>
      <c r="X81" s="56"/>
      <c r="Y81" s="56"/>
      <c r="Z81" s="56"/>
      <c r="AA81" s="56"/>
      <c r="AB81" s="56"/>
      <c r="AC81" s="56"/>
      <c r="AD81" s="56"/>
      <c r="AE81" s="56"/>
      <c r="AF81" s="56"/>
      <c r="AG81" s="56"/>
      <c r="AH81" s="56"/>
      <c r="AI81" s="56"/>
      <c r="AJ81" s="56"/>
      <c r="AK81" s="56"/>
      <c r="AL81" s="56"/>
      <c r="AM81" s="56"/>
      <c r="AN81" s="56"/>
      <c r="AO81" s="56"/>
      <c r="AP81" s="56"/>
      <c r="AQ81" s="56"/>
      <c r="AR81" s="56"/>
      <c r="AS81" s="56"/>
      <c r="AT81" s="56"/>
      <c r="AU81" s="56"/>
      <c r="AV81" s="56"/>
      <c r="AW81" s="56"/>
      <c r="AX81" s="56"/>
      <c r="AY81" s="56"/>
      <c r="AZ81" s="56"/>
      <c r="BA81" s="56"/>
      <c r="BB81" s="56"/>
      <c r="BC81" s="56"/>
      <c r="BD81" s="56"/>
      <c r="BE81" s="56"/>
      <c r="BF81" s="56"/>
      <c r="BG81" s="56"/>
      <c r="BH81" s="56"/>
      <c r="BI81" s="56"/>
      <c r="BJ81" s="56"/>
      <c r="BK81" s="56"/>
      <c r="BL81" s="56"/>
      <c r="BM81" s="56"/>
      <c r="BN81" s="56"/>
      <c r="BO81" s="56"/>
      <c r="BP81" s="56"/>
      <c r="BQ81" s="56"/>
      <c r="BR81" s="56"/>
      <c r="BS81" s="56"/>
      <c r="BT81" s="56"/>
      <c r="BU81" s="56"/>
      <c r="BV81" s="56"/>
      <c r="BW81" s="56"/>
      <c r="BX81" s="56"/>
      <c r="BY81" s="56"/>
      <c r="BZ81" s="56"/>
      <c r="CA81" s="56"/>
      <c r="CB81" s="56"/>
      <c r="CC81" s="56"/>
      <c r="CD81" s="56"/>
      <c r="CE81" s="56"/>
      <c r="CF81" s="56"/>
      <c r="CG81" s="56"/>
      <c r="CH81" s="56"/>
      <c r="CI81" s="56"/>
      <c r="CJ81" s="56"/>
      <c r="CK81" s="56"/>
      <c r="CL81" s="56"/>
      <c r="CM81" s="56"/>
      <c r="CN81" s="56"/>
      <c r="CO81" s="56"/>
      <c r="CP81" s="56"/>
      <c r="CQ81" s="56"/>
      <c r="CR81" s="56"/>
      <c r="CS81" s="56"/>
      <c r="CT81" s="56"/>
      <c r="CU81" s="56"/>
      <c r="CV81" s="56"/>
      <c r="CW81" s="56"/>
      <c r="CX81" s="56"/>
      <c r="CY81" s="56"/>
      <c r="CZ81" s="56"/>
      <c r="DA81" s="56"/>
      <c r="DB81" s="56"/>
      <c r="DC81" s="56"/>
      <c r="DD81" s="56"/>
      <c r="DE81" s="56"/>
      <c r="DF81" s="56"/>
      <c r="DG81" s="56"/>
      <c r="DH81" s="56"/>
      <c r="DI81" s="56"/>
      <c r="DJ81" s="56"/>
      <c r="DK81" s="56"/>
      <c r="DL81" s="56"/>
      <c r="DM81" s="56"/>
      <c r="DN81" s="56"/>
      <c r="DO81" s="56"/>
      <c r="DP81" s="56"/>
      <c r="DQ81" s="56"/>
      <c r="DR81" s="56"/>
      <c r="DS81" s="56"/>
      <c r="DT81" s="56"/>
      <c r="DU81" s="56"/>
      <c r="DV81" s="56"/>
      <c r="DW81" s="56"/>
      <c r="DX81" s="56"/>
      <c r="DY81" s="56"/>
      <c r="DZ81" s="56"/>
      <c r="EA81" s="56"/>
      <c r="EB81" s="56"/>
      <c r="EC81" s="56"/>
      <c r="ED81" s="56"/>
      <c r="EE81" s="56"/>
      <c r="EF81" s="56"/>
      <c r="EG81" s="56"/>
      <c r="EH81" s="56"/>
      <c r="EI81" s="56"/>
      <c r="EJ81" s="56"/>
      <c r="EK81" s="56"/>
      <c r="EL81" s="56"/>
      <c r="EM81" s="56"/>
      <c r="EN81" s="56"/>
      <c r="EO81" s="56"/>
      <c r="EP81" s="56"/>
      <c r="EQ81" s="56"/>
      <c r="ER81" s="56"/>
      <c r="ES81" s="56"/>
      <c r="ET81" s="56"/>
      <c r="EU81" s="56"/>
      <c r="EV81" s="56"/>
      <c r="EW81" s="56"/>
      <c r="EX81" s="56"/>
      <c r="EY81" s="56"/>
      <c r="EZ81" s="56"/>
      <c r="FA81" s="56"/>
      <c r="FB81" s="56"/>
      <c r="FC81" s="56"/>
      <c r="FD81" s="56"/>
      <c r="FE81" s="56"/>
      <c r="FF81" s="56"/>
      <c r="FG81" s="56"/>
      <c r="FH81" s="56"/>
      <c r="FI81" s="56"/>
      <c r="FJ81" s="56"/>
      <c r="FK81" s="56"/>
      <c r="FL81" s="56"/>
      <c r="FM81" s="56"/>
      <c r="FN81" s="56"/>
      <c r="FO81" s="56"/>
      <c r="FP81" s="56"/>
      <c r="FQ81" s="56"/>
      <c r="FR81" s="56"/>
      <c r="FS81" s="56"/>
      <c r="FT81" s="56"/>
      <c r="FU81" s="56"/>
      <c r="FV81" s="56"/>
      <c r="FW81" s="56"/>
      <c r="FX81" s="56"/>
      <c r="FY81" s="56"/>
      <c r="FZ81" s="56"/>
      <c r="GA81" s="56"/>
      <c r="GB81" s="56"/>
      <c r="GC81" s="56"/>
      <c r="GD81" s="56"/>
      <c r="GE81" s="56"/>
      <c r="GF81" s="56"/>
      <c r="GG81" s="56"/>
      <c r="GH81" s="56"/>
      <c r="GI81" s="56"/>
      <c r="GJ81" s="56"/>
      <c r="GK81" s="56"/>
      <c r="GL81" s="56"/>
      <c r="GM81" s="56"/>
      <c r="GN81" s="56"/>
      <c r="GO81" s="56"/>
      <c r="GP81" s="56"/>
      <c r="GQ81" s="56"/>
      <c r="GR81" s="56"/>
      <c r="GS81" s="56"/>
      <c r="GT81" s="56"/>
      <c r="GU81" s="56"/>
      <c r="GV81" s="56"/>
      <c r="GW81" s="56"/>
      <c r="GX81" s="56"/>
      <c r="GY81" s="56"/>
      <c r="GZ81" s="56"/>
      <c r="HA81" s="56"/>
      <c r="HB81" s="56"/>
      <c r="HC81" s="56"/>
      <c r="HD81" s="56"/>
      <c r="HE81" s="56"/>
      <c r="HF81" s="56"/>
      <c r="HG81" s="56"/>
      <c r="HH81" s="56"/>
      <c r="HI81" s="56"/>
      <c r="HJ81" s="56"/>
      <c r="HK81" s="56"/>
      <c r="HL81" s="56"/>
      <c r="HM81" s="56"/>
      <c r="HN81" s="56"/>
      <c r="HO81" s="56"/>
      <c r="HP81" s="56"/>
      <c r="HQ81" s="56"/>
      <c r="HR81" s="56"/>
      <c r="HS81" s="56"/>
      <c r="HT81" s="56"/>
      <c r="HU81" s="56"/>
      <c r="HV81" s="56"/>
      <c r="HW81" s="56"/>
      <c r="HX81" s="56"/>
      <c r="HY81" s="56"/>
      <c r="HZ81" s="56"/>
      <c r="IA81" s="56"/>
      <c r="IB81" s="56"/>
      <c r="IC81" s="56"/>
      <c r="ID81" s="56"/>
      <c r="IE81" s="56"/>
      <c r="IF81" s="56"/>
      <c r="IG81" s="56"/>
      <c r="IH81" s="56"/>
      <c r="II81" s="56"/>
      <c r="IJ81" s="56"/>
      <c r="IK81" s="56"/>
      <c r="IL81" s="56"/>
      <c r="IM81" s="56"/>
      <c r="IN81" s="56"/>
      <c r="IO81" s="56"/>
      <c r="IP81" s="56"/>
      <c r="IQ81" s="56"/>
      <c r="IR81" s="56"/>
      <c r="IS81" s="56"/>
      <c r="IT81" s="56"/>
      <c r="IU81" s="56"/>
      <c r="IV81" s="56"/>
      <c r="IW81" s="56"/>
      <c r="IX81" s="56"/>
      <c r="IY81" s="56"/>
      <c r="IZ81" s="56"/>
      <c r="JA81" s="56"/>
      <c r="JB81" s="56"/>
      <c r="JC81" s="56"/>
      <c r="JD81" s="56"/>
      <c r="JE81" s="56"/>
      <c r="JF81" s="56"/>
      <c r="JG81" s="56"/>
      <c r="JH81" s="56"/>
      <c r="JI81" s="56"/>
      <c r="JJ81" s="56"/>
      <c r="JK81" s="56"/>
      <c r="JL81" s="56"/>
      <c r="JM81" s="56"/>
      <c r="JN81" s="56"/>
      <c r="JO81" s="56"/>
      <c r="JP81" s="56"/>
      <c r="JQ81" s="56"/>
      <c r="JR81" s="56"/>
      <c r="JS81" s="56"/>
      <c r="JT81" s="56"/>
      <c r="JU81" s="56"/>
      <c r="JV81" s="56"/>
      <c r="JW81" s="56"/>
      <c r="JX81" s="56"/>
      <c r="JY81" s="56"/>
      <c r="JZ81" s="56"/>
      <c r="KA81" s="56"/>
      <c r="KB81" s="56"/>
      <c r="KC81" s="56"/>
      <c r="KD81" s="56"/>
      <c r="KE81" s="56"/>
      <c r="KF81" s="56"/>
      <c r="KG81" s="56"/>
      <c r="KH81" s="56"/>
      <c r="KI81" s="56"/>
      <c r="KJ81" s="56"/>
      <c r="KK81" s="56"/>
      <c r="KL81" s="56"/>
      <c r="KM81" s="56"/>
      <c r="KN81" s="56"/>
      <c r="KO81" s="56"/>
      <c r="KP81" s="56"/>
      <c r="KQ81" s="56"/>
      <c r="KR81" s="56"/>
      <c r="KS81" s="56"/>
      <c r="KT81" s="56"/>
      <c r="KU81" s="56"/>
      <c r="KV81" s="56"/>
      <c r="KW81" s="56"/>
      <c r="KX81" s="56"/>
      <c r="KY81" s="56"/>
      <c r="KZ81" s="56"/>
      <c r="LA81" s="56"/>
      <c r="LB81" s="56"/>
      <c r="LC81" s="56"/>
      <c r="LD81" s="56"/>
      <c r="LE81" s="56"/>
      <c r="LF81" s="56"/>
      <c r="LG81" s="56"/>
      <c r="LH81" s="56"/>
      <c r="LI81" s="56"/>
      <c r="LJ81" s="56"/>
      <c r="LK81" s="56"/>
      <c r="LL81" s="56"/>
      <c r="LM81" s="56"/>
      <c r="LN81" s="56"/>
      <c r="LO81" s="56"/>
      <c r="LP81" s="56"/>
      <c r="LQ81" s="56"/>
      <c r="LR81" s="56"/>
      <c r="LS81" s="56"/>
      <c r="LT81" s="56"/>
      <c r="LU81" s="56"/>
      <c r="LV81" s="56"/>
      <c r="LW81" s="56"/>
      <c r="LX81" s="56"/>
      <c r="LY81" s="56"/>
      <c r="LZ81" s="56"/>
      <c r="MA81" s="56"/>
      <c r="MB81" s="56"/>
      <c r="MC81" s="56"/>
      <c r="MD81" s="56"/>
      <c r="ME81" s="56"/>
      <c r="MF81" s="56"/>
      <c r="MG81" s="56"/>
      <c r="MH81" s="56"/>
      <c r="MI81" s="56"/>
      <c r="MJ81" s="56"/>
      <c r="MK81" s="56"/>
      <c r="ML81" s="56"/>
      <c r="MM81" s="56"/>
      <c r="MN81" s="56"/>
      <c r="MO81" s="56"/>
      <c r="MP81" s="56"/>
      <c r="MQ81" s="56"/>
      <c r="MR81" s="56"/>
      <c r="MS81" s="56"/>
      <c r="MT81" s="56"/>
      <c r="MU81" s="56"/>
      <c r="MV81" s="56"/>
      <c r="MW81" s="56"/>
      <c r="MX81" s="56"/>
      <c r="MY81" s="56"/>
      <c r="MZ81" s="56"/>
      <c r="NA81" s="56"/>
      <c r="NB81" s="56"/>
      <c r="NC81" s="56"/>
      <c r="ND81" s="56"/>
      <c r="NE81" s="56"/>
      <c r="NF81" s="56"/>
      <c r="NG81" s="56"/>
      <c r="NH81" s="56"/>
      <c r="NI81" s="56"/>
      <c r="NJ81" s="56"/>
      <c r="NK81" s="56"/>
      <c r="NL81" s="56"/>
      <c r="NM81" s="56"/>
      <c r="NN81" s="56"/>
      <c r="NO81" s="56"/>
      <c r="NP81" s="56"/>
      <c r="NQ81" s="56"/>
      <c r="NR81" s="56"/>
      <c r="NS81" s="56"/>
      <c r="NT81" s="56"/>
      <c r="NU81" s="56"/>
      <c r="NV81" s="56"/>
      <c r="NW81" s="56"/>
      <c r="NX81" s="56"/>
      <c r="NY81" s="56"/>
      <c r="NZ81" s="56"/>
      <c r="OA81" s="56"/>
      <c r="OB81" s="56"/>
      <c r="OC81" s="56"/>
      <c r="OD81" s="56"/>
      <c r="OE81" s="56"/>
      <c r="OF81" s="56"/>
      <c r="OG81" s="56"/>
      <c r="OH81" s="56"/>
      <c r="OI81" s="56"/>
      <c r="OJ81" s="56"/>
      <c r="OK81" s="56"/>
      <c r="OL81" s="56"/>
      <c r="OM81" s="56"/>
      <c r="ON81" s="56"/>
      <c r="OO81" s="56"/>
      <c r="OP81" s="56"/>
      <c r="OQ81" s="56"/>
      <c r="OR81" s="56"/>
      <c r="OS81" s="56"/>
      <c r="OT81" s="56"/>
      <c r="OU81" s="56"/>
      <c r="OV81" s="56"/>
      <c r="OW81" s="56"/>
      <c r="OX81" s="56"/>
      <c r="OY81" s="56"/>
      <c r="OZ81" s="56"/>
      <c r="PA81" s="56"/>
      <c r="PB81" s="56"/>
      <c r="PC81" s="56"/>
      <c r="PD81" s="56"/>
      <c r="PE81" s="56"/>
      <c r="PF81" s="56"/>
      <c r="PG81" s="56"/>
      <c r="PH81" s="56"/>
      <c r="PI81" s="56"/>
      <c r="PJ81" s="56"/>
      <c r="PK81" s="56"/>
      <c r="PL81" s="56"/>
      <c r="PM81" s="56"/>
      <c r="PN81" s="56"/>
      <c r="PO81" s="56"/>
      <c r="PP81" s="56"/>
      <c r="PQ81" s="56"/>
      <c r="PR81" s="56"/>
      <c r="PS81" s="56"/>
      <c r="PT81" s="56"/>
      <c r="PU81" s="56"/>
      <c r="PV81" s="56"/>
      <c r="PW81" s="56"/>
      <c r="PX81" s="56"/>
      <c r="PY81" s="56"/>
      <c r="PZ81" s="56"/>
      <c r="QA81" s="56"/>
      <c r="QB81" s="56"/>
      <c r="QC81" s="56"/>
      <c r="QD81" s="56"/>
      <c r="QE81" s="56"/>
      <c r="QF81" s="56"/>
      <c r="QG81" s="56"/>
      <c r="QH81" s="56"/>
      <c r="QI81" s="56"/>
      <c r="QJ81" s="56"/>
      <c r="QK81" s="56"/>
      <c r="QL81" s="56"/>
      <c r="QM81" s="56"/>
      <c r="QN81" s="56"/>
      <c r="QO81" s="56"/>
      <c r="QP81" s="56"/>
      <c r="QQ81" s="56"/>
      <c r="QR81" s="56"/>
      <c r="QS81" s="56"/>
      <c r="QT81" s="56"/>
      <c r="QU81" s="56"/>
      <c r="QV81" s="56"/>
      <c r="QW81" s="56"/>
      <c r="QX81" s="56"/>
      <c r="QY81" s="56"/>
      <c r="QZ81" s="56"/>
      <c r="RA81" s="56"/>
      <c r="RB81" s="56"/>
      <c r="RC81" s="56"/>
      <c r="RD81" s="56"/>
      <c r="RE81" s="56"/>
      <c r="RF81" s="56"/>
      <c r="RG81" s="56"/>
      <c r="RH81" s="56"/>
      <c r="RI81" s="56"/>
      <c r="RJ81" s="56"/>
      <c r="RK81" s="56"/>
      <c r="RL81" s="56"/>
      <c r="RM81" s="56"/>
      <c r="RN81" s="56"/>
      <c r="RO81" s="56"/>
      <c r="RP81" s="56"/>
      <c r="RQ81" s="56"/>
      <c r="RR81" s="56"/>
      <c r="RS81" s="56"/>
      <c r="RT81" s="56"/>
      <c r="RU81" s="56"/>
      <c r="RV81" s="56"/>
      <c r="RW81" s="56"/>
      <c r="RX81" s="56"/>
      <c r="RY81" s="56"/>
      <c r="RZ81" s="56"/>
      <c r="SA81" s="56"/>
      <c r="SB81" s="56"/>
      <c r="SC81" s="56"/>
      <c r="SD81" s="56"/>
      <c r="SE81" s="56"/>
      <c r="SF81" s="56"/>
      <c r="SG81" s="56"/>
      <c r="SH81" s="56"/>
      <c r="SI81" s="56"/>
      <c r="SJ81" s="56"/>
      <c r="SK81" s="56"/>
      <c r="SL81" s="56"/>
      <c r="SM81" s="56"/>
      <c r="SN81" s="56"/>
      <c r="SO81" s="56"/>
      <c r="SP81" s="56"/>
      <c r="SQ81" s="56"/>
      <c r="SR81" s="56"/>
      <c r="SS81" s="56"/>
      <c r="ST81" s="56"/>
      <c r="SU81" s="56"/>
      <c r="SV81" s="56"/>
      <c r="SW81" s="56"/>
      <c r="SX81" s="56"/>
      <c r="SY81" s="56"/>
      <c r="SZ81" s="56"/>
      <c r="TA81" s="56"/>
      <c r="TB81" s="56"/>
      <c r="TC81" s="56"/>
      <c r="TD81" s="56"/>
      <c r="TE81" s="56"/>
      <c r="TF81" s="56"/>
      <c r="TG81" s="56"/>
      <c r="TH81" s="56"/>
      <c r="TI81" s="56"/>
      <c r="TJ81" s="56"/>
      <c r="TK81" s="56"/>
      <c r="TL81" s="56"/>
      <c r="TM81" s="56"/>
      <c r="TN81" s="56"/>
      <c r="TO81" s="56"/>
      <c r="TP81" s="56"/>
      <c r="TQ81" s="56"/>
      <c r="TR81" s="56"/>
      <c r="TS81" s="56"/>
      <c r="TT81" s="56"/>
      <c r="TU81" s="56"/>
      <c r="TV81" s="56"/>
      <c r="TW81" s="56"/>
      <c r="TX81" s="56"/>
      <c r="TY81" s="56"/>
      <c r="TZ81" s="56"/>
      <c r="UA81" s="56"/>
      <c r="UB81" s="56"/>
      <c r="UC81" s="56"/>
      <c r="UD81" s="56"/>
      <c r="UE81" s="56"/>
      <c r="UF81" s="56"/>
      <c r="UG81" s="56"/>
      <c r="UH81" s="56"/>
      <c r="UI81" s="56"/>
      <c r="UJ81" s="56"/>
      <c r="UK81" s="56"/>
      <c r="UL81" s="56"/>
      <c r="UM81" s="56"/>
      <c r="UN81" s="56"/>
      <c r="UO81" s="56"/>
      <c r="UP81" s="56"/>
      <c r="UQ81" s="56"/>
      <c r="UR81" s="56"/>
      <c r="US81" s="56"/>
      <c r="UT81" s="56"/>
      <c r="UU81" s="56"/>
      <c r="UV81" s="56"/>
      <c r="UW81" s="56"/>
      <c r="UX81" s="56"/>
      <c r="UY81" s="56"/>
      <c r="UZ81" s="56"/>
      <c r="VA81" s="56"/>
      <c r="VB81" s="56"/>
      <c r="VC81" s="56"/>
      <c r="VD81" s="56"/>
      <c r="VE81" s="56"/>
      <c r="VF81" s="56"/>
      <c r="VG81" s="56"/>
      <c r="VH81" s="56"/>
      <c r="VI81" s="56"/>
      <c r="VJ81" s="56"/>
      <c r="VK81" s="56"/>
      <c r="VL81" s="56"/>
      <c r="VM81" s="56"/>
      <c r="VN81" s="56"/>
      <c r="VO81" s="56"/>
      <c r="VP81" s="56"/>
      <c r="VQ81" s="56"/>
      <c r="VR81" s="56"/>
      <c r="VS81" s="56"/>
      <c r="VT81" s="56"/>
      <c r="VU81" s="56"/>
      <c r="VV81" s="56"/>
      <c r="VW81" s="56"/>
      <c r="VX81" s="56"/>
      <c r="VY81" s="56"/>
      <c r="VZ81" s="56"/>
      <c r="WA81" s="56"/>
      <c r="WB81" s="56"/>
      <c r="WC81" s="56"/>
      <c r="WD81" s="56"/>
      <c r="WE81" s="56"/>
      <c r="WF81" s="56"/>
      <c r="WG81" s="56"/>
      <c r="WH81" s="56"/>
      <c r="WI81" s="56"/>
      <c r="WJ81" s="56"/>
      <c r="WK81" s="56"/>
      <c r="WL81" s="56"/>
      <c r="WM81" s="56"/>
      <c r="WN81" s="56"/>
      <c r="WO81" s="56"/>
      <c r="WP81" s="56"/>
      <c r="WQ81" s="56"/>
      <c r="WR81" s="56"/>
      <c r="WS81" s="56"/>
      <c r="WT81" s="56"/>
      <c r="WU81" s="56"/>
      <c r="WV81" s="56"/>
      <c r="WW81" s="56"/>
      <c r="WX81" s="56"/>
      <c r="WY81" s="56"/>
      <c r="WZ81" s="56"/>
      <c r="XA81" s="56"/>
      <c r="XB81" s="56"/>
      <c r="XC81" s="56"/>
      <c r="XD81" s="56"/>
      <c r="XE81" s="56"/>
      <c r="XF81" s="56"/>
      <c r="XG81" s="56"/>
      <c r="XH81" s="56"/>
      <c r="XI81" s="56"/>
      <c r="XJ81" s="56"/>
      <c r="XK81" s="56"/>
      <c r="XL81" s="56"/>
      <c r="XM81" s="56"/>
      <c r="XN81" s="56"/>
      <c r="XO81" s="56"/>
      <c r="XP81" s="56"/>
      <c r="XQ81" s="56"/>
      <c r="XR81" s="56"/>
      <c r="XS81" s="56"/>
      <c r="XT81" s="56"/>
      <c r="XU81" s="56"/>
      <c r="XV81" s="56"/>
      <c r="XW81" s="56"/>
      <c r="XX81" s="56"/>
      <c r="XY81" s="56"/>
      <c r="XZ81" s="56"/>
      <c r="YA81" s="56"/>
      <c r="YB81" s="56"/>
      <c r="YC81" s="56"/>
      <c r="YD81" s="56"/>
      <c r="YE81" s="56"/>
      <c r="YF81" s="56"/>
      <c r="YG81" s="56"/>
      <c r="YH81" s="56"/>
      <c r="YI81" s="56"/>
      <c r="YJ81" s="56"/>
      <c r="YK81" s="56"/>
      <c r="YL81" s="56"/>
      <c r="YM81" s="56"/>
      <c r="YN81" s="56"/>
      <c r="YO81" s="56"/>
      <c r="YP81" s="56"/>
      <c r="YQ81" s="56"/>
      <c r="YR81" s="56"/>
      <c r="YS81" s="56"/>
      <c r="YT81" s="56"/>
      <c r="YU81" s="56"/>
      <c r="YV81" s="56"/>
      <c r="YW81" s="56"/>
      <c r="YX81" s="56"/>
      <c r="YY81" s="56"/>
    </row>
    <row r="82" spans="2:675" s="1" customFormat="1" ht="15" hidden="1" customHeight="1">
      <c r="B82" s="56"/>
      <c r="C82" s="56"/>
      <c r="D82" s="56"/>
      <c r="E82" s="56"/>
      <c r="F82" s="56"/>
      <c r="G82" s="56"/>
      <c r="H82" s="56"/>
      <c r="I82" s="56"/>
      <c r="J82" s="56"/>
      <c r="K82" s="56"/>
      <c r="L82" s="56"/>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56"/>
      <c r="AO82" s="56"/>
      <c r="AP82" s="56"/>
      <c r="AQ82" s="56"/>
      <c r="AR82" s="56"/>
      <c r="AS82" s="56"/>
      <c r="AT82" s="56"/>
      <c r="AU82" s="56"/>
      <c r="AV82" s="56"/>
      <c r="AW82" s="56"/>
      <c r="AX82" s="56"/>
      <c r="AY82" s="56"/>
      <c r="AZ82" s="56"/>
      <c r="BA82" s="56"/>
      <c r="BB82" s="56"/>
      <c r="BC82" s="56"/>
      <c r="BD82" s="56"/>
      <c r="BE82" s="56"/>
      <c r="BF82" s="56"/>
      <c r="BG82" s="56"/>
      <c r="BH82" s="56"/>
      <c r="BI82" s="56"/>
      <c r="BJ82" s="56"/>
      <c r="BK82" s="56"/>
      <c r="BL82" s="56"/>
      <c r="BM82" s="56"/>
      <c r="BN82" s="56"/>
      <c r="BO82" s="56"/>
      <c r="BP82" s="56"/>
      <c r="BQ82" s="56"/>
      <c r="BR82" s="56"/>
      <c r="BS82" s="56"/>
      <c r="BT82" s="56"/>
      <c r="BU82" s="56"/>
      <c r="BV82" s="56"/>
      <c r="BW82" s="56"/>
      <c r="BX82" s="56"/>
      <c r="BY82" s="56"/>
      <c r="BZ82" s="56"/>
      <c r="CA82" s="56"/>
      <c r="CB82" s="56"/>
      <c r="CC82" s="56"/>
      <c r="CD82" s="56"/>
      <c r="CE82" s="56"/>
      <c r="CF82" s="56"/>
      <c r="CG82" s="56"/>
      <c r="CH82" s="56"/>
      <c r="CI82" s="56"/>
      <c r="CJ82" s="56"/>
      <c r="CK82" s="56"/>
      <c r="CL82" s="56"/>
      <c r="CM82" s="56"/>
      <c r="CN82" s="56"/>
      <c r="CO82" s="56"/>
      <c r="CP82" s="56"/>
      <c r="CQ82" s="56"/>
      <c r="CR82" s="56"/>
      <c r="CS82" s="56"/>
      <c r="CT82" s="56"/>
      <c r="CU82" s="56"/>
      <c r="CV82" s="56"/>
      <c r="CW82" s="56"/>
      <c r="CX82" s="56"/>
      <c r="CY82" s="56"/>
      <c r="CZ82" s="56"/>
      <c r="DA82" s="56"/>
      <c r="DB82" s="56"/>
      <c r="DC82" s="56"/>
      <c r="DD82" s="56"/>
      <c r="DE82" s="56"/>
      <c r="DF82" s="56"/>
      <c r="DG82" s="56"/>
      <c r="DH82" s="56"/>
      <c r="DI82" s="56"/>
      <c r="DJ82" s="56"/>
      <c r="DK82" s="56"/>
      <c r="DL82" s="56"/>
      <c r="DM82" s="56"/>
      <c r="DN82" s="56"/>
      <c r="DO82" s="56"/>
      <c r="DP82" s="56"/>
      <c r="DQ82" s="56"/>
      <c r="DR82" s="56"/>
      <c r="DS82" s="56"/>
      <c r="DT82" s="56"/>
      <c r="DU82" s="56"/>
      <c r="DV82" s="56"/>
      <c r="DW82" s="56"/>
      <c r="DX82" s="56"/>
      <c r="DY82" s="56"/>
      <c r="DZ82" s="56"/>
      <c r="EA82" s="56"/>
      <c r="EB82" s="56"/>
      <c r="EC82" s="56"/>
      <c r="ED82" s="56"/>
      <c r="EE82" s="56"/>
      <c r="EF82" s="56"/>
      <c r="EG82" s="56"/>
      <c r="EH82" s="56"/>
      <c r="EI82" s="56"/>
      <c r="EJ82" s="56"/>
      <c r="EK82" s="56"/>
      <c r="EL82" s="56"/>
      <c r="EM82" s="56"/>
      <c r="EN82" s="56"/>
      <c r="EO82" s="56"/>
      <c r="EP82" s="56"/>
      <c r="EQ82" s="56"/>
      <c r="ER82" s="56"/>
      <c r="ES82" s="56"/>
      <c r="ET82" s="56"/>
      <c r="EU82" s="56"/>
      <c r="EV82" s="56"/>
      <c r="EW82" s="56"/>
      <c r="EX82" s="56"/>
      <c r="EY82" s="56"/>
      <c r="EZ82" s="56"/>
      <c r="FA82" s="56"/>
      <c r="FB82" s="56"/>
      <c r="FC82" s="56"/>
      <c r="FD82" s="56"/>
      <c r="FE82" s="56"/>
      <c r="FF82" s="56"/>
      <c r="FG82" s="56"/>
      <c r="FH82" s="56"/>
      <c r="FI82" s="56"/>
      <c r="FJ82" s="56"/>
      <c r="FK82" s="56"/>
      <c r="FL82" s="56"/>
      <c r="FM82" s="56"/>
      <c r="FN82" s="56"/>
      <c r="FO82" s="56"/>
      <c r="FP82" s="56"/>
      <c r="FQ82" s="56"/>
      <c r="FR82" s="56"/>
      <c r="FS82" s="56"/>
      <c r="FT82" s="56"/>
      <c r="FU82" s="56"/>
      <c r="FV82" s="56"/>
      <c r="FW82" s="56"/>
      <c r="FX82" s="56"/>
      <c r="FY82" s="56"/>
      <c r="FZ82" s="56"/>
      <c r="GA82" s="56"/>
      <c r="GB82" s="56"/>
      <c r="GC82" s="56"/>
      <c r="GD82" s="56"/>
      <c r="GE82" s="56"/>
      <c r="GF82" s="56"/>
      <c r="GG82" s="56"/>
      <c r="GH82" s="56"/>
      <c r="GI82" s="56"/>
      <c r="GJ82" s="56"/>
      <c r="GK82" s="56"/>
      <c r="GL82" s="56"/>
      <c r="GM82" s="56"/>
      <c r="GN82" s="56"/>
      <c r="GO82" s="56"/>
      <c r="GP82" s="56"/>
      <c r="GQ82" s="56"/>
      <c r="GR82" s="56"/>
      <c r="GS82" s="56"/>
      <c r="GT82" s="56"/>
      <c r="GU82" s="56"/>
      <c r="GV82" s="56"/>
      <c r="GW82" s="56"/>
      <c r="GX82" s="56"/>
      <c r="GY82" s="56"/>
      <c r="GZ82" s="56"/>
      <c r="HA82" s="56"/>
      <c r="HB82" s="56"/>
      <c r="HC82" s="56"/>
      <c r="HD82" s="56"/>
      <c r="HE82" s="56"/>
      <c r="HF82" s="56"/>
      <c r="HG82" s="56"/>
      <c r="HH82" s="56"/>
      <c r="HI82" s="56"/>
      <c r="HJ82" s="56"/>
      <c r="HK82" s="56"/>
      <c r="HL82" s="56"/>
      <c r="HM82" s="56"/>
      <c r="HN82" s="56"/>
      <c r="HO82" s="56"/>
      <c r="HP82" s="56"/>
      <c r="HQ82" s="56"/>
      <c r="HR82" s="56"/>
      <c r="HS82" s="56"/>
      <c r="HT82" s="56"/>
      <c r="HU82" s="56"/>
      <c r="HV82" s="56"/>
      <c r="HW82" s="56"/>
      <c r="HX82" s="56"/>
      <c r="HY82" s="56"/>
      <c r="HZ82" s="56"/>
      <c r="IA82" s="56"/>
      <c r="IB82" s="56"/>
      <c r="IC82" s="56"/>
      <c r="ID82" s="56"/>
      <c r="IE82" s="56"/>
      <c r="IF82" s="56"/>
      <c r="IG82" s="56"/>
      <c r="IH82" s="56"/>
      <c r="II82" s="56"/>
      <c r="IJ82" s="56"/>
      <c r="IK82" s="56"/>
      <c r="IL82" s="56"/>
      <c r="IM82" s="56"/>
      <c r="IN82" s="56"/>
      <c r="IO82" s="56"/>
      <c r="IP82" s="56"/>
      <c r="IQ82" s="56"/>
      <c r="IR82" s="56"/>
      <c r="IS82" s="56"/>
      <c r="IT82" s="56"/>
      <c r="IU82" s="56"/>
      <c r="IV82" s="56"/>
      <c r="IW82" s="56"/>
      <c r="IX82" s="56"/>
      <c r="IY82" s="56"/>
      <c r="IZ82" s="56"/>
      <c r="JA82" s="56"/>
      <c r="JB82" s="56"/>
      <c r="JC82" s="56"/>
      <c r="JD82" s="56"/>
      <c r="JE82" s="56"/>
      <c r="JF82" s="56"/>
      <c r="JG82" s="56"/>
      <c r="JH82" s="56"/>
      <c r="JI82" s="56"/>
      <c r="JJ82" s="56"/>
      <c r="JK82" s="56"/>
      <c r="JL82" s="56"/>
      <c r="JM82" s="56"/>
      <c r="JN82" s="56"/>
      <c r="JO82" s="56"/>
      <c r="JP82" s="56"/>
      <c r="JQ82" s="56"/>
      <c r="JR82" s="56"/>
      <c r="JS82" s="56"/>
      <c r="JT82" s="56"/>
      <c r="JU82" s="56"/>
      <c r="JV82" s="56"/>
      <c r="JW82" s="56"/>
      <c r="JX82" s="56"/>
      <c r="JY82" s="56"/>
      <c r="JZ82" s="56"/>
      <c r="KA82" s="56"/>
      <c r="KB82" s="56"/>
      <c r="KC82" s="56"/>
      <c r="KD82" s="56"/>
      <c r="KE82" s="56"/>
      <c r="KF82" s="56"/>
      <c r="KG82" s="56"/>
      <c r="KH82" s="56"/>
      <c r="KI82" s="56"/>
      <c r="KJ82" s="56"/>
      <c r="KK82" s="56"/>
      <c r="KL82" s="56"/>
      <c r="KM82" s="56"/>
      <c r="KN82" s="56"/>
      <c r="KO82" s="56"/>
      <c r="KP82" s="56"/>
      <c r="KQ82" s="56"/>
      <c r="KR82" s="56"/>
      <c r="KS82" s="56"/>
      <c r="KT82" s="56"/>
      <c r="KU82" s="56"/>
      <c r="KV82" s="56"/>
      <c r="KW82" s="56"/>
      <c r="KX82" s="56"/>
      <c r="KY82" s="56"/>
      <c r="KZ82" s="56"/>
      <c r="LA82" s="56"/>
      <c r="LB82" s="56"/>
      <c r="LC82" s="56"/>
      <c r="LD82" s="56"/>
      <c r="LE82" s="56"/>
      <c r="LF82" s="56"/>
      <c r="LG82" s="56"/>
      <c r="LH82" s="56"/>
      <c r="LI82" s="56"/>
      <c r="LJ82" s="56"/>
      <c r="LK82" s="56"/>
      <c r="LL82" s="56"/>
      <c r="LM82" s="56"/>
      <c r="LN82" s="56"/>
      <c r="LO82" s="56"/>
      <c r="LP82" s="56"/>
      <c r="LQ82" s="56"/>
      <c r="LR82" s="56"/>
      <c r="LS82" s="56"/>
      <c r="LT82" s="56"/>
      <c r="LU82" s="56"/>
      <c r="LV82" s="56"/>
      <c r="LW82" s="56"/>
      <c r="LX82" s="56"/>
      <c r="LY82" s="56"/>
      <c r="LZ82" s="56"/>
      <c r="MA82" s="56"/>
      <c r="MB82" s="56"/>
      <c r="MC82" s="56"/>
      <c r="MD82" s="56"/>
      <c r="ME82" s="56"/>
      <c r="MF82" s="56"/>
      <c r="MG82" s="56"/>
      <c r="MH82" s="56"/>
      <c r="MI82" s="56"/>
      <c r="MJ82" s="56"/>
      <c r="MK82" s="56"/>
      <c r="ML82" s="56"/>
      <c r="MM82" s="56"/>
      <c r="MN82" s="56"/>
      <c r="MO82" s="56"/>
      <c r="MP82" s="56"/>
      <c r="MQ82" s="56"/>
      <c r="MR82" s="56"/>
      <c r="MS82" s="56"/>
      <c r="MT82" s="56"/>
      <c r="MU82" s="56"/>
      <c r="MV82" s="56"/>
      <c r="MW82" s="56"/>
      <c r="MX82" s="56"/>
      <c r="MY82" s="56"/>
      <c r="MZ82" s="56"/>
      <c r="NA82" s="56"/>
      <c r="NB82" s="56"/>
      <c r="NC82" s="56"/>
      <c r="ND82" s="56"/>
      <c r="NE82" s="56"/>
      <c r="NF82" s="56"/>
      <c r="NG82" s="56"/>
      <c r="NH82" s="56"/>
      <c r="NI82" s="56"/>
      <c r="NJ82" s="56"/>
      <c r="NK82" s="56"/>
      <c r="NL82" s="56"/>
      <c r="NM82" s="56"/>
      <c r="NN82" s="56"/>
      <c r="NO82" s="56"/>
      <c r="NP82" s="56"/>
      <c r="NQ82" s="56"/>
      <c r="NR82" s="56"/>
      <c r="NS82" s="56"/>
      <c r="NT82" s="56"/>
      <c r="NU82" s="56"/>
      <c r="NV82" s="56"/>
      <c r="NW82" s="56"/>
      <c r="NX82" s="56"/>
      <c r="NY82" s="56"/>
      <c r="NZ82" s="56"/>
      <c r="OA82" s="56"/>
      <c r="OB82" s="56"/>
      <c r="OC82" s="56"/>
      <c r="OD82" s="56"/>
      <c r="OE82" s="56"/>
      <c r="OF82" s="56"/>
      <c r="OG82" s="56"/>
      <c r="OH82" s="56"/>
      <c r="OI82" s="56"/>
      <c r="OJ82" s="56"/>
      <c r="OK82" s="56"/>
      <c r="OL82" s="56"/>
      <c r="OM82" s="56"/>
      <c r="ON82" s="56"/>
      <c r="OO82" s="56"/>
      <c r="OP82" s="56"/>
      <c r="OQ82" s="56"/>
      <c r="OR82" s="56"/>
      <c r="OS82" s="56"/>
      <c r="OT82" s="56"/>
      <c r="OU82" s="56"/>
      <c r="OV82" s="56"/>
      <c r="OW82" s="56"/>
      <c r="OX82" s="56"/>
      <c r="OY82" s="56"/>
      <c r="OZ82" s="56"/>
      <c r="PA82" s="56"/>
      <c r="PB82" s="56"/>
      <c r="PC82" s="56"/>
      <c r="PD82" s="56"/>
      <c r="PE82" s="56"/>
      <c r="PF82" s="56"/>
      <c r="PG82" s="56"/>
      <c r="PH82" s="56"/>
      <c r="PI82" s="56"/>
      <c r="PJ82" s="56"/>
      <c r="PK82" s="56"/>
      <c r="PL82" s="56"/>
      <c r="PM82" s="56"/>
      <c r="PN82" s="56"/>
      <c r="PO82" s="56"/>
      <c r="PP82" s="56"/>
      <c r="PQ82" s="56"/>
      <c r="PR82" s="56"/>
      <c r="PS82" s="56"/>
      <c r="PT82" s="56"/>
      <c r="PU82" s="56"/>
      <c r="PV82" s="56"/>
      <c r="PW82" s="56"/>
      <c r="PX82" s="56"/>
      <c r="PY82" s="56"/>
      <c r="PZ82" s="56"/>
      <c r="QA82" s="56"/>
      <c r="QB82" s="56"/>
      <c r="QC82" s="56"/>
      <c r="QD82" s="56"/>
      <c r="QE82" s="56"/>
      <c r="QF82" s="56"/>
      <c r="QG82" s="56"/>
      <c r="QH82" s="56"/>
      <c r="QI82" s="56"/>
      <c r="QJ82" s="56"/>
      <c r="QK82" s="56"/>
      <c r="QL82" s="56"/>
      <c r="QM82" s="56"/>
      <c r="QN82" s="56"/>
      <c r="QO82" s="56"/>
      <c r="QP82" s="56"/>
      <c r="QQ82" s="56"/>
      <c r="QR82" s="56"/>
      <c r="QS82" s="56"/>
      <c r="QT82" s="56"/>
      <c r="QU82" s="56"/>
      <c r="QV82" s="56"/>
      <c r="QW82" s="56"/>
      <c r="QX82" s="56"/>
      <c r="QY82" s="56"/>
      <c r="QZ82" s="56"/>
      <c r="RA82" s="56"/>
      <c r="RB82" s="56"/>
      <c r="RC82" s="56"/>
      <c r="RD82" s="56"/>
      <c r="RE82" s="56"/>
      <c r="RF82" s="56"/>
      <c r="RG82" s="56"/>
      <c r="RH82" s="56"/>
      <c r="RI82" s="56"/>
      <c r="RJ82" s="56"/>
      <c r="RK82" s="56"/>
      <c r="RL82" s="56"/>
      <c r="RM82" s="56"/>
      <c r="RN82" s="56"/>
      <c r="RO82" s="56"/>
      <c r="RP82" s="56"/>
      <c r="RQ82" s="56"/>
      <c r="RR82" s="56"/>
      <c r="RS82" s="56"/>
      <c r="RT82" s="56"/>
      <c r="RU82" s="56"/>
      <c r="RV82" s="56"/>
      <c r="RW82" s="56"/>
      <c r="RX82" s="56"/>
      <c r="RY82" s="56"/>
      <c r="RZ82" s="56"/>
      <c r="SA82" s="56"/>
      <c r="SB82" s="56"/>
      <c r="SC82" s="56"/>
      <c r="SD82" s="56"/>
      <c r="SE82" s="56"/>
      <c r="SF82" s="56"/>
      <c r="SG82" s="56"/>
      <c r="SH82" s="56"/>
      <c r="SI82" s="56"/>
      <c r="SJ82" s="56"/>
      <c r="SK82" s="56"/>
      <c r="SL82" s="56"/>
      <c r="SM82" s="56"/>
      <c r="SN82" s="56"/>
      <c r="SO82" s="56"/>
      <c r="SP82" s="56"/>
      <c r="SQ82" s="56"/>
      <c r="SR82" s="56"/>
      <c r="SS82" s="56"/>
      <c r="ST82" s="56"/>
      <c r="SU82" s="56"/>
      <c r="SV82" s="56"/>
      <c r="SW82" s="56"/>
      <c r="SX82" s="56"/>
      <c r="SY82" s="56"/>
      <c r="SZ82" s="56"/>
      <c r="TA82" s="56"/>
      <c r="TB82" s="56"/>
      <c r="TC82" s="56"/>
      <c r="TD82" s="56"/>
      <c r="TE82" s="56"/>
      <c r="TF82" s="56"/>
      <c r="TG82" s="56"/>
      <c r="TH82" s="56"/>
      <c r="TI82" s="56"/>
      <c r="TJ82" s="56"/>
      <c r="TK82" s="56"/>
      <c r="TL82" s="56"/>
      <c r="TM82" s="56"/>
      <c r="TN82" s="56"/>
      <c r="TO82" s="56"/>
      <c r="TP82" s="56"/>
      <c r="TQ82" s="56"/>
      <c r="TR82" s="56"/>
      <c r="TS82" s="56"/>
      <c r="TT82" s="56"/>
      <c r="TU82" s="56"/>
      <c r="TV82" s="56"/>
      <c r="TW82" s="56"/>
      <c r="TX82" s="56"/>
      <c r="TY82" s="56"/>
      <c r="TZ82" s="56"/>
      <c r="UA82" s="56"/>
      <c r="UB82" s="56"/>
      <c r="UC82" s="56"/>
      <c r="UD82" s="56"/>
      <c r="UE82" s="56"/>
      <c r="UF82" s="56"/>
      <c r="UG82" s="56"/>
      <c r="UH82" s="56"/>
      <c r="UI82" s="56"/>
      <c r="UJ82" s="56"/>
      <c r="UK82" s="56"/>
      <c r="UL82" s="56"/>
      <c r="UM82" s="56"/>
      <c r="UN82" s="56"/>
      <c r="UO82" s="56"/>
      <c r="UP82" s="56"/>
      <c r="UQ82" s="56"/>
      <c r="UR82" s="56"/>
      <c r="US82" s="56"/>
      <c r="UT82" s="56"/>
      <c r="UU82" s="56"/>
      <c r="UV82" s="56"/>
      <c r="UW82" s="56"/>
      <c r="UX82" s="56"/>
      <c r="UY82" s="56"/>
      <c r="UZ82" s="56"/>
      <c r="VA82" s="56"/>
      <c r="VB82" s="56"/>
      <c r="VC82" s="56"/>
      <c r="VD82" s="56"/>
      <c r="VE82" s="56"/>
      <c r="VF82" s="56"/>
      <c r="VG82" s="56"/>
      <c r="VH82" s="56"/>
      <c r="VI82" s="56"/>
      <c r="VJ82" s="56"/>
      <c r="VK82" s="56"/>
      <c r="VL82" s="56"/>
      <c r="VM82" s="56"/>
      <c r="VN82" s="56"/>
      <c r="VO82" s="56"/>
      <c r="VP82" s="56"/>
      <c r="VQ82" s="56"/>
      <c r="VR82" s="56"/>
      <c r="VS82" s="56"/>
      <c r="VT82" s="56"/>
      <c r="VU82" s="56"/>
      <c r="VV82" s="56"/>
      <c r="VW82" s="56"/>
      <c r="VX82" s="56"/>
      <c r="VY82" s="56"/>
      <c r="VZ82" s="56"/>
      <c r="WA82" s="56"/>
      <c r="WB82" s="56"/>
      <c r="WC82" s="56"/>
      <c r="WD82" s="56"/>
      <c r="WE82" s="56"/>
      <c r="WF82" s="56"/>
      <c r="WG82" s="56"/>
      <c r="WH82" s="56"/>
      <c r="WI82" s="56"/>
      <c r="WJ82" s="56"/>
      <c r="WK82" s="56"/>
      <c r="WL82" s="56"/>
      <c r="WM82" s="56"/>
      <c r="WN82" s="56"/>
      <c r="WO82" s="56"/>
      <c r="WP82" s="56"/>
      <c r="WQ82" s="56"/>
      <c r="WR82" s="56"/>
      <c r="WS82" s="56"/>
      <c r="WT82" s="56"/>
      <c r="WU82" s="56"/>
      <c r="WV82" s="56"/>
      <c r="WW82" s="56"/>
      <c r="WX82" s="56"/>
      <c r="WY82" s="56"/>
      <c r="WZ82" s="56"/>
      <c r="XA82" s="56"/>
      <c r="XB82" s="56"/>
      <c r="XC82" s="56"/>
      <c r="XD82" s="56"/>
      <c r="XE82" s="56"/>
      <c r="XF82" s="56"/>
      <c r="XG82" s="56"/>
      <c r="XH82" s="56"/>
      <c r="XI82" s="56"/>
      <c r="XJ82" s="56"/>
      <c r="XK82" s="56"/>
      <c r="XL82" s="56"/>
      <c r="XM82" s="56"/>
      <c r="XN82" s="56"/>
      <c r="XO82" s="56"/>
      <c r="XP82" s="56"/>
      <c r="XQ82" s="56"/>
      <c r="XR82" s="56"/>
      <c r="XS82" s="56"/>
      <c r="XT82" s="56"/>
      <c r="XU82" s="56"/>
      <c r="XV82" s="56"/>
      <c r="XW82" s="56"/>
      <c r="XX82" s="56"/>
      <c r="XY82" s="56"/>
      <c r="XZ82" s="56"/>
      <c r="YA82" s="56"/>
      <c r="YB82" s="56"/>
      <c r="YC82" s="56"/>
      <c r="YD82" s="56"/>
      <c r="YE82" s="56"/>
      <c r="YF82" s="56"/>
      <c r="YG82" s="56"/>
      <c r="YH82" s="56"/>
      <c r="YI82" s="56"/>
      <c r="YJ82" s="56"/>
      <c r="YK82" s="56"/>
      <c r="YL82" s="56"/>
      <c r="YM82" s="56"/>
      <c r="YN82" s="56"/>
      <c r="YO82" s="56"/>
      <c r="YP82" s="56"/>
      <c r="YQ82" s="56"/>
      <c r="YR82" s="56"/>
      <c r="YS82" s="56"/>
      <c r="YT82" s="56"/>
      <c r="YU82" s="56"/>
      <c r="YV82" s="56"/>
      <c r="YW82" s="56"/>
      <c r="YX82" s="56"/>
      <c r="YY82" s="56"/>
    </row>
    <row r="83" spans="2:675" s="1" customFormat="1" ht="15" hidden="1" customHeight="1">
      <c r="B83" s="56"/>
      <c r="C83" s="56"/>
      <c r="D83" s="56"/>
      <c r="E83" s="56"/>
      <c r="F83" s="56"/>
      <c r="G83" s="56"/>
      <c r="H83" s="56"/>
      <c r="I83" s="56"/>
      <c r="J83" s="56"/>
      <c r="K83" s="56"/>
      <c r="L83" s="56"/>
      <c r="M83" s="56"/>
      <c r="N83" s="56"/>
      <c r="O83" s="56"/>
      <c r="P83" s="56"/>
      <c r="Q83" s="56"/>
      <c r="R83" s="56"/>
      <c r="S83" s="56"/>
      <c r="T83" s="56"/>
      <c r="U83" s="56"/>
      <c r="V83" s="56"/>
      <c r="W83" s="56"/>
      <c r="X83" s="56"/>
      <c r="Y83" s="56"/>
      <c r="Z83" s="56"/>
      <c r="AA83" s="56"/>
      <c r="AB83" s="56"/>
      <c r="AC83" s="56"/>
      <c r="AD83" s="56"/>
      <c r="AE83" s="56"/>
      <c r="AF83" s="56"/>
      <c r="AG83" s="56"/>
      <c r="AH83" s="56"/>
      <c r="AI83" s="56"/>
      <c r="AJ83" s="56"/>
      <c r="AK83" s="56"/>
      <c r="AL83" s="56"/>
      <c r="AM83" s="56"/>
      <c r="AN83" s="56"/>
      <c r="AO83" s="56"/>
      <c r="AP83" s="56"/>
      <c r="AQ83" s="56"/>
      <c r="AR83" s="56"/>
      <c r="AS83" s="56"/>
      <c r="AT83" s="56"/>
      <c r="AU83" s="56"/>
      <c r="AV83" s="56"/>
      <c r="AW83" s="56"/>
      <c r="AX83" s="56"/>
      <c r="AY83" s="56"/>
      <c r="AZ83" s="56"/>
      <c r="BA83" s="56"/>
      <c r="BB83" s="56"/>
      <c r="BC83" s="56"/>
      <c r="BD83" s="56"/>
      <c r="BE83" s="56"/>
      <c r="BF83" s="56"/>
      <c r="BG83" s="56"/>
      <c r="BH83" s="56"/>
      <c r="BI83" s="56"/>
      <c r="BJ83" s="56"/>
      <c r="BK83" s="56"/>
      <c r="BL83" s="56"/>
      <c r="BM83" s="56"/>
      <c r="BN83" s="56"/>
      <c r="BO83" s="56"/>
      <c r="BP83" s="56"/>
      <c r="BQ83" s="56"/>
      <c r="BR83" s="56"/>
      <c r="BS83" s="56"/>
      <c r="BT83" s="56"/>
      <c r="BU83" s="56"/>
      <c r="BV83" s="56"/>
      <c r="BW83" s="56"/>
      <c r="BX83" s="56"/>
      <c r="BY83" s="56"/>
      <c r="BZ83" s="56"/>
      <c r="CA83" s="56"/>
      <c r="CB83" s="56"/>
      <c r="CC83" s="56"/>
      <c r="CD83" s="56"/>
      <c r="CE83" s="56"/>
      <c r="CF83" s="56"/>
      <c r="CG83" s="56"/>
      <c r="CH83" s="56"/>
      <c r="CI83" s="56"/>
      <c r="CJ83" s="56"/>
      <c r="CK83" s="56"/>
      <c r="CL83" s="56"/>
      <c r="CM83" s="56"/>
      <c r="CN83" s="56"/>
      <c r="CO83" s="56"/>
      <c r="CP83" s="56"/>
      <c r="CQ83" s="56"/>
      <c r="CR83" s="56"/>
      <c r="CS83" s="56"/>
      <c r="CT83" s="56"/>
      <c r="CU83" s="56"/>
      <c r="CV83" s="56"/>
      <c r="CW83" s="56"/>
      <c r="CX83" s="56"/>
      <c r="CY83" s="56"/>
      <c r="CZ83" s="56"/>
      <c r="DA83" s="56"/>
      <c r="DB83" s="56"/>
      <c r="DC83" s="56"/>
      <c r="DD83" s="56"/>
      <c r="DE83" s="56"/>
      <c r="DF83" s="56"/>
      <c r="DG83" s="56"/>
      <c r="DH83" s="56"/>
      <c r="DI83" s="56"/>
      <c r="DJ83" s="56"/>
      <c r="DK83" s="56"/>
      <c r="DL83" s="56"/>
      <c r="DM83" s="56"/>
      <c r="DN83" s="56"/>
      <c r="DO83" s="56"/>
      <c r="DP83" s="56"/>
      <c r="DQ83" s="56"/>
      <c r="DR83" s="56"/>
      <c r="DS83" s="56"/>
      <c r="DT83" s="56"/>
      <c r="DU83" s="56"/>
      <c r="DV83" s="56"/>
      <c r="DW83" s="56"/>
      <c r="DX83" s="56"/>
      <c r="DY83" s="56"/>
      <c r="DZ83" s="56"/>
      <c r="EA83" s="56"/>
      <c r="EB83" s="56"/>
      <c r="EC83" s="56"/>
      <c r="ED83" s="56"/>
      <c r="EE83" s="56"/>
      <c r="EF83" s="56"/>
      <c r="EG83" s="56"/>
      <c r="EH83" s="56"/>
      <c r="EI83" s="56"/>
      <c r="EJ83" s="56"/>
      <c r="EK83" s="56"/>
      <c r="EL83" s="56"/>
      <c r="EM83" s="56"/>
      <c r="EN83" s="56"/>
      <c r="EO83" s="56"/>
      <c r="EP83" s="56"/>
      <c r="EQ83" s="56"/>
      <c r="ER83" s="56"/>
      <c r="ES83" s="56"/>
      <c r="ET83" s="56"/>
      <c r="EU83" s="56"/>
      <c r="EV83" s="56"/>
      <c r="EW83" s="56"/>
      <c r="EX83" s="56"/>
      <c r="EY83" s="56"/>
      <c r="EZ83" s="56"/>
      <c r="FA83" s="56"/>
      <c r="FB83" s="56"/>
      <c r="FC83" s="56"/>
      <c r="FD83" s="56"/>
      <c r="FE83" s="56"/>
      <c r="FF83" s="56"/>
      <c r="FG83" s="56"/>
      <c r="FH83" s="56"/>
      <c r="FI83" s="56"/>
      <c r="FJ83" s="56"/>
      <c r="FK83" s="56"/>
      <c r="FL83" s="56"/>
      <c r="FM83" s="56"/>
      <c r="FN83" s="56"/>
      <c r="FO83" s="56"/>
      <c r="FP83" s="56"/>
      <c r="FQ83" s="56"/>
      <c r="FR83" s="56"/>
      <c r="FS83" s="56"/>
      <c r="FT83" s="56"/>
      <c r="FU83" s="56"/>
      <c r="FV83" s="56"/>
      <c r="FW83" s="56"/>
      <c r="FX83" s="56"/>
      <c r="FY83" s="56"/>
      <c r="FZ83" s="56"/>
      <c r="GA83" s="56"/>
      <c r="GB83" s="56"/>
      <c r="GC83" s="56"/>
      <c r="GD83" s="56"/>
      <c r="GE83" s="56"/>
      <c r="GF83" s="56"/>
      <c r="GG83" s="56"/>
      <c r="GH83" s="56"/>
      <c r="GI83" s="56"/>
      <c r="GJ83" s="56"/>
      <c r="GK83" s="56"/>
      <c r="GL83" s="56"/>
      <c r="GM83" s="56"/>
      <c r="GN83" s="56"/>
      <c r="GO83" s="56"/>
      <c r="GP83" s="56"/>
      <c r="GQ83" s="56"/>
      <c r="GR83" s="56"/>
      <c r="GS83" s="56"/>
      <c r="GT83" s="56"/>
      <c r="GU83" s="56"/>
      <c r="GV83" s="56"/>
      <c r="GW83" s="56"/>
      <c r="GX83" s="56"/>
      <c r="GY83" s="56"/>
      <c r="GZ83" s="56"/>
      <c r="HA83" s="56"/>
      <c r="HB83" s="56"/>
      <c r="HC83" s="56"/>
      <c r="HD83" s="56"/>
      <c r="HE83" s="56"/>
      <c r="HF83" s="56"/>
      <c r="HG83" s="56"/>
      <c r="HH83" s="56"/>
      <c r="HI83" s="56"/>
      <c r="HJ83" s="56"/>
      <c r="HK83" s="56"/>
      <c r="HL83" s="56"/>
      <c r="HM83" s="56"/>
      <c r="HN83" s="56"/>
      <c r="HO83" s="56"/>
      <c r="HP83" s="56"/>
      <c r="HQ83" s="56"/>
      <c r="HR83" s="56"/>
      <c r="HS83" s="56"/>
      <c r="HT83" s="56"/>
      <c r="HU83" s="56"/>
      <c r="HV83" s="56"/>
      <c r="HW83" s="56"/>
      <c r="HX83" s="56"/>
      <c r="HY83" s="56"/>
      <c r="HZ83" s="56"/>
      <c r="IA83" s="56"/>
      <c r="IB83" s="56"/>
      <c r="IC83" s="56"/>
      <c r="ID83" s="56"/>
      <c r="IE83" s="56"/>
      <c r="IF83" s="56"/>
      <c r="IG83" s="56"/>
      <c r="IH83" s="56"/>
      <c r="II83" s="56"/>
      <c r="IJ83" s="56"/>
      <c r="IK83" s="56"/>
      <c r="IL83" s="56"/>
      <c r="IM83" s="56"/>
      <c r="IN83" s="56"/>
      <c r="IO83" s="56"/>
      <c r="IP83" s="56"/>
      <c r="IQ83" s="56"/>
      <c r="IR83" s="56"/>
      <c r="IS83" s="56"/>
      <c r="IT83" s="56"/>
      <c r="IU83" s="56"/>
      <c r="IV83" s="56"/>
      <c r="IW83" s="56"/>
      <c r="IX83" s="56"/>
      <c r="IY83" s="56"/>
      <c r="IZ83" s="56"/>
      <c r="JA83" s="56"/>
      <c r="JB83" s="56"/>
      <c r="JC83" s="56"/>
      <c r="JD83" s="56"/>
      <c r="JE83" s="56"/>
      <c r="JF83" s="56"/>
      <c r="JG83" s="56"/>
      <c r="JH83" s="56"/>
      <c r="JI83" s="56"/>
      <c r="JJ83" s="56"/>
      <c r="JK83" s="56"/>
      <c r="JL83" s="56"/>
      <c r="JM83" s="56"/>
      <c r="JN83" s="56"/>
      <c r="JO83" s="56"/>
      <c r="JP83" s="56"/>
      <c r="JQ83" s="56"/>
      <c r="JR83" s="56"/>
      <c r="JS83" s="56"/>
      <c r="JT83" s="56"/>
      <c r="JU83" s="56"/>
      <c r="JV83" s="56"/>
      <c r="JW83" s="56"/>
      <c r="JX83" s="56"/>
      <c r="JY83" s="56"/>
      <c r="JZ83" s="56"/>
      <c r="KA83" s="56"/>
      <c r="KB83" s="56"/>
      <c r="KC83" s="56"/>
      <c r="KD83" s="56"/>
      <c r="KE83" s="56"/>
      <c r="KF83" s="56"/>
      <c r="KG83" s="56"/>
      <c r="KH83" s="56"/>
      <c r="KI83" s="56"/>
      <c r="KJ83" s="56"/>
      <c r="KK83" s="56"/>
      <c r="KL83" s="56"/>
      <c r="KM83" s="56"/>
      <c r="KN83" s="56"/>
      <c r="KO83" s="56"/>
      <c r="KP83" s="56"/>
      <c r="KQ83" s="56"/>
      <c r="KR83" s="56"/>
      <c r="KS83" s="56"/>
      <c r="KT83" s="56"/>
      <c r="KU83" s="56"/>
      <c r="KV83" s="56"/>
      <c r="KW83" s="56"/>
      <c r="KX83" s="56"/>
      <c r="KY83" s="56"/>
      <c r="KZ83" s="56"/>
      <c r="LA83" s="56"/>
      <c r="LB83" s="56"/>
      <c r="LC83" s="56"/>
      <c r="LD83" s="56"/>
      <c r="LE83" s="56"/>
      <c r="LF83" s="56"/>
      <c r="LG83" s="56"/>
      <c r="LH83" s="56"/>
      <c r="LI83" s="56"/>
      <c r="LJ83" s="56"/>
      <c r="LK83" s="56"/>
      <c r="LL83" s="56"/>
      <c r="LM83" s="56"/>
      <c r="LN83" s="56"/>
      <c r="LO83" s="56"/>
      <c r="LP83" s="56"/>
      <c r="LQ83" s="56"/>
      <c r="LR83" s="56"/>
      <c r="LS83" s="56"/>
      <c r="LT83" s="56"/>
      <c r="LU83" s="56"/>
      <c r="LV83" s="56"/>
      <c r="LW83" s="56"/>
      <c r="LX83" s="56"/>
      <c r="LY83" s="56"/>
      <c r="LZ83" s="56"/>
      <c r="MA83" s="56"/>
      <c r="MB83" s="56"/>
      <c r="MC83" s="56"/>
      <c r="MD83" s="56"/>
      <c r="ME83" s="56"/>
      <c r="MF83" s="56"/>
      <c r="MG83" s="56"/>
      <c r="MH83" s="56"/>
      <c r="MI83" s="56"/>
      <c r="MJ83" s="56"/>
      <c r="MK83" s="56"/>
      <c r="ML83" s="56"/>
      <c r="MM83" s="56"/>
      <c r="MN83" s="56"/>
      <c r="MO83" s="56"/>
      <c r="MP83" s="56"/>
      <c r="MQ83" s="56"/>
      <c r="MR83" s="56"/>
      <c r="MS83" s="56"/>
      <c r="MT83" s="56"/>
      <c r="MU83" s="56"/>
      <c r="MV83" s="56"/>
      <c r="MW83" s="56"/>
      <c r="MX83" s="56"/>
      <c r="MY83" s="56"/>
      <c r="MZ83" s="56"/>
      <c r="NA83" s="56"/>
      <c r="NB83" s="56"/>
      <c r="NC83" s="56"/>
      <c r="ND83" s="56"/>
      <c r="NE83" s="56"/>
      <c r="NF83" s="56"/>
      <c r="NG83" s="56"/>
      <c r="NH83" s="56"/>
      <c r="NI83" s="56"/>
      <c r="NJ83" s="56"/>
      <c r="NK83" s="56"/>
      <c r="NL83" s="56"/>
      <c r="NM83" s="56"/>
      <c r="NN83" s="56"/>
      <c r="NO83" s="56"/>
      <c r="NP83" s="56"/>
      <c r="NQ83" s="56"/>
      <c r="NR83" s="56"/>
      <c r="NS83" s="56"/>
      <c r="NT83" s="56"/>
      <c r="NU83" s="56"/>
      <c r="NV83" s="56"/>
      <c r="NW83" s="56"/>
      <c r="NX83" s="56"/>
      <c r="NY83" s="56"/>
      <c r="NZ83" s="56"/>
      <c r="OA83" s="56"/>
      <c r="OB83" s="56"/>
      <c r="OC83" s="56"/>
      <c r="OD83" s="56"/>
      <c r="OE83" s="56"/>
      <c r="OF83" s="56"/>
      <c r="OG83" s="56"/>
      <c r="OH83" s="56"/>
      <c r="OI83" s="56"/>
      <c r="OJ83" s="56"/>
      <c r="OK83" s="56"/>
      <c r="OL83" s="56"/>
      <c r="OM83" s="56"/>
      <c r="ON83" s="56"/>
      <c r="OO83" s="56"/>
      <c r="OP83" s="56"/>
      <c r="OQ83" s="56"/>
      <c r="OR83" s="56"/>
      <c r="OS83" s="56"/>
      <c r="OT83" s="56"/>
      <c r="OU83" s="56"/>
      <c r="OV83" s="56"/>
      <c r="OW83" s="56"/>
      <c r="OX83" s="56"/>
      <c r="OY83" s="56"/>
      <c r="OZ83" s="56"/>
      <c r="PA83" s="56"/>
      <c r="PB83" s="56"/>
      <c r="PC83" s="56"/>
      <c r="PD83" s="56"/>
      <c r="PE83" s="56"/>
      <c r="PF83" s="56"/>
      <c r="PG83" s="56"/>
      <c r="PH83" s="56"/>
      <c r="PI83" s="56"/>
      <c r="PJ83" s="56"/>
      <c r="PK83" s="56"/>
      <c r="PL83" s="56"/>
      <c r="PM83" s="56"/>
      <c r="PN83" s="56"/>
      <c r="PO83" s="56"/>
      <c r="PP83" s="56"/>
      <c r="PQ83" s="56"/>
      <c r="PR83" s="56"/>
      <c r="PS83" s="56"/>
      <c r="PT83" s="56"/>
      <c r="PU83" s="56"/>
      <c r="PV83" s="56"/>
      <c r="PW83" s="56"/>
      <c r="PX83" s="56"/>
      <c r="PY83" s="56"/>
      <c r="PZ83" s="56"/>
      <c r="QA83" s="56"/>
      <c r="QB83" s="56"/>
      <c r="QC83" s="56"/>
      <c r="QD83" s="56"/>
      <c r="QE83" s="56"/>
      <c r="QF83" s="56"/>
      <c r="QG83" s="56"/>
      <c r="QH83" s="56"/>
      <c r="QI83" s="56"/>
      <c r="QJ83" s="56"/>
      <c r="QK83" s="56"/>
      <c r="QL83" s="56"/>
      <c r="QM83" s="56"/>
      <c r="QN83" s="56"/>
      <c r="QO83" s="56"/>
      <c r="QP83" s="56"/>
      <c r="QQ83" s="56"/>
      <c r="QR83" s="56"/>
      <c r="QS83" s="56"/>
      <c r="QT83" s="56"/>
      <c r="QU83" s="56"/>
      <c r="QV83" s="56"/>
      <c r="QW83" s="56"/>
      <c r="QX83" s="56"/>
      <c r="QY83" s="56"/>
      <c r="QZ83" s="56"/>
      <c r="RA83" s="56"/>
      <c r="RB83" s="56"/>
      <c r="RC83" s="56"/>
      <c r="RD83" s="56"/>
      <c r="RE83" s="56"/>
      <c r="RF83" s="56"/>
      <c r="RG83" s="56"/>
      <c r="RH83" s="56"/>
      <c r="RI83" s="56"/>
      <c r="RJ83" s="56"/>
      <c r="RK83" s="56"/>
      <c r="RL83" s="56"/>
      <c r="RM83" s="56"/>
      <c r="RN83" s="56"/>
      <c r="RO83" s="56"/>
      <c r="RP83" s="56"/>
      <c r="RQ83" s="56"/>
      <c r="RR83" s="56"/>
      <c r="RS83" s="56"/>
      <c r="RT83" s="56"/>
      <c r="RU83" s="56"/>
      <c r="RV83" s="56"/>
      <c r="RW83" s="56"/>
      <c r="RX83" s="56"/>
      <c r="RY83" s="56"/>
      <c r="RZ83" s="56"/>
      <c r="SA83" s="56"/>
      <c r="SB83" s="56"/>
      <c r="SC83" s="56"/>
      <c r="SD83" s="56"/>
      <c r="SE83" s="56"/>
      <c r="SF83" s="56"/>
      <c r="SG83" s="56"/>
      <c r="SH83" s="56"/>
      <c r="SI83" s="56"/>
      <c r="SJ83" s="56"/>
      <c r="SK83" s="56"/>
      <c r="SL83" s="56"/>
      <c r="SM83" s="56"/>
      <c r="SN83" s="56"/>
      <c r="SO83" s="56"/>
      <c r="SP83" s="56"/>
      <c r="SQ83" s="56"/>
      <c r="SR83" s="56"/>
      <c r="SS83" s="56"/>
      <c r="ST83" s="56"/>
      <c r="SU83" s="56"/>
      <c r="SV83" s="56"/>
      <c r="SW83" s="56"/>
      <c r="SX83" s="56"/>
      <c r="SY83" s="56"/>
      <c r="SZ83" s="56"/>
      <c r="TA83" s="56"/>
      <c r="TB83" s="56"/>
      <c r="TC83" s="56"/>
      <c r="TD83" s="56"/>
      <c r="TE83" s="56"/>
      <c r="TF83" s="56"/>
      <c r="TG83" s="56"/>
      <c r="TH83" s="56"/>
      <c r="TI83" s="56"/>
      <c r="TJ83" s="56"/>
      <c r="TK83" s="56"/>
      <c r="TL83" s="56"/>
      <c r="TM83" s="56"/>
      <c r="TN83" s="56"/>
      <c r="TO83" s="56"/>
      <c r="TP83" s="56"/>
      <c r="TQ83" s="56"/>
      <c r="TR83" s="56"/>
      <c r="TS83" s="56"/>
      <c r="TT83" s="56"/>
      <c r="TU83" s="56"/>
      <c r="TV83" s="56"/>
      <c r="TW83" s="56"/>
      <c r="TX83" s="56"/>
      <c r="TY83" s="56"/>
      <c r="TZ83" s="56"/>
      <c r="UA83" s="56"/>
      <c r="UB83" s="56"/>
      <c r="UC83" s="56"/>
      <c r="UD83" s="56"/>
      <c r="UE83" s="56"/>
      <c r="UF83" s="56"/>
      <c r="UG83" s="56"/>
      <c r="UH83" s="56"/>
      <c r="UI83" s="56"/>
      <c r="UJ83" s="56"/>
      <c r="UK83" s="56"/>
      <c r="UL83" s="56"/>
      <c r="UM83" s="56"/>
      <c r="UN83" s="56"/>
      <c r="UO83" s="56"/>
      <c r="UP83" s="56"/>
      <c r="UQ83" s="56"/>
      <c r="UR83" s="56"/>
      <c r="US83" s="56"/>
      <c r="UT83" s="56"/>
      <c r="UU83" s="56"/>
      <c r="UV83" s="56"/>
      <c r="UW83" s="56"/>
      <c r="UX83" s="56"/>
      <c r="UY83" s="56"/>
      <c r="UZ83" s="56"/>
      <c r="VA83" s="56"/>
      <c r="VB83" s="56"/>
      <c r="VC83" s="56"/>
      <c r="VD83" s="56"/>
      <c r="VE83" s="56"/>
      <c r="VF83" s="56"/>
      <c r="VG83" s="56"/>
      <c r="VH83" s="56"/>
      <c r="VI83" s="56"/>
      <c r="VJ83" s="56"/>
      <c r="VK83" s="56"/>
      <c r="VL83" s="56"/>
      <c r="VM83" s="56"/>
      <c r="VN83" s="56"/>
      <c r="VO83" s="56"/>
      <c r="VP83" s="56"/>
      <c r="VQ83" s="56"/>
      <c r="VR83" s="56"/>
      <c r="VS83" s="56"/>
      <c r="VT83" s="56"/>
      <c r="VU83" s="56"/>
      <c r="VV83" s="56"/>
      <c r="VW83" s="56"/>
      <c r="VX83" s="56"/>
      <c r="VY83" s="56"/>
      <c r="VZ83" s="56"/>
      <c r="WA83" s="56"/>
      <c r="WB83" s="56"/>
      <c r="WC83" s="56"/>
      <c r="WD83" s="56"/>
      <c r="WE83" s="56"/>
      <c r="WF83" s="56"/>
      <c r="WG83" s="56"/>
      <c r="WH83" s="56"/>
      <c r="WI83" s="56"/>
      <c r="WJ83" s="56"/>
      <c r="WK83" s="56"/>
      <c r="WL83" s="56"/>
      <c r="WM83" s="56"/>
      <c r="WN83" s="56"/>
      <c r="WO83" s="56"/>
      <c r="WP83" s="56"/>
      <c r="WQ83" s="56"/>
      <c r="WR83" s="56"/>
      <c r="WS83" s="56"/>
      <c r="WT83" s="56"/>
      <c r="WU83" s="56"/>
      <c r="WV83" s="56"/>
      <c r="WW83" s="56"/>
      <c r="WX83" s="56"/>
      <c r="WY83" s="56"/>
      <c r="WZ83" s="56"/>
      <c r="XA83" s="56"/>
      <c r="XB83" s="56"/>
      <c r="XC83" s="56"/>
      <c r="XD83" s="56"/>
      <c r="XE83" s="56"/>
      <c r="XF83" s="56"/>
      <c r="XG83" s="56"/>
      <c r="XH83" s="56"/>
      <c r="XI83" s="56"/>
      <c r="XJ83" s="56"/>
      <c r="XK83" s="56"/>
      <c r="XL83" s="56"/>
      <c r="XM83" s="56"/>
      <c r="XN83" s="56"/>
      <c r="XO83" s="56"/>
      <c r="XP83" s="56"/>
      <c r="XQ83" s="56"/>
      <c r="XR83" s="56"/>
      <c r="XS83" s="56"/>
      <c r="XT83" s="56"/>
      <c r="XU83" s="56"/>
      <c r="XV83" s="56"/>
      <c r="XW83" s="56"/>
      <c r="XX83" s="56"/>
      <c r="XY83" s="56"/>
      <c r="XZ83" s="56"/>
      <c r="YA83" s="56"/>
      <c r="YB83" s="56"/>
      <c r="YC83" s="56"/>
      <c r="YD83" s="56"/>
      <c r="YE83" s="56"/>
      <c r="YF83" s="56"/>
      <c r="YG83" s="56"/>
      <c r="YH83" s="56"/>
      <c r="YI83" s="56"/>
      <c r="YJ83" s="56"/>
      <c r="YK83" s="56"/>
      <c r="YL83" s="56"/>
      <c r="YM83" s="56"/>
      <c r="YN83" s="56"/>
      <c r="YO83" s="56"/>
      <c r="YP83" s="56"/>
      <c r="YQ83" s="56"/>
      <c r="YR83" s="56"/>
      <c r="YS83" s="56"/>
      <c r="YT83" s="56"/>
      <c r="YU83" s="56"/>
      <c r="YV83" s="56"/>
      <c r="YW83" s="56"/>
      <c r="YX83" s="56"/>
      <c r="YY83" s="56"/>
    </row>
    <row r="84" spans="2:675" s="1" customFormat="1" ht="15" hidden="1" customHeight="1">
      <c r="B84" s="56"/>
      <c r="C84" s="56"/>
      <c r="D84" s="56"/>
      <c r="E84" s="56"/>
      <c r="F84" s="56"/>
      <c r="G84" s="56"/>
      <c r="H84" s="56"/>
      <c r="I84" s="56"/>
      <c r="J84" s="56"/>
      <c r="K84" s="56"/>
      <c r="L84" s="56"/>
      <c r="M84" s="56"/>
      <c r="N84" s="56"/>
      <c r="O84" s="56"/>
      <c r="P84" s="56"/>
      <c r="Q84" s="56"/>
      <c r="R84" s="56"/>
      <c r="S84" s="56"/>
      <c r="T84" s="56"/>
      <c r="U84" s="56"/>
      <c r="V84" s="56"/>
      <c r="W84" s="56"/>
      <c r="X84" s="56"/>
      <c r="Y84" s="56"/>
      <c r="Z84" s="56"/>
      <c r="AA84" s="56"/>
      <c r="AB84" s="56"/>
      <c r="AC84" s="56"/>
      <c r="AD84" s="56"/>
      <c r="AE84" s="56"/>
      <c r="AF84" s="56"/>
      <c r="AG84" s="56"/>
      <c r="AH84" s="56"/>
      <c r="AI84" s="56"/>
      <c r="AJ84" s="56"/>
      <c r="AK84" s="56"/>
      <c r="AL84" s="56"/>
      <c r="AM84" s="56"/>
      <c r="AN84" s="56"/>
      <c r="AO84" s="56"/>
      <c r="AP84" s="56"/>
      <c r="AQ84" s="56"/>
      <c r="AR84" s="56"/>
      <c r="AS84" s="56"/>
      <c r="AT84" s="56"/>
      <c r="AU84" s="56"/>
      <c r="AV84" s="56"/>
      <c r="AW84" s="56"/>
      <c r="AX84" s="56"/>
      <c r="AY84" s="56"/>
      <c r="AZ84" s="56"/>
      <c r="BA84" s="56"/>
      <c r="BB84" s="56"/>
      <c r="BC84" s="56"/>
      <c r="BD84" s="56"/>
      <c r="BE84" s="56"/>
      <c r="BF84" s="56"/>
      <c r="BG84" s="56"/>
      <c r="BH84" s="56"/>
      <c r="BI84" s="56"/>
      <c r="BJ84" s="56"/>
      <c r="BK84" s="56"/>
      <c r="BL84" s="56"/>
      <c r="BM84" s="56"/>
      <c r="BN84" s="56"/>
      <c r="BO84" s="56"/>
      <c r="BP84" s="56"/>
      <c r="BQ84" s="56"/>
      <c r="BR84" s="56"/>
      <c r="BS84" s="56"/>
      <c r="BT84" s="56"/>
      <c r="BU84" s="56"/>
      <c r="BV84" s="56"/>
      <c r="BW84" s="56"/>
      <c r="BX84" s="56"/>
      <c r="BY84" s="56"/>
      <c r="BZ84" s="56"/>
      <c r="CA84" s="56"/>
      <c r="CB84" s="56"/>
      <c r="CC84" s="56"/>
      <c r="CD84" s="56"/>
      <c r="CE84" s="56"/>
      <c r="CF84" s="56"/>
      <c r="CG84" s="56"/>
      <c r="CH84" s="56"/>
      <c r="CI84" s="56"/>
      <c r="CJ84" s="56"/>
      <c r="CK84" s="56"/>
      <c r="CL84" s="56"/>
      <c r="CM84" s="56"/>
      <c r="CN84" s="56"/>
      <c r="CO84" s="56"/>
      <c r="CP84" s="56"/>
      <c r="CQ84" s="56"/>
      <c r="CR84" s="56"/>
      <c r="CS84" s="56"/>
      <c r="CT84" s="56"/>
      <c r="CU84" s="56"/>
      <c r="CV84" s="56"/>
      <c r="CW84" s="56"/>
      <c r="CX84" s="56"/>
      <c r="CY84" s="56"/>
      <c r="CZ84" s="56"/>
      <c r="DA84" s="56"/>
      <c r="DB84" s="56"/>
      <c r="DC84" s="56"/>
      <c r="DD84" s="56"/>
      <c r="DE84" s="56"/>
      <c r="DF84" s="56"/>
      <c r="DG84" s="56"/>
      <c r="DH84" s="56"/>
      <c r="DI84" s="56"/>
      <c r="DJ84" s="56"/>
      <c r="DK84" s="56"/>
      <c r="DL84" s="56"/>
      <c r="DM84" s="56"/>
      <c r="DN84" s="56"/>
      <c r="DO84" s="56"/>
      <c r="DP84" s="56"/>
      <c r="DQ84" s="56"/>
      <c r="DR84" s="56"/>
      <c r="DS84" s="56"/>
      <c r="DT84" s="56"/>
      <c r="DU84" s="56"/>
      <c r="DV84" s="56"/>
      <c r="DW84" s="56"/>
      <c r="DX84" s="56"/>
      <c r="DY84" s="56"/>
      <c r="DZ84" s="56"/>
      <c r="EA84" s="56"/>
      <c r="EB84" s="56"/>
      <c r="EC84" s="56"/>
      <c r="ED84" s="56"/>
      <c r="EE84" s="56"/>
      <c r="EF84" s="56"/>
      <c r="EG84" s="56"/>
      <c r="EH84" s="56"/>
      <c r="EI84" s="56"/>
      <c r="EJ84" s="56"/>
      <c r="EK84" s="56"/>
      <c r="EL84" s="56"/>
      <c r="EM84" s="56"/>
      <c r="EN84" s="56"/>
      <c r="EO84" s="56"/>
      <c r="EP84" s="56"/>
      <c r="EQ84" s="56"/>
      <c r="ER84" s="56"/>
      <c r="ES84" s="56"/>
      <c r="ET84" s="56"/>
      <c r="EU84" s="56"/>
      <c r="EV84" s="56"/>
      <c r="EW84" s="56"/>
      <c r="EX84" s="56"/>
      <c r="EY84" s="56"/>
      <c r="EZ84" s="56"/>
      <c r="FA84" s="56"/>
      <c r="FB84" s="56"/>
      <c r="FC84" s="56"/>
      <c r="FD84" s="56"/>
      <c r="FE84" s="56"/>
      <c r="FF84" s="56"/>
      <c r="FG84" s="56"/>
      <c r="FH84" s="56"/>
      <c r="FI84" s="56"/>
      <c r="FJ84" s="56"/>
      <c r="FK84" s="56"/>
      <c r="FL84" s="56"/>
      <c r="FM84" s="56"/>
      <c r="FN84" s="56"/>
      <c r="FO84" s="56"/>
      <c r="FP84" s="56"/>
      <c r="FQ84" s="56"/>
      <c r="FR84" s="56"/>
      <c r="FS84" s="56"/>
      <c r="FT84" s="56"/>
      <c r="FU84" s="56"/>
      <c r="FV84" s="56"/>
      <c r="FW84" s="56"/>
      <c r="FX84" s="56"/>
      <c r="FY84" s="56"/>
      <c r="FZ84" s="56"/>
      <c r="GA84" s="56"/>
      <c r="GB84" s="56"/>
      <c r="GC84" s="56"/>
      <c r="GD84" s="56"/>
      <c r="GE84" s="56"/>
      <c r="GF84" s="56"/>
      <c r="GG84" s="56"/>
      <c r="GH84" s="56"/>
      <c r="GI84" s="56"/>
      <c r="GJ84" s="56"/>
      <c r="GK84" s="56"/>
      <c r="GL84" s="56"/>
      <c r="GM84" s="56"/>
      <c r="GN84" s="56"/>
      <c r="GO84" s="56"/>
      <c r="GP84" s="56"/>
      <c r="GQ84" s="56"/>
      <c r="GR84" s="56"/>
      <c r="GS84" s="56"/>
      <c r="GT84" s="56"/>
      <c r="GU84" s="56"/>
      <c r="GV84" s="56"/>
      <c r="GW84" s="56"/>
      <c r="GX84" s="56"/>
      <c r="GY84" s="56"/>
      <c r="GZ84" s="56"/>
      <c r="HA84" s="56"/>
      <c r="HB84" s="56"/>
      <c r="HC84" s="56"/>
      <c r="HD84" s="56"/>
      <c r="HE84" s="56"/>
      <c r="HF84" s="56"/>
      <c r="HG84" s="56"/>
      <c r="HH84" s="56"/>
      <c r="HI84" s="56"/>
      <c r="HJ84" s="56"/>
      <c r="HK84" s="56"/>
      <c r="HL84" s="56"/>
      <c r="HM84" s="56"/>
      <c r="HN84" s="56"/>
      <c r="HO84" s="56"/>
      <c r="HP84" s="56"/>
      <c r="HQ84" s="56"/>
      <c r="HR84" s="56"/>
      <c r="HS84" s="56"/>
      <c r="HT84" s="56"/>
      <c r="HU84" s="56"/>
      <c r="HV84" s="56"/>
      <c r="HW84" s="56"/>
      <c r="HX84" s="56"/>
      <c r="HY84" s="56"/>
      <c r="HZ84" s="56"/>
      <c r="IA84" s="56"/>
      <c r="IB84" s="56"/>
      <c r="IC84" s="56"/>
      <c r="ID84" s="56"/>
      <c r="IE84" s="56"/>
      <c r="IF84" s="56"/>
      <c r="IG84" s="56"/>
      <c r="IH84" s="56"/>
      <c r="II84" s="56"/>
      <c r="IJ84" s="56"/>
      <c r="IK84" s="56"/>
      <c r="IL84" s="56"/>
      <c r="IM84" s="56"/>
      <c r="IN84" s="56"/>
      <c r="IO84" s="56"/>
      <c r="IP84" s="56"/>
      <c r="IQ84" s="56"/>
      <c r="IR84" s="56"/>
      <c r="IS84" s="56"/>
      <c r="IT84" s="56"/>
      <c r="IU84" s="56"/>
      <c r="IV84" s="56"/>
      <c r="IW84" s="56"/>
      <c r="IX84" s="56"/>
      <c r="IY84" s="56"/>
      <c r="IZ84" s="56"/>
      <c r="JA84" s="56"/>
      <c r="JB84" s="56"/>
      <c r="JC84" s="56"/>
      <c r="JD84" s="56"/>
      <c r="JE84" s="56"/>
      <c r="JF84" s="56"/>
      <c r="JG84" s="56"/>
      <c r="JH84" s="56"/>
      <c r="JI84" s="56"/>
      <c r="JJ84" s="56"/>
      <c r="JK84" s="56"/>
      <c r="JL84" s="56"/>
      <c r="JM84" s="56"/>
      <c r="JN84" s="56"/>
      <c r="JO84" s="56"/>
      <c r="JP84" s="56"/>
      <c r="JQ84" s="56"/>
      <c r="JR84" s="56"/>
      <c r="JS84" s="56"/>
      <c r="JT84" s="56"/>
      <c r="JU84" s="56"/>
      <c r="JV84" s="56"/>
      <c r="JW84" s="56"/>
      <c r="JX84" s="56"/>
      <c r="JY84" s="56"/>
      <c r="JZ84" s="56"/>
      <c r="KA84" s="56"/>
      <c r="KB84" s="56"/>
      <c r="KC84" s="56"/>
      <c r="KD84" s="56"/>
      <c r="KE84" s="56"/>
      <c r="KF84" s="56"/>
      <c r="KG84" s="56"/>
      <c r="KH84" s="56"/>
      <c r="KI84" s="56"/>
      <c r="KJ84" s="56"/>
      <c r="KK84" s="56"/>
      <c r="KL84" s="56"/>
      <c r="KM84" s="56"/>
      <c r="KN84" s="56"/>
      <c r="KO84" s="56"/>
      <c r="KP84" s="56"/>
      <c r="KQ84" s="56"/>
      <c r="KR84" s="56"/>
      <c r="KS84" s="56"/>
      <c r="KT84" s="56"/>
      <c r="KU84" s="56"/>
      <c r="KV84" s="56"/>
      <c r="KW84" s="56"/>
      <c r="KX84" s="56"/>
      <c r="KY84" s="56"/>
      <c r="KZ84" s="56"/>
      <c r="LA84" s="56"/>
      <c r="LB84" s="56"/>
      <c r="LC84" s="56"/>
      <c r="LD84" s="56"/>
      <c r="LE84" s="56"/>
      <c r="LF84" s="56"/>
      <c r="LG84" s="56"/>
      <c r="LH84" s="56"/>
      <c r="LI84" s="56"/>
      <c r="LJ84" s="56"/>
      <c r="LK84" s="56"/>
      <c r="LL84" s="56"/>
      <c r="LM84" s="56"/>
      <c r="LN84" s="56"/>
      <c r="LO84" s="56"/>
      <c r="LP84" s="56"/>
      <c r="LQ84" s="56"/>
      <c r="LR84" s="56"/>
      <c r="LS84" s="56"/>
      <c r="LT84" s="56"/>
      <c r="LU84" s="56"/>
      <c r="LV84" s="56"/>
      <c r="LW84" s="56"/>
      <c r="LX84" s="56"/>
      <c r="LY84" s="56"/>
      <c r="LZ84" s="56"/>
      <c r="MA84" s="56"/>
      <c r="MB84" s="56"/>
      <c r="MC84" s="56"/>
      <c r="MD84" s="56"/>
      <c r="ME84" s="56"/>
      <c r="MF84" s="56"/>
      <c r="MG84" s="56"/>
      <c r="MH84" s="56"/>
      <c r="MI84" s="56"/>
      <c r="MJ84" s="56"/>
      <c r="MK84" s="56"/>
      <c r="ML84" s="56"/>
      <c r="MM84" s="56"/>
      <c r="MN84" s="56"/>
      <c r="MO84" s="56"/>
      <c r="MP84" s="56"/>
      <c r="MQ84" s="56"/>
      <c r="MR84" s="56"/>
      <c r="MS84" s="56"/>
      <c r="MT84" s="56"/>
      <c r="MU84" s="56"/>
      <c r="MV84" s="56"/>
      <c r="MW84" s="56"/>
      <c r="MX84" s="56"/>
      <c r="MY84" s="56"/>
      <c r="MZ84" s="56"/>
      <c r="NA84" s="56"/>
      <c r="NB84" s="56"/>
      <c r="NC84" s="56"/>
      <c r="ND84" s="56"/>
      <c r="NE84" s="56"/>
      <c r="NF84" s="56"/>
      <c r="NG84" s="56"/>
      <c r="NH84" s="56"/>
      <c r="NI84" s="56"/>
      <c r="NJ84" s="56"/>
      <c r="NK84" s="56"/>
      <c r="NL84" s="56"/>
      <c r="NM84" s="56"/>
      <c r="NN84" s="56"/>
      <c r="NO84" s="56"/>
      <c r="NP84" s="56"/>
      <c r="NQ84" s="56"/>
      <c r="NR84" s="56"/>
      <c r="NS84" s="56"/>
      <c r="NT84" s="56"/>
      <c r="NU84" s="56"/>
      <c r="NV84" s="56"/>
      <c r="NW84" s="56"/>
      <c r="NX84" s="56"/>
      <c r="NY84" s="56"/>
      <c r="NZ84" s="56"/>
      <c r="OA84" s="56"/>
      <c r="OB84" s="56"/>
      <c r="OC84" s="56"/>
      <c r="OD84" s="56"/>
      <c r="OE84" s="56"/>
      <c r="OF84" s="56"/>
      <c r="OG84" s="56"/>
      <c r="OH84" s="56"/>
      <c r="OI84" s="56"/>
      <c r="OJ84" s="56"/>
      <c r="OK84" s="56"/>
      <c r="OL84" s="56"/>
      <c r="OM84" s="56"/>
      <c r="ON84" s="56"/>
      <c r="OO84" s="56"/>
      <c r="OP84" s="56"/>
      <c r="OQ84" s="56"/>
      <c r="OR84" s="56"/>
      <c r="OS84" s="56"/>
      <c r="OT84" s="56"/>
      <c r="OU84" s="56"/>
      <c r="OV84" s="56"/>
      <c r="OW84" s="56"/>
      <c r="OX84" s="56"/>
      <c r="OY84" s="56"/>
      <c r="OZ84" s="56"/>
      <c r="PA84" s="56"/>
      <c r="PB84" s="56"/>
      <c r="PC84" s="56"/>
      <c r="PD84" s="56"/>
      <c r="PE84" s="56"/>
      <c r="PF84" s="56"/>
      <c r="PG84" s="56"/>
      <c r="PH84" s="56"/>
      <c r="PI84" s="56"/>
      <c r="PJ84" s="56"/>
      <c r="PK84" s="56"/>
      <c r="PL84" s="56"/>
      <c r="PM84" s="56"/>
      <c r="PN84" s="56"/>
      <c r="PO84" s="56"/>
      <c r="PP84" s="56"/>
      <c r="PQ84" s="56"/>
      <c r="PR84" s="56"/>
      <c r="PS84" s="56"/>
      <c r="PT84" s="56"/>
      <c r="PU84" s="56"/>
      <c r="PV84" s="56"/>
      <c r="PW84" s="56"/>
      <c r="PX84" s="56"/>
      <c r="PY84" s="56"/>
      <c r="PZ84" s="56"/>
      <c r="QA84" s="56"/>
      <c r="QB84" s="56"/>
      <c r="QC84" s="56"/>
      <c r="QD84" s="56"/>
      <c r="QE84" s="56"/>
      <c r="QF84" s="56"/>
      <c r="QG84" s="56"/>
      <c r="QH84" s="56"/>
      <c r="QI84" s="56"/>
      <c r="QJ84" s="56"/>
      <c r="QK84" s="56"/>
      <c r="QL84" s="56"/>
      <c r="QM84" s="56"/>
      <c r="QN84" s="56"/>
      <c r="QO84" s="56"/>
      <c r="QP84" s="56"/>
      <c r="QQ84" s="56"/>
      <c r="QR84" s="56"/>
      <c r="QS84" s="56"/>
      <c r="QT84" s="56"/>
      <c r="QU84" s="56"/>
      <c r="QV84" s="56"/>
      <c r="QW84" s="56"/>
      <c r="QX84" s="56"/>
      <c r="QY84" s="56"/>
      <c r="QZ84" s="56"/>
      <c r="RA84" s="56"/>
      <c r="RB84" s="56"/>
      <c r="RC84" s="56"/>
      <c r="RD84" s="56"/>
      <c r="RE84" s="56"/>
      <c r="RF84" s="56"/>
      <c r="RG84" s="56"/>
      <c r="RH84" s="56"/>
      <c r="RI84" s="56"/>
      <c r="RJ84" s="56"/>
      <c r="RK84" s="56"/>
      <c r="RL84" s="56"/>
      <c r="RM84" s="56"/>
      <c r="RN84" s="56"/>
      <c r="RO84" s="56"/>
      <c r="RP84" s="56"/>
      <c r="RQ84" s="56"/>
      <c r="RR84" s="56"/>
      <c r="RS84" s="56"/>
      <c r="RT84" s="56"/>
      <c r="RU84" s="56"/>
      <c r="RV84" s="56"/>
      <c r="RW84" s="56"/>
      <c r="RX84" s="56"/>
      <c r="RY84" s="56"/>
      <c r="RZ84" s="56"/>
      <c r="SA84" s="56"/>
      <c r="SB84" s="56"/>
      <c r="SC84" s="56"/>
      <c r="SD84" s="56"/>
      <c r="SE84" s="56"/>
      <c r="SF84" s="56"/>
      <c r="SG84" s="56"/>
      <c r="SH84" s="56"/>
      <c r="SI84" s="56"/>
      <c r="SJ84" s="56"/>
      <c r="SK84" s="56"/>
      <c r="SL84" s="56"/>
      <c r="SM84" s="56"/>
      <c r="SN84" s="56"/>
      <c r="SO84" s="56"/>
      <c r="SP84" s="56"/>
      <c r="SQ84" s="56"/>
      <c r="SR84" s="56"/>
      <c r="SS84" s="56"/>
      <c r="ST84" s="56"/>
      <c r="SU84" s="56"/>
      <c r="SV84" s="56"/>
      <c r="SW84" s="56"/>
      <c r="SX84" s="56"/>
      <c r="SY84" s="56"/>
      <c r="SZ84" s="56"/>
      <c r="TA84" s="56"/>
      <c r="TB84" s="56"/>
      <c r="TC84" s="56"/>
      <c r="TD84" s="56"/>
      <c r="TE84" s="56"/>
      <c r="TF84" s="56"/>
      <c r="TG84" s="56"/>
      <c r="TH84" s="56"/>
      <c r="TI84" s="56"/>
      <c r="TJ84" s="56"/>
      <c r="TK84" s="56"/>
      <c r="TL84" s="56"/>
      <c r="TM84" s="56"/>
      <c r="TN84" s="56"/>
      <c r="TO84" s="56"/>
      <c r="TP84" s="56"/>
      <c r="TQ84" s="56"/>
      <c r="TR84" s="56"/>
      <c r="TS84" s="56"/>
      <c r="TT84" s="56"/>
      <c r="TU84" s="56"/>
      <c r="TV84" s="56"/>
      <c r="TW84" s="56"/>
      <c r="TX84" s="56"/>
      <c r="TY84" s="56"/>
      <c r="TZ84" s="56"/>
      <c r="UA84" s="56"/>
      <c r="UB84" s="56"/>
      <c r="UC84" s="56"/>
      <c r="UD84" s="56"/>
      <c r="UE84" s="56"/>
      <c r="UF84" s="56"/>
      <c r="UG84" s="56"/>
      <c r="UH84" s="56"/>
      <c r="UI84" s="56"/>
      <c r="UJ84" s="56"/>
      <c r="UK84" s="56"/>
      <c r="UL84" s="56"/>
      <c r="UM84" s="56"/>
      <c r="UN84" s="56"/>
      <c r="UO84" s="56"/>
      <c r="UP84" s="56"/>
      <c r="UQ84" s="56"/>
      <c r="UR84" s="56"/>
      <c r="US84" s="56"/>
      <c r="UT84" s="56"/>
      <c r="UU84" s="56"/>
      <c r="UV84" s="56"/>
      <c r="UW84" s="56"/>
      <c r="UX84" s="56"/>
      <c r="UY84" s="56"/>
      <c r="UZ84" s="56"/>
      <c r="VA84" s="56"/>
      <c r="VB84" s="56"/>
      <c r="VC84" s="56"/>
      <c r="VD84" s="56"/>
      <c r="VE84" s="56"/>
      <c r="VF84" s="56"/>
      <c r="VG84" s="56"/>
      <c r="VH84" s="56"/>
      <c r="VI84" s="56"/>
      <c r="VJ84" s="56"/>
      <c r="VK84" s="56"/>
      <c r="VL84" s="56"/>
      <c r="VM84" s="56"/>
      <c r="VN84" s="56"/>
      <c r="VO84" s="56"/>
      <c r="VP84" s="56"/>
      <c r="VQ84" s="56"/>
      <c r="VR84" s="56"/>
      <c r="VS84" s="56"/>
      <c r="VT84" s="56"/>
      <c r="VU84" s="56"/>
      <c r="VV84" s="56"/>
      <c r="VW84" s="56"/>
      <c r="VX84" s="56"/>
      <c r="VY84" s="56"/>
      <c r="VZ84" s="56"/>
      <c r="WA84" s="56"/>
      <c r="WB84" s="56"/>
      <c r="WC84" s="56"/>
      <c r="WD84" s="56"/>
      <c r="WE84" s="56"/>
      <c r="WF84" s="56"/>
      <c r="WG84" s="56"/>
      <c r="WH84" s="56"/>
      <c r="WI84" s="56"/>
      <c r="WJ84" s="56"/>
      <c r="WK84" s="56"/>
      <c r="WL84" s="56"/>
      <c r="WM84" s="56"/>
      <c r="WN84" s="56"/>
      <c r="WO84" s="56"/>
      <c r="WP84" s="56"/>
      <c r="WQ84" s="56"/>
      <c r="WR84" s="56"/>
      <c r="WS84" s="56"/>
      <c r="WT84" s="56"/>
      <c r="WU84" s="56"/>
      <c r="WV84" s="56"/>
      <c r="WW84" s="56"/>
      <c r="WX84" s="56"/>
      <c r="WY84" s="56"/>
      <c r="WZ84" s="56"/>
      <c r="XA84" s="56"/>
      <c r="XB84" s="56"/>
      <c r="XC84" s="56"/>
      <c r="XD84" s="56"/>
      <c r="XE84" s="56"/>
      <c r="XF84" s="56"/>
      <c r="XG84" s="56"/>
      <c r="XH84" s="56"/>
      <c r="XI84" s="56"/>
      <c r="XJ84" s="56"/>
      <c r="XK84" s="56"/>
      <c r="XL84" s="56"/>
      <c r="XM84" s="56"/>
      <c r="XN84" s="56"/>
      <c r="XO84" s="56"/>
      <c r="XP84" s="56"/>
      <c r="XQ84" s="56"/>
      <c r="XR84" s="56"/>
      <c r="XS84" s="56"/>
      <c r="XT84" s="56"/>
      <c r="XU84" s="56"/>
      <c r="XV84" s="56"/>
      <c r="XW84" s="56"/>
      <c r="XX84" s="56"/>
      <c r="XY84" s="56"/>
      <c r="XZ84" s="56"/>
      <c r="YA84" s="56"/>
      <c r="YB84" s="56"/>
      <c r="YC84" s="56"/>
      <c r="YD84" s="56"/>
      <c r="YE84" s="56"/>
      <c r="YF84" s="56"/>
      <c r="YG84" s="56"/>
      <c r="YH84" s="56"/>
      <c r="YI84" s="56"/>
      <c r="YJ84" s="56"/>
      <c r="YK84" s="56"/>
      <c r="YL84" s="56"/>
      <c r="YM84" s="56"/>
      <c r="YN84" s="56"/>
      <c r="YO84" s="56"/>
      <c r="YP84" s="56"/>
      <c r="YQ84" s="56"/>
      <c r="YR84" s="56"/>
      <c r="YS84" s="56"/>
      <c r="YT84" s="56"/>
      <c r="YU84" s="56"/>
      <c r="YV84" s="56"/>
      <c r="YW84" s="56"/>
      <c r="YX84" s="56"/>
      <c r="YY84" s="56"/>
    </row>
    <row r="85" spans="2:675" s="1" customFormat="1" ht="15" hidden="1" customHeight="1">
      <c r="B85" s="56"/>
      <c r="C85" s="56"/>
      <c r="D85" s="56"/>
      <c r="E85" s="56"/>
      <c r="F85" s="56"/>
      <c r="G85" s="56"/>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6"/>
      <c r="AN85" s="56"/>
      <c r="AO85" s="56"/>
      <c r="AP85" s="56"/>
      <c r="AQ85" s="56"/>
      <c r="AR85" s="56"/>
      <c r="AS85" s="56"/>
      <c r="AT85" s="56"/>
      <c r="AU85" s="56"/>
      <c r="AV85" s="56"/>
      <c r="AW85" s="56"/>
      <c r="AX85" s="56"/>
      <c r="AY85" s="56"/>
      <c r="AZ85" s="56"/>
      <c r="BA85" s="56"/>
      <c r="BB85" s="56"/>
      <c r="BC85" s="56"/>
      <c r="BD85" s="56"/>
      <c r="BE85" s="56"/>
      <c r="BF85" s="56"/>
      <c r="BG85" s="56"/>
      <c r="BH85" s="56"/>
      <c r="BI85" s="56"/>
      <c r="BJ85" s="56"/>
      <c r="BK85" s="56"/>
      <c r="BL85" s="56"/>
      <c r="BM85" s="56"/>
      <c r="BN85" s="56"/>
      <c r="BO85" s="56"/>
      <c r="BP85" s="56"/>
      <c r="BQ85" s="56"/>
      <c r="BR85" s="56"/>
      <c r="BS85" s="56"/>
      <c r="BT85" s="56"/>
      <c r="BU85" s="56"/>
      <c r="BV85" s="56"/>
      <c r="BW85" s="56"/>
      <c r="BX85" s="56"/>
      <c r="BY85" s="56"/>
      <c r="BZ85" s="56"/>
      <c r="CA85" s="56"/>
      <c r="CB85" s="56"/>
      <c r="CC85" s="56"/>
      <c r="CD85" s="56"/>
      <c r="CE85" s="56"/>
      <c r="CF85" s="56"/>
      <c r="CG85" s="56"/>
      <c r="CH85" s="56"/>
      <c r="CI85" s="56"/>
      <c r="CJ85" s="56"/>
      <c r="CK85" s="56"/>
      <c r="CL85" s="56"/>
      <c r="CM85" s="56"/>
      <c r="CN85" s="56"/>
      <c r="CO85" s="56"/>
      <c r="CP85" s="56"/>
      <c r="CQ85" s="56"/>
      <c r="CR85" s="56"/>
      <c r="CS85" s="56"/>
      <c r="CT85" s="56"/>
      <c r="CU85" s="56"/>
      <c r="CV85" s="56"/>
      <c r="CW85" s="56"/>
      <c r="CX85" s="56"/>
      <c r="CY85" s="56"/>
      <c r="CZ85" s="56"/>
      <c r="DA85" s="56"/>
      <c r="DB85" s="56"/>
      <c r="DC85" s="56"/>
      <c r="DD85" s="56"/>
      <c r="DE85" s="56"/>
      <c r="DF85" s="56"/>
      <c r="DG85" s="56"/>
      <c r="DH85" s="56"/>
      <c r="DI85" s="56"/>
      <c r="DJ85" s="56"/>
      <c r="DK85" s="56"/>
      <c r="DL85" s="56"/>
      <c r="DM85" s="56"/>
      <c r="DN85" s="56"/>
      <c r="DO85" s="56"/>
      <c r="DP85" s="56"/>
      <c r="DQ85" s="56"/>
      <c r="DR85" s="56"/>
      <c r="DS85" s="56"/>
      <c r="DT85" s="56"/>
      <c r="DU85" s="56"/>
      <c r="DV85" s="56"/>
      <c r="DW85" s="56"/>
      <c r="DX85" s="56"/>
      <c r="DY85" s="56"/>
      <c r="DZ85" s="56"/>
      <c r="EA85" s="56"/>
      <c r="EB85" s="56"/>
      <c r="EC85" s="56"/>
      <c r="ED85" s="56"/>
      <c r="EE85" s="56"/>
      <c r="EF85" s="56"/>
      <c r="EG85" s="56"/>
      <c r="EH85" s="56"/>
      <c r="EI85" s="56"/>
      <c r="EJ85" s="56"/>
      <c r="EK85" s="56"/>
      <c r="EL85" s="56"/>
      <c r="EM85" s="56"/>
      <c r="EN85" s="56"/>
      <c r="EO85" s="56"/>
      <c r="EP85" s="56"/>
      <c r="EQ85" s="56"/>
      <c r="ER85" s="56"/>
      <c r="ES85" s="56"/>
      <c r="ET85" s="56"/>
      <c r="EU85" s="56"/>
      <c r="EV85" s="56"/>
      <c r="EW85" s="56"/>
      <c r="EX85" s="56"/>
      <c r="EY85" s="56"/>
      <c r="EZ85" s="56"/>
      <c r="FA85" s="56"/>
      <c r="FB85" s="56"/>
      <c r="FC85" s="56"/>
      <c r="FD85" s="56"/>
      <c r="FE85" s="56"/>
      <c r="FF85" s="56"/>
      <c r="FG85" s="56"/>
      <c r="FH85" s="56"/>
      <c r="FI85" s="56"/>
      <c r="FJ85" s="56"/>
      <c r="FK85" s="56"/>
      <c r="FL85" s="56"/>
      <c r="FM85" s="56"/>
      <c r="FN85" s="56"/>
      <c r="FO85" s="56"/>
      <c r="FP85" s="56"/>
      <c r="FQ85" s="56"/>
      <c r="FR85" s="56"/>
      <c r="FS85" s="56"/>
      <c r="FT85" s="56"/>
      <c r="FU85" s="56"/>
      <c r="FV85" s="56"/>
      <c r="FW85" s="56"/>
      <c r="FX85" s="56"/>
      <c r="FY85" s="56"/>
      <c r="FZ85" s="56"/>
      <c r="GA85" s="56"/>
      <c r="GB85" s="56"/>
      <c r="GC85" s="56"/>
      <c r="GD85" s="56"/>
      <c r="GE85" s="56"/>
      <c r="GF85" s="56"/>
      <c r="GG85" s="56"/>
      <c r="GH85" s="56"/>
      <c r="GI85" s="56"/>
      <c r="GJ85" s="56"/>
      <c r="GK85" s="56"/>
      <c r="GL85" s="56"/>
      <c r="GM85" s="56"/>
      <c r="GN85" s="56"/>
      <c r="GO85" s="56"/>
      <c r="GP85" s="56"/>
      <c r="GQ85" s="56"/>
      <c r="GR85" s="56"/>
      <c r="GS85" s="56"/>
      <c r="GT85" s="56"/>
      <c r="GU85" s="56"/>
      <c r="GV85" s="56"/>
      <c r="GW85" s="56"/>
      <c r="GX85" s="56"/>
      <c r="GY85" s="56"/>
      <c r="GZ85" s="56"/>
      <c r="HA85" s="56"/>
      <c r="HB85" s="56"/>
      <c r="HC85" s="56"/>
      <c r="HD85" s="56"/>
      <c r="HE85" s="56"/>
      <c r="HF85" s="56"/>
      <c r="HG85" s="56"/>
      <c r="HH85" s="56"/>
      <c r="HI85" s="56"/>
      <c r="HJ85" s="56"/>
      <c r="HK85" s="56"/>
      <c r="HL85" s="56"/>
      <c r="HM85" s="56"/>
      <c r="HN85" s="56"/>
      <c r="HO85" s="56"/>
      <c r="HP85" s="56"/>
      <c r="HQ85" s="56"/>
      <c r="HR85" s="56"/>
      <c r="HS85" s="56"/>
      <c r="HT85" s="56"/>
      <c r="HU85" s="56"/>
      <c r="HV85" s="56"/>
      <c r="HW85" s="56"/>
      <c r="HX85" s="56"/>
      <c r="HY85" s="56"/>
      <c r="HZ85" s="56"/>
      <c r="IA85" s="56"/>
      <c r="IB85" s="56"/>
      <c r="IC85" s="56"/>
      <c r="ID85" s="56"/>
      <c r="IE85" s="56"/>
      <c r="IF85" s="56"/>
      <c r="IG85" s="56"/>
      <c r="IH85" s="56"/>
      <c r="II85" s="56"/>
      <c r="IJ85" s="56"/>
      <c r="IK85" s="56"/>
      <c r="IL85" s="56"/>
      <c r="IM85" s="56"/>
      <c r="IN85" s="56"/>
      <c r="IO85" s="56"/>
      <c r="IP85" s="56"/>
      <c r="IQ85" s="56"/>
      <c r="IR85" s="56"/>
      <c r="IS85" s="56"/>
      <c r="IT85" s="56"/>
      <c r="IU85" s="56"/>
      <c r="IV85" s="56"/>
      <c r="IW85" s="56"/>
      <c r="IX85" s="56"/>
      <c r="IY85" s="56"/>
      <c r="IZ85" s="56"/>
      <c r="JA85" s="56"/>
      <c r="JB85" s="56"/>
      <c r="JC85" s="56"/>
      <c r="JD85" s="56"/>
      <c r="JE85" s="56"/>
      <c r="JF85" s="56"/>
      <c r="JG85" s="56"/>
      <c r="JH85" s="56"/>
      <c r="JI85" s="56"/>
      <c r="JJ85" s="56"/>
      <c r="JK85" s="56"/>
      <c r="JL85" s="56"/>
      <c r="JM85" s="56"/>
      <c r="JN85" s="56"/>
      <c r="JO85" s="56"/>
      <c r="JP85" s="56"/>
      <c r="JQ85" s="56"/>
      <c r="JR85" s="56"/>
      <c r="JS85" s="56"/>
      <c r="JT85" s="56"/>
      <c r="JU85" s="56"/>
      <c r="JV85" s="56"/>
      <c r="JW85" s="56"/>
      <c r="JX85" s="56"/>
      <c r="JY85" s="56"/>
      <c r="JZ85" s="56"/>
      <c r="KA85" s="56"/>
      <c r="KB85" s="56"/>
      <c r="KC85" s="56"/>
      <c r="KD85" s="56"/>
      <c r="KE85" s="56"/>
      <c r="KF85" s="56"/>
      <c r="KG85" s="56"/>
      <c r="KH85" s="56"/>
      <c r="KI85" s="56"/>
      <c r="KJ85" s="56"/>
      <c r="KK85" s="56"/>
      <c r="KL85" s="56"/>
      <c r="KM85" s="56"/>
      <c r="KN85" s="56"/>
      <c r="KO85" s="56"/>
      <c r="KP85" s="56"/>
      <c r="KQ85" s="56"/>
      <c r="KR85" s="56"/>
      <c r="KS85" s="56"/>
      <c r="KT85" s="56"/>
      <c r="KU85" s="56"/>
      <c r="KV85" s="56"/>
      <c r="KW85" s="56"/>
      <c r="KX85" s="56"/>
      <c r="KY85" s="56"/>
      <c r="KZ85" s="56"/>
      <c r="LA85" s="56"/>
      <c r="LB85" s="56"/>
      <c r="LC85" s="56"/>
      <c r="LD85" s="56"/>
      <c r="LE85" s="56"/>
      <c r="LF85" s="56"/>
      <c r="LG85" s="56"/>
      <c r="LH85" s="56"/>
      <c r="LI85" s="56"/>
      <c r="LJ85" s="56"/>
      <c r="LK85" s="56"/>
      <c r="LL85" s="56"/>
      <c r="LM85" s="56"/>
      <c r="LN85" s="56"/>
      <c r="LO85" s="56"/>
      <c r="LP85" s="56"/>
      <c r="LQ85" s="56"/>
      <c r="LR85" s="56"/>
      <c r="LS85" s="56"/>
      <c r="LT85" s="56"/>
      <c r="LU85" s="56"/>
      <c r="LV85" s="56"/>
      <c r="LW85" s="56"/>
      <c r="LX85" s="56"/>
      <c r="LY85" s="56"/>
      <c r="LZ85" s="56"/>
      <c r="MA85" s="56"/>
      <c r="MB85" s="56"/>
      <c r="MC85" s="56"/>
      <c r="MD85" s="56"/>
      <c r="ME85" s="56"/>
      <c r="MF85" s="56"/>
      <c r="MG85" s="56"/>
      <c r="MH85" s="56"/>
      <c r="MI85" s="56"/>
      <c r="MJ85" s="56"/>
      <c r="MK85" s="56"/>
      <c r="ML85" s="56"/>
      <c r="MM85" s="56"/>
      <c r="MN85" s="56"/>
      <c r="MO85" s="56"/>
      <c r="MP85" s="56"/>
      <c r="MQ85" s="56"/>
      <c r="MR85" s="56"/>
      <c r="MS85" s="56"/>
      <c r="MT85" s="56"/>
      <c r="MU85" s="56"/>
      <c r="MV85" s="56"/>
      <c r="MW85" s="56"/>
      <c r="MX85" s="56"/>
      <c r="MY85" s="56"/>
      <c r="MZ85" s="56"/>
      <c r="NA85" s="56"/>
      <c r="NB85" s="56"/>
      <c r="NC85" s="56"/>
      <c r="ND85" s="56"/>
      <c r="NE85" s="56"/>
      <c r="NF85" s="56"/>
      <c r="NG85" s="56"/>
      <c r="NH85" s="56"/>
      <c r="NI85" s="56"/>
      <c r="NJ85" s="56"/>
      <c r="NK85" s="56"/>
      <c r="NL85" s="56"/>
      <c r="NM85" s="56"/>
      <c r="NN85" s="56"/>
      <c r="NO85" s="56"/>
      <c r="NP85" s="56"/>
      <c r="NQ85" s="56"/>
      <c r="NR85" s="56"/>
      <c r="NS85" s="56"/>
      <c r="NT85" s="56"/>
      <c r="NU85" s="56"/>
      <c r="NV85" s="56"/>
      <c r="NW85" s="56"/>
      <c r="NX85" s="56"/>
      <c r="NY85" s="56"/>
      <c r="NZ85" s="56"/>
      <c r="OA85" s="56"/>
      <c r="OB85" s="56"/>
      <c r="OC85" s="56"/>
      <c r="OD85" s="56"/>
      <c r="OE85" s="56"/>
      <c r="OF85" s="56"/>
      <c r="OG85" s="56"/>
      <c r="OH85" s="56"/>
      <c r="OI85" s="56"/>
      <c r="OJ85" s="56"/>
      <c r="OK85" s="56"/>
      <c r="OL85" s="56"/>
      <c r="OM85" s="56"/>
      <c r="ON85" s="56"/>
      <c r="OO85" s="56"/>
      <c r="OP85" s="56"/>
      <c r="OQ85" s="56"/>
      <c r="OR85" s="56"/>
      <c r="OS85" s="56"/>
      <c r="OT85" s="56"/>
      <c r="OU85" s="56"/>
      <c r="OV85" s="56"/>
      <c r="OW85" s="56"/>
      <c r="OX85" s="56"/>
      <c r="OY85" s="56"/>
      <c r="OZ85" s="56"/>
      <c r="PA85" s="56"/>
      <c r="PB85" s="56"/>
      <c r="PC85" s="56"/>
      <c r="PD85" s="56"/>
      <c r="PE85" s="56"/>
      <c r="PF85" s="56"/>
      <c r="PG85" s="56"/>
      <c r="PH85" s="56"/>
      <c r="PI85" s="56"/>
      <c r="PJ85" s="56"/>
      <c r="PK85" s="56"/>
      <c r="PL85" s="56"/>
      <c r="PM85" s="56"/>
      <c r="PN85" s="56"/>
      <c r="PO85" s="56"/>
      <c r="PP85" s="56"/>
      <c r="PQ85" s="56"/>
      <c r="PR85" s="56"/>
      <c r="PS85" s="56"/>
      <c r="PT85" s="56"/>
      <c r="PU85" s="56"/>
      <c r="PV85" s="56"/>
      <c r="PW85" s="56"/>
      <c r="PX85" s="56"/>
      <c r="PY85" s="56"/>
      <c r="PZ85" s="56"/>
      <c r="QA85" s="56"/>
      <c r="QB85" s="56"/>
      <c r="QC85" s="56"/>
      <c r="QD85" s="56"/>
      <c r="QE85" s="56"/>
      <c r="QF85" s="56"/>
      <c r="QG85" s="56"/>
      <c r="QH85" s="56"/>
      <c r="QI85" s="56"/>
      <c r="QJ85" s="56"/>
      <c r="QK85" s="56"/>
      <c r="QL85" s="56"/>
      <c r="QM85" s="56"/>
      <c r="QN85" s="56"/>
      <c r="QO85" s="56"/>
      <c r="QP85" s="56"/>
      <c r="QQ85" s="56"/>
      <c r="QR85" s="56"/>
      <c r="QS85" s="56"/>
      <c r="QT85" s="56"/>
      <c r="QU85" s="56"/>
      <c r="QV85" s="56"/>
      <c r="QW85" s="56"/>
      <c r="QX85" s="56"/>
      <c r="QY85" s="56"/>
      <c r="QZ85" s="56"/>
      <c r="RA85" s="56"/>
      <c r="RB85" s="56"/>
      <c r="RC85" s="56"/>
      <c r="RD85" s="56"/>
      <c r="RE85" s="56"/>
      <c r="RF85" s="56"/>
      <c r="RG85" s="56"/>
      <c r="RH85" s="56"/>
      <c r="RI85" s="56"/>
      <c r="RJ85" s="56"/>
      <c r="RK85" s="56"/>
      <c r="RL85" s="56"/>
      <c r="RM85" s="56"/>
      <c r="RN85" s="56"/>
      <c r="RO85" s="56"/>
      <c r="RP85" s="56"/>
      <c r="RQ85" s="56"/>
      <c r="RR85" s="56"/>
      <c r="RS85" s="56"/>
      <c r="RT85" s="56"/>
      <c r="RU85" s="56"/>
      <c r="RV85" s="56"/>
      <c r="RW85" s="56"/>
      <c r="RX85" s="56"/>
      <c r="RY85" s="56"/>
      <c r="RZ85" s="56"/>
      <c r="SA85" s="56"/>
      <c r="SB85" s="56"/>
      <c r="SC85" s="56"/>
      <c r="SD85" s="56"/>
      <c r="SE85" s="56"/>
      <c r="SF85" s="56"/>
      <c r="SG85" s="56"/>
      <c r="SH85" s="56"/>
      <c r="SI85" s="56"/>
      <c r="SJ85" s="56"/>
      <c r="SK85" s="56"/>
      <c r="SL85" s="56"/>
      <c r="SM85" s="56"/>
      <c r="SN85" s="56"/>
      <c r="SO85" s="56"/>
      <c r="SP85" s="56"/>
      <c r="SQ85" s="56"/>
      <c r="SR85" s="56"/>
      <c r="SS85" s="56"/>
      <c r="ST85" s="56"/>
      <c r="SU85" s="56"/>
      <c r="SV85" s="56"/>
      <c r="SW85" s="56"/>
      <c r="SX85" s="56"/>
      <c r="SY85" s="56"/>
      <c r="SZ85" s="56"/>
      <c r="TA85" s="56"/>
      <c r="TB85" s="56"/>
      <c r="TC85" s="56"/>
      <c r="TD85" s="56"/>
      <c r="TE85" s="56"/>
      <c r="TF85" s="56"/>
      <c r="TG85" s="56"/>
      <c r="TH85" s="56"/>
      <c r="TI85" s="56"/>
      <c r="TJ85" s="56"/>
      <c r="TK85" s="56"/>
      <c r="TL85" s="56"/>
      <c r="TM85" s="56"/>
      <c r="TN85" s="56"/>
      <c r="TO85" s="56"/>
      <c r="TP85" s="56"/>
      <c r="TQ85" s="56"/>
      <c r="TR85" s="56"/>
      <c r="TS85" s="56"/>
      <c r="TT85" s="56"/>
      <c r="TU85" s="56"/>
      <c r="TV85" s="56"/>
      <c r="TW85" s="56"/>
      <c r="TX85" s="56"/>
      <c r="TY85" s="56"/>
      <c r="TZ85" s="56"/>
      <c r="UA85" s="56"/>
      <c r="UB85" s="56"/>
      <c r="UC85" s="56"/>
      <c r="UD85" s="56"/>
      <c r="UE85" s="56"/>
      <c r="UF85" s="56"/>
      <c r="UG85" s="56"/>
      <c r="UH85" s="56"/>
      <c r="UI85" s="56"/>
      <c r="UJ85" s="56"/>
      <c r="UK85" s="56"/>
      <c r="UL85" s="56"/>
      <c r="UM85" s="56"/>
      <c r="UN85" s="56"/>
      <c r="UO85" s="56"/>
      <c r="UP85" s="56"/>
      <c r="UQ85" s="56"/>
      <c r="UR85" s="56"/>
      <c r="US85" s="56"/>
      <c r="UT85" s="56"/>
      <c r="UU85" s="56"/>
      <c r="UV85" s="56"/>
      <c r="UW85" s="56"/>
      <c r="UX85" s="56"/>
      <c r="UY85" s="56"/>
      <c r="UZ85" s="56"/>
      <c r="VA85" s="56"/>
      <c r="VB85" s="56"/>
      <c r="VC85" s="56"/>
      <c r="VD85" s="56"/>
      <c r="VE85" s="56"/>
      <c r="VF85" s="56"/>
      <c r="VG85" s="56"/>
      <c r="VH85" s="56"/>
      <c r="VI85" s="56"/>
      <c r="VJ85" s="56"/>
      <c r="VK85" s="56"/>
      <c r="VL85" s="56"/>
      <c r="VM85" s="56"/>
      <c r="VN85" s="56"/>
      <c r="VO85" s="56"/>
      <c r="VP85" s="56"/>
      <c r="VQ85" s="56"/>
      <c r="VR85" s="56"/>
      <c r="VS85" s="56"/>
      <c r="VT85" s="56"/>
      <c r="VU85" s="56"/>
      <c r="VV85" s="56"/>
      <c r="VW85" s="56"/>
      <c r="VX85" s="56"/>
      <c r="VY85" s="56"/>
      <c r="VZ85" s="56"/>
      <c r="WA85" s="56"/>
      <c r="WB85" s="56"/>
      <c r="WC85" s="56"/>
      <c r="WD85" s="56"/>
      <c r="WE85" s="56"/>
      <c r="WF85" s="56"/>
      <c r="WG85" s="56"/>
      <c r="WH85" s="56"/>
      <c r="WI85" s="56"/>
      <c r="WJ85" s="56"/>
      <c r="WK85" s="56"/>
      <c r="WL85" s="56"/>
      <c r="WM85" s="56"/>
      <c r="WN85" s="56"/>
      <c r="WO85" s="56"/>
      <c r="WP85" s="56"/>
      <c r="WQ85" s="56"/>
      <c r="WR85" s="56"/>
      <c r="WS85" s="56"/>
      <c r="WT85" s="56"/>
      <c r="WU85" s="56"/>
      <c r="WV85" s="56"/>
      <c r="WW85" s="56"/>
      <c r="WX85" s="56"/>
      <c r="WY85" s="56"/>
      <c r="WZ85" s="56"/>
      <c r="XA85" s="56"/>
      <c r="XB85" s="56"/>
      <c r="XC85" s="56"/>
      <c r="XD85" s="56"/>
      <c r="XE85" s="56"/>
      <c r="XF85" s="56"/>
      <c r="XG85" s="56"/>
      <c r="XH85" s="56"/>
      <c r="XI85" s="56"/>
      <c r="XJ85" s="56"/>
      <c r="XK85" s="56"/>
      <c r="XL85" s="56"/>
      <c r="XM85" s="56"/>
      <c r="XN85" s="56"/>
      <c r="XO85" s="56"/>
      <c r="XP85" s="56"/>
      <c r="XQ85" s="56"/>
      <c r="XR85" s="56"/>
      <c r="XS85" s="56"/>
      <c r="XT85" s="56"/>
      <c r="XU85" s="56"/>
      <c r="XV85" s="56"/>
      <c r="XW85" s="56"/>
      <c r="XX85" s="56"/>
      <c r="XY85" s="56"/>
      <c r="XZ85" s="56"/>
      <c r="YA85" s="56"/>
      <c r="YB85" s="56"/>
      <c r="YC85" s="56"/>
      <c r="YD85" s="56"/>
      <c r="YE85" s="56"/>
      <c r="YF85" s="56"/>
      <c r="YG85" s="56"/>
      <c r="YH85" s="56"/>
      <c r="YI85" s="56"/>
      <c r="YJ85" s="56"/>
      <c r="YK85" s="56"/>
      <c r="YL85" s="56"/>
      <c r="YM85" s="56"/>
      <c r="YN85" s="56"/>
      <c r="YO85" s="56"/>
      <c r="YP85" s="56"/>
      <c r="YQ85" s="56"/>
      <c r="YR85" s="56"/>
      <c r="YS85" s="56"/>
      <c r="YT85" s="56"/>
      <c r="YU85" s="56"/>
      <c r="YV85" s="56"/>
      <c r="YW85" s="56"/>
      <c r="YX85" s="56"/>
      <c r="YY85" s="56"/>
    </row>
    <row r="86" spans="2:675" s="1" customFormat="1" ht="15" hidden="1" customHeight="1">
      <c r="B86" s="56"/>
      <c r="C86" s="56"/>
      <c r="D86" s="56"/>
      <c r="E86" s="56"/>
      <c r="F86" s="56"/>
      <c r="G86" s="56"/>
      <c r="H86" s="56"/>
      <c r="I86" s="56"/>
      <c r="J86" s="56"/>
      <c r="K86" s="56"/>
      <c r="L86" s="56"/>
      <c r="M86" s="56"/>
      <c r="N86" s="56"/>
      <c r="O86" s="56"/>
      <c r="P86" s="56"/>
      <c r="Q86" s="56"/>
      <c r="R86" s="56"/>
      <c r="S86" s="56"/>
      <c r="T86" s="56"/>
      <c r="U86" s="56"/>
      <c r="V86" s="56"/>
      <c r="W86" s="56"/>
      <c r="X86" s="56"/>
      <c r="Y86" s="56"/>
      <c r="Z86" s="56"/>
      <c r="AA86" s="56"/>
      <c r="AB86" s="56"/>
      <c r="AC86" s="56"/>
      <c r="AD86" s="56"/>
      <c r="AE86" s="56"/>
      <c r="AF86" s="56"/>
      <c r="AG86" s="56"/>
      <c r="AH86" s="56"/>
      <c r="AI86" s="56"/>
      <c r="AJ86" s="56"/>
      <c r="AK86" s="56"/>
      <c r="AL86" s="56"/>
      <c r="AM86" s="56"/>
      <c r="AN86" s="56"/>
      <c r="AO86" s="56"/>
      <c r="AP86" s="56"/>
      <c r="AQ86" s="56"/>
      <c r="AR86" s="56"/>
      <c r="AS86" s="56"/>
      <c r="AT86" s="56"/>
      <c r="AU86" s="56"/>
      <c r="AV86" s="56"/>
      <c r="AW86" s="56"/>
      <c r="AX86" s="56"/>
      <c r="AY86" s="56"/>
      <c r="AZ86" s="56"/>
      <c r="BA86" s="56"/>
      <c r="BB86" s="56"/>
      <c r="BC86" s="56"/>
      <c r="BD86" s="56"/>
      <c r="BE86" s="56"/>
      <c r="BF86" s="56"/>
      <c r="BG86" s="56"/>
      <c r="BH86" s="56"/>
      <c r="BI86" s="56"/>
      <c r="BJ86" s="56"/>
      <c r="BK86" s="56"/>
      <c r="BL86" s="56"/>
      <c r="BM86" s="56"/>
      <c r="BN86" s="56"/>
      <c r="BO86" s="56"/>
      <c r="BP86" s="56"/>
      <c r="BQ86" s="56"/>
      <c r="BR86" s="56"/>
      <c r="BS86" s="56"/>
      <c r="BT86" s="56"/>
      <c r="BU86" s="56"/>
      <c r="BV86" s="56"/>
      <c r="BW86" s="56"/>
      <c r="BX86" s="56"/>
      <c r="BY86" s="56"/>
      <c r="BZ86" s="56"/>
      <c r="CA86" s="56"/>
      <c r="CB86" s="56"/>
      <c r="CC86" s="56"/>
      <c r="CD86" s="56"/>
      <c r="CE86" s="56"/>
      <c r="CF86" s="56"/>
      <c r="CG86" s="56"/>
      <c r="CH86" s="56"/>
      <c r="CI86" s="56"/>
      <c r="CJ86" s="56"/>
      <c r="CK86" s="56"/>
      <c r="CL86" s="56"/>
      <c r="CM86" s="56"/>
      <c r="CN86" s="56"/>
      <c r="CO86" s="56"/>
      <c r="CP86" s="56"/>
      <c r="CQ86" s="56"/>
      <c r="CR86" s="56"/>
      <c r="CS86" s="56"/>
      <c r="CT86" s="56"/>
      <c r="CU86" s="56"/>
      <c r="CV86" s="56"/>
      <c r="CW86" s="56"/>
      <c r="CX86" s="56"/>
      <c r="CY86" s="56"/>
      <c r="CZ86" s="56"/>
      <c r="DA86" s="56"/>
      <c r="DB86" s="56"/>
      <c r="DC86" s="56"/>
      <c r="DD86" s="56"/>
      <c r="DE86" s="56"/>
      <c r="DF86" s="56"/>
      <c r="DG86" s="56"/>
      <c r="DH86" s="56"/>
      <c r="DI86" s="56"/>
      <c r="DJ86" s="56"/>
      <c r="DK86" s="56"/>
      <c r="DL86" s="56"/>
      <c r="DM86" s="56"/>
      <c r="DN86" s="56"/>
      <c r="DO86" s="56"/>
      <c r="DP86" s="56"/>
      <c r="DQ86" s="56"/>
      <c r="DR86" s="56"/>
      <c r="DS86" s="56"/>
      <c r="DT86" s="56"/>
      <c r="DU86" s="56"/>
      <c r="DV86" s="56"/>
      <c r="DW86" s="56"/>
      <c r="DX86" s="56"/>
      <c r="DY86" s="56"/>
      <c r="DZ86" s="56"/>
      <c r="EA86" s="56"/>
      <c r="EB86" s="56"/>
      <c r="EC86" s="56"/>
      <c r="ED86" s="56"/>
      <c r="EE86" s="56"/>
      <c r="EF86" s="56"/>
      <c r="EG86" s="56"/>
      <c r="EH86" s="56"/>
      <c r="EI86" s="56"/>
      <c r="EJ86" s="56"/>
      <c r="EK86" s="56"/>
      <c r="EL86" s="56"/>
      <c r="EM86" s="56"/>
      <c r="EN86" s="56"/>
      <c r="EO86" s="56"/>
      <c r="EP86" s="56"/>
      <c r="EQ86" s="56"/>
      <c r="ER86" s="56"/>
      <c r="ES86" s="56"/>
      <c r="ET86" s="56"/>
      <c r="EU86" s="56"/>
      <c r="EV86" s="56"/>
      <c r="EW86" s="56"/>
      <c r="EX86" s="56"/>
      <c r="EY86" s="56"/>
      <c r="EZ86" s="56"/>
      <c r="FA86" s="56"/>
      <c r="FB86" s="56"/>
      <c r="FC86" s="56"/>
      <c r="FD86" s="56"/>
      <c r="FE86" s="56"/>
      <c r="FF86" s="56"/>
      <c r="FG86" s="56"/>
      <c r="FH86" s="56"/>
      <c r="FI86" s="56"/>
      <c r="FJ86" s="56"/>
      <c r="FK86" s="56"/>
      <c r="FL86" s="56"/>
      <c r="FM86" s="56"/>
      <c r="FN86" s="56"/>
      <c r="FO86" s="56"/>
      <c r="FP86" s="56"/>
      <c r="FQ86" s="56"/>
      <c r="FR86" s="56"/>
      <c r="FS86" s="56"/>
      <c r="FT86" s="56"/>
      <c r="FU86" s="56"/>
      <c r="FV86" s="56"/>
      <c r="FW86" s="56"/>
      <c r="FX86" s="56"/>
      <c r="FY86" s="56"/>
      <c r="FZ86" s="56"/>
      <c r="GA86" s="56"/>
      <c r="GB86" s="56"/>
      <c r="GC86" s="56"/>
      <c r="GD86" s="56"/>
      <c r="GE86" s="56"/>
      <c r="GF86" s="56"/>
      <c r="GG86" s="56"/>
      <c r="GH86" s="56"/>
      <c r="GI86" s="56"/>
      <c r="GJ86" s="56"/>
      <c r="GK86" s="56"/>
      <c r="GL86" s="56"/>
      <c r="GM86" s="56"/>
      <c r="GN86" s="56"/>
      <c r="GO86" s="56"/>
      <c r="GP86" s="56"/>
      <c r="GQ86" s="56"/>
      <c r="GR86" s="56"/>
      <c r="GS86" s="56"/>
      <c r="GT86" s="56"/>
      <c r="GU86" s="56"/>
      <c r="GV86" s="56"/>
      <c r="GW86" s="56"/>
      <c r="GX86" s="56"/>
      <c r="GY86" s="56"/>
      <c r="GZ86" s="56"/>
      <c r="HA86" s="56"/>
      <c r="HB86" s="56"/>
      <c r="HC86" s="56"/>
      <c r="HD86" s="56"/>
      <c r="HE86" s="56"/>
      <c r="HF86" s="56"/>
      <c r="HG86" s="56"/>
      <c r="HH86" s="56"/>
      <c r="HI86" s="56"/>
      <c r="HJ86" s="56"/>
      <c r="HK86" s="56"/>
      <c r="HL86" s="56"/>
      <c r="HM86" s="56"/>
      <c r="HN86" s="56"/>
      <c r="HO86" s="56"/>
      <c r="HP86" s="56"/>
      <c r="HQ86" s="56"/>
      <c r="HR86" s="56"/>
      <c r="HS86" s="56"/>
      <c r="HT86" s="56"/>
      <c r="HU86" s="56"/>
      <c r="HV86" s="56"/>
      <c r="HW86" s="56"/>
      <c r="HX86" s="56"/>
      <c r="HY86" s="56"/>
      <c r="HZ86" s="56"/>
      <c r="IA86" s="56"/>
      <c r="IB86" s="56"/>
      <c r="IC86" s="56"/>
      <c r="ID86" s="56"/>
      <c r="IE86" s="56"/>
      <c r="IF86" s="56"/>
      <c r="IG86" s="56"/>
      <c r="IH86" s="56"/>
      <c r="II86" s="56"/>
      <c r="IJ86" s="56"/>
      <c r="IK86" s="56"/>
      <c r="IL86" s="56"/>
      <c r="IM86" s="56"/>
      <c r="IN86" s="56"/>
      <c r="IO86" s="56"/>
      <c r="IP86" s="56"/>
      <c r="IQ86" s="56"/>
      <c r="IR86" s="56"/>
      <c r="IS86" s="56"/>
      <c r="IT86" s="56"/>
      <c r="IU86" s="56"/>
      <c r="IV86" s="56"/>
      <c r="IW86" s="56"/>
      <c r="IX86" s="56"/>
      <c r="IY86" s="56"/>
      <c r="IZ86" s="56"/>
      <c r="JA86" s="56"/>
      <c r="JB86" s="56"/>
      <c r="JC86" s="56"/>
      <c r="JD86" s="56"/>
      <c r="JE86" s="56"/>
      <c r="JF86" s="56"/>
      <c r="JG86" s="56"/>
      <c r="JH86" s="56"/>
      <c r="JI86" s="56"/>
      <c r="JJ86" s="56"/>
      <c r="JK86" s="56"/>
      <c r="JL86" s="56"/>
      <c r="JM86" s="56"/>
      <c r="JN86" s="56"/>
      <c r="JO86" s="56"/>
      <c r="JP86" s="56"/>
      <c r="JQ86" s="56"/>
      <c r="JR86" s="56"/>
      <c r="JS86" s="56"/>
      <c r="JT86" s="56"/>
      <c r="JU86" s="56"/>
      <c r="JV86" s="56"/>
      <c r="JW86" s="56"/>
      <c r="JX86" s="56"/>
      <c r="JY86" s="56"/>
      <c r="JZ86" s="56"/>
      <c r="KA86" s="56"/>
      <c r="KB86" s="56"/>
      <c r="KC86" s="56"/>
      <c r="KD86" s="56"/>
      <c r="KE86" s="56"/>
      <c r="KF86" s="56"/>
      <c r="KG86" s="56"/>
      <c r="KH86" s="56"/>
      <c r="KI86" s="56"/>
      <c r="KJ86" s="56"/>
      <c r="KK86" s="56"/>
      <c r="KL86" s="56"/>
      <c r="KM86" s="56"/>
      <c r="KN86" s="56"/>
      <c r="KO86" s="56"/>
      <c r="KP86" s="56"/>
      <c r="KQ86" s="56"/>
      <c r="KR86" s="56"/>
      <c r="KS86" s="56"/>
      <c r="KT86" s="56"/>
      <c r="KU86" s="56"/>
      <c r="KV86" s="56"/>
      <c r="KW86" s="56"/>
      <c r="KX86" s="56"/>
      <c r="KY86" s="56"/>
      <c r="KZ86" s="56"/>
      <c r="LA86" s="56"/>
      <c r="LB86" s="56"/>
      <c r="LC86" s="56"/>
      <c r="LD86" s="56"/>
      <c r="LE86" s="56"/>
      <c r="LF86" s="56"/>
      <c r="LG86" s="56"/>
      <c r="LH86" s="56"/>
      <c r="LI86" s="56"/>
      <c r="LJ86" s="56"/>
      <c r="LK86" s="56"/>
      <c r="LL86" s="56"/>
      <c r="LM86" s="56"/>
      <c r="LN86" s="56"/>
      <c r="LO86" s="56"/>
      <c r="LP86" s="56"/>
      <c r="LQ86" s="56"/>
      <c r="LR86" s="56"/>
      <c r="LS86" s="56"/>
      <c r="LT86" s="56"/>
      <c r="LU86" s="56"/>
      <c r="LV86" s="56"/>
      <c r="LW86" s="56"/>
      <c r="LX86" s="56"/>
      <c r="LY86" s="56"/>
      <c r="LZ86" s="56"/>
      <c r="MA86" s="56"/>
      <c r="MB86" s="56"/>
      <c r="MC86" s="56"/>
      <c r="MD86" s="56"/>
      <c r="ME86" s="56"/>
      <c r="MF86" s="56"/>
      <c r="MG86" s="56"/>
      <c r="MH86" s="56"/>
      <c r="MI86" s="56"/>
      <c r="MJ86" s="56"/>
      <c r="MK86" s="56"/>
      <c r="ML86" s="56"/>
      <c r="MM86" s="56"/>
      <c r="MN86" s="56"/>
      <c r="MO86" s="56"/>
      <c r="MP86" s="56"/>
      <c r="MQ86" s="56"/>
      <c r="MR86" s="56"/>
      <c r="MS86" s="56"/>
      <c r="MT86" s="56"/>
      <c r="MU86" s="56"/>
      <c r="MV86" s="56"/>
      <c r="MW86" s="56"/>
      <c r="MX86" s="56"/>
      <c r="MY86" s="56"/>
      <c r="MZ86" s="56"/>
      <c r="NA86" s="56"/>
      <c r="NB86" s="56"/>
      <c r="NC86" s="56"/>
      <c r="ND86" s="56"/>
      <c r="NE86" s="56"/>
      <c r="NF86" s="56"/>
      <c r="NG86" s="56"/>
      <c r="NH86" s="56"/>
      <c r="NI86" s="56"/>
      <c r="NJ86" s="56"/>
      <c r="NK86" s="56"/>
      <c r="NL86" s="56"/>
      <c r="NM86" s="56"/>
      <c r="NN86" s="56"/>
      <c r="NO86" s="56"/>
      <c r="NP86" s="56"/>
      <c r="NQ86" s="56"/>
      <c r="NR86" s="56"/>
      <c r="NS86" s="56"/>
      <c r="NT86" s="56"/>
      <c r="NU86" s="56"/>
      <c r="NV86" s="56"/>
      <c r="NW86" s="56"/>
      <c r="NX86" s="56"/>
      <c r="NY86" s="56"/>
      <c r="NZ86" s="56"/>
      <c r="OA86" s="56"/>
      <c r="OB86" s="56"/>
      <c r="OC86" s="56"/>
      <c r="OD86" s="56"/>
      <c r="OE86" s="56"/>
      <c r="OF86" s="56"/>
      <c r="OG86" s="56"/>
      <c r="OH86" s="56"/>
      <c r="OI86" s="56"/>
      <c r="OJ86" s="56"/>
      <c r="OK86" s="56"/>
      <c r="OL86" s="56"/>
      <c r="OM86" s="56"/>
      <c r="ON86" s="56"/>
      <c r="OO86" s="56"/>
      <c r="OP86" s="56"/>
      <c r="OQ86" s="56"/>
      <c r="OR86" s="56"/>
      <c r="OS86" s="56"/>
      <c r="OT86" s="56"/>
      <c r="OU86" s="56"/>
      <c r="OV86" s="56"/>
      <c r="OW86" s="56"/>
      <c r="OX86" s="56"/>
      <c r="OY86" s="56"/>
      <c r="OZ86" s="56"/>
      <c r="PA86" s="56"/>
      <c r="PB86" s="56"/>
      <c r="PC86" s="56"/>
      <c r="PD86" s="56"/>
      <c r="PE86" s="56"/>
      <c r="PF86" s="56"/>
      <c r="PG86" s="56"/>
      <c r="PH86" s="56"/>
      <c r="PI86" s="56"/>
      <c r="PJ86" s="56"/>
      <c r="PK86" s="56"/>
      <c r="PL86" s="56"/>
      <c r="PM86" s="56"/>
      <c r="PN86" s="56"/>
      <c r="PO86" s="56"/>
      <c r="PP86" s="56"/>
      <c r="PQ86" s="56"/>
      <c r="PR86" s="56"/>
      <c r="PS86" s="56"/>
      <c r="PT86" s="56"/>
      <c r="PU86" s="56"/>
      <c r="PV86" s="56"/>
      <c r="PW86" s="56"/>
      <c r="PX86" s="56"/>
      <c r="PY86" s="56"/>
      <c r="PZ86" s="56"/>
      <c r="QA86" s="56"/>
      <c r="QB86" s="56"/>
      <c r="QC86" s="56"/>
      <c r="QD86" s="56"/>
      <c r="QE86" s="56"/>
      <c r="QF86" s="56"/>
      <c r="QG86" s="56"/>
      <c r="QH86" s="56"/>
      <c r="QI86" s="56"/>
      <c r="QJ86" s="56"/>
      <c r="QK86" s="56"/>
      <c r="QL86" s="56"/>
      <c r="QM86" s="56"/>
      <c r="QN86" s="56"/>
      <c r="QO86" s="56"/>
      <c r="QP86" s="56"/>
      <c r="QQ86" s="56"/>
      <c r="QR86" s="56"/>
      <c r="QS86" s="56"/>
      <c r="QT86" s="56"/>
      <c r="QU86" s="56"/>
      <c r="QV86" s="56"/>
      <c r="QW86" s="56"/>
      <c r="QX86" s="56"/>
      <c r="QY86" s="56"/>
      <c r="QZ86" s="56"/>
      <c r="RA86" s="56"/>
      <c r="RB86" s="56"/>
      <c r="RC86" s="56"/>
      <c r="RD86" s="56"/>
      <c r="RE86" s="56"/>
      <c r="RF86" s="56"/>
      <c r="RG86" s="56"/>
      <c r="RH86" s="56"/>
      <c r="RI86" s="56"/>
      <c r="RJ86" s="56"/>
      <c r="RK86" s="56"/>
      <c r="RL86" s="56"/>
      <c r="RM86" s="56"/>
      <c r="RN86" s="56"/>
      <c r="RO86" s="56"/>
      <c r="RP86" s="56"/>
      <c r="RQ86" s="56"/>
      <c r="RR86" s="56"/>
      <c r="RS86" s="56"/>
      <c r="RT86" s="56"/>
      <c r="RU86" s="56"/>
      <c r="RV86" s="56"/>
      <c r="RW86" s="56"/>
      <c r="RX86" s="56"/>
      <c r="RY86" s="56"/>
      <c r="RZ86" s="56"/>
      <c r="SA86" s="56"/>
      <c r="SB86" s="56"/>
      <c r="SC86" s="56"/>
      <c r="SD86" s="56"/>
      <c r="SE86" s="56"/>
      <c r="SF86" s="56"/>
      <c r="SG86" s="56"/>
      <c r="SH86" s="56"/>
      <c r="SI86" s="56"/>
      <c r="SJ86" s="56"/>
      <c r="SK86" s="56"/>
      <c r="SL86" s="56"/>
      <c r="SM86" s="56"/>
      <c r="SN86" s="56"/>
      <c r="SO86" s="56"/>
      <c r="SP86" s="56"/>
      <c r="SQ86" s="56"/>
      <c r="SR86" s="56"/>
      <c r="SS86" s="56"/>
      <c r="ST86" s="56"/>
      <c r="SU86" s="56"/>
      <c r="SV86" s="56"/>
      <c r="SW86" s="56"/>
      <c r="SX86" s="56"/>
      <c r="SY86" s="56"/>
      <c r="SZ86" s="56"/>
      <c r="TA86" s="56"/>
      <c r="TB86" s="56"/>
      <c r="TC86" s="56"/>
      <c r="TD86" s="56"/>
      <c r="TE86" s="56"/>
      <c r="TF86" s="56"/>
      <c r="TG86" s="56"/>
      <c r="TH86" s="56"/>
      <c r="TI86" s="56"/>
      <c r="TJ86" s="56"/>
      <c r="TK86" s="56"/>
      <c r="TL86" s="56"/>
      <c r="TM86" s="56"/>
      <c r="TN86" s="56"/>
      <c r="TO86" s="56"/>
      <c r="TP86" s="56"/>
      <c r="TQ86" s="56"/>
      <c r="TR86" s="56"/>
      <c r="TS86" s="56"/>
      <c r="TT86" s="56"/>
      <c r="TU86" s="56"/>
      <c r="TV86" s="56"/>
      <c r="TW86" s="56"/>
      <c r="TX86" s="56"/>
      <c r="TY86" s="56"/>
      <c r="TZ86" s="56"/>
      <c r="UA86" s="56"/>
      <c r="UB86" s="56"/>
      <c r="UC86" s="56"/>
      <c r="UD86" s="56"/>
      <c r="UE86" s="56"/>
      <c r="UF86" s="56"/>
      <c r="UG86" s="56"/>
      <c r="UH86" s="56"/>
      <c r="UI86" s="56"/>
      <c r="UJ86" s="56"/>
      <c r="UK86" s="56"/>
      <c r="UL86" s="56"/>
      <c r="UM86" s="56"/>
      <c r="UN86" s="56"/>
      <c r="UO86" s="56"/>
      <c r="UP86" s="56"/>
      <c r="UQ86" s="56"/>
      <c r="UR86" s="56"/>
      <c r="US86" s="56"/>
      <c r="UT86" s="56"/>
      <c r="UU86" s="56"/>
      <c r="UV86" s="56"/>
      <c r="UW86" s="56"/>
      <c r="UX86" s="56"/>
      <c r="UY86" s="56"/>
      <c r="UZ86" s="56"/>
      <c r="VA86" s="56"/>
      <c r="VB86" s="56"/>
      <c r="VC86" s="56"/>
      <c r="VD86" s="56"/>
      <c r="VE86" s="56"/>
      <c r="VF86" s="56"/>
      <c r="VG86" s="56"/>
      <c r="VH86" s="56"/>
      <c r="VI86" s="56"/>
      <c r="VJ86" s="56"/>
      <c r="VK86" s="56"/>
      <c r="VL86" s="56"/>
      <c r="VM86" s="56"/>
      <c r="VN86" s="56"/>
      <c r="VO86" s="56"/>
      <c r="VP86" s="56"/>
      <c r="VQ86" s="56"/>
      <c r="VR86" s="56"/>
      <c r="VS86" s="56"/>
      <c r="VT86" s="56"/>
      <c r="VU86" s="56"/>
      <c r="VV86" s="56"/>
      <c r="VW86" s="56"/>
      <c r="VX86" s="56"/>
      <c r="VY86" s="56"/>
      <c r="VZ86" s="56"/>
      <c r="WA86" s="56"/>
      <c r="WB86" s="56"/>
      <c r="WC86" s="56"/>
      <c r="WD86" s="56"/>
      <c r="WE86" s="56"/>
      <c r="WF86" s="56"/>
      <c r="WG86" s="56"/>
      <c r="WH86" s="56"/>
      <c r="WI86" s="56"/>
      <c r="WJ86" s="56"/>
      <c r="WK86" s="56"/>
      <c r="WL86" s="56"/>
      <c r="WM86" s="56"/>
      <c r="WN86" s="56"/>
      <c r="WO86" s="56"/>
      <c r="WP86" s="56"/>
      <c r="WQ86" s="56"/>
      <c r="WR86" s="56"/>
      <c r="WS86" s="56"/>
      <c r="WT86" s="56"/>
      <c r="WU86" s="56"/>
      <c r="WV86" s="56"/>
      <c r="WW86" s="56"/>
      <c r="WX86" s="56"/>
      <c r="WY86" s="56"/>
      <c r="WZ86" s="56"/>
      <c r="XA86" s="56"/>
      <c r="XB86" s="56"/>
      <c r="XC86" s="56"/>
      <c r="XD86" s="56"/>
      <c r="XE86" s="56"/>
      <c r="XF86" s="56"/>
      <c r="XG86" s="56"/>
      <c r="XH86" s="56"/>
      <c r="XI86" s="56"/>
      <c r="XJ86" s="56"/>
      <c r="XK86" s="56"/>
      <c r="XL86" s="56"/>
      <c r="XM86" s="56"/>
      <c r="XN86" s="56"/>
      <c r="XO86" s="56"/>
      <c r="XP86" s="56"/>
      <c r="XQ86" s="56"/>
      <c r="XR86" s="56"/>
      <c r="XS86" s="56"/>
      <c r="XT86" s="56"/>
      <c r="XU86" s="56"/>
      <c r="XV86" s="56"/>
      <c r="XW86" s="56"/>
      <c r="XX86" s="56"/>
      <c r="XY86" s="56"/>
      <c r="XZ86" s="56"/>
      <c r="YA86" s="56"/>
      <c r="YB86" s="56"/>
      <c r="YC86" s="56"/>
      <c r="YD86" s="56"/>
      <c r="YE86" s="56"/>
      <c r="YF86" s="56"/>
      <c r="YG86" s="56"/>
      <c r="YH86" s="56"/>
      <c r="YI86" s="56"/>
      <c r="YJ86" s="56"/>
      <c r="YK86" s="56"/>
      <c r="YL86" s="56"/>
      <c r="YM86" s="56"/>
      <c r="YN86" s="56"/>
      <c r="YO86" s="56"/>
      <c r="YP86" s="56"/>
      <c r="YQ86" s="56"/>
      <c r="YR86" s="56"/>
      <c r="YS86" s="56"/>
      <c r="YT86" s="56"/>
      <c r="YU86" s="56"/>
      <c r="YV86" s="56"/>
      <c r="YW86" s="56"/>
      <c r="YX86" s="56"/>
      <c r="YY86" s="56"/>
    </row>
    <row r="87" spans="2:675" s="1" customFormat="1" ht="15" hidden="1" customHeight="1">
      <c r="B87" s="56"/>
      <c r="C87" s="56"/>
      <c r="D87" s="56"/>
      <c r="E87" s="56"/>
      <c r="F87" s="56"/>
      <c r="G87" s="56"/>
      <c r="H87" s="56"/>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c r="AV87" s="56"/>
      <c r="AW87" s="56"/>
      <c r="AX87" s="56"/>
      <c r="AY87" s="56"/>
      <c r="AZ87" s="56"/>
      <c r="BA87" s="56"/>
      <c r="BB87" s="56"/>
      <c r="BC87" s="56"/>
      <c r="BD87" s="56"/>
      <c r="BE87" s="56"/>
      <c r="BF87" s="56"/>
      <c r="BG87" s="56"/>
      <c r="BH87" s="56"/>
      <c r="BI87" s="56"/>
      <c r="BJ87" s="56"/>
      <c r="BK87" s="56"/>
      <c r="BL87" s="56"/>
      <c r="BM87" s="56"/>
      <c r="BN87" s="56"/>
      <c r="BO87" s="56"/>
      <c r="BP87" s="56"/>
      <c r="BQ87" s="56"/>
      <c r="BR87" s="56"/>
      <c r="BS87" s="56"/>
      <c r="BT87" s="56"/>
      <c r="BU87" s="56"/>
      <c r="BV87" s="56"/>
      <c r="BW87" s="56"/>
      <c r="BX87" s="56"/>
      <c r="BY87" s="56"/>
      <c r="BZ87" s="56"/>
      <c r="CA87" s="56"/>
      <c r="CB87" s="56"/>
      <c r="CC87" s="56"/>
      <c r="CD87" s="56"/>
      <c r="CE87" s="56"/>
      <c r="CF87" s="56"/>
      <c r="CG87" s="56"/>
      <c r="CH87" s="56"/>
      <c r="CI87" s="56"/>
      <c r="CJ87" s="56"/>
      <c r="CK87" s="56"/>
      <c r="CL87" s="56"/>
      <c r="CM87" s="56"/>
      <c r="CN87" s="56"/>
      <c r="CO87" s="56"/>
      <c r="CP87" s="56"/>
      <c r="CQ87" s="56"/>
      <c r="CR87" s="56"/>
      <c r="CS87" s="56"/>
      <c r="CT87" s="56"/>
      <c r="CU87" s="56"/>
      <c r="CV87" s="56"/>
      <c r="CW87" s="56"/>
      <c r="CX87" s="56"/>
      <c r="CY87" s="56"/>
      <c r="CZ87" s="56"/>
      <c r="DA87" s="56"/>
      <c r="DB87" s="56"/>
      <c r="DC87" s="56"/>
      <c r="DD87" s="56"/>
      <c r="DE87" s="56"/>
      <c r="DF87" s="56"/>
      <c r="DG87" s="56"/>
      <c r="DH87" s="56"/>
      <c r="DI87" s="56"/>
      <c r="DJ87" s="56"/>
      <c r="DK87" s="56"/>
      <c r="DL87" s="56"/>
      <c r="DM87" s="56"/>
      <c r="DN87" s="56"/>
      <c r="DO87" s="56"/>
      <c r="DP87" s="56"/>
      <c r="DQ87" s="56"/>
      <c r="DR87" s="56"/>
      <c r="DS87" s="56"/>
      <c r="DT87" s="56"/>
      <c r="DU87" s="56"/>
      <c r="DV87" s="56"/>
      <c r="DW87" s="56"/>
      <c r="DX87" s="56"/>
      <c r="DY87" s="56"/>
      <c r="DZ87" s="56"/>
      <c r="EA87" s="56"/>
      <c r="EB87" s="56"/>
      <c r="EC87" s="56"/>
      <c r="ED87" s="56"/>
      <c r="EE87" s="56"/>
      <c r="EF87" s="56"/>
      <c r="EG87" s="56"/>
      <c r="EH87" s="56"/>
      <c r="EI87" s="56"/>
      <c r="EJ87" s="56"/>
      <c r="EK87" s="56"/>
      <c r="EL87" s="56"/>
      <c r="EM87" s="56"/>
      <c r="EN87" s="56"/>
      <c r="EO87" s="56"/>
      <c r="EP87" s="56"/>
      <c r="EQ87" s="56"/>
      <c r="ER87" s="56"/>
      <c r="ES87" s="56"/>
      <c r="ET87" s="56"/>
      <c r="EU87" s="56"/>
      <c r="EV87" s="56"/>
      <c r="EW87" s="56"/>
      <c r="EX87" s="56"/>
      <c r="EY87" s="56"/>
      <c r="EZ87" s="56"/>
      <c r="FA87" s="56"/>
      <c r="FB87" s="56"/>
      <c r="FC87" s="56"/>
      <c r="FD87" s="56"/>
      <c r="FE87" s="56"/>
      <c r="FF87" s="56"/>
      <c r="FG87" s="56"/>
      <c r="FH87" s="56"/>
      <c r="FI87" s="56"/>
      <c r="FJ87" s="56"/>
      <c r="FK87" s="56"/>
      <c r="FL87" s="56"/>
      <c r="FM87" s="56"/>
      <c r="FN87" s="56"/>
      <c r="FO87" s="56"/>
      <c r="FP87" s="56"/>
      <c r="FQ87" s="56"/>
      <c r="FR87" s="56"/>
      <c r="FS87" s="56"/>
      <c r="FT87" s="56"/>
      <c r="FU87" s="56"/>
      <c r="FV87" s="56"/>
      <c r="FW87" s="56"/>
      <c r="FX87" s="56"/>
      <c r="FY87" s="56"/>
      <c r="FZ87" s="56"/>
      <c r="GA87" s="56"/>
      <c r="GB87" s="56"/>
      <c r="GC87" s="56"/>
      <c r="GD87" s="56"/>
      <c r="GE87" s="56"/>
      <c r="GF87" s="56"/>
      <c r="GG87" s="56"/>
      <c r="GH87" s="56"/>
      <c r="GI87" s="56"/>
      <c r="GJ87" s="56"/>
      <c r="GK87" s="56"/>
      <c r="GL87" s="56"/>
      <c r="GM87" s="56"/>
      <c r="GN87" s="56"/>
      <c r="GO87" s="56"/>
      <c r="GP87" s="56"/>
      <c r="GQ87" s="56"/>
      <c r="GR87" s="56"/>
      <c r="GS87" s="56"/>
      <c r="GT87" s="56"/>
      <c r="GU87" s="56"/>
      <c r="GV87" s="56"/>
      <c r="GW87" s="56"/>
      <c r="GX87" s="56"/>
      <c r="GY87" s="56"/>
      <c r="GZ87" s="56"/>
      <c r="HA87" s="56"/>
      <c r="HB87" s="56"/>
      <c r="HC87" s="56"/>
      <c r="HD87" s="56"/>
      <c r="HE87" s="56"/>
      <c r="HF87" s="56"/>
      <c r="HG87" s="56"/>
      <c r="HH87" s="56"/>
      <c r="HI87" s="56"/>
      <c r="HJ87" s="56"/>
      <c r="HK87" s="56"/>
      <c r="HL87" s="56"/>
      <c r="HM87" s="56"/>
      <c r="HN87" s="56"/>
      <c r="HO87" s="56"/>
      <c r="HP87" s="56"/>
      <c r="HQ87" s="56"/>
      <c r="HR87" s="56"/>
      <c r="HS87" s="56"/>
      <c r="HT87" s="56"/>
      <c r="HU87" s="56"/>
      <c r="HV87" s="56"/>
      <c r="HW87" s="56"/>
      <c r="HX87" s="56"/>
      <c r="HY87" s="56"/>
      <c r="HZ87" s="56"/>
      <c r="IA87" s="56"/>
      <c r="IB87" s="56"/>
      <c r="IC87" s="56"/>
      <c r="ID87" s="56"/>
      <c r="IE87" s="56"/>
      <c r="IF87" s="56"/>
      <c r="IG87" s="56"/>
      <c r="IH87" s="56"/>
      <c r="II87" s="56"/>
      <c r="IJ87" s="56"/>
      <c r="IK87" s="56"/>
      <c r="IL87" s="56"/>
      <c r="IM87" s="56"/>
      <c r="IN87" s="56"/>
      <c r="IO87" s="56"/>
      <c r="IP87" s="56"/>
      <c r="IQ87" s="56"/>
      <c r="IR87" s="56"/>
      <c r="IS87" s="56"/>
      <c r="IT87" s="56"/>
      <c r="IU87" s="56"/>
      <c r="IV87" s="56"/>
      <c r="IW87" s="56"/>
      <c r="IX87" s="56"/>
      <c r="IY87" s="56"/>
      <c r="IZ87" s="56"/>
      <c r="JA87" s="56"/>
      <c r="JB87" s="56"/>
      <c r="JC87" s="56"/>
      <c r="JD87" s="56"/>
      <c r="JE87" s="56"/>
      <c r="JF87" s="56"/>
      <c r="JG87" s="56"/>
      <c r="JH87" s="56"/>
      <c r="JI87" s="56"/>
      <c r="JJ87" s="56"/>
      <c r="JK87" s="56"/>
      <c r="JL87" s="56"/>
      <c r="JM87" s="56"/>
      <c r="JN87" s="56"/>
      <c r="JO87" s="56"/>
      <c r="JP87" s="56"/>
      <c r="JQ87" s="56"/>
      <c r="JR87" s="56"/>
      <c r="JS87" s="56"/>
      <c r="JT87" s="56"/>
      <c r="JU87" s="56"/>
      <c r="JV87" s="56"/>
      <c r="JW87" s="56"/>
      <c r="JX87" s="56"/>
      <c r="JY87" s="56"/>
      <c r="JZ87" s="56"/>
      <c r="KA87" s="56"/>
      <c r="KB87" s="56"/>
      <c r="KC87" s="56"/>
      <c r="KD87" s="56"/>
      <c r="KE87" s="56"/>
      <c r="KF87" s="56"/>
      <c r="KG87" s="56"/>
      <c r="KH87" s="56"/>
      <c r="KI87" s="56"/>
      <c r="KJ87" s="56"/>
      <c r="KK87" s="56"/>
      <c r="KL87" s="56"/>
      <c r="KM87" s="56"/>
      <c r="KN87" s="56"/>
      <c r="KO87" s="56"/>
      <c r="KP87" s="56"/>
      <c r="KQ87" s="56"/>
      <c r="KR87" s="56"/>
      <c r="KS87" s="56"/>
      <c r="KT87" s="56"/>
      <c r="KU87" s="56"/>
      <c r="KV87" s="56"/>
      <c r="KW87" s="56"/>
      <c r="KX87" s="56"/>
      <c r="KY87" s="56"/>
      <c r="KZ87" s="56"/>
      <c r="LA87" s="56"/>
      <c r="LB87" s="56"/>
      <c r="LC87" s="56"/>
      <c r="LD87" s="56"/>
      <c r="LE87" s="56"/>
      <c r="LF87" s="56"/>
      <c r="LG87" s="56"/>
      <c r="LH87" s="56"/>
      <c r="LI87" s="56"/>
      <c r="LJ87" s="56"/>
      <c r="LK87" s="56"/>
      <c r="LL87" s="56"/>
      <c r="LM87" s="56"/>
      <c r="LN87" s="56"/>
      <c r="LO87" s="56"/>
      <c r="LP87" s="56"/>
      <c r="LQ87" s="56"/>
      <c r="LR87" s="56"/>
      <c r="LS87" s="56"/>
      <c r="LT87" s="56"/>
      <c r="LU87" s="56"/>
      <c r="LV87" s="56"/>
      <c r="LW87" s="56"/>
      <c r="LX87" s="56"/>
      <c r="LY87" s="56"/>
      <c r="LZ87" s="56"/>
      <c r="MA87" s="56"/>
      <c r="MB87" s="56"/>
      <c r="MC87" s="56"/>
      <c r="MD87" s="56"/>
      <c r="ME87" s="56"/>
      <c r="MF87" s="56"/>
      <c r="MG87" s="56"/>
      <c r="MH87" s="56"/>
      <c r="MI87" s="56"/>
      <c r="MJ87" s="56"/>
      <c r="MK87" s="56"/>
      <c r="ML87" s="56"/>
      <c r="MM87" s="56"/>
      <c r="MN87" s="56"/>
      <c r="MO87" s="56"/>
      <c r="MP87" s="56"/>
      <c r="MQ87" s="56"/>
      <c r="MR87" s="56"/>
      <c r="MS87" s="56"/>
      <c r="MT87" s="56"/>
      <c r="MU87" s="56"/>
      <c r="MV87" s="56"/>
      <c r="MW87" s="56"/>
      <c r="MX87" s="56"/>
      <c r="MY87" s="56"/>
      <c r="MZ87" s="56"/>
      <c r="NA87" s="56"/>
      <c r="NB87" s="56"/>
      <c r="NC87" s="56"/>
      <c r="ND87" s="56"/>
      <c r="NE87" s="56"/>
      <c r="NF87" s="56"/>
      <c r="NG87" s="56"/>
      <c r="NH87" s="56"/>
      <c r="NI87" s="56"/>
      <c r="NJ87" s="56"/>
      <c r="NK87" s="56"/>
      <c r="NL87" s="56"/>
      <c r="NM87" s="56"/>
      <c r="NN87" s="56"/>
      <c r="NO87" s="56"/>
      <c r="NP87" s="56"/>
      <c r="NQ87" s="56"/>
      <c r="NR87" s="56"/>
      <c r="NS87" s="56"/>
      <c r="NT87" s="56"/>
      <c r="NU87" s="56"/>
      <c r="NV87" s="56"/>
      <c r="NW87" s="56"/>
      <c r="NX87" s="56"/>
      <c r="NY87" s="56"/>
      <c r="NZ87" s="56"/>
      <c r="OA87" s="56"/>
      <c r="OB87" s="56"/>
      <c r="OC87" s="56"/>
      <c r="OD87" s="56"/>
      <c r="OE87" s="56"/>
      <c r="OF87" s="56"/>
      <c r="OG87" s="56"/>
      <c r="OH87" s="56"/>
      <c r="OI87" s="56"/>
      <c r="OJ87" s="56"/>
      <c r="OK87" s="56"/>
      <c r="OL87" s="56"/>
      <c r="OM87" s="56"/>
      <c r="ON87" s="56"/>
      <c r="OO87" s="56"/>
      <c r="OP87" s="56"/>
      <c r="OQ87" s="56"/>
      <c r="OR87" s="56"/>
      <c r="OS87" s="56"/>
      <c r="OT87" s="56"/>
      <c r="OU87" s="56"/>
      <c r="OV87" s="56"/>
      <c r="OW87" s="56"/>
      <c r="OX87" s="56"/>
      <c r="OY87" s="56"/>
      <c r="OZ87" s="56"/>
      <c r="PA87" s="56"/>
      <c r="PB87" s="56"/>
      <c r="PC87" s="56"/>
      <c r="PD87" s="56"/>
      <c r="PE87" s="56"/>
      <c r="PF87" s="56"/>
      <c r="PG87" s="56"/>
      <c r="PH87" s="56"/>
      <c r="PI87" s="56"/>
      <c r="PJ87" s="56"/>
      <c r="PK87" s="56"/>
      <c r="PL87" s="56"/>
      <c r="PM87" s="56"/>
      <c r="PN87" s="56"/>
      <c r="PO87" s="56"/>
      <c r="PP87" s="56"/>
      <c r="PQ87" s="56"/>
      <c r="PR87" s="56"/>
      <c r="PS87" s="56"/>
      <c r="PT87" s="56"/>
      <c r="PU87" s="56"/>
      <c r="PV87" s="56"/>
      <c r="PW87" s="56"/>
      <c r="PX87" s="56"/>
      <c r="PY87" s="56"/>
      <c r="PZ87" s="56"/>
      <c r="QA87" s="56"/>
      <c r="QB87" s="56"/>
      <c r="QC87" s="56"/>
      <c r="QD87" s="56"/>
      <c r="QE87" s="56"/>
      <c r="QF87" s="56"/>
      <c r="QG87" s="56"/>
      <c r="QH87" s="56"/>
      <c r="QI87" s="56"/>
      <c r="QJ87" s="56"/>
      <c r="QK87" s="56"/>
      <c r="QL87" s="56"/>
      <c r="QM87" s="56"/>
      <c r="QN87" s="56"/>
      <c r="QO87" s="56"/>
      <c r="QP87" s="56"/>
      <c r="QQ87" s="56"/>
      <c r="QR87" s="56"/>
      <c r="QS87" s="56"/>
      <c r="QT87" s="56"/>
      <c r="QU87" s="56"/>
      <c r="QV87" s="56"/>
      <c r="QW87" s="56"/>
      <c r="QX87" s="56"/>
      <c r="QY87" s="56"/>
      <c r="QZ87" s="56"/>
      <c r="RA87" s="56"/>
      <c r="RB87" s="56"/>
      <c r="RC87" s="56"/>
      <c r="RD87" s="56"/>
      <c r="RE87" s="56"/>
      <c r="RF87" s="56"/>
      <c r="RG87" s="56"/>
      <c r="RH87" s="56"/>
      <c r="RI87" s="56"/>
      <c r="RJ87" s="56"/>
      <c r="RK87" s="56"/>
      <c r="RL87" s="56"/>
      <c r="RM87" s="56"/>
      <c r="RN87" s="56"/>
      <c r="RO87" s="56"/>
      <c r="RP87" s="56"/>
      <c r="RQ87" s="56"/>
      <c r="RR87" s="56"/>
      <c r="RS87" s="56"/>
      <c r="RT87" s="56"/>
      <c r="RU87" s="56"/>
      <c r="RV87" s="56"/>
      <c r="RW87" s="56"/>
      <c r="RX87" s="56"/>
      <c r="RY87" s="56"/>
      <c r="RZ87" s="56"/>
      <c r="SA87" s="56"/>
      <c r="SB87" s="56"/>
      <c r="SC87" s="56"/>
      <c r="SD87" s="56"/>
      <c r="SE87" s="56"/>
      <c r="SF87" s="56"/>
      <c r="SG87" s="56"/>
      <c r="SH87" s="56"/>
      <c r="SI87" s="56"/>
      <c r="SJ87" s="56"/>
      <c r="SK87" s="56"/>
      <c r="SL87" s="56"/>
      <c r="SM87" s="56"/>
      <c r="SN87" s="56"/>
      <c r="SO87" s="56"/>
      <c r="SP87" s="56"/>
      <c r="SQ87" s="56"/>
      <c r="SR87" s="56"/>
      <c r="SS87" s="56"/>
      <c r="ST87" s="56"/>
      <c r="SU87" s="56"/>
      <c r="SV87" s="56"/>
      <c r="SW87" s="56"/>
      <c r="SX87" s="56"/>
      <c r="SY87" s="56"/>
      <c r="SZ87" s="56"/>
      <c r="TA87" s="56"/>
      <c r="TB87" s="56"/>
      <c r="TC87" s="56"/>
      <c r="TD87" s="56"/>
      <c r="TE87" s="56"/>
      <c r="TF87" s="56"/>
      <c r="TG87" s="56"/>
      <c r="TH87" s="56"/>
      <c r="TI87" s="56"/>
      <c r="TJ87" s="56"/>
      <c r="TK87" s="56"/>
      <c r="TL87" s="56"/>
      <c r="TM87" s="56"/>
      <c r="TN87" s="56"/>
      <c r="TO87" s="56"/>
      <c r="TP87" s="56"/>
      <c r="TQ87" s="56"/>
      <c r="TR87" s="56"/>
      <c r="TS87" s="56"/>
      <c r="TT87" s="56"/>
      <c r="TU87" s="56"/>
      <c r="TV87" s="56"/>
      <c r="TW87" s="56"/>
      <c r="TX87" s="56"/>
      <c r="TY87" s="56"/>
      <c r="TZ87" s="56"/>
      <c r="UA87" s="56"/>
      <c r="UB87" s="56"/>
      <c r="UC87" s="56"/>
      <c r="UD87" s="56"/>
      <c r="UE87" s="56"/>
      <c r="UF87" s="56"/>
      <c r="UG87" s="56"/>
      <c r="UH87" s="56"/>
      <c r="UI87" s="56"/>
      <c r="UJ87" s="56"/>
      <c r="UK87" s="56"/>
      <c r="UL87" s="56"/>
      <c r="UM87" s="56"/>
      <c r="UN87" s="56"/>
      <c r="UO87" s="56"/>
      <c r="UP87" s="56"/>
      <c r="UQ87" s="56"/>
      <c r="UR87" s="56"/>
      <c r="US87" s="56"/>
      <c r="UT87" s="56"/>
      <c r="UU87" s="56"/>
      <c r="UV87" s="56"/>
      <c r="UW87" s="56"/>
      <c r="UX87" s="56"/>
      <c r="UY87" s="56"/>
      <c r="UZ87" s="56"/>
      <c r="VA87" s="56"/>
      <c r="VB87" s="56"/>
      <c r="VC87" s="56"/>
      <c r="VD87" s="56"/>
      <c r="VE87" s="56"/>
      <c r="VF87" s="56"/>
      <c r="VG87" s="56"/>
      <c r="VH87" s="56"/>
      <c r="VI87" s="56"/>
      <c r="VJ87" s="56"/>
      <c r="VK87" s="56"/>
      <c r="VL87" s="56"/>
      <c r="VM87" s="56"/>
      <c r="VN87" s="56"/>
      <c r="VO87" s="56"/>
      <c r="VP87" s="56"/>
      <c r="VQ87" s="56"/>
      <c r="VR87" s="56"/>
      <c r="VS87" s="56"/>
      <c r="VT87" s="56"/>
      <c r="VU87" s="56"/>
      <c r="VV87" s="56"/>
      <c r="VW87" s="56"/>
      <c r="VX87" s="56"/>
      <c r="VY87" s="56"/>
      <c r="VZ87" s="56"/>
      <c r="WA87" s="56"/>
      <c r="WB87" s="56"/>
      <c r="WC87" s="56"/>
      <c r="WD87" s="56"/>
      <c r="WE87" s="56"/>
      <c r="WF87" s="56"/>
      <c r="WG87" s="56"/>
      <c r="WH87" s="56"/>
      <c r="WI87" s="56"/>
      <c r="WJ87" s="56"/>
      <c r="WK87" s="56"/>
      <c r="WL87" s="56"/>
      <c r="WM87" s="56"/>
      <c r="WN87" s="56"/>
      <c r="WO87" s="56"/>
      <c r="WP87" s="56"/>
      <c r="WQ87" s="56"/>
      <c r="WR87" s="56"/>
      <c r="WS87" s="56"/>
      <c r="WT87" s="56"/>
      <c r="WU87" s="56"/>
      <c r="WV87" s="56"/>
      <c r="WW87" s="56"/>
      <c r="WX87" s="56"/>
      <c r="WY87" s="56"/>
      <c r="WZ87" s="56"/>
      <c r="XA87" s="56"/>
      <c r="XB87" s="56"/>
      <c r="XC87" s="56"/>
      <c r="XD87" s="56"/>
      <c r="XE87" s="56"/>
      <c r="XF87" s="56"/>
      <c r="XG87" s="56"/>
      <c r="XH87" s="56"/>
      <c r="XI87" s="56"/>
      <c r="XJ87" s="56"/>
      <c r="XK87" s="56"/>
      <c r="XL87" s="56"/>
      <c r="XM87" s="56"/>
      <c r="XN87" s="56"/>
      <c r="XO87" s="56"/>
      <c r="XP87" s="56"/>
      <c r="XQ87" s="56"/>
      <c r="XR87" s="56"/>
      <c r="XS87" s="56"/>
      <c r="XT87" s="56"/>
      <c r="XU87" s="56"/>
      <c r="XV87" s="56"/>
      <c r="XW87" s="56"/>
      <c r="XX87" s="56"/>
      <c r="XY87" s="56"/>
      <c r="XZ87" s="56"/>
      <c r="YA87" s="56"/>
      <c r="YB87" s="56"/>
      <c r="YC87" s="56"/>
      <c r="YD87" s="56"/>
      <c r="YE87" s="56"/>
      <c r="YF87" s="56"/>
      <c r="YG87" s="56"/>
      <c r="YH87" s="56"/>
      <c r="YI87" s="56"/>
      <c r="YJ87" s="56"/>
      <c r="YK87" s="56"/>
      <c r="YL87" s="56"/>
      <c r="YM87" s="56"/>
      <c r="YN87" s="56"/>
      <c r="YO87" s="56"/>
      <c r="YP87" s="56"/>
      <c r="YQ87" s="56"/>
      <c r="YR87" s="56"/>
      <c r="YS87" s="56"/>
      <c r="YT87" s="56"/>
      <c r="YU87" s="56"/>
      <c r="YV87" s="56"/>
      <c r="YW87" s="56"/>
      <c r="YX87" s="56"/>
      <c r="YY87" s="56"/>
    </row>
    <row r="88" spans="2:675" s="1" customFormat="1" ht="15" hidden="1" customHeight="1">
      <c r="B88" s="56"/>
      <c r="C88" s="56"/>
      <c r="D88" s="56"/>
      <c r="E88" s="56"/>
      <c r="F88" s="56"/>
      <c r="G88" s="56"/>
      <c r="H88" s="56"/>
      <c r="I88" s="56"/>
      <c r="J88" s="56"/>
      <c r="K88" s="56"/>
      <c r="L88" s="56"/>
      <c r="M88" s="56"/>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56"/>
      <c r="AO88" s="56"/>
      <c r="AP88" s="56"/>
      <c r="AQ88" s="56"/>
      <c r="AR88" s="56"/>
      <c r="AS88" s="56"/>
      <c r="AT88" s="56"/>
      <c r="AU88" s="56"/>
      <c r="AV88" s="56"/>
      <c r="AW88" s="56"/>
      <c r="AX88" s="56"/>
      <c r="AY88" s="56"/>
      <c r="AZ88" s="56"/>
      <c r="BA88" s="56"/>
      <c r="BB88" s="56"/>
      <c r="BC88" s="56"/>
      <c r="BD88" s="56"/>
      <c r="BE88" s="56"/>
      <c r="BF88" s="56"/>
      <c r="BG88" s="56"/>
      <c r="BH88" s="56"/>
      <c r="BI88" s="56"/>
      <c r="BJ88" s="56"/>
      <c r="BK88" s="56"/>
      <c r="BL88" s="56"/>
      <c r="BM88" s="56"/>
      <c r="BN88" s="56"/>
      <c r="BO88" s="56"/>
      <c r="BP88" s="56"/>
      <c r="BQ88" s="56"/>
      <c r="BR88" s="56"/>
      <c r="BS88" s="56"/>
      <c r="BT88" s="56"/>
      <c r="BU88" s="56"/>
      <c r="BV88" s="56"/>
      <c r="BW88" s="56"/>
      <c r="BX88" s="56"/>
      <c r="BY88" s="56"/>
      <c r="BZ88" s="56"/>
      <c r="CA88" s="56"/>
      <c r="CB88" s="56"/>
      <c r="CC88" s="56"/>
      <c r="CD88" s="56"/>
      <c r="CE88" s="56"/>
      <c r="CF88" s="56"/>
      <c r="CG88" s="56"/>
      <c r="CH88" s="56"/>
      <c r="CI88" s="56"/>
      <c r="CJ88" s="56"/>
      <c r="CK88" s="56"/>
      <c r="CL88" s="56"/>
      <c r="CM88" s="56"/>
      <c r="CN88" s="56"/>
      <c r="CO88" s="56"/>
      <c r="CP88" s="56"/>
      <c r="CQ88" s="56"/>
      <c r="CR88" s="56"/>
      <c r="CS88" s="56"/>
      <c r="CT88" s="56"/>
      <c r="CU88" s="56"/>
      <c r="CV88" s="56"/>
      <c r="CW88" s="56"/>
      <c r="CX88" s="56"/>
      <c r="CY88" s="56"/>
      <c r="CZ88" s="56"/>
      <c r="DA88" s="56"/>
      <c r="DB88" s="56"/>
      <c r="DC88" s="56"/>
      <c r="DD88" s="56"/>
      <c r="DE88" s="56"/>
      <c r="DF88" s="56"/>
      <c r="DG88" s="56"/>
      <c r="DH88" s="56"/>
      <c r="DI88" s="56"/>
      <c r="DJ88" s="56"/>
      <c r="DK88" s="56"/>
      <c r="DL88" s="56"/>
      <c r="DM88" s="56"/>
      <c r="DN88" s="56"/>
      <c r="DO88" s="56"/>
      <c r="DP88" s="56"/>
      <c r="DQ88" s="56"/>
      <c r="DR88" s="56"/>
      <c r="DS88" s="56"/>
      <c r="DT88" s="56"/>
      <c r="DU88" s="56"/>
      <c r="DV88" s="56"/>
      <c r="DW88" s="56"/>
      <c r="DX88" s="56"/>
      <c r="DY88" s="56"/>
      <c r="DZ88" s="56"/>
      <c r="EA88" s="56"/>
      <c r="EB88" s="56"/>
      <c r="EC88" s="56"/>
      <c r="ED88" s="56"/>
      <c r="EE88" s="56"/>
      <c r="EF88" s="56"/>
      <c r="EG88" s="56"/>
      <c r="EH88" s="56"/>
      <c r="EI88" s="56"/>
      <c r="EJ88" s="56"/>
      <c r="EK88" s="56"/>
      <c r="EL88" s="56"/>
      <c r="EM88" s="56"/>
      <c r="EN88" s="56"/>
      <c r="EO88" s="56"/>
      <c r="EP88" s="56"/>
      <c r="EQ88" s="56"/>
      <c r="ER88" s="56"/>
      <c r="ES88" s="56"/>
      <c r="ET88" s="56"/>
      <c r="EU88" s="56"/>
      <c r="EV88" s="56"/>
      <c r="EW88" s="56"/>
      <c r="EX88" s="56"/>
      <c r="EY88" s="56"/>
      <c r="EZ88" s="56"/>
      <c r="FA88" s="56"/>
      <c r="FB88" s="56"/>
      <c r="FC88" s="56"/>
      <c r="FD88" s="56"/>
      <c r="FE88" s="56"/>
      <c r="FF88" s="56"/>
      <c r="FG88" s="56"/>
      <c r="FH88" s="56"/>
      <c r="FI88" s="56"/>
      <c r="FJ88" s="56"/>
      <c r="FK88" s="56"/>
      <c r="FL88" s="56"/>
      <c r="FM88" s="56"/>
      <c r="FN88" s="56"/>
      <c r="FO88" s="56"/>
      <c r="FP88" s="56"/>
      <c r="FQ88" s="56"/>
      <c r="FR88" s="56"/>
      <c r="FS88" s="56"/>
      <c r="FT88" s="56"/>
      <c r="FU88" s="56"/>
      <c r="FV88" s="56"/>
      <c r="FW88" s="56"/>
      <c r="FX88" s="56"/>
      <c r="FY88" s="56"/>
      <c r="FZ88" s="56"/>
      <c r="GA88" s="56"/>
      <c r="GB88" s="56"/>
      <c r="GC88" s="56"/>
      <c r="GD88" s="56"/>
      <c r="GE88" s="56"/>
      <c r="GF88" s="56"/>
      <c r="GG88" s="56"/>
      <c r="GH88" s="56"/>
      <c r="GI88" s="56"/>
      <c r="GJ88" s="56"/>
      <c r="GK88" s="56"/>
      <c r="GL88" s="56"/>
      <c r="GM88" s="56"/>
      <c r="GN88" s="56"/>
      <c r="GO88" s="56"/>
      <c r="GP88" s="56"/>
      <c r="GQ88" s="56"/>
      <c r="GR88" s="56"/>
      <c r="GS88" s="56"/>
      <c r="GT88" s="56"/>
      <c r="GU88" s="56"/>
      <c r="GV88" s="56"/>
      <c r="GW88" s="56"/>
      <c r="GX88" s="56"/>
      <c r="GY88" s="56"/>
      <c r="GZ88" s="56"/>
      <c r="HA88" s="56"/>
      <c r="HB88" s="56"/>
      <c r="HC88" s="56"/>
      <c r="HD88" s="56"/>
      <c r="HE88" s="56"/>
      <c r="HF88" s="56"/>
      <c r="HG88" s="56"/>
      <c r="HH88" s="56"/>
      <c r="HI88" s="56"/>
      <c r="HJ88" s="56"/>
      <c r="HK88" s="56"/>
      <c r="HL88" s="56"/>
      <c r="HM88" s="56"/>
      <c r="HN88" s="56"/>
      <c r="HO88" s="56"/>
      <c r="HP88" s="56"/>
      <c r="HQ88" s="56"/>
      <c r="HR88" s="56"/>
      <c r="HS88" s="56"/>
      <c r="HT88" s="56"/>
      <c r="HU88" s="56"/>
      <c r="HV88" s="56"/>
      <c r="HW88" s="56"/>
      <c r="HX88" s="56"/>
      <c r="HY88" s="56"/>
      <c r="HZ88" s="56"/>
      <c r="IA88" s="56"/>
      <c r="IB88" s="56"/>
      <c r="IC88" s="56"/>
      <c r="ID88" s="56"/>
      <c r="IE88" s="56"/>
      <c r="IF88" s="56"/>
      <c r="IG88" s="56"/>
      <c r="IH88" s="56"/>
      <c r="II88" s="56"/>
      <c r="IJ88" s="56"/>
      <c r="IK88" s="56"/>
      <c r="IL88" s="56"/>
      <c r="IM88" s="56"/>
      <c r="IN88" s="56"/>
      <c r="IO88" s="56"/>
      <c r="IP88" s="56"/>
      <c r="IQ88" s="56"/>
      <c r="IR88" s="56"/>
      <c r="IS88" s="56"/>
      <c r="IT88" s="56"/>
      <c r="IU88" s="56"/>
      <c r="IV88" s="56"/>
      <c r="IW88" s="56"/>
      <c r="IX88" s="56"/>
      <c r="IY88" s="56"/>
      <c r="IZ88" s="56"/>
      <c r="JA88" s="56"/>
      <c r="JB88" s="56"/>
      <c r="JC88" s="56"/>
      <c r="JD88" s="56"/>
      <c r="JE88" s="56"/>
      <c r="JF88" s="56"/>
      <c r="JG88" s="56"/>
      <c r="JH88" s="56"/>
      <c r="JI88" s="56"/>
      <c r="JJ88" s="56"/>
      <c r="JK88" s="56"/>
      <c r="JL88" s="56"/>
      <c r="JM88" s="56"/>
      <c r="JN88" s="56"/>
      <c r="JO88" s="56"/>
      <c r="JP88" s="56"/>
      <c r="JQ88" s="56"/>
      <c r="JR88" s="56"/>
      <c r="JS88" s="56"/>
      <c r="JT88" s="56"/>
      <c r="JU88" s="56"/>
      <c r="JV88" s="56"/>
      <c r="JW88" s="56"/>
      <c r="JX88" s="56"/>
      <c r="JY88" s="56"/>
      <c r="JZ88" s="56"/>
      <c r="KA88" s="56"/>
      <c r="KB88" s="56"/>
      <c r="KC88" s="56"/>
      <c r="KD88" s="56"/>
      <c r="KE88" s="56"/>
      <c r="KF88" s="56"/>
      <c r="KG88" s="56"/>
      <c r="KH88" s="56"/>
      <c r="KI88" s="56"/>
      <c r="KJ88" s="56"/>
      <c r="KK88" s="56"/>
      <c r="KL88" s="56"/>
      <c r="KM88" s="56"/>
      <c r="KN88" s="56"/>
      <c r="KO88" s="56"/>
      <c r="KP88" s="56"/>
      <c r="KQ88" s="56"/>
      <c r="KR88" s="56"/>
      <c r="KS88" s="56"/>
      <c r="KT88" s="56"/>
      <c r="KU88" s="56"/>
      <c r="KV88" s="56"/>
      <c r="KW88" s="56"/>
      <c r="KX88" s="56"/>
      <c r="KY88" s="56"/>
      <c r="KZ88" s="56"/>
      <c r="LA88" s="56"/>
      <c r="LB88" s="56"/>
      <c r="LC88" s="56"/>
      <c r="LD88" s="56"/>
      <c r="LE88" s="56"/>
      <c r="LF88" s="56"/>
      <c r="LG88" s="56"/>
      <c r="LH88" s="56"/>
      <c r="LI88" s="56"/>
      <c r="LJ88" s="56"/>
      <c r="LK88" s="56"/>
      <c r="LL88" s="56"/>
      <c r="LM88" s="56"/>
      <c r="LN88" s="56"/>
      <c r="LO88" s="56"/>
      <c r="LP88" s="56"/>
      <c r="LQ88" s="56"/>
      <c r="LR88" s="56"/>
      <c r="LS88" s="56"/>
      <c r="LT88" s="56"/>
      <c r="LU88" s="56"/>
      <c r="LV88" s="56"/>
      <c r="LW88" s="56"/>
      <c r="LX88" s="56"/>
      <c r="LY88" s="56"/>
      <c r="LZ88" s="56"/>
      <c r="MA88" s="56"/>
      <c r="MB88" s="56"/>
      <c r="MC88" s="56"/>
      <c r="MD88" s="56"/>
      <c r="ME88" s="56"/>
      <c r="MF88" s="56"/>
      <c r="MG88" s="56"/>
      <c r="MH88" s="56"/>
      <c r="MI88" s="56"/>
      <c r="MJ88" s="56"/>
      <c r="MK88" s="56"/>
      <c r="ML88" s="56"/>
      <c r="MM88" s="56"/>
      <c r="MN88" s="56"/>
      <c r="MO88" s="56"/>
      <c r="MP88" s="56"/>
      <c r="MQ88" s="56"/>
      <c r="MR88" s="56"/>
      <c r="MS88" s="56"/>
      <c r="MT88" s="56"/>
      <c r="MU88" s="56"/>
      <c r="MV88" s="56"/>
      <c r="MW88" s="56"/>
      <c r="MX88" s="56"/>
      <c r="MY88" s="56"/>
      <c r="MZ88" s="56"/>
      <c r="NA88" s="56"/>
      <c r="NB88" s="56"/>
      <c r="NC88" s="56"/>
      <c r="ND88" s="56"/>
      <c r="NE88" s="56"/>
      <c r="NF88" s="56"/>
      <c r="NG88" s="56"/>
      <c r="NH88" s="56"/>
      <c r="NI88" s="56"/>
      <c r="NJ88" s="56"/>
      <c r="NK88" s="56"/>
      <c r="NL88" s="56"/>
      <c r="NM88" s="56"/>
      <c r="NN88" s="56"/>
      <c r="NO88" s="56"/>
      <c r="NP88" s="56"/>
      <c r="NQ88" s="56"/>
      <c r="NR88" s="56"/>
      <c r="NS88" s="56"/>
      <c r="NT88" s="56"/>
      <c r="NU88" s="56"/>
      <c r="NV88" s="56"/>
      <c r="NW88" s="56"/>
      <c r="NX88" s="56"/>
      <c r="NY88" s="56"/>
      <c r="NZ88" s="56"/>
      <c r="OA88" s="56"/>
      <c r="OB88" s="56"/>
      <c r="OC88" s="56"/>
      <c r="OD88" s="56"/>
      <c r="OE88" s="56"/>
      <c r="OF88" s="56"/>
      <c r="OG88" s="56"/>
      <c r="OH88" s="56"/>
      <c r="OI88" s="56"/>
      <c r="OJ88" s="56"/>
      <c r="OK88" s="56"/>
      <c r="OL88" s="56"/>
      <c r="OM88" s="56"/>
      <c r="ON88" s="56"/>
      <c r="OO88" s="56"/>
      <c r="OP88" s="56"/>
      <c r="OQ88" s="56"/>
      <c r="OR88" s="56"/>
      <c r="OS88" s="56"/>
      <c r="OT88" s="56"/>
      <c r="OU88" s="56"/>
      <c r="OV88" s="56"/>
      <c r="OW88" s="56"/>
      <c r="OX88" s="56"/>
      <c r="OY88" s="56"/>
      <c r="OZ88" s="56"/>
      <c r="PA88" s="56"/>
      <c r="PB88" s="56"/>
      <c r="PC88" s="56"/>
      <c r="PD88" s="56"/>
      <c r="PE88" s="56"/>
      <c r="PF88" s="56"/>
      <c r="PG88" s="56"/>
      <c r="PH88" s="56"/>
      <c r="PI88" s="56"/>
      <c r="PJ88" s="56"/>
      <c r="PK88" s="56"/>
      <c r="PL88" s="56"/>
      <c r="PM88" s="56"/>
      <c r="PN88" s="56"/>
      <c r="PO88" s="56"/>
      <c r="PP88" s="56"/>
      <c r="PQ88" s="56"/>
      <c r="PR88" s="56"/>
      <c r="PS88" s="56"/>
      <c r="PT88" s="56"/>
      <c r="PU88" s="56"/>
      <c r="PV88" s="56"/>
      <c r="PW88" s="56"/>
      <c r="PX88" s="56"/>
      <c r="PY88" s="56"/>
      <c r="PZ88" s="56"/>
      <c r="QA88" s="56"/>
      <c r="QB88" s="56"/>
      <c r="QC88" s="56"/>
      <c r="QD88" s="56"/>
      <c r="QE88" s="56"/>
      <c r="QF88" s="56"/>
      <c r="QG88" s="56"/>
      <c r="QH88" s="56"/>
      <c r="QI88" s="56"/>
      <c r="QJ88" s="56"/>
      <c r="QK88" s="56"/>
      <c r="QL88" s="56"/>
      <c r="QM88" s="56"/>
      <c r="QN88" s="56"/>
      <c r="QO88" s="56"/>
      <c r="QP88" s="56"/>
      <c r="QQ88" s="56"/>
      <c r="QR88" s="56"/>
      <c r="QS88" s="56"/>
      <c r="QT88" s="56"/>
      <c r="QU88" s="56"/>
      <c r="QV88" s="56"/>
      <c r="QW88" s="56"/>
      <c r="QX88" s="56"/>
      <c r="QY88" s="56"/>
      <c r="QZ88" s="56"/>
      <c r="RA88" s="56"/>
      <c r="RB88" s="56"/>
      <c r="RC88" s="56"/>
      <c r="RD88" s="56"/>
      <c r="RE88" s="56"/>
      <c r="RF88" s="56"/>
      <c r="RG88" s="56"/>
      <c r="RH88" s="56"/>
      <c r="RI88" s="56"/>
      <c r="RJ88" s="56"/>
      <c r="RK88" s="56"/>
      <c r="RL88" s="56"/>
      <c r="RM88" s="56"/>
      <c r="RN88" s="56"/>
      <c r="RO88" s="56"/>
      <c r="RP88" s="56"/>
      <c r="RQ88" s="56"/>
      <c r="RR88" s="56"/>
      <c r="RS88" s="56"/>
      <c r="RT88" s="56"/>
      <c r="RU88" s="56"/>
      <c r="RV88" s="56"/>
      <c r="RW88" s="56"/>
      <c r="RX88" s="56"/>
      <c r="RY88" s="56"/>
      <c r="RZ88" s="56"/>
      <c r="SA88" s="56"/>
      <c r="SB88" s="56"/>
      <c r="SC88" s="56"/>
      <c r="SD88" s="56"/>
      <c r="SE88" s="56"/>
      <c r="SF88" s="56"/>
      <c r="SG88" s="56"/>
      <c r="SH88" s="56"/>
      <c r="SI88" s="56"/>
      <c r="SJ88" s="56"/>
      <c r="SK88" s="56"/>
      <c r="SL88" s="56"/>
      <c r="SM88" s="56"/>
      <c r="SN88" s="56"/>
      <c r="SO88" s="56"/>
      <c r="SP88" s="56"/>
      <c r="SQ88" s="56"/>
      <c r="SR88" s="56"/>
      <c r="SS88" s="56"/>
      <c r="ST88" s="56"/>
      <c r="SU88" s="56"/>
      <c r="SV88" s="56"/>
      <c r="SW88" s="56"/>
      <c r="SX88" s="56"/>
      <c r="SY88" s="56"/>
      <c r="SZ88" s="56"/>
      <c r="TA88" s="56"/>
      <c r="TB88" s="56"/>
      <c r="TC88" s="56"/>
      <c r="TD88" s="56"/>
      <c r="TE88" s="56"/>
      <c r="TF88" s="56"/>
      <c r="TG88" s="56"/>
      <c r="TH88" s="56"/>
      <c r="TI88" s="56"/>
      <c r="TJ88" s="56"/>
      <c r="TK88" s="56"/>
      <c r="TL88" s="56"/>
      <c r="TM88" s="56"/>
      <c r="TN88" s="56"/>
      <c r="TO88" s="56"/>
      <c r="TP88" s="56"/>
      <c r="TQ88" s="56"/>
      <c r="TR88" s="56"/>
      <c r="TS88" s="56"/>
      <c r="TT88" s="56"/>
      <c r="TU88" s="56"/>
      <c r="TV88" s="56"/>
      <c r="TW88" s="56"/>
      <c r="TX88" s="56"/>
      <c r="TY88" s="56"/>
      <c r="TZ88" s="56"/>
      <c r="UA88" s="56"/>
      <c r="UB88" s="56"/>
      <c r="UC88" s="56"/>
      <c r="UD88" s="56"/>
      <c r="UE88" s="56"/>
      <c r="UF88" s="56"/>
      <c r="UG88" s="56"/>
      <c r="UH88" s="56"/>
      <c r="UI88" s="56"/>
      <c r="UJ88" s="56"/>
      <c r="UK88" s="56"/>
      <c r="UL88" s="56"/>
      <c r="UM88" s="56"/>
      <c r="UN88" s="56"/>
      <c r="UO88" s="56"/>
      <c r="UP88" s="56"/>
      <c r="UQ88" s="56"/>
      <c r="UR88" s="56"/>
      <c r="US88" s="56"/>
      <c r="UT88" s="56"/>
      <c r="UU88" s="56"/>
      <c r="UV88" s="56"/>
      <c r="UW88" s="56"/>
      <c r="UX88" s="56"/>
      <c r="UY88" s="56"/>
      <c r="UZ88" s="56"/>
      <c r="VA88" s="56"/>
      <c r="VB88" s="56"/>
      <c r="VC88" s="56"/>
      <c r="VD88" s="56"/>
      <c r="VE88" s="56"/>
      <c r="VF88" s="56"/>
      <c r="VG88" s="56"/>
      <c r="VH88" s="56"/>
      <c r="VI88" s="56"/>
      <c r="VJ88" s="56"/>
      <c r="VK88" s="56"/>
      <c r="VL88" s="56"/>
      <c r="VM88" s="56"/>
      <c r="VN88" s="56"/>
      <c r="VO88" s="56"/>
      <c r="VP88" s="56"/>
      <c r="VQ88" s="56"/>
      <c r="VR88" s="56"/>
      <c r="VS88" s="56"/>
      <c r="VT88" s="56"/>
      <c r="VU88" s="56"/>
      <c r="VV88" s="56"/>
      <c r="VW88" s="56"/>
      <c r="VX88" s="56"/>
      <c r="VY88" s="56"/>
      <c r="VZ88" s="56"/>
      <c r="WA88" s="56"/>
      <c r="WB88" s="56"/>
      <c r="WC88" s="56"/>
      <c r="WD88" s="56"/>
      <c r="WE88" s="56"/>
      <c r="WF88" s="56"/>
      <c r="WG88" s="56"/>
      <c r="WH88" s="56"/>
      <c r="WI88" s="56"/>
      <c r="WJ88" s="56"/>
      <c r="WK88" s="56"/>
      <c r="WL88" s="56"/>
      <c r="WM88" s="56"/>
      <c r="WN88" s="56"/>
      <c r="WO88" s="56"/>
      <c r="WP88" s="56"/>
      <c r="WQ88" s="56"/>
      <c r="WR88" s="56"/>
      <c r="WS88" s="56"/>
      <c r="WT88" s="56"/>
      <c r="WU88" s="56"/>
      <c r="WV88" s="56"/>
      <c r="WW88" s="56"/>
      <c r="WX88" s="56"/>
      <c r="WY88" s="56"/>
      <c r="WZ88" s="56"/>
      <c r="XA88" s="56"/>
      <c r="XB88" s="56"/>
      <c r="XC88" s="56"/>
      <c r="XD88" s="56"/>
      <c r="XE88" s="56"/>
      <c r="XF88" s="56"/>
      <c r="XG88" s="56"/>
      <c r="XH88" s="56"/>
      <c r="XI88" s="56"/>
      <c r="XJ88" s="56"/>
      <c r="XK88" s="56"/>
      <c r="XL88" s="56"/>
      <c r="XM88" s="56"/>
      <c r="XN88" s="56"/>
      <c r="XO88" s="56"/>
      <c r="XP88" s="56"/>
      <c r="XQ88" s="56"/>
      <c r="XR88" s="56"/>
      <c r="XS88" s="56"/>
      <c r="XT88" s="56"/>
      <c r="XU88" s="56"/>
      <c r="XV88" s="56"/>
      <c r="XW88" s="56"/>
      <c r="XX88" s="56"/>
      <c r="XY88" s="56"/>
      <c r="XZ88" s="56"/>
      <c r="YA88" s="56"/>
      <c r="YB88" s="56"/>
      <c r="YC88" s="56"/>
      <c r="YD88" s="56"/>
      <c r="YE88" s="56"/>
      <c r="YF88" s="56"/>
      <c r="YG88" s="56"/>
      <c r="YH88" s="56"/>
      <c r="YI88" s="56"/>
      <c r="YJ88" s="56"/>
      <c r="YK88" s="56"/>
      <c r="YL88" s="56"/>
      <c r="YM88" s="56"/>
      <c r="YN88" s="56"/>
      <c r="YO88" s="56"/>
      <c r="YP88" s="56"/>
      <c r="YQ88" s="56"/>
      <c r="YR88" s="56"/>
      <c r="YS88" s="56"/>
      <c r="YT88" s="56"/>
      <c r="YU88" s="56"/>
      <c r="YV88" s="56"/>
      <c r="YW88" s="56"/>
      <c r="YX88" s="56"/>
      <c r="YY88" s="56"/>
    </row>
    <row r="89" spans="2:675" s="1" customFormat="1" ht="15" hidden="1" customHeight="1">
      <c r="B89" s="56"/>
      <c r="C89" s="56"/>
      <c r="D89" s="56"/>
      <c r="E89" s="56"/>
      <c r="F89" s="56"/>
      <c r="G89" s="56"/>
      <c r="H89" s="56"/>
      <c r="I89" s="56"/>
      <c r="J89" s="56"/>
      <c r="K89" s="56"/>
      <c r="L89" s="56"/>
      <c r="M89" s="56"/>
      <c r="N89" s="56"/>
      <c r="O89" s="56"/>
      <c r="P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56"/>
      <c r="AO89" s="56"/>
      <c r="AP89" s="56"/>
      <c r="AQ89" s="56"/>
      <c r="AR89" s="56"/>
      <c r="AS89" s="56"/>
      <c r="AT89" s="56"/>
      <c r="AU89" s="56"/>
      <c r="AV89" s="56"/>
      <c r="AW89" s="56"/>
      <c r="AX89" s="56"/>
      <c r="AY89" s="56"/>
      <c r="AZ89" s="56"/>
      <c r="BA89" s="56"/>
      <c r="BB89" s="56"/>
      <c r="BC89" s="56"/>
      <c r="BD89" s="56"/>
      <c r="BE89" s="56"/>
      <c r="BF89" s="56"/>
      <c r="BG89" s="56"/>
      <c r="BH89" s="56"/>
      <c r="BI89" s="56"/>
      <c r="BJ89" s="56"/>
      <c r="BK89" s="56"/>
      <c r="BL89" s="56"/>
      <c r="BM89" s="56"/>
      <c r="BN89" s="56"/>
      <c r="BO89" s="56"/>
      <c r="BP89" s="56"/>
      <c r="BQ89" s="56"/>
      <c r="BR89" s="56"/>
      <c r="BS89" s="56"/>
      <c r="BT89" s="56"/>
      <c r="BU89" s="56"/>
      <c r="BV89" s="56"/>
      <c r="BW89" s="56"/>
      <c r="BX89" s="56"/>
      <c r="BY89" s="56"/>
      <c r="BZ89" s="56"/>
      <c r="CA89" s="56"/>
      <c r="CB89" s="56"/>
      <c r="CC89" s="56"/>
      <c r="CD89" s="56"/>
      <c r="CE89" s="56"/>
      <c r="CF89" s="56"/>
      <c r="CG89" s="56"/>
      <c r="CH89" s="56"/>
      <c r="CI89" s="56"/>
      <c r="CJ89" s="56"/>
      <c r="CK89" s="56"/>
      <c r="CL89" s="56"/>
      <c r="CM89" s="56"/>
      <c r="CN89" s="56"/>
      <c r="CO89" s="56"/>
      <c r="CP89" s="56"/>
      <c r="CQ89" s="56"/>
      <c r="CR89" s="56"/>
      <c r="CS89" s="56"/>
      <c r="CT89" s="56"/>
      <c r="CU89" s="56"/>
      <c r="CV89" s="56"/>
      <c r="CW89" s="56"/>
      <c r="CX89" s="56"/>
      <c r="CY89" s="56"/>
      <c r="CZ89" s="56"/>
      <c r="DA89" s="56"/>
      <c r="DB89" s="56"/>
      <c r="DC89" s="56"/>
      <c r="DD89" s="56"/>
      <c r="DE89" s="56"/>
      <c r="DF89" s="56"/>
      <c r="DG89" s="56"/>
      <c r="DH89" s="56"/>
      <c r="DI89" s="56"/>
      <c r="DJ89" s="56"/>
      <c r="DK89" s="56"/>
      <c r="DL89" s="56"/>
      <c r="DM89" s="56"/>
      <c r="DN89" s="56"/>
      <c r="DO89" s="56"/>
      <c r="DP89" s="56"/>
      <c r="DQ89" s="56"/>
      <c r="DR89" s="56"/>
      <c r="DS89" s="56"/>
      <c r="DT89" s="56"/>
      <c r="DU89" s="56"/>
      <c r="DV89" s="56"/>
      <c r="DW89" s="56"/>
      <c r="DX89" s="56"/>
      <c r="DY89" s="56"/>
      <c r="DZ89" s="56"/>
      <c r="EA89" s="56"/>
      <c r="EB89" s="56"/>
      <c r="EC89" s="56"/>
      <c r="ED89" s="56"/>
      <c r="EE89" s="56"/>
      <c r="EF89" s="56"/>
      <c r="EG89" s="56"/>
      <c r="EH89" s="56"/>
      <c r="EI89" s="56"/>
      <c r="EJ89" s="56"/>
      <c r="EK89" s="56"/>
      <c r="EL89" s="56"/>
      <c r="EM89" s="56"/>
      <c r="EN89" s="56"/>
      <c r="EO89" s="56"/>
      <c r="EP89" s="56"/>
      <c r="EQ89" s="56"/>
      <c r="ER89" s="56"/>
      <c r="ES89" s="56"/>
      <c r="ET89" s="56"/>
      <c r="EU89" s="56"/>
      <c r="EV89" s="56"/>
      <c r="EW89" s="56"/>
      <c r="EX89" s="56"/>
      <c r="EY89" s="56"/>
      <c r="EZ89" s="56"/>
      <c r="FA89" s="56"/>
      <c r="FB89" s="56"/>
      <c r="FC89" s="56"/>
      <c r="FD89" s="56"/>
      <c r="FE89" s="56"/>
      <c r="FF89" s="56"/>
      <c r="FG89" s="56"/>
      <c r="FH89" s="56"/>
      <c r="FI89" s="56"/>
      <c r="FJ89" s="56"/>
      <c r="FK89" s="56"/>
      <c r="FL89" s="56"/>
      <c r="FM89" s="56"/>
      <c r="FN89" s="56"/>
      <c r="FO89" s="56"/>
      <c r="FP89" s="56"/>
      <c r="FQ89" s="56"/>
      <c r="FR89" s="56"/>
      <c r="FS89" s="56"/>
      <c r="FT89" s="56"/>
      <c r="FU89" s="56"/>
      <c r="FV89" s="56"/>
      <c r="FW89" s="56"/>
      <c r="FX89" s="56"/>
      <c r="FY89" s="56"/>
      <c r="FZ89" s="56"/>
      <c r="GA89" s="56"/>
      <c r="GB89" s="56"/>
      <c r="GC89" s="56"/>
      <c r="GD89" s="56"/>
      <c r="GE89" s="56"/>
      <c r="GF89" s="56"/>
      <c r="GG89" s="56"/>
      <c r="GH89" s="56"/>
      <c r="GI89" s="56"/>
      <c r="GJ89" s="56"/>
      <c r="GK89" s="56"/>
      <c r="GL89" s="56"/>
      <c r="GM89" s="56"/>
      <c r="GN89" s="56"/>
      <c r="GO89" s="56"/>
      <c r="GP89" s="56"/>
      <c r="GQ89" s="56"/>
      <c r="GR89" s="56"/>
      <c r="GS89" s="56"/>
      <c r="GT89" s="56"/>
      <c r="GU89" s="56"/>
      <c r="GV89" s="56"/>
      <c r="GW89" s="56"/>
      <c r="GX89" s="56"/>
      <c r="GY89" s="56"/>
      <c r="GZ89" s="56"/>
      <c r="HA89" s="56"/>
      <c r="HB89" s="56"/>
      <c r="HC89" s="56"/>
      <c r="HD89" s="56"/>
      <c r="HE89" s="56"/>
      <c r="HF89" s="56"/>
      <c r="HG89" s="56"/>
      <c r="HH89" s="56"/>
      <c r="HI89" s="56"/>
      <c r="HJ89" s="56"/>
      <c r="HK89" s="56"/>
      <c r="HL89" s="56"/>
      <c r="HM89" s="56"/>
      <c r="HN89" s="56"/>
      <c r="HO89" s="56"/>
      <c r="HP89" s="56"/>
      <c r="HQ89" s="56"/>
      <c r="HR89" s="56"/>
      <c r="HS89" s="56"/>
      <c r="HT89" s="56"/>
      <c r="HU89" s="56"/>
      <c r="HV89" s="56"/>
      <c r="HW89" s="56"/>
      <c r="HX89" s="56"/>
      <c r="HY89" s="56"/>
      <c r="HZ89" s="56"/>
      <c r="IA89" s="56"/>
      <c r="IB89" s="56"/>
      <c r="IC89" s="56"/>
      <c r="ID89" s="56"/>
      <c r="IE89" s="56"/>
      <c r="IF89" s="56"/>
      <c r="IG89" s="56"/>
      <c r="IH89" s="56"/>
      <c r="II89" s="56"/>
      <c r="IJ89" s="56"/>
      <c r="IK89" s="56"/>
      <c r="IL89" s="56"/>
      <c r="IM89" s="56"/>
      <c r="IN89" s="56"/>
      <c r="IO89" s="56"/>
      <c r="IP89" s="56"/>
      <c r="IQ89" s="56"/>
      <c r="IR89" s="56"/>
      <c r="IS89" s="56"/>
      <c r="IT89" s="56"/>
      <c r="IU89" s="56"/>
      <c r="IV89" s="56"/>
      <c r="IW89" s="56"/>
      <c r="IX89" s="56"/>
      <c r="IY89" s="56"/>
      <c r="IZ89" s="56"/>
      <c r="JA89" s="56"/>
      <c r="JB89" s="56"/>
      <c r="JC89" s="56"/>
      <c r="JD89" s="56"/>
      <c r="JE89" s="56"/>
      <c r="JF89" s="56"/>
      <c r="JG89" s="56"/>
      <c r="JH89" s="56"/>
      <c r="JI89" s="56"/>
      <c r="JJ89" s="56"/>
      <c r="JK89" s="56"/>
      <c r="JL89" s="56"/>
      <c r="JM89" s="56"/>
      <c r="JN89" s="56"/>
      <c r="JO89" s="56"/>
      <c r="JP89" s="56"/>
      <c r="JQ89" s="56"/>
      <c r="JR89" s="56"/>
      <c r="JS89" s="56"/>
      <c r="JT89" s="56"/>
      <c r="JU89" s="56"/>
      <c r="JV89" s="56"/>
      <c r="JW89" s="56"/>
      <c r="JX89" s="56"/>
      <c r="JY89" s="56"/>
      <c r="JZ89" s="56"/>
      <c r="KA89" s="56"/>
      <c r="KB89" s="56"/>
      <c r="KC89" s="56"/>
      <c r="KD89" s="56"/>
      <c r="KE89" s="56"/>
      <c r="KF89" s="56"/>
      <c r="KG89" s="56"/>
      <c r="KH89" s="56"/>
      <c r="KI89" s="56"/>
      <c r="KJ89" s="56"/>
      <c r="KK89" s="56"/>
      <c r="KL89" s="56"/>
      <c r="KM89" s="56"/>
      <c r="KN89" s="56"/>
      <c r="KO89" s="56"/>
      <c r="KP89" s="56"/>
      <c r="KQ89" s="56"/>
      <c r="KR89" s="56"/>
      <c r="KS89" s="56"/>
      <c r="KT89" s="56"/>
      <c r="KU89" s="56"/>
      <c r="KV89" s="56"/>
      <c r="KW89" s="56"/>
      <c r="KX89" s="56"/>
      <c r="KY89" s="56"/>
      <c r="KZ89" s="56"/>
      <c r="LA89" s="56"/>
      <c r="LB89" s="56"/>
      <c r="LC89" s="56"/>
      <c r="LD89" s="56"/>
      <c r="LE89" s="56"/>
      <c r="LF89" s="56"/>
      <c r="LG89" s="56"/>
      <c r="LH89" s="56"/>
      <c r="LI89" s="56"/>
      <c r="LJ89" s="56"/>
      <c r="LK89" s="56"/>
      <c r="LL89" s="56"/>
      <c r="LM89" s="56"/>
      <c r="LN89" s="56"/>
      <c r="LO89" s="56"/>
      <c r="LP89" s="56"/>
      <c r="LQ89" s="56"/>
      <c r="LR89" s="56"/>
      <c r="LS89" s="56"/>
      <c r="LT89" s="56"/>
      <c r="LU89" s="56"/>
      <c r="LV89" s="56"/>
      <c r="LW89" s="56"/>
      <c r="LX89" s="56"/>
      <c r="LY89" s="56"/>
      <c r="LZ89" s="56"/>
      <c r="MA89" s="56"/>
      <c r="MB89" s="56"/>
      <c r="MC89" s="56"/>
      <c r="MD89" s="56"/>
      <c r="ME89" s="56"/>
      <c r="MF89" s="56"/>
      <c r="MG89" s="56"/>
      <c r="MH89" s="56"/>
      <c r="MI89" s="56"/>
      <c r="MJ89" s="56"/>
      <c r="MK89" s="56"/>
      <c r="ML89" s="56"/>
      <c r="MM89" s="56"/>
      <c r="MN89" s="56"/>
      <c r="MO89" s="56"/>
      <c r="MP89" s="56"/>
      <c r="MQ89" s="56"/>
      <c r="MR89" s="56"/>
      <c r="MS89" s="56"/>
      <c r="MT89" s="56"/>
      <c r="MU89" s="56"/>
      <c r="MV89" s="56"/>
      <c r="MW89" s="56"/>
      <c r="MX89" s="56"/>
      <c r="MY89" s="56"/>
      <c r="MZ89" s="56"/>
      <c r="NA89" s="56"/>
      <c r="NB89" s="56"/>
      <c r="NC89" s="56"/>
      <c r="ND89" s="56"/>
      <c r="NE89" s="56"/>
      <c r="NF89" s="56"/>
      <c r="NG89" s="56"/>
      <c r="NH89" s="56"/>
      <c r="NI89" s="56"/>
      <c r="NJ89" s="56"/>
      <c r="NK89" s="56"/>
      <c r="NL89" s="56"/>
      <c r="NM89" s="56"/>
      <c r="NN89" s="56"/>
      <c r="NO89" s="56"/>
      <c r="NP89" s="56"/>
      <c r="NQ89" s="56"/>
      <c r="NR89" s="56"/>
      <c r="NS89" s="56"/>
      <c r="NT89" s="56"/>
      <c r="NU89" s="56"/>
      <c r="NV89" s="56"/>
      <c r="NW89" s="56"/>
      <c r="NX89" s="56"/>
      <c r="NY89" s="56"/>
      <c r="NZ89" s="56"/>
      <c r="OA89" s="56"/>
      <c r="OB89" s="56"/>
      <c r="OC89" s="56"/>
      <c r="OD89" s="56"/>
      <c r="OE89" s="56"/>
      <c r="OF89" s="56"/>
      <c r="OG89" s="56"/>
      <c r="OH89" s="56"/>
      <c r="OI89" s="56"/>
      <c r="OJ89" s="56"/>
      <c r="OK89" s="56"/>
      <c r="OL89" s="56"/>
      <c r="OM89" s="56"/>
      <c r="ON89" s="56"/>
      <c r="OO89" s="56"/>
      <c r="OP89" s="56"/>
      <c r="OQ89" s="56"/>
      <c r="OR89" s="56"/>
      <c r="OS89" s="56"/>
      <c r="OT89" s="56"/>
      <c r="OU89" s="56"/>
      <c r="OV89" s="56"/>
      <c r="OW89" s="56"/>
      <c r="OX89" s="56"/>
      <c r="OY89" s="56"/>
      <c r="OZ89" s="56"/>
      <c r="PA89" s="56"/>
      <c r="PB89" s="56"/>
      <c r="PC89" s="56"/>
      <c r="PD89" s="56"/>
      <c r="PE89" s="56"/>
      <c r="PF89" s="56"/>
      <c r="PG89" s="56"/>
      <c r="PH89" s="56"/>
      <c r="PI89" s="56"/>
      <c r="PJ89" s="56"/>
      <c r="PK89" s="56"/>
      <c r="PL89" s="56"/>
      <c r="PM89" s="56"/>
      <c r="PN89" s="56"/>
      <c r="PO89" s="56"/>
      <c r="PP89" s="56"/>
      <c r="PQ89" s="56"/>
      <c r="PR89" s="56"/>
      <c r="PS89" s="56"/>
      <c r="PT89" s="56"/>
      <c r="PU89" s="56"/>
      <c r="PV89" s="56"/>
      <c r="PW89" s="56"/>
      <c r="PX89" s="56"/>
      <c r="PY89" s="56"/>
      <c r="PZ89" s="56"/>
      <c r="QA89" s="56"/>
      <c r="QB89" s="56"/>
      <c r="QC89" s="56"/>
      <c r="QD89" s="56"/>
      <c r="QE89" s="56"/>
      <c r="QF89" s="56"/>
      <c r="QG89" s="56"/>
      <c r="QH89" s="56"/>
      <c r="QI89" s="56"/>
      <c r="QJ89" s="56"/>
      <c r="QK89" s="56"/>
      <c r="QL89" s="56"/>
      <c r="QM89" s="56"/>
      <c r="QN89" s="56"/>
      <c r="QO89" s="56"/>
      <c r="QP89" s="56"/>
      <c r="QQ89" s="56"/>
      <c r="QR89" s="56"/>
      <c r="QS89" s="56"/>
      <c r="QT89" s="56"/>
      <c r="QU89" s="56"/>
      <c r="QV89" s="56"/>
      <c r="QW89" s="56"/>
      <c r="QX89" s="56"/>
      <c r="QY89" s="56"/>
      <c r="QZ89" s="56"/>
      <c r="RA89" s="56"/>
      <c r="RB89" s="56"/>
      <c r="RC89" s="56"/>
      <c r="RD89" s="56"/>
      <c r="RE89" s="56"/>
      <c r="RF89" s="56"/>
      <c r="RG89" s="56"/>
      <c r="RH89" s="56"/>
      <c r="RI89" s="56"/>
      <c r="RJ89" s="56"/>
      <c r="RK89" s="56"/>
      <c r="RL89" s="56"/>
      <c r="RM89" s="56"/>
      <c r="RN89" s="56"/>
      <c r="RO89" s="56"/>
      <c r="RP89" s="56"/>
      <c r="RQ89" s="56"/>
      <c r="RR89" s="56"/>
      <c r="RS89" s="56"/>
      <c r="RT89" s="56"/>
      <c r="RU89" s="56"/>
      <c r="RV89" s="56"/>
      <c r="RW89" s="56"/>
      <c r="RX89" s="56"/>
      <c r="RY89" s="56"/>
      <c r="RZ89" s="56"/>
      <c r="SA89" s="56"/>
      <c r="SB89" s="56"/>
      <c r="SC89" s="56"/>
      <c r="SD89" s="56"/>
      <c r="SE89" s="56"/>
      <c r="SF89" s="56"/>
      <c r="SG89" s="56"/>
      <c r="SH89" s="56"/>
      <c r="SI89" s="56"/>
      <c r="SJ89" s="56"/>
      <c r="SK89" s="56"/>
      <c r="SL89" s="56"/>
      <c r="SM89" s="56"/>
      <c r="SN89" s="56"/>
      <c r="SO89" s="56"/>
      <c r="SP89" s="56"/>
      <c r="SQ89" s="56"/>
      <c r="SR89" s="56"/>
      <c r="SS89" s="56"/>
      <c r="ST89" s="56"/>
      <c r="SU89" s="56"/>
      <c r="SV89" s="56"/>
      <c r="SW89" s="56"/>
      <c r="SX89" s="56"/>
      <c r="SY89" s="56"/>
      <c r="SZ89" s="56"/>
      <c r="TA89" s="56"/>
      <c r="TB89" s="56"/>
      <c r="TC89" s="56"/>
      <c r="TD89" s="56"/>
      <c r="TE89" s="56"/>
      <c r="TF89" s="56"/>
      <c r="TG89" s="56"/>
      <c r="TH89" s="56"/>
      <c r="TI89" s="56"/>
      <c r="TJ89" s="56"/>
      <c r="TK89" s="56"/>
      <c r="TL89" s="56"/>
      <c r="TM89" s="56"/>
      <c r="TN89" s="56"/>
      <c r="TO89" s="56"/>
      <c r="TP89" s="56"/>
      <c r="TQ89" s="56"/>
      <c r="TR89" s="56"/>
      <c r="TS89" s="56"/>
      <c r="TT89" s="56"/>
      <c r="TU89" s="56"/>
      <c r="TV89" s="56"/>
      <c r="TW89" s="56"/>
      <c r="TX89" s="56"/>
      <c r="TY89" s="56"/>
      <c r="TZ89" s="56"/>
      <c r="UA89" s="56"/>
      <c r="UB89" s="56"/>
      <c r="UC89" s="56"/>
      <c r="UD89" s="56"/>
      <c r="UE89" s="56"/>
      <c r="UF89" s="56"/>
      <c r="UG89" s="56"/>
      <c r="UH89" s="56"/>
      <c r="UI89" s="56"/>
      <c r="UJ89" s="56"/>
      <c r="UK89" s="56"/>
      <c r="UL89" s="56"/>
      <c r="UM89" s="56"/>
      <c r="UN89" s="56"/>
      <c r="UO89" s="56"/>
      <c r="UP89" s="56"/>
      <c r="UQ89" s="56"/>
      <c r="UR89" s="56"/>
      <c r="US89" s="56"/>
      <c r="UT89" s="56"/>
      <c r="UU89" s="56"/>
      <c r="UV89" s="56"/>
      <c r="UW89" s="56"/>
      <c r="UX89" s="56"/>
      <c r="UY89" s="56"/>
      <c r="UZ89" s="56"/>
      <c r="VA89" s="56"/>
      <c r="VB89" s="56"/>
      <c r="VC89" s="56"/>
      <c r="VD89" s="56"/>
      <c r="VE89" s="56"/>
      <c r="VF89" s="56"/>
      <c r="VG89" s="56"/>
      <c r="VH89" s="56"/>
      <c r="VI89" s="56"/>
      <c r="VJ89" s="56"/>
      <c r="VK89" s="56"/>
      <c r="VL89" s="56"/>
      <c r="VM89" s="56"/>
      <c r="VN89" s="56"/>
      <c r="VO89" s="56"/>
      <c r="VP89" s="56"/>
      <c r="VQ89" s="56"/>
      <c r="VR89" s="56"/>
      <c r="VS89" s="56"/>
      <c r="VT89" s="56"/>
      <c r="VU89" s="56"/>
      <c r="VV89" s="56"/>
      <c r="VW89" s="56"/>
      <c r="VX89" s="56"/>
      <c r="VY89" s="56"/>
      <c r="VZ89" s="56"/>
      <c r="WA89" s="56"/>
      <c r="WB89" s="56"/>
      <c r="WC89" s="56"/>
      <c r="WD89" s="56"/>
      <c r="WE89" s="56"/>
      <c r="WF89" s="56"/>
      <c r="WG89" s="56"/>
      <c r="WH89" s="56"/>
      <c r="WI89" s="56"/>
      <c r="WJ89" s="56"/>
      <c r="WK89" s="56"/>
      <c r="WL89" s="56"/>
      <c r="WM89" s="56"/>
      <c r="WN89" s="56"/>
      <c r="WO89" s="56"/>
      <c r="WP89" s="56"/>
      <c r="WQ89" s="56"/>
      <c r="WR89" s="56"/>
      <c r="WS89" s="56"/>
      <c r="WT89" s="56"/>
      <c r="WU89" s="56"/>
      <c r="WV89" s="56"/>
      <c r="WW89" s="56"/>
      <c r="WX89" s="56"/>
      <c r="WY89" s="56"/>
      <c r="WZ89" s="56"/>
      <c r="XA89" s="56"/>
      <c r="XB89" s="56"/>
      <c r="XC89" s="56"/>
      <c r="XD89" s="56"/>
      <c r="XE89" s="56"/>
      <c r="XF89" s="56"/>
      <c r="XG89" s="56"/>
      <c r="XH89" s="56"/>
      <c r="XI89" s="56"/>
      <c r="XJ89" s="56"/>
      <c r="XK89" s="56"/>
      <c r="XL89" s="56"/>
      <c r="XM89" s="56"/>
      <c r="XN89" s="56"/>
      <c r="XO89" s="56"/>
      <c r="XP89" s="56"/>
      <c r="XQ89" s="56"/>
      <c r="XR89" s="56"/>
      <c r="XS89" s="56"/>
      <c r="XT89" s="56"/>
      <c r="XU89" s="56"/>
      <c r="XV89" s="56"/>
      <c r="XW89" s="56"/>
      <c r="XX89" s="56"/>
      <c r="XY89" s="56"/>
      <c r="XZ89" s="56"/>
      <c r="YA89" s="56"/>
      <c r="YB89" s="56"/>
      <c r="YC89" s="56"/>
      <c r="YD89" s="56"/>
      <c r="YE89" s="56"/>
      <c r="YF89" s="56"/>
      <c r="YG89" s="56"/>
      <c r="YH89" s="56"/>
      <c r="YI89" s="56"/>
      <c r="YJ89" s="56"/>
      <c r="YK89" s="56"/>
      <c r="YL89" s="56"/>
      <c r="YM89" s="56"/>
      <c r="YN89" s="56"/>
      <c r="YO89" s="56"/>
      <c r="YP89" s="56"/>
      <c r="YQ89" s="56"/>
      <c r="YR89" s="56"/>
      <c r="YS89" s="56"/>
      <c r="YT89" s="56"/>
      <c r="YU89" s="56"/>
      <c r="YV89" s="56"/>
      <c r="YW89" s="56"/>
      <c r="YX89" s="56"/>
      <c r="YY89" s="56"/>
    </row>
    <row r="90" spans="2:675" s="1" customFormat="1" ht="15" hidden="1" customHeight="1">
      <c r="B90" s="56"/>
      <c r="C90" s="56"/>
      <c r="D90" s="56"/>
      <c r="E90" s="56"/>
      <c r="F90" s="56"/>
      <c r="G90" s="56"/>
      <c r="H90" s="56"/>
      <c r="I90" s="56"/>
      <c r="J90" s="56"/>
      <c r="K90" s="56"/>
      <c r="L90" s="56"/>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56"/>
      <c r="AO90" s="56"/>
      <c r="AP90" s="56"/>
      <c r="AQ90" s="56"/>
      <c r="AR90" s="56"/>
      <c r="AS90" s="56"/>
      <c r="AT90" s="56"/>
      <c r="AU90" s="56"/>
      <c r="AV90" s="56"/>
      <c r="AW90" s="56"/>
      <c r="AX90" s="56"/>
      <c r="AY90" s="56"/>
      <c r="AZ90" s="56"/>
      <c r="BA90" s="56"/>
      <c r="BB90" s="56"/>
      <c r="BC90" s="56"/>
      <c r="BD90" s="56"/>
      <c r="BE90" s="56"/>
      <c r="BF90" s="56"/>
      <c r="BG90" s="56"/>
      <c r="BH90" s="56"/>
      <c r="BI90" s="56"/>
      <c r="BJ90" s="56"/>
      <c r="BK90" s="56"/>
      <c r="BL90" s="56"/>
      <c r="BM90" s="56"/>
      <c r="BN90" s="56"/>
      <c r="BO90" s="56"/>
      <c r="BP90" s="56"/>
      <c r="BQ90" s="56"/>
      <c r="BR90" s="56"/>
      <c r="BS90" s="56"/>
      <c r="BT90" s="56"/>
      <c r="BU90" s="56"/>
      <c r="BV90" s="56"/>
      <c r="BW90" s="56"/>
      <c r="BX90" s="56"/>
      <c r="BY90" s="56"/>
      <c r="BZ90" s="56"/>
      <c r="CA90" s="56"/>
      <c r="CB90" s="56"/>
      <c r="CC90" s="56"/>
      <c r="CD90" s="56"/>
      <c r="CE90" s="56"/>
      <c r="CF90" s="56"/>
      <c r="CG90" s="56"/>
      <c r="CH90" s="56"/>
      <c r="CI90" s="56"/>
      <c r="CJ90" s="56"/>
      <c r="CK90" s="56"/>
      <c r="CL90" s="56"/>
      <c r="CM90" s="56"/>
      <c r="CN90" s="56"/>
      <c r="CO90" s="56"/>
      <c r="CP90" s="56"/>
      <c r="CQ90" s="56"/>
      <c r="CR90" s="56"/>
      <c r="CS90" s="56"/>
      <c r="CT90" s="56"/>
      <c r="CU90" s="56"/>
      <c r="CV90" s="56"/>
      <c r="CW90" s="56"/>
      <c r="CX90" s="56"/>
      <c r="CY90" s="56"/>
      <c r="CZ90" s="56"/>
      <c r="DA90" s="56"/>
      <c r="DB90" s="56"/>
      <c r="DC90" s="56"/>
      <c r="DD90" s="56"/>
      <c r="DE90" s="56"/>
      <c r="DF90" s="56"/>
      <c r="DG90" s="56"/>
      <c r="DH90" s="56"/>
      <c r="DI90" s="56"/>
      <c r="DJ90" s="56"/>
      <c r="DK90" s="56"/>
      <c r="DL90" s="56"/>
      <c r="DM90" s="56"/>
      <c r="DN90" s="56"/>
      <c r="DO90" s="56"/>
      <c r="DP90" s="56"/>
      <c r="DQ90" s="56"/>
      <c r="DR90" s="56"/>
      <c r="DS90" s="56"/>
      <c r="DT90" s="56"/>
      <c r="DU90" s="56"/>
      <c r="DV90" s="56"/>
      <c r="DW90" s="56"/>
      <c r="DX90" s="56"/>
      <c r="DY90" s="56"/>
      <c r="DZ90" s="56"/>
      <c r="EA90" s="56"/>
      <c r="EB90" s="56"/>
      <c r="EC90" s="56"/>
      <c r="ED90" s="56"/>
      <c r="EE90" s="56"/>
      <c r="EF90" s="56"/>
      <c r="EG90" s="56"/>
      <c r="EH90" s="56"/>
      <c r="EI90" s="56"/>
      <c r="EJ90" s="56"/>
      <c r="EK90" s="56"/>
      <c r="EL90" s="56"/>
      <c r="EM90" s="56"/>
      <c r="EN90" s="56"/>
      <c r="EO90" s="56"/>
      <c r="EP90" s="56"/>
      <c r="EQ90" s="56"/>
      <c r="ER90" s="56"/>
      <c r="ES90" s="56"/>
      <c r="ET90" s="56"/>
      <c r="EU90" s="56"/>
      <c r="EV90" s="56"/>
      <c r="EW90" s="56"/>
      <c r="EX90" s="56"/>
      <c r="EY90" s="56"/>
      <c r="EZ90" s="56"/>
      <c r="FA90" s="56"/>
      <c r="FB90" s="56"/>
      <c r="FC90" s="56"/>
      <c r="FD90" s="56"/>
      <c r="FE90" s="56"/>
      <c r="FF90" s="56"/>
      <c r="FG90" s="56"/>
      <c r="FH90" s="56"/>
      <c r="FI90" s="56"/>
      <c r="FJ90" s="56"/>
      <c r="FK90" s="56"/>
      <c r="FL90" s="56"/>
      <c r="FM90" s="56"/>
      <c r="FN90" s="56"/>
      <c r="FO90" s="56"/>
      <c r="FP90" s="56"/>
      <c r="FQ90" s="56"/>
      <c r="FR90" s="56"/>
      <c r="FS90" s="56"/>
      <c r="FT90" s="56"/>
      <c r="FU90" s="56"/>
      <c r="FV90" s="56"/>
      <c r="FW90" s="56"/>
      <c r="FX90" s="56"/>
      <c r="FY90" s="56"/>
      <c r="FZ90" s="56"/>
      <c r="GA90" s="56"/>
      <c r="GB90" s="56"/>
      <c r="GC90" s="56"/>
      <c r="GD90" s="56"/>
      <c r="GE90" s="56"/>
      <c r="GF90" s="56"/>
      <c r="GG90" s="56"/>
      <c r="GH90" s="56"/>
      <c r="GI90" s="56"/>
      <c r="GJ90" s="56"/>
      <c r="GK90" s="56"/>
      <c r="GL90" s="56"/>
      <c r="GM90" s="56"/>
      <c r="GN90" s="56"/>
      <c r="GO90" s="56"/>
      <c r="GP90" s="56"/>
      <c r="GQ90" s="56"/>
      <c r="GR90" s="56"/>
      <c r="GS90" s="56"/>
      <c r="GT90" s="56"/>
      <c r="GU90" s="56"/>
      <c r="GV90" s="56"/>
      <c r="GW90" s="56"/>
      <c r="GX90" s="56"/>
      <c r="GY90" s="56"/>
      <c r="GZ90" s="56"/>
      <c r="HA90" s="56"/>
      <c r="HB90" s="56"/>
      <c r="HC90" s="56"/>
      <c r="HD90" s="56"/>
      <c r="HE90" s="56"/>
      <c r="HF90" s="56"/>
      <c r="HG90" s="56"/>
      <c r="HH90" s="56"/>
      <c r="HI90" s="56"/>
      <c r="HJ90" s="56"/>
      <c r="HK90" s="56"/>
      <c r="HL90" s="56"/>
      <c r="HM90" s="56"/>
      <c r="HN90" s="56"/>
      <c r="HO90" s="56"/>
      <c r="HP90" s="56"/>
      <c r="HQ90" s="56"/>
      <c r="HR90" s="56"/>
      <c r="HS90" s="56"/>
      <c r="HT90" s="56"/>
      <c r="HU90" s="56"/>
      <c r="HV90" s="56"/>
      <c r="HW90" s="56"/>
      <c r="HX90" s="56"/>
      <c r="HY90" s="56"/>
      <c r="HZ90" s="56"/>
      <c r="IA90" s="56"/>
      <c r="IB90" s="56"/>
      <c r="IC90" s="56"/>
      <c r="ID90" s="56"/>
      <c r="IE90" s="56"/>
      <c r="IF90" s="56"/>
      <c r="IG90" s="56"/>
      <c r="IH90" s="56"/>
      <c r="II90" s="56"/>
      <c r="IJ90" s="56"/>
      <c r="IK90" s="56"/>
      <c r="IL90" s="56"/>
      <c r="IM90" s="56"/>
      <c r="IN90" s="56"/>
      <c r="IO90" s="56"/>
      <c r="IP90" s="56"/>
      <c r="IQ90" s="56"/>
      <c r="IR90" s="56"/>
      <c r="IS90" s="56"/>
      <c r="IT90" s="56"/>
      <c r="IU90" s="56"/>
      <c r="IV90" s="56"/>
      <c r="IW90" s="56"/>
      <c r="IX90" s="56"/>
      <c r="IY90" s="56"/>
      <c r="IZ90" s="56"/>
      <c r="JA90" s="56"/>
      <c r="JB90" s="56"/>
      <c r="JC90" s="56"/>
      <c r="JD90" s="56"/>
      <c r="JE90" s="56"/>
      <c r="JF90" s="56"/>
      <c r="JG90" s="56"/>
      <c r="JH90" s="56"/>
      <c r="JI90" s="56"/>
      <c r="JJ90" s="56"/>
      <c r="JK90" s="56"/>
      <c r="JL90" s="56"/>
      <c r="JM90" s="56"/>
      <c r="JN90" s="56"/>
      <c r="JO90" s="56"/>
      <c r="JP90" s="56"/>
      <c r="JQ90" s="56"/>
      <c r="JR90" s="56"/>
      <c r="JS90" s="56"/>
      <c r="JT90" s="56"/>
      <c r="JU90" s="56"/>
      <c r="JV90" s="56"/>
      <c r="JW90" s="56"/>
      <c r="JX90" s="56"/>
      <c r="JY90" s="56"/>
      <c r="JZ90" s="56"/>
      <c r="KA90" s="56"/>
      <c r="KB90" s="56"/>
      <c r="KC90" s="56"/>
      <c r="KD90" s="56"/>
      <c r="KE90" s="56"/>
      <c r="KF90" s="56"/>
      <c r="KG90" s="56"/>
      <c r="KH90" s="56"/>
      <c r="KI90" s="56"/>
      <c r="KJ90" s="56"/>
      <c r="KK90" s="56"/>
      <c r="KL90" s="56"/>
      <c r="KM90" s="56"/>
      <c r="KN90" s="56"/>
      <c r="KO90" s="56"/>
      <c r="KP90" s="56"/>
      <c r="KQ90" s="56"/>
      <c r="KR90" s="56"/>
      <c r="KS90" s="56"/>
      <c r="KT90" s="56"/>
      <c r="KU90" s="56"/>
      <c r="KV90" s="56"/>
      <c r="KW90" s="56"/>
      <c r="KX90" s="56"/>
      <c r="KY90" s="56"/>
      <c r="KZ90" s="56"/>
      <c r="LA90" s="56"/>
      <c r="LB90" s="56"/>
      <c r="LC90" s="56"/>
      <c r="LD90" s="56"/>
      <c r="LE90" s="56"/>
      <c r="LF90" s="56"/>
      <c r="LG90" s="56"/>
      <c r="LH90" s="56"/>
      <c r="LI90" s="56"/>
      <c r="LJ90" s="56"/>
      <c r="LK90" s="56"/>
      <c r="LL90" s="56"/>
      <c r="LM90" s="56"/>
      <c r="LN90" s="56"/>
      <c r="LO90" s="56"/>
      <c r="LP90" s="56"/>
      <c r="LQ90" s="56"/>
      <c r="LR90" s="56"/>
      <c r="LS90" s="56"/>
      <c r="LT90" s="56"/>
      <c r="LU90" s="56"/>
      <c r="LV90" s="56"/>
      <c r="LW90" s="56"/>
      <c r="LX90" s="56"/>
      <c r="LY90" s="56"/>
      <c r="LZ90" s="56"/>
      <c r="MA90" s="56"/>
      <c r="MB90" s="56"/>
      <c r="MC90" s="56"/>
      <c r="MD90" s="56"/>
      <c r="ME90" s="56"/>
      <c r="MF90" s="56"/>
      <c r="MG90" s="56"/>
      <c r="MH90" s="56"/>
      <c r="MI90" s="56"/>
      <c r="MJ90" s="56"/>
      <c r="MK90" s="56"/>
      <c r="ML90" s="56"/>
      <c r="MM90" s="56"/>
      <c r="MN90" s="56"/>
      <c r="MO90" s="56"/>
      <c r="MP90" s="56"/>
      <c r="MQ90" s="56"/>
      <c r="MR90" s="56"/>
      <c r="MS90" s="56"/>
      <c r="MT90" s="56"/>
      <c r="MU90" s="56"/>
      <c r="MV90" s="56"/>
      <c r="MW90" s="56"/>
      <c r="MX90" s="56"/>
      <c r="MY90" s="56"/>
      <c r="MZ90" s="56"/>
      <c r="NA90" s="56"/>
      <c r="NB90" s="56"/>
      <c r="NC90" s="56"/>
      <c r="ND90" s="56"/>
      <c r="NE90" s="56"/>
      <c r="NF90" s="56"/>
      <c r="NG90" s="56"/>
      <c r="NH90" s="56"/>
      <c r="NI90" s="56"/>
      <c r="NJ90" s="56"/>
      <c r="NK90" s="56"/>
      <c r="NL90" s="56"/>
      <c r="NM90" s="56"/>
      <c r="NN90" s="56"/>
      <c r="NO90" s="56"/>
      <c r="NP90" s="56"/>
      <c r="NQ90" s="56"/>
      <c r="NR90" s="56"/>
      <c r="NS90" s="56"/>
      <c r="NT90" s="56"/>
      <c r="NU90" s="56"/>
      <c r="NV90" s="56"/>
      <c r="NW90" s="56"/>
      <c r="NX90" s="56"/>
      <c r="NY90" s="56"/>
      <c r="NZ90" s="56"/>
      <c r="OA90" s="56"/>
      <c r="OB90" s="56"/>
      <c r="OC90" s="56"/>
      <c r="OD90" s="56"/>
      <c r="OE90" s="56"/>
      <c r="OF90" s="56"/>
      <c r="OG90" s="56"/>
      <c r="OH90" s="56"/>
      <c r="OI90" s="56"/>
      <c r="OJ90" s="56"/>
      <c r="OK90" s="56"/>
      <c r="OL90" s="56"/>
      <c r="OM90" s="56"/>
      <c r="ON90" s="56"/>
      <c r="OO90" s="56"/>
      <c r="OP90" s="56"/>
      <c r="OQ90" s="56"/>
      <c r="OR90" s="56"/>
      <c r="OS90" s="56"/>
      <c r="OT90" s="56"/>
      <c r="OU90" s="56"/>
      <c r="OV90" s="56"/>
      <c r="OW90" s="56"/>
      <c r="OX90" s="56"/>
      <c r="OY90" s="56"/>
      <c r="OZ90" s="56"/>
      <c r="PA90" s="56"/>
      <c r="PB90" s="56"/>
      <c r="PC90" s="56"/>
      <c r="PD90" s="56"/>
      <c r="PE90" s="56"/>
      <c r="PF90" s="56"/>
      <c r="PG90" s="56"/>
      <c r="PH90" s="56"/>
      <c r="PI90" s="56"/>
      <c r="PJ90" s="56"/>
      <c r="PK90" s="56"/>
      <c r="PL90" s="56"/>
      <c r="PM90" s="56"/>
      <c r="PN90" s="56"/>
      <c r="PO90" s="56"/>
      <c r="PP90" s="56"/>
      <c r="PQ90" s="56"/>
      <c r="PR90" s="56"/>
      <c r="PS90" s="56"/>
      <c r="PT90" s="56"/>
      <c r="PU90" s="56"/>
      <c r="PV90" s="56"/>
      <c r="PW90" s="56"/>
      <c r="PX90" s="56"/>
      <c r="PY90" s="56"/>
      <c r="PZ90" s="56"/>
      <c r="QA90" s="56"/>
      <c r="QB90" s="56"/>
      <c r="QC90" s="56"/>
      <c r="QD90" s="56"/>
      <c r="QE90" s="56"/>
      <c r="QF90" s="56"/>
      <c r="QG90" s="56"/>
      <c r="QH90" s="56"/>
      <c r="QI90" s="56"/>
      <c r="QJ90" s="56"/>
      <c r="QK90" s="56"/>
      <c r="QL90" s="56"/>
      <c r="QM90" s="56"/>
      <c r="QN90" s="56"/>
      <c r="QO90" s="56"/>
      <c r="QP90" s="56"/>
      <c r="QQ90" s="56"/>
      <c r="QR90" s="56"/>
      <c r="QS90" s="56"/>
      <c r="QT90" s="56"/>
      <c r="QU90" s="56"/>
      <c r="QV90" s="56"/>
      <c r="QW90" s="56"/>
      <c r="QX90" s="56"/>
      <c r="QY90" s="56"/>
      <c r="QZ90" s="56"/>
      <c r="RA90" s="56"/>
      <c r="RB90" s="56"/>
      <c r="RC90" s="56"/>
      <c r="RD90" s="56"/>
      <c r="RE90" s="56"/>
      <c r="RF90" s="56"/>
      <c r="RG90" s="56"/>
      <c r="RH90" s="56"/>
      <c r="RI90" s="56"/>
      <c r="RJ90" s="56"/>
      <c r="RK90" s="56"/>
      <c r="RL90" s="56"/>
      <c r="RM90" s="56"/>
      <c r="RN90" s="56"/>
      <c r="RO90" s="56"/>
      <c r="RP90" s="56"/>
      <c r="RQ90" s="56"/>
      <c r="RR90" s="56"/>
      <c r="RS90" s="56"/>
      <c r="RT90" s="56"/>
      <c r="RU90" s="56"/>
      <c r="RV90" s="56"/>
      <c r="RW90" s="56"/>
      <c r="RX90" s="56"/>
      <c r="RY90" s="56"/>
      <c r="RZ90" s="56"/>
      <c r="SA90" s="56"/>
      <c r="SB90" s="56"/>
      <c r="SC90" s="56"/>
      <c r="SD90" s="56"/>
      <c r="SE90" s="56"/>
      <c r="SF90" s="56"/>
      <c r="SG90" s="56"/>
      <c r="SH90" s="56"/>
      <c r="SI90" s="56"/>
      <c r="SJ90" s="56"/>
      <c r="SK90" s="56"/>
      <c r="SL90" s="56"/>
      <c r="SM90" s="56"/>
      <c r="SN90" s="56"/>
      <c r="SO90" s="56"/>
      <c r="SP90" s="56"/>
      <c r="SQ90" s="56"/>
      <c r="SR90" s="56"/>
      <c r="SS90" s="56"/>
      <c r="ST90" s="56"/>
      <c r="SU90" s="56"/>
      <c r="SV90" s="56"/>
      <c r="SW90" s="56"/>
      <c r="SX90" s="56"/>
      <c r="SY90" s="56"/>
      <c r="SZ90" s="56"/>
      <c r="TA90" s="56"/>
      <c r="TB90" s="56"/>
      <c r="TC90" s="56"/>
      <c r="TD90" s="56"/>
      <c r="TE90" s="56"/>
      <c r="TF90" s="56"/>
      <c r="TG90" s="56"/>
      <c r="TH90" s="56"/>
      <c r="TI90" s="56"/>
      <c r="TJ90" s="56"/>
      <c r="TK90" s="56"/>
      <c r="TL90" s="56"/>
      <c r="TM90" s="56"/>
      <c r="TN90" s="56"/>
      <c r="TO90" s="56"/>
      <c r="TP90" s="56"/>
      <c r="TQ90" s="56"/>
      <c r="TR90" s="56"/>
      <c r="TS90" s="56"/>
      <c r="TT90" s="56"/>
      <c r="TU90" s="56"/>
      <c r="TV90" s="56"/>
      <c r="TW90" s="56"/>
      <c r="TX90" s="56"/>
      <c r="TY90" s="56"/>
      <c r="TZ90" s="56"/>
      <c r="UA90" s="56"/>
      <c r="UB90" s="56"/>
      <c r="UC90" s="56"/>
      <c r="UD90" s="56"/>
      <c r="UE90" s="56"/>
      <c r="UF90" s="56"/>
      <c r="UG90" s="56"/>
      <c r="UH90" s="56"/>
      <c r="UI90" s="56"/>
      <c r="UJ90" s="56"/>
      <c r="UK90" s="56"/>
      <c r="UL90" s="56"/>
      <c r="UM90" s="56"/>
      <c r="UN90" s="56"/>
      <c r="UO90" s="56"/>
      <c r="UP90" s="56"/>
      <c r="UQ90" s="56"/>
      <c r="UR90" s="56"/>
      <c r="US90" s="56"/>
      <c r="UT90" s="56"/>
      <c r="UU90" s="56"/>
      <c r="UV90" s="56"/>
      <c r="UW90" s="56"/>
      <c r="UX90" s="56"/>
      <c r="UY90" s="56"/>
      <c r="UZ90" s="56"/>
      <c r="VA90" s="56"/>
      <c r="VB90" s="56"/>
      <c r="VC90" s="56"/>
      <c r="VD90" s="56"/>
      <c r="VE90" s="56"/>
      <c r="VF90" s="56"/>
      <c r="VG90" s="56"/>
      <c r="VH90" s="56"/>
      <c r="VI90" s="56"/>
      <c r="VJ90" s="56"/>
      <c r="VK90" s="56"/>
      <c r="VL90" s="56"/>
      <c r="VM90" s="56"/>
      <c r="VN90" s="56"/>
      <c r="VO90" s="56"/>
      <c r="VP90" s="56"/>
      <c r="VQ90" s="56"/>
      <c r="VR90" s="56"/>
      <c r="VS90" s="56"/>
      <c r="VT90" s="56"/>
      <c r="VU90" s="56"/>
      <c r="VV90" s="56"/>
      <c r="VW90" s="56"/>
      <c r="VX90" s="56"/>
      <c r="VY90" s="56"/>
      <c r="VZ90" s="56"/>
      <c r="WA90" s="56"/>
      <c r="WB90" s="56"/>
      <c r="WC90" s="56"/>
      <c r="WD90" s="56"/>
      <c r="WE90" s="56"/>
      <c r="WF90" s="56"/>
      <c r="WG90" s="56"/>
      <c r="WH90" s="56"/>
      <c r="WI90" s="56"/>
      <c r="WJ90" s="56"/>
      <c r="WK90" s="56"/>
      <c r="WL90" s="56"/>
      <c r="WM90" s="56"/>
      <c r="WN90" s="56"/>
      <c r="WO90" s="56"/>
      <c r="WP90" s="56"/>
      <c r="WQ90" s="56"/>
      <c r="WR90" s="56"/>
      <c r="WS90" s="56"/>
      <c r="WT90" s="56"/>
      <c r="WU90" s="56"/>
      <c r="WV90" s="56"/>
      <c r="WW90" s="56"/>
      <c r="WX90" s="56"/>
      <c r="WY90" s="56"/>
      <c r="WZ90" s="56"/>
      <c r="XA90" s="56"/>
      <c r="XB90" s="56"/>
      <c r="XC90" s="56"/>
      <c r="XD90" s="56"/>
      <c r="XE90" s="56"/>
      <c r="XF90" s="56"/>
      <c r="XG90" s="56"/>
      <c r="XH90" s="56"/>
      <c r="XI90" s="56"/>
      <c r="XJ90" s="56"/>
      <c r="XK90" s="56"/>
      <c r="XL90" s="56"/>
      <c r="XM90" s="56"/>
      <c r="XN90" s="56"/>
      <c r="XO90" s="56"/>
      <c r="XP90" s="56"/>
      <c r="XQ90" s="56"/>
      <c r="XR90" s="56"/>
      <c r="XS90" s="56"/>
      <c r="XT90" s="56"/>
      <c r="XU90" s="56"/>
      <c r="XV90" s="56"/>
      <c r="XW90" s="56"/>
      <c r="XX90" s="56"/>
      <c r="XY90" s="56"/>
      <c r="XZ90" s="56"/>
      <c r="YA90" s="56"/>
      <c r="YB90" s="56"/>
      <c r="YC90" s="56"/>
      <c r="YD90" s="56"/>
      <c r="YE90" s="56"/>
      <c r="YF90" s="56"/>
      <c r="YG90" s="56"/>
      <c r="YH90" s="56"/>
      <c r="YI90" s="56"/>
      <c r="YJ90" s="56"/>
      <c r="YK90" s="56"/>
      <c r="YL90" s="56"/>
      <c r="YM90" s="56"/>
      <c r="YN90" s="56"/>
      <c r="YO90" s="56"/>
      <c r="YP90" s="56"/>
      <c r="YQ90" s="56"/>
      <c r="YR90" s="56"/>
      <c r="YS90" s="56"/>
      <c r="YT90" s="56"/>
      <c r="YU90" s="56"/>
      <c r="YV90" s="56"/>
      <c r="YW90" s="56"/>
      <c r="YX90" s="56"/>
      <c r="YY90" s="56"/>
    </row>
    <row r="91" spans="2:675" s="1" customFormat="1" ht="15" hidden="1" customHeight="1">
      <c r="B91" s="56"/>
      <c r="C91" s="56"/>
      <c r="D91" s="56"/>
      <c r="E91" s="56"/>
      <c r="F91" s="56"/>
      <c r="G91" s="56"/>
      <c r="H91" s="56"/>
      <c r="I91" s="56"/>
      <c r="J91" s="56"/>
      <c r="K91" s="56"/>
      <c r="L91" s="56"/>
      <c r="M91" s="56"/>
      <c r="N91" s="56"/>
      <c r="O91" s="56"/>
      <c r="P91" s="56"/>
      <c r="Q91" s="56"/>
      <c r="R91" s="56"/>
      <c r="S91" s="56"/>
      <c r="T91" s="56"/>
      <c r="U91" s="56"/>
      <c r="V91" s="56"/>
      <c r="W91" s="56"/>
      <c r="X91" s="56"/>
      <c r="Y91" s="56"/>
      <c r="Z91" s="56"/>
      <c r="AA91" s="56"/>
      <c r="AB91" s="56"/>
      <c r="AC91" s="56"/>
      <c r="AD91" s="56"/>
      <c r="AE91" s="56"/>
      <c r="AF91" s="56"/>
      <c r="AG91" s="56"/>
      <c r="AH91" s="56"/>
      <c r="AI91" s="56"/>
      <c r="AJ91" s="56"/>
      <c r="AK91" s="56"/>
      <c r="AL91" s="56"/>
      <c r="AM91" s="56"/>
      <c r="AN91" s="56"/>
      <c r="AO91" s="56"/>
      <c r="AP91" s="56"/>
      <c r="AQ91" s="56"/>
      <c r="AR91" s="56"/>
      <c r="AS91" s="56"/>
      <c r="AT91" s="56"/>
      <c r="AU91" s="56"/>
      <c r="AV91" s="56"/>
      <c r="AW91" s="56"/>
      <c r="AX91" s="56"/>
      <c r="AY91" s="56"/>
      <c r="AZ91" s="56"/>
      <c r="BA91" s="56"/>
      <c r="BB91" s="56"/>
      <c r="BC91" s="56"/>
      <c r="BD91" s="56"/>
      <c r="BE91" s="56"/>
      <c r="BF91" s="56"/>
      <c r="BG91" s="56"/>
      <c r="BH91" s="56"/>
      <c r="BI91" s="56"/>
      <c r="BJ91" s="56"/>
      <c r="BK91" s="56"/>
      <c r="BL91" s="56"/>
      <c r="BM91" s="56"/>
      <c r="BN91" s="56"/>
      <c r="BO91" s="56"/>
      <c r="BP91" s="56"/>
      <c r="BQ91" s="56"/>
      <c r="BR91" s="56"/>
      <c r="BS91" s="56"/>
      <c r="BT91" s="56"/>
      <c r="BU91" s="56"/>
      <c r="BV91" s="56"/>
      <c r="BW91" s="56"/>
      <c r="BX91" s="56"/>
      <c r="BY91" s="56"/>
      <c r="BZ91" s="56"/>
      <c r="CA91" s="56"/>
      <c r="CB91" s="56"/>
      <c r="CC91" s="56"/>
      <c r="CD91" s="56"/>
      <c r="CE91" s="56"/>
      <c r="CF91" s="56"/>
      <c r="CG91" s="56"/>
      <c r="CH91" s="56"/>
      <c r="CI91" s="56"/>
      <c r="CJ91" s="56"/>
      <c r="CK91" s="56"/>
      <c r="CL91" s="56"/>
      <c r="CM91" s="56"/>
      <c r="CN91" s="56"/>
      <c r="CO91" s="56"/>
      <c r="CP91" s="56"/>
      <c r="CQ91" s="56"/>
      <c r="CR91" s="56"/>
      <c r="CS91" s="56"/>
      <c r="CT91" s="56"/>
      <c r="CU91" s="56"/>
      <c r="CV91" s="56"/>
      <c r="CW91" s="56"/>
      <c r="CX91" s="56"/>
      <c r="CY91" s="56"/>
      <c r="CZ91" s="56"/>
      <c r="DA91" s="56"/>
      <c r="DB91" s="56"/>
      <c r="DC91" s="56"/>
      <c r="DD91" s="56"/>
      <c r="DE91" s="56"/>
      <c r="DF91" s="56"/>
      <c r="DG91" s="56"/>
      <c r="DH91" s="56"/>
      <c r="DI91" s="56"/>
      <c r="DJ91" s="56"/>
      <c r="DK91" s="56"/>
      <c r="DL91" s="56"/>
      <c r="DM91" s="56"/>
      <c r="DN91" s="56"/>
      <c r="DO91" s="56"/>
      <c r="DP91" s="56"/>
      <c r="DQ91" s="56"/>
      <c r="DR91" s="56"/>
      <c r="DS91" s="56"/>
      <c r="DT91" s="56"/>
      <c r="DU91" s="56"/>
      <c r="DV91" s="56"/>
      <c r="DW91" s="56"/>
      <c r="DX91" s="56"/>
      <c r="DY91" s="56"/>
      <c r="DZ91" s="56"/>
      <c r="EA91" s="56"/>
      <c r="EB91" s="56"/>
      <c r="EC91" s="56"/>
      <c r="ED91" s="56"/>
      <c r="EE91" s="56"/>
      <c r="EF91" s="56"/>
      <c r="EG91" s="56"/>
      <c r="EH91" s="56"/>
      <c r="EI91" s="56"/>
      <c r="EJ91" s="56"/>
      <c r="EK91" s="56"/>
      <c r="EL91" s="56"/>
      <c r="EM91" s="56"/>
      <c r="EN91" s="56"/>
      <c r="EO91" s="56"/>
      <c r="EP91" s="56"/>
      <c r="EQ91" s="56"/>
      <c r="ER91" s="56"/>
      <c r="ES91" s="56"/>
      <c r="ET91" s="56"/>
      <c r="EU91" s="56"/>
      <c r="EV91" s="56"/>
      <c r="EW91" s="56"/>
      <c r="EX91" s="56"/>
      <c r="EY91" s="56"/>
      <c r="EZ91" s="56"/>
      <c r="FA91" s="56"/>
      <c r="FB91" s="56"/>
      <c r="FC91" s="56"/>
      <c r="FD91" s="56"/>
      <c r="FE91" s="56"/>
      <c r="FF91" s="56"/>
      <c r="FG91" s="56"/>
      <c r="FH91" s="56"/>
      <c r="FI91" s="56"/>
      <c r="FJ91" s="56"/>
      <c r="FK91" s="56"/>
      <c r="FL91" s="56"/>
      <c r="FM91" s="56"/>
      <c r="FN91" s="56"/>
      <c r="FO91" s="56"/>
      <c r="FP91" s="56"/>
      <c r="FQ91" s="56"/>
      <c r="FR91" s="56"/>
      <c r="FS91" s="56"/>
      <c r="FT91" s="56"/>
      <c r="FU91" s="56"/>
      <c r="FV91" s="56"/>
      <c r="FW91" s="56"/>
      <c r="FX91" s="56"/>
      <c r="FY91" s="56"/>
      <c r="FZ91" s="56"/>
      <c r="GA91" s="56"/>
      <c r="GB91" s="56"/>
      <c r="GC91" s="56"/>
      <c r="GD91" s="56"/>
      <c r="GE91" s="56"/>
      <c r="GF91" s="56"/>
      <c r="GG91" s="56"/>
      <c r="GH91" s="56"/>
      <c r="GI91" s="56"/>
      <c r="GJ91" s="56"/>
      <c r="GK91" s="56"/>
      <c r="GL91" s="56"/>
      <c r="GM91" s="56"/>
      <c r="GN91" s="56"/>
      <c r="GO91" s="56"/>
      <c r="GP91" s="56"/>
      <c r="GQ91" s="56"/>
      <c r="GR91" s="56"/>
      <c r="GS91" s="56"/>
      <c r="GT91" s="56"/>
      <c r="GU91" s="56"/>
      <c r="GV91" s="56"/>
      <c r="GW91" s="56"/>
      <c r="GX91" s="56"/>
      <c r="GY91" s="56"/>
      <c r="GZ91" s="56"/>
      <c r="HA91" s="56"/>
      <c r="HB91" s="56"/>
      <c r="HC91" s="56"/>
      <c r="HD91" s="56"/>
      <c r="HE91" s="56"/>
      <c r="HF91" s="56"/>
      <c r="HG91" s="56"/>
      <c r="HH91" s="56"/>
      <c r="HI91" s="56"/>
      <c r="HJ91" s="56"/>
      <c r="HK91" s="56"/>
      <c r="HL91" s="56"/>
      <c r="HM91" s="56"/>
      <c r="HN91" s="56"/>
      <c r="HO91" s="56"/>
      <c r="HP91" s="56"/>
      <c r="HQ91" s="56"/>
      <c r="HR91" s="56"/>
      <c r="HS91" s="56"/>
      <c r="HT91" s="56"/>
      <c r="HU91" s="56"/>
      <c r="HV91" s="56"/>
      <c r="HW91" s="56"/>
      <c r="HX91" s="56"/>
      <c r="HY91" s="56"/>
      <c r="HZ91" s="56"/>
      <c r="IA91" s="56"/>
      <c r="IB91" s="56"/>
      <c r="IC91" s="56"/>
      <c r="ID91" s="56"/>
      <c r="IE91" s="56"/>
      <c r="IF91" s="56"/>
      <c r="IG91" s="56"/>
      <c r="IH91" s="56"/>
      <c r="II91" s="56"/>
      <c r="IJ91" s="56"/>
      <c r="IK91" s="56"/>
      <c r="IL91" s="56"/>
      <c r="IM91" s="56"/>
      <c r="IN91" s="56"/>
      <c r="IO91" s="56"/>
      <c r="IP91" s="56"/>
      <c r="IQ91" s="56"/>
      <c r="IR91" s="56"/>
      <c r="IS91" s="56"/>
      <c r="IT91" s="56"/>
      <c r="IU91" s="56"/>
      <c r="IV91" s="56"/>
      <c r="IW91" s="56"/>
      <c r="IX91" s="56"/>
      <c r="IY91" s="56"/>
      <c r="IZ91" s="56"/>
      <c r="JA91" s="56"/>
      <c r="JB91" s="56"/>
      <c r="JC91" s="56"/>
      <c r="JD91" s="56"/>
      <c r="JE91" s="56"/>
      <c r="JF91" s="56"/>
      <c r="JG91" s="56"/>
      <c r="JH91" s="56"/>
      <c r="JI91" s="56"/>
      <c r="JJ91" s="56"/>
      <c r="JK91" s="56"/>
      <c r="JL91" s="56"/>
      <c r="JM91" s="56"/>
      <c r="JN91" s="56"/>
      <c r="JO91" s="56"/>
      <c r="JP91" s="56"/>
      <c r="JQ91" s="56"/>
      <c r="JR91" s="56"/>
      <c r="JS91" s="56"/>
      <c r="JT91" s="56"/>
      <c r="JU91" s="56"/>
      <c r="JV91" s="56"/>
      <c r="JW91" s="56"/>
      <c r="JX91" s="56"/>
      <c r="JY91" s="56"/>
      <c r="JZ91" s="56"/>
      <c r="KA91" s="56"/>
      <c r="KB91" s="56"/>
      <c r="KC91" s="56"/>
      <c r="KD91" s="56"/>
      <c r="KE91" s="56"/>
      <c r="KF91" s="56"/>
      <c r="KG91" s="56"/>
      <c r="KH91" s="56"/>
      <c r="KI91" s="56"/>
      <c r="KJ91" s="56"/>
      <c r="KK91" s="56"/>
      <c r="KL91" s="56"/>
      <c r="KM91" s="56"/>
      <c r="KN91" s="56"/>
      <c r="KO91" s="56"/>
      <c r="KP91" s="56"/>
      <c r="KQ91" s="56"/>
      <c r="KR91" s="56"/>
      <c r="KS91" s="56"/>
      <c r="KT91" s="56"/>
      <c r="KU91" s="56"/>
      <c r="KV91" s="56"/>
      <c r="KW91" s="56"/>
      <c r="KX91" s="56"/>
      <c r="KY91" s="56"/>
      <c r="KZ91" s="56"/>
      <c r="LA91" s="56"/>
      <c r="LB91" s="56"/>
      <c r="LC91" s="56"/>
      <c r="LD91" s="56"/>
      <c r="LE91" s="56"/>
      <c r="LF91" s="56"/>
      <c r="LG91" s="56"/>
      <c r="LH91" s="56"/>
      <c r="LI91" s="56"/>
      <c r="LJ91" s="56"/>
      <c r="LK91" s="56"/>
      <c r="LL91" s="56"/>
      <c r="LM91" s="56"/>
      <c r="LN91" s="56"/>
      <c r="LO91" s="56"/>
      <c r="LP91" s="56"/>
      <c r="LQ91" s="56"/>
      <c r="LR91" s="56"/>
      <c r="LS91" s="56"/>
      <c r="LT91" s="56"/>
      <c r="LU91" s="56"/>
      <c r="LV91" s="56"/>
      <c r="LW91" s="56"/>
      <c r="LX91" s="56"/>
      <c r="LY91" s="56"/>
      <c r="LZ91" s="56"/>
      <c r="MA91" s="56"/>
      <c r="MB91" s="56"/>
      <c r="MC91" s="56"/>
      <c r="MD91" s="56"/>
      <c r="ME91" s="56"/>
      <c r="MF91" s="56"/>
      <c r="MG91" s="56"/>
      <c r="MH91" s="56"/>
      <c r="MI91" s="56"/>
      <c r="MJ91" s="56"/>
      <c r="MK91" s="56"/>
      <c r="ML91" s="56"/>
      <c r="MM91" s="56"/>
      <c r="MN91" s="56"/>
      <c r="MO91" s="56"/>
      <c r="MP91" s="56"/>
      <c r="MQ91" s="56"/>
      <c r="MR91" s="56"/>
      <c r="MS91" s="56"/>
      <c r="MT91" s="56"/>
      <c r="MU91" s="56"/>
      <c r="MV91" s="56"/>
      <c r="MW91" s="56"/>
      <c r="MX91" s="56"/>
      <c r="MY91" s="56"/>
      <c r="MZ91" s="56"/>
      <c r="NA91" s="56"/>
      <c r="NB91" s="56"/>
      <c r="NC91" s="56"/>
      <c r="ND91" s="56"/>
      <c r="NE91" s="56"/>
      <c r="NF91" s="56"/>
      <c r="NG91" s="56"/>
      <c r="NH91" s="56"/>
      <c r="NI91" s="56"/>
      <c r="NJ91" s="56"/>
      <c r="NK91" s="56"/>
      <c r="NL91" s="56"/>
      <c r="NM91" s="56"/>
      <c r="NN91" s="56"/>
      <c r="NO91" s="56"/>
      <c r="NP91" s="56"/>
      <c r="NQ91" s="56"/>
      <c r="NR91" s="56"/>
      <c r="NS91" s="56"/>
      <c r="NT91" s="56"/>
      <c r="NU91" s="56"/>
      <c r="NV91" s="56"/>
      <c r="NW91" s="56"/>
      <c r="NX91" s="56"/>
      <c r="NY91" s="56"/>
      <c r="NZ91" s="56"/>
      <c r="OA91" s="56"/>
      <c r="OB91" s="56"/>
      <c r="OC91" s="56"/>
      <c r="OD91" s="56"/>
      <c r="OE91" s="56"/>
      <c r="OF91" s="56"/>
      <c r="OG91" s="56"/>
      <c r="OH91" s="56"/>
      <c r="OI91" s="56"/>
      <c r="OJ91" s="56"/>
      <c r="OK91" s="56"/>
      <c r="OL91" s="56"/>
      <c r="OM91" s="56"/>
      <c r="ON91" s="56"/>
      <c r="OO91" s="56"/>
      <c r="OP91" s="56"/>
      <c r="OQ91" s="56"/>
      <c r="OR91" s="56"/>
      <c r="OS91" s="56"/>
      <c r="OT91" s="56"/>
      <c r="OU91" s="56"/>
      <c r="OV91" s="56"/>
      <c r="OW91" s="56"/>
      <c r="OX91" s="56"/>
      <c r="OY91" s="56"/>
      <c r="OZ91" s="56"/>
      <c r="PA91" s="56"/>
      <c r="PB91" s="56"/>
      <c r="PC91" s="56"/>
      <c r="PD91" s="56"/>
      <c r="PE91" s="56"/>
      <c r="PF91" s="56"/>
      <c r="PG91" s="56"/>
      <c r="PH91" s="56"/>
      <c r="PI91" s="56"/>
      <c r="PJ91" s="56"/>
      <c r="PK91" s="56"/>
      <c r="PL91" s="56"/>
      <c r="PM91" s="56"/>
      <c r="PN91" s="56"/>
      <c r="PO91" s="56"/>
      <c r="PP91" s="56"/>
      <c r="PQ91" s="56"/>
      <c r="PR91" s="56"/>
      <c r="PS91" s="56"/>
      <c r="PT91" s="56"/>
      <c r="PU91" s="56"/>
      <c r="PV91" s="56"/>
      <c r="PW91" s="56"/>
      <c r="PX91" s="56"/>
      <c r="PY91" s="56"/>
      <c r="PZ91" s="56"/>
      <c r="QA91" s="56"/>
      <c r="QB91" s="56"/>
      <c r="QC91" s="56"/>
      <c r="QD91" s="56"/>
      <c r="QE91" s="56"/>
      <c r="QF91" s="56"/>
      <c r="QG91" s="56"/>
      <c r="QH91" s="56"/>
      <c r="QI91" s="56"/>
      <c r="QJ91" s="56"/>
      <c r="QK91" s="56"/>
      <c r="QL91" s="56"/>
      <c r="QM91" s="56"/>
      <c r="QN91" s="56"/>
      <c r="QO91" s="56"/>
      <c r="QP91" s="56"/>
      <c r="QQ91" s="56"/>
      <c r="QR91" s="56"/>
      <c r="QS91" s="56"/>
      <c r="QT91" s="56"/>
      <c r="QU91" s="56"/>
      <c r="QV91" s="56"/>
      <c r="QW91" s="56"/>
      <c r="QX91" s="56"/>
      <c r="QY91" s="56"/>
      <c r="QZ91" s="56"/>
      <c r="RA91" s="56"/>
      <c r="RB91" s="56"/>
      <c r="RC91" s="56"/>
      <c r="RD91" s="56"/>
      <c r="RE91" s="56"/>
      <c r="RF91" s="56"/>
      <c r="RG91" s="56"/>
      <c r="RH91" s="56"/>
      <c r="RI91" s="56"/>
      <c r="RJ91" s="56"/>
      <c r="RK91" s="56"/>
      <c r="RL91" s="56"/>
      <c r="RM91" s="56"/>
      <c r="RN91" s="56"/>
      <c r="RO91" s="56"/>
      <c r="RP91" s="56"/>
      <c r="RQ91" s="56"/>
      <c r="RR91" s="56"/>
      <c r="RS91" s="56"/>
      <c r="RT91" s="56"/>
      <c r="RU91" s="56"/>
      <c r="RV91" s="56"/>
      <c r="RW91" s="56"/>
      <c r="RX91" s="56"/>
      <c r="RY91" s="56"/>
      <c r="RZ91" s="56"/>
      <c r="SA91" s="56"/>
      <c r="SB91" s="56"/>
      <c r="SC91" s="56"/>
      <c r="SD91" s="56"/>
      <c r="SE91" s="56"/>
      <c r="SF91" s="56"/>
      <c r="SG91" s="56"/>
      <c r="SH91" s="56"/>
      <c r="SI91" s="56"/>
      <c r="SJ91" s="56"/>
      <c r="SK91" s="56"/>
      <c r="SL91" s="56"/>
      <c r="SM91" s="56"/>
      <c r="SN91" s="56"/>
      <c r="SO91" s="56"/>
      <c r="SP91" s="56"/>
      <c r="SQ91" s="56"/>
      <c r="SR91" s="56"/>
      <c r="SS91" s="56"/>
      <c r="ST91" s="56"/>
      <c r="SU91" s="56"/>
      <c r="SV91" s="56"/>
      <c r="SW91" s="56"/>
      <c r="SX91" s="56"/>
      <c r="SY91" s="56"/>
      <c r="SZ91" s="56"/>
      <c r="TA91" s="56"/>
      <c r="TB91" s="56"/>
      <c r="TC91" s="56"/>
      <c r="TD91" s="56"/>
      <c r="TE91" s="56"/>
      <c r="TF91" s="56"/>
      <c r="TG91" s="56"/>
      <c r="TH91" s="56"/>
      <c r="TI91" s="56"/>
      <c r="TJ91" s="56"/>
      <c r="TK91" s="56"/>
      <c r="TL91" s="56"/>
      <c r="TM91" s="56"/>
      <c r="TN91" s="56"/>
      <c r="TO91" s="56"/>
      <c r="TP91" s="56"/>
      <c r="TQ91" s="56"/>
      <c r="TR91" s="56"/>
      <c r="TS91" s="56"/>
      <c r="TT91" s="56"/>
      <c r="TU91" s="56"/>
      <c r="TV91" s="56"/>
      <c r="TW91" s="56"/>
      <c r="TX91" s="56"/>
      <c r="TY91" s="56"/>
      <c r="TZ91" s="56"/>
      <c r="UA91" s="56"/>
      <c r="UB91" s="56"/>
      <c r="UC91" s="56"/>
      <c r="UD91" s="56"/>
      <c r="UE91" s="56"/>
      <c r="UF91" s="56"/>
      <c r="UG91" s="56"/>
      <c r="UH91" s="56"/>
      <c r="UI91" s="56"/>
      <c r="UJ91" s="56"/>
      <c r="UK91" s="56"/>
      <c r="UL91" s="56"/>
      <c r="UM91" s="56"/>
      <c r="UN91" s="56"/>
      <c r="UO91" s="56"/>
      <c r="UP91" s="56"/>
      <c r="UQ91" s="56"/>
      <c r="UR91" s="56"/>
      <c r="US91" s="56"/>
      <c r="UT91" s="56"/>
      <c r="UU91" s="56"/>
      <c r="UV91" s="56"/>
      <c r="UW91" s="56"/>
      <c r="UX91" s="56"/>
      <c r="UY91" s="56"/>
      <c r="UZ91" s="56"/>
      <c r="VA91" s="56"/>
      <c r="VB91" s="56"/>
      <c r="VC91" s="56"/>
      <c r="VD91" s="56"/>
      <c r="VE91" s="56"/>
      <c r="VF91" s="56"/>
      <c r="VG91" s="56"/>
      <c r="VH91" s="56"/>
      <c r="VI91" s="56"/>
      <c r="VJ91" s="56"/>
      <c r="VK91" s="56"/>
      <c r="VL91" s="56"/>
      <c r="VM91" s="56"/>
      <c r="VN91" s="56"/>
      <c r="VO91" s="56"/>
      <c r="VP91" s="56"/>
      <c r="VQ91" s="56"/>
      <c r="VR91" s="56"/>
      <c r="VS91" s="56"/>
      <c r="VT91" s="56"/>
      <c r="VU91" s="56"/>
      <c r="VV91" s="56"/>
      <c r="VW91" s="56"/>
      <c r="VX91" s="56"/>
      <c r="VY91" s="56"/>
      <c r="VZ91" s="56"/>
      <c r="WA91" s="56"/>
      <c r="WB91" s="56"/>
      <c r="WC91" s="56"/>
      <c r="WD91" s="56"/>
      <c r="WE91" s="56"/>
      <c r="WF91" s="56"/>
      <c r="WG91" s="56"/>
      <c r="WH91" s="56"/>
      <c r="WI91" s="56"/>
      <c r="WJ91" s="56"/>
      <c r="WK91" s="56"/>
      <c r="WL91" s="56"/>
      <c r="WM91" s="56"/>
      <c r="WN91" s="56"/>
      <c r="WO91" s="56"/>
      <c r="WP91" s="56"/>
      <c r="WQ91" s="56"/>
      <c r="WR91" s="56"/>
      <c r="WS91" s="56"/>
      <c r="WT91" s="56"/>
      <c r="WU91" s="56"/>
      <c r="WV91" s="56"/>
      <c r="WW91" s="56"/>
      <c r="WX91" s="56"/>
      <c r="WY91" s="56"/>
      <c r="WZ91" s="56"/>
      <c r="XA91" s="56"/>
      <c r="XB91" s="56"/>
      <c r="XC91" s="56"/>
      <c r="XD91" s="56"/>
      <c r="XE91" s="56"/>
      <c r="XF91" s="56"/>
      <c r="XG91" s="56"/>
      <c r="XH91" s="56"/>
      <c r="XI91" s="56"/>
      <c r="XJ91" s="56"/>
      <c r="XK91" s="56"/>
      <c r="XL91" s="56"/>
      <c r="XM91" s="56"/>
      <c r="XN91" s="56"/>
      <c r="XO91" s="56"/>
      <c r="XP91" s="56"/>
      <c r="XQ91" s="56"/>
      <c r="XR91" s="56"/>
      <c r="XS91" s="56"/>
      <c r="XT91" s="56"/>
      <c r="XU91" s="56"/>
      <c r="XV91" s="56"/>
      <c r="XW91" s="56"/>
      <c r="XX91" s="56"/>
      <c r="XY91" s="56"/>
      <c r="XZ91" s="56"/>
      <c r="YA91" s="56"/>
      <c r="YB91" s="56"/>
      <c r="YC91" s="56"/>
      <c r="YD91" s="56"/>
      <c r="YE91" s="56"/>
      <c r="YF91" s="56"/>
      <c r="YG91" s="56"/>
      <c r="YH91" s="56"/>
      <c r="YI91" s="56"/>
      <c r="YJ91" s="56"/>
      <c r="YK91" s="56"/>
      <c r="YL91" s="56"/>
      <c r="YM91" s="56"/>
      <c r="YN91" s="56"/>
      <c r="YO91" s="56"/>
      <c r="YP91" s="56"/>
      <c r="YQ91" s="56"/>
      <c r="YR91" s="56"/>
      <c r="YS91" s="56"/>
      <c r="YT91" s="56"/>
      <c r="YU91" s="56"/>
      <c r="YV91" s="56"/>
      <c r="YW91" s="56"/>
      <c r="YX91" s="56"/>
      <c r="YY91" s="56"/>
    </row>
    <row r="92" spans="2:675" s="1" customFormat="1" ht="15" hidden="1" customHeight="1">
      <c r="B92" s="56"/>
      <c r="C92" s="56"/>
      <c r="D92" s="56"/>
      <c r="E92" s="56"/>
      <c r="F92" s="56"/>
      <c r="G92" s="56"/>
      <c r="H92" s="56"/>
      <c r="I92" s="56"/>
      <c r="J92" s="56"/>
      <c r="K92" s="56"/>
      <c r="L92" s="56"/>
      <c r="M92" s="56"/>
      <c r="N92" s="56"/>
      <c r="O92" s="56"/>
      <c r="P92" s="56"/>
      <c r="Q92" s="56"/>
      <c r="R92" s="56"/>
      <c r="S92" s="56"/>
      <c r="T92" s="56"/>
      <c r="U92" s="56"/>
      <c r="V92" s="56"/>
      <c r="W92" s="56"/>
      <c r="X92" s="56"/>
      <c r="Y92" s="56"/>
      <c r="Z92" s="56"/>
      <c r="AA92" s="56"/>
      <c r="AB92" s="56"/>
      <c r="AC92" s="56"/>
      <c r="AD92" s="56"/>
      <c r="AE92" s="56"/>
      <c r="AF92" s="56"/>
      <c r="AG92" s="56"/>
      <c r="AH92" s="56"/>
      <c r="AI92" s="56"/>
      <c r="AJ92" s="56"/>
      <c r="AK92" s="56"/>
      <c r="AL92" s="56"/>
      <c r="AM92" s="56"/>
      <c r="AN92" s="56"/>
      <c r="AO92" s="56"/>
      <c r="AP92" s="56"/>
      <c r="AQ92" s="56"/>
      <c r="AR92" s="56"/>
      <c r="AS92" s="56"/>
      <c r="AT92" s="56"/>
      <c r="AU92" s="56"/>
      <c r="AV92" s="56"/>
      <c r="AW92" s="56"/>
      <c r="AX92" s="56"/>
      <c r="AY92" s="56"/>
      <c r="AZ92" s="56"/>
      <c r="BA92" s="56"/>
      <c r="BB92" s="56"/>
      <c r="BC92" s="56"/>
      <c r="BD92" s="56"/>
      <c r="BE92" s="56"/>
      <c r="BF92" s="56"/>
      <c r="BG92" s="56"/>
      <c r="BH92" s="56"/>
      <c r="BI92" s="56"/>
      <c r="BJ92" s="56"/>
      <c r="BK92" s="56"/>
      <c r="BL92" s="56"/>
      <c r="BM92" s="56"/>
      <c r="BN92" s="56"/>
      <c r="BO92" s="56"/>
      <c r="BP92" s="56"/>
      <c r="BQ92" s="56"/>
      <c r="BR92" s="56"/>
      <c r="BS92" s="56"/>
      <c r="BT92" s="56"/>
      <c r="BU92" s="56"/>
      <c r="BV92" s="56"/>
      <c r="BW92" s="56"/>
      <c r="BX92" s="56"/>
      <c r="BY92" s="56"/>
      <c r="BZ92" s="56"/>
      <c r="CA92" s="56"/>
      <c r="CB92" s="56"/>
      <c r="CC92" s="56"/>
      <c r="CD92" s="56"/>
      <c r="CE92" s="56"/>
      <c r="CF92" s="56"/>
      <c r="CG92" s="56"/>
      <c r="CH92" s="56"/>
      <c r="CI92" s="56"/>
      <c r="CJ92" s="56"/>
      <c r="CK92" s="56"/>
      <c r="CL92" s="56"/>
      <c r="CM92" s="56"/>
      <c r="CN92" s="56"/>
      <c r="CO92" s="56"/>
      <c r="CP92" s="56"/>
      <c r="CQ92" s="56"/>
      <c r="CR92" s="56"/>
      <c r="CS92" s="56"/>
      <c r="CT92" s="56"/>
      <c r="CU92" s="56"/>
      <c r="CV92" s="56"/>
      <c r="CW92" s="56"/>
      <c r="CX92" s="56"/>
      <c r="CY92" s="56"/>
      <c r="CZ92" s="56"/>
      <c r="DA92" s="56"/>
      <c r="DB92" s="56"/>
      <c r="DC92" s="56"/>
      <c r="DD92" s="56"/>
      <c r="DE92" s="56"/>
      <c r="DF92" s="56"/>
      <c r="DG92" s="56"/>
      <c r="DH92" s="56"/>
      <c r="DI92" s="56"/>
      <c r="DJ92" s="56"/>
      <c r="DK92" s="56"/>
      <c r="DL92" s="56"/>
      <c r="DM92" s="56"/>
      <c r="DN92" s="56"/>
      <c r="DO92" s="56"/>
      <c r="DP92" s="56"/>
      <c r="DQ92" s="56"/>
      <c r="DR92" s="56"/>
      <c r="DS92" s="56"/>
      <c r="DT92" s="56"/>
      <c r="DU92" s="56"/>
      <c r="DV92" s="56"/>
      <c r="DW92" s="56"/>
      <c r="DX92" s="56"/>
      <c r="DY92" s="56"/>
      <c r="DZ92" s="56"/>
      <c r="EA92" s="56"/>
      <c r="EB92" s="56"/>
      <c r="EC92" s="56"/>
      <c r="ED92" s="56"/>
      <c r="EE92" s="56"/>
      <c r="EF92" s="56"/>
      <c r="EG92" s="56"/>
      <c r="EH92" s="56"/>
      <c r="EI92" s="56"/>
      <c r="EJ92" s="56"/>
      <c r="EK92" s="56"/>
      <c r="EL92" s="56"/>
      <c r="EM92" s="56"/>
      <c r="EN92" s="56"/>
      <c r="EO92" s="56"/>
      <c r="EP92" s="56"/>
      <c r="EQ92" s="56"/>
      <c r="ER92" s="56"/>
      <c r="ES92" s="56"/>
      <c r="ET92" s="56"/>
      <c r="EU92" s="56"/>
      <c r="EV92" s="56"/>
      <c r="EW92" s="56"/>
      <c r="EX92" s="56"/>
      <c r="EY92" s="56"/>
      <c r="EZ92" s="56"/>
      <c r="FA92" s="56"/>
      <c r="FB92" s="56"/>
      <c r="FC92" s="56"/>
      <c r="FD92" s="56"/>
      <c r="FE92" s="56"/>
      <c r="FF92" s="56"/>
      <c r="FG92" s="56"/>
      <c r="FH92" s="56"/>
      <c r="FI92" s="56"/>
      <c r="FJ92" s="56"/>
      <c r="FK92" s="56"/>
      <c r="FL92" s="56"/>
      <c r="FM92" s="56"/>
      <c r="FN92" s="56"/>
      <c r="FO92" s="56"/>
      <c r="FP92" s="56"/>
      <c r="FQ92" s="56"/>
      <c r="FR92" s="56"/>
      <c r="FS92" s="56"/>
      <c r="FT92" s="56"/>
      <c r="FU92" s="56"/>
      <c r="FV92" s="56"/>
      <c r="FW92" s="56"/>
      <c r="FX92" s="56"/>
      <c r="FY92" s="56"/>
      <c r="FZ92" s="56"/>
      <c r="GA92" s="56"/>
      <c r="GB92" s="56"/>
      <c r="GC92" s="56"/>
      <c r="GD92" s="56"/>
      <c r="GE92" s="56"/>
      <c r="GF92" s="56"/>
      <c r="GG92" s="56"/>
      <c r="GH92" s="56"/>
      <c r="GI92" s="56"/>
      <c r="GJ92" s="56"/>
      <c r="GK92" s="56"/>
      <c r="GL92" s="56"/>
      <c r="GM92" s="56"/>
      <c r="GN92" s="56"/>
      <c r="GO92" s="56"/>
      <c r="GP92" s="56"/>
      <c r="GQ92" s="56"/>
      <c r="GR92" s="56"/>
      <c r="GS92" s="56"/>
      <c r="GT92" s="56"/>
      <c r="GU92" s="56"/>
      <c r="GV92" s="56"/>
      <c r="GW92" s="56"/>
      <c r="GX92" s="56"/>
      <c r="GY92" s="56"/>
      <c r="GZ92" s="56"/>
      <c r="HA92" s="56"/>
      <c r="HB92" s="56"/>
      <c r="HC92" s="56"/>
      <c r="HD92" s="56"/>
      <c r="HE92" s="56"/>
      <c r="HF92" s="56"/>
      <c r="HG92" s="56"/>
      <c r="HH92" s="56"/>
      <c r="HI92" s="56"/>
      <c r="HJ92" s="56"/>
      <c r="HK92" s="56"/>
      <c r="HL92" s="56"/>
      <c r="HM92" s="56"/>
      <c r="HN92" s="56"/>
      <c r="HO92" s="56"/>
      <c r="HP92" s="56"/>
      <c r="HQ92" s="56"/>
      <c r="HR92" s="56"/>
      <c r="HS92" s="56"/>
      <c r="HT92" s="56"/>
      <c r="HU92" s="56"/>
      <c r="HV92" s="56"/>
      <c r="HW92" s="56"/>
      <c r="HX92" s="56"/>
      <c r="HY92" s="56"/>
      <c r="HZ92" s="56"/>
      <c r="IA92" s="56"/>
      <c r="IB92" s="56"/>
      <c r="IC92" s="56"/>
      <c r="ID92" s="56"/>
      <c r="IE92" s="56"/>
      <c r="IF92" s="56"/>
      <c r="IG92" s="56"/>
      <c r="IH92" s="56"/>
      <c r="II92" s="56"/>
      <c r="IJ92" s="56"/>
      <c r="IK92" s="56"/>
      <c r="IL92" s="56"/>
      <c r="IM92" s="56"/>
      <c r="IN92" s="56"/>
      <c r="IO92" s="56"/>
      <c r="IP92" s="56"/>
      <c r="IQ92" s="56"/>
      <c r="IR92" s="56"/>
      <c r="IS92" s="56"/>
      <c r="IT92" s="56"/>
      <c r="IU92" s="56"/>
      <c r="IV92" s="56"/>
      <c r="IW92" s="56"/>
      <c r="IX92" s="56"/>
      <c r="IY92" s="56"/>
      <c r="IZ92" s="56"/>
      <c r="JA92" s="56"/>
      <c r="JB92" s="56"/>
      <c r="JC92" s="56"/>
      <c r="JD92" s="56"/>
      <c r="JE92" s="56"/>
      <c r="JF92" s="56"/>
      <c r="JG92" s="56"/>
      <c r="JH92" s="56"/>
      <c r="JI92" s="56"/>
      <c r="JJ92" s="56"/>
      <c r="JK92" s="56"/>
      <c r="JL92" s="56"/>
      <c r="JM92" s="56"/>
      <c r="JN92" s="56"/>
      <c r="JO92" s="56"/>
      <c r="JP92" s="56"/>
      <c r="JQ92" s="56"/>
      <c r="JR92" s="56"/>
      <c r="JS92" s="56"/>
      <c r="JT92" s="56"/>
      <c r="JU92" s="56"/>
      <c r="JV92" s="56"/>
      <c r="JW92" s="56"/>
      <c r="JX92" s="56"/>
      <c r="JY92" s="56"/>
      <c r="JZ92" s="56"/>
      <c r="KA92" s="56"/>
      <c r="KB92" s="56"/>
      <c r="KC92" s="56"/>
      <c r="KD92" s="56"/>
      <c r="KE92" s="56"/>
      <c r="KF92" s="56"/>
      <c r="KG92" s="56"/>
      <c r="KH92" s="56"/>
      <c r="KI92" s="56"/>
      <c r="KJ92" s="56"/>
      <c r="KK92" s="56"/>
      <c r="KL92" s="56"/>
      <c r="KM92" s="56"/>
      <c r="KN92" s="56"/>
      <c r="KO92" s="56"/>
      <c r="KP92" s="56"/>
      <c r="KQ92" s="56"/>
      <c r="KR92" s="56"/>
      <c r="KS92" s="56"/>
      <c r="KT92" s="56"/>
      <c r="KU92" s="56"/>
      <c r="KV92" s="56"/>
      <c r="KW92" s="56"/>
      <c r="KX92" s="56"/>
      <c r="KY92" s="56"/>
      <c r="KZ92" s="56"/>
      <c r="LA92" s="56"/>
      <c r="LB92" s="56"/>
      <c r="LC92" s="56"/>
      <c r="LD92" s="56"/>
      <c r="LE92" s="56"/>
      <c r="LF92" s="56"/>
      <c r="LG92" s="56"/>
      <c r="LH92" s="56"/>
      <c r="LI92" s="56"/>
      <c r="LJ92" s="56"/>
      <c r="LK92" s="56"/>
      <c r="LL92" s="56"/>
      <c r="LM92" s="56"/>
      <c r="LN92" s="56"/>
      <c r="LO92" s="56"/>
      <c r="LP92" s="56"/>
      <c r="LQ92" s="56"/>
      <c r="LR92" s="56"/>
      <c r="LS92" s="56"/>
      <c r="LT92" s="56"/>
      <c r="LU92" s="56"/>
      <c r="LV92" s="56"/>
      <c r="LW92" s="56"/>
      <c r="LX92" s="56"/>
      <c r="LY92" s="56"/>
      <c r="LZ92" s="56"/>
      <c r="MA92" s="56"/>
      <c r="MB92" s="56"/>
      <c r="MC92" s="56"/>
      <c r="MD92" s="56"/>
      <c r="ME92" s="56"/>
      <c r="MF92" s="56"/>
      <c r="MG92" s="56"/>
      <c r="MH92" s="56"/>
      <c r="MI92" s="56"/>
      <c r="MJ92" s="56"/>
      <c r="MK92" s="56"/>
      <c r="ML92" s="56"/>
      <c r="MM92" s="56"/>
      <c r="MN92" s="56"/>
      <c r="MO92" s="56"/>
      <c r="MP92" s="56"/>
      <c r="MQ92" s="56"/>
      <c r="MR92" s="56"/>
      <c r="MS92" s="56"/>
      <c r="MT92" s="56"/>
      <c r="MU92" s="56"/>
      <c r="MV92" s="56"/>
      <c r="MW92" s="56"/>
      <c r="MX92" s="56"/>
      <c r="MY92" s="56"/>
      <c r="MZ92" s="56"/>
      <c r="NA92" s="56"/>
      <c r="NB92" s="56"/>
      <c r="NC92" s="56"/>
      <c r="ND92" s="56"/>
      <c r="NE92" s="56"/>
      <c r="NF92" s="56"/>
      <c r="NG92" s="56"/>
      <c r="NH92" s="56"/>
      <c r="NI92" s="56"/>
      <c r="NJ92" s="56"/>
      <c r="NK92" s="56"/>
      <c r="NL92" s="56"/>
      <c r="NM92" s="56"/>
      <c r="NN92" s="56"/>
      <c r="NO92" s="56"/>
      <c r="NP92" s="56"/>
      <c r="NQ92" s="56"/>
      <c r="NR92" s="56"/>
      <c r="NS92" s="56"/>
      <c r="NT92" s="56"/>
      <c r="NU92" s="56"/>
      <c r="NV92" s="56"/>
      <c r="NW92" s="56"/>
      <c r="NX92" s="56"/>
      <c r="NY92" s="56"/>
      <c r="NZ92" s="56"/>
      <c r="OA92" s="56"/>
      <c r="OB92" s="56"/>
      <c r="OC92" s="56"/>
      <c r="OD92" s="56"/>
      <c r="OE92" s="56"/>
      <c r="OF92" s="56"/>
      <c r="OG92" s="56"/>
      <c r="OH92" s="56"/>
      <c r="OI92" s="56"/>
      <c r="OJ92" s="56"/>
      <c r="OK92" s="56"/>
      <c r="OL92" s="56"/>
      <c r="OM92" s="56"/>
      <c r="ON92" s="56"/>
      <c r="OO92" s="56"/>
      <c r="OP92" s="56"/>
      <c r="OQ92" s="56"/>
      <c r="OR92" s="56"/>
      <c r="OS92" s="56"/>
      <c r="OT92" s="56"/>
      <c r="OU92" s="56"/>
      <c r="OV92" s="56"/>
      <c r="OW92" s="56"/>
      <c r="OX92" s="56"/>
      <c r="OY92" s="56"/>
      <c r="OZ92" s="56"/>
      <c r="PA92" s="56"/>
      <c r="PB92" s="56"/>
      <c r="PC92" s="56"/>
      <c r="PD92" s="56"/>
      <c r="PE92" s="56"/>
      <c r="PF92" s="56"/>
      <c r="PG92" s="56"/>
      <c r="PH92" s="56"/>
      <c r="PI92" s="56"/>
      <c r="PJ92" s="56"/>
      <c r="PK92" s="56"/>
      <c r="PL92" s="56"/>
      <c r="PM92" s="56"/>
      <c r="PN92" s="56"/>
      <c r="PO92" s="56"/>
      <c r="PP92" s="56"/>
      <c r="PQ92" s="56"/>
      <c r="PR92" s="56"/>
      <c r="PS92" s="56"/>
      <c r="PT92" s="56"/>
      <c r="PU92" s="56"/>
      <c r="PV92" s="56"/>
      <c r="PW92" s="56"/>
      <c r="PX92" s="56"/>
      <c r="PY92" s="56"/>
      <c r="PZ92" s="56"/>
      <c r="QA92" s="56"/>
      <c r="QB92" s="56"/>
      <c r="QC92" s="56"/>
      <c r="QD92" s="56"/>
      <c r="QE92" s="56"/>
      <c r="QF92" s="56"/>
      <c r="QG92" s="56"/>
      <c r="QH92" s="56"/>
      <c r="QI92" s="56"/>
      <c r="QJ92" s="56"/>
      <c r="QK92" s="56"/>
      <c r="QL92" s="56"/>
      <c r="QM92" s="56"/>
      <c r="QN92" s="56"/>
      <c r="QO92" s="56"/>
      <c r="QP92" s="56"/>
      <c r="QQ92" s="56"/>
      <c r="QR92" s="56"/>
      <c r="QS92" s="56"/>
      <c r="QT92" s="56"/>
      <c r="QU92" s="56"/>
      <c r="QV92" s="56"/>
      <c r="QW92" s="56"/>
      <c r="QX92" s="56"/>
      <c r="QY92" s="56"/>
      <c r="QZ92" s="56"/>
      <c r="RA92" s="56"/>
      <c r="RB92" s="56"/>
      <c r="RC92" s="56"/>
      <c r="RD92" s="56"/>
      <c r="RE92" s="56"/>
      <c r="RF92" s="56"/>
      <c r="RG92" s="56"/>
      <c r="RH92" s="56"/>
      <c r="RI92" s="56"/>
      <c r="RJ92" s="56"/>
      <c r="RK92" s="56"/>
      <c r="RL92" s="56"/>
      <c r="RM92" s="56"/>
      <c r="RN92" s="56"/>
      <c r="RO92" s="56"/>
      <c r="RP92" s="56"/>
      <c r="RQ92" s="56"/>
      <c r="RR92" s="56"/>
      <c r="RS92" s="56"/>
      <c r="RT92" s="56"/>
      <c r="RU92" s="56"/>
      <c r="RV92" s="56"/>
      <c r="RW92" s="56"/>
      <c r="RX92" s="56"/>
      <c r="RY92" s="56"/>
      <c r="RZ92" s="56"/>
      <c r="SA92" s="56"/>
      <c r="SB92" s="56"/>
      <c r="SC92" s="56"/>
      <c r="SD92" s="56"/>
      <c r="SE92" s="56"/>
      <c r="SF92" s="56"/>
      <c r="SG92" s="56"/>
      <c r="SH92" s="56"/>
      <c r="SI92" s="56"/>
      <c r="SJ92" s="56"/>
      <c r="SK92" s="56"/>
      <c r="SL92" s="56"/>
      <c r="SM92" s="56"/>
      <c r="SN92" s="56"/>
      <c r="SO92" s="56"/>
      <c r="SP92" s="56"/>
      <c r="SQ92" s="56"/>
      <c r="SR92" s="56"/>
      <c r="SS92" s="56"/>
      <c r="ST92" s="56"/>
      <c r="SU92" s="56"/>
      <c r="SV92" s="56"/>
      <c r="SW92" s="56"/>
      <c r="SX92" s="56"/>
      <c r="SY92" s="56"/>
      <c r="SZ92" s="56"/>
      <c r="TA92" s="56"/>
      <c r="TB92" s="56"/>
      <c r="TC92" s="56"/>
      <c r="TD92" s="56"/>
      <c r="TE92" s="56"/>
      <c r="TF92" s="56"/>
      <c r="TG92" s="56"/>
      <c r="TH92" s="56"/>
      <c r="TI92" s="56"/>
      <c r="TJ92" s="56"/>
      <c r="TK92" s="56"/>
      <c r="TL92" s="56"/>
      <c r="TM92" s="56"/>
      <c r="TN92" s="56"/>
      <c r="TO92" s="56"/>
      <c r="TP92" s="56"/>
      <c r="TQ92" s="56"/>
      <c r="TR92" s="56"/>
      <c r="TS92" s="56"/>
      <c r="TT92" s="56"/>
      <c r="TU92" s="56"/>
      <c r="TV92" s="56"/>
      <c r="TW92" s="56"/>
      <c r="TX92" s="56"/>
      <c r="TY92" s="56"/>
      <c r="TZ92" s="56"/>
      <c r="UA92" s="56"/>
      <c r="UB92" s="56"/>
      <c r="UC92" s="56"/>
      <c r="UD92" s="56"/>
      <c r="UE92" s="56"/>
      <c r="UF92" s="56"/>
      <c r="UG92" s="56"/>
      <c r="UH92" s="56"/>
      <c r="UI92" s="56"/>
      <c r="UJ92" s="56"/>
      <c r="UK92" s="56"/>
      <c r="UL92" s="56"/>
      <c r="UM92" s="56"/>
      <c r="UN92" s="56"/>
      <c r="UO92" s="56"/>
      <c r="UP92" s="56"/>
      <c r="UQ92" s="56"/>
      <c r="UR92" s="56"/>
      <c r="US92" s="56"/>
      <c r="UT92" s="56"/>
      <c r="UU92" s="56"/>
      <c r="UV92" s="56"/>
      <c r="UW92" s="56"/>
      <c r="UX92" s="56"/>
      <c r="UY92" s="56"/>
      <c r="UZ92" s="56"/>
      <c r="VA92" s="56"/>
      <c r="VB92" s="56"/>
      <c r="VC92" s="56"/>
      <c r="VD92" s="56"/>
      <c r="VE92" s="56"/>
      <c r="VF92" s="56"/>
      <c r="VG92" s="56"/>
      <c r="VH92" s="56"/>
      <c r="VI92" s="56"/>
      <c r="VJ92" s="56"/>
      <c r="VK92" s="56"/>
      <c r="VL92" s="56"/>
      <c r="VM92" s="56"/>
      <c r="VN92" s="56"/>
      <c r="VO92" s="56"/>
      <c r="VP92" s="56"/>
      <c r="VQ92" s="56"/>
      <c r="VR92" s="56"/>
      <c r="VS92" s="56"/>
      <c r="VT92" s="56"/>
      <c r="VU92" s="56"/>
      <c r="VV92" s="56"/>
      <c r="VW92" s="56"/>
      <c r="VX92" s="56"/>
      <c r="VY92" s="56"/>
      <c r="VZ92" s="56"/>
      <c r="WA92" s="56"/>
      <c r="WB92" s="56"/>
      <c r="WC92" s="56"/>
      <c r="WD92" s="56"/>
      <c r="WE92" s="56"/>
      <c r="WF92" s="56"/>
      <c r="WG92" s="56"/>
      <c r="WH92" s="56"/>
      <c r="WI92" s="56"/>
      <c r="WJ92" s="56"/>
      <c r="WK92" s="56"/>
      <c r="WL92" s="56"/>
      <c r="WM92" s="56"/>
      <c r="WN92" s="56"/>
      <c r="WO92" s="56"/>
      <c r="WP92" s="56"/>
      <c r="WQ92" s="56"/>
      <c r="WR92" s="56"/>
      <c r="WS92" s="56"/>
      <c r="WT92" s="56"/>
      <c r="WU92" s="56"/>
      <c r="WV92" s="56"/>
      <c r="WW92" s="56"/>
      <c r="WX92" s="56"/>
      <c r="WY92" s="56"/>
      <c r="WZ92" s="56"/>
      <c r="XA92" s="56"/>
      <c r="XB92" s="56"/>
      <c r="XC92" s="56"/>
      <c r="XD92" s="56"/>
      <c r="XE92" s="56"/>
      <c r="XF92" s="56"/>
      <c r="XG92" s="56"/>
      <c r="XH92" s="56"/>
      <c r="XI92" s="56"/>
      <c r="XJ92" s="56"/>
      <c r="XK92" s="56"/>
      <c r="XL92" s="56"/>
      <c r="XM92" s="56"/>
      <c r="XN92" s="56"/>
      <c r="XO92" s="56"/>
      <c r="XP92" s="56"/>
      <c r="XQ92" s="56"/>
      <c r="XR92" s="56"/>
      <c r="XS92" s="56"/>
      <c r="XT92" s="56"/>
      <c r="XU92" s="56"/>
      <c r="XV92" s="56"/>
      <c r="XW92" s="56"/>
      <c r="XX92" s="56"/>
      <c r="XY92" s="56"/>
      <c r="XZ92" s="56"/>
      <c r="YA92" s="56"/>
      <c r="YB92" s="56"/>
      <c r="YC92" s="56"/>
      <c r="YD92" s="56"/>
      <c r="YE92" s="56"/>
      <c r="YF92" s="56"/>
      <c r="YG92" s="56"/>
      <c r="YH92" s="56"/>
      <c r="YI92" s="56"/>
      <c r="YJ92" s="56"/>
      <c r="YK92" s="56"/>
      <c r="YL92" s="56"/>
      <c r="YM92" s="56"/>
      <c r="YN92" s="56"/>
      <c r="YO92" s="56"/>
      <c r="YP92" s="56"/>
      <c r="YQ92" s="56"/>
      <c r="YR92" s="56"/>
      <c r="YS92" s="56"/>
      <c r="YT92" s="56"/>
      <c r="YU92" s="56"/>
      <c r="YV92" s="56"/>
      <c r="YW92" s="56"/>
      <c r="YX92" s="56"/>
      <c r="YY92" s="56"/>
    </row>
    <row r="93" spans="2:675" s="1" customFormat="1" ht="15" hidden="1" customHeight="1">
      <c r="B93" s="56"/>
      <c r="C93" s="56"/>
      <c r="D93" s="56"/>
      <c r="E93" s="56"/>
      <c r="F93" s="56"/>
      <c r="G93" s="56"/>
      <c r="H93" s="56"/>
      <c r="I93" s="56"/>
      <c r="J93" s="56"/>
      <c r="K93" s="56"/>
      <c r="L93" s="56"/>
      <c r="M93" s="56"/>
      <c r="N93" s="56"/>
      <c r="O93" s="56"/>
      <c r="P93" s="56"/>
      <c r="Q93" s="56"/>
      <c r="R93" s="56"/>
      <c r="S93" s="56"/>
      <c r="T93" s="56"/>
      <c r="U93" s="56"/>
      <c r="V93" s="56"/>
      <c r="W93" s="56"/>
      <c r="X93" s="56"/>
      <c r="Y93" s="56"/>
      <c r="Z93" s="56"/>
      <c r="AA93" s="56"/>
      <c r="AB93" s="56"/>
      <c r="AC93" s="56"/>
      <c r="AD93" s="56"/>
      <c r="AE93" s="56"/>
      <c r="AF93" s="56"/>
      <c r="AG93" s="56"/>
      <c r="AH93" s="56"/>
      <c r="AI93" s="56"/>
      <c r="AJ93" s="56"/>
      <c r="AK93" s="56"/>
      <c r="AL93" s="56"/>
      <c r="AM93" s="56"/>
      <c r="AN93" s="56"/>
      <c r="AO93" s="56"/>
      <c r="AP93" s="56"/>
      <c r="AQ93" s="56"/>
      <c r="AR93" s="56"/>
      <c r="AS93" s="56"/>
      <c r="AT93" s="56"/>
      <c r="AU93" s="56"/>
      <c r="AV93" s="56"/>
      <c r="AW93" s="56"/>
      <c r="AX93" s="56"/>
      <c r="AY93" s="56"/>
      <c r="AZ93" s="56"/>
      <c r="BA93" s="56"/>
      <c r="BB93" s="56"/>
      <c r="BC93" s="56"/>
      <c r="BD93" s="56"/>
      <c r="BE93" s="56"/>
      <c r="BF93" s="56"/>
      <c r="BG93" s="56"/>
      <c r="BH93" s="56"/>
      <c r="BI93" s="56"/>
      <c r="BJ93" s="56"/>
      <c r="BK93" s="56"/>
      <c r="BL93" s="56"/>
      <c r="BM93" s="56"/>
      <c r="BN93" s="56"/>
      <c r="BO93" s="56"/>
      <c r="BP93" s="56"/>
      <c r="BQ93" s="56"/>
      <c r="BR93" s="56"/>
      <c r="BS93" s="56"/>
      <c r="BT93" s="56"/>
      <c r="BU93" s="56"/>
      <c r="BV93" s="56"/>
      <c r="BW93" s="56"/>
      <c r="BX93" s="56"/>
      <c r="BY93" s="56"/>
      <c r="BZ93" s="56"/>
      <c r="CA93" s="56"/>
      <c r="CB93" s="56"/>
      <c r="CC93" s="56"/>
      <c r="CD93" s="56"/>
      <c r="CE93" s="56"/>
      <c r="CF93" s="56"/>
      <c r="CG93" s="56"/>
      <c r="CH93" s="56"/>
      <c r="CI93" s="56"/>
      <c r="CJ93" s="56"/>
      <c r="CK93" s="56"/>
      <c r="CL93" s="56"/>
      <c r="CM93" s="56"/>
      <c r="CN93" s="56"/>
      <c r="CO93" s="56"/>
      <c r="CP93" s="56"/>
      <c r="CQ93" s="56"/>
      <c r="CR93" s="56"/>
      <c r="CS93" s="56"/>
      <c r="CT93" s="56"/>
      <c r="CU93" s="56"/>
      <c r="CV93" s="56"/>
      <c r="CW93" s="56"/>
      <c r="CX93" s="56"/>
      <c r="CY93" s="56"/>
      <c r="CZ93" s="56"/>
      <c r="DA93" s="56"/>
      <c r="DB93" s="56"/>
      <c r="DC93" s="56"/>
      <c r="DD93" s="56"/>
      <c r="DE93" s="56"/>
      <c r="DF93" s="56"/>
      <c r="DG93" s="56"/>
      <c r="DH93" s="56"/>
      <c r="DI93" s="56"/>
      <c r="DJ93" s="56"/>
      <c r="DK93" s="56"/>
      <c r="DL93" s="56"/>
      <c r="DM93" s="56"/>
      <c r="DN93" s="56"/>
      <c r="DO93" s="56"/>
      <c r="DP93" s="56"/>
      <c r="DQ93" s="56"/>
      <c r="DR93" s="56"/>
      <c r="DS93" s="56"/>
      <c r="DT93" s="56"/>
      <c r="DU93" s="56"/>
      <c r="DV93" s="56"/>
      <c r="DW93" s="56"/>
      <c r="DX93" s="56"/>
      <c r="DY93" s="56"/>
      <c r="DZ93" s="56"/>
      <c r="EA93" s="56"/>
      <c r="EB93" s="56"/>
      <c r="EC93" s="56"/>
      <c r="ED93" s="56"/>
      <c r="EE93" s="56"/>
      <c r="EF93" s="56"/>
      <c r="EG93" s="56"/>
      <c r="EH93" s="56"/>
      <c r="EI93" s="56"/>
      <c r="EJ93" s="56"/>
      <c r="EK93" s="56"/>
      <c r="EL93" s="56"/>
      <c r="EM93" s="56"/>
      <c r="EN93" s="56"/>
      <c r="EO93" s="56"/>
      <c r="EP93" s="56"/>
      <c r="EQ93" s="56"/>
      <c r="ER93" s="56"/>
      <c r="ES93" s="56"/>
      <c r="ET93" s="56"/>
      <c r="EU93" s="56"/>
      <c r="EV93" s="56"/>
      <c r="EW93" s="56"/>
      <c r="EX93" s="56"/>
      <c r="EY93" s="56"/>
      <c r="EZ93" s="56"/>
      <c r="FA93" s="56"/>
      <c r="FB93" s="56"/>
      <c r="FC93" s="56"/>
      <c r="FD93" s="56"/>
      <c r="FE93" s="56"/>
      <c r="FF93" s="56"/>
      <c r="FG93" s="56"/>
      <c r="FH93" s="56"/>
      <c r="FI93" s="56"/>
      <c r="FJ93" s="56"/>
      <c r="FK93" s="56"/>
      <c r="FL93" s="56"/>
      <c r="FM93" s="56"/>
      <c r="FN93" s="56"/>
      <c r="FO93" s="56"/>
      <c r="FP93" s="56"/>
      <c r="FQ93" s="56"/>
      <c r="FR93" s="56"/>
      <c r="FS93" s="56"/>
      <c r="FT93" s="56"/>
      <c r="FU93" s="56"/>
      <c r="FV93" s="56"/>
      <c r="FW93" s="56"/>
      <c r="FX93" s="56"/>
      <c r="FY93" s="56"/>
      <c r="FZ93" s="56"/>
      <c r="GA93" s="56"/>
      <c r="GB93" s="56"/>
      <c r="GC93" s="56"/>
      <c r="GD93" s="56"/>
      <c r="GE93" s="56"/>
      <c r="GF93" s="56"/>
      <c r="GG93" s="56"/>
      <c r="GH93" s="56"/>
      <c r="GI93" s="56"/>
      <c r="GJ93" s="56"/>
      <c r="GK93" s="56"/>
      <c r="GL93" s="56"/>
      <c r="GM93" s="56"/>
      <c r="GN93" s="56"/>
      <c r="GO93" s="56"/>
      <c r="GP93" s="56"/>
      <c r="GQ93" s="56"/>
      <c r="GR93" s="56"/>
      <c r="GS93" s="56"/>
      <c r="GT93" s="56"/>
      <c r="GU93" s="56"/>
      <c r="GV93" s="56"/>
      <c r="GW93" s="56"/>
      <c r="GX93" s="56"/>
      <c r="GY93" s="56"/>
      <c r="GZ93" s="56"/>
      <c r="HA93" s="56"/>
      <c r="HB93" s="56"/>
      <c r="HC93" s="56"/>
      <c r="HD93" s="56"/>
      <c r="HE93" s="56"/>
      <c r="HF93" s="56"/>
      <c r="HG93" s="56"/>
      <c r="HH93" s="56"/>
      <c r="HI93" s="56"/>
      <c r="HJ93" s="56"/>
      <c r="HK93" s="56"/>
      <c r="HL93" s="56"/>
      <c r="HM93" s="56"/>
      <c r="HN93" s="56"/>
      <c r="HO93" s="56"/>
      <c r="HP93" s="56"/>
      <c r="HQ93" s="56"/>
      <c r="HR93" s="56"/>
      <c r="HS93" s="56"/>
      <c r="HT93" s="56"/>
      <c r="HU93" s="56"/>
      <c r="HV93" s="56"/>
      <c r="HW93" s="56"/>
      <c r="HX93" s="56"/>
      <c r="HY93" s="56"/>
      <c r="HZ93" s="56"/>
      <c r="IA93" s="56"/>
      <c r="IB93" s="56"/>
      <c r="IC93" s="56"/>
      <c r="ID93" s="56"/>
      <c r="IE93" s="56"/>
      <c r="IF93" s="56"/>
      <c r="IG93" s="56"/>
      <c r="IH93" s="56"/>
      <c r="II93" s="56"/>
      <c r="IJ93" s="56"/>
      <c r="IK93" s="56"/>
      <c r="IL93" s="56"/>
      <c r="IM93" s="56"/>
      <c r="IN93" s="56"/>
      <c r="IO93" s="56"/>
      <c r="IP93" s="56"/>
      <c r="IQ93" s="56"/>
      <c r="IR93" s="56"/>
      <c r="IS93" s="56"/>
      <c r="IT93" s="56"/>
      <c r="IU93" s="56"/>
      <c r="IV93" s="56"/>
      <c r="IW93" s="56"/>
      <c r="IX93" s="56"/>
      <c r="IY93" s="56"/>
      <c r="IZ93" s="56"/>
      <c r="JA93" s="56"/>
      <c r="JB93" s="56"/>
      <c r="JC93" s="56"/>
      <c r="JD93" s="56"/>
      <c r="JE93" s="56"/>
      <c r="JF93" s="56"/>
      <c r="JG93" s="56"/>
      <c r="JH93" s="56"/>
      <c r="JI93" s="56"/>
      <c r="JJ93" s="56"/>
      <c r="JK93" s="56"/>
      <c r="JL93" s="56"/>
      <c r="JM93" s="56"/>
      <c r="JN93" s="56"/>
      <c r="JO93" s="56"/>
      <c r="JP93" s="56"/>
      <c r="JQ93" s="56"/>
      <c r="JR93" s="56"/>
      <c r="JS93" s="56"/>
      <c r="JT93" s="56"/>
      <c r="JU93" s="56"/>
      <c r="JV93" s="56"/>
      <c r="JW93" s="56"/>
      <c r="JX93" s="56"/>
      <c r="JY93" s="56"/>
      <c r="JZ93" s="56"/>
      <c r="KA93" s="56"/>
      <c r="KB93" s="56"/>
      <c r="KC93" s="56"/>
      <c r="KD93" s="56"/>
      <c r="KE93" s="56"/>
      <c r="KF93" s="56"/>
      <c r="KG93" s="56"/>
      <c r="KH93" s="56"/>
      <c r="KI93" s="56"/>
      <c r="KJ93" s="56"/>
      <c r="KK93" s="56"/>
      <c r="KL93" s="56"/>
      <c r="KM93" s="56"/>
      <c r="KN93" s="56"/>
      <c r="KO93" s="56"/>
      <c r="KP93" s="56"/>
      <c r="KQ93" s="56"/>
      <c r="KR93" s="56"/>
      <c r="KS93" s="56"/>
      <c r="KT93" s="56"/>
      <c r="KU93" s="56"/>
      <c r="KV93" s="56"/>
      <c r="KW93" s="56"/>
      <c r="KX93" s="56"/>
      <c r="KY93" s="56"/>
      <c r="KZ93" s="56"/>
      <c r="LA93" s="56"/>
      <c r="LB93" s="56"/>
      <c r="LC93" s="56"/>
      <c r="LD93" s="56"/>
      <c r="LE93" s="56"/>
      <c r="LF93" s="56"/>
      <c r="LG93" s="56"/>
      <c r="LH93" s="56"/>
      <c r="LI93" s="56"/>
      <c r="LJ93" s="56"/>
      <c r="LK93" s="56"/>
      <c r="LL93" s="56"/>
      <c r="LM93" s="56"/>
      <c r="LN93" s="56"/>
      <c r="LO93" s="56"/>
      <c r="LP93" s="56"/>
      <c r="LQ93" s="56"/>
      <c r="LR93" s="56"/>
      <c r="LS93" s="56"/>
      <c r="LT93" s="56"/>
      <c r="LU93" s="56"/>
      <c r="LV93" s="56"/>
      <c r="LW93" s="56"/>
      <c r="LX93" s="56"/>
      <c r="LY93" s="56"/>
      <c r="LZ93" s="56"/>
      <c r="MA93" s="56"/>
      <c r="MB93" s="56"/>
      <c r="MC93" s="56"/>
      <c r="MD93" s="56"/>
      <c r="ME93" s="56"/>
      <c r="MF93" s="56"/>
      <c r="MG93" s="56"/>
      <c r="MH93" s="56"/>
      <c r="MI93" s="56"/>
      <c r="MJ93" s="56"/>
      <c r="MK93" s="56"/>
      <c r="ML93" s="56"/>
      <c r="MM93" s="56"/>
      <c r="MN93" s="56"/>
      <c r="MO93" s="56"/>
      <c r="MP93" s="56"/>
      <c r="MQ93" s="56"/>
      <c r="MR93" s="56"/>
      <c r="MS93" s="56"/>
      <c r="MT93" s="56"/>
      <c r="MU93" s="56"/>
      <c r="MV93" s="56"/>
      <c r="MW93" s="56"/>
      <c r="MX93" s="56"/>
      <c r="MY93" s="56"/>
      <c r="MZ93" s="56"/>
      <c r="NA93" s="56"/>
      <c r="NB93" s="56"/>
      <c r="NC93" s="56"/>
      <c r="ND93" s="56"/>
      <c r="NE93" s="56"/>
      <c r="NF93" s="56"/>
      <c r="NG93" s="56"/>
      <c r="NH93" s="56"/>
      <c r="NI93" s="56"/>
      <c r="NJ93" s="56"/>
      <c r="NK93" s="56"/>
      <c r="NL93" s="56"/>
      <c r="NM93" s="56"/>
      <c r="NN93" s="56"/>
      <c r="NO93" s="56"/>
      <c r="NP93" s="56"/>
      <c r="NQ93" s="56"/>
      <c r="NR93" s="56"/>
      <c r="NS93" s="56"/>
      <c r="NT93" s="56"/>
      <c r="NU93" s="56"/>
      <c r="NV93" s="56"/>
      <c r="NW93" s="56"/>
      <c r="NX93" s="56"/>
      <c r="NY93" s="56"/>
      <c r="NZ93" s="56"/>
      <c r="OA93" s="56"/>
      <c r="OB93" s="56"/>
      <c r="OC93" s="56"/>
      <c r="OD93" s="56"/>
      <c r="OE93" s="56"/>
      <c r="OF93" s="56"/>
      <c r="OG93" s="56"/>
      <c r="OH93" s="56"/>
      <c r="OI93" s="56"/>
      <c r="OJ93" s="56"/>
      <c r="OK93" s="56"/>
      <c r="OL93" s="56"/>
      <c r="OM93" s="56"/>
      <c r="ON93" s="56"/>
      <c r="OO93" s="56"/>
      <c r="OP93" s="56"/>
      <c r="OQ93" s="56"/>
      <c r="OR93" s="56"/>
      <c r="OS93" s="56"/>
      <c r="OT93" s="56"/>
      <c r="OU93" s="56"/>
      <c r="OV93" s="56"/>
      <c r="OW93" s="56"/>
      <c r="OX93" s="56"/>
      <c r="OY93" s="56"/>
      <c r="OZ93" s="56"/>
      <c r="PA93" s="56"/>
      <c r="PB93" s="56"/>
      <c r="PC93" s="56"/>
      <c r="PD93" s="56"/>
      <c r="PE93" s="56"/>
      <c r="PF93" s="56"/>
      <c r="PG93" s="56"/>
      <c r="PH93" s="56"/>
      <c r="PI93" s="56"/>
      <c r="PJ93" s="56"/>
      <c r="PK93" s="56"/>
      <c r="PL93" s="56"/>
      <c r="PM93" s="56"/>
      <c r="PN93" s="56"/>
      <c r="PO93" s="56"/>
      <c r="PP93" s="56"/>
      <c r="PQ93" s="56"/>
      <c r="PR93" s="56"/>
      <c r="PS93" s="56"/>
      <c r="PT93" s="56"/>
      <c r="PU93" s="56"/>
      <c r="PV93" s="56"/>
      <c r="PW93" s="56"/>
      <c r="PX93" s="56"/>
      <c r="PY93" s="56"/>
      <c r="PZ93" s="56"/>
      <c r="QA93" s="56"/>
      <c r="QB93" s="56"/>
      <c r="QC93" s="56"/>
      <c r="QD93" s="56"/>
      <c r="QE93" s="56"/>
      <c r="QF93" s="56"/>
      <c r="QG93" s="56"/>
      <c r="QH93" s="56"/>
      <c r="QI93" s="56"/>
      <c r="QJ93" s="56"/>
      <c r="QK93" s="56"/>
      <c r="QL93" s="56"/>
      <c r="QM93" s="56"/>
      <c r="QN93" s="56"/>
      <c r="QO93" s="56"/>
      <c r="QP93" s="56"/>
      <c r="QQ93" s="56"/>
      <c r="QR93" s="56"/>
      <c r="QS93" s="56"/>
      <c r="QT93" s="56"/>
      <c r="QU93" s="56"/>
      <c r="QV93" s="56"/>
      <c r="QW93" s="56"/>
      <c r="QX93" s="56"/>
      <c r="QY93" s="56"/>
      <c r="QZ93" s="56"/>
      <c r="RA93" s="56"/>
      <c r="RB93" s="56"/>
      <c r="RC93" s="56"/>
      <c r="RD93" s="56"/>
      <c r="RE93" s="56"/>
      <c r="RF93" s="56"/>
      <c r="RG93" s="56"/>
      <c r="RH93" s="56"/>
      <c r="RI93" s="56"/>
      <c r="RJ93" s="56"/>
      <c r="RK93" s="56"/>
      <c r="RL93" s="56"/>
      <c r="RM93" s="56"/>
      <c r="RN93" s="56"/>
      <c r="RO93" s="56"/>
      <c r="RP93" s="56"/>
      <c r="RQ93" s="56"/>
      <c r="RR93" s="56"/>
      <c r="RS93" s="56"/>
      <c r="RT93" s="56"/>
      <c r="RU93" s="56"/>
      <c r="RV93" s="56"/>
      <c r="RW93" s="56"/>
      <c r="RX93" s="56"/>
      <c r="RY93" s="56"/>
      <c r="RZ93" s="56"/>
      <c r="SA93" s="56"/>
      <c r="SB93" s="56"/>
      <c r="SC93" s="56"/>
      <c r="SD93" s="56"/>
      <c r="SE93" s="56"/>
      <c r="SF93" s="56"/>
      <c r="SG93" s="56"/>
      <c r="SH93" s="56"/>
      <c r="SI93" s="56"/>
      <c r="SJ93" s="56"/>
      <c r="SK93" s="56"/>
      <c r="SL93" s="56"/>
      <c r="SM93" s="56"/>
      <c r="SN93" s="56"/>
      <c r="SO93" s="56"/>
      <c r="SP93" s="56"/>
      <c r="SQ93" s="56"/>
      <c r="SR93" s="56"/>
      <c r="SS93" s="56"/>
      <c r="ST93" s="56"/>
      <c r="SU93" s="56"/>
      <c r="SV93" s="56"/>
      <c r="SW93" s="56"/>
      <c r="SX93" s="56"/>
      <c r="SY93" s="56"/>
      <c r="SZ93" s="56"/>
      <c r="TA93" s="56"/>
      <c r="TB93" s="56"/>
      <c r="TC93" s="56"/>
      <c r="TD93" s="56"/>
      <c r="TE93" s="56"/>
      <c r="TF93" s="56"/>
      <c r="TG93" s="56"/>
      <c r="TH93" s="56"/>
      <c r="TI93" s="56"/>
      <c r="TJ93" s="56"/>
      <c r="TK93" s="56"/>
      <c r="TL93" s="56"/>
      <c r="TM93" s="56"/>
      <c r="TN93" s="56"/>
      <c r="TO93" s="56"/>
      <c r="TP93" s="56"/>
      <c r="TQ93" s="56"/>
      <c r="TR93" s="56"/>
      <c r="TS93" s="56"/>
      <c r="TT93" s="56"/>
      <c r="TU93" s="56"/>
      <c r="TV93" s="56"/>
      <c r="TW93" s="56"/>
      <c r="TX93" s="56"/>
      <c r="TY93" s="56"/>
      <c r="TZ93" s="56"/>
      <c r="UA93" s="56"/>
      <c r="UB93" s="56"/>
      <c r="UC93" s="56"/>
      <c r="UD93" s="56"/>
      <c r="UE93" s="56"/>
      <c r="UF93" s="56"/>
      <c r="UG93" s="56"/>
      <c r="UH93" s="56"/>
      <c r="UI93" s="56"/>
      <c r="UJ93" s="56"/>
      <c r="UK93" s="56"/>
      <c r="UL93" s="56"/>
      <c r="UM93" s="56"/>
      <c r="UN93" s="56"/>
      <c r="UO93" s="56"/>
      <c r="UP93" s="56"/>
      <c r="UQ93" s="56"/>
      <c r="UR93" s="56"/>
      <c r="US93" s="56"/>
      <c r="UT93" s="56"/>
      <c r="UU93" s="56"/>
      <c r="UV93" s="56"/>
      <c r="UW93" s="56"/>
      <c r="UX93" s="56"/>
      <c r="UY93" s="56"/>
      <c r="UZ93" s="56"/>
      <c r="VA93" s="56"/>
      <c r="VB93" s="56"/>
      <c r="VC93" s="56"/>
      <c r="VD93" s="56"/>
      <c r="VE93" s="56"/>
      <c r="VF93" s="56"/>
      <c r="VG93" s="56"/>
      <c r="VH93" s="56"/>
      <c r="VI93" s="56"/>
      <c r="VJ93" s="56"/>
      <c r="VK93" s="56"/>
      <c r="VL93" s="56"/>
      <c r="VM93" s="56"/>
      <c r="VN93" s="56"/>
      <c r="VO93" s="56"/>
      <c r="VP93" s="56"/>
      <c r="VQ93" s="56"/>
      <c r="VR93" s="56"/>
      <c r="VS93" s="56"/>
      <c r="VT93" s="56"/>
      <c r="VU93" s="56"/>
      <c r="VV93" s="56"/>
      <c r="VW93" s="56"/>
      <c r="VX93" s="56"/>
      <c r="VY93" s="56"/>
      <c r="VZ93" s="56"/>
      <c r="WA93" s="56"/>
      <c r="WB93" s="56"/>
      <c r="WC93" s="56"/>
      <c r="WD93" s="56"/>
      <c r="WE93" s="56"/>
      <c r="WF93" s="56"/>
      <c r="WG93" s="56"/>
      <c r="WH93" s="56"/>
      <c r="WI93" s="56"/>
      <c r="WJ93" s="56"/>
      <c r="WK93" s="56"/>
      <c r="WL93" s="56"/>
      <c r="WM93" s="56"/>
      <c r="WN93" s="56"/>
      <c r="WO93" s="56"/>
      <c r="WP93" s="56"/>
      <c r="WQ93" s="56"/>
      <c r="WR93" s="56"/>
      <c r="WS93" s="56"/>
      <c r="WT93" s="56"/>
      <c r="WU93" s="56"/>
      <c r="WV93" s="56"/>
      <c r="WW93" s="56"/>
      <c r="WX93" s="56"/>
      <c r="WY93" s="56"/>
      <c r="WZ93" s="56"/>
      <c r="XA93" s="56"/>
      <c r="XB93" s="56"/>
      <c r="XC93" s="56"/>
      <c r="XD93" s="56"/>
      <c r="XE93" s="56"/>
      <c r="XF93" s="56"/>
      <c r="XG93" s="56"/>
      <c r="XH93" s="56"/>
      <c r="XI93" s="56"/>
      <c r="XJ93" s="56"/>
      <c r="XK93" s="56"/>
      <c r="XL93" s="56"/>
      <c r="XM93" s="56"/>
      <c r="XN93" s="56"/>
      <c r="XO93" s="56"/>
      <c r="XP93" s="56"/>
      <c r="XQ93" s="56"/>
      <c r="XR93" s="56"/>
      <c r="XS93" s="56"/>
      <c r="XT93" s="56"/>
      <c r="XU93" s="56"/>
      <c r="XV93" s="56"/>
      <c r="XW93" s="56"/>
      <c r="XX93" s="56"/>
      <c r="XY93" s="56"/>
      <c r="XZ93" s="56"/>
      <c r="YA93" s="56"/>
      <c r="YB93" s="56"/>
      <c r="YC93" s="56"/>
      <c r="YD93" s="56"/>
      <c r="YE93" s="56"/>
      <c r="YF93" s="56"/>
      <c r="YG93" s="56"/>
      <c r="YH93" s="56"/>
      <c r="YI93" s="56"/>
      <c r="YJ93" s="56"/>
      <c r="YK93" s="56"/>
      <c r="YL93" s="56"/>
      <c r="YM93" s="56"/>
      <c r="YN93" s="56"/>
      <c r="YO93" s="56"/>
      <c r="YP93" s="56"/>
      <c r="YQ93" s="56"/>
      <c r="YR93" s="56"/>
      <c r="YS93" s="56"/>
      <c r="YT93" s="56"/>
      <c r="YU93" s="56"/>
      <c r="YV93" s="56"/>
      <c r="YW93" s="56"/>
      <c r="YX93" s="56"/>
      <c r="YY93" s="56"/>
    </row>
    <row r="94" spans="2:675" s="1" customFormat="1" ht="15" hidden="1" customHeight="1">
      <c r="B94" s="56"/>
      <c r="C94" s="56"/>
      <c r="D94" s="56"/>
      <c r="E94" s="56"/>
      <c r="F94" s="56"/>
      <c r="G94" s="56"/>
      <c r="H94" s="56"/>
      <c r="I94" s="56"/>
      <c r="J94" s="56"/>
      <c r="K94" s="56"/>
      <c r="L94" s="56"/>
      <c r="M94" s="56"/>
      <c r="N94" s="56"/>
      <c r="O94" s="56"/>
      <c r="P94" s="56"/>
      <c r="Q94" s="56"/>
      <c r="R94" s="56"/>
      <c r="S94" s="56"/>
      <c r="T94" s="56"/>
      <c r="U94" s="56"/>
      <c r="V94" s="56"/>
      <c r="W94" s="56"/>
      <c r="X94" s="56"/>
      <c r="Y94" s="56"/>
      <c r="Z94" s="56"/>
      <c r="AA94" s="56"/>
      <c r="AB94" s="56"/>
      <c r="AC94" s="56"/>
      <c r="AD94" s="56"/>
      <c r="AE94" s="56"/>
      <c r="AF94" s="56"/>
      <c r="AG94" s="56"/>
      <c r="AH94" s="56"/>
      <c r="AI94" s="56"/>
      <c r="AJ94" s="56"/>
      <c r="AK94" s="56"/>
      <c r="AL94" s="56"/>
      <c r="AM94" s="56"/>
      <c r="AN94" s="56"/>
      <c r="AO94" s="56"/>
      <c r="AP94" s="56"/>
      <c r="AQ94" s="56"/>
      <c r="AR94" s="56"/>
      <c r="AS94" s="56"/>
      <c r="AT94" s="56"/>
      <c r="AU94" s="56"/>
      <c r="AV94" s="56"/>
      <c r="AW94" s="56"/>
      <c r="AX94" s="56"/>
      <c r="AY94" s="56"/>
      <c r="AZ94" s="56"/>
      <c r="BA94" s="56"/>
      <c r="BB94" s="56"/>
      <c r="BC94" s="56"/>
      <c r="BD94" s="56"/>
      <c r="BE94" s="56"/>
      <c r="BF94" s="56"/>
      <c r="BG94" s="56"/>
      <c r="BH94" s="56"/>
      <c r="BI94" s="56"/>
      <c r="BJ94" s="56"/>
      <c r="BK94" s="56"/>
      <c r="BL94" s="56"/>
      <c r="BM94" s="56"/>
      <c r="BN94" s="56"/>
      <c r="BO94" s="56"/>
      <c r="BP94" s="56"/>
      <c r="BQ94" s="56"/>
      <c r="BR94" s="56"/>
      <c r="BS94" s="56"/>
      <c r="BT94" s="56"/>
      <c r="BU94" s="56"/>
      <c r="BV94" s="56"/>
      <c r="BW94" s="56"/>
      <c r="BX94" s="56"/>
      <c r="BY94" s="56"/>
      <c r="BZ94" s="56"/>
      <c r="CA94" s="56"/>
      <c r="CB94" s="56"/>
      <c r="CC94" s="56"/>
      <c r="CD94" s="56"/>
      <c r="CE94" s="56"/>
      <c r="CF94" s="56"/>
      <c r="CG94" s="56"/>
      <c r="CH94" s="56"/>
      <c r="CI94" s="56"/>
      <c r="CJ94" s="56"/>
      <c r="CK94" s="56"/>
      <c r="CL94" s="56"/>
      <c r="CM94" s="56"/>
      <c r="CN94" s="56"/>
      <c r="CO94" s="56"/>
      <c r="CP94" s="56"/>
      <c r="CQ94" s="56"/>
      <c r="CR94" s="56"/>
      <c r="CS94" s="56"/>
      <c r="CT94" s="56"/>
      <c r="CU94" s="56"/>
      <c r="CV94" s="56"/>
      <c r="CW94" s="56"/>
      <c r="CX94" s="56"/>
      <c r="CY94" s="56"/>
      <c r="CZ94" s="56"/>
      <c r="DA94" s="56"/>
      <c r="DB94" s="56"/>
      <c r="DC94" s="56"/>
      <c r="DD94" s="56"/>
      <c r="DE94" s="56"/>
      <c r="DF94" s="56"/>
      <c r="DG94" s="56"/>
      <c r="DH94" s="56"/>
      <c r="DI94" s="56"/>
      <c r="DJ94" s="56"/>
      <c r="DK94" s="56"/>
      <c r="DL94" s="56"/>
      <c r="DM94" s="56"/>
      <c r="DN94" s="56"/>
      <c r="DO94" s="56"/>
      <c r="DP94" s="56"/>
      <c r="DQ94" s="56"/>
      <c r="DR94" s="56"/>
      <c r="DS94" s="56"/>
      <c r="DT94" s="56"/>
      <c r="DU94" s="56"/>
      <c r="DV94" s="56"/>
      <c r="DW94" s="56"/>
      <c r="DX94" s="56"/>
      <c r="DY94" s="56"/>
      <c r="DZ94" s="56"/>
      <c r="EA94" s="56"/>
      <c r="EB94" s="56"/>
      <c r="EC94" s="56"/>
      <c r="ED94" s="56"/>
      <c r="EE94" s="56"/>
      <c r="EF94" s="56"/>
      <c r="EG94" s="56"/>
      <c r="EH94" s="56"/>
      <c r="EI94" s="56"/>
      <c r="EJ94" s="56"/>
      <c r="EK94" s="56"/>
      <c r="EL94" s="56"/>
      <c r="EM94" s="56"/>
      <c r="EN94" s="56"/>
      <c r="EO94" s="56"/>
      <c r="EP94" s="56"/>
      <c r="EQ94" s="56"/>
      <c r="ER94" s="56"/>
      <c r="ES94" s="56"/>
      <c r="ET94" s="56"/>
      <c r="EU94" s="56"/>
      <c r="EV94" s="56"/>
      <c r="EW94" s="56"/>
      <c r="EX94" s="56"/>
      <c r="EY94" s="56"/>
      <c r="EZ94" s="56"/>
      <c r="FA94" s="56"/>
      <c r="FB94" s="56"/>
      <c r="FC94" s="56"/>
      <c r="FD94" s="56"/>
      <c r="FE94" s="56"/>
      <c r="FF94" s="56"/>
      <c r="FG94" s="56"/>
      <c r="FH94" s="56"/>
      <c r="FI94" s="56"/>
      <c r="FJ94" s="56"/>
      <c r="FK94" s="56"/>
      <c r="FL94" s="56"/>
      <c r="FM94" s="56"/>
      <c r="FN94" s="56"/>
      <c r="FO94" s="56"/>
      <c r="FP94" s="56"/>
      <c r="FQ94" s="56"/>
      <c r="FR94" s="56"/>
      <c r="FS94" s="56"/>
      <c r="FT94" s="56"/>
      <c r="FU94" s="56"/>
      <c r="FV94" s="56"/>
      <c r="FW94" s="56"/>
      <c r="FX94" s="56"/>
      <c r="FY94" s="56"/>
      <c r="FZ94" s="56"/>
      <c r="GA94" s="56"/>
      <c r="GB94" s="56"/>
      <c r="GC94" s="56"/>
      <c r="GD94" s="56"/>
      <c r="GE94" s="56"/>
      <c r="GF94" s="56"/>
      <c r="GG94" s="56"/>
      <c r="GH94" s="56"/>
      <c r="GI94" s="56"/>
      <c r="GJ94" s="56"/>
      <c r="GK94" s="56"/>
      <c r="GL94" s="56"/>
      <c r="GM94" s="56"/>
      <c r="GN94" s="56"/>
      <c r="GO94" s="56"/>
      <c r="GP94" s="56"/>
      <c r="GQ94" s="56"/>
      <c r="GR94" s="56"/>
      <c r="GS94" s="56"/>
      <c r="GT94" s="56"/>
      <c r="GU94" s="56"/>
      <c r="GV94" s="56"/>
      <c r="GW94" s="56"/>
      <c r="GX94" s="56"/>
      <c r="GY94" s="56"/>
      <c r="GZ94" s="56"/>
      <c r="HA94" s="56"/>
      <c r="HB94" s="56"/>
      <c r="HC94" s="56"/>
      <c r="HD94" s="56"/>
      <c r="HE94" s="56"/>
      <c r="HF94" s="56"/>
      <c r="HG94" s="56"/>
      <c r="HH94" s="56"/>
      <c r="HI94" s="56"/>
      <c r="HJ94" s="56"/>
      <c r="HK94" s="56"/>
      <c r="HL94" s="56"/>
      <c r="HM94" s="56"/>
      <c r="HN94" s="56"/>
      <c r="HO94" s="56"/>
      <c r="HP94" s="56"/>
      <c r="HQ94" s="56"/>
      <c r="HR94" s="56"/>
      <c r="HS94" s="56"/>
      <c r="HT94" s="56"/>
      <c r="HU94" s="56"/>
      <c r="HV94" s="56"/>
      <c r="HW94" s="56"/>
      <c r="HX94" s="56"/>
      <c r="HY94" s="56"/>
      <c r="HZ94" s="56"/>
      <c r="IA94" s="56"/>
      <c r="IB94" s="56"/>
      <c r="IC94" s="56"/>
      <c r="ID94" s="56"/>
      <c r="IE94" s="56"/>
      <c r="IF94" s="56"/>
      <c r="IG94" s="56"/>
      <c r="IH94" s="56"/>
      <c r="II94" s="56"/>
      <c r="IJ94" s="56"/>
      <c r="IK94" s="56"/>
      <c r="IL94" s="56"/>
      <c r="IM94" s="56"/>
      <c r="IN94" s="56"/>
      <c r="IO94" s="56"/>
      <c r="IP94" s="56"/>
      <c r="IQ94" s="56"/>
      <c r="IR94" s="56"/>
      <c r="IS94" s="56"/>
      <c r="IT94" s="56"/>
      <c r="IU94" s="56"/>
      <c r="IV94" s="56"/>
      <c r="IW94" s="56"/>
      <c r="IX94" s="56"/>
      <c r="IY94" s="56"/>
      <c r="IZ94" s="56"/>
      <c r="JA94" s="56"/>
      <c r="JB94" s="56"/>
      <c r="JC94" s="56"/>
      <c r="JD94" s="56"/>
      <c r="JE94" s="56"/>
      <c r="JF94" s="56"/>
      <c r="JG94" s="56"/>
      <c r="JH94" s="56"/>
      <c r="JI94" s="56"/>
      <c r="JJ94" s="56"/>
      <c r="JK94" s="56"/>
      <c r="JL94" s="56"/>
      <c r="JM94" s="56"/>
      <c r="JN94" s="56"/>
      <c r="JO94" s="56"/>
      <c r="JP94" s="56"/>
      <c r="JQ94" s="56"/>
      <c r="JR94" s="56"/>
      <c r="JS94" s="56"/>
      <c r="JT94" s="56"/>
      <c r="JU94" s="56"/>
      <c r="JV94" s="56"/>
      <c r="JW94" s="56"/>
      <c r="JX94" s="56"/>
      <c r="JY94" s="56"/>
      <c r="JZ94" s="56"/>
      <c r="KA94" s="56"/>
      <c r="KB94" s="56"/>
      <c r="KC94" s="56"/>
      <c r="KD94" s="56"/>
      <c r="KE94" s="56"/>
      <c r="KF94" s="56"/>
      <c r="KG94" s="56"/>
      <c r="KH94" s="56"/>
      <c r="KI94" s="56"/>
      <c r="KJ94" s="56"/>
      <c r="KK94" s="56"/>
      <c r="KL94" s="56"/>
      <c r="KM94" s="56"/>
      <c r="KN94" s="56"/>
      <c r="KO94" s="56"/>
      <c r="KP94" s="56"/>
      <c r="KQ94" s="56"/>
      <c r="KR94" s="56"/>
      <c r="KS94" s="56"/>
      <c r="KT94" s="56"/>
      <c r="KU94" s="56"/>
      <c r="KV94" s="56"/>
      <c r="KW94" s="56"/>
      <c r="KX94" s="56"/>
      <c r="KY94" s="56"/>
      <c r="KZ94" s="56"/>
      <c r="LA94" s="56"/>
      <c r="LB94" s="56"/>
      <c r="LC94" s="56"/>
      <c r="LD94" s="56"/>
      <c r="LE94" s="56"/>
      <c r="LF94" s="56"/>
      <c r="LG94" s="56"/>
      <c r="LH94" s="56"/>
      <c r="LI94" s="56"/>
      <c r="LJ94" s="56"/>
      <c r="LK94" s="56"/>
      <c r="LL94" s="56"/>
      <c r="LM94" s="56"/>
      <c r="LN94" s="56"/>
      <c r="LO94" s="56"/>
      <c r="LP94" s="56"/>
      <c r="LQ94" s="56"/>
      <c r="LR94" s="56"/>
      <c r="LS94" s="56"/>
      <c r="LT94" s="56"/>
      <c r="LU94" s="56"/>
      <c r="LV94" s="56"/>
      <c r="LW94" s="56"/>
      <c r="LX94" s="56"/>
      <c r="LY94" s="56"/>
      <c r="LZ94" s="56"/>
      <c r="MA94" s="56"/>
      <c r="MB94" s="56"/>
      <c r="MC94" s="56"/>
      <c r="MD94" s="56"/>
      <c r="ME94" s="56"/>
      <c r="MF94" s="56"/>
      <c r="MG94" s="56"/>
      <c r="MH94" s="56"/>
      <c r="MI94" s="56"/>
      <c r="MJ94" s="56"/>
      <c r="MK94" s="56"/>
      <c r="ML94" s="56"/>
      <c r="MM94" s="56"/>
      <c r="MN94" s="56"/>
      <c r="MO94" s="56"/>
      <c r="MP94" s="56"/>
      <c r="MQ94" s="56"/>
      <c r="MR94" s="56"/>
      <c r="MS94" s="56"/>
      <c r="MT94" s="56"/>
      <c r="MU94" s="56"/>
      <c r="MV94" s="56"/>
      <c r="MW94" s="56"/>
      <c r="MX94" s="56"/>
      <c r="MY94" s="56"/>
      <c r="MZ94" s="56"/>
      <c r="NA94" s="56"/>
      <c r="NB94" s="56"/>
      <c r="NC94" s="56"/>
      <c r="ND94" s="56"/>
      <c r="NE94" s="56"/>
      <c r="NF94" s="56"/>
      <c r="NG94" s="56"/>
      <c r="NH94" s="56"/>
      <c r="NI94" s="56"/>
      <c r="NJ94" s="56"/>
      <c r="NK94" s="56"/>
      <c r="NL94" s="56"/>
      <c r="NM94" s="56"/>
      <c r="NN94" s="56"/>
      <c r="NO94" s="56"/>
      <c r="NP94" s="56"/>
      <c r="NQ94" s="56"/>
      <c r="NR94" s="56"/>
      <c r="NS94" s="56"/>
      <c r="NT94" s="56"/>
      <c r="NU94" s="56"/>
      <c r="NV94" s="56"/>
      <c r="NW94" s="56"/>
      <c r="NX94" s="56"/>
      <c r="NY94" s="56"/>
      <c r="NZ94" s="56"/>
      <c r="OA94" s="56"/>
      <c r="OB94" s="56"/>
      <c r="OC94" s="56"/>
      <c r="OD94" s="56"/>
      <c r="OE94" s="56"/>
      <c r="OF94" s="56"/>
      <c r="OG94" s="56"/>
      <c r="OH94" s="56"/>
      <c r="OI94" s="56"/>
      <c r="OJ94" s="56"/>
      <c r="OK94" s="56"/>
      <c r="OL94" s="56"/>
      <c r="OM94" s="56"/>
      <c r="ON94" s="56"/>
      <c r="OO94" s="56"/>
      <c r="OP94" s="56"/>
      <c r="OQ94" s="56"/>
      <c r="OR94" s="56"/>
      <c r="OS94" s="56"/>
      <c r="OT94" s="56"/>
      <c r="OU94" s="56"/>
      <c r="OV94" s="56"/>
      <c r="OW94" s="56"/>
      <c r="OX94" s="56"/>
      <c r="OY94" s="56"/>
      <c r="OZ94" s="56"/>
      <c r="PA94" s="56"/>
      <c r="PB94" s="56"/>
      <c r="PC94" s="56"/>
      <c r="PD94" s="56"/>
      <c r="PE94" s="56"/>
      <c r="PF94" s="56"/>
      <c r="PG94" s="56"/>
      <c r="PH94" s="56"/>
      <c r="PI94" s="56"/>
      <c r="PJ94" s="56"/>
      <c r="PK94" s="56"/>
      <c r="PL94" s="56"/>
      <c r="PM94" s="56"/>
      <c r="PN94" s="56"/>
      <c r="PO94" s="56"/>
      <c r="PP94" s="56"/>
      <c r="PQ94" s="56"/>
      <c r="PR94" s="56"/>
      <c r="PS94" s="56"/>
      <c r="PT94" s="56"/>
      <c r="PU94" s="56"/>
      <c r="PV94" s="56"/>
      <c r="PW94" s="56"/>
      <c r="PX94" s="56"/>
      <c r="PY94" s="56"/>
      <c r="PZ94" s="56"/>
      <c r="QA94" s="56"/>
      <c r="QB94" s="56"/>
      <c r="QC94" s="56"/>
      <c r="QD94" s="56"/>
      <c r="QE94" s="56"/>
      <c r="QF94" s="56"/>
      <c r="QG94" s="56"/>
      <c r="QH94" s="56"/>
      <c r="QI94" s="56"/>
      <c r="QJ94" s="56"/>
      <c r="QK94" s="56"/>
      <c r="QL94" s="56"/>
      <c r="QM94" s="56"/>
      <c r="QN94" s="56"/>
      <c r="QO94" s="56"/>
      <c r="QP94" s="56"/>
      <c r="QQ94" s="56"/>
      <c r="QR94" s="56"/>
      <c r="QS94" s="56"/>
      <c r="QT94" s="56"/>
      <c r="QU94" s="56"/>
      <c r="QV94" s="56"/>
      <c r="QW94" s="56"/>
      <c r="QX94" s="56"/>
      <c r="QY94" s="56"/>
      <c r="QZ94" s="56"/>
      <c r="RA94" s="56"/>
      <c r="RB94" s="56"/>
      <c r="RC94" s="56"/>
      <c r="RD94" s="56"/>
      <c r="RE94" s="56"/>
      <c r="RF94" s="56"/>
      <c r="RG94" s="56"/>
      <c r="RH94" s="56"/>
      <c r="RI94" s="56"/>
      <c r="RJ94" s="56"/>
      <c r="RK94" s="56"/>
      <c r="RL94" s="56"/>
      <c r="RM94" s="56"/>
      <c r="RN94" s="56"/>
      <c r="RO94" s="56"/>
      <c r="RP94" s="56"/>
      <c r="RQ94" s="56"/>
      <c r="RR94" s="56"/>
      <c r="RS94" s="56"/>
      <c r="RT94" s="56"/>
      <c r="RU94" s="56"/>
      <c r="RV94" s="56"/>
      <c r="RW94" s="56"/>
      <c r="RX94" s="56"/>
      <c r="RY94" s="56"/>
      <c r="RZ94" s="56"/>
      <c r="SA94" s="56"/>
      <c r="SB94" s="56"/>
      <c r="SC94" s="56"/>
      <c r="SD94" s="56"/>
      <c r="SE94" s="56"/>
      <c r="SF94" s="56"/>
      <c r="SG94" s="56"/>
      <c r="SH94" s="56"/>
      <c r="SI94" s="56"/>
      <c r="SJ94" s="56"/>
      <c r="SK94" s="56"/>
      <c r="SL94" s="56"/>
      <c r="SM94" s="56"/>
      <c r="SN94" s="56"/>
      <c r="SO94" s="56"/>
      <c r="SP94" s="56"/>
      <c r="SQ94" s="56"/>
      <c r="SR94" s="56"/>
      <c r="SS94" s="56"/>
      <c r="ST94" s="56"/>
      <c r="SU94" s="56"/>
      <c r="SV94" s="56"/>
      <c r="SW94" s="56"/>
      <c r="SX94" s="56"/>
      <c r="SY94" s="56"/>
      <c r="SZ94" s="56"/>
      <c r="TA94" s="56"/>
      <c r="TB94" s="56"/>
      <c r="TC94" s="56"/>
      <c r="TD94" s="56"/>
      <c r="TE94" s="56"/>
      <c r="TF94" s="56"/>
      <c r="TG94" s="56"/>
      <c r="TH94" s="56"/>
      <c r="TI94" s="56"/>
      <c r="TJ94" s="56"/>
      <c r="TK94" s="56"/>
      <c r="TL94" s="56"/>
      <c r="TM94" s="56"/>
      <c r="TN94" s="56"/>
      <c r="TO94" s="56"/>
      <c r="TP94" s="56"/>
      <c r="TQ94" s="56"/>
      <c r="TR94" s="56"/>
      <c r="TS94" s="56"/>
      <c r="TT94" s="56"/>
      <c r="TU94" s="56"/>
      <c r="TV94" s="56"/>
      <c r="TW94" s="56"/>
      <c r="TX94" s="56"/>
      <c r="TY94" s="56"/>
      <c r="TZ94" s="56"/>
      <c r="UA94" s="56"/>
      <c r="UB94" s="56"/>
      <c r="UC94" s="56"/>
      <c r="UD94" s="56"/>
      <c r="UE94" s="56"/>
      <c r="UF94" s="56"/>
      <c r="UG94" s="56"/>
      <c r="UH94" s="56"/>
      <c r="UI94" s="56"/>
      <c r="UJ94" s="56"/>
      <c r="UK94" s="56"/>
      <c r="UL94" s="56"/>
      <c r="UM94" s="56"/>
      <c r="UN94" s="56"/>
      <c r="UO94" s="56"/>
      <c r="UP94" s="56"/>
      <c r="UQ94" s="56"/>
      <c r="UR94" s="56"/>
      <c r="US94" s="56"/>
      <c r="UT94" s="56"/>
      <c r="UU94" s="56"/>
      <c r="UV94" s="56"/>
      <c r="UW94" s="56"/>
      <c r="UX94" s="56"/>
      <c r="UY94" s="56"/>
      <c r="UZ94" s="56"/>
      <c r="VA94" s="56"/>
      <c r="VB94" s="56"/>
      <c r="VC94" s="56"/>
      <c r="VD94" s="56"/>
      <c r="VE94" s="56"/>
      <c r="VF94" s="56"/>
      <c r="VG94" s="56"/>
      <c r="VH94" s="56"/>
      <c r="VI94" s="56"/>
      <c r="VJ94" s="56"/>
      <c r="VK94" s="56"/>
      <c r="VL94" s="56"/>
      <c r="VM94" s="56"/>
      <c r="VN94" s="56"/>
      <c r="VO94" s="56"/>
      <c r="VP94" s="56"/>
      <c r="VQ94" s="56"/>
      <c r="VR94" s="56"/>
      <c r="VS94" s="56"/>
      <c r="VT94" s="56"/>
      <c r="VU94" s="56"/>
      <c r="VV94" s="56"/>
      <c r="VW94" s="56"/>
      <c r="VX94" s="56"/>
      <c r="VY94" s="56"/>
      <c r="VZ94" s="56"/>
      <c r="WA94" s="56"/>
      <c r="WB94" s="56"/>
      <c r="WC94" s="56"/>
      <c r="WD94" s="56"/>
      <c r="WE94" s="56"/>
      <c r="WF94" s="56"/>
      <c r="WG94" s="56"/>
      <c r="WH94" s="56"/>
      <c r="WI94" s="56"/>
      <c r="WJ94" s="56"/>
      <c r="WK94" s="56"/>
      <c r="WL94" s="56"/>
      <c r="WM94" s="56"/>
      <c r="WN94" s="56"/>
      <c r="WO94" s="56"/>
      <c r="WP94" s="56"/>
      <c r="WQ94" s="56"/>
      <c r="WR94" s="56"/>
      <c r="WS94" s="56"/>
      <c r="WT94" s="56"/>
      <c r="WU94" s="56"/>
      <c r="WV94" s="56"/>
      <c r="WW94" s="56"/>
      <c r="WX94" s="56"/>
      <c r="WY94" s="56"/>
      <c r="WZ94" s="56"/>
      <c r="XA94" s="56"/>
      <c r="XB94" s="56"/>
      <c r="XC94" s="56"/>
      <c r="XD94" s="56"/>
      <c r="XE94" s="56"/>
      <c r="XF94" s="56"/>
      <c r="XG94" s="56"/>
      <c r="XH94" s="56"/>
      <c r="XI94" s="56"/>
      <c r="XJ94" s="56"/>
      <c r="XK94" s="56"/>
      <c r="XL94" s="56"/>
      <c r="XM94" s="56"/>
      <c r="XN94" s="56"/>
      <c r="XO94" s="56"/>
      <c r="XP94" s="56"/>
      <c r="XQ94" s="56"/>
      <c r="XR94" s="56"/>
      <c r="XS94" s="56"/>
      <c r="XT94" s="56"/>
      <c r="XU94" s="56"/>
      <c r="XV94" s="56"/>
      <c r="XW94" s="56"/>
      <c r="XX94" s="56"/>
      <c r="XY94" s="56"/>
      <c r="XZ94" s="56"/>
      <c r="YA94" s="56"/>
      <c r="YB94" s="56"/>
      <c r="YC94" s="56"/>
      <c r="YD94" s="56"/>
      <c r="YE94" s="56"/>
      <c r="YF94" s="56"/>
      <c r="YG94" s="56"/>
      <c r="YH94" s="56"/>
      <c r="YI94" s="56"/>
      <c r="YJ94" s="56"/>
      <c r="YK94" s="56"/>
      <c r="YL94" s="56"/>
      <c r="YM94" s="56"/>
      <c r="YN94" s="56"/>
      <c r="YO94" s="56"/>
      <c r="YP94" s="56"/>
      <c r="YQ94" s="56"/>
      <c r="YR94" s="56"/>
      <c r="YS94" s="56"/>
      <c r="YT94" s="56"/>
      <c r="YU94" s="56"/>
      <c r="YV94" s="56"/>
      <c r="YW94" s="56"/>
      <c r="YX94" s="56"/>
      <c r="YY94" s="56"/>
    </row>
    <row r="95" spans="2:675" s="1" customFormat="1" ht="15" hidden="1" customHeight="1">
      <c r="B95" s="56"/>
      <c r="C95" s="56"/>
      <c r="D95" s="56"/>
      <c r="E95" s="56"/>
      <c r="F95" s="56"/>
      <c r="G95" s="56"/>
      <c r="H95" s="56"/>
      <c r="I95" s="56"/>
      <c r="J95" s="56"/>
      <c r="K95" s="56"/>
      <c r="L95" s="56"/>
      <c r="M95" s="56"/>
      <c r="N95" s="56"/>
      <c r="O95" s="56"/>
      <c r="P95" s="56"/>
      <c r="Q95" s="56"/>
      <c r="R95" s="56"/>
      <c r="S95" s="56"/>
      <c r="T95" s="56"/>
      <c r="U95" s="56"/>
      <c r="V95" s="56"/>
      <c r="W95" s="56"/>
      <c r="X95" s="56"/>
      <c r="Y95" s="56"/>
      <c r="Z95" s="56"/>
      <c r="AA95" s="56"/>
      <c r="AB95" s="56"/>
      <c r="AC95" s="56"/>
      <c r="AD95" s="56"/>
      <c r="AE95" s="56"/>
      <c r="AF95" s="56"/>
      <c r="AG95" s="56"/>
      <c r="AH95" s="56"/>
      <c r="AI95" s="56"/>
      <c r="AJ95" s="56"/>
      <c r="AK95" s="56"/>
      <c r="AL95" s="56"/>
      <c r="AM95" s="56"/>
      <c r="AN95" s="56"/>
      <c r="AO95" s="56"/>
      <c r="AP95" s="56"/>
      <c r="AQ95" s="56"/>
      <c r="AR95" s="56"/>
      <c r="AS95" s="56"/>
      <c r="AT95" s="56"/>
      <c r="AU95" s="56"/>
      <c r="AV95" s="56"/>
      <c r="AW95" s="56"/>
      <c r="AX95" s="56"/>
      <c r="AY95" s="56"/>
      <c r="AZ95" s="56"/>
      <c r="BA95" s="56"/>
      <c r="BB95" s="56"/>
      <c r="BC95" s="56"/>
      <c r="BD95" s="56"/>
      <c r="BE95" s="56"/>
      <c r="BF95" s="56"/>
      <c r="BG95" s="56"/>
      <c r="BH95" s="56"/>
      <c r="BI95" s="56"/>
      <c r="BJ95" s="56"/>
      <c r="BK95" s="56"/>
      <c r="BL95" s="56"/>
      <c r="BM95" s="56"/>
      <c r="BN95" s="56"/>
      <c r="BO95" s="56"/>
      <c r="BP95" s="56"/>
      <c r="BQ95" s="56"/>
      <c r="BR95" s="56"/>
      <c r="BS95" s="56"/>
      <c r="BT95" s="56"/>
      <c r="BU95" s="56"/>
      <c r="BV95" s="56"/>
      <c r="BW95" s="56"/>
      <c r="BX95" s="56"/>
      <c r="BY95" s="56"/>
      <c r="BZ95" s="56"/>
      <c r="CA95" s="56"/>
      <c r="CB95" s="56"/>
      <c r="CC95" s="56"/>
      <c r="CD95" s="56"/>
      <c r="CE95" s="56"/>
      <c r="CF95" s="56"/>
      <c r="CG95" s="56"/>
      <c r="CH95" s="56"/>
      <c r="CI95" s="56"/>
      <c r="CJ95" s="56"/>
      <c r="CK95" s="56"/>
      <c r="CL95" s="56"/>
      <c r="CM95" s="56"/>
      <c r="CN95" s="56"/>
      <c r="CO95" s="56"/>
      <c r="CP95" s="56"/>
      <c r="CQ95" s="56"/>
      <c r="CR95" s="56"/>
      <c r="CS95" s="56"/>
      <c r="CT95" s="56"/>
      <c r="CU95" s="56"/>
      <c r="CV95" s="56"/>
      <c r="CW95" s="56"/>
      <c r="CX95" s="56"/>
      <c r="CY95" s="56"/>
      <c r="CZ95" s="56"/>
      <c r="DA95" s="56"/>
      <c r="DB95" s="56"/>
      <c r="DC95" s="56"/>
      <c r="DD95" s="56"/>
      <c r="DE95" s="56"/>
      <c r="DF95" s="56"/>
      <c r="DG95" s="56"/>
      <c r="DH95" s="56"/>
      <c r="DI95" s="56"/>
      <c r="DJ95" s="56"/>
      <c r="DK95" s="56"/>
      <c r="DL95" s="56"/>
      <c r="DM95" s="56"/>
      <c r="DN95" s="56"/>
      <c r="DO95" s="56"/>
      <c r="DP95" s="56"/>
      <c r="DQ95" s="56"/>
      <c r="DR95" s="56"/>
      <c r="DS95" s="56"/>
      <c r="DT95" s="56"/>
      <c r="DU95" s="56"/>
      <c r="DV95" s="56"/>
      <c r="DW95" s="56"/>
      <c r="DX95" s="56"/>
      <c r="DY95" s="56"/>
      <c r="DZ95" s="56"/>
      <c r="EA95" s="56"/>
      <c r="EB95" s="56"/>
      <c r="EC95" s="56"/>
      <c r="ED95" s="56"/>
      <c r="EE95" s="56"/>
      <c r="EF95" s="56"/>
      <c r="EG95" s="56"/>
      <c r="EH95" s="56"/>
      <c r="EI95" s="56"/>
      <c r="EJ95" s="56"/>
      <c r="EK95" s="56"/>
      <c r="EL95" s="56"/>
      <c r="EM95" s="56"/>
      <c r="EN95" s="56"/>
      <c r="EO95" s="56"/>
      <c r="EP95" s="56"/>
      <c r="EQ95" s="56"/>
      <c r="ER95" s="56"/>
      <c r="ES95" s="56"/>
      <c r="ET95" s="56"/>
      <c r="EU95" s="56"/>
      <c r="EV95" s="56"/>
      <c r="EW95" s="56"/>
      <c r="EX95" s="56"/>
      <c r="EY95" s="56"/>
      <c r="EZ95" s="56"/>
      <c r="FA95" s="56"/>
      <c r="FB95" s="56"/>
      <c r="FC95" s="56"/>
      <c r="FD95" s="56"/>
      <c r="FE95" s="56"/>
      <c r="FF95" s="56"/>
      <c r="FG95" s="56"/>
      <c r="FH95" s="56"/>
      <c r="FI95" s="56"/>
      <c r="FJ95" s="56"/>
      <c r="FK95" s="56"/>
      <c r="FL95" s="56"/>
      <c r="FM95" s="56"/>
      <c r="FN95" s="56"/>
      <c r="FO95" s="56"/>
      <c r="FP95" s="56"/>
      <c r="FQ95" s="56"/>
      <c r="FR95" s="56"/>
      <c r="FS95" s="56"/>
      <c r="FT95" s="56"/>
      <c r="FU95" s="56"/>
      <c r="FV95" s="56"/>
      <c r="FW95" s="56"/>
      <c r="FX95" s="56"/>
      <c r="FY95" s="56"/>
      <c r="FZ95" s="56"/>
      <c r="GA95" s="56"/>
      <c r="GB95" s="56"/>
      <c r="GC95" s="56"/>
      <c r="GD95" s="56"/>
      <c r="GE95" s="56"/>
      <c r="GF95" s="56"/>
      <c r="GG95" s="56"/>
      <c r="GH95" s="56"/>
      <c r="GI95" s="56"/>
      <c r="GJ95" s="56"/>
      <c r="GK95" s="56"/>
      <c r="GL95" s="56"/>
      <c r="GM95" s="56"/>
      <c r="GN95" s="56"/>
      <c r="GO95" s="56"/>
      <c r="GP95" s="56"/>
      <c r="GQ95" s="56"/>
      <c r="GR95" s="56"/>
      <c r="GS95" s="56"/>
      <c r="GT95" s="56"/>
      <c r="GU95" s="56"/>
      <c r="GV95" s="56"/>
      <c r="GW95" s="56"/>
      <c r="GX95" s="56"/>
      <c r="GY95" s="56"/>
      <c r="GZ95" s="56"/>
      <c r="HA95" s="56"/>
      <c r="HB95" s="56"/>
      <c r="HC95" s="56"/>
      <c r="HD95" s="56"/>
      <c r="HE95" s="56"/>
      <c r="HF95" s="56"/>
      <c r="HG95" s="56"/>
      <c r="HH95" s="56"/>
      <c r="HI95" s="56"/>
      <c r="HJ95" s="56"/>
      <c r="HK95" s="56"/>
      <c r="HL95" s="56"/>
      <c r="HM95" s="56"/>
      <c r="HN95" s="56"/>
      <c r="HO95" s="56"/>
      <c r="HP95" s="56"/>
      <c r="HQ95" s="56"/>
      <c r="HR95" s="56"/>
      <c r="HS95" s="56"/>
      <c r="HT95" s="56"/>
      <c r="HU95" s="56"/>
      <c r="HV95" s="56"/>
      <c r="HW95" s="56"/>
      <c r="HX95" s="56"/>
      <c r="HY95" s="56"/>
      <c r="HZ95" s="56"/>
      <c r="IA95" s="56"/>
      <c r="IB95" s="56"/>
      <c r="IC95" s="56"/>
      <c r="ID95" s="56"/>
      <c r="IE95" s="56"/>
      <c r="IF95" s="56"/>
      <c r="IG95" s="56"/>
      <c r="IH95" s="56"/>
      <c r="II95" s="56"/>
      <c r="IJ95" s="56"/>
      <c r="IK95" s="56"/>
      <c r="IL95" s="56"/>
      <c r="IM95" s="56"/>
      <c r="IN95" s="56"/>
      <c r="IO95" s="56"/>
      <c r="IP95" s="56"/>
      <c r="IQ95" s="56"/>
      <c r="IR95" s="56"/>
      <c r="IS95" s="56"/>
      <c r="IT95" s="56"/>
      <c r="IU95" s="56"/>
      <c r="IV95" s="56"/>
      <c r="IW95" s="56"/>
      <c r="IX95" s="56"/>
      <c r="IY95" s="56"/>
      <c r="IZ95" s="56"/>
      <c r="JA95" s="56"/>
      <c r="JB95" s="56"/>
      <c r="JC95" s="56"/>
      <c r="JD95" s="56"/>
      <c r="JE95" s="56"/>
      <c r="JF95" s="56"/>
      <c r="JG95" s="56"/>
      <c r="JH95" s="56"/>
      <c r="JI95" s="56"/>
      <c r="JJ95" s="56"/>
      <c r="JK95" s="56"/>
      <c r="JL95" s="56"/>
      <c r="JM95" s="56"/>
      <c r="JN95" s="56"/>
      <c r="JO95" s="56"/>
      <c r="JP95" s="56"/>
      <c r="JQ95" s="56"/>
      <c r="JR95" s="56"/>
      <c r="JS95" s="56"/>
      <c r="JT95" s="56"/>
      <c r="JU95" s="56"/>
      <c r="JV95" s="56"/>
      <c r="JW95" s="56"/>
      <c r="JX95" s="56"/>
      <c r="JY95" s="56"/>
      <c r="JZ95" s="56"/>
      <c r="KA95" s="56"/>
      <c r="KB95" s="56"/>
      <c r="KC95" s="56"/>
      <c r="KD95" s="56"/>
      <c r="KE95" s="56"/>
      <c r="KF95" s="56"/>
      <c r="KG95" s="56"/>
      <c r="KH95" s="56"/>
      <c r="KI95" s="56"/>
      <c r="KJ95" s="56"/>
      <c r="KK95" s="56"/>
      <c r="KL95" s="56"/>
      <c r="KM95" s="56"/>
      <c r="KN95" s="56"/>
      <c r="KO95" s="56"/>
      <c r="KP95" s="56"/>
      <c r="KQ95" s="56"/>
      <c r="KR95" s="56"/>
      <c r="KS95" s="56"/>
      <c r="KT95" s="56"/>
      <c r="KU95" s="56"/>
      <c r="KV95" s="56"/>
      <c r="KW95" s="56"/>
      <c r="KX95" s="56"/>
      <c r="KY95" s="56"/>
      <c r="KZ95" s="56"/>
      <c r="LA95" s="56"/>
      <c r="LB95" s="56"/>
      <c r="LC95" s="56"/>
      <c r="LD95" s="56"/>
      <c r="LE95" s="56"/>
      <c r="LF95" s="56"/>
      <c r="LG95" s="56"/>
      <c r="LH95" s="56"/>
      <c r="LI95" s="56"/>
      <c r="LJ95" s="56"/>
      <c r="LK95" s="56"/>
      <c r="LL95" s="56"/>
      <c r="LM95" s="56"/>
      <c r="LN95" s="56"/>
      <c r="LO95" s="56"/>
      <c r="LP95" s="56"/>
      <c r="LQ95" s="56"/>
      <c r="LR95" s="56"/>
      <c r="LS95" s="56"/>
      <c r="LT95" s="56"/>
      <c r="LU95" s="56"/>
      <c r="LV95" s="56"/>
      <c r="LW95" s="56"/>
      <c r="LX95" s="56"/>
      <c r="LY95" s="56"/>
      <c r="LZ95" s="56"/>
      <c r="MA95" s="56"/>
      <c r="MB95" s="56"/>
      <c r="MC95" s="56"/>
      <c r="MD95" s="56"/>
      <c r="ME95" s="56"/>
      <c r="MF95" s="56"/>
      <c r="MG95" s="56"/>
      <c r="MH95" s="56"/>
      <c r="MI95" s="56"/>
      <c r="MJ95" s="56"/>
      <c r="MK95" s="56"/>
      <c r="ML95" s="56"/>
      <c r="MM95" s="56"/>
      <c r="MN95" s="56"/>
      <c r="MO95" s="56"/>
      <c r="MP95" s="56"/>
      <c r="MQ95" s="56"/>
      <c r="MR95" s="56"/>
      <c r="MS95" s="56"/>
      <c r="MT95" s="56"/>
      <c r="MU95" s="56"/>
      <c r="MV95" s="56"/>
      <c r="MW95" s="56"/>
      <c r="MX95" s="56"/>
      <c r="MY95" s="56"/>
      <c r="MZ95" s="56"/>
      <c r="NA95" s="56"/>
      <c r="NB95" s="56"/>
      <c r="NC95" s="56"/>
      <c r="ND95" s="56"/>
      <c r="NE95" s="56"/>
      <c r="NF95" s="56"/>
      <c r="NG95" s="56"/>
      <c r="NH95" s="56"/>
      <c r="NI95" s="56"/>
      <c r="NJ95" s="56"/>
      <c r="NK95" s="56"/>
      <c r="NL95" s="56"/>
      <c r="NM95" s="56"/>
      <c r="NN95" s="56"/>
      <c r="NO95" s="56"/>
      <c r="NP95" s="56"/>
      <c r="NQ95" s="56"/>
      <c r="NR95" s="56"/>
      <c r="NS95" s="56"/>
      <c r="NT95" s="56"/>
      <c r="NU95" s="56"/>
      <c r="NV95" s="56"/>
      <c r="NW95" s="56"/>
      <c r="NX95" s="56"/>
      <c r="NY95" s="56"/>
      <c r="NZ95" s="56"/>
      <c r="OA95" s="56"/>
      <c r="OB95" s="56"/>
      <c r="OC95" s="56"/>
      <c r="OD95" s="56"/>
      <c r="OE95" s="56"/>
      <c r="OF95" s="56"/>
      <c r="OG95" s="56"/>
      <c r="OH95" s="56"/>
      <c r="OI95" s="56"/>
      <c r="OJ95" s="56"/>
      <c r="OK95" s="56"/>
      <c r="OL95" s="56"/>
      <c r="OM95" s="56"/>
      <c r="ON95" s="56"/>
      <c r="OO95" s="56"/>
      <c r="OP95" s="56"/>
      <c r="OQ95" s="56"/>
      <c r="OR95" s="56"/>
      <c r="OS95" s="56"/>
      <c r="OT95" s="56"/>
      <c r="OU95" s="56"/>
      <c r="OV95" s="56"/>
      <c r="OW95" s="56"/>
      <c r="OX95" s="56"/>
      <c r="OY95" s="56"/>
      <c r="OZ95" s="56"/>
      <c r="PA95" s="56"/>
      <c r="PB95" s="56"/>
      <c r="PC95" s="56"/>
      <c r="PD95" s="56"/>
      <c r="PE95" s="56"/>
      <c r="PF95" s="56"/>
      <c r="PG95" s="56"/>
      <c r="PH95" s="56"/>
      <c r="PI95" s="56"/>
      <c r="PJ95" s="56"/>
      <c r="PK95" s="56"/>
      <c r="PL95" s="56"/>
      <c r="PM95" s="56"/>
      <c r="PN95" s="56"/>
      <c r="PO95" s="56"/>
      <c r="PP95" s="56"/>
      <c r="PQ95" s="56"/>
      <c r="PR95" s="56"/>
      <c r="PS95" s="56"/>
      <c r="PT95" s="56"/>
      <c r="PU95" s="56"/>
      <c r="PV95" s="56"/>
      <c r="PW95" s="56"/>
      <c r="PX95" s="56"/>
      <c r="PY95" s="56"/>
      <c r="PZ95" s="56"/>
      <c r="QA95" s="56"/>
      <c r="QB95" s="56"/>
      <c r="QC95" s="56"/>
      <c r="QD95" s="56"/>
      <c r="QE95" s="56"/>
      <c r="QF95" s="56"/>
      <c r="QG95" s="56"/>
      <c r="QH95" s="56"/>
      <c r="QI95" s="56"/>
      <c r="QJ95" s="56"/>
      <c r="QK95" s="56"/>
      <c r="QL95" s="56"/>
      <c r="QM95" s="56"/>
      <c r="QN95" s="56"/>
      <c r="QO95" s="56"/>
      <c r="QP95" s="56"/>
      <c r="QQ95" s="56"/>
      <c r="QR95" s="56"/>
      <c r="QS95" s="56"/>
      <c r="QT95" s="56"/>
      <c r="QU95" s="56"/>
      <c r="QV95" s="56"/>
      <c r="QW95" s="56"/>
      <c r="QX95" s="56"/>
      <c r="QY95" s="56"/>
      <c r="QZ95" s="56"/>
      <c r="RA95" s="56"/>
      <c r="RB95" s="56"/>
      <c r="RC95" s="56"/>
      <c r="RD95" s="56"/>
      <c r="RE95" s="56"/>
      <c r="RF95" s="56"/>
      <c r="RG95" s="56"/>
      <c r="RH95" s="56"/>
      <c r="RI95" s="56"/>
      <c r="RJ95" s="56"/>
      <c r="RK95" s="56"/>
      <c r="RL95" s="56"/>
      <c r="RM95" s="56"/>
      <c r="RN95" s="56"/>
      <c r="RO95" s="56"/>
      <c r="RP95" s="56"/>
      <c r="RQ95" s="56"/>
      <c r="RR95" s="56"/>
      <c r="RS95" s="56"/>
      <c r="RT95" s="56"/>
      <c r="RU95" s="56"/>
      <c r="RV95" s="56"/>
      <c r="RW95" s="56"/>
      <c r="RX95" s="56"/>
      <c r="RY95" s="56"/>
      <c r="RZ95" s="56"/>
      <c r="SA95" s="56"/>
      <c r="SB95" s="56"/>
      <c r="SC95" s="56"/>
      <c r="SD95" s="56"/>
      <c r="SE95" s="56"/>
      <c r="SF95" s="56"/>
      <c r="SG95" s="56"/>
      <c r="SH95" s="56"/>
      <c r="SI95" s="56"/>
      <c r="SJ95" s="56"/>
      <c r="SK95" s="56"/>
      <c r="SL95" s="56"/>
      <c r="SM95" s="56"/>
      <c r="SN95" s="56"/>
      <c r="SO95" s="56"/>
      <c r="SP95" s="56"/>
      <c r="SQ95" s="56"/>
      <c r="SR95" s="56"/>
      <c r="SS95" s="56"/>
      <c r="ST95" s="56"/>
      <c r="SU95" s="56"/>
      <c r="SV95" s="56"/>
      <c r="SW95" s="56"/>
      <c r="SX95" s="56"/>
      <c r="SY95" s="56"/>
      <c r="SZ95" s="56"/>
      <c r="TA95" s="56"/>
      <c r="TB95" s="56"/>
      <c r="TC95" s="56"/>
      <c r="TD95" s="56"/>
      <c r="TE95" s="56"/>
      <c r="TF95" s="56"/>
      <c r="TG95" s="56"/>
      <c r="TH95" s="56"/>
      <c r="TI95" s="56"/>
      <c r="TJ95" s="56"/>
      <c r="TK95" s="56"/>
      <c r="TL95" s="56"/>
      <c r="TM95" s="56"/>
      <c r="TN95" s="56"/>
      <c r="TO95" s="56"/>
      <c r="TP95" s="56"/>
      <c r="TQ95" s="56"/>
      <c r="TR95" s="56"/>
      <c r="TS95" s="56"/>
      <c r="TT95" s="56"/>
      <c r="TU95" s="56"/>
      <c r="TV95" s="56"/>
      <c r="TW95" s="56"/>
      <c r="TX95" s="56"/>
      <c r="TY95" s="56"/>
      <c r="TZ95" s="56"/>
      <c r="UA95" s="56"/>
      <c r="UB95" s="56"/>
      <c r="UC95" s="56"/>
      <c r="UD95" s="56"/>
      <c r="UE95" s="56"/>
      <c r="UF95" s="56"/>
      <c r="UG95" s="56"/>
      <c r="UH95" s="56"/>
      <c r="UI95" s="56"/>
      <c r="UJ95" s="56"/>
      <c r="UK95" s="56"/>
      <c r="UL95" s="56"/>
      <c r="UM95" s="56"/>
      <c r="UN95" s="56"/>
      <c r="UO95" s="56"/>
      <c r="UP95" s="56"/>
      <c r="UQ95" s="56"/>
      <c r="UR95" s="56"/>
      <c r="US95" s="56"/>
      <c r="UT95" s="56"/>
      <c r="UU95" s="56"/>
      <c r="UV95" s="56"/>
      <c r="UW95" s="56"/>
      <c r="UX95" s="56"/>
      <c r="UY95" s="56"/>
      <c r="UZ95" s="56"/>
      <c r="VA95" s="56"/>
      <c r="VB95" s="56"/>
      <c r="VC95" s="56"/>
      <c r="VD95" s="56"/>
      <c r="VE95" s="56"/>
      <c r="VF95" s="56"/>
      <c r="VG95" s="56"/>
      <c r="VH95" s="56"/>
      <c r="VI95" s="56"/>
      <c r="VJ95" s="56"/>
      <c r="VK95" s="56"/>
      <c r="VL95" s="56"/>
      <c r="VM95" s="56"/>
      <c r="VN95" s="56"/>
      <c r="VO95" s="56"/>
      <c r="VP95" s="56"/>
      <c r="VQ95" s="56"/>
      <c r="VR95" s="56"/>
      <c r="VS95" s="56"/>
      <c r="VT95" s="56"/>
      <c r="VU95" s="56"/>
      <c r="VV95" s="56"/>
      <c r="VW95" s="56"/>
      <c r="VX95" s="56"/>
      <c r="VY95" s="56"/>
      <c r="VZ95" s="56"/>
      <c r="WA95" s="56"/>
      <c r="WB95" s="56"/>
      <c r="WC95" s="56"/>
      <c r="WD95" s="56"/>
      <c r="WE95" s="56"/>
      <c r="WF95" s="56"/>
      <c r="WG95" s="56"/>
      <c r="WH95" s="56"/>
      <c r="WI95" s="56"/>
      <c r="WJ95" s="56"/>
      <c r="WK95" s="56"/>
      <c r="WL95" s="56"/>
      <c r="WM95" s="56"/>
      <c r="WN95" s="56"/>
      <c r="WO95" s="56"/>
      <c r="WP95" s="56"/>
      <c r="WQ95" s="56"/>
      <c r="WR95" s="56"/>
      <c r="WS95" s="56"/>
      <c r="WT95" s="56"/>
      <c r="WU95" s="56"/>
      <c r="WV95" s="56"/>
      <c r="WW95" s="56"/>
      <c r="WX95" s="56"/>
      <c r="WY95" s="56"/>
      <c r="WZ95" s="56"/>
      <c r="XA95" s="56"/>
      <c r="XB95" s="56"/>
      <c r="XC95" s="56"/>
      <c r="XD95" s="56"/>
      <c r="XE95" s="56"/>
      <c r="XF95" s="56"/>
      <c r="XG95" s="56"/>
      <c r="XH95" s="56"/>
      <c r="XI95" s="56"/>
      <c r="XJ95" s="56"/>
      <c r="XK95" s="56"/>
      <c r="XL95" s="56"/>
      <c r="XM95" s="56"/>
      <c r="XN95" s="56"/>
      <c r="XO95" s="56"/>
      <c r="XP95" s="56"/>
      <c r="XQ95" s="56"/>
      <c r="XR95" s="56"/>
      <c r="XS95" s="56"/>
      <c r="XT95" s="56"/>
      <c r="XU95" s="56"/>
      <c r="XV95" s="56"/>
      <c r="XW95" s="56"/>
      <c r="XX95" s="56"/>
      <c r="XY95" s="56"/>
      <c r="XZ95" s="56"/>
      <c r="YA95" s="56"/>
      <c r="YB95" s="56"/>
      <c r="YC95" s="56"/>
      <c r="YD95" s="56"/>
      <c r="YE95" s="56"/>
      <c r="YF95" s="56"/>
      <c r="YG95" s="56"/>
      <c r="YH95" s="56"/>
      <c r="YI95" s="56"/>
      <c r="YJ95" s="56"/>
      <c r="YK95" s="56"/>
      <c r="YL95" s="56"/>
      <c r="YM95" s="56"/>
      <c r="YN95" s="56"/>
      <c r="YO95" s="56"/>
      <c r="YP95" s="56"/>
      <c r="YQ95" s="56"/>
      <c r="YR95" s="56"/>
      <c r="YS95" s="56"/>
      <c r="YT95" s="56"/>
      <c r="YU95" s="56"/>
      <c r="YV95" s="56"/>
      <c r="YW95" s="56"/>
      <c r="YX95" s="56"/>
      <c r="YY95" s="56"/>
    </row>
    <row r="96" spans="2:675" s="1" customFormat="1" ht="15" hidden="1" customHeight="1">
      <c r="B96" s="56"/>
      <c r="C96" s="56"/>
      <c r="D96" s="56"/>
      <c r="E96" s="56"/>
      <c r="F96" s="56"/>
      <c r="G96" s="56"/>
      <c r="H96" s="56"/>
      <c r="I96" s="56"/>
      <c r="J96" s="56"/>
      <c r="K96" s="56"/>
      <c r="L96" s="56"/>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6"/>
      <c r="AN96" s="56"/>
      <c r="AO96" s="56"/>
      <c r="AP96" s="56"/>
      <c r="AQ96" s="56"/>
      <c r="AR96" s="56"/>
      <c r="AS96" s="56"/>
      <c r="AT96" s="56"/>
      <c r="AU96" s="56"/>
      <c r="AV96" s="56"/>
      <c r="AW96" s="56"/>
      <c r="AX96" s="56"/>
      <c r="AY96" s="56"/>
      <c r="AZ96" s="56"/>
      <c r="BA96" s="56"/>
      <c r="BB96" s="56"/>
      <c r="BC96" s="56"/>
      <c r="BD96" s="56"/>
      <c r="BE96" s="56"/>
      <c r="BF96" s="56"/>
      <c r="BG96" s="56"/>
      <c r="BH96" s="56"/>
      <c r="BI96" s="56"/>
      <c r="BJ96" s="56"/>
      <c r="BK96" s="56"/>
      <c r="BL96" s="56"/>
      <c r="BM96" s="56"/>
      <c r="BN96" s="56"/>
      <c r="BO96" s="56"/>
      <c r="BP96" s="56"/>
      <c r="BQ96" s="56"/>
      <c r="BR96" s="56"/>
      <c r="BS96" s="56"/>
      <c r="BT96" s="56"/>
      <c r="BU96" s="56"/>
      <c r="BV96" s="56"/>
      <c r="BW96" s="56"/>
      <c r="BX96" s="56"/>
      <c r="BY96" s="56"/>
      <c r="BZ96" s="56"/>
      <c r="CA96" s="56"/>
      <c r="CB96" s="56"/>
      <c r="CC96" s="56"/>
      <c r="CD96" s="56"/>
      <c r="CE96" s="56"/>
      <c r="CF96" s="56"/>
      <c r="CG96" s="56"/>
      <c r="CH96" s="56"/>
      <c r="CI96" s="56"/>
      <c r="CJ96" s="56"/>
      <c r="CK96" s="56"/>
      <c r="CL96" s="56"/>
      <c r="CM96" s="56"/>
      <c r="CN96" s="56"/>
      <c r="CO96" s="56"/>
      <c r="CP96" s="56"/>
      <c r="CQ96" s="56"/>
      <c r="CR96" s="56"/>
      <c r="CS96" s="56"/>
      <c r="CT96" s="56"/>
      <c r="CU96" s="56"/>
      <c r="CV96" s="56"/>
      <c r="CW96" s="56"/>
      <c r="CX96" s="56"/>
      <c r="CY96" s="56"/>
      <c r="CZ96" s="56"/>
      <c r="DA96" s="56"/>
      <c r="DB96" s="56"/>
      <c r="DC96" s="56"/>
      <c r="DD96" s="56"/>
      <c r="DE96" s="56"/>
      <c r="DF96" s="56"/>
      <c r="DG96" s="56"/>
      <c r="DH96" s="56"/>
      <c r="DI96" s="56"/>
      <c r="DJ96" s="56"/>
      <c r="DK96" s="56"/>
      <c r="DL96" s="56"/>
      <c r="DM96" s="56"/>
      <c r="DN96" s="56"/>
      <c r="DO96" s="56"/>
      <c r="DP96" s="56"/>
      <c r="DQ96" s="56"/>
      <c r="DR96" s="56"/>
      <c r="DS96" s="56"/>
      <c r="DT96" s="56"/>
      <c r="DU96" s="56"/>
      <c r="DV96" s="56"/>
      <c r="DW96" s="56"/>
      <c r="DX96" s="56"/>
      <c r="DY96" s="56"/>
      <c r="DZ96" s="56"/>
      <c r="EA96" s="56"/>
      <c r="EB96" s="56"/>
      <c r="EC96" s="56"/>
      <c r="ED96" s="56"/>
      <c r="EE96" s="56"/>
      <c r="EF96" s="56"/>
      <c r="EG96" s="56"/>
      <c r="EH96" s="56"/>
      <c r="EI96" s="56"/>
      <c r="EJ96" s="56"/>
      <c r="EK96" s="56"/>
      <c r="EL96" s="56"/>
      <c r="EM96" s="56"/>
      <c r="EN96" s="56"/>
      <c r="EO96" s="56"/>
      <c r="EP96" s="56"/>
      <c r="EQ96" s="56"/>
      <c r="ER96" s="56"/>
      <c r="ES96" s="56"/>
      <c r="ET96" s="56"/>
      <c r="EU96" s="56"/>
      <c r="EV96" s="56"/>
      <c r="EW96" s="56"/>
      <c r="EX96" s="56"/>
      <c r="EY96" s="56"/>
      <c r="EZ96" s="56"/>
      <c r="FA96" s="56"/>
      <c r="FB96" s="56"/>
      <c r="FC96" s="56"/>
      <c r="FD96" s="56"/>
      <c r="FE96" s="56"/>
      <c r="FF96" s="56"/>
      <c r="FG96" s="56"/>
      <c r="FH96" s="56"/>
      <c r="FI96" s="56"/>
      <c r="FJ96" s="56"/>
      <c r="FK96" s="56"/>
      <c r="FL96" s="56"/>
      <c r="FM96" s="56"/>
      <c r="FN96" s="56"/>
      <c r="FO96" s="56"/>
      <c r="FP96" s="56"/>
      <c r="FQ96" s="56"/>
      <c r="FR96" s="56"/>
      <c r="FS96" s="56"/>
      <c r="FT96" s="56"/>
      <c r="FU96" s="56"/>
      <c r="FV96" s="56"/>
      <c r="FW96" s="56"/>
      <c r="FX96" s="56"/>
      <c r="FY96" s="56"/>
      <c r="FZ96" s="56"/>
      <c r="GA96" s="56"/>
      <c r="GB96" s="56"/>
      <c r="GC96" s="56"/>
      <c r="GD96" s="56"/>
      <c r="GE96" s="56"/>
      <c r="GF96" s="56"/>
      <c r="GG96" s="56"/>
      <c r="GH96" s="56"/>
      <c r="GI96" s="56"/>
      <c r="GJ96" s="56"/>
      <c r="GK96" s="56"/>
      <c r="GL96" s="56"/>
      <c r="GM96" s="56"/>
      <c r="GN96" s="56"/>
      <c r="GO96" s="56"/>
      <c r="GP96" s="56"/>
      <c r="GQ96" s="56"/>
      <c r="GR96" s="56"/>
      <c r="GS96" s="56"/>
      <c r="GT96" s="56"/>
      <c r="GU96" s="56"/>
      <c r="GV96" s="56"/>
      <c r="GW96" s="56"/>
      <c r="GX96" s="56"/>
      <c r="GY96" s="56"/>
      <c r="GZ96" s="56"/>
      <c r="HA96" s="56"/>
      <c r="HB96" s="56"/>
      <c r="HC96" s="56"/>
      <c r="HD96" s="56"/>
      <c r="HE96" s="56"/>
      <c r="HF96" s="56"/>
      <c r="HG96" s="56"/>
      <c r="HH96" s="56"/>
      <c r="HI96" s="56"/>
      <c r="HJ96" s="56"/>
      <c r="HK96" s="56"/>
      <c r="HL96" s="56"/>
      <c r="HM96" s="56"/>
      <c r="HN96" s="56"/>
      <c r="HO96" s="56"/>
      <c r="HP96" s="56"/>
      <c r="HQ96" s="56"/>
      <c r="HR96" s="56"/>
      <c r="HS96" s="56"/>
      <c r="HT96" s="56"/>
      <c r="HU96" s="56"/>
      <c r="HV96" s="56"/>
      <c r="HW96" s="56"/>
      <c r="HX96" s="56"/>
      <c r="HY96" s="56"/>
      <c r="HZ96" s="56"/>
      <c r="IA96" s="56"/>
      <c r="IB96" s="56"/>
      <c r="IC96" s="56"/>
      <c r="ID96" s="56"/>
      <c r="IE96" s="56"/>
      <c r="IF96" s="56"/>
      <c r="IG96" s="56"/>
      <c r="IH96" s="56"/>
      <c r="II96" s="56"/>
      <c r="IJ96" s="56"/>
      <c r="IK96" s="56"/>
      <c r="IL96" s="56"/>
      <c r="IM96" s="56"/>
      <c r="IN96" s="56"/>
      <c r="IO96" s="56"/>
      <c r="IP96" s="56"/>
      <c r="IQ96" s="56"/>
      <c r="IR96" s="56"/>
      <c r="IS96" s="56"/>
      <c r="IT96" s="56"/>
      <c r="IU96" s="56"/>
      <c r="IV96" s="56"/>
      <c r="IW96" s="56"/>
      <c r="IX96" s="56"/>
      <c r="IY96" s="56"/>
      <c r="IZ96" s="56"/>
      <c r="JA96" s="56"/>
      <c r="JB96" s="56"/>
      <c r="JC96" s="56"/>
      <c r="JD96" s="56"/>
      <c r="JE96" s="56"/>
      <c r="JF96" s="56"/>
      <c r="JG96" s="56"/>
      <c r="JH96" s="56"/>
      <c r="JI96" s="56"/>
      <c r="JJ96" s="56"/>
      <c r="JK96" s="56"/>
      <c r="JL96" s="56"/>
      <c r="JM96" s="56"/>
      <c r="JN96" s="56"/>
      <c r="JO96" s="56"/>
      <c r="JP96" s="56"/>
      <c r="JQ96" s="56"/>
      <c r="JR96" s="56"/>
      <c r="JS96" s="56"/>
      <c r="JT96" s="56"/>
      <c r="JU96" s="56"/>
      <c r="JV96" s="56"/>
      <c r="JW96" s="56"/>
      <c r="JX96" s="56"/>
      <c r="JY96" s="56"/>
      <c r="JZ96" s="56"/>
      <c r="KA96" s="56"/>
      <c r="KB96" s="56"/>
      <c r="KC96" s="56"/>
      <c r="KD96" s="56"/>
      <c r="KE96" s="56"/>
      <c r="KF96" s="56"/>
      <c r="KG96" s="56"/>
      <c r="KH96" s="56"/>
      <c r="KI96" s="56"/>
      <c r="KJ96" s="56"/>
      <c r="KK96" s="56"/>
      <c r="KL96" s="56"/>
      <c r="KM96" s="56"/>
      <c r="KN96" s="56"/>
      <c r="KO96" s="56"/>
      <c r="KP96" s="56"/>
      <c r="KQ96" s="56"/>
      <c r="KR96" s="56"/>
      <c r="KS96" s="56"/>
      <c r="KT96" s="56"/>
      <c r="KU96" s="56"/>
      <c r="KV96" s="56"/>
      <c r="KW96" s="56"/>
      <c r="KX96" s="56"/>
      <c r="KY96" s="56"/>
      <c r="KZ96" s="56"/>
      <c r="LA96" s="56"/>
      <c r="LB96" s="56"/>
      <c r="LC96" s="56"/>
      <c r="LD96" s="56"/>
      <c r="LE96" s="56"/>
      <c r="LF96" s="56"/>
      <c r="LG96" s="56"/>
      <c r="LH96" s="56"/>
      <c r="LI96" s="56"/>
      <c r="LJ96" s="56"/>
      <c r="LK96" s="56"/>
      <c r="LL96" s="56"/>
      <c r="LM96" s="56"/>
      <c r="LN96" s="56"/>
      <c r="LO96" s="56"/>
      <c r="LP96" s="56"/>
      <c r="LQ96" s="56"/>
      <c r="LR96" s="56"/>
      <c r="LS96" s="56"/>
      <c r="LT96" s="56"/>
      <c r="LU96" s="56"/>
      <c r="LV96" s="56"/>
      <c r="LW96" s="56"/>
      <c r="LX96" s="56"/>
      <c r="LY96" s="56"/>
      <c r="LZ96" s="56"/>
      <c r="MA96" s="56"/>
      <c r="MB96" s="56"/>
      <c r="MC96" s="56"/>
      <c r="MD96" s="56"/>
      <c r="ME96" s="56"/>
      <c r="MF96" s="56"/>
      <c r="MG96" s="56"/>
      <c r="MH96" s="56"/>
      <c r="MI96" s="56"/>
      <c r="MJ96" s="56"/>
      <c r="MK96" s="56"/>
      <c r="ML96" s="56"/>
      <c r="MM96" s="56"/>
      <c r="MN96" s="56"/>
      <c r="MO96" s="56"/>
      <c r="MP96" s="56"/>
      <c r="MQ96" s="56"/>
      <c r="MR96" s="56"/>
      <c r="MS96" s="56"/>
      <c r="MT96" s="56"/>
      <c r="MU96" s="56"/>
      <c r="MV96" s="56"/>
      <c r="MW96" s="56"/>
      <c r="MX96" s="56"/>
      <c r="MY96" s="56"/>
      <c r="MZ96" s="56"/>
      <c r="NA96" s="56"/>
      <c r="NB96" s="56"/>
      <c r="NC96" s="56"/>
      <c r="ND96" s="56"/>
      <c r="NE96" s="56"/>
      <c r="NF96" s="56"/>
      <c r="NG96" s="56"/>
      <c r="NH96" s="56"/>
      <c r="NI96" s="56"/>
      <c r="NJ96" s="56"/>
      <c r="NK96" s="56"/>
      <c r="NL96" s="56"/>
      <c r="NM96" s="56"/>
      <c r="NN96" s="56"/>
      <c r="NO96" s="56"/>
      <c r="NP96" s="56"/>
      <c r="NQ96" s="56"/>
      <c r="NR96" s="56"/>
      <c r="NS96" s="56"/>
      <c r="NT96" s="56"/>
      <c r="NU96" s="56"/>
      <c r="NV96" s="56"/>
      <c r="NW96" s="56"/>
      <c r="NX96" s="56"/>
      <c r="NY96" s="56"/>
      <c r="NZ96" s="56"/>
      <c r="OA96" s="56"/>
      <c r="OB96" s="56"/>
      <c r="OC96" s="56"/>
      <c r="OD96" s="56"/>
      <c r="OE96" s="56"/>
      <c r="OF96" s="56"/>
      <c r="OG96" s="56"/>
      <c r="OH96" s="56"/>
      <c r="OI96" s="56"/>
      <c r="OJ96" s="56"/>
      <c r="OK96" s="56"/>
      <c r="OL96" s="56"/>
      <c r="OM96" s="56"/>
      <c r="ON96" s="56"/>
      <c r="OO96" s="56"/>
      <c r="OP96" s="56"/>
      <c r="OQ96" s="56"/>
      <c r="OR96" s="56"/>
      <c r="OS96" s="56"/>
      <c r="OT96" s="56"/>
      <c r="OU96" s="56"/>
      <c r="OV96" s="56"/>
      <c r="OW96" s="56"/>
      <c r="OX96" s="56"/>
      <c r="OY96" s="56"/>
      <c r="OZ96" s="56"/>
      <c r="PA96" s="56"/>
      <c r="PB96" s="56"/>
      <c r="PC96" s="56"/>
      <c r="PD96" s="56"/>
      <c r="PE96" s="56"/>
      <c r="PF96" s="56"/>
      <c r="PG96" s="56"/>
      <c r="PH96" s="56"/>
      <c r="PI96" s="56"/>
      <c r="PJ96" s="56"/>
      <c r="PK96" s="56"/>
      <c r="PL96" s="56"/>
      <c r="PM96" s="56"/>
      <c r="PN96" s="56"/>
      <c r="PO96" s="56"/>
      <c r="PP96" s="56"/>
      <c r="PQ96" s="56"/>
      <c r="PR96" s="56"/>
      <c r="PS96" s="56"/>
      <c r="PT96" s="56"/>
      <c r="PU96" s="56"/>
      <c r="PV96" s="56"/>
      <c r="PW96" s="56"/>
      <c r="PX96" s="56"/>
      <c r="PY96" s="56"/>
      <c r="PZ96" s="56"/>
      <c r="QA96" s="56"/>
      <c r="QB96" s="56"/>
      <c r="QC96" s="56"/>
      <c r="QD96" s="56"/>
      <c r="QE96" s="56"/>
      <c r="QF96" s="56"/>
      <c r="QG96" s="56"/>
      <c r="QH96" s="56"/>
      <c r="QI96" s="56"/>
      <c r="QJ96" s="56"/>
      <c r="QK96" s="56"/>
      <c r="QL96" s="56"/>
      <c r="QM96" s="56"/>
      <c r="QN96" s="56"/>
      <c r="QO96" s="56"/>
      <c r="QP96" s="56"/>
      <c r="QQ96" s="56"/>
      <c r="QR96" s="56"/>
      <c r="QS96" s="56"/>
      <c r="QT96" s="56"/>
      <c r="QU96" s="56"/>
      <c r="QV96" s="56"/>
      <c r="QW96" s="56"/>
      <c r="QX96" s="56"/>
      <c r="QY96" s="56"/>
      <c r="QZ96" s="56"/>
      <c r="RA96" s="56"/>
      <c r="RB96" s="56"/>
      <c r="RC96" s="56"/>
      <c r="RD96" s="56"/>
      <c r="RE96" s="56"/>
      <c r="RF96" s="56"/>
      <c r="RG96" s="56"/>
      <c r="RH96" s="56"/>
      <c r="RI96" s="56"/>
      <c r="RJ96" s="56"/>
      <c r="RK96" s="56"/>
      <c r="RL96" s="56"/>
      <c r="RM96" s="56"/>
      <c r="RN96" s="56"/>
      <c r="RO96" s="56"/>
      <c r="RP96" s="56"/>
      <c r="RQ96" s="56"/>
      <c r="RR96" s="56"/>
      <c r="RS96" s="56"/>
      <c r="RT96" s="56"/>
      <c r="RU96" s="56"/>
      <c r="RV96" s="56"/>
      <c r="RW96" s="56"/>
      <c r="RX96" s="56"/>
      <c r="RY96" s="56"/>
      <c r="RZ96" s="56"/>
      <c r="SA96" s="56"/>
      <c r="SB96" s="56"/>
      <c r="SC96" s="56"/>
      <c r="SD96" s="56"/>
      <c r="SE96" s="56"/>
      <c r="SF96" s="56"/>
      <c r="SG96" s="56"/>
      <c r="SH96" s="56"/>
      <c r="SI96" s="56"/>
      <c r="SJ96" s="56"/>
      <c r="SK96" s="56"/>
      <c r="SL96" s="56"/>
      <c r="SM96" s="56"/>
      <c r="SN96" s="56"/>
      <c r="SO96" s="56"/>
      <c r="SP96" s="56"/>
      <c r="SQ96" s="56"/>
      <c r="SR96" s="56"/>
      <c r="SS96" s="56"/>
      <c r="ST96" s="56"/>
      <c r="SU96" s="56"/>
      <c r="SV96" s="56"/>
      <c r="SW96" s="56"/>
      <c r="SX96" s="56"/>
      <c r="SY96" s="56"/>
      <c r="SZ96" s="56"/>
      <c r="TA96" s="56"/>
      <c r="TB96" s="56"/>
      <c r="TC96" s="56"/>
      <c r="TD96" s="56"/>
      <c r="TE96" s="56"/>
      <c r="TF96" s="56"/>
      <c r="TG96" s="56"/>
      <c r="TH96" s="56"/>
      <c r="TI96" s="56"/>
      <c r="TJ96" s="56"/>
      <c r="TK96" s="56"/>
      <c r="TL96" s="56"/>
      <c r="TM96" s="56"/>
      <c r="TN96" s="56"/>
      <c r="TO96" s="56"/>
      <c r="TP96" s="56"/>
      <c r="TQ96" s="56"/>
      <c r="TR96" s="56"/>
      <c r="TS96" s="56"/>
      <c r="TT96" s="56"/>
      <c r="TU96" s="56"/>
      <c r="TV96" s="56"/>
      <c r="TW96" s="56"/>
      <c r="TX96" s="56"/>
      <c r="TY96" s="56"/>
      <c r="TZ96" s="56"/>
      <c r="UA96" s="56"/>
      <c r="UB96" s="56"/>
      <c r="UC96" s="56"/>
      <c r="UD96" s="56"/>
      <c r="UE96" s="56"/>
      <c r="UF96" s="56"/>
      <c r="UG96" s="56"/>
      <c r="UH96" s="56"/>
      <c r="UI96" s="56"/>
      <c r="UJ96" s="56"/>
      <c r="UK96" s="56"/>
      <c r="UL96" s="56"/>
      <c r="UM96" s="56"/>
      <c r="UN96" s="56"/>
      <c r="UO96" s="56"/>
      <c r="UP96" s="56"/>
      <c r="UQ96" s="56"/>
      <c r="UR96" s="56"/>
      <c r="US96" s="56"/>
      <c r="UT96" s="56"/>
      <c r="UU96" s="56"/>
      <c r="UV96" s="56"/>
      <c r="UW96" s="56"/>
      <c r="UX96" s="56"/>
      <c r="UY96" s="56"/>
      <c r="UZ96" s="56"/>
      <c r="VA96" s="56"/>
      <c r="VB96" s="56"/>
      <c r="VC96" s="56"/>
      <c r="VD96" s="56"/>
      <c r="VE96" s="56"/>
      <c r="VF96" s="56"/>
      <c r="VG96" s="56"/>
      <c r="VH96" s="56"/>
      <c r="VI96" s="56"/>
      <c r="VJ96" s="56"/>
      <c r="VK96" s="56"/>
      <c r="VL96" s="56"/>
      <c r="VM96" s="56"/>
      <c r="VN96" s="56"/>
      <c r="VO96" s="56"/>
      <c r="VP96" s="56"/>
      <c r="VQ96" s="56"/>
      <c r="VR96" s="56"/>
      <c r="VS96" s="56"/>
      <c r="VT96" s="56"/>
      <c r="VU96" s="56"/>
      <c r="VV96" s="56"/>
      <c r="VW96" s="56"/>
      <c r="VX96" s="56"/>
      <c r="VY96" s="56"/>
      <c r="VZ96" s="56"/>
      <c r="WA96" s="56"/>
      <c r="WB96" s="56"/>
      <c r="WC96" s="56"/>
      <c r="WD96" s="56"/>
      <c r="WE96" s="56"/>
      <c r="WF96" s="56"/>
      <c r="WG96" s="56"/>
      <c r="WH96" s="56"/>
      <c r="WI96" s="56"/>
      <c r="WJ96" s="56"/>
      <c r="WK96" s="56"/>
      <c r="WL96" s="56"/>
      <c r="WM96" s="56"/>
      <c r="WN96" s="56"/>
      <c r="WO96" s="56"/>
      <c r="WP96" s="56"/>
      <c r="WQ96" s="56"/>
      <c r="WR96" s="56"/>
      <c r="WS96" s="56"/>
      <c r="WT96" s="56"/>
      <c r="WU96" s="56"/>
      <c r="WV96" s="56"/>
      <c r="WW96" s="56"/>
      <c r="WX96" s="56"/>
      <c r="WY96" s="56"/>
      <c r="WZ96" s="56"/>
      <c r="XA96" s="56"/>
      <c r="XB96" s="56"/>
      <c r="XC96" s="56"/>
      <c r="XD96" s="56"/>
      <c r="XE96" s="56"/>
      <c r="XF96" s="56"/>
      <c r="XG96" s="56"/>
      <c r="XH96" s="56"/>
      <c r="XI96" s="56"/>
      <c r="XJ96" s="56"/>
      <c r="XK96" s="56"/>
      <c r="XL96" s="56"/>
      <c r="XM96" s="56"/>
      <c r="XN96" s="56"/>
      <c r="XO96" s="56"/>
      <c r="XP96" s="56"/>
      <c r="XQ96" s="56"/>
      <c r="XR96" s="56"/>
      <c r="XS96" s="56"/>
      <c r="XT96" s="56"/>
      <c r="XU96" s="56"/>
      <c r="XV96" s="56"/>
      <c r="XW96" s="56"/>
      <c r="XX96" s="56"/>
      <c r="XY96" s="56"/>
      <c r="XZ96" s="56"/>
      <c r="YA96" s="56"/>
      <c r="YB96" s="56"/>
      <c r="YC96" s="56"/>
      <c r="YD96" s="56"/>
      <c r="YE96" s="56"/>
      <c r="YF96" s="56"/>
      <c r="YG96" s="56"/>
      <c r="YH96" s="56"/>
      <c r="YI96" s="56"/>
      <c r="YJ96" s="56"/>
      <c r="YK96" s="56"/>
      <c r="YL96" s="56"/>
      <c r="YM96" s="56"/>
      <c r="YN96" s="56"/>
      <c r="YO96" s="56"/>
      <c r="YP96" s="56"/>
      <c r="YQ96" s="56"/>
      <c r="YR96" s="56"/>
      <c r="YS96" s="56"/>
      <c r="YT96" s="56"/>
      <c r="YU96" s="56"/>
      <c r="YV96" s="56"/>
      <c r="YW96" s="56"/>
      <c r="YX96" s="56"/>
      <c r="YY96" s="56"/>
    </row>
    <row r="97" spans="2:675" s="1" customFormat="1" ht="15" hidden="1" customHeight="1">
      <c r="B97" s="56"/>
      <c r="C97" s="56"/>
      <c r="D97" s="56"/>
      <c r="E97" s="56"/>
      <c r="F97" s="56"/>
      <c r="G97" s="56"/>
      <c r="H97" s="56"/>
      <c r="I97" s="56"/>
      <c r="J97" s="56"/>
      <c r="K97" s="56"/>
      <c r="L97" s="56"/>
      <c r="M97" s="56"/>
      <c r="N97" s="56"/>
      <c r="O97" s="56"/>
      <c r="P97" s="56"/>
      <c r="Q97" s="56"/>
      <c r="R97" s="56"/>
      <c r="S97" s="56"/>
      <c r="T97" s="56"/>
      <c r="U97" s="56"/>
      <c r="V97" s="56"/>
      <c r="W97" s="56"/>
      <c r="X97" s="56"/>
      <c r="Y97" s="56"/>
      <c r="Z97" s="56"/>
      <c r="AA97" s="56"/>
      <c r="AB97" s="56"/>
      <c r="AC97" s="56"/>
      <c r="AD97" s="56"/>
      <c r="AE97" s="56"/>
      <c r="AF97" s="56"/>
      <c r="AG97" s="56"/>
      <c r="AH97" s="56"/>
      <c r="AI97" s="56"/>
      <c r="AJ97" s="56"/>
      <c r="AK97" s="56"/>
      <c r="AL97" s="56"/>
      <c r="AM97" s="56"/>
      <c r="AN97" s="56"/>
      <c r="AO97" s="56"/>
      <c r="AP97" s="56"/>
      <c r="AQ97" s="56"/>
      <c r="AR97" s="56"/>
      <c r="AS97" s="56"/>
      <c r="AT97" s="56"/>
      <c r="AU97" s="56"/>
      <c r="AV97" s="56"/>
      <c r="AW97" s="56"/>
      <c r="AX97" s="56"/>
      <c r="AY97" s="56"/>
      <c r="AZ97" s="56"/>
      <c r="BA97" s="56"/>
      <c r="BB97" s="56"/>
      <c r="BC97" s="56"/>
      <c r="BD97" s="56"/>
      <c r="BE97" s="56"/>
      <c r="BF97" s="56"/>
      <c r="BG97" s="56"/>
      <c r="BH97" s="56"/>
      <c r="BI97" s="56"/>
      <c r="BJ97" s="56"/>
      <c r="BK97" s="56"/>
      <c r="BL97" s="56"/>
      <c r="BM97" s="56"/>
      <c r="BN97" s="56"/>
      <c r="BO97" s="56"/>
      <c r="BP97" s="56"/>
      <c r="BQ97" s="56"/>
      <c r="BR97" s="56"/>
      <c r="BS97" s="56"/>
      <c r="BT97" s="56"/>
      <c r="BU97" s="56"/>
      <c r="BV97" s="56"/>
      <c r="BW97" s="56"/>
      <c r="BX97" s="56"/>
      <c r="BY97" s="56"/>
      <c r="BZ97" s="56"/>
      <c r="CA97" s="56"/>
      <c r="CB97" s="56"/>
      <c r="CC97" s="56"/>
      <c r="CD97" s="56"/>
      <c r="CE97" s="56"/>
      <c r="CF97" s="56"/>
      <c r="CG97" s="56"/>
      <c r="CH97" s="56"/>
      <c r="CI97" s="56"/>
      <c r="CJ97" s="56"/>
      <c r="CK97" s="56"/>
      <c r="CL97" s="56"/>
      <c r="CM97" s="56"/>
      <c r="CN97" s="56"/>
      <c r="CO97" s="56"/>
      <c r="CP97" s="56"/>
      <c r="CQ97" s="56"/>
      <c r="CR97" s="56"/>
      <c r="CS97" s="56"/>
      <c r="CT97" s="56"/>
      <c r="CU97" s="56"/>
      <c r="CV97" s="56"/>
      <c r="CW97" s="56"/>
      <c r="CX97" s="56"/>
      <c r="CY97" s="56"/>
      <c r="CZ97" s="56"/>
      <c r="DA97" s="56"/>
      <c r="DB97" s="56"/>
      <c r="DC97" s="56"/>
      <c r="DD97" s="56"/>
      <c r="DE97" s="56"/>
      <c r="DF97" s="56"/>
      <c r="DG97" s="56"/>
      <c r="DH97" s="56"/>
      <c r="DI97" s="56"/>
      <c r="DJ97" s="56"/>
      <c r="DK97" s="56"/>
      <c r="DL97" s="56"/>
      <c r="DM97" s="56"/>
      <c r="DN97" s="56"/>
      <c r="DO97" s="56"/>
      <c r="DP97" s="56"/>
      <c r="DQ97" s="56"/>
      <c r="DR97" s="56"/>
      <c r="DS97" s="56"/>
      <c r="DT97" s="56"/>
      <c r="DU97" s="56"/>
      <c r="DV97" s="56"/>
      <c r="DW97" s="56"/>
      <c r="DX97" s="56"/>
      <c r="DY97" s="56"/>
      <c r="DZ97" s="56"/>
      <c r="EA97" s="56"/>
      <c r="EB97" s="56"/>
      <c r="EC97" s="56"/>
      <c r="ED97" s="56"/>
      <c r="EE97" s="56"/>
      <c r="EF97" s="56"/>
      <c r="EG97" s="56"/>
      <c r="EH97" s="56"/>
      <c r="EI97" s="56"/>
      <c r="EJ97" s="56"/>
      <c r="EK97" s="56"/>
      <c r="EL97" s="56"/>
      <c r="EM97" s="56"/>
      <c r="EN97" s="56"/>
      <c r="EO97" s="56"/>
      <c r="EP97" s="56"/>
      <c r="EQ97" s="56"/>
      <c r="ER97" s="56"/>
      <c r="ES97" s="56"/>
      <c r="ET97" s="56"/>
      <c r="EU97" s="56"/>
      <c r="EV97" s="56"/>
      <c r="EW97" s="56"/>
      <c r="EX97" s="56"/>
      <c r="EY97" s="56"/>
      <c r="EZ97" s="56"/>
      <c r="FA97" s="56"/>
      <c r="FB97" s="56"/>
      <c r="FC97" s="56"/>
      <c r="FD97" s="56"/>
      <c r="FE97" s="56"/>
      <c r="FF97" s="56"/>
      <c r="FG97" s="56"/>
      <c r="FH97" s="56"/>
      <c r="FI97" s="56"/>
      <c r="FJ97" s="56"/>
      <c r="FK97" s="56"/>
      <c r="FL97" s="56"/>
      <c r="FM97" s="56"/>
      <c r="FN97" s="56"/>
      <c r="FO97" s="56"/>
      <c r="FP97" s="56"/>
      <c r="FQ97" s="56"/>
      <c r="FR97" s="56"/>
      <c r="FS97" s="56"/>
      <c r="FT97" s="56"/>
      <c r="FU97" s="56"/>
      <c r="FV97" s="56"/>
      <c r="FW97" s="56"/>
      <c r="FX97" s="56"/>
      <c r="FY97" s="56"/>
      <c r="FZ97" s="56"/>
      <c r="GA97" s="56"/>
      <c r="GB97" s="56"/>
      <c r="GC97" s="56"/>
      <c r="GD97" s="56"/>
      <c r="GE97" s="56"/>
      <c r="GF97" s="56"/>
      <c r="GG97" s="56"/>
      <c r="GH97" s="56"/>
      <c r="GI97" s="56"/>
      <c r="GJ97" s="56"/>
      <c r="GK97" s="56"/>
      <c r="GL97" s="56"/>
      <c r="GM97" s="56"/>
      <c r="GN97" s="56"/>
      <c r="GO97" s="56"/>
      <c r="GP97" s="56"/>
      <c r="GQ97" s="56"/>
      <c r="GR97" s="56"/>
      <c r="GS97" s="56"/>
      <c r="GT97" s="56"/>
      <c r="GU97" s="56"/>
      <c r="GV97" s="56"/>
      <c r="GW97" s="56"/>
      <c r="GX97" s="56"/>
      <c r="GY97" s="56"/>
      <c r="GZ97" s="56"/>
      <c r="HA97" s="56"/>
      <c r="HB97" s="56"/>
      <c r="HC97" s="56"/>
      <c r="HD97" s="56"/>
      <c r="HE97" s="56"/>
      <c r="HF97" s="56"/>
      <c r="HG97" s="56"/>
      <c r="HH97" s="56"/>
      <c r="HI97" s="56"/>
      <c r="HJ97" s="56"/>
      <c r="HK97" s="56"/>
      <c r="HL97" s="56"/>
      <c r="HM97" s="56"/>
      <c r="HN97" s="56"/>
      <c r="HO97" s="56"/>
      <c r="HP97" s="56"/>
      <c r="HQ97" s="56"/>
      <c r="HR97" s="56"/>
      <c r="HS97" s="56"/>
      <c r="HT97" s="56"/>
      <c r="HU97" s="56"/>
      <c r="HV97" s="56"/>
      <c r="HW97" s="56"/>
      <c r="HX97" s="56"/>
      <c r="HY97" s="56"/>
      <c r="HZ97" s="56"/>
      <c r="IA97" s="56"/>
      <c r="IB97" s="56"/>
      <c r="IC97" s="56"/>
      <c r="ID97" s="56"/>
      <c r="IE97" s="56"/>
      <c r="IF97" s="56"/>
      <c r="IG97" s="56"/>
      <c r="IH97" s="56"/>
      <c r="II97" s="56"/>
      <c r="IJ97" s="56"/>
      <c r="IK97" s="56"/>
      <c r="IL97" s="56"/>
      <c r="IM97" s="56"/>
      <c r="IN97" s="56"/>
      <c r="IO97" s="56"/>
      <c r="IP97" s="56"/>
      <c r="IQ97" s="56"/>
      <c r="IR97" s="56"/>
      <c r="IS97" s="56"/>
      <c r="IT97" s="56"/>
      <c r="IU97" s="56"/>
      <c r="IV97" s="56"/>
      <c r="IW97" s="56"/>
      <c r="IX97" s="56"/>
      <c r="IY97" s="56"/>
      <c r="IZ97" s="56"/>
      <c r="JA97" s="56"/>
      <c r="JB97" s="56"/>
      <c r="JC97" s="56"/>
      <c r="JD97" s="56"/>
      <c r="JE97" s="56"/>
      <c r="JF97" s="56"/>
      <c r="JG97" s="56"/>
      <c r="JH97" s="56"/>
      <c r="JI97" s="56"/>
      <c r="JJ97" s="56"/>
      <c r="JK97" s="56"/>
      <c r="JL97" s="56"/>
      <c r="JM97" s="56"/>
      <c r="JN97" s="56"/>
      <c r="JO97" s="56"/>
      <c r="JP97" s="56"/>
      <c r="JQ97" s="56"/>
      <c r="JR97" s="56"/>
      <c r="JS97" s="56"/>
      <c r="JT97" s="56"/>
      <c r="JU97" s="56"/>
      <c r="JV97" s="56"/>
      <c r="JW97" s="56"/>
      <c r="JX97" s="56"/>
      <c r="JY97" s="56"/>
      <c r="JZ97" s="56"/>
      <c r="KA97" s="56"/>
      <c r="KB97" s="56"/>
      <c r="KC97" s="56"/>
      <c r="KD97" s="56"/>
      <c r="KE97" s="56"/>
      <c r="KF97" s="56"/>
      <c r="KG97" s="56"/>
      <c r="KH97" s="56"/>
      <c r="KI97" s="56"/>
      <c r="KJ97" s="56"/>
      <c r="KK97" s="56"/>
      <c r="KL97" s="56"/>
      <c r="KM97" s="56"/>
      <c r="KN97" s="56"/>
      <c r="KO97" s="56"/>
      <c r="KP97" s="56"/>
      <c r="KQ97" s="56"/>
      <c r="KR97" s="56"/>
      <c r="KS97" s="56"/>
      <c r="KT97" s="56"/>
      <c r="KU97" s="56"/>
      <c r="KV97" s="56"/>
      <c r="KW97" s="56"/>
      <c r="KX97" s="56"/>
      <c r="KY97" s="56"/>
      <c r="KZ97" s="56"/>
      <c r="LA97" s="56"/>
      <c r="LB97" s="56"/>
      <c r="LC97" s="56"/>
      <c r="LD97" s="56"/>
      <c r="LE97" s="56"/>
      <c r="LF97" s="56"/>
      <c r="LG97" s="56"/>
      <c r="LH97" s="56"/>
      <c r="LI97" s="56"/>
      <c r="LJ97" s="56"/>
      <c r="LK97" s="56"/>
      <c r="LL97" s="56"/>
      <c r="LM97" s="56"/>
      <c r="LN97" s="56"/>
      <c r="LO97" s="56"/>
      <c r="LP97" s="56"/>
      <c r="LQ97" s="56"/>
      <c r="LR97" s="56"/>
      <c r="LS97" s="56"/>
      <c r="LT97" s="56"/>
      <c r="LU97" s="56"/>
      <c r="LV97" s="56"/>
      <c r="LW97" s="56"/>
      <c r="LX97" s="56"/>
      <c r="LY97" s="56"/>
      <c r="LZ97" s="56"/>
      <c r="MA97" s="56"/>
      <c r="MB97" s="56"/>
      <c r="MC97" s="56"/>
      <c r="MD97" s="56"/>
      <c r="ME97" s="56"/>
      <c r="MF97" s="56"/>
      <c r="MG97" s="56"/>
      <c r="MH97" s="56"/>
      <c r="MI97" s="56"/>
      <c r="MJ97" s="56"/>
      <c r="MK97" s="56"/>
      <c r="ML97" s="56"/>
      <c r="MM97" s="56"/>
      <c r="MN97" s="56"/>
      <c r="MO97" s="56"/>
      <c r="MP97" s="56"/>
      <c r="MQ97" s="56"/>
      <c r="MR97" s="56"/>
      <c r="MS97" s="56"/>
      <c r="MT97" s="56"/>
      <c r="MU97" s="56"/>
      <c r="MV97" s="56"/>
      <c r="MW97" s="56"/>
      <c r="MX97" s="56"/>
      <c r="MY97" s="56"/>
      <c r="MZ97" s="56"/>
      <c r="NA97" s="56"/>
      <c r="NB97" s="56"/>
      <c r="NC97" s="56"/>
      <c r="ND97" s="56"/>
      <c r="NE97" s="56"/>
      <c r="NF97" s="56"/>
      <c r="NG97" s="56"/>
      <c r="NH97" s="56"/>
      <c r="NI97" s="56"/>
      <c r="NJ97" s="56"/>
      <c r="NK97" s="56"/>
      <c r="NL97" s="56"/>
      <c r="NM97" s="56"/>
      <c r="NN97" s="56"/>
      <c r="NO97" s="56"/>
      <c r="NP97" s="56"/>
      <c r="NQ97" s="56"/>
      <c r="NR97" s="56"/>
      <c r="NS97" s="56"/>
      <c r="NT97" s="56"/>
      <c r="NU97" s="56"/>
      <c r="NV97" s="56"/>
      <c r="NW97" s="56"/>
      <c r="NX97" s="56"/>
      <c r="NY97" s="56"/>
      <c r="NZ97" s="56"/>
      <c r="OA97" s="56"/>
      <c r="OB97" s="56"/>
      <c r="OC97" s="56"/>
      <c r="OD97" s="56"/>
      <c r="OE97" s="56"/>
      <c r="OF97" s="56"/>
      <c r="OG97" s="56"/>
      <c r="OH97" s="56"/>
      <c r="OI97" s="56"/>
      <c r="OJ97" s="56"/>
      <c r="OK97" s="56"/>
      <c r="OL97" s="56"/>
      <c r="OM97" s="56"/>
      <c r="ON97" s="56"/>
      <c r="OO97" s="56"/>
      <c r="OP97" s="56"/>
      <c r="OQ97" s="56"/>
      <c r="OR97" s="56"/>
      <c r="OS97" s="56"/>
      <c r="OT97" s="56"/>
      <c r="OU97" s="56"/>
      <c r="OV97" s="56"/>
      <c r="OW97" s="56"/>
      <c r="OX97" s="56"/>
      <c r="OY97" s="56"/>
      <c r="OZ97" s="56"/>
      <c r="PA97" s="56"/>
      <c r="PB97" s="56"/>
      <c r="PC97" s="56"/>
      <c r="PD97" s="56"/>
      <c r="PE97" s="56"/>
      <c r="PF97" s="56"/>
      <c r="PG97" s="56"/>
      <c r="PH97" s="56"/>
      <c r="PI97" s="56"/>
      <c r="PJ97" s="56"/>
      <c r="PK97" s="56"/>
      <c r="PL97" s="56"/>
      <c r="PM97" s="56"/>
      <c r="PN97" s="56"/>
      <c r="PO97" s="56"/>
      <c r="PP97" s="56"/>
      <c r="PQ97" s="56"/>
      <c r="PR97" s="56"/>
      <c r="PS97" s="56"/>
      <c r="PT97" s="56"/>
      <c r="PU97" s="56"/>
      <c r="PV97" s="56"/>
      <c r="PW97" s="56"/>
      <c r="PX97" s="56"/>
      <c r="PY97" s="56"/>
      <c r="PZ97" s="56"/>
      <c r="QA97" s="56"/>
      <c r="QB97" s="56"/>
      <c r="QC97" s="56"/>
      <c r="QD97" s="56"/>
      <c r="QE97" s="56"/>
      <c r="QF97" s="56"/>
      <c r="QG97" s="56"/>
      <c r="QH97" s="56"/>
      <c r="QI97" s="56"/>
      <c r="QJ97" s="56"/>
      <c r="QK97" s="56"/>
      <c r="QL97" s="56"/>
      <c r="QM97" s="56"/>
      <c r="QN97" s="56"/>
      <c r="QO97" s="56"/>
      <c r="QP97" s="56"/>
      <c r="QQ97" s="56"/>
      <c r="QR97" s="56"/>
      <c r="QS97" s="56"/>
      <c r="QT97" s="56"/>
      <c r="QU97" s="56"/>
      <c r="QV97" s="56"/>
      <c r="QW97" s="56"/>
      <c r="QX97" s="56"/>
      <c r="QY97" s="56"/>
      <c r="QZ97" s="56"/>
      <c r="RA97" s="56"/>
      <c r="RB97" s="56"/>
      <c r="RC97" s="56"/>
      <c r="RD97" s="56"/>
      <c r="RE97" s="56"/>
      <c r="RF97" s="56"/>
      <c r="RG97" s="56"/>
      <c r="RH97" s="56"/>
      <c r="RI97" s="56"/>
      <c r="RJ97" s="56"/>
      <c r="RK97" s="56"/>
      <c r="RL97" s="56"/>
      <c r="RM97" s="56"/>
      <c r="RN97" s="56"/>
      <c r="RO97" s="56"/>
      <c r="RP97" s="56"/>
      <c r="RQ97" s="56"/>
      <c r="RR97" s="56"/>
      <c r="RS97" s="56"/>
      <c r="RT97" s="56"/>
      <c r="RU97" s="56"/>
      <c r="RV97" s="56"/>
      <c r="RW97" s="56"/>
      <c r="RX97" s="56"/>
      <c r="RY97" s="56"/>
      <c r="RZ97" s="56"/>
      <c r="SA97" s="56"/>
      <c r="SB97" s="56"/>
      <c r="SC97" s="56"/>
      <c r="SD97" s="56"/>
      <c r="SE97" s="56"/>
      <c r="SF97" s="56"/>
      <c r="SG97" s="56"/>
      <c r="SH97" s="56"/>
      <c r="SI97" s="56"/>
      <c r="SJ97" s="56"/>
      <c r="SK97" s="56"/>
      <c r="SL97" s="56"/>
      <c r="SM97" s="56"/>
      <c r="SN97" s="56"/>
      <c r="SO97" s="56"/>
      <c r="SP97" s="56"/>
      <c r="SQ97" s="56"/>
      <c r="SR97" s="56"/>
      <c r="SS97" s="56"/>
      <c r="ST97" s="56"/>
      <c r="SU97" s="56"/>
      <c r="SV97" s="56"/>
      <c r="SW97" s="56"/>
      <c r="SX97" s="56"/>
      <c r="SY97" s="56"/>
      <c r="SZ97" s="56"/>
      <c r="TA97" s="56"/>
      <c r="TB97" s="56"/>
      <c r="TC97" s="56"/>
      <c r="TD97" s="56"/>
      <c r="TE97" s="56"/>
      <c r="TF97" s="56"/>
      <c r="TG97" s="56"/>
      <c r="TH97" s="56"/>
      <c r="TI97" s="56"/>
      <c r="TJ97" s="56"/>
      <c r="TK97" s="56"/>
      <c r="TL97" s="56"/>
      <c r="TM97" s="56"/>
      <c r="TN97" s="56"/>
      <c r="TO97" s="56"/>
      <c r="TP97" s="56"/>
      <c r="TQ97" s="56"/>
      <c r="TR97" s="56"/>
      <c r="TS97" s="56"/>
      <c r="TT97" s="56"/>
      <c r="TU97" s="56"/>
      <c r="TV97" s="56"/>
      <c r="TW97" s="56"/>
      <c r="TX97" s="56"/>
      <c r="TY97" s="56"/>
      <c r="TZ97" s="56"/>
      <c r="UA97" s="56"/>
      <c r="UB97" s="56"/>
      <c r="UC97" s="56"/>
      <c r="UD97" s="56"/>
      <c r="UE97" s="56"/>
      <c r="UF97" s="56"/>
      <c r="UG97" s="56"/>
      <c r="UH97" s="56"/>
      <c r="UI97" s="56"/>
      <c r="UJ97" s="56"/>
      <c r="UK97" s="56"/>
      <c r="UL97" s="56"/>
      <c r="UM97" s="56"/>
      <c r="UN97" s="56"/>
      <c r="UO97" s="56"/>
      <c r="UP97" s="56"/>
      <c r="UQ97" s="56"/>
      <c r="UR97" s="56"/>
      <c r="US97" s="56"/>
      <c r="UT97" s="56"/>
      <c r="UU97" s="56"/>
      <c r="UV97" s="56"/>
      <c r="UW97" s="56"/>
      <c r="UX97" s="56"/>
      <c r="UY97" s="56"/>
      <c r="UZ97" s="56"/>
      <c r="VA97" s="56"/>
      <c r="VB97" s="56"/>
      <c r="VC97" s="56"/>
      <c r="VD97" s="56"/>
      <c r="VE97" s="56"/>
      <c r="VF97" s="56"/>
      <c r="VG97" s="56"/>
      <c r="VH97" s="56"/>
      <c r="VI97" s="56"/>
      <c r="VJ97" s="56"/>
      <c r="VK97" s="56"/>
      <c r="VL97" s="56"/>
      <c r="VM97" s="56"/>
      <c r="VN97" s="56"/>
      <c r="VO97" s="56"/>
      <c r="VP97" s="56"/>
      <c r="VQ97" s="56"/>
      <c r="VR97" s="56"/>
      <c r="VS97" s="56"/>
      <c r="VT97" s="56"/>
      <c r="VU97" s="56"/>
      <c r="VV97" s="56"/>
      <c r="VW97" s="56"/>
      <c r="VX97" s="56"/>
      <c r="VY97" s="56"/>
      <c r="VZ97" s="56"/>
      <c r="WA97" s="56"/>
      <c r="WB97" s="56"/>
      <c r="WC97" s="56"/>
      <c r="WD97" s="56"/>
      <c r="WE97" s="56"/>
      <c r="WF97" s="56"/>
      <c r="WG97" s="56"/>
      <c r="WH97" s="56"/>
      <c r="WI97" s="56"/>
      <c r="WJ97" s="56"/>
      <c r="WK97" s="56"/>
      <c r="WL97" s="56"/>
      <c r="WM97" s="56"/>
      <c r="WN97" s="56"/>
      <c r="WO97" s="56"/>
      <c r="WP97" s="56"/>
      <c r="WQ97" s="56"/>
      <c r="WR97" s="56"/>
      <c r="WS97" s="56"/>
      <c r="WT97" s="56"/>
      <c r="WU97" s="56"/>
      <c r="WV97" s="56"/>
      <c r="WW97" s="56"/>
      <c r="WX97" s="56"/>
      <c r="WY97" s="56"/>
      <c r="WZ97" s="56"/>
      <c r="XA97" s="56"/>
      <c r="XB97" s="56"/>
      <c r="XC97" s="56"/>
      <c r="XD97" s="56"/>
      <c r="XE97" s="56"/>
      <c r="XF97" s="56"/>
      <c r="XG97" s="56"/>
      <c r="XH97" s="56"/>
      <c r="XI97" s="56"/>
      <c r="XJ97" s="56"/>
      <c r="XK97" s="56"/>
      <c r="XL97" s="56"/>
      <c r="XM97" s="56"/>
      <c r="XN97" s="56"/>
      <c r="XO97" s="56"/>
      <c r="XP97" s="56"/>
      <c r="XQ97" s="56"/>
      <c r="XR97" s="56"/>
      <c r="XS97" s="56"/>
      <c r="XT97" s="56"/>
      <c r="XU97" s="56"/>
      <c r="XV97" s="56"/>
      <c r="XW97" s="56"/>
      <c r="XX97" s="56"/>
      <c r="XY97" s="56"/>
      <c r="XZ97" s="56"/>
      <c r="YA97" s="56"/>
      <c r="YB97" s="56"/>
      <c r="YC97" s="56"/>
      <c r="YD97" s="56"/>
      <c r="YE97" s="56"/>
      <c r="YF97" s="56"/>
      <c r="YG97" s="56"/>
      <c r="YH97" s="56"/>
      <c r="YI97" s="56"/>
      <c r="YJ97" s="56"/>
      <c r="YK97" s="56"/>
      <c r="YL97" s="56"/>
      <c r="YM97" s="56"/>
      <c r="YN97" s="56"/>
      <c r="YO97" s="56"/>
      <c r="YP97" s="56"/>
      <c r="YQ97" s="56"/>
      <c r="YR97" s="56"/>
      <c r="YS97" s="56"/>
      <c r="YT97" s="56"/>
      <c r="YU97" s="56"/>
      <c r="YV97" s="56"/>
      <c r="YW97" s="56"/>
      <c r="YX97" s="56"/>
      <c r="YY97" s="56"/>
    </row>
    <row r="98" spans="2:675" s="1" customFormat="1" ht="15" hidden="1" customHeight="1">
      <c r="B98" s="56"/>
      <c r="C98" s="56"/>
      <c r="D98" s="56"/>
      <c r="E98" s="56"/>
      <c r="F98" s="56"/>
      <c r="G98" s="56"/>
      <c r="H98" s="56"/>
      <c r="I98" s="56"/>
      <c r="J98" s="56"/>
      <c r="K98" s="56"/>
      <c r="L98" s="56"/>
      <c r="M98" s="56"/>
      <c r="N98" s="56"/>
      <c r="O98" s="56"/>
      <c r="P98" s="56"/>
      <c r="Q98" s="56"/>
      <c r="R98" s="56"/>
      <c r="S98" s="56"/>
      <c r="T98" s="56"/>
      <c r="U98" s="56"/>
      <c r="V98" s="56"/>
      <c r="W98" s="56"/>
      <c r="X98" s="56"/>
      <c r="Y98" s="56"/>
      <c r="Z98" s="56"/>
      <c r="AA98" s="56"/>
      <c r="AB98" s="56"/>
      <c r="AC98" s="56"/>
      <c r="AD98" s="56"/>
      <c r="AE98" s="56"/>
      <c r="AF98" s="56"/>
      <c r="AG98" s="56"/>
      <c r="AH98" s="56"/>
      <c r="AI98" s="56"/>
      <c r="AJ98" s="56"/>
      <c r="AK98" s="56"/>
      <c r="AL98" s="56"/>
      <c r="AM98" s="56"/>
      <c r="AN98" s="56"/>
      <c r="AO98" s="56"/>
      <c r="AP98" s="56"/>
      <c r="AQ98" s="56"/>
      <c r="AR98" s="56"/>
      <c r="AS98" s="56"/>
      <c r="AT98" s="56"/>
      <c r="AU98" s="56"/>
      <c r="AV98" s="56"/>
      <c r="AW98" s="56"/>
      <c r="AX98" s="56"/>
      <c r="AY98" s="56"/>
      <c r="AZ98" s="56"/>
      <c r="BA98" s="56"/>
      <c r="BB98" s="56"/>
      <c r="BC98" s="56"/>
      <c r="BD98" s="56"/>
      <c r="BE98" s="56"/>
      <c r="BF98" s="56"/>
      <c r="BG98" s="56"/>
      <c r="BH98" s="56"/>
      <c r="BI98" s="56"/>
      <c r="BJ98" s="56"/>
      <c r="BK98" s="56"/>
      <c r="BL98" s="56"/>
      <c r="BM98" s="56"/>
      <c r="BN98" s="56"/>
      <c r="BO98" s="56"/>
      <c r="BP98" s="56"/>
      <c r="BQ98" s="56"/>
      <c r="BR98" s="56"/>
      <c r="BS98" s="56"/>
      <c r="BT98" s="56"/>
      <c r="BU98" s="56"/>
      <c r="BV98" s="56"/>
      <c r="BW98" s="56"/>
      <c r="BX98" s="56"/>
      <c r="BY98" s="56"/>
      <c r="BZ98" s="56"/>
      <c r="CA98" s="56"/>
      <c r="CB98" s="56"/>
      <c r="CC98" s="56"/>
      <c r="CD98" s="56"/>
      <c r="CE98" s="56"/>
      <c r="CF98" s="56"/>
      <c r="CG98" s="56"/>
      <c r="CH98" s="56"/>
      <c r="CI98" s="56"/>
      <c r="CJ98" s="56"/>
      <c r="CK98" s="56"/>
      <c r="CL98" s="56"/>
      <c r="CM98" s="56"/>
      <c r="CN98" s="56"/>
      <c r="CO98" s="56"/>
      <c r="CP98" s="56"/>
      <c r="CQ98" s="56"/>
      <c r="CR98" s="56"/>
      <c r="CS98" s="56"/>
      <c r="CT98" s="56"/>
      <c r="CU98" s="56"/>
      <c r="CV98" s="56"/>
      <c r="CW98" s="56"/>
      <c r="CX98" s="56"/>
      <c r="CY98" s="56"/>
      <c r="CZ98" s="56"/>
      <c r="DA98" s="56"/>
      <c r="DB98" s="56"/>
      <c r="DC98" s="56"/>
      <c r="DD98" s="56"/>
      <c r="DE98" s="56"/>
      <c r="DF98" s="56"/>
      <c r="DG98" s="56"/>
      <c r="DH98" s="56"/>
      <c r="DI98" s="56"/>
      <c r="DJ98" s="56"/>
      <c r="DK98" s="56"/>
      <c r="DL98" s="56"/>
      <c r="DM98" s="56"/>
      <c r="DN98" s="56"/>
      <c r="DO98" s="56"/>
      <c r="DP98" s="56"/>
      <c r="DQ98" s="56"/>
      <c r="DR98" s="56"/>
      <c r="DS98" s="56"/>
      <c r="DT98" s="56"/>
      <c r="DU98" s="56"/>
      <c r="DV98" s="56"/>
      <c r="DW98" s="56"/>
      <c r="DX98" s="56"/>
      <c r="DY98" s="56"/>
      <c r="DZ98" s="56"/>
      <c r="EA98" s="56"/>
      <c r="EB98" s="56"/>
      <c r="EC98" s="56"/>
      <c r="ED98" s="56"/>
      <c r="EE98" s="56"/>
      <c r="EF98" s="56"/>
      <c r="EG98" s="56"/>
      <c r="EH98" s="56"/>
      <c r="EI98" s="56"/>
      <c r="EJ98" s="56"/>
      <c r="EK98" s="56"/>
      <c r="EL98" s="56"/>
      <c r="EM98" s="56"/>
      <c r="EN98" s="56"/>
      <c r="EO98" s="56"/>
      <c r="EP98" s="56"/>
      <c r="EQ98" s="56"/>
      <c r="ER98" s="56"/>
      <c r="ES98" s="56"/>
      <c r="ET98" s="56"/>
      <c r="EU98" s="56"/>
      <c r="EV98" s="56"/>
      <c r="EW98" s="56"/>
      <c r="EX98" s="56"/>
      <c r="EY98" s="56"/>
      <c r="EZ98" s="56"/>
      <c r="FA98" s="56"/>
      <c r="FB98" s="56"/>
      <c r="FC98" s="56"/>
      <c r="FD98" s="56"/>
      <c r="FE98" s="56"/>
      <c r="FF98" s="56"/>
      <c r="FG98" s="56"/>
      <c r="FH98" s="56"/>
      <c r="FI98" s="56"/>
      <c r="FJ98" s="56"/>
      <c r="FK98" s="56"/>
      <c r="FL98" s="56"/>
      <c r="FM98" s="56"/>
      <c r="FN98" s="56"/>
      <c r="FO98" s="56"/>
      <c r="FP98" s="56"/>
      <c r="FQ98" s="56"/>
      <c r="FR98" s="56"/>
      <c r="FS98" s="56"/>
      <c r="FT98" s="56"/>
      <c r="FU98" s="56"/>
      <c r="FV98" s="56"/>
      <c r="FW98" s="56"/>
      <c r="FX98" s="56"/>
      <c r="FY98" s="56"/>
      <c r="FZ98" s="56"/>
      <c r="GA98" s="56"/>
      <c r="GB98" s="56"/>
      <c r="GC98" s="56"/>
      <c r="GD98" s="56"/>
      <c r="GE98" s="56"/>
      <c r="GF98" s="56"/>
      <c r="GG98" s="56"/>
      <c r="GH98" s="56"/>
      <c r="GI98" s="56"/>
      <c r="GJ98" s="56"/>
      <c r="GK98" s="56"/>
      <c r="GL98" s="56"/>
      <c r="GM98" s="56"/>
      <c r="GN98" s="56"/>
      <c r="GO98" s="56"/>
      <c r="GP98" s="56"/>
      <c r="GQ98" s="56"/>
      <c r="GR98" s="56"/>
      <c r="GS98" s="56"/>
      <c r="GT98" s="56"/>
      <c r="GU98" s="56"/>
      <c r="GV98" s="56"/>
      <c r="GW98" s="56"/>
      <c r="GX98" s="56"/>
      <c r="GY98" s="56"/>
      <c r="GZ98" s="56"/>
      <c r="HA98" s="56"/>
      <c r="HB98" s="56"/>
      <c r="HC98" s="56"/>
      <c r="HD98" s="56"/>
      <c r="HE98" s="56"/>
      <c r="HF98" s="56"/>
      <c r="HG98" s="56"/>
      <c r="HH98" s="56"/>
      <c r="HI98" s="56"/>
      <c r="HJ98" s="56"/>
      <c r="HK98" s="56"/>
      <c r="HL98" s="56"/>
      <c r="HM98" s="56"/>
      <c r="HN98" s="56"/>
      <c r="HO98" s="56"/>
      <c r="HP98" s="56"/>
      <c r="HQ98" s="56"/>
      <c r="HR98" s="56"/>
      <c r="HS98" s="56"/>
      <c r="HT98" s="56"/>
      <c r="HU98" s="56"/>
      <c r="HV98" s="56"/>
      <c r="HW98" s="56"/>
      <c r="HX98" s="56"/>
      <c r="HY98" s="56"/>
      <c r="HZ98" s="56"/>
      <c r="IA98" s="56"/>
      <c r="IB98" s="56"/>
      <c r="IC98" s="56"/>
      <c r="ID98" s="56"/>
      <c r="IE98" s="56"/>
      <c r="IF98" s="56"/>
      <c r="IG98" s="56"/>
      <c r="IH98" s="56"/>
      <c r="II98" s="56"/>
      <c r="IJ98" s="56"/>
      <c r="IK98" s="56"/>
      <c r="IL98" s="56"/>
      <c r="IM98" s="56"/>
      <c r="IN98" s="56"/>
      <c r="IO98" s="56"/>
      <c r="IP98" s="56"/>
      <c r="IQ98" s="56"/>
      <c r="IR98" s="56"/>
      <c r="IS98" s="56"/>
      <c r="IT98" s="56"/>
      <c r="IU98" s="56"/>
      <c r="IV98" s="56"/>
      <c r="IW98" s="56"/>
      <c r="IX98" s="56"/>
      <c r="IY98" s="56"/>
      <c r="IZ98" s="56"/>
      <c r="JA98" s="56"/>
      <c r="JB98" s="56"/>
      <c r="JC98" s="56"/>
      <c r="JD98" s="56"/>
      <c r="JE98" s="56"/>
      <c r="JF98" s="56"/>
      <c r="JG98" s="56"/>
      <c r="JH98" s="56"/>
      <c r="JI98" s="56"/>
      <c r="JJ98" s="56"/>
      <c r="JK98" s="56"/>
      <c r="JL98" s="56"/>
      <c r="JM98" s="56"/>
      <c r="JN98" s="56"/>
      <c r="JO98" s="56"/>
      <c r="JP98" s="56"/>
      <c r="JQ98" s="56"/>
      <c r="JR98" s="56"/>
      <c r="JS98" s="56"/>
      <c r="JT98" s="56"/>
      <c r="JU98" s="56"/>
      <c r="JV98" s="56"/>
      <c r="JW98" s="56"/>
      <c r="JX98" s="56"/>
      <c r="JY98" s="56"/>
      <c r="JZ98" s="56"/>
      <c r="KA98" s="56"/>
      <c r="KB98" s="56"/>
      <c r="KC98" s="56"/>
      <c r="KD98" s="56"/>
      <c r="KE98" s="56"/>
      <c r="KF98" s="56"/>
      <c r="KG98" s="56"/>
      <c r="KH98" s="56"/>
      <c r="KI98" s="56"/>
      <c r="KJ98" s="56"/>
      <c r="KK98" s="56"/>
      <c r="KL98" s="56"/>
      <c r="KM98" s="56"/>
      <c r="KN98" s="56"/>
      <c r="KO98" s="56"/>
      <c r="KP98" s="56"/>
      <c r="KQ98" s="56"/>
      <c r="KR98" s="56"/>
      <c r="KS98" s="56"/>
      <c r="KT98" s="56"/>
      <c r="KU98" s="56"/>
      <c r="KV98" s="56"/>
      <c r="KW98" s="56"/>
      <c r="KX98" s="56"/>
      <c r="KY98" s="56"/>
      <c r="KZ98" s="56"/>
      <c r="LA98" s="56"/>
      <c r="LB98" s="56"/>
      <c r="LC98" s="56"/>
      <c r="LD98" s="56"/>
      <c r="LE98" s="56"/>
      <c r="LF98" s="56"/>
      <c r="LG98" s="56"/>
      <c r="LH98" s="56"/>
      <c r="LI98" s="56"/>
      <c r="LJ98" s="56"/>
      <c r="LK98" s="56"/>
      <c r="LL98" s="56"/>
      <c r="LM98" s="56"/>
      <c r="LN98" s="56"/>
      <c r="LO98" s="56"/>
      <c r="LP98" s="56"/>
      <c r="LQ98" s="56"/>
      <c r="LR98" s="56"/>
      <c r="LS98" s="56"/>
      <c r="LT98" s="56"/>
      <c r="LU98" s="56"/>
      <c r="LV98" s="56"/>
      <c r="LW98" s="56"/>
      <c r="LX98" s="56"/>
      <c r="LY98" s="56"/>
      <c r="LZ98" s="56"/>
      <c r="MA98" s="56"/>
      <c r="MB98" s="56"/>
      <c r="MC98" s="56"/>
      <c r="MD98" s="56"/>
      <c r="ME98" s="56"/>
      <c r="MF98" s="56"/>
      <c r="MG98" s="56"/>
      <c r="MH98" s="56"/>
      <c r="MI98" s="56"/>
      <c r="MJ98" s="56"/>
      <c r="MK98" s="56"/>
      <c r="ML98" s="56"/>
      <c r="MM98" s="56"/>
      <c r="MN98" s="56"/>
      <c r="MO98" s="56"/>
      <c r="MP98" s="56"/>
      <c r="MQ98" s="56"/>
      <c r="MR98" s="56"/>
      <c r="MS98" s="56"/>
      <c r="MT98" s="56"/>
      <c r="MU98" s="56"/>
      <c r="MV98" s="56"/>
      <c r="MW98" s="56"/>
      <c r="MX98" s="56"/>
      <c r="MY98" s="56"/>
      <c r="MZ98" s="56"/>
      <c r="NA98" s="56"/>
      <c r="NB98" s="56"/>
      <c r="NC98" s="56"/>
      <c r="ND98" s="56"/>
      <c r="NE98" s="56"/>
      <c r="NF98" s="56"/>
      <c r="NG98" s="56"/>
      <c r="NH98" s="56"/>
      <c r="NI98" s="56"/>
      <c r="NJ98" s="56"/>
      <c r="NK98" s="56"/>
      <c r="NL98" s="56"/>
      <c r="NM98" s="56"/>
      <c r="NN98" s="56"/>
      <c r="NO98" s="56"/>
      <c r="NP98" s="56"/>
      <c r="NQ98" s="56"/>
      <c r="NR98" s="56"/>
      <c r="NS98" s="56"/>
      <c r="NT98" s="56"/>
      <c r="NU98" s="56"/>
      <c r="NV98" s="56"/>
      <c r="NW98" s="56"/>
      <c r="NX98" s="56"/>
      <c r="NY98" s="56"/>
      <c r="NZ98" s="56"/>
      <c r="OA98" s="56"/>
      <c r="OB98" s="56"/>
      <c r="OC98" s="56"/>
      <c r="OD98" s="56"/>
      <c r="OE98" s="56"/>
      <c r="OF98" s="56"/>
      <c r="OG98" s="56"/>
      <c r="OH98" s="56"/>
      <c r="OI98" s="56"/>
      <c r="OJ98" s="56"/>
      <c r="OK98" s="56"/>
      <c r="OL98" s="56"/>
      <c r="OM98" s="56"/>
      <c r="ON98" s="56"/>
      <c r="OO98" s="56"/>
      <c r="OP98" s="56"/>
      <c r="OQ98" s="56"/>
      <c r="OR98" s="56"/>
      <c r="OS98" s="56"/>
      <c r="OT98" s="56"/>
      <c r="OU98" s="56"/>
      <c r="OV98" s="56"/>
      <c r="OW98" s="56"/>
      <c r="OX98" s="56"/>
      <c r="OY98" s="56"/>
      <c r="OZ98" s="56"/>
      <c r="PA98" s="56"/>
      <c r="PB98" s="56"/>
      <c r="PC98" s="56"/>
      <c r="PD98" s="56"/>
      <c r="PE98" s="56"/>
      <c r="PF98" s="56"/>
      <c r="PG98" s="56"/>
      <c r="PH98" s="56"/>
      <c r="PI98" s="56"/>
      <c r="PJ98" s="56"/>
      <c r="PK98" s="56"/>
      <c r="PL98" s="56"/>
      <c r="PM98" s="56"/>
      <c r="PN98" s="56"/>
      <c r="PO98" s="56"/>
      <c r="PP98" s="56"/>
      <c r="PQ98" s="56"/>
      <c r="PR98" s="56"/>
      <c r="PS98" s="56"/>
      <c r="PT98" s="56"/>
      <c r="PU98" s="56"/>
      <c r="PV98" s="56"/>
      <c r="PW98" s="56"/>
      <c r="PX98" s="56"/>
      <c r="PY98" s="56"/>
      <c r="PZ98" s="56"/>
      <c r="QA98" s="56"/>
      <c r="QB98" s="56"/>
      <c r="QC98" s="56"/>
      <c r="QD98" s="56"/>
      <c r="QE98" s="56"/>
      <c r="QF98" s="56"/>
      <c r="QG98" s="56"/>
      <c r="QH98" s="56"/>
      <c r="QI98" s="56"/>
      <c r="QJ98" s="56"/>
      <c r="QK98" s="56"/>
      <c r="QL98" s="56"/>
      <c r="QM98" s="56"/>
      <c r="QN98" s="56"/>
      <c r="QO98" s="56"/>
      <c r="QP98" s="56"/>
      <c r="QQ98" s="56"/>
      <c r="QR98" s="56"/>
      <c r="QS98" s="56"/>
      <c r="QT98" s="56"/>
      <c r="QU98" s="56"/>
      <c r="QV98" s="56"/>
      <c r="QW98" s="56"/>
      <c r="QX98" s="56"/>
      <c r="QY98" s="56"/>
      <c r="QZ98" s="56"/>
      <c r="RA98" s="56"/>
      <c r="RB98" s="56"/>
      <c r="RC98" s="56"/>
      <c r="RD98" s="56"/>
      <c r="RE98" s="56"/>
      <c r="RF98" s="56"/>
      <c r="RG98" s="56"/>
      <c r="RH98" s="56"/>
      <c r="RI98" s="56"/>
      <c r="RJ98" s="56"/>
      <c r="RK98" s="56"/>
      <c r="RL98" s="56"/>
      <c r="RM98" s="56"/>
      <c r="RN98" s="56"/>
      <c r="RO98" s="56"/>
      <c r="RP98" s="56"/>
      <c r="RQ98" s="56"/>
      <c r="RR98" s="56"/>
      <c r="RS98" s="56"/>
      <c r="RT98" s="56"/>
      <c r="RU98" s="56"/>
      <c r="RV98" s="56"/>
      <c r="RW98" s="56"/>
      <c r="RX98" s="56"/>
      <c r="RY98" s="56"/>
      <c r="RZ98" s="56"/>
      <c r="SA98" s="56"/>
      <c r="SB98" s="56"/>
      <c r="SC98" s="56"/>
      <c r="SD98" s="56"/>
      <c r="SE98" s="56"/>
      <c r="SF98" s="56"/>
      <c r="SG98" s="56"/>
      <c r="SH98" s="56"/>
      <c r="SI98" s="56"/>
      <c r="SJ98" s="56"/>
      <c r="SK98" s="56"/>
      <c r="SL98" s="56"/>
      <c r="SM98" s="56"/>
      <c r="SN98" s="56"/>
      <c r="SO98" s="56"/>
      <c r="SP98" s="56"/>
      <c r="SQ98" s="56"/>
      <c r="SR98" s="56"/>
      <c r="SS98" s="56"/>
      <c r="ST98" s="56"/>
      <c r="SU98" s="56"/>
      <c r="SV98" s="56"/>
      <c r="SW98" s="56"/>
      <c r="SX98" s="56"/>
      <c r="SY98" s="56"/>
      <c r="SZ98" s="56"/>
      <c r="TA98" s="56"/>
      <c r="TB98" s="56"/>
      <c r="TC98" s="56"/>
      <c r="TD98" s="56"/>
      <c r="TE98" s="56"/>
      <c r="TF98" s="56"/>
      <c r="TG98" s="56"/>
      <c r="TH98" s="56"/>
      <c r="TI98" s="56"/>
      <c r="TJ98" s="56"/>
      <c r="TK98" s="56"/>
      <c r="TL98" s="56"/>
      <c r="TM98" s="56"/>
      <c r="TN98" s="56"/>
      <c r="TO98" s="56"/>
      <c r="TP98" s="56"/>
      <c r="TQ98" s="56"/>
      <c r="TR98" s="56"/>
      <c r="TS98" s="56"/>
      <c r="TT98" s="56"/>
      <c r="TU98" s="56"/>
      <c r="TV98" s="56"/>
      <c r="TW98" s="56"/>
      <c r="TX98" s="56"/>
      <c r="TY98" s="56"/>
      <c r="TZ98" s="56"/>
      <c r="UA98" s="56"/>
      <c r="UB98" s="56"/>
      <c r="UC98" s="56"/>
      <c r="UD98" s="56"/>
      <c r="UE98" s="56"/>
      <c r="UF98" s="56"/>
      <c r="UG98" s="56"/>
      <c r="UH98" s="56"/>
      <c r="UI98" s="56"/>
      <c r="UJ98" s="56"/>
      <c r="UK98" s="56"/>
      <c r="UL98" s="56"/>
      <c r="UM98" s="56"/>
      <c r="UN98" s="56"/>
      <c r="UO98" s="56"/>
      <c r="UP98" s="56"/>
      <c r="UQ98" s="56"/>
      <c r="UR98" s="56"/>
      <c r="US98" s="56"/>
      <c r="UT98" s="56"/>
      <c r="UU98" s="56"/>
      <c r="UV98" s="56"/>
      <c r="UW98" s="56"/>
      <c r="UX98" s="56"/>
      <c r="UY98" s="56"/>
      <c r="UZ98" s="56"/>
      <c r="VA98" s="56"/>
      <c r="VB98" s="56"/>
      <c r="VC98" s="56"/>
      <c r="VD98" s="56"/>
      <c r="VE98" s="56"/>
      <c r="VF98" s="56"/>
      <c r="VG98" s="56"/>
      <c r="VH98" s="56"/>
      <c r="VI98" s="56"/>
      <c r="VJ98" s="56"/>
      <c r="VK98" s="56"/>
      <c r="VL98" s="56"/>
      <c r="VM98" s="56"/>
      <c r="VN98" s="56"/>
      <c r="VO98" s="56"/>
      <c r="VP98" s="56"/>
      <c r="VQ98" s="56"/>
      <c r="VR98" s="56"/>
      <c r="VS98" s="56"/>
      <c r="VT98" s="56"/>
      <c r="VU98" s="56"/>
      <c r="VV98" s="56"/>
      <c r="VW98" s="56"/>
      <c r="VX98" s="56"/>
      <c r="VY98" s="56"/>
      <c r="VZ98" s="56"/>
      <c r="WA98" s="56"/>
      <c r="WB98" s="56"/>
      <c r="WC98" s="56"/>
      <c r="WD98" s="56"/>
      <c r="WE98" s="56"/>
      <c r="WF98" s="56"/>
      <c r="WG98" s="56"/>
      <c r="WH98" s="56"/>
      <c r="WI98" s="56"/>
      <c r="WJ98" s="56"/>
      <c r="WK98" s="56"/>
      <c r="WL98" s="56"/>
      <c r="WM98" s="56"/>
      <c r="WN98" s="56"/>
      <c r="WO98" s="56"/>
      <c r="WP98" s="56"/>
      <c r="WQ98" s="56"/>
      <c r="WR98" s="56"/>
      <c r="WS98" s="56"/>
      <c r="WT98" s="56"/>
      <c r="WU98" s="56"/>
      <c r="WV98" s="56"/>
      <c r="WW98" s="56"/>
      <c r="WX98" s="56"/>
      <c r="WY98" s="56"/>
      <c r="WZ98" s="56"/>
      <c r="XA98" s="56"/>
      <c r="XB98" s="56"/>
      <c r="XC98" s="56"/>
      <c r="XD98" s="56"/>
      <c r="XE98" s="56"/>
      <c r="XF98" s="56"/>
      <c r="XG98" s="56"/>
      <c r="XH98" s="56"/>
      <c r="XI98" s="56"/>
      <c r="XJ98" s="56"/>
      <c r="XK98" s="56"/>
      <c r="XL98" s="56"/>
      <c r="XM98" s="56"/>
      <c r="XN98" s="56"/>
      <c r="XO98" s="56"/>
      <c r="XP98" s="56"/>
      <c r="XQ98" s="56"/>
      <c r="XR98" s="56"/>
      <c r="XS98" s="56"/>
      <c r="XT98" s="56"/>
      <c r="XU98" s="56"/>
      <c r="XV98" s="56"/>
      <c r="XW98" s="56"/>
      <c r="XX98" s="56"/>
      <c r="XY98" s="56"/>
      <c r="XZ98" s="56"/>
      <c r="YA98" s="56"/>
      <c r="YB98" s="56"/>
      <c r="YC98" s="56"/>
      <c r="YD98" s="56"/>
      <c r="YE98" s="56"/>
      <c r="YF98" s="56"/>
      <c r="YG98" s="56"/>
      <c r="YH98" s="56"/>
      <c r="YI98" s="56"/>
      <c r="YJ98" s="56"/>
      <c r="YK98" s="56"/>
      <c r="YL98" s="56"/>
      <c r="YM98" s="56"/>
      <c r="YN98" s="56"/>
      <c r="YO98" s="56"/>
      <c r="YP98" s="56"/>
      <c r="YQ98" s="56"/>
      <c r="YR98" s="56"/>
      <c r="YS98" s="56"/>
      <c r="YT98" s="56"/>
      <c r="YU98" s="56"/>
      <c r="YV98" s="56"/>
      <c r="YW98" s="56"/>
      <c r="YX98" s="56"/>
      <c r="YY98" s="56"/>
    </row>
    <row r="99" spans="2:675" s="1" customFormat="1" ht="15" hidden="1" customHeight="1">
      <c r="B99" s="56"/>
      <c r="C99" s="56"/>
      <c r="D99" s="56"/>
      <c r="E99" s="56"/>
      <c r="F99" s="56"/>
      <c r="G99" s="56"/>
      <c r="H99" s="56"/>
      <c r="I99" s="56"/>
      <c r="J99" s="56"/>
      <c r="K99" s="56"/>
      <c r="L99" s="56"/>
      <c r="M99" s="56"/>
      <c r="N99" s="56"/>
      <c r="O99" s="56"/>
      <c r="P99" s="56"/>
      <c r="Q99" s="56"/>
      <c r="R99" s="56"/>
      <c r="S99" s="56"/>
      <c r="T99" s="56"/>
      <c r="U99" s="56"/>
      <c r="V99" s="56"/>
      <c r="W99" s="56"/>
      <c r="X99" s="56"/>
      <c r="Y99" s="56"/>
      <c r="Z99" s="56"/>
      <c r="AA99" s="56"/>
      <c r="AB99" s="56"/>
      <c r="AC99" s="56"/>
      <c r="AD99" s="56"/>
      <c r="AE99" s="56"/>
      <c r="AF99" s="56"/>
      <c r="AG99" s="56"/>
      <c r="AH99" s="56"/>
      <c r="AI99" s="56"/>
      <c r="AJ99" s="56"/>
      <c r="AK99" s="56"/>
      <c r="AL99" s="56"/>
      <c r="AM99" s="56"/>
      <c r="AN99" s="56"/>
      <c r="AO99" s="56"/>
      <c r="AP99" s="56"/>
      <c r="AQ99" s="56"/>
      <c r="AR99" s="56"/>
      <c r="AS99" s="56"/>
      <c r="AT99" s="56"/>
      <c r="AU99" s="56"/>
      <c r="AV99" s="56"/>
      <c r="AW99" s="56"/>
      <c r="AX99" s="56"/>
      <c r="AY99" s="56"/>
      <c r="AZ99" s="56"/>
      <c r="BA99" s="56"/>
      <c r="BB99" s="56"/>
      <c r="BC99" s="56"/>
      <c r="BD99" s="56"/>
      <c r="BE99" s="56"/>
      <c r="BF99" s="56"/>
      <c r="BG99" s="56"/>
      <c r="BH99" s="56"/>
      <c r="BI99" s="56"/>
      <c r="BJ99" s="56"/>
      <c r="BK99" s="56"/>
      <c r="BL99" s="56"/>
      <c r="BM99" s="56"/>
      <c r="BN99" s="56"/>
      <c r="BO99" s="56"/>
      <c r="BP99" s="56"/>
      <c r="BQ99" s="56"/>
      <c r="BR99" s="56"/>
      <c r="BS99" s="56"/>
      <c r="BT99" s="56"/>
      <c r="BU99" s="56"/>
      <c r="BV99" s="56"/>
      <c r="BW99" s="56"/>
      <c r="BX99" s="56"/>
      <c r="BY99" s="56"/>
      <c r="BZ99" s="56"/>
      <c r="CA99" s="56"/>
      <c r="CB99" s="56"/>
      <c r="CC99" s="56"/>
      <c r="CD99" s="56"/>
      <c r="CE99" s="56"/>
      <c r="CF99" s="56"/>
      <c r="CG99" s="56"/>
      <c r="CH99" s="56"/>
      <c r="CI99" s="56"/>
      <c r="CJ99" s="56"/>
      <c r="CK99" s="56"/>
      <c r="CL99" s="56"/>
      <c r="CM99" s="56"/>
      <c r="CN99" s="56"/>
      <c r="CO99" s="56"/>
      <c r="CP99" s="56"/>
      <c r="CQ99" s="56"/>
      <c r="CR99" s="56"/>
      <c r="CS99" s="56"/>
      <c r="CT99" s="56"/>
      <c r="CU99" s="56"/>
      <c r="CV99" s="56"/>
      <c r="CW99" s="56"/>
      <c r="CX99" s="56"/>
      <c r="CY99" s="56"/>
      <c r="CZ99" s="56"/>
      <c r="DA99" s="56"/>
      <c r="DB99" s="56"/>
      <c r="DC99" s="56"/>
      <c r="DD99" s="56"/>
      <c r="DE99" s="56"/>
      <c r="DF99" s="56"/>
      <c r="DG99" s="56"/>
      <c r="DH99" s="56"/>
      <c r="DI99" s="56"/>
      <c r="DJ99" s="56"/>
      <c r="DK99" s="56"/>
      <c r="DL99" s="56"/>
      <c r="DM99" s="56"/>
      <c r="DN99" s="56"/>
      <c r="DO99" s="56"/>
      <c r="DP99" s="56"/>
      <c r="DQ99" s="56"/>
      <c r="DR99" s="56"/>
      <c r="DS99" s="56"/>
      <c r="DT99" s="56"/>
      <c r="DU99" s="56"/>
      <c r="DV99" s="56"/>
      <c r="DW99" s="56"/>
      <c r="DX99" s="56"/>
      <c r="DY99" s="56"/>
      <c r="DZ99" s="56"/>
      <c r="EA99" s="56"/>
      <c r="EB99" s="56"/>
      <c r="EC99" s="56"/>
      <c r="ED99" s="56"/>
      <c r="EE99" s="56"/>
      <c r="EF99" s="56"/>
      <c r="EG99" s="56"/>
      <c r="EH99" s="56"/>
      <c r="EI99" s="56"/>
      <c r="EJ99" s="56"/>
      <c r="EK99" s="56"/>
      <c r="EL99" s="56"/>
      <c r="EM99" s="56"/>
      <c r="EN99" s="56"/>
      <c r="EO99" s="56"/>
      <c r="EP99" s="56"/>
      <c r="EQ99" s="56"/>
      <c r="ER99" s="56"/>
      <c r="ES99" s="56"/>
      <c r="ET99" s="56"/>
      <c r="EU99" s="56"/>
      <c r="EV99" s="56"/>
      <c r="EW99" s="56"/>
      <c r="EX99" s="56"/>
      <c r="EY99" s="56"/>
      <c r="EZ99" s="56"/>
      <c r="FA99" s="56"/>
      <c r="FB99" s="56"/>
      <c r="FC99" s="56"/>
      <c r="FD99" s="56"/>
      <c r="FE99" s="56"/>
      <c r="FF99" s="56"/>
      <c r="FG99" s="56"/>
      <c r="FH99" s="56"/>
      <c r="FI99" s="56"/>
      <c r="FJ99" s="56"/>
      <c r="FK99" s="56"/>
      <c r="FL99" s="56"/>
      <c r="FM99" s="56"/>
      <c r="FN99" s="56"/>
      <c r="FO99" s="56"/>
      <c r="FP99" s="56"/>
      <c r="FQ99" s="56"/>
      <c r="FR99" s="56"/>
      <c r="FS99" s="56"/>
      <c r="FT99" s="56"/>
      <c r="FU99" s="56"/>
      <c r="FV99" s="56"/>
      <c r="FW99" s="56"/>
      <c r="FX99" s="56"/>
      <c r="FY99" s="56"/>
      <c r="FZ99" s="56"/>
      <c r="GA99" s="56"/>
      <c r="GB99" s="56"/>
      <c r="GC99" s="56"/>
      <c r="GD99" s="56"/>
      <c r="GE99" s="56"/>
      <c r="GF99" s="56"/>
      <c r="GG99" s="56"/>
      <c r="GH99" s="56"/>
      <c r="GI99" s="56"/>
      <c r="GJ99" s="56"/>
      <c r="GK99" s="56"/>
      <c r="GL99" s="56"/>
      <c r="GM99" s="56"/>
      <c r="GN99" s="56"/>
      <c r="GO99" s="56"/>
      <c r="GP99" s="56"/>
      <c r="GQ99" s="56"/>
      <c r="GR99" s="56"/>
      <c r="GS99" s="56"/>
      <c r="GT99" s="56"/>
      <c r="GU99" s="56"/>
      <c r="GV99" s="56"/>
      <c r="GW99" s="56"/>
      <c r="GX99" s="56"/>
      <c r="GY99" s="56"/>
      <c r="GZ99" s="56"/>
      <c r="HA99" s="56"/>
      <c r="HB99" s="56"/>
      <c r="HC99" s="56"/>
      <c r="HD99" s="56"/>
      <c r="HE99" s="56"/>
      <c r="HF99" s="56"/>
      <c r="HG99" s="56"/>
      <c r="HH99" s="56"/>
      <c r="HI99" s="56"/>
      <c r="HJ99" s="56"/>
      <c r="HK99" s="56"/>
      <c r="HL99" s="56"/>
      <c r="HM99" s="56"/>
      <c r="HN99" s="56"/>
      <c r="HO99" s="56"/>
      <c r="HP99" s="56"/>
      <c r="HQ99" s="56"/>
      <c r="HR99" s="56"/>
      <c r="HS99" s="56"/>
      <c r="HT99" s="56"/>
      <c r="HU99" s="56"/>
      <c r="HV99" s="56"/>
      <c r="HW99" s="56"/>
      <c r="HX99" s="56"/>
      <c r="HY99" s="56"/>
      <c r="HZ99" s="56"/>
      <c r="IA99" s="56"/>
      <c r="IB99" s="56"/>
      <c r="IC99" s="56"/>
      <c r="ID99" s="56"/>
      <c r="IE99" s="56"/>
      <c r="IF99" s="56"/>
      <c r="IG99" s="56"/>
      <c r="IH99" s="56"/>
      <c r="II99" s="56"/>
      <c r="IJ99" s="56"/>
      <c r="IK99" s="56"/>
      <c r="IL99" s="56"/>
      <c r="IM99" s="56"/>
      <c r="IN99" s="56"/>
      <c r="IO99" s="56"/>
      <c r="IP99" s="56"/>
      <c r="IQ99" s="56"/>
      <c r="IR99" s="56"/>
      <c r="IS99" s="56"/>
      <c r="IT99" s="56"/>
      <c r="IU99" s="56"/>
      <c r="IV99" s="56"/>
      <c r="IW99" s="56"/>
      <c r="IX99" s="56"/>
      <c r="IY99" s="56"/>
      <c r="IZ99" s="56"/>
      <c r="JA99" s="56"/>
      <c r="JB99" s="56"/>
      <c r="JC99" s="56"/>
      <c r="JD99" s="56"/>
      <c r="JE99" s="56"/>
      <c r="JF99" s="56"/>
      <c r="JG99" s="56"/>
      <c r="JH99" s="56"/>
      <c r="JI99" s="56"/>
      <c r="JJ99" s="56"/>
      <c r="JK99" s="56"/>
      <c r="JL99" s="56"/>
      <c r="JM99" s="56"/>
      <c r="JN99" s="56"/>
      <c r="JO99" s="56"/>
      <c r="JP99" s="56"/>
      <c r="JQ99" s="56"/>
      <c r="JR99" s="56"/>
      <c r="JS99" s="56"/>
      <c r="JT99" s="56"/>
      <c r="JU99" s="56"/>
      <c r="JV99" s="56"/>
      <c r="JW99" s="56"/>
      <c r="JX99" s="56"/>
      <c r="JY99" s="56"/>
      <c r="JZ99" s="56"/>
      <c r="KA99" s="56"/>
      <c r="KB99" s="56"/>
      <c r="KC99" s="56"/>
      <c r="KD99" s="56"/>
      <c r="KE99" s="56"/>
      <c r="KF99" s="56"/>
      <c r="KG99" s="56"/>
      <c r="KH99" s="56"/>
      <c r="KI99" s="56"/>
      <c r="KJ99" s="56"/>
      <c r="KK99" s="56"/>
      <c r="KL99" s="56"/>
      <c r="KM99" s="56"/>
      <c r="KN99" s="56"/>
      <c r="KO99" s="56"/>
      <c r="KP99" s="56"/>
      <c r="KQ99" s="56"/>
      <c r="KR99" s="56"/>
      <c r="KS99" s="56"/>
      <c r="KT99" s="56"/>
      <c r="KU99" s="56"/>
      <c r="KV99" s="56"/>
      <c r="KW99" s="56"/>
      <c r="KX99" s="56"/>
      <c r="KY99" s="56"/>
      <c r="KZ99" s="56"/>
      <c r="LA99" s="56"/>
      <c r="LB99" s="56"/>
      <c r="LC99" s="56"/>
      <c r="LD99" s="56"/>
      <c r="LE99" s="56"/>
      <c r="LF99" s="56"/>
      <c r="LG99" s="56"/>
      <c r="LH99" s="56"/>
      <c r="LI99" s="56"/>
      <c r="LJ99" s="56"/>
      <c r="LK99" s="56"/>
      <c r="LL99" s="56"/>
      <c r="LM99" s="56"/>
      <c r="LN99" s="56"/>
      <c r="LO99" s="56"/>
      <c r="LP99" s="56"/>
      <c r="LQ99" s="56"/>
      <c r="LR99" s="56"/>
      <c r="LS99" s="56"/>
      <c r="LT99" s="56"/>
      <c r="LU99" s="56"/>
      <c r="LV99" s="56"/>
      <c r="LW99" s="56"/>
      <c r="LX99" s="56"/>
      <c r="LY99" s="56"/>
      <c r="LZ99" s="56"/>
      <c r="MA99" s="56"/>
      <c r="MB99" s="56"/>
      <c r="MC99" s="56"/>
      <c r="MD99" s="56"/>
      <c r="ME99" s="56"/>
      <c r="MF99" s="56"/>
      <c r="MG99" s="56"/>
      <c r="MH99" s="56"/>
      <c r="MI99" s="56"/>
      <c r="MJ99" s="56"/>
      <c r="MK99" s="56"/>
      <c r="ML99" s="56"/>
      <c r="MM99" s="56"/>
      <c r="MN99" s="56"/>
      <c r="MO99" s="56"/>
      <c r="MP99" s="56"/>
      <c r="MQ99" s="56"/>
      <c r="MR99" s="56"/>
      <c r="MS99" s="56"/>
      <c r="MT99" s="56"/>
      <c r="MU99" s="56"/>
      <c r="MV99" s="56"/>
      <c r="MW99" s="56"/>
      <c r="MX99" s="56"/>
      <c r="MY99" s="56"/>
      <c r="MZ99" s="56"/>
      <c r="NA99" s="56"/>
      <c r="NB99" s="56"/>
      <c r="NC99" s="56"/>
      <c r="ND99" s="56"/>
      <c r="NE99" s="56"/>
      <c r="NF99" s="56"/>
      <c r="NG99" s="56"/>
      <c r="NH99" s="56"/>
      <c r="NI99" s="56"/>
      <c r="NJ99" s="56"/>
      <c r="NK99" s="56"/>
      <c r="NL99" s="56"/>
      <c r="NM99" s="56"/>
      <c r="NN99" s="56"/>
      <c r="NO99" s="56"/>
      <c r="NP99" s="56"/>
      <c r="NQ99" s="56"/>
      <c r="NR99" s="56"/>
      <c r="NS99" s="56"/>
      <c r="NT99" s="56"/>
      <c r="NU99" s="56"/>
      <c r="NV99" s="56"/>
      <c r="NW99" s="56"/>
      <c r="NX99" s="56"/>
      <c r="NY99" s="56"/>
      <c r="NZ99" s="56"/>
      <c r="OA99" s="56"/>
      <c r="OB99" s="56"/>
      <c r="OC99" s="56"/>
      <c r="OD99" s="56"/>
      <c r="OE99" s="56"/>
      <c r="OF99" s="56"/>
      <c r="OG99" s="56"/>
      <c r="OH99" s="56"/>
      <c r="OI99" s="56"/>
      <c r="OJ99" s="56"/>
      <c r="OK99" s="56"/>
      <c r="OL99" s="56"/>
      <c r="OM99" s="56"/>
      <c r="ON99" s="56"/>
      <c r="OO99" s="56"/>
      <c r="OP99" s="56"/>
      <c r="OQ99" s="56"/>
      <c r="OR99" s="56"/>
      <c r="OS99" s="56"/>
      <c r="OT99" s="56"/>
      <c r="OU99" s="56"/>
      <c r="OV99" s="56"/>
      <c r="OW99" s="56"/>
      <c r="OX99" s="56"/>
      <c r="OY99" s="56"/>
      <c r="OZ99" s="56"/>
      <c r="PA99" s="56"/>
      <c r="PB99" s="56"/>
      <c r="PC99" s="56"/>
      <c r="PD99" s="56"/>
      <c r="PE99" s="56"/>
      <c r="PF99" s="56"/>
      <c r="PG99" s="56"/>
      <c r="PH99" s="56"/>
      <c r="PI99" s="56"/>
      <c r="PJ99" s="56"/>
      <c r="PK99" s="56"/>
      <c r="PL99" s="56"/>
      <c r="PM99" s="56"/>
      <c r="PN99" s="56"/>
      <c r="PO99" s="56"/>
      <c r="PP99" s="56"/>
      <c r="PQ99" s="56"/>
      <c r="PR99" s="56"/>
      <c r="PS99" s="56"/>
      <c r="PT99" s="56"/>
      <c r="PU99" s="56"/>
      <c r="PV99" s="56"/>
      <c r="PW99" s="56"/>
      <c r="PX99" s="56"/>
      <c r="PY99" s="56"/>
      <c r="PZ99" s="56"/>
      <c r="QA99" s="56"/>
      <c r="QB99" s="56"/>
      <c r="QC99" s="56"/>
      <c r="QD99" s="56"/>
      <c r="QE99" s="56"/>
      <c r="QF99" s="56"/>
      <c r="QG99" s="56"/>
      <c r="QH99" s="56"/>
      <c r="QI99" s="56"/>
      <c r="QJ99" s="56"/>
      <c r="QK99" s="56"/>
      <c r="QL99" s="56"/>
      <c r="QM99" s="56"/>
      <c r="QN99" s="56"/>
      <c r="QO99" s="56"/>
      <c r="QP99" s="56"/>
      <c r="QQ99" s="56"/>
      <c r="QR99" s="56"/>
      <c r="QS99" s="56"/>
      <c r="QT99" s="56"/>
      <c r="QU99" s="56"/>
      <c r="QV99" s="56"/>
      <c r="QW99" s="56"/>
      <c r="QX99" s="56"/>
      <c r="QY99" s="56"/>
      <c r="QZ99" s="56"/>
      <c r="RA99" s="56"/>
      <c r="RB99" s="56"/>
      <c r="RC99" s="56"/>
      <c r="RD99" s="56"/>
      <c r="RE99" s="56"/>
      <c r="RF99" s="56"/>
      <c r="RG99" s="56"/>
      <c r="RH99" s="56"/>
      <c r="RI99" s="56"/>
      <c r="RJ99" s="56"/>
      <c r="RK99" s="56"/>
      <c r="RL99" s="56"/>
      <c r="RM99" s="56"/>
      <c r="RN99" s="56"/>
      <c r="RO99" s="56"/>
      <c r="RP99" s="56"/>
      <c r="RQ99" s="56"/>
      <c r="RR99" s="56"/>
      <c r="RS99" s="56"/>
      <c r="RT99" s="56"/>
      <c r="RU99" s="56"/>
      <c r="RV99" s="56"/>
      <c r="RW99" s="56"/>
      <c r="RX99" s="56"/>
      <c r="RY99" s="56"/>
      <c r="RZ99" s="56"/>
      <c r="SA99" s="56"/>
      <c r="SB99" s="56"/>
      <c r="SC99" s="56"/>
      <c r="SD99" s="56"/>
      <c r="SE99" s="56"/>
      <c r="SF99" s="56"/>
      <c r="SG99" s="56"/>
      <c r="SH99" s="56"/>
      <c r="SI99" s="56"/>
      <c r="SJ99" s="56"/>
      <c r="SK99" s="56"/>
      <c r="SL99" s="56"/>
      <c r="SM99" s="56"/>
      <c r="SN99" s="56"/>
      <c r="SO99" s="56"/>
      <c r="SP99" s="56"/>
      <c r="SQ99" s="56"/>
      <c r="SR99" s="56"/>
      <c r="SS99" s="56"/>
      <c r="ST99" s="56"/>
      <c r="SU99" s="56"/>
      <c r="SV99" s="56"/>
      <c r="SW99" s="56"/>
      <c r="SX99" s="56"/>
      <c r="SY99" s="56"/>
      <c r="SZ99" s="56"/>
      <c r="TA99" s="56"/>
      <c r="TB99" s="56"/>
      <c r="TC99" s="56"/>
      <c r="TD99" s="56"/>
      <c r="TE99" s="56"/>
      <c r="TF99" s="56"/>
      <c r="TG99" s="56"/>
      <c r="TH99" s="56"/>
      <c r="TI99" s="56"/>
      <c r="TJ99" s="56"/>
      <c r="TK99" s="56"/>
      <c r="TL99" s="56"/>
      <c r="TM99" s="56"/>
      <c r="TN99" s="56"/>
      <c r="TO99" s="56"/>
      <c r="TP99" s="56"/>
      <c r="TQ99" s="56"/>
      <c r="TR99" s="56"/>
      <c r="TS99" s="56"/>
      <c r="TT99" s="56"/>
      <c r="TU99" s="56"/>
      <c r="TV99" s="56"/>
      <c r="TW99" s="56"/>
      <c r="TX99" s="56"/>
      <c r="TY99" s="56"/>
      <c r="TZ99" s="56"/>
      <c r="UA99" s="56"/>
      <c r="UB99" s="56"/>
      <c r="UC99" s="56"/>
      <c r="UD99" s="56"/>
      <c r="UE99" s="56"/>
      <c r="UF99" s="56"/>
      <c r="UG99" s="56"/>
      <c r="UH99" s="56"/>
      <c r="UI99" s="56"/>
      <c r="UJ99" s="56"/>
      <c r="UK99" s="56"/>
      <c r="UL99" s="56"/>
      <c r="UM99" s="56"/>
      <c r="UN99" s="56"/>
      <c r="UO99" s="56"/>
      <c r="UP99" s="56"/>
      <c r="UQ99" s="56"/>
      <c r="UR99" s="56"/>
      <c r="US99" s="56"/>
      <c r="UT99" s="56"/>
      <c r="UU99" s="56"/>
      <c r="UV99" s="56"/>
      <c r="UW99" s="56"/>
      <c r="UX99" s="56"/>
      <c r="UY99" s="56"/>
      <c r="UZ99" s="56"/>
      <c r="VA99" s="56"/>
      <c r="VB99" s="56"/>
      <c r="VC99" s="56"/>
      <c r="VD99" s="56"/>
      <c r="VE99" s="56"/>
      <c r="VF99" s="56"/>
      <c r="VG99" s="56"/>
      <c r="VH99" s="56"/>
      <c r="VI99" s="56"/>
      <c r="VJ99" s="56"/>
      <c r="VK99" s="56"/>
      <c r="VL99" s="56"/>
      <c r="VM99" s="56"/>
      <c r="VN99" s="56"/>
      <c r="VO99" s="56"/>
      <c r="VP99" s="56"/>
      <c r="VQ99" s="56"/>
      <c r="VR99" s="56"/>
      <c r="VS99" s="56"/>
      <c r="VT99" s="56"/>
      <c r="VU99" s="56"/>
      <c r="VV99" s="56"/>
      <c r="VW99" s="56"/>
      <c r="VX99" s="56"/>
      <c r="VY99" s="56"/>
      <c r="VZ99" s="56"/>
      <c r="WA99" s="56"/>
      <c r="WB99" s="56"/>
      <c r="WC99" s="56"/>
      <c r="WD99" s="56"/>
      <c r="WE99" s="56"/>
      <c r="WF99" s="56"/>
      <c r="WG99" s="56"/>
      <c r="WH99" s="56"/>
      <c r="WI99" s="56"/>
      <c r="WJ99" s="56"/>
      <c r="WK99" s="56"/>
      <c r="WL99" s="56"/>
      <c r="WM99" s="56"/>
      <c r="WN99" s="56"/>
      <c r="WO99" s="56"/>
      <c r="WP99" s="56"/>
      <c r="WQ99" s="56"/>
      <c r="WR99" s="56"/>
      <c r="WS99" s="56"/>
      <c r="WT99" s="56"/>
      <c r="WU99" s="56"/>
      <c r="WV99" s="56"/>
      <c r="WW99" s="56"/>
      <c r="WX99" s="56"/>
      <c r="WY99" s="56"/>
      <c r="WZ99" s="56"/>
      <c r="XA99" s="56"/>
      <c r="XB99" s="56"/>
      <c r="XC99" s="56"/>
      <c r="XD99" s="56"/>
      <c r="XE99" s="56"/>
      <c r="XF99" s="56"/>
      <c r="XG99" s="56"/>
      <c r="XH99" s="56"/>
      <c r="XI99" s="56"/>
      <c r="XJ99" s="56"/>
      <c r="XK99" s="56"/>
      <c r="XL99" s="56"/>
      <c r="XM99" s="56"/>
      <c r="XN99" s="56"/>
      <c r="XO99" s="56"/>
      <c r="XP99" s="56"/>
      <c r="XQ99" s="56"/>
      <c r="XR99" s="56"/>
      <c r="XS99" s="56"/>
      <c r="XT99" s="56"/>
      <c r="XU99" s="56"/>
      <c r="XV99" s="56"/>
      <c r="XW99" s="56"/>
      <c r="XX99" s="56"/>
      <c r="XY99" s="56"/>
      <c r="XZ99" s="56"/>
      <c r="YA99" s="56"/>
      <c r="YB99" s="56"/>
      <c r="YC99" s="56"/>
      <c r="YD99" s="56"/>
      <c r="YE99" s="56"/>
      <c r="YF99" s="56"/>
      <c r="YG99" s="56"/>
      <c r="YH99" s="56"/>
      <c r="YI99" s="56"/>
      <c r="YJ99" s="56"/>
      <c r="YK99" s="56"/>
      <c r="YL99" s="56"/>
      <c r="YM99" s="56"/>
      <c r="YN99" s="56"/>
      <c r="YO99" s="56"/>
      <c r="YP99" s="56"/>
      <c r="YQ99" s="56"/>
      <c r="YR99" s="56"/>
      <c r="YS99" s="56"/>
      <c r="YT99" s="56"/>
      <c r="YU99" s="56"/>
      <c r="YV99" s="56"/>
      <c r="YW99" s="56"/>
      <c r="YX99" s="56"/>
      <c r="YY99" s="56"/>
    </row>
    <row r="100" spans="2:675" s="1" customFormat="1" ht="15" hidden="1" customHeight="1">
      <c r="B100" s="56"/>
      <c r="C100" s="56"/>
      <c r="D100" s="56"/>
      <c r="E100" s="56"/>
      <c r="F100" s="56"/>
      <c r="G100" s="56"/>
      <c r="H100" s="56"/>
      <c r="I100" s="56"/>
      <c r="J100" s="56"/>
      <c r="K100" s="56"/>
      <c r="L100" s="56"/>
      <c r="M100" s="56"/>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56"/>
      <c r="AO100" s="56"/>
      <c r="AP100" s="56"/>
      <c r="AQ100" s="56"/>
      <c r="AR100" s="56"/>
      <c r="AS100" s="56"/>
      <c r="AT100" s="56"/>
      <c r="AU100" s="56"/>
      <c r="AV100" s="56"/>
      <c r="AW100" s="56"/>
      <c r="AX100" s="56"/>
      <c r="AY100" s="56"/>
      <c r="AZ100" s="56"/>
      <c r="BA100" s="56"/>
      <c r="BB100" s="56"/>
      <c r="BC100" s="56"/>
      <c r="BD100" s="56"/>
      <c r="BE100" s="56"/>
      <c r="BF100" s="56"/>
      <c r="BG100" s="56"/>
      <c r="BH100" s="56"/>
      <c r="BI100" s="56"/>
      <c r="BJ100" s="56"/>
      <c r="BK100" s="56"/>
      <c r="BL100" s="56"/>
      <c r="BM100" s="56"/>
      <c r="BN100" s="56"/>
      <c r="BO100" s="56"/>
      <c r="BP100" s="56"/>
      <c r="BQ100" s="56"/>
      <c r="BR100" s="56"/>
      <c r="BS100" s="56"/>
      <c r="BT100" s="56"/>
      <c r="BU100" s="56"/>
      <c r="BV100" s="56"/>
      <c r="BW100" s="56"/>
      <c r="BX100" s="56"/>
      <c r="BY100" s="56"/>
      <c r="BZ100" s="56"/>
      <c r="CA100" s="56"/>
      <c r="CB100" s="56"/>
      <c r="CC100" s="56"/>
      <c r="CD100" s="56"/>
      <c r="CE100" s="56"/>
      <c r="CF100" s="56"/>
      <c r="CG100" s="56"/>
      <c r="CH100" s="56"/>
      <c r="CI100" s="56"/>
      <c r="CJ100" s="56"/>
      <c r="CK100" s="56"/>
      <c r="CL100" s="56"/>
      <c r="CM100" s="56"/>
      <c r="CN100" s="56"/>
      <c r="CO100" s="56"/>
      <c r="CP100" s="56"/>
      <c r="CQ100" s="56"/>
      <c r="CR100" s="56"/>
      <c r="CS100" s="56"/>
      <c r="CT100" s="56"/>
      <c r="CU100" s="56"/>
      <c r="CV100" s="56"/>
      <c r="CW100" s="56"/>
      <c r="CX100" s="56"/>
      <c r="CY100" s="56"/>
      <c r="CZ100" s="56"/>
      <c r="DA100" s="56"/>
      <c r="DB100" s="56"/>
      <c r="DC100" s="56"/>
      <c r="DD100" s="56"/>
      <c r="DE100" s="56"/>
      <c r="DF100" s="56"/>
      <c r="DG100" s="56"/>
      <c r="DH100" s="56"/>
      <c r="DI100" s="56"/>
      <c r="DJ100" s="56"/>
      <c r="DK100" s="56"/>
      <c r="DL100" s="56"/>
      <c r="DM100" s="56"/>
      <c r="DN100" s="56"/>
      <c r="DO100" s="56"/>
      <c r="DP100" s="56"/>
      <c r="DQ100" s="56"/>
      <c r="DR100" s="56"/>
      <c r="DS100" s="56"/>
      <c r="DT100" s="56"/>
      <c r="DU100" s="56"/>
      <c r="DV100" s="56"/>
      <c r="DW100" s="56"/>
      <c r="DX100" s="56"/>
      <c r="DY100" s="56"/>
      <c r="DZ100" s="56"/>
      <c r="EA100" s="56"/>
      <c r="EB100" s="56"/>
      <c r="EC100" s="56"/>
      <c r="ED100" s="56"/>
      <c r="EE100" s="56"/>
      <c r="EF100" s="56"/>
      <c r="EG100" s="56"/>
      <c r="EH100" s="56"/>
      <c r="EI100" s="56"/>
      <c r="EJ100" s="56"/>
      <c r="EK100" s="56"/>
      <c r="EL100" s="56"/>
      <c r="EM100" s="56"/>
      <c r="EN100" s="56"/>
      <c r="EO100" s="56"/>
      <c r="EP100" s="56"/>
      <c r="EQ100" s="56"/>
      <c r="ER100" s="56"/>
      <c r="ES100" s="56"/>
      <c r="ET100" s="56"/>
      <c r="EU100" s="56"/>
      <c r="EV100" s="56"/>
      <c r="EW100" s="56"/>
      <c r="EX100" s="56"/>
      <c r="EY100" s="56"/>
      <c r="EZ100" s="56"/>
      <c r="FA100" s="56"/>
      <c r="FB100" s="56"/>
      <c r="FC100" s="56"/>
      <c r="FD100" s="56"/>
      <c r="FE100" s="56"/>
      <c r="FF100" s="56"/>
      <c r="FG100" s="56"/>
      <c r="FH100" s="56"/>
      <c r="FI100" s="56"/>
      <c r="FJ100" s="56"/>
      <c r="FK100" s="56"/>
      <c r="FL100" s="56"/>
      <c r="FM100" s="56"/>
      <c r="FN100" s="56"/>
      <c r="FO100" s="56"/>
      <c r="FP100" s="56"/>
      <c r="FQ100" s="56"/>
      <c r="FR100" s="56"/>
      <c r="FS100" s="56"/>
      <c r="FT100" s="56"/>
      <c r="FU100" s="56"/>
      <c r="FV100" s="56"/>
      <c r="FW100" s="56"/>
      <c r="FX100" s="56"/>
      <c r="FY100" s="56"/>
      <c r="FZ100" s="56"/>
      <c r="GA100" s="56"/>
      <c r="GB100" s="56"/>
      <c r="GC100" s="56"/>
      <c r="GD100" s="56"/>
      <c r="GE100" s="56"/>
      <c r="GF100" s="56"/>
      <c r="GG100" s="56"/>
      <c r="GH100" s="56"/>
      <c r="GI100" s="56"/>
      <c r="GJ100" s="56"/>
      <c r="GK100" s="56"/>
      <c r="GL100" s="56"/>
      <c r="GM100" s="56"/>
      <c r="GN100" s="56"/>
      <c r="GO100" s="56"/>
      <c r="GP100" s="56"/>
      <c r="GQ100" s="56"/>
      <c r="GR100" s="56"/>
      <c r="GS100" s="56"/>
      <c r="GT100" s="56"/>
      <c r="GU100" s="56"/>
      <c r="GV100" s="56"/>
      <c r="GW100" s="56"/>
      <c r="GX100" s="56"/>
      <c r="GY100" s="56"/>
      <c r="GZ100" s="56"/>
      <c r="HA100" s="56"/>
      <c r="HB100" s="56"/>
      <c r="HC100" s="56"/>
      <c r="HD100" s="56"/>
      <c r="HE100" s="56"/>
      <c r="HF100" s="56"/>
      <c r="HG100" s="56"/>
      <c r="HH100" s="56"/>
      <c r="HI100" s="56"/>
      <c r="HJ100" s="56"/>
      <c r="HK100" s="56"/>
      <c r="HL100" s="56"/>
      <c r="HM100" s="56"/>
      <c r="HN100" s="56"/>
      <c r="HO100" s="56"/>
      <c r="HP100" s="56"/>
      <c r="HQ100" s="56"/>
      <c r="HR100" s="56"/>
      <c r="HS100" s="56"/>
      <c r="HT100" s="56"/>
      <c r="HU100" s="56"/>
      <c r="HV100" s="56"/>
      <c r="HW100" s="56"/>
      <c r="HX100" s="56"/>
      <c r="HY100" s="56"/>
      <c r="HZ100" s="56"/>
      <c r="IA100" s="56"/>
      <c r="IB100" s="56"/>
      <c r="IC100" s="56"/>
      <c r="ID100" s="56"/>
      <c r="IE100" s="56"/>
      <c r="IF100" s="56"/>
      <c r="IG100" s="56"/>
      <c r="IH100" s="56"/>
      <c r="II100" s="56"/>
      <c r="IJ100" s="56"/>
      <c r="IK100" s="56"/>
      <c r="IL100" s="56"/>
      <c r="IM100" s="56"/>
      <c r="IN100" s="56"/>
      <c r="IO100" s="56"/>
      <c r="IP100" s="56"/>
      <c r="IQ100" s="56"/>
      <c r="IR100" s="56"/>
      <c r="IS100" s="56"/>
      <c r="IT100" s="56"/>
      <c r="IU100" s="56"/>
      <c r="IV100" s="56"/>
      <c r="IW100" s="56"/>
      <c r="IX100" s="56"/>
      <c r="IY100" s="56"/>
      <c r="IZ100" s="56"/>
      <c r="JA100" s="56"/>
      <c r="JB100" s="56"/>
      <c r="JC100" s="56"/>
      <c r="JD100" s="56"/>
      <c r="JE100" s="56"/>
      <c r="JF100" s="56"/>
      <c r="JG100" s="56"/>
      <c r="JH100" s="56"/>
      <c r="JI100" s="56"/>
      <c r="JJ100" s="56"/>
      <c r="JK100" s="56"/>
      <c r="JL100" s="56"/>
      <c r="JM100" s="56"/>
      <c r="JN100" s="56"/>
      <c r="JO100" s="56"/>
      <c r="JP100" s="56"/>
      <c r="JQ100" s="56"/>
      <c r="JR100" s="56"/>
      <c r="JS100" s="56"/>
      <c r="JT100" s="56"/>
      <c r="JU100" s="56"/>
      <c r="JV100" s="56"/>
      <c r="JW100" s="56"/>
      <c r="JX100" s="56"/>
      <c r="JY100" s="56"/>
      <c r="JZ100" s="56"/>
      <c r="KA100" s="56"/>
      <c r="KB100" s="56"/>
      <c r="KC100" s="56"/>
      <c r="KD100" s="56"/>
      <c r="KE100" s="56"/>
      <c r="KF100" s="56"/>
      <c r="KG100" s="56"/>
      <c r="KH100" s="56"/>
      <c r="KI100" s="56"/>
      <c r="KJ100" s="56"/>
      <c r="KK100" s="56"/>
      <c r="KL100" s="56"/>
      <c r="KM100" s="56"/>
      <c r="KN100" s="56"/>
      <c r="KO100" s="56"/>
      <c r="KP100" s="56"/>
      <c r="KQ100" s="56"/>
      <c r="KR100" s="56"/>
      <c r="KS100" s="56"/>
      <c r="KT100" s="56"/>
      <c r="KU100" s="56"/>
      <c r="KV100" s="56"/>
      <c r="KW100" s="56"/>
      <c r="KX100" s="56"/>
      <c r="KY100" s="56"/>
      <c r="KZ100" s="56"/>
      <c r="LA100" s="56"/>
      <c r="LB100" s="56"/>
      <c r="LC100" s="56"/>
      <c r="LD100" s="56"/>
      <c r="LE100" s="56"/>
      <c r="LF100" s="56"/>
      <c r="LG100" s="56"/>
      <c r="LH100" s="56"/>
      <c r="LI100" s="56"/>
      <c r="LJ100" s="56"/>
      <c r="LK100" s="56"/>
      <c r="LL100" s="56"/>
      <c r="LM100" s="56"/>
      <c r="LN100" s="56"/>
      <c r="LO100" s="56"/>
      <c r="LP100" s="56"/>
      <c r="LQ100" s="56"/>
      <c r="LR100" s="56"/>
      <c r="LS100" s="56"/>
      <c r="LT100" s="56"/>
      <c r="LU100" s="56"/>
      <c r="LV100" s="56"/>
      <c r="LW100" s="56"/>
      <c r="LX100" s="56"/>
      <c r="LY100" s="56"/>
      <c r="LZ100" s="56"/>
      <c r="MA100" s="56"/>
      <c r="MB100" s="56"/>
      <c r="MC100" s="56"/>
      <c r="MD100" s="56"/>
      <c r="ME100" s="56"/>
      <c r="MF100" s="56"/>
      <c r="MG100" s="56"/>
      <c r="MH100" s="56"/>
      <c r="MI100" s="56"/>
      <c r="MJ100" s="56"/>
      <c r="MK100" s="56"/>
      <c r="ML100" s="56"/>
      <c r="MM100" s="56"/>
      <c r="MN100" s="56"/>
      <c r="MO100" s="56"/>
      <c r="MP100" s="56"/>
      <c r="MQ100" s="56"/>
      <c r="MR100" s="56"/>
      <c r="MS100" s="56"/>
      <c r="MT100" s="56"/>
      <c r="MU100" s="56"/>
      <c r="MV100" s="56"/>
      <c r="MW100" s="56"/>
      <c r="MX100" s="56"/>
      <c r="MY100" s="56"/>
      <c r="MZ100" s="56"/>
      <c r="NA100" s="56"/>
      <c r="NB100" s="56"/>
      <c r="NC100" s="56"/>
      <c r="ND100" s="56"/>
      <c r="NE100" s="56"/>
      <c r="NF100" s="56"/>
      <c r="NG100" s="56"/>
      <c r="NH100" s="56"/>
      <c r="NI100" s="56"/>
      <c r="NJ100" s="56"/>
      <c r="NK100" s="56"/>
      <c r="NL100" s="56"/>
      <c r="NM100" s="56"/>
      <c r="NN100" s="56"/>
      <c r="NO100" s="56"/>
      <c r="NP100" s="56"/>
      <c r="NQ100" s="56"/>
      <c r="NR100" s="56"/>
      <c r="NS100" s="56"/>
      <c r="NT100" s="56"/>
      <c r="NU100" s="56"/>
      <c r="NV100" s="56"/>
      <c r="NW100" s="56"/>
      <c r="NX100" s="56"/>
      <c r="NY100" s="56"/>
      <c r="NZ100" s="56"/>
      <c r="OA100" s="56"/>
      <c r="OB100" s="56"/>
      <c r="OC100" s="56"/>
      <c r="OD100" s="56"/>
      <c r="OE100" s="56"/>
      <c r="OF100" s="56"/>
      <c r="OG100" s="56"/>
      <c r="OH100" s="56"/>
      <c r="OI100" s="56"/>
      <c r="OJ100" s="56"/>
      <c r="OK100" s="56"/>
      <c r="OL100" s="56"/>
      <c r="OM100" s="56"/>
      <c r="ON100" s="56"/>
      <c r="OO100" s="56"/>
      <c r="OP100" s="56"/>
      <c r="OQ100" s="56"/>
      <c r="OR100" s="56"/>
      <c r="OS100" s="56"/>
      <c r="OT100" s="56"/>
      <c r="OU100" s="56"/>
      <c r="OV100" s="56"/>
      <c r="OW100" s="56"/>
      <c r="OX100" s="56"/>
      <c r="OY100" s="56"/>
      <c r="OZ100" s="56"/>
      <c r="PA100" s="56"/>
      <c r="PB100" s="56"/>
      <c r="PC100" s="56"/>
      <c r="PD100" s="56"/>
      <c r="PE100" s="56"/>
      <c r="PF100" s="56"/>
      <c r="PG100" s="56"/>
      <c r="PH100" s="56"/>
      <c r="PI100" s="56"/>
      <c r="PJ100" s="56"/>
      <c r="PK100" s="56"/>
      <c r="PL100" s="56"/>
      <c r="PM100" s="56"/>
      <c r="PN100" s="56"/>
      <c r="PO100" s="56"/>
      <c r="PP100" s="56"/>
      <c r="PQ100" s="56"/>
      <c r="PR100" s="56"/>
      <c r="PS100" s="56"/>
      <c r="PT100" s="56"/>
      <c r="PU100" s="56"/>
      <c r="PV100" s="56"/>
      <c r="PW100" s="56"/>
      <c r="PX100" s="56"/>
      <c r="PY100" s="56"/>
      <c r="PZ100" s="56"/>
      <c r="QA100" s="56"/>
      <c r="QB100" s="56"/>
      <c r="QC100" s="56"/>
      <c r="QD100" s="56"/>
      <c r="QE100" s="56"/>
      <c r="QF100" s="56"/>
      <c r="QG100" s="56"/>
      <c r="QH100" s="56"/>
      <c r="QI100" s="56"/>
      <c r="QJ100" s="56"/>
      <c r="QK100" s="56"/>
      <c r="QL100" s="56"/>
      <c r="QM100" s="56"/>
      <c r="QN100" s="56"/>
      <c r="QO100" s="56"/>
      <c r="QP100" s="56"/>
      <c r="QQ100" s="56"/>
      <c r="QR100" s="56"/>
      <c r="QS100" s="56"/>
      <c r="QT100" s="56"/>
      <c r="QU100" s="56"/>
      <c r="QV100" s="56"/>
      <c r="QW100" s="56"/>
      <c r="QX100" s="56"/>
      <c r="QY100" s="56"/>
      <c r="QZ100" s="56"/>
      <c r="RA100" s="56"/>
      <c r="RB100" s="56"/>
      <c r="RC100" s="56"/>
      <c r="RD100" s="56"/>
      <c r="RE100" s="56"/>
      <c r="RF100" s="56"/>
      <c r="RG100" s="56"/>
      <c r="RH100" s="56"/>
      <c r="RI100" s="56"/>
      <c r="RJ100" s="56"/>
      <c r="RK100" s="56"/>
      <c r="RL100" s="56"/>
      <c r="RM100" s="56"/>
      <c r="RN100" s="56"/>
      <c r="RO100" s="56"/>
      <c r="RP100" s="56"/>
      <c r="RQ100" s="56"/>
      <c r="RR100" s="56"/>
      <c r="RS100" s="56"/>
      <c r="RT100" s="56"/>
      <c r="RU100" s="56"/>
      <c r="RV100" s="56"/>
      <c r="RW100" s="56"/>
      <c r="RX100" s="56"/>
      <c r="RY100" s="56"/>
      <c r="RZ100" s="56"/>
      <c r="SA100" s="56"/>
      <c r="SB100" s="56"/>
      <c r="SC100" s="56"/>
      <c r="SD100" s="56"/>
      <c r="SE100" s="56"/>
      <c r="SF100" s="56"/>
      <c r="SG100" s="56"/>
      <c r="SH100" s="56"/>
      <c r="SI100" s="56"/>
      <c r="SJ100" s="56"/>
      <c r="SK100" s="56"/>
      <c r="SL100" s="56"/>
      <c r="SM100" s="56"/>
      <c r="SN100" s="56"/>
      <c r="SO100" s="56"/>
      <c r="SP100" s="56"/>
      <c r="SQ100" s="56"/>
      <c r="SR100" s="56"/>
      <c r="SS100" s="56"/>
      <c r="ST100" s="56"/>
      <c r="SU100" s="56"/>
      <c r="SV100" s="56"/>
      <c r="SW100" s="56"/>
      <c r="SX100" s="56"/>
      <c r="SY100" s="56"/>
      <c r="SZ100" s="56"/>
      <c r="TA100" s="56"/>
      <c r="TB100" s="56"/>
      <c r="TC100" s="56"/>
      <c r="TD100" s="56"/>
      <c r="TE100" s="56"/>
      <c r="TF100" s="56"/>
      <c r="TG100" s="56"/>
      <c r="TH100" s="56"/>
      <c r="TI100" s="56"/>
      <c r="TJ100" s="56"/>
      <c r="TK100" s="56"/>
      <c r="TL100" s="56"/>
      <c r="TM100" s="56"/>
      <c r="TN100" s="56"/>
      <c r="TO100" s="56"/>
      <c r="TP100" s="56"/>
      <c r="TQ100" s="56"/>
      <c r="TR100" s="56"/>
      <c r="TS100" s="56"/>
      <c r="TT100" s="56"/>
      <c r="TU100" s="56"/>
      <c r="TV100" s="56"/>
      <c r="TW100" s="56"/>
      <c r="TX100" s="56"/>
      <c r="TY100" s="56"/>
      <c r="TZ100" s="56"/>
      <c r="UA100" s="56"/>
      <c r="UB100" s="56"/>
      <c r="UC100" s="56"/>
      <c r="UD100" s="56"/>
      <c r="UE100" s="56"/>
      <c r="UF100" s="56"/>
      <c r="UG100" s="56"/>
      <c r="UH100" s="56"/>
      <c r="UI100" s="56"/>
      <c r="UJ100" s="56"/>
      <c r="UK100" s="56"/>
      <c r="UL100" s="56"/>
      <c r="UM100" s="56"/>
      <c r="UN100" s="56"/>
      <c r="UO100" s="56"/>
      <c r="UP100" s="56"/>
      <c r="UQ100" s="56"/>
      <c r="UR100" s="56"/>
      <c r="US100" s="56"/>
      <c r="UT100" s="56"/>
      <c r="UU100" s="56"/>
      <c r="UV100" s="56"/>
      <c r="UW100" s="56"/>
      <c r="UX100" s="56"/>
      <c r="UY100" s="56"/>
      <c r="UZ100" s="56"/>
      <c r="VA100" s="56"/>
      <c r="VB100" s="56"/>
      <c r="VC100" s="56"/>
      <c r="VD100" s="56"/>
      <c r="VE100" s="56"/>
      <c r="VF100" s="56"/>
      <c r="VG100" s="56"/>
      <c r="VH100" s="56"/>
      <c r="VI100" s="56"/>
      <c r="VJ100" s="56"/>
      <c r="VK100" s="56"/>
      <c r="VL100" s="56"/>
      <c r="VM100" s="56"/>
      <c r="VN100" s="56"/>
      <c r="VO100" s="56"/>
      <c r="VP100" s="56"/>
      <c r="VQ100" s="56"/>
      <c r="VR100" s="56"/>
      <c r="VS100" s="56"/>
      <c r="VT100" s="56"/>
      <c r="VU100" s="56"/>
      <c r="VV100" s="56"/>
      <c r="VW100" s="56"/>
      <c r="VX100" s="56"/>
      <c r="VY100" s="56"/>
      <c r="VZ100" s="56"/>
      <c r="WA100" s="56"/>
      <c r="WB100" s="56"/>
      <c r="WC100" s="56"/>
      <c r="WD100" s="56"/>
      <c r="WE100" s="56"/>
      <c r="WF100" s="56"/>
      <c r="WG100" s="56"/>
      <c r="WH100" s="56"/>
      <c r="WI100" s="56"/>
      <c r="WJ100" s="56"/>
      <c r="WK100" s="56"/>
      <c r="WL100" s="56"/>
      <c r="WM100" s="56"/>
      <c r="WN100" s="56"/>
      <c r="WO100" s="56"/>
      <c r="WP100" s="56"/>
      <c r="WQ100" s="56"/>
      <c r="WR100" s="56"/>
      <c r="WS100" s="56"/>
      <c r="WT100" s="56"/>
      <c r="WU100" s="56"/>
      <c r="WV100" s="56"/>
      <c r="WW100" s="56"/>
      <c r="WX100" s="56"/>
      <c r="WY100" s="56"/>
      <c r="WZ100" s="56"/>
      <c r="XA100" s="56"/>
      <c r="XB100" s="56"/>
      <c r="XC100" s="56"/>
      <c r="XD100" s="56"/>
      <c r="XE100" s="56"/>
      <c r="XF100" s="56"/>
      <c r="XG100" s="56"/>
      <c r="XH100" s="56"/>
      <c r="XI100" s="56"/>
      <c r="XJ100" s="56"/>
      <c r="XK100" s="56"/>
      <c r="XL100" s="56"/>
      <c r="XM100" s="56"/>
      <c r="XN100" s="56"/>
      <c r="XO100" s="56"/>
      <c r="XP100" s="56"/>
      <c r="XQ100" s="56"/>
      <c r="XR100" s="56"/>
      <c r="XS100" s="56"/>
      <c r="XT100" s="56"/>
      <c r="XU100" s="56"/>
      <c r="XV100" s="56"/>
      <c r="XW100" s="56"/>
      <c r="XX100" s="56"/>
      <c r="XY100" s="56"/>
      <c r="XZ100" s="56"/>
      <c r="YA100" s="56"/>
      <c r="YB100" s="56"/>
      <c r="YC100" s="56"/>
      <c r="YD100" s="56"/>
      <c r="YE100" s="56"/>
      <c r="YF100" s="56"/>
      <c r="YG100" s="56"/>
      <c r="YH100" s="56"/>
      <c r="YI100" s="56"/>
      <c r="YJ100" s="56"/>
      <c r="YK100" s="56"/>
      <c r="YL100" s="56"/>
      <c r="YM100" s="56"/>
      <c r="YN100" s="56"/>
      <c r="YO100" s="56"/>
      <c r="YP100" s="56"/>
      <c r="YQ100" s="56"/>
      <c r="YR100" s="56"/>
      <c r="YS100" s="56"/>
      <c r="YT100" s="56"/>
      <c r="YU100" s="56"/>
      <c r="YV100" s="56"/>
      <c r="YW100" s="56"/>
      <c r="YX100" s="56"/>
      <c r="YY100" s="56"/>
    </row>
    <row r="101" spans="2:675" s="1" customFormat="1" ht="15" hidden="1" customHeight="1">
      <c r="B101" s="56"/>
      <c r="C101" s="56"/>
      <c r="D101" s="56"/>
      <c r="E101" s="56"/>
      <c r="F101" s="56"/>
      <c r="G101" s="56"/>
      <c r="H101" s="56"/>
      <c r="I101" s="56"/>
      <c r="J101" s="56"/>
      <c r="K101" s="56"/>
      <c r="L101" s="56"/>
      <c r="M101" s="56"/>
      <c r="N101" s="56"/>
      <c r="O101" s="56"/>
      <c r="P101" s="56"/>
      <c r="Q101" s="56"/>
      <c r="R101" s="56"/>
      <c r="S101" s="56"/>
      <c r="T101" s="56"/>
      <c r="U101" s="56"/>
      <c r="V101" s="56"/>
      <c r="W101" s="56"/>
      <c r="X101" s="56"/>
      <c r="Y101" s="56"/>
      <c r="Z101" s="56"/>
      <c r="AA101" s="56"/>
      <c r="AB101" s="56"/>
      <c r="AC101" s="56"/>
      <c r="AD101" s="56"/>
      <c r="AE101" s="56"/>
      <c r="AF101" s="56"/>
      <c r="AG101" s="56"/>
      <c r="AH101" s="56"/>
      <c r="AI101" s="56"/>
      <c r="AJ101" s="56"/>
      <c r="AK101" s="56"/>
      <c r="AL101" s="56"/>
      <c r="AM101" s="56"/>
      <c r="AN101" s="56"/>
      <c r="AO101" s="56"/>
      <c r="AP101" s="56"/>
      <c r="AQ101" s="56"/>
      <c r="AR101" s="56"/>
      <c r="AS101" s="56"/>
      <c r="AT101" s="56"/>
      <c r="AU101" s="56"/>
      <c r="AV101" s="56"/>
      <c r="AW101" s="56"/>
      <c r="AX101" s="56"/>
      <c r="AY101" s="56"/>
      <c r="AZ101" s="56"/>
      <c r="BA101" s="56"/>
      <c r="BB101" s="56"/>
      <c r="BC101" s="56"/>
      <c r="BD101" s="56"/>
      <c r="BE101" s="56"/>
      <c r="BF101" s="56"/>
      <c r="BG101" s="56"/>
      <c r="BH101" s="56"/>
      <c r="BI101" s="56"/>
      <c r="BJ101" s="56"/>
      <c r="BK101" s="56"/>
      <c r="BL101" s="56"/>
      <c r="BM101" s="56"/>
      <c r="BN101" s="56"/>
      <c r="BO101" s="56"/>
      <c r="BP101" s="56"/>
      <c r="BQ101" s="56"/>
      <c r="BR101" s="56"/>
      <c r="BS101" s="56"/>
      <c r="BT101" s="56"/>
      <c r="BU101" s="56"/>
      <c r="BV101" s="56"/>
      <c r="BW101" s="56"/>
      <c r="BX101" s="56"/>
      <c r="BY101" s="56"/>
      <c r="BZ101" s="56"/>
      <c r="CA101" s="56"/>
      <c r="CB101" s="56"/>
      <c r="CC101" s="56"/>
      <c r="CD101" s="56"/>
      <c r="CE101" s="56"/>
      <c r="CF101" s="56"/>
      <c r="CG101" s="56"/>
      <c r="CH101" s="56"/>
      <c r="CI101" s="56"/>
      <c r="CJ101" s="56"/>
      <c r="CK101" s="56"/>
      <c r="CL101" s="56"/>
      <c r="CM101" s="56"/>
      <c r="CN101" s="56"/>
      <c r="CO101" s="56"/>
      <c r="CP101" s="56"/>
      <c r="CQ101" s="56"/>
      <c r="CR101" s="56"/>
      <c r="CS101" s="56"/>
      <c r="CT101" s="56"/>
      <c r="CU101" s="56"/>
      <c r="CV101" s="56"/>
      <c r="CW101" s="56"/>
      <c r="CX101" s="56"/>
      <c r="CY101" s="56"/>
      <c r="CZ101" s="56"/>
      <c r="DA101" s="56"/>
      <c r="DB101" s="56"/>
      <c r="DC101" s="56"/>
      <c r="DD101" s="56"/>
      <c r="DE101" s="56"/>
      <c r="DF101" s="56"/>
      <c r="DG101" s="56"/>
      <c r="DH101" s="56"/>
      <c r="DI101" s="56"/>
      <c r="DJ101" s="56"/>
      <c r="DK101" s="56"/>
      <c r="DL101" s="56"/>
      <c r="DM101" s="56"/>
      <c r="DN101" s="56"/>
      <c r="DO101" s="56"/>
      <c r="DP101" s="56"/>
      <c r="DQ101" s="56"/>
      <c r="DR101" s="56"/>
      <c r="DS101" s="56"/>
      <c r="DT101" s="56"/>
      <c r="DU101" s="56"/>
      <c r="DV101" s="56"/>
      <c r="DW101" s="56"/>
      <c r="DX101" s="56"/>
      <c r="DY101" s="56"/>
      <c r="DZ101" s="56"/>
      <c r="EA101" s="56"/>
      <c r="EB101" s="56"/>
      <c r="EC101" s="56"/>
      <c r="ED101" s="56"/>
      <c r="EE101" s="56"/>
      <c r="EF101" s="56"/>
      <c r="EG101" s="56"/>
      <c r="EH101" s="56"/>
      <c r="EI101" s="56"/>
      <c r="EJ101" s="56"/>
      <c r="EK101" s="56"/>
      <c r="EL101" s="56"/>
      <c r="EM101" s="56"/>
      <c r="EN101" s="56"/>
      <c r="EO101" s="56"/>
      <c r="EP101" s="56"/>
      <c r="EQ101" s="56"/>
      <c r="ER101" s="56"/>
      <c r="ES101" s="56"/>
      <c r="ET101" s="56"/>
      <c r="EU101" s="56"/>
      <c r="EV101" s="56"/>
      <c r="EW101" s="56"/>
      <c r="EX101" s="56"/>
      <c r="EY101" s="56"/>
      <c r="EZ101" s="56"/>
      <c r="FA101" s="56"/>
      <c r="FB101" s="56"/>
      <c r="FC101" s="56"/>
      <c r="FD101" s="56"/>
      <c r="FE101" s="56"/>
      <c r="FF101" s="56"/>
      <c r="FG101" s="56"/>
      <c r="FH101" s="56"/>
      <c r="FI101" s="56"/>
      <c r="FJ101" s="56"/>
      <c r="FK101" s="56"/>
      <c r="FL101" s="56"/>
      <c r="FM101" s="56"/>
      <c r="FN101" s="56"/>
      <c r="FO101" s="56"/>
      <c r="FP101" s="56"/>
      <c r="FQ101" s="56"/>
      <c r="FR101" s="56"/>
      <c r="FS101" s="56"/>
      <c r="FT101" s="56"/>
      <c r="FU101" s="56"/>
      <c r="FV101" s="56"/>
      <c r="FW101" s="56"/>
      <c r="FX101" s="56"/>
      <c r="FY101" s="56"/>
      <c r="FZ101" s="56"/>
      <c r="GA101" s="56"/>
      <c r="GB101" s="56"/>
      <c r="GC101" s="56"/>
      <c r="GD101" s="56"/>
      <c r="GE101" s="56"/>
      <c r="GF101" s="56"/>
      <c r="GG101" s="56"/>
      <c r="GH101" s="56"/>
      <c r="GI101" s="56"/>
      <c r="GJ101" s="56"/>
      <c r="GK101" s="56"/>
      <c r="GL101" s="56"/>
      <c r="GM101" s="56"/>
      <c r="GN101" s="56"/>
      <c r="GO101" s="56"/>
      <c r="GP101" s="56"/>
      <c r="GQ101" s="56"/>
      <c r="GR101" s="56"/>
      <c r="GS101" s="56"/>
      <c r="GT101" s="56"/>
      <c r="GU101" s="56"/>
      <c r="GV101" s="56"/>
      <c r="GW101" s="56"/>
      <c r="GX101" s="56"/>
      <c r="GY101" s="56"/>
      <c r="GZ101" s="56"/>
      <c r="HA101" s="56"/>
      <c r="HB101" s="56"/>
      <c r="HC101" s="56"/>
      <c r="HD101" s="56"/>
      <c r="HE101" s="56"/>
      <c r="HF101" s="56"/>
      <c r="HG101" s="56"/>
      <c r="HH101" s="56"/>
      <c r="HI101" s="56"/>
      <c r="HJ101" s="56"/>
      <c r="HK101" s="56"/>
      <c r="HL101" s="56"/>
      <c r="HM101" s="56"/>
      <c r="HN101" s="56"/>
      <c r="HO101" s="56"/>
      <c r="HP101" s="56"/>
      <c r="HQ101" s="56"/>
      <c r="HR101" s="56"/>
      <c r="HS101" s="56"/>
      <c r="HT101" s="56"/>
      <c r="HU101" s="56"/>
      <c r="HV101" s="56"/>
      <c r="HW101" s="56"/>
      <c r="HX101" s="56"/>
      <c r="HY101" s="56"/>
      <c r="HZ101" s="56"/>
      <c r="IA101" s="56"/>
      <c r="IB101" s="56"/>
      <c r="IC101" s="56"/>
      <c r="ID101" s="56"/>
      <c r="IE101" s="56"/>
      <c r="IF101" s="56"/>
      <c r="IG101" s="56"/>
      <c r="IH101" s="56"/>
      <c r="II101" s="56"/>
      <c r="IJ101" s="56"/>
      <c r="IK101" s="56"/>
      <c r="IL101" s="56"/>
      <c r="IM101" s="56"/>
      <c r="IN101" s="56"/>
      <c r="IO101" s="56"/>
      <c r="IP101" s="56"/>
      <c r="IQ101" s="56"/>
      <c r="IR101" s="56"/>
      <c r="IS101" s="56"/>
      <c r="IT101" s="56"/>
      <c r="IU101" s="56"/>
      <c r="IV101" s="56"/>
      <c r="IW101" s="56"/>
      <c r="IX101" s="56"/>
      <c r="IY101" s="56"/>
      <c r="IZ101" s="56"/>
      <c r="JA101" s="56"/>
      <c r="JB101" s="56"/>
      <c r="JC101" s="56"/>
      <c r="JD101" s="56"/>
      <c r="JE101" s="56"/>
      <c r="JF101" s="56"/>
      <c r="JG101" s="56"/>
      <c r="JH101" s="56"/>
      <c r="JI101" s="56"/>
      <c r="JJ101" s="56"/>
      <c r="JK101" s="56"/>
      <c r="JL101" s="56"/>
      <c r="JM101" s="56"/>
      <c r="JN101" s="56"/>
      <c r="JO101" s="56"/>
      <c r="JP101" s="56"/>
      <c r="JQ101" s="56"/>
      <c r="JR101" s="56"/>
      <c r="JS101" s="56"/>
      <c r="JT101" s="56"/>
      <c r="JU101" s="56"/>
      <c r="JV101" s="56"/>
      <c r="JW101" s="56"/>
      <c r="JX101" s="56"/>
      <c r="JY101" s="56"/>
      <c r="JZ101" s="56"/>
      <c r="KA101" s="56"/>
      <c r="KB101" s="56"/>
      <c r="KC101" s="56"/>
      <c r="KD101" s="56"/>
      <c r="KE101" s="56"/>
      <c r="KF101" s="56"/>
      <c r="KG101" s="56"/>
      <c r="KH101" s="56"/>
      <c r="KI101" s="56"/>
      <c r="KJ101" s="56"/>
      <c r="KK101" s="56"/>
      <c r="KL101" s="56"/>
      <c r="KM101" s="56"/>
      <c r="KN101" s="56"/>
      <c r="KO101" s="56"/>
      <c r="KP101" s="56"/>
      <c r="KQ101" s="56"/>
      <c r="KR101" s="56"/>
      <c r="KS101" s="56"/>
      <c r="KT101" s="56"/>
      <c r="KU101" s="56"/>
      <c r="KV101" s="56"/>
      <c r="KW101" s="56"/>
      <c r="KX101" s="56"/>
      <c r="KY101" s="56"/>
      <c r="KZ101" s="56"/>
      <c r="LA101" s="56"/>
      <c r="LB101" s="56"/>
      <c r="LC101" s="56"/>
      <c r="LD101" s="56"/>
      <c r="LE101" s="56"/>
      <c r="LF101" s="56"/>
      <c r="LG101" s="56"/>
      <c r="LH101" s="56"/>
      <c r="LI101" s="56"/>
      <c r="LJ101" s="56"/>
      <c r="LK101" s="56"/>
      <c r="LL101" s="56"/>
      <c r="LM101" s="56"/>
      <c r="LN101" s="56"/>
      <c r="LO101" s="56"/>
      <c r="LP101" s="56"/>
      <c r="LQ101" s="56"/>
      <c r="LR101" s="56"/>
      <c r="LS101" s="56"/>
      <c r="LT101" s="56"/>
      <c r="LU101" s="56"/>
      <c r="LV101" s="56"/>
      <c r="LW101" s="56"/>
      <c r="LX101" s="56"/>
      <c r="LY101" s="56"/>
      <c r="LZ101" s="56"/>
      <c r="MA101" s="56"/>
      <c r="MB101" s="56"/>
      <c r="MC101" s="56"/>
      <c r="MD101" s="56"/>
      <c r="ME101" s="56"/>
      <c r="MF101" s="56"/>
      <c r="MG101" s="56"/>
      <c r="MH101" s="56"/>
      <c r="MI101" s="56"/>
      <c r="MJ101" s="56"/>
      <c r="MK101" s="56"/>
      <c r="ML101" s="56"/>
      <c r="MM101" s="56"/>
      <c r="MN101" s="56"/>
      <c r="MO101" s="56"/>
      <c r="MP101" s="56"/>
      <c r="MQ101" s="56"/>
      <c r="MR101" s="56"/>
      <c r="MS101" s="56"/>
      <c r="MT101" s="56"/>
      <c r="MU101" s="56"/>
      <c r="MV101" s="56"/>
      <c r="MW101" s="56"/>
      <c r="MX101" s="56"/>
      <c r="MY101" s="56"/>
      <c r="MZ101" s="56"/>
      <c r="NA101" s="56"/>
      <c r="NB101" s="56"/>
      <c r="NC101" s="56"/>
      <c r="ND101" s="56"/>
      <c r="NE101" s="56"/>
      <c r="NF101" s="56"/>
      <c r="NG101" s="56"/>
      <c r="NH101" s="56"/>
      <c r="NI101" s="56"/>
      <c r="NJ101" s="56"/>
      <c r="NK101" s="56"/>
      <c r="NL101" s="56"/>
      <c r="NM101" s="56"/>
      <c r="NN101" s="56"/>
      <c r="NO101" s="56"/>
      <c r="NP101" s="56"/>
      <c r="NQ101" s="56"/>
      <c r="NR101" s="56"/>
      <c r="NS101" s="56"/>
      <c r="NT101" s="56"/>
      <c r="NU101" s="56"/>
      <c r="NV101" s="56"/>
      <c r="NW101" s="56"/>
      <c r="NX101" s="56"/>
      <c r="NY101" s="56"/>
      <c r="NZ101" s="56"/>
      <c r="OA101" s="56"/>
      <c r="OB101" s="56"/>
      <c r="OC101" s="56"/>
      <c r="OD101" s="56"/>
      <c r="OE101" s="56"/>
      <c r="OF101" s="56"/>
      <c r="OG101" s="56"/>
      <c r="OH101" s="56"/>
      <c r="OI101" s="56"/>
      <c r="OJ101" s="56"/>
      <c r="OK101" s="56"/>
      <c r="OL101" s="56"/>
      <c r="OM101" s="56"/>
      <c r="ON101" s="56"/>
      <c r="OO101" s="56"/>
      <c r="OP101" s="56"/>
      <c r="OQ101" s="56"/>
      <c r="OR101" s="56"/>
      <c r="OS101" s="56"/>
      <c r="OT101" s="56"/>
      <c r="OU101" s="56"/>
      <c r="OV101" s="56"/>
      <c r="OW101" s="56"/>
      <c r="OX101" s="56"/>
      <c r="OY101" s="56"/>
      <c r="OZ101" s="56"/>
      <c r="PA101" s="56"/>
      <c r="PB101" s="56"/>
      <c r="PC101" s="56"/>
      <c r="PD101" s="56"/>
      <c r="PE101" s="56"/>
      <c r="PF101" s="56"/>
      <c r="PG101" s="56"/>
      <c r="PH101" s="56"/>
      <c r="PI101" s="56"/>
      <c r="PJ101" s="56"/>
      <c r="PK101" s="56"/>
      <c r="PL101" s="56"/>
      <c r="PM101" s="56"/>
      <c r="PN101" s="56"/>
      <c r="PO101" s="56"/>
      <c r="PP101" s="56"/>
      <c r="PQ101" s="56"/>
      <c r="PR101" s="56"/>
      <c r="PS101" s="56"/>
      <c r="PT101" s="56"/>
      <c r="PU101" s="56"/>
      <c r="PV101" s="56"/>
      <c r="PW101" s="56"/>
      <c r="PX101" s="56"/>
      <c r="PY101" s="56"/>
      <c r="PZ101" s="56"/>
      <c r="QA101" s="56"/>
      <c r="QB101" s="56"/>
      <c r="QC101" s="56"/>
      <c r="QD101" s="56"/>
      <c r="QE101" s="56"/>
      <c r="QF101" s="56"/>
      <c r="QG101" s="56"/>
      <c r="QH101" s="56"/>
      <c r="QI101" s="56"/>
      <c r="QJ101" s="56"/>
      <c r="QK101" s="56"/>
      <c r="QL101" s="56"/>
      <c r="QM101" s="56"/>
      <c r="QN101" s="56"/>
      <c r="QO101" s="56"/>
      <c r="QP101" s="56"/>
      <c r="QQ101" s="56"/>
      <c r="QR101" s="56"/>
      <c r="QS101" s="56"/>
      <c r="QT101" s="56"/>
      <c r="QU101" s="56"/>
      <c r="QV101" s="56"/>
      <c r="QW101" s="56"/>
      <c r="QX101" s="56"/>
      <c r="QY101" s="56"/>
      <c r="QZ101" s="56"/>
      <c r="RA101" s="56"/>
      <c r="RB101" s="56"/>
      <c r="RC101" s="56"/>
      <c r="RD101" s="56"/>
      <c r="RE101" s="56"/>
      <c r="RF101" s="56"/>
      <c r="RG101" s="56"/>
      <c r="RH101" s="56"/>
      <c r="RI101" s="56"/>
      <c r="RJ101" s="56"/>
      <c r="RK101" s="56"/>
      <c r="RL101" s="56"/>
      <c r="RM101" s="56"/>
      <c r="RN101" s="56"/>
      <c r="RO101" s="56"/>
      <c r="RP101" s="56"/>
      <c r="RQ101" s="56"/>
      <c r="RR101" s="56"/>
      <c r="RS101" s="56"/>
      <c r="RT101" s="56"/>
      <c r="RU101" s="56"/>
      <c r="RV101" s="56"/>
      <c r="RW101" s="56"/>
      <c r="RX101" s="56"/>
      <c r="RY101" s="56"/>
      <c r="RZ101" s="56"/>
      <c r="SA101" s="56"/>
      <c r="SB101" s="56"/>
      <c r="SC101" s="56"/>
      <c r="SD101" s="56"/>
      <c r="SE101" s="56"/>
      <c r="SF101" s="56"/>
      <c r="SG101" s="56"/>
      <c r="SH101" s="56"/>
      <c r="SI101" s="56"/>
      <c r="SJ101" s="56"/>
      <c r="SK101" s="56"/>
      <c r="SL101" s="56"/>
      <c r="SM101" s="56"/>
      <c r="SN101" s="56"/>
      <c r="SO101" s="56"/>
      <c r="SP101" s="56"/>
      <c r="SQ101" s="56"/>
      <c r="SR101" s="56"/>
      <c r="SS101" s="56"/>
      <c r="ST101" s="56"/>
      <c r="SU101" s="56"/>
      <c r="SV101" s="56"/>
      <c r="SW101" s="56"/>
      <c r="SX101" s="56"/>
      <c r="SY101" s="56"/>
      <c r="SZ101" s="56"/>
      <c r="TA101" s="56"/>
      <c r="TB101" s="56"/>
      <c r="TC101" s="56"/>
      <c r="TD101" s="56"/>
      <c r="TE101" s="56"/>
      <c r="TF101" s="56"/>
      <c r="TG101" s="56"/>
      <c r="TH101" s="56"/>
      <c r="TI101" s="56"/>
      <c r="TJ101" s="56"/>
      <c r="TK101" s="56"/>
      <c r="TL101" s="56"/>
      <c r="TM101" s="56"/>
      <c r="TN101" s="56"/>
      <c r="TO101" s="56"/>
      <c r="TP101" s="56"/>
      <c r="TQ101" s="56"/>
      <c r="TR101" s="56"/>
      <c r="TS101" s="56"/>
      <c r="TT101" s="56"/>
      <c r="TU101" s="56"/>
      <c r="TV101" s="56"/>
      <c r="TW101" s="56"/>
      <c r="TX101" s="56"/>
      <c r="TY101" s="56"/>
      <c r="TZ101" s="56"/>
      <c r="UA101" s="56"/>
      <c r="UB101" s="56"/>
      <c r="UC101" s="56"/>
      <c r="UD101" s="56"/>
      <c r="UE101" s="56"/>
      <c r="UF101" s="56"/>
      <c r="UG101" s="56"/>
      <c r="UH101" s="56"/>
      <c r="UI101" s="56"/>
      <c r="UJ101" s="56"/>
      <c r="UK101" s="56"/>
      <c r="UL101" s="56"/>
      <c r="UM101" s="56"/>
      <c r="UN101" s="56"/>
      <c r="UO101" s="56"/>
      <c r="UP101" s="56"/>
      <c r="UQ101" s="56"/>
      <c r="UR101" s="56"/>
      <c r="US101" s="56"/>
      <c r="UT101" s="56"/>
      <c r="UU101" s="56"/>
      <c r="UV101" s="56"/>
      <c r="UW101" s="56"/>
      <c r="UX101" s="56"/>
      <c r="UY101" s="56"/>
      <c r="UZ101" s="56"/>
      <c r="VA101" s="56"/>
      <c r="VB101" s="56"/>
      <c r="VC101" s="56"/>
      <c r="VD101" s="56"/>
      <c r="VE101" s="56"/>
      <c r="VF101" s="56"/>
      <c r="VG101" s="56"/>
      <c r="VH101" s="56"/>
      <c r="VI101" s="56"/>
      <c r="VJ101" s="56"/>
      <c r="VK101" s="56"/>
      <c r="VL101" s="56"/>
      <c r="VM101" s="56"/>
      <c r="VN101" s="56"/>
      <c r="VO101" s="56"/>
      <c r="VP101" s="56"/>
      <c r="VQ101" s="56"/>
      <c r="VR101" s="56"/>
      <c r="VS101" s="56"/>
      <c r="VT101" s="56"/>
      <c r="VU101" s="56"/>
      <c r="VV101" s="56"/>
      <c r="VW101" s="56"/>
      <c r="VX101" s="56"/>
      <c r="VY101" s="56"/>
      <c r="VZ101" s="56"/>
      <c r="WA101" s="56"/>
      <c r="WB101" s="56"/>
      <c r="WC101" s="56"/>
      <c r="WD101" s="56"/>
      <c r="WE101" s="56"/>
      <c r="WF101" s="56"/>
      <c r="WG101" s="56"/>
      <c r="WH101" s="56"/>
      <c r="WI101" s="56"/>
      <c r="WJ101" s="56"/>
      <c r="WK101" s="56"/>
      <c r="WL101" s="56"/>
      <c r="WM101" s="56"/>
      <c r="WN101" s="56"/>
      <c r="WO101" s="56"/>
      <c r="WP101" s="56"/>
      <c r="WQ101" s="56"/>
      <c r="WR101" s="56"/>
      <c r="WS101" s="56"/>
      <c r="WT101" s="56"/>
      <c r="WU101" s="56"/>
      <c r="WV101" s="56"/>
      <c r="WW101" s="56"/>
      <c r="WX101" s="56"/>
      <c r="WY101" s="56"/>
      <c r="WZ101" s="56"/>
      <c r="XA101" s="56"/>
      <c r="XB101" s="56"/>
      <c r="XC101" s="56"/>
      <c r="XD101" s="56"/>
      <c r="XE101" s="56"/>
      <c r="XF101" s="56"/>
      <c r="XG101" s="56"/>
      <c r="XH101" s="56"/>
      <c r="XI101" s="56"/>
      <c r="XJ101" s="56"/>
      <c r="XK101" s="56"/>
      <c r="XL101" s="56"/>
      <c r="XM101" s="56"/>
      <c r="XN101" s="56"/>
      <c r="XO101" s="56"/>
      <c r="XP101" s="56"/>
      <c r="XQ101" s="56"/>
      <c r="XR101" s="56"/>
      <c r="XS101" s="56"/>
      <c r="XT101" s="56"/>
      <c r="XU101" s="56"/>
      <c r="XV101" s="56"/>
      <c r="XW101" s="56"/>
      <c r="XX101" s="56"/>
      <c r="XY101" s="56"/>
      <c r="XZ101" s="56"/>
      <c r="YA101" s="56"/>
      <c r="YB101" s="56"/>
      <c r="YC101" s="56"/>
      <c r="YD101" s="56"/>
      <c r="YE101" s="56"/>
      <c r="YF101" s="56"/>
      <c r="YG101" s="56"/>
      <c r="YH101" s="56"/>
      <c r="YI101" s="56"/>
      <c r="YJ101" s="56"/>
      <c r="YK101" s="56"/>
      <c r="YL101" s="56"/>
      <c r="YM101" s="56"/>
      <c r="YN101" s="56"/>
      <c r="YO101" s="56"/>
      <c r="YP101" s="56"/>
      <c r="YQ101" s="56"/>
      <c r="YR101" s="56"/>
      <c r="YS101" s="56"/>
      <c r="YT101" s="56"/>
      <c r="YU101" s="56"/>
      <c r="YV101" s="56"/>
      <c r="YW101" s="56"/>
      <c r="YX101" s="56"/>
      <c r="YY101" s="56"/>
    </row>
    <row r="102" spans="2:675" s="1" customFormat="1" ht="15" hidden="1" customHeight="1">
      <c r="B102" s="56"/>
      <c r="C102" s="56"/>
      <c r="D102" s="56"/>
      <c r="E102" s="56"/>
      <c r="F102" s="56"/>
      <c r="G102" s="56"/>
      <c r="H102" s="56"/>
      <c r="I102" s="56"/>
      <c r="J102" s="56"/>
      <c r="K102" s="56"/>
      <c r="L102" s="56"/>
      <c r="M102" s="56"/>
      <c r="N102" s="56"/>
      <c r="O102" s="56"/>
      <c r="P102" s="56"/>
      <c r="Q102" s="56"/>
      <c r="R102" s="56"/>
      <c r="S102" s="56"/>
      <c r="T102" s="56"/>
      <c r="U102" s="56"/>
      <c r="V102" s="56"/>
      <c r="W102" s="56"/>
      <c r="X102" s="56"/>
      <c r="Y102" s="56"/>
      <c r="Z102" s="56"/>
      <c r="AA102" s="56"/>
      <c r="AB102" s="56"/>
      <c r="AC102" s="56"/>
      <c r="AD102" s="56"/>
      <c r="AE102" s="56"/>
      <c r="AF102" s="56"/>
      <c r="AG102" s="56"/>
      <c r="AH102" s="56"/>
      <c r="AI102" s="56"/>
      <c r="AJ102" s="56"/>
      <c r="AK102" s="56"/>
      <c r="AL102" s="56"/>
      <c r="AM102" s="56"/>
      <c r="AN102" s="56"/>
      <c r="AO102" s="56"/>
      <c r="AP102" s="56"/>
      <c r="AQ102" s="56"/>
      <c r="AR102" s="56"/>
      <c r="AS102" s="56"/>
      <c r="AT102" s="56"/>
      <c r="AU102" s="56"/>
      <c r="AV102" s="56"/>
      <c r="AW102" s="56"/>
      <c r="AX102" s="56"/>
      <c r="AY102" s="56"/>
      <c r="AZ102" s="56"/>
      <c r="BA102" s="56"/>
      <c r="BB102" s="56"/>
      <c r="BC102" s="56"/>
      <c r="BD102" s="56"/>
      <c r="BE102" s="56"/>
      <c r="BF102" s="56"/>
      <c r="BG102" s="56"/>
      <c r="BH102" s="56"/>
      <c r="BI102" s="56"/>
      <c r="BJ102" s="56"/>
      <c r="BK102" s="56"/>
      <c r="BL102" s="56"/>
      <c r="BM102" s="56"/>
      <c r="BN102" s="56"/>
      <c r="BO102" s="56"/>
      <c r="BP102" s="56"/>
      <c r="BQ102" s="56"/>
      <c r="BR102" s="56"/>
      <c r="BS102" s="56"/>
      <c r="BT102" s="56"/>
      <c r="BU102" s="56"/>
      <c r="BV102" s="56"/>
      <c r="BW102" s="56"/>
      <c r="BX102" s="56"/>
      <c r="BY102" s="56"/>
      <c r="BZ102" s="56"/>
      <c r="CA102" s="56"/>
      <c r="CB102" s="56"/>
      <c r="CC102" s="56"/>
      <c r="CD102" s="56"/>
      <c r="CE102" s="56"/>
      <c r="CF102" s="56"/>
      <c r="CG102" s="56"/>
      <c r="CH102" s="56"/>
      <c r="CI102" s="56"/>
      <c r="CJ102" s="56"/>
      <c r="CK102" s="56"/>
      <c r="CL102" s="56"/>
      <c r="CM102" s="56"/>
      <c r="CN102" s="56"/>
      <c r="CO102" s="56"/>
      <c r="CP102" s="56"/>
      <c r="CQ102" s="56"/>
      <c r="CR102" s="56"/>
      <c r="CS102" s="56"/>
      <c r="CT102" s="56"/>
      <c r="CU102" s="56"/>
      <c r="CV102" s="56"/>
      <c r="CW102" s="56"/>
      <c r="CX102" s="56"/>
      <c r="CY102" s="56"/>
      <c r="CZ102" s="56"/>
      <c r="DA102" s="56"/>
      <c r="DB102" s="56"/>
      <c r="DC102" s="56"/>
      <c r="DD102" s="56"/>
      <c r="DE102" s="56"/>
      <c r="DF102" s="56"/>
      <c r="DG102" s="56"/>
      <c r="DH102" s="56"/>
      <c r="DI102" s="56"/>
      <c r="DJ102" s="56"/>
      <c r="DK102" s="56"/>
      <c r="DL102" s="56"/>
      <c r="DM102" s="56"/>
      <c r="DN102" s="56"/>
      <c r="DO102" s="56"/>
      <c r="DP102" s="56"/>
      <c r="DQ102" s="56"/>
      <c r="DR102" s="56"/>
      <c r="DS102" s="56"/>
      <c r="DT102" s="56"/>
      <c r="DU102" s="56"/>
      <c r="DV102" s="56"/>
      <c r="DW102" s="56"/>
      <c r="DX102" s="56"/>
      <c r="DY102" s="56"/>
      <c r="DZ102" s="56"/>
      <c r="EA102" s="56"/>
      <c r="EB102" s="56"/>
      <c r="EC102" s="56"/>
      <c r="ED102" s="56"/>
      <c r="EE102" s="56"/>
      <c r="EF102" s="56"/>
      <c r="EG102" s="56"/>
      <c r="EH102" s="56"/>
      <c r="EI102" s="56"/>
      <c r="EJ102" s="56"/>
      <c r="EK102" s="56"/>
      <c r="EL102" s="56"/>
      <c r="EM102" s="56"/>
      <c r="EN102" s="56"/>
      <c r="EO102" s="56"/>
      <c r="EP102" s="56"/>
      <c r="EQ102" s="56"/>
      <c r="ER102" s="56"/>
      <c r="ES102" s="56"/>
      <c r="ET102" s="56"/>
      <c r="EU102" s="56"/>
      <c r="EV102" s="56"/>
      <c r="EW102" s="56"/>
      <c r="EX102" s="56"/>
      <c r="EY102" s="56"/>
      <c r="EZ102" s="56"/>
      <c r="FA102" s="56"/>
      <c r="FB102" s="56"/>
      <c r="FC102" s="56"/>
      <c r="FD102" s="56"/>
      <c r="FE102" s="56"/>
      <c r="FF102" s="56"/>
      <c r="FG102" s="56"/>
      <c r="FH102" s="56"/>
      <c r="FI102" s="56"/>
      <c r="FJ102" s="56"/>
      <c r="FK102" s="56"/>
      <c r="FL102" s="56"/>
      <c r="FM102" s="56"/>
      <c r="FN102" s="56"/>
      <c r="FO102" s="56"/>
      <c r="FP102" s="56"/>
      <c r="FQ102" s="56"/>
      <c r="FR102" s="56"/>
      <c r="FS102" s="56"/>
      <c r="FT102" s="56"/>
      <c r="FU102" s="56"/>
      <c r="FV102" s="56"/>
      <c r="FW102" s="56"/>
      <c r="FX102" s="56"/>
      <c r="FY102" s="56"/>
      <c r="FZ102" s="56"/>
      <c r="GA102" s="56"/>
      <c r="GB102" s="56"/>
      <c r="GC102" s="56"/>
      <c r="GD102" s="56"/>
      <c r="GE102" s="56"/>
      <c r="GF102" s="56"/>
      <c r="GG102" s="56"/>
      <c r="GH102" s="56"/>
      <c r="GI102" s="56"/>
      <c r="GJ102" s="56"/>
      <c r="GK102" s="56"/>
      <c r="GL102" s="56"/>
      <c r="GM102" s="56"/>
      <c r="GN102" s="56"/>
      <c r="GO102" s="56"/>
      <c r="GP102" s="56"/>
      <c r="GQ102" s="56"/>
      <c r="GR102" s="56"/>
      <c r="GS102" s="56"/>
      <c r="GT102" s="56"/>
      <c r="GU102" s="56"/>
      <c r="GV102" s="56"/>
      <c r="GW102" s="56"/>
      <c r="GX102" s="56"/>
      <c r="GY102" s="56"/>
      <c r="GZ102" s="56"/>
      <c r="HA102" s="56"/>
      <c r="HB102" s="56"/>
      <c r="HC102" s="56"/>
      <c r="HD102" s="56"/>
      <c r="HE102" s="56"/>
      <c r="HF102" s="56"/>
      <c r="HG102" s="56"/>
      <c r="HH102" s="56"/>
      <c r="HI102" s="56"/>
      <c r="HJ102" s="56"/>
      <c r="HK102" s="56"/>
      <c r="HL102" s="56"/>
      <c r="HM102" s="56"/>
      <c r="HN102" s="56"/>
      <c r="HO102" s="56"/>
      <c r="HP102" s="56"/>
      <c r="HQ102" s="56"/>
      <c r="HR102" s="56"/>
      <c r="HS102" s="56"/>
      <c r="HT102" s="56"/>
      <c r="HU102" s="56"/>
      <c r="HV102" s="56"/>
      <c r="HW102" s="56"/>
      <c r="HX102" s="56"/>
      <c r="HY102" s="56"/>
      <c r="HZ102" s="56"/>
      <c r="IA102" s="56"/>
      <c r="IB102" s="56"/>
      <c r="IC102" s="56"/>
      <c r="ID102" s="56"/>
      <c r="IE102" s="56"/>
      <c r="IF102" s="56"/>
      <c r="IG102" s="56"/>
      <c r="IH102" s="56"/>
      <c r="II102" s="56"/>
      <c r="IJ102" s="56"/>
      <c r="IK102" s="56"/>
      <c r="IL102" s="56"/>
      <c r="IM102" s="56"/>
      <c r="IN102" s="56"/>
      <c r="IO102" s="56"/>
      <c r="IP102" s="56"/>
      <c r="IQ102" s="56"/>
      <c r="IR102" s="56"/>
      <c r="IS102" s="56"/>
      <c r="IT102" s="56"/>
      <c r="IU102" s="56"/>
      <c r="IV102" s="56"/>
      <c r="IW102" s="56"/>
      <c r="IX102" s="56"/>
      <c r="IY102" s="56"/>
      <c r="IZ102" s="56"/>
      <c r="JA102" s="56"/>
      <c r="JB102" s="56"/>
      <c r="JC102" s="56"/>
      <c r="JD102" s="56"/>
      <c r="JE102" s="56"/>
      <c r="JF102" s="56"/>
      <c r="JG102" s="56"/>
      <c r="JH102" s="56"/>
      <c r="JI102" s="56"/>
      <c r="JJ102" s="56"/>
      <c r="JK102" s="56"/>
      <c r="JL102" s="56"/>
      <c r="JM102" s="56"/>
      <c r="JN102" s="56"/>
      <c r="JO102" s="56"/>
      <c r="JP102" s="56"/>
      <c r="JQ102" s="56"/>
      <c r="JR102" s="56"/>
      <c r="JS102" s="56"/>
      <c r="JT102" s="56"/>
      <c r="JU102" s="56"/>
      <c r="JV102" s="56"/>
      <c r="JW102" s="56"/>
      <c r="JX102" s="56"/>
      <c r="JY102" s="56"/>
      <c r="JZ102" s="56"/>
      <c r="KA102" s="56"/>
      <c r="KB102" s="56"/>
      <c r="KC102" s="56"/>
      <c r="KD102" s="56"/>
      <c r="KE102" s="56"/>
      <c r="KF102" s="56"/>
      <c r="KG102" s="56"/>
      <c r="KH102" s="56"/>
      <c r="KI102" s="56"/>
      <c r="KJ102" s="56"/>
      <c r="KK102" s="56"/>
      <c r="KL102" s="56"/>
      <c r="KM102" s="56"/>
      <c r="KN102" s="56"/>
      <c r="KO102" s="56"/>
      <c r="KP102" s="56"/>
      <c r="KQ102" s="56"/>
      <c r="KR102" s="56"/>
      <c r="KS102" s="56"/>
      <c r="KT102" s="56"/>
      <c r="KU102" s="56"/>
      <c r="KV102" s="56"/>
      <c r="KW102" s="56"/>
      <c r="KX102" s="56"/>
      <c r="KY102" s="56"/>
      <c r="KZ102" s="56"/>
      <c r="LA102" s="56"/>
      <c r="LB102" s="56"/>
      <c r="LC102" s="56"/>
      <c r="LD102" s="56"/>
      <c r="LE102" s="56"/>
      <c r="LF102" s="56"/>
      <c r="LG102" s="56"/>
      <c r="LH102" s="56"/>
      <c r="LI102" s="56"/>
      <c r="LJ102" s="56"/>
      <c r="LK102" s="56"/>
      <c r="LL102" s="56"/>
      <c r="LM102" s="56"/>
      <c r="LN102" s="56"/>
      <c r="LO102" s="56"/>
      <c r="LP102" s="56"/>
      <c r="LQ102" s="56"/>
      <c r="LR102" s="56"/>
      <c r="LS102" s="56"/>
      <c r="LT102" s="56"/>
      <c r="LU102" s="56"/>
      <c r="LV102" s="56"/>
      <c r="LW102" s="56"/>
      <c r="LX102" s="56"/>
      <c r="LY102" s="56"/>
      <c r="LZ102" s="56"/>
      <c r="MA102" s="56"/>
      <c r="MB102" s="56"/>
      <c r="MC102" s="56"/>
      <c r="MD102" s="56"/>
      <c r="ME102" s="56"/>
      <c r="MF102" s="56"/>
      <c r="MG102" s="56"/>
      <c r="MH102" s="56"/>
      <c r="MI102" s="56"/>
      <c r="MJ102" s="56"/>
      <c r="MK102" s="56"/>
      <c r="ML102" s="56"/>
      <c r="MM102" s="56"/>
      <c r="MN102" s="56"/>
      <c r="MO102" s="56"/>
      <c r="MP102" s="56"/>
      <c r="MQ102" s="56"/>
      <c r="MR102" s="56"/>
      <c r="MS102" s="56"/>
      <c r="MT102" s="56"/>
      <c r="MU102" s="56"/>
      <c r="MV102" s="56"/>
      <c r="MW102" s="56"/>
      <c r="MX102" s="56"/>
      <c r="MY102" s="56"/>
      <c r="MZ102" s="56"/>
      <c r="NA102" s="56"/>
      <c r="NB102" s="56"/>
      <c r="NC102" s="56"/>
      <c r="ND102" s="56"/>
      <c r="NE102" s="56"/>
      <c r="NF102" s="56"/>
      <c r="NG102" s="56"/>
      <c r="NH102" s="56"/>
      <c r="NI102" s="56"/>
      <c r="NJ102" s="56"/>
      <c r="NK102" s="56"/>
      <c r="NL102" s="56"/>
      <c r="NM102" s="56"/>
      <c r="NN102" s="56"/>
      <c r="NO102" s="56"/>
      <c r="NP102" s="56"/>
      <c r="NQ102" s="56"/>
      <c r="NR102" s="56"/>
      <c r="NS102" s="56"/>
      <c r="NT102" s="56"/>
      <c r="NU102" s="56"/>
      <c r="NV102" s="56"/>
      <c r="NW102" s="56"/>
      <c r="NX102" s="56"/>
      <c r="NY102" s="56"/>
      <c r="NZ102" s="56"/>
      <c r="OA102" s="56"/>
      <c r="OB102" s="56"/>
      <c r="OC102" s="56"/>
      <c r="OD102" s="56"/>
      <c r="OE102" s="56"/>
      <c r="OF102" s="56"/>
      <c r="OG102" s="56"/>
      <c r="OH102" s="56"/>
      <c r="OI102" s="56"/>
      <c r="OJ102" s="56"/>
      <c r="OK102" s="56"/>
      <c r="OL102" s="56"/>
      <c r="OM102" s="56"/>
      <c r="ON102" s="56"/>
      <c r="OO102" s="56"/>
      <c r="OP102" s="56"/>
      <c r="OQ102" s="56"/>
      <c r="OR102" s="56"/>
      <c r="OS102" s="56"/>
      <c r="OT102" s="56"/>
      <c r="OU102" s="56"/>
      <c r="OV102" s="56"/>
      <c r="OW102" s="56"/>
      <c r="OX102" s="56"/>
      <c r="OY102" s="56"/>
      <c r="OZ102" s="56"/>
      <c r="PA102" s="56"/>
      <c r="PB102" s="56"/>
      <c r="PC102" s="56"/>
      <c r="PD102" s="56"/>
      <c r="PE102" s="56"/>
      <c r="PF102" s="56"/>
      <c r="PG102" s="56"/>
      <c r="PH102" s="56"/>
      <c r="PI102" s="56"/>
      <c r="PJ102" s="56"/>
      <c r="PK102" s="56"/>
      <c r="PL102" s="56"/>
      <c r="PM102" s="56"/>
      <c r="PN102" s="56"/>
      <c r="PO102" s="56"/>
      <c r="PP102" s="56"/>
      <c r="PQ102" s="56"/>
      <c r="PR102" s="56"/>
      <c r="PS102" s="56"/>
      <c r="PT102" s="56"/>
      <c r="PU102" s="56"/>
      <c r="PV102" s="56"/>
      <c r="PW102" s="56"/>
      <c r="PX102" s="56"/>
      <c r="PY102" s="56"/>
      <c r="PZ102" s="56"/>
      <c r="QA102" s="56"/>
      <c r="QB102" s="56"/>
      <c r="QC102" s="56"/>
      <c r="QD102" s="56"/>
      <c r="QE102" s="56"/>
      <c r="QF102" s="56"/>
      <c r="QG102" s="56"/>
      <c r="QH102" s="56"/>
      <c r="QI102" s="56"/>
      <c r="QJ102" s="56"/>
      <c r="QK102" s="56"/>
      <c r="QL102" s="56"/>
      <c r="QM102" s="56"/>
      <c r="QN102" s="56"/>
      <c r="QO102" s="56"/>
      <c r="QP102" s="56"/>
      <c r="QQ102" s="56"/>
      <c r="QR102" s="56"/>
      <c r="QS102" s="56"/>
      <c r="QT102" s="56"/>
      <c r="QU102" s="56"/>
      <c r="QV102" s="56"/>
      <c r="QW102" s="56"/>
      <c r="QX102" s="56"/>
      <c r="QY102" s="56"/>
      <c r="QZ102" s="56"/>
      <c r="RA102" s="56"/>
      <c r="RB102" s="56"/>
      <c r="RC102" s="56"/>
      <c r="RD102" s="56"/>
      <c r="RE102" s="56"/>
      <c r="RF102" s="56"/>
      <c r="RG102" s="56"/>
      <c r="RH102" s="56"/>
      <c r="RI102" s="56"/>
      <c r="RJ102" s="56"/>
      <c r="RK102" s="56"/>
      <c r="RL102" s="56"/>
      <c r="RM102" s="56"/>
      <c r="RN102" s="56"/>
      <c r="RO102" s="56"/>
      <c r="RP102" s="56"/>
      <c r="RQ102" s="56"/>
      <c r="RR102" s="56"/>
      <c r="RS102" s="56"/>
      <c r="RT102" s="56"/>
      <c r="RU102" s="56"/>
      <c r="RV102" s="56"/>
      <c r="RW102" s="56"/>
      <c r="RX102" s="56"/>
      <c r="RY102" s="56"/>
      <c r="RZ102" s="56"/>
      <c r="SA102" s="56"/>
      <c r="SB102" s="56"/>
      <c r="SC102" s="56"/>
      <c r="SD102" s="56"/>
      <c r="SE102" s="56"/>
      <c r="SF102" s="56"/>
      <c r="SG102" s="56"/>
      <c r="SH102" s="56"/>
      <c r="SI102" s="56"/>
      <c r="SJ102" s="56"/>
      <c r="SK102" s="56"/>
      <c r="SL102" s="56"/>
      <c r="SM102" s="56"/>
      <c r="SN102" s="56"/>
      <c r="SO102" s="56"/>
      <c r="SP102" s="56"/>
      <c r="SQ102" s="56"/>
      <c r="SR102" s="56"/>
      <c r="SS102" s="56"/>
      <c r="ST102" s="56"/>
      <c r="SU102" s="56"/>
      <c r="SV102" s="56"/>
      <c r="SW102" s="56"/>
      <c r="SX102" s="56"/>
      <c r="SY102" s="56"/>
      <c r="SZ102" s="56"/>
      <c r="TA102" s="56"/>
      <c r="TB102" s="56"/>
      <c r="TC102" s="56"/>
      <c r="TD102" s="56"/>
      <c r="TE102" s="56"/>
      <c r="TF102" s="56"/>
      <c r="TG102" s="56"/>
      <c r="TH102" s="56"/>
      <c r="TI102" s="56"/>
      <c r="TJ102" s="56"/>
      <c r="TK102" s="56"/>
      <c r="TL102" s="56"/>
      <c r="TM102" s="56"/>
      <c r="TN102" s="56"/>
      <c r="TO102" s="56"/>
      <c r="TP102" s="56"/>
      <c r="TQ102" s="56"/>
      <c r="TR102" s="56"/>
      <c r="TS102" s="56"/>
      <c r="TT102" s="56"/>
      <c r="TU102" s="56"/>
      <c r="TV102" s="56"/>
      <c r="TW102" s="56"/>
      <c r="TX102" s="56"/>
      <c r="TY102" s="56"/>
      <c r="TZ102" s="56"/>
      <c r="UA102" s="56"/>
      <c r="UB102" s="56"/>
      <c r="UC102" s="56"/>
      <c r="UD102" s="56"/>
      <c r="UE102" s="56"/>
      <c r="UF102" s="56"/>
      <c r="UG102" s="56"/>
      <c r="UH102" s="56"/>
      <c r="UI102" s="56"/>
      <c r="UJ102" s="56"/>
      <c r="UK102" s="56"/>
      <c r="UL102" s="56"/>
      <c r="UM102" s="56"/>
      <c r="UN102" s="56"/>
      <c r="UO102" s="56"/>
      <c r="UP102" s="56"/>
      <c r="UQ102" s="56"/>
      <c r="UR102" s="56"/>
      <c r="US102" s="56"/>
      <c r="UT102" s="56"/>
      <c r="UU102" s="56"/>
      <c r="UV102" s="56"/>
      <c r="UW102" s="56"/>
      <c r="UX102" s="56"/>
      <c r="UY102" s="56"/>
      <c r="UZ102" s="56"/>
      <c r="VA102" s="56"/>
      <c r="VB102" s="56"/>
      <c r="VC102" s="56"/>
      <c r="VD102" s="56"/>
      <c r="VE102" s="56"/>
      <c r="VF102" s="56"/>
      <c r="VG102" s="56"/>
      <c r="VH102" s="56"/>
      <c r="VI102" s="56"/>
      <c r="VJ102" s="56"/>
      <c r="VK102" s="56"/>
      <c r="VL102" s="56"/>
      <c r="VM102" s="56"/>
      <c r="VN102" s="56"/>
      <c r="VO102" s="56"/>
      <c r="VP102" s="56"/>
      <c r="VQ102" s="56"/>
      <c r="VR102" s="56"/>
      <c r="VS102" s="56"/>
      <c r="VT102" s="56"/>
      <c r="VU102" s="56"/>
      <c r="VV102" s="56"/>
      <c r="VW102" s="56"/>
      <c r="VX102" s="56"/>
      <c r="VY102" s="56"/>
      <c r="VZ102" s="56"/>
      <c r="WA102" s="56"/>
      <c r="WB102" s="56"/>
      <c r="WC102" s="56"/>
      <c r="WD102" s="56"/>
      <c r="WE102" s="56"/>
      <c r="WF102" s="56"/>
      <c r="WG102" s="56"/>
      <c r="WH102" s="56"/>
      <c r="WI102" s="56"/>
      <c r="WJ102" s="56"/>
      <c r="WK102" s="56"/>
      <c r="WL102" s="56"/>
      <c r="WM102" s="56"/>
      <c r="WN102" s="56"/>
      <c r="WO102" s="56"/>
      <c r="WP102" s="56"/>
      <c r="WQ102" s="56"/>
      <c r="WR102" s="56"/>
      <c r="WS102" s="56"/>
      <c r="WT102" s="56"/>
      <c r="WU102" s="56"/>
      <c r="WV102" s="56"/>
      <c r="WW102" s="56"/>
      <c r="WX102" s="56"/>
      <c r="WY102" s="56"/>
      <c r="WZ102" s="56"/>
      <c r="XA102" s="56"/>
      <c r="XB102" s="56"/>
      <c r="XC102" s="56"/>
      <c r="XD102" s="56"/>
      <c r="XE102" s="56"/>
      <c r="XF102" s="56"/>
      <c r="XG102" s="56"/>
      <c r="XH102" s="56"/>
      <c r="XI102" s="56"/>
      <c r="XJ102" s="56"/>
      <c r="XK102" s="56"/>
      <c r="XL102" s="56"/>
      <c r="XM102" s="56"/>
      <c r="XN102" s="56"/>
      <c r="XO102" s="56"/>
      <c r="XP102" s="56"/>
      <c r="XQ102" s="56"/>
      <c r="XR102" s="56"/>
      <c r="XS102" s="56"/>
      <c r="XT102" s="56"/>
      <c r="XU102" s="56"/>
      <c r="XV102" s="56"/>
      <c r="XW102" s="56"/>
      <c r="XX102" s="56"/>
      <c r="XY102" s="56"/>
      <c r="XZ102" s="56"/>
      <c r="YA102" s="56"/>
      <c r="YB102" s="56"/>
      <c r="YC102" s="56"/>
      <c r="YD102" s="56"/>
      <c r="YE102" s="56"/>
      <c r="YF102" s="56"/>
      <c r="YG102" s="56"/>
      <c r="YH102" s="56"/>
      <c r="YI102" s="56"/>
      <c r="YJ102" s="56"/>
      <c r="YK102" s="56"/>
      <c r="YL102" s="56"/>
      <c r="YM102" s="56"/>
      <c r="YN102" s="56"/>
      <c r="YO102" s="56"/>
      <c r="YP102" s="56"/>
      <c r="YQ102" s="56"/>
      <c r="YR102" s="56"/>
      <c r="YS102" s="56"/>
      <c r="YT102" s="56"/>
      <c r="YU102" s="56"/>
      <c r="YV102" s="56"/>
      <c r="YW102" s="56"/>
      <c r="YX102" s="56"/>
      <c r="YY102" s="56"/>
    </row>
    <row r="103" spans="2:675" s="1" customFormat="1" ht="15" hidden="1" customHeight="1">
      <c r="B103" s="56"/>
      <c r="C103" s="56"/>
      <c r="D103" s="56"/>
      <c r="E103" s="56"/>
      <c r="F103" s="56"/>
      <c r="G103" s="56"/>
      <c r="H103" s="56"/>
      <c r="I103" s="56"/>
      <c r="J103" s="56"/>
      <c r="K103" s="56"/>
      <c r="L103" s="56"/>
      <c r="M103" s="56"/>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56"/>
      <c r="AO103" s="56"/>
      <c r="AP103" s="56"/>
      <c r="AQ103" s="56"/>
      <c r="AR103" s="56"/>
      <c r="AS103" s="56"/>
      <c r="AT103" s="56"/>
      <c r="AU103" s="56"/>
      <c r="AV103" s="56"/>
      <c r="AW103" s="56"/>
      <c r="AX103" s="56"/>
      <c r="AY103" s="56"/>
      <c r="AZ103" s="56"/>
      <c r="BA103" s="56"/>
      <c r="BB103" s="56"/>
      <c r="BC103" s="56"/>
      <c r="BD103" s="56"/>
      <c r="BE103" s="56"/>
      <c r="BF103" s="56"/>
      <c r="BG103" s="56"/>
      <c r="BH103" s="56"/>
      <c r="BI103" s="56"/>
      <c r="BJ103" s="56"/>
      <c r="BK103" s="56"/>
      <c r="BL103" s="56"/>
      <c r="BM103" s="56"/>
      <c r="BN103" s="56"/>
      <c r="BO103" s="56"/>
      <c r="BP103" s="56"/>
      <c r="BQ103" s="56"/>
      <c r="BR103" s="56"/>
      <c r="BS103" s="56"/>
      <c r="BT103" s="56"/>
      <c r="BU103" s="56"/>
      <c r="BV103" s="56"/>
      <c r="BW103" s="56"/>
      <c r="BX103" s="56"/>
      <c r="BY103" s="56"/>
      <c r="BZ103" s="56"/>
      <c r="CA103" s="56"/>
      <c r="CB103" s="56"/>
      <c r="CC103" s="56"/>
      <c r="CD103" s="56"/>
      <c r="CE103" s="56"/>
      <c r="CF103" s="56"/>
      <c r="CG103" s="56"/>
      <c r="CH103" s="56"/>
      <c r="CI103" s="56"/>
      <c r="CJ103" s="56"/>
      <c r="CK103" s="56"/>
      <c r="CL103" s="56"/>
      <c r="CM103" s="56"/>
      <c r="CN103" s="56"/>
      <c r="CO103" s="56"/>
      <c r="CP103" s="56"/>
      <c r="CQ103" s="56"/>
      <c r="CR103" s="56"/>
      <c r="CS103" s="56"/>
      <c r="CT103" s="56"/>
      <c r="CU103" s="56"/>
      <c r="CV103" s="56"/>
      <c r="CW103" s="56"/>
      <c r="CX103" s="56"/>
      <c r="CY103" s="56"/>
      <c r="CZ103" s="56"/>
      <c r="DA103" s="56"/>
      <c r="DB103" s="56"/>
      <c r="DC103" s="56"/>
      <c r="DD103" s="56"/>
      <c r="DE103" s="56"/>
      <c r="DF103" s="56"/>
      <c r="DG103" s="56"/>
      <c r="DH103" s="56"/>
      <c r="DI103" s="56"/>
      <c r="DJ103" s="56"/>
      <c r="DK103" s="56"/>
      <c r="DL103" s="56"/>
      <c r="DM103" s="56"/>
      <c r="DN103" s="56"/>
      <c r="DO103" s="56"/>
      <c r="DP103" s="56"/>
      <c r="DQ103" s="56"/>
      <c r="DR103" s="56"/>
      <c r="DS103" s="56"/>
      <c r="DT103" s="56"/>
      <c r="DU103" s="56"/>
      <c r="DV103" s="56"/>
      <c r="DW103" s="56"/>
      <c r="DX103" s="56"/>
      <c r="DY103" s="56"/>
      <c r="DZ103" s="56"/>
      <c r="EA103" s="56"/>
      <c r="EB103" s="56"/>
      <c r="EC103" s="56"/>
      <c r="ED103" s="56"/>
      <c r="EE103" s="56"/>
      <c r="EF103" s="56"/>
      <c r="EG103" s="56"/>
      <c r="EH103" s="56"/>
      <c r="EI103" s="56"/>
      <c r="EJ103" s="56"/>
      <c r="EK103" s="56"/>
      <c r="EL103" s="56"/>
      <c r="EM103" s="56"/>
      <c r="EN103" s="56"/>
      <c r="EO103" s="56"/>
      <c r="EP103" s="56"/>
      <c r="EQ103" s="56"/>
      <c r="ER103" s="56"/>
      <c r="ES103" s="56"/>
      <c r="ET103" s="56"/>
      <c r="EU103" s="56"/>
      <c r="EV103" s="56"/>
      <c r="EW103" s="56"/>
      <c r="EX103" s="56"/>
      <c r="EY103" s="56"/>
      <c r="EZ103" s="56"/>
      <c r="FA103" s="56"/>
      <c r="FB103" s="56"/>
      <c r="FC103" s="56"/>
      <c r="FD103" s="56"/>
      <c r="FE103" s="56"/>
      <c r="FF103" s="56"/>
      <c r="FG103" s="56"/>
      <c r="FH103" s="56"/>
      <c r="FI103" s="56"/>
      <c r="FJ103" s="56"/>
      <c r="FK103" s="56"/>
      <c r="FL103" s="56"/>
      <c r="FM103" s="56"/>
      <c r="FN103" s="56"/>
      <c r="FO103" s="56"/>
      <c r="FP103" s="56"/>
      <c r="FQ103" s="56"/>
      <c r="FR103" s="56"/>
      <c r="FS103" s="56"/>
      <c r="FT103" s="56"/>
      <c r="FU103" s="56"/>
      <c r="FV103" s="56"/>
      <c r="FW103" s="56"/>
      <c r="FX103" s="56"/>
      <c r="FY103" s="56"/>
      <c r="FZ103" s="56"/>
      <c r="GA103" s="56"/>
      <c r="GB103" s="56"/>
      <c r="GC103" s="56"/>
      <c r="GD103" s="56"/>
      <c r="GE103" s="56"/>
      <c r="GF103" s="56"/>
      <c r="GG103" s="56"/>
      <c r="GH103" s="56"/>
      <c r="GI103" s="56"/>
      <c r="GJ103" s="56"/>
      <c r="GK103" s="56"/>
      <c r="GL103" s="56"/>
      <c r="GM103" s="56"/>
      <c r="GN103" s="56"/>
      <c r="GO103" s="56"/>
      <c r="GP103" s="56"/>
      <c r="GQ103" s="56"/>
      <c r="GR103" s="56"/>
      <c r="GS103" s="56"/>
      <c r="GT103" s="56"/>
      <c r="GU103" s="56"/>
      <c r="GV103" s="56"/>
      <c r="GW103" s="56"/>
      <c r="GX103" s="56"/>
      <c r="GY103" s="56"/>
      <c r="GZ103" s="56"/>
      <c r="HA103" s="56"/>
      <c r="HB103" s="56"/>
      <c r="HC103" s="56"/>
      <c r="HD103" s="56"/>
      <c r="HE103" s="56"/>
      <c r="HF103" s="56"/>
      <c r="HG103" s="56"/>
      <c r="HH103" s="56"/>
      <c r="HI103" s="56"/>
      <c r="HJ103" s="56"/>
      <c r="HK103" s="56"/>
      <c r="HL103" s="56"/>
      <c r="HM103" s="56"/>
      <c r="HN103" s="56"/>
      <c r="HO103" s="56"/>
      <c r="HP103" s="56"/>
      <c r="HQ103" s="56"/>
      <c r="HR103" s="56"/>
      <c r="HS103" s="56"/>
      <c r="HT103" s="56"/>
      <c r="HU103" s="56"/>
      <c r="HV103" s="56"/>
      <c r="HW103" s="56"/>
      <c r="HX103" s="56"/>
      <c r="HY103" s="56"/>
      <c r="HZ103" s="56"/>
      <c r="IA103" s="56"/>
      <c r="IB103" s="56"/>
      <c r="IC103" s="56"/>
      <c r="ID103" s="56"/>
      <c r="IE103" s="56"/>
      <c r="IF103" s="56"/>
      <c r="IG103" s="56"/>
      <c r="IH103" s="56"/>
      <c r="II103" s="56"/>
      <c r="IJ103" s="56"/>
      <c r="IK103" s="56"/>
      <c r="IL103" s="56"/>
      <c r="IM103" s="56"/>
      <c r="IN103" s="56"/>
      <c r="IO103" s="56"/>
      <c r="IP103" s="56"/>
      <c r="IQ103" s="56"/>
      <c r="IR103" s="56"/>
      <c r="IS103" s="56"/>
      <c r="IT103" s="56"/>
      <c r="IU103" s="56"/>
      <c r="IV103" s="56"/>
      <c r="IW103" s="56"/>
      <c r="IX103" s="56"/>
      <c r="IY103" s="56"/>
      <c r="IZ103" s="56"/>
      <c r="JA103" s="56"/>
      <c r="JB103" s="56"/>
      <c r="JC103" s="56"/>
      <c r="JD103" s="56"/>
      <c r="JE103" s="56"/>
      <c r="JF103" s="56"/>
      <c r="JG103" s="56"/>
      <c r="JH103" s="56"/>
      <c r="JI103" s="56"/>
      <c r="JJ103" s="56"/>
      <c r="JK103" s="56"/>
      <c r="JL103" s="56"/>
      <c r="JM103" s="56"/>
      <c r="JN103" s="56"/>
      <c r="JO103" s="56"/>
      <c r="JP103" s="56"/>
      <c r="JQ103" s="56"/>
      <c r="JR103" s="56"/>
      <c r="JS103" s="56"/>
      <c r="JT103" s="56"/>
      <c r="JU103" s="56"/>
      <c r="JV103" s="56"/>
      <c r="JW103" s="56"/>
      <c r="JX103" s="56"/>
      <c r="JY103" s="56"/>
      <c r="JZ103" s="56"/>
      <c r="KA103" s="56"/>
      <c r="KB103" s="56"/>
      <c r="KC103" s="56"/>
      <c r="KD103" s="56"/>
      <c r="KE103" s="56"/>
      <c r="KF103" s="56"/>
      <c r="KG103" s="56"/>
      <c r="KH103" s="56"/>
      <c r="KI103" s="56"/>
      <c r="KJ103" s="56"/>
      <c r="KK103" s="56"/>
      <c r="KL103" s="56"/>
      <c r="KM103" s="56"/>
      <c r="KN103" s="56"/>
      <c r="KO103" s="56"/>
      <c r="KP103" s="56"/>
      <c r="KQ103" s="56"/>
      <c r="KR103" s="56"/>
      <c r="KS103" s="56"/>
      <c r="KT103" s="56"/>
      <c r="KU103" s="56"/>
      <c r="KV103" s="56"/>
      <c r="KW103" s="56"/>
      <c r="KX103" s="56"/>
      <c r="KY103" s="56"/>
      <c r="KZ103" s="56"/>
      <c r="LA103" s="56"/>
      <c r="LB103" s="56"/>
      <c r="LC103" s="56"/>
      <c r="LD103" s="56"/>
      <c r="LE103" s="56"/>
      <c r="LF103" s="56"/>
      <c r="LG103" s="56"/>
      <c r="LH103" s="56"/>
      <c r="LI103" s="56"/>
      <c r="LJ103" s="56"/>
      <c r="LK103" s="56"/>
      <c r="LL103" s="56"/>
      <c r="LM103" s="56"/>
      <c r="LN103" s="56"/>
      <c r="LO103" s="56"/>
      <c r="LP103" s="56"/>
      <c r="LQ103" s="56"/>
      <c r="LR103" s="56"/>
      <c r="LS103" s="56"/>
      <c r="LT103" s="56"/>
      <c r="LU103" s="56"/>
      <c r="LV103" s="56"/>
      <c r="LW103" s="56"/>
      <c r="LX103" s="56"/>
      <c r="LY103" s="56"/>
      <c r="LZ103" s="56"/>
      <c r="MA103" s="56"/>
      <c r="MB103" s="56"/>
      <c r="MC103" s="56"/>
      <c r="MD103" s="56"/>
      <c r="ME103" s="56"/>
      <c r="MF103" s="56"/>
      <c r="MG103" s="56"/>
      <c r="MH103" s="56"/>
      <c r="MI103" s="56"/>
      <c r="MJ103" s="56"/>
      <c r="MK103" s="56"/>
      <c r="ML103" s="56"/>
      <c r="MM103" s="56"/>
      <c r="MN103" s="56"/>
      <c r="MO103" s="56"/>
      <c r="MP103" s="56"/>
      <c r="MQ103" s="56"/>
      <c r="MR103" s="56"/>
      <c r="MS103" s="56"/>
      <c r="MT103" s="56"/>
      <c r="MU103" s="56"/>
      <c r="MV103" s="56"/>
      <c r="MW103" s="56"/>
      <c r="MX103" s="56"/>
      <c r="MY103" s="56"/>
      <c r="MZ103" s="56"/>
      <c r="NA103" s="56"/>
      <c r="NB103" s="56"/>
      <c r="NC103" s="56"/>
      <c r="ND103" s="56"/>
      <c r="NE103" s="56"/>
      <c r="NF103" s="56"/>
      <c r="NG103" s="56"/>
      <c r="NH103" s="56"/>
      <c r="NI103" s="56"/>
      <c r="NJ103" s="56"/>
      <c r="NK103" s="56"/>
      <c r="NL103" s="56"/>
      <c r="NM103" s="56"/>
      <c r="NN103" s="56"/>
      <c r="NO103" s="56"/>
      <c r="NP103" s="56"/>
      <c r="NQ103" s="56"/>
      <c r="NR103" s="56"/>
      <c r="NS103" s="56"/>
      <c r="NT103" s="56"/>
      <c r="NU103" s="56"/>
      <c r="NV103" s="56"/>
      <c r="NW103" s="56"/>
      <c r="NX103" s="56"/>
      <c r="NY103" s="56"/>
      <c r="NZ103" s="56"/>
      <c r="OA103" s="56"/>
      <c r="OB103" s="56"/>
      <c r="OC103" s="56"/>
      <c r="OD103" s="56"/>
      <c r="OE103" s="56"/>
      <c r="OF103" s="56"/>
      <c r="OG103" s="56"/>
      <c r="OH103" s="56"/>
      <c r="OI103" s="56"/>
      <c r="OJ103" s="56"/>
      <c r="OK103" s="56"/>
      <c r="OL103" s="56"/>
      <c r="OM103" s="56"/>
      <c r="ON103" s="56"/>
      <c r="OO103" s="56"/>
      <c r="OP103" s="56"/>
      <c r="OQ103" s="56"/>
      <c r="OR103" s="56"/>
      <c r="OS103" s="56"/>
      <c r="OT103" s="56"/>
      <c r="OU103" s="56"/>
      <c r="OV103" s="56"/>
      <c r="OW103" s="56"/>
      <c r="OX103" s="56"/>
      <c r="OY103" s="56"/>
      <c r="OZ103" s="56"/>
      <c r="PA103" s="56"/>
      <c r="PB103" s="56"/>
      <c r="PC103" s="56"/>
      <c r="PD103" s="56"/>
      <c r="PE103" s="56"/>
      <c r="PF103" s="56"/>
      <c r="PG103" s="56"/>
      <c r="PH103" s="56"/>
      <c r="PI103" s="56"/>
      <c r="PJ103" s="56"/>
      <c r="PK103" s="56"/>
      <c r="PL103" s="56"/>
      <c r="PM103" s="56"/>
      <c r="PN103" s="56"/>
      <c r="PO103" s="56"/>
      <c r="PP103" s="56"/>
      <c r="PQ103" s="56"/>
      <c r="PR103" s="56"/>
      <c r="PS103" s="56"/>
      <c r="PT103" s="56"/>
      <c r="PU103" s="56"/>
      <c r="PV103" s="56"/>
      <c r="PW103" s="56"/>
      <c r="PX103" s="56"/>
      <c r="PY103" s="56"/>
      <c r="PZ103" s="56"/>
      <c r="QA103" s="56"/>
      <c r="QB103" s="56"/>
      <c r="QC103" s="56"/>
      <c r="QD103" s="56"/>
      <c r="QE103" s="56"/>
      <c r="QF103" s="56"/>
      <c r="QG103" s="56"/>
      <c r="QH103" s="56"/>
      <c r="QI103" s="56"/>
      <c r="QJ103" s="56"/>
      <c r="QK103" s="56"/>
      <c r="QL103" s="56"/>
      <c r="QM103" s="56"/>
      <c r="QN103" s="56"/>
      <c r="QO103" s="56"/>
      <c r="QP103" s="56"/>
      <c r="QQ103" s="56"/>
      <c r="QR103" s="56"/>
      <c r="QS103" s="56"/>
      <c r="QT103" s="56"/>
      <c r="QU103" s="56"/>
      <c r="QV103" s="56"/>
      <c r="QW103" s="56"/>
      <c r="QX103" s="56"/>
      <c r="QY103" s="56"/>
      <c r="QZ103" s="56"/>
      <c r="RA103" s="56"/>
      <c r="RB103" s="56"/>
      <c r="RC103" s="56"/>
      <c r="RD103" s="56"/>
      <c r="RE103" s="56"/>
      <c r="RF103" s="56"/>
      <c r="RG103" s="56"/>
      <c r="RH103" s="56"/>
      <c r="RI103" s="56"/>
      <c r="RJ103" s="56"/>
      <c r="RK103" s="56"/>
      <c r="RL103" s="56"/>
      <c r="RM103" s="56"/>
      <c r="RN103" s="56"/>
      <c r="RO103" s="56"/>
      <c r="RP103" s="56"/>
      <c r="RQ103" s="56"/>
      <c r="RR103" s="56"/>
      <c r="RS103" s="56"/>
      <c r="RT103" s="56"/>
      <c r="RU103" s="56"/>
      <c r="RV103" s="56"/>
      <c r="RW103" s="56"/>
      <c r="RX103" s="56"/>
      <c r="RY103" s="56"/>
      <c r="RZ103" s="56"/>
      <c r="SA103" s="56"/>
      <c r="SB103" s="56"/>
      <c r="SC103" s="56"/>
      <c r="SD103" s="56"/>
      <c r="SE103" s="56"/>
      <c r="SF103" s="56"/>
      <c r="SG103" s="56"/>
      <c r="SH103" s="56"/>
      <c r="SI103" s="56"/>
      <c r="SJ103" s="56"/>
      <c r="SK103" s="56"/>
      <c r="SL103" s="56"/>
      <c r="SM103" s="56"/>
      <c r="SN103" s="56"/>
      <c r="SO103" s="56"/>
      <c r="SP103" s="56"/>
      <c r="SQ103" s="56"/>
      <c r="SR103" s="56"/>
      <c r="SS103" s="56"/>
      <c r="ST103" s="56"/>
      <c r="SU103" s="56"/>
      <c r="SV103" s="56"/>
      <c r="SW103" s="56"/>
      <c r="SX103" s="56"/>
      <c r="SY103" s="56"/>
      <c r="SZ103" s="56"/>
      <c r="TA103" s="56"/>
      <c r="TB103" s="56"/>
      <c r="TC103" s="56"/>
      <c r="TD103" s="56"/>
      <c r="TE103" s="56"/>
      <c r="TF103" s="56"/>
      <c r="TG103" s="56"/>
      <c r="TH103" s="56"/>
      <c r="TI103" s="56"/>
      <c r="TJ103" s="56"/>
      <c r="TK103" s="56"/>
      <c r="TL103" s="56"/>
      <c r="TM103" s="56"/>
      <c r="TN103" s="56"/>
      <c r="TO103" s="56"/>
      <c r="TP103" s="56"/>
      <c r="TQ103" s="56"/>
      <c r="TR103" s="56"/>
      <c r="TS103" s="56"/>
      <c r="TT103" s="56"/>
      <c r="TU103" s="56"/>
      <c r="TV103" s="56"/>
      <c r="TW103" s="56"/>
      <c r="TX103" s="56"/>
      <c r="TY103" s="56"/>
      <c r="TZ103" s="56"/>
      <c r="UA103" s="56"/>
      <c r="UB103" s="56"/>
      <c r="UC103" s="56"/>
      <c r="UD103" s="56"/>
      <c r="UE103" s="56"/>
      <c r="UF103" s="56"/>
      <c r="UG103" s="56"/>
      <c r="UH103" s="56"/>
      <c r="UI103" s="56"/>
      <c r="UJ103" s="56"/>
      <c r="UK103" s="56"/>
      <c r="UL103" s="56"/>
      <c r="UM103" s="56"/>
      <c r="UN103" s="56"/>
      <c r="UO103" s="56"/>
      <c r="UP103" s="56"/>
      <c r="UQ103" s="56"/>
      <c r="UR103" s="56"/>
      <c r="US103" s="56"/>
      <c r="UT103" s="56"/>
      <c r="UU103" s="56"/>
      <c r="UV103" s="56"/>
      <c r="UW103" s="56"/>
      <c r="UX103" s="56"/>
      <c r="UY103" s="56"/>
      <c r="UZ103" s="56"/>
      <c r="VA103" s="56"/>
      <c r="VB103" s="56"/>
      <c r="VC103" s="56"/>
      <c r="VD103" s="56"/>
      <c r="VE103" s="56"/>
      <c r="VF103" s="56"/>
      <c r="VG103" s="56"/>
      <c r="VH103" s="56"/>
      <c r="VI103" s="56"/>
      <c r="VJ103" s="56"/>
      <c r="VK103" s="56"/>
      <c r="VL103" s="56"/>
      <c r="VM103" s="56"/>
      <c r="VN103" s="56"/>
      <c r="VO103" s="56"/>
      <c r="VP103" s="56"/>
      <c r="VQ103" s="56"/>
      <c r="VR103" s="56"/>
      <c r="VS103" s="56"/>
      <c r="VT103" s="56"/>
      <c r="VU103" s="56"/>
      <c r="VV103" s="56"/>
      <c r="VW103" s="56"/>
      <c r="VX103" s="56"/>
      <c r="VY103" s="56"/>
      <c r="VZ103" s="56"/>
      <c r="WA103" s="56"/>
      <c r="WB103" s="56"/>
      <c r="WC103" s="56"/>
      <c r="WD103" s="56"/>
      <c r="WE103" s="56"/>
      <c r="WF103" s="56"/>
      <c r="WG103" s="56"/>
      <c r="WH103" s="56"/>
      <c r="WI103" s="56"/>
      <c r="WJ103" s="56"/>
      <c r="WK103" s="56"/>
      <c r="WL103" s="56"/>
      <c r="WM103" s="56"/>
      <c r="WN103" s="56"/>
      <c r="WO103" s="56"/>
      <c r="WP103" s="56"/>
      <c r="WQ103" s="56"/>
      <c r="WR103" s="56"/>
      <c r="WS103" s="56"/>
      <c r="WT103" s="56"/>
      <c r="WU103" s="56"/>
      <c r="WV103" s="56"/>
      <c r="WW103" s="56"/>
      <c r="WX103" s="56"/>
      <c r="WY103" s="56"/>
      <c r="WZ103" s="56"/>
      <c r="XA103" s="56"/>
      <c r="XB103" s="56"/>
      <c r="XC103" s="56"/>
      <c r="XD103" s="56"/>
      <c r="XE103" s="56"/>
      <c r="XF103" s="56"/>
      <c r="XG103" s="56"/>
      <c r="XH103" s="56"/>
      <c r="XI103" s="56"/>
      <c r="XJ103" s="56"/>
      <c r="XK103" s="56"/>
      <c r="XL103" s="56"/>
      <c r="XM103" s="56"/>
      <c r="XN103" s="56"/>
      <c r="XO103" s="56"/>
      <c r="XP103" s="56"/>
      <c r="XQ103" s="56"/>
      <c r="XR103" s="56"/>
      <c r="XS103" s="56"/>
      <c r="XT103" s="56"/>
      <c r="XU103" s="56"/>
      <c r="XV103" s="56"/>
      <c r="XW103" s="56"/>
      <c r="XX103" s="56"/>
      <c r="XY103" s="56"/>
      <c r="XZ103" s="56"/>
      <c r="YA103" s="56"/>
      <c r="YB103" s="56"/>
      <c r="YC103" s="56"/>
      <c r="YD103" s="56"/>
      <c r="YE103" s="56"/>
      <c r="YF103" s="56"/>
      <c r="YG103" s="56"/>
      <c r="YH103" s="56"/>
      <c r="YI103" s="56"/>
      <c r="YJ103" s="56"/>
      <c r="YK103" s="56"/>
      <c r="YL103" s="56"/>
      <c r="YM103" s="56"/>
      <c r="YN103" s="56"/>
      <c r="YO103" s="56"/>
      <c r="YP103" s="56"/>
      <c r="YQ103" s="56"/>
      <c r="YR103" s="56"/>
      <c r="YS103" s="56"/>
      <c r="YT103" s="56"/>
      <c r="YU103" s="56"/>
      <c r="YV103" s="56"/>
      <c r="YW103" s="56"/>
      <c r="YX103" s="56"/>
      <c r="YY103" s="56"/>
    </row>
    <row r="104" spans="2:675" s="1" customFormat="1" ht="15" hidden="1" customHeight="1">
      <c r="B104" s="56"/>
      <c r="C104" s="56"/>
      <c r="D104" s="56"/>
      <c r="E104" s="56"/>
      <c r="F104" s="56"/>
      <c r="G104" s="56"/>
      <c r="H104" s="56"/>
      <c r="I104" s="56"/>
      <c r="J104" s="56"/>
      <c r="K104" s="56"/>
      <c r="L104" s="56"/>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56"/>
      <c r="AO104" s="56"/>
      <c r="AP104" s="56"/>
      <c r="AQ104" s="56"/>
      <c r="AR104" s="56"/>
      <c r="AS104" s="56"/>
      <c r="AT104" s="56"/>
      <c r="AU104" s="56"/>
      <c r="AV104" s="56"/>
      <c r="AW104" s="56"/>
      <c r="AX104" s="56"/>
      <c r="AY104" s="56"/>
      <c r="AZ104" s="56"/>
      <c r="BA104" s="56"/>
      <c r="BB104" s="56"/>
      <c r="BC104" s="56"/>
      <c r="BD104" s="56"/>
      <c r="BE104" s="56"/>
      <c r="BF104" s="56"/>
      <c r="BG104" s="56"/>
      <c r="BH104" s="56"/>
      <c r="BI104" s="56"/>
      <c r="BJ104" s="56"/>
      <c r="BK104" s="56"/>
      <c r="BL104" s="56"/>
      <c r="BM104" s="56"/>
      <c r="BN104" s="56"/>
      <c r="BO104" s="56"/>
      <c r="BP104" s="56"/>
      <c r="BQ104" s="56"/>
      <c r="BR104" s="56"/>
      <c r="BS104" s="56"/>
      <c r="BT104" s="56"/>
      <c r="BU104" s="56"/>
      <c r="BV104" s="56"/>
      <c r="BW104" s="56"/>
      <c r="BX104" s="56"/>
      <c r="BY104" s="56"/>
      <c r="BZ104" s="56"/>
      <c r="CA104" s="56"/>
      <c r="CB104" s="56"/>
      <c r="CC104" s="56"/>
      <c r="CD104" s="56"/>
      <c r="CE104" s="56"/>
      <c r="CF104" s="56"/>
      <c r="CG104" s="56"/>
      <c r="CH104" s="56"/>
      <c r="CI104" s="56"/>
      <c r="CJ104" s="56"/>
      <c r="CK104" s="56"/>
      <c r="CL104" s="56"/>
      <c r="CM104" s="56"/>
      <c r="CN104" s="56"/>
      <c r="CO104" s="56"/>
      <c r="CP104" s="56"/>
      <c r="CQ104" s="56"/>
      <c r="CR104" s="56"/>
      <c r="CS104" s="56"/>
      <c r="CT104" s="56"/>
      <c r="CU104" s="56"/>
      <c r="CV104" s="56"/>
      <c r="CW104" s="56"/>
      <c r="CX104" s="56"/>
      <c r="CY104" s="56"/>
      <c r="CZ104" s="56"/>
      <c r="DA104" s="56"/>
      <c r="DB104" s="56"/>
      <c r="DC104" s="56"/>
      <c r="DD104" s="56"/>
      <c r="DE104" s="56"/>
      <c r="DF104" s="56"/>
      <c r="DG104" s="56"/>
      <c r="DH104" s="56"/>
      <c r="DI104" s="56"/>
      <c r="DJ104" s="56"/>
      <c r="DK104" s="56"/>
      <c r="DL104" s="56"/>
      <c r="DM104" s="56"/>
      <c r="DN104" s="56"/>
      <c r="DO104" s="56"/>
      <c r="DP104" s="56"/>
      <c r="DQ104" s="56"/>
      <c r="DR104" s="56"/>
      <c r="DS104" s="56"/>
      <c r="DT104" s="56"/>
      <c r="DU104" s="56"/>
      <c r="DV104" s="56"/>
      <c r="DW104" s="56"/>
      <c r="DX104" s="56"/>
      <c r="DY104" s="56"/>
      <c r="DZ104" s="56"/>
      <c r="EA104" s="56"/>
      <c r="EB104" s="56"/>
      <c r="EC104" s="56"/>
      <c r="ED104" s="56"/>
      <c r="EE104" s="56"/>
      <c r="EF104" s="56"/>
      <c r="EG104" s="56"/>
      <c r="EH104" s="56"/>
      <c r="EI104" s="56"/>
      <c r="EJ104" s="56"/>
      <c r="EK104" s="56"/>
      <c r="EL104" s="56"/>
      <c r="EM104" s="56"/>
      <c r="EN104" s="56"/>
      <c r="EO104" s="56"/>
      <c r="EP104" s="56"/>
      <c r="EQ104" s="56"/>
      <c r="ER104" s="56"/>
      <c r="ES104" s="56"/>
      <c r="ET104" s="56"/>
      <c r="EU104" s="56"/>
      <c r="EV104" s="56"/>
      <c r="EW104" s="56"/>
      <c r="EX104" s="56"/>
      <c r="EY104" s="56"/>
      <c r="EZ104" s="56"/>
      <c r="FA104" s="56"/>
      <c r="FB104" s="56"/>
      <c r="FC104" s="56"/>
      <c r="FD104" s="56"/>
      <c r="FE104" s="56"/>
      <c r="FF104" s="56"/>
      <c r="FG104" s="56"/>
      <c r="FH104" s="56"/>
      <c r="FI104" s="56"/>
      <c r="FJ104" s="56"/>
      <c r="FK104" s="56"/>
      <c r="FL104" s="56"/>
      <c r="FM104" s="56"/>
      <c r="FN104" s="56"/>
      <c r="FO104" s="56"/>
      <c r="FP104" s="56"/>
      <c r="FQ104" s="56"/>
      <c r="FR104" s="56"/>
      <c r="FS104" s="56"/>
      <c r="FT104" s="56"/>
      <c r="FU104" s="56"/>
      <c r="FV104" s="56"/>
      <c r="FW104" s="56"/>
      <c r="FX104" s="56"/>
      <c r="FY104" s="56"/>
      <c r="FZ104" s="56"/>
      <c r="GA104" s="56"/>
      <c r="GB104" s="56"/>
      <c r="GC104" s="56"/>
      <c r="GD104" s="56"/>
      <c r="GE104" s="56"/>
      <c r="GF104" s="56"/>
      <c r="GG104" s="56"/>
      <c r="GH104" s="56"/>
      <c r="GI104" s="56"/>
      <c r="GJ104" s="56"/>
      <c r="GK104" s="56"/>
      <c r="GL104" s="56"/>
      <c r="GM104" s="56"/>
      <c r="GN104" s="56"/>
      <c r="GO104" s="56"/>
      <c r="GP104" s="56"/>
      <c r="GQ104" s="56"/>
      <c r="GR104" s="56"/>
      <c r="GS104" s="56"/>
      <c r="GT104" s="56"/>
      <c r="GU104" s="56"/>
      <c r="GV104" s="56"/>
      <c r="GW104" s="56"/>
      <c r="GX104" s="56"/>
      <c r="GY104" s="56"/>
      <c r="GZ104" s="56"/>
      <c r="HA104" s="56"/>
      <c r="HB104" s="56"/>
      <c r="HC104" s="56"/>
      <c r="HD104" s="56"/>
      <c r="HE104" s="56"/>
      <c r="HF104" s="56"/>
      <c r="HG104" s="56"/>
      <c r="HH104" s="56"/>
      <c r="HI104" s="56"/>
      <c r="HJ104" s="56"/>
      <c r="HK104" s="56"/>
      <c r="HL104" s="56"/>
      <c r="HM104" s="56"/>
      <c r="HN104" s="56"/>
      <c r="HO104" s="56"/>
      <c r="HP104" s="56"/>
      <c r="HQ104" s="56"/>
      <c r="HR104" s="56"/>
      <c r="HS104" s="56"/>
      <c r="HT104" s="56"/>
      <c r="HU104" s="56"/>
      <c r="HV104" s="56"/>
      <c r="HW104" s="56"/>
      <c r="HX104" s="56"/>
      <c r="HY104" s="56"/>
      <c r="HZ104" s="56"/>
      <c r="IA104" s="56"/>
      <c r="IB104" s="56"/>
      <c r="IC104" s="56"/>
      <c r="ID104" s="56"/>
      <c r="IE104" s="56"/>
      <c r="IF104" s="56"/>
      <c r="IG104" s="56"/>
      <c r="IH104" s="56"/>
      <c r="II104" s="56"/>
      <c r="IJ104" s="56"/>
      <c r="IK104" s="56"/>
      <c r="IL104" s="56"/>
      <c r="IM104" s="56"/>
      <c r="IN104" s="56"/>
      <c r="IO104" s="56"/>
      <c r="IP104" s="56"/>
      <c r="IQ104" s="56"/>
      <c r="IR104" s="56"/>
      <c r="IS104" s="56"/>
      <c r="IT104" s="56"/>
      <c r="IU104" s="56"/>
      <c r="IV104" s="56"/>
      <c r="IW104" s="56"/>
      <c r="IX104" s="56"/>
      <c r="IY104" s="56"/>
      <c r="IZ104" s="56"/>
      <c r="JA104" s="56"/>
      <c r="JB104" s="56"/>
      <c r="JC104" s="56"/>
      <c r="JD104" s="56"/>
      <c r="JE104" s="56"/>
      <c r="JF104" s="56"/>
      <c r="JG104" s="56"/>
      <c r="JH104" s="56"/>
      <c r="JI104" s="56"/>
      <c r="JJ104" s="56"/>
      <c r="JK104" s="56"/>
      <c r="JL104" s="56"/>
      <c r="JM104" s="56"/>
      <c r="JN104" s="56"/>
      <c r="JO104" s="56"/>
      <c r="JP104" s="56"/>
      <c r="JQ104" s="56"/>
      <c r="JR104" s="56"/>
      <c r="JS104" s="56"/>
      <c r="JT104" s="56"/>
      <c r="JU104" s="56"/>
      <c r="JV104" s="56"/>
      <c r="JW104" s="56"/>
      <c r="JX104" s="56"/>
      <c r="JY104" s="56"/>
      <c r="JZ104" s="56"/>
      <c r="KA104" s="56"/>
      <c r="KB104" s="56"/>
      <c r="KC104" s="56"/>
      <c r="KD104" s="56"/>
      <c r="KE104" s="56"/>
      <c r="KF104" s="56"/>
      <c r="KG104" s="56"/>
      <c r="KH104" s="56"/>
      <c r="KI104" s="56"/>
      <c r="KJ104" s="56"/>
      <c r="KK104" s="56"/>
      <c r="KL104" s="56"/>
      <c r="KM104" s="56"/>
      <c r="KN104" s="56"/>
      <c r="KO104" s="56"/>
      <c r="KP104" s="56"/>
      <c r="KQ104" s="56"/>
      <c r="KR104" s="56"/>
      <c r="KS104" s="56"/>
      <c r="KT104" s="56"/>
      <c r="KU104" s="56"/>
      <c r="KV104" s="56"/>
      <c r="KW104" s="56"/>
      <c r="KX104" s="56"/>
      <c r="KY104" s="56"/>
      <c r="KZ104" s="56"/>
      <c r="LA104" s="56"/>
      <c r="LB104" s="56"/>
      <c r="LC104" s="56"/>
      <c r="LD104" s="56"/>
      <c r="LE104" s="56"/>
      <c r="LF104" s="56"/>
      <c r="LG104" s="56"/>
      <c r="LH104" s="56"/>
      <c r="LI104" s="56"/>
      <c r="LJ104" s="56"/>
      <c r="LK104" s="56"/>
      <c r="LL104" s="56"/>
      <c r="LM104" s="56"/>
      <c r="LN104" s="56"/>
      <c r="LO104" s="56"/>
      <c r="LP104" s="56"/>
      <c r="LQ104" s="56"/>
      <c r="LR104" s="56"/>
      <c r="LS104" s="56"/>
      <c r="LT104" s="56"/>
      <c r="LU104" s="56"/>
      <c r="LV104" s="56"/>
      <c r="LW104" s="56"/>
      <c r="LX104" s="56"/>
      <c r="LY104" s="56"/>
      <c r="LZ104" s="56"/>
      <c r="MA104" s="56"/>
      <c r="MB104" s="56"/>
      <c r="MC104" s="56"/>
      <c r="MD104" s="56"/>
      <c r="ME104" s="56"/>
      <c r="MF104" s="56"/>
      <c r="MG104" s="56"/>
      <c r="MH104" s="56"/>
      <c r="MI104" s="56"/>
      <c r="MJ104" s="56"/>
      <c r="MK104" s="56"/>
      <c r="ML104" s="56"/>
      <c r="MM104" s="56"/>
      <c r="MN104" s="56"/>
      <c r="MO104" s="56"/>
      <c r="MP104" s="56"/>
      <c r="MQ104" s="56"/>
      <c r="MR104" s="56"/>
      <c r="MS104" s="56"/>
      <c r="MT104" s="56"/>
      <c r="MU104" s="56"/>
      <c r="MV104" s="56"/>
      <c r="MW104" s="56"/>
      <c r="MX104" s="56"/>
      <c r="MY104" s="56"/>
      <c r="MZ104" s="56"/>
      <c r="NA104" s="56"/>
      <c r="NB104" s="56"/>
      <c r="NC104" s="56"/>
      <c r="ND104" s="56"/>
      <c r="NE104" s="56"/>
      <c r="NF104" s="56"/>
      <c r="NG104" s="56"/>
      <c r="NH104" s="56"/>
      <c r="NI104" s="56"/>
      <c r="NJ104" s="56"/>
      <c r="NK104" s="56"/>
      <c r="NL104" s="56"/>
      <c r="NM104" s="56"/>
      <c r="NN104" s="56"/>
      <c r="NO104" s="56"/>
      <c r="NP104" s="56"/>
      <c r="NQ104" s="56"/>
      <c r="NR104" s="56"/>
      <c r="NS104" s="56"/>
      <c r="NT104" s="56"/>
      <c r="NU104" s="56"/>
      <c r="NV104" s="56"/>
      <c r="NW104" s="56"/>
      <c r="NX104" s="56"/>
      <c r="NY104" s="56"/>
      <c r="NZ104" s="56"/>
      <c r="OA104" s="56"/>
      <c r="OB104" s="56"/>
      <c r="OC104" s="56"/>
      <c r="OD104" s="56"/>
      <c r="OE104" s="56"/>
      <c r="OF104" s="56"/>
      <c r="OG104" s="56"/>
      <c r="OH104" s="56"/>
      <c r="OI104" s="56"/>
      <c r="OJ104" s="56"/>
      <c r="OK104" s="56"/>
      <c r="OL104" s="56"/>
      <c r="OM104" s="56"/>
      <c r="ON104" s="56"/>
      <c r="OO104" s="56"/>
      <c r="OP104" s="56"/>
      <c r="OQ104" s="56"/>
      <c r="OR104" s="56"/>
      <c r="OS104" s="56"/>
      <c r="OT104" s="56"/>
      <c r="OU104" s="56"/>
      <c r="OV104" s="56"/>
      <c r="OW104" s="56"/>
      <c r="OX104" s="56"/>
      <c r="OY104" s="56"/>
      <c r="OZ104" s="56"/>
      <c r="PA104" s="56"/>
      <c r="PB104" s="56"/>
      <c r="PC104" s="56"/>
      <c r="PD104" s="56"/>
      <c r="PE104" s="56"/>
      <c r="PF104" s="56"/>
      <c r="PG104" s="56"/>
      <c r="PH104" s="56"/>
      <c r="PI104" s="56"/>
      <c r="PJ104" s="56"/>
      <c r="PK104" s="56"/>
      <c r="PL104" s="56"/>
      <c r="PM104" s="56"/>
      <c r="PN104" s="56"/>
      <c r="PO104" s="56"/>
      <c r="PP104" s="56"/>
      <c r="PQ104" s="56"/>
      <c r="PR104" s="56"/>
      <c r="PS104" s="56"/>
      <c r="PT104" s="56"/>
      <c r="PU104" s="56"/>
      <c r="PV104" s="56"/>
      <c r="PW104" s="56"/>
      <c r="PX104" s="56"/>
      <c r="PY104" s="56"/>
      <c r="PZ104" s="56"/>
      <c r="QA104" s="56"/>
      <c r="QB104" s="56"/>
      <c r="QC104" s="56"/>
      <c r="QD104" s="56"/>
      <c r="QE104" s="56"/>
      <c r="QF104" s="56"/>
      <c r="QG104" s="56"/>
      <c r="QH104" s="56"/>
      <c r="QI104" s="56"/>
      <c r="QJ104" s="56"/>
      <c r="QK104" s="56"/>
      <c r="QL104" s="56"/>
      <c r="QM104" s="56"/>
      <c r="QN104" s="56"/>
      <c r="QO104" s="56"/>
      <c r="QP104" s="56"/>
      <c r="QQ104" s="56"/>
      <c r="QR104" s="56"/>
      <c r="QS104" s="56"/>
      <c r="QT104" s="56"/>
      <c r="QU104" s="56"/>
      <c r="QV104" s="56"/>
      <c r="QW104" s="56"/>
      <c r="QX104" s="56"/>
      <c r="QY104" s="56"/>
      <c r="QZ104" s="56"/>
      <c r="RA104" s="56"/>
      <c r="RB104" s="56"/>
      <c r="RC104" s="56"/>
      <c r="RD104" s="56"/>
      <c r="RE104" s="56"/>
      <c r="RF104" s="56"/>
      <c r="RG104" s="56"/>
      <c r="RH104" s="56"/>
      <c r="RI104" s="56"/>
      <c r="RJ104" s="56"/>
      <c r="RK104" s="56"/>
      <c r="RL104" s="56"/>
      <c r="RM104" s="56"/>
      <c r="RN104" s="56"/>
      <c r="RO104" s="56"/>
      <c r="RP104" s="56"/>
      <c r="RQ104" s="56"/>
      <c r="RR104" s="56"/>
      <c r="RS104" s="56"/>
      <c r="RT104" s="56"/>
      <c r="RU104" s="56"/>
      <c r="RV104" s="56"/>
      <c r="RW104" s="56"/>
      <c r="RX104" s="56"/>
      <c r="RY104" s="56"/>
      <c r="RZ104" s="56"/>
      <c r="SA104" s="56"/>
      <c r="SB104" s="56"/>
      <c r="SC104" s="56"/>
      <c r="SD104" s="56"/>
      <c r="SE104" s="56"/>
      <c r="SF104" s="56"/>
      <c r="SG104" s="56"/>
      <c r="SH104" s="56"/>
      <c r="SI104" s="56"/>
      <c r="SJ104" s="56"/>
      <c r="SK104" s="56"/>
      <c r="SL104" s="56"/>
      <c r="SM104" s="56"/>
      <c r="SN104" s="56"/>
      <c r="SO104" s="56"/>
      <c r="SP104" s="56"/>
      <c r="SQ104" s="56"/>
      <c r="SR104" s="56"/>
      <c r="SS104" s="56"/>
      <c r="ST104" s="56"/>
      <c r="SU104" s="56"/>
      <c r="SV104" s="56"/>
      <c r="SW104" s="56"/>
      <c r="SX104" s="56"/>
      <c r="SY104" s="56"/>
      <c r="SZ104" s="56"/>
      <c r="TA104" s="56"/>
      <c r="TB104" s="56"/>
      <c r="TC104" s="56"/>
      <c r="TD104" s="56"/>
      <c r="TE104" s="56"/>
      <c r="TF104" s="56"/>
      <c r="TG104" s="56"/>
      <c r="TH104" s="56"/>
      <c r="TI104" s="56"/>
      <c r="TJ104" s="56"/>
      <c r="TK104" s="56"/>
      <c r="TL104" s="56"/>
      <c r="TM104" s="56"/>
      <c r="TN104" s="56"/>
      <c r="TO104" s="56"/>
      <c r="TP104" s="56"/>
      <c r="TQ104" s="56"/>
      <c r="TR104" s="56"/>
      <c r="TS104" s="56"/>
      <c r="TT104" s="56"/>
      <c r="TU104" s="56"/>
      <c r="TV104" s="56"/>
      <c r="TW104" s="56"/>
      <c r="TX104" s="56"/>
      <c r="TY104" s="56"/>
      <c r="TZ104" s="56"/>
      <c r="UA104" s="56"/>
      <c r="UB104" s="56"/>
      <c r="UC104" s="56"/>
      <c r="UD104" s="56"/>
      <c r="UE104" s="56"/>
      <c r="UF104" s="56"/>
      <c r="UG104" s="56"/>
      <c r="UH104" s="56"/>
      <c r="UI104" s="56"/>
      <c r="UJ104" s="56"/>
      <c r="UK104" s="56"/>
      <c r="UL104" s="56"/>
      <c r="UM104" s="56"/>
      <c r="UN104" s="56"/>
      <c r="UO104" s="56"/>
      <c r="UP104" s="56"/>
      <c r="UQ104" s="56"/>
      <c r="UR104" s="56"/>
      <c r="US104" s="56"/>
      <c r="UT104" s="56"/>
      <c r="UU104" s="56"/>
      <c r="UV104" s="56"/>
      <c r="UW104" s="56"/>
      <c r="UX104" s="56"/>
      <c r="UY104" s="56"/>
      <c r="UZ104" s="56"/>
      <c r="VA104" s="56"/>
      <c r="VB104" s="56"/>
      <c r="VC104" s="56"/>
      <c r="VD104" s="56"/>
      <c r="VE104" s="56"/>
      <c r="VF104" s="56"/>
      <c r="VG104" s="56"/>
      <c r="VH104" s="56"/>
      <c r="VI104" s="56"/>
      <c r="VJ104" s="56"/>
      <c r="VK104" s="56"/>
      <c r="VL104" s="56"/>
      <c r="VM104" s="56"/>
      <c r="VN104" s="56"/>
      <c r="VO104" s="56"/>
      <c r="VP104" s="56"/>
      <c r="VQ104" s="56"/>
      <c r="VR104" s="56"/>
      <c r="VS104" s="56"/>
      <c r="VT104" s="56"/>
      <c r="VU104" s="56"/>
      <c r="VV104" s="56"/>
      <c r="VW104" s="56"/>
      <c r="VX104" s="56"/>
      <c r="VY104" s="56"/>
      <c r="VZ104" s="56"/>
      <c r="WA104" s="56"/>
      <c r="WB104" s="56"/>
      <c r="WC104" s="56"/>
      <c r="WD104" s="56"/>
      <c r="WE104" s="56"/>
      <c r="WF104" s="56"/>
      <c r="WG104" s="56"/>
      <c r="WH104" s="56"/>
      <c r="WI104" s="56"/>
      <c r="WJ104" s="56"/>
      <c r="WK104" s="56"/>
      <c r="WL104" s="56"/>
      <c r="WM104" s="56"/>
      <c r="WN104" s="56"/>
      <c r="WO104" s="56"/>
      <c r="WP104" s="56"/>
      <c r="WQ104" s="56"/>
      <c r="WR104" s="56"/>
      <c r="WS104" s="56"/>
      <c r="WT104" s="56"/>
      <c r="WU104" s="56"/>
      <c r="WV104" s="56"/>
      <c r="WW104" s="56"/>
      <c r="WX104" s="56"/>
      <c r="WY104" s="56"/>
      <c r="WZ104" s="56"/>
      <c r="XA104" s="56"/>
      <c r="XB104" s="56"/>
      <c r="XC104" s="56"/>
      <c r="XD104" s="56"/>
      <c r="XE104" s="56"/>
      <c r="XF104" s="56"/>
      <c r="XG104" s="56"/>
      <c r="XH104" s="56"/>
      <c r="XI104" s="56"/>
      <c r="XJ104" s="56"/>
      <c r="XK104" s="56"/>
      <c r="XL104" s="56"/>
      <c r="XM104" s="56"/>
      <c r="XN104" s="56"/>
      <c r="XO104" s="56"/>
      <c r="XP104" s="56"/>
      <c r="XQ104" s="56"/>
      <c r="XR104" s="56"/>
      <c r="XS104" s="56"/>
      <c r="XT104" s="56"/>
      <c r="XU104" s="56"/>
      <c r="XV104" s="56"/>
      <c r="XW104" s="56"/>
      <c r="XX104" s="56"/>
      <c r="XY104" s="56"/>
      <c r="XZ104" s="56"/>
      <c r="YA104" s="56"/>
      <c r="YB104" s="56"/>
      <c r="YC104" s="56"/>
      <c r="YD104" s="56"/>
      <c r="YE104" s="56"/>
      <c r="YF104" s="56"/>
      <c r="YG104" s="56"/>
      <c r="YH104" s="56"/>
      <c r="YI104" s="56"/>
      <c r="YJ104" s="56"/>
      <c r="YK104" s="56"/>
      <c r="YL104" s="56"/>
      <c r="YM104" s="56"/>
      <c r="YN104" s="56"/>
      <c r="YO104" s="56"/>
      <c r="YP104" s="56"/>
      <c r="YQ104" s="56"/>
      <c r="YR104" s="56"/>
      <c r="YS104" s="56"/>
      <c r="YT104" s="56"/>
      <c r="YU104" s="56"/>
      <c r="YV104" s="56"/>
      <c r="YW104" s="56"/>
      <c r="YX104" s="56"/>
      <c r="YY104" s="56"/>
    </row>
    <row r="105" spans="2:675" s="1" customFormat="1" ht="15" hidden="1" customHeight="1">
      <c r="B105" s="56"/>
      <c r="C105" s="56"/>
      <c r="D105" s="56"/>
      <c r="E105" s="56"/>
      <c r="F105" s="56"/>
      <c r="G105" s="56"/>
      <c r="H105" s="56"/>
      <c r="I105" s="56"/>
      <c r="J105" s="56"/>
      <c r="K105" s="56"/>
      <c r="L105" s="56"/>
      <c r="M105" s="56"/>
      <c r="N105" s="56"/>
      <c r="O105" s="56"/>
      <c r="P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6"/>
      <c r="AN105" s="56"/>
      <c r="AO105" s="56"/>
      <c r="AP105" s="56"/>
      <c r="AQ105" s="56"/>
      <c r="AR105" s="56"/>
      <c r="AS105" s="56"/>
      <c r="AT105" s="56"/>
      <c r="AU105" s="56"/>
      <c r="AV105" s="56"/>
      <c r="AW105" s="56"/>
      <c r="AX105" s="56"/>
      <c r="AY105" s="56"/>
      <c r="AZ105" s="56"/>
      <c r="BA105" s="56"/>
      <c r="BB105" s="56"/>
      <c r="BC105" s="56"/>
      <c r="BD105" s="56"/>
      <c r="BE105" s="56"/>
      <c r="BF105" s="56"/>
      <c r="BG105" s="56"/>
      <c r="BH105" s="56"/>
      <c r="BI105" s="56"/>
      <c r="BJ105" s="56"/>
      <c r="BK105" s="56"/>
      <c r="BL105" s="56"/>
      <c r="BM105" s="56"/>
      <c r="BN105" s="56"/>
      <c r="BO105" s="56"/>
      <c r="BP105" s="56"/>
      <c r="BQ105" s="56"/>
      <c r="BR105" s="56"/>
      <c r="BS105" s="56"/>
      <c r="BT105" s="56"/>
      <c r="BU105" s="56"/>
      <c r="BV105" s="56"/>
      <c r="BW105" s="56"/>
      <c r="BX105" s="56"/>
      <c r="BY105" s="56"/>
      <c r="BZ105" s="56"/>
      <c r="CA105" s="56"/>
      <c r="CB105" s="56"/>
      <c r="CC105" s="56"/>
      <c r="CD105" s="56"/>
      <c r="CE105" s="56"/>
      <c r="CF105" s="56"/>
      <c r="CG105" s="56"/>
      <c r="CH105" s="56"/>
      <c r="CI105" s="56"/>
      <c r="CJ105" s="56"/>
      <c r="CK105" s="56"/>
      <c r="CL105" s="56"/>
      <c r="CM105" s="56"/>
      <c r="CN105" s="56"/>
      <c r="CO105" s="56"/>
      <c r="CP105" s="56"/>
      <c r="CQ105" s="56"/>
      <c r="CR105" s="56"/>
      <c r="CS105" s="56"/>
      <c r="CT105" s="56"/>
      <c r="CU105" s="56"/>
      <c r="CV105" s="56"/>
      <c r="CW105" s="56"/>
      <c r="CX105" s="56"/>
      <c r="CY105" s="56"/>
      <c r="CZ105" s="56"/>
      <c r="DA105" s="56"/>
      <c r="DB105" s="56"/>
      <c r="DC105" s="56"/>
      <c r="DD105" s="56"/>
      <c r="DE105" s="56"/>
      <c r="DF105" s="56"/>
      <c r="DG105" s="56"/>
      <c r="DH105" s="56"/>
      <c r="DI105" s="56"/>
      <c r="DJ105" s="56"/>
      <c r="DK105" s="56"/>
      <c r="DL105" s="56"/>
      <c r="DM105" s="56"/>
      <c r="DN105" s="56"/>
      <c r="DO105" s="56"/>
      <c r="DP105" s="56"/>
      <c r="DQ105" s="56"/>
      <c r="DR105" s="56"/>
      <c r="DS105" s="56"/>
      <c r="DT105" s="56"/>
      <c r="DU105" s="56"/>
      <c r="DV105" s="56"/>
      <c r="DW105" s="56"/>
      <c r="DX105" s="56"/>
      <c r="DY105" s="56"/>
      <c r="DZ105" s="56"/>
      <c r="EA105" s="56"/>
      <c r="EB105" s="56"/>
      <c r="EC105" s="56"/>
      <c r="ED105" s="56"/>
      <c r="EE105" s="56"/>
      <c r="EF105" s="56"/>
      <c r="EG105" s="56"/>
      <c r="EH105" s="56"/>
      <c r="EI105" s="56"/>
      <c r="EJ105" s="56"/>
      <c r="EK105" s="56"/>
      <c r="EL105" s="56"/>
      <c r="EM105" s="56"/>
      <c r="EN105" s="56"/>
      <c r="EO105" s="56"/>
      <c r="EP105" s="56"/>
      <c r="EQ105" s="56"/>
      <c r="ER105" s="56"/>
      <c r="ES105" s="56"/>
      <c r="ET105" s="56"/>
      <c r="EU105" s="56"/>
      <c r="EV105" s="56"/>
      <c r="EW105" s="56"/>
      <c r="EX105" s="56"/>
      <c r="EY105" s="56"/>
      <c r="EZ105" s="56"/>
      <c r="FA105" s="56"/>
      <c r="FB105" s="56"/>
      <c r="FC105" s="56"/>
      <c r="FD105" s="56"/>
      <c r="FE105" s="56"/>
      <c r="FF105" s="56"/>
      <c r="FG105" s="56"/>
      <c r="FH105" s="56"/>
      <c r="FI105" s="56"/>
      <c r="FJ105" s="56"/>
      <c r="FK105" s="56"/>
      <c r="FL105" s="56"/>
      <c r="FM105" s="56"/>
      <c r="FN105" s="56"/>
      <c r="FO105" s="56"/>
      <c r="FP105" s="56"/>
      <c r="FQ105" s="56"/>
      <c r="FR105" s="56"/>
      <c r="FS105" s="56"/>
      <c r="FT105" s="56"/>
      <c r="FU105" s="56"/>
      <c r="FV105" s="56"/>
      <c r="FW105" s="56"/>
      <c r="FX105" s="56"/>
      <c r="FY105" s="56"/>
      <c r="FZ105" s="56"/>
      <c r="GA105" s="56"/>
      <c r="GB105" s="56"/>
      <c r="GC105" s="56"/>
      <c r="GD105" s="56"/>
      <c r="GE105" s="56"/>
      <c r="GF105" s="56"/>
      <c r="GG105" s="56"/>
      <c r="GH105" s="56"/>
      <c r="GI105" s="56"/>
      <c r="GJ105" s="56"/>
      <c r="GK105" s="56"/>
      <c r="GL105" s="56"/>
      <c r="GM105" s="56"/>
      <c r="GN105" s="56"/>
      <c r="GO105" s="56"/>
      <c r="GP105" s="56"/>
      <c r="GQ105" s="56"/>
      <c r="GR105" s="56"/>
      <c r="GS105" s="56"/>
      <c r="GT105" s="56"/>
      <c r="GU105" s="56"/>
      <c r="GV105" s="56"/>
      <c r="GW105" s="56"/>
      <c r="GX105" s="56"/>
      <c r="GY105" s="56"/>
      <c r="GZ105" s="56"/>
      <c r="HA105" s="56"/>
      <c r="HB105" s="56"/>
      <c r="HC105" s="56"/>
      <c r="HD105" s="56"/>
      <c r="HE105" s="56"/>
      <c r="HF105" s="56"/>
      <c r="HG105" s="56"/>
      <c r="HH105" s="56"/>
      <c r="HI105" s="56"/>
      <c r="HJ105" s="56"/>
      <c r="HK105" s="56"/>
      <c r="HL105" s="56"/>
      <c r="HM105" s="56"/>
      <c r="HN105" s="56"/>
      <c r="HO105" s="56"/>
      <c r="HP105" s="56"/>
      <c r="HQ105" s="56"/>
      <c r="HR105" s="56"/>
      <c r="HS105" s="56"/>
      <c r="HT105" s="56"/>
      <c r="HU105" s="56"/>
      <c r="HV105" s="56"/>
      <c r="HW105" s="56"/>
      <c r="HX105" s="56"/>
      <c r="HY105" s="56"/>
      <c r="HZ105" s="56"/>
      <c r="IA105" s="56"/>
      <c r="IB105" s="56"/>
      <c r="IC105" s="56"/>
      <c r="ID105" s="56"/>
      <c r="IE105" s="56"/>
      <c r="IF105" s="56"/>
      <c r="IG105" s="56"/>
      <c r="IH105" s="56"/>
      <c r="II105" s="56"/>
      <c r="IJ105" s="56"/>
      <c r="IK105" s="56"/>
      <c r="IL105" s="56"/>
      <c r="IM105" s="56"/>
      <c r="IN105" s="56"/>
      <c r="IO105" s="56"/>
      <c r="IP105" s="56"/>
      <c r="IQ105" s="56"/>
      <c r="IR105" s="56"/>
      <c r="IS105" s="56"/>
      <c r="IT105" s="56"/>
      <c r="IU105" s="56"/>
      <c r="IV105" s="56"/>
      <c r="IW105" s="56"/>
      <c r="IX105" s="56"/>
      <c r="IY105" s="56"/>
      <c r="IZ105" s="56"/>
      <c r="JA105" s="56"/>
      <c r="JB105" s="56"/>
      <c r="JC105" s="56"/>
      <c r="JD105" s="56"/>
      <c r="JE105" s="56"/>
      <c r="JF105" s="56"/>
      <c r="JG105" s="56"/>
      <c r="JH105" s="56"/>
      <c r="JI105" s="56"/>
      <c r="JJ105" s="56"/>
      <c r="JK105" s="56"/>
      <c r="JL105" s="56"/>
      <c r="JM105" s="56"/>
      <c r="JN105" s="56"/>
      <c r="JO105" s="56"/>
      <c r="JP105" s="56"/>
      <c r="JQ105" s="56"/>
      <c r="JR105" s="56"/>
      <c r="JS105" s="56"/>
      <c r="JT105" s="56"/>
      <c r="JU105" s="56"/>
      <c r="JV105" s="56"/>
      <c r="JW105" s="56"/>
      <c r="JX105" s="56"/>
      <c r="JY105" s="56"/>
      <c r="JZ105" s="56"/>
      <c r="KA105" s="56"/>
      <c r="KB105" s="56"/>
      <c r="KC105" s="56"/>
      <c r="KD105" s="56"/>
      <c r="KE105" s="56"/>
      <c r="KF105" s="56"/>
      <c r="KG105" s="56"/>
      <c r="KH105" s="56"/>
      <c r="KI105" s="56"/>
      <c r="KJ105" s="56"/>
      <c r="KK105" s="56"/>
      <c r="KL105" s="56"/>
      <c r="KM105" s="56"/>
      <c r="KN105" s="56"/>
      <c r="KO105" s="56"/>
      <c r="KP105" s="56"/>
      <c r="KQ105" s="56"/>
      <c r="KR105" s="56"/>
      <c r="KS105" s="56"/>
      <c r="KT105" s="56"/>
      <c r="KU105" s="56"/>
      <c r="KV105" s="56"/>
      <c r="KW105" s="56"/>
      <c r="KX105" s="56"/>
      <c r="KY105" s="56"/>
      <c r="KZ105" s="56"/>
      <c r="LA105" s="56"/>
      <c r="LB105" s="56"/>
      <c r="LC105" s="56"/>
      <c r="LD105" s="56"/>
      <c r="LE105" s="56"/>
      <c r="LF105" s="56"/>
      <c r="LG105" s="56"/>
      <c r="LH105" s="56"/>
      <c r="LI105" s="56"/>
      <c r="LJ105" s="56"/>
      <c r="LK105" s="56"/>
      <c r="LL105" s="56"/>
      <c r="LM105" s="56"/>
      <c r="LN105" s="56"/>
      <c r="LO105" s="56"/>
      <c r="LP105" s="56"/>
      <c r="LQ105" s="56"/>
      <c r="LR105" s="56"/>
      <c r="LS105" s="56"/>
      <c r="LT105" s="56"/>
      <c r="LU105" s="56"/>
      <c r="LV105" s="56"/>
      <c r="LW105" s="56"/>
      <c r="LX105" s="56"/>
      <c r="LY105" s="56"/>
      <c r="LZ105" s="56"/>
      <c r="MA105" s="56"/>
      <c r="MB105" s="56"/>
      <c r="MC105" s="56"/>
      <c r="MD105" s="56"/>
      <c r="ME105" s="56"/>
      <c r="MF105" s="56"/>
      <c r="MG105" s="56"/>
      <c r="MH105" s="56"/>
      <c r="MI105" s="56"/>
      <c r="MJ105" s="56"/>
      <c r="MK105" s="56"/>
      <c r="ML105" s="56"/>
      <c r="MM105" s="56"/>
      <c r="MN105" s="56"/>
      <c r="MO105" s="56"/>
      <c r="MP105" s="56"/>
      <c r="MQ105" s="56"/>
      <c r="MR105" s="56"/>
      <c r="MS105" s="56"/>
      <c r="MT105" s="56"/>
      <c r="MU105" s="56"/>
      <c r="MV105" s="56"/>
      <c r="MW105" s="56"/>
      <c r="MX105" s="56"/>
      <c r="MY105" s="56"/>
      <c r="MZ105" s="56"/>
      <c r="NA105" s="56"/>
      <c r="NB105" s="56"/>
      <c r="NC105" s="56"/>
      <c r="ND105" s="56"/>
      <c r="NE105" s="56"/>
      <c r="NF105" s="56"/>
      <c r="NG105" s="56"/>
      <c r="NH105" s="56"/>
      <c r="NI105" s="56"/>
      <c r="NJ105" s="56"/>
      <c r="NK105" s="56"/>
      <c r="NL105" s="56"/>
      <c r="NM105" s="56"/>
      <c r="NN105" s="56"/>
      <c r="NO105" s="56"/>
      <c r="NP105" s="56"/>
      <c r="NQ105" s="56"/>
      <c r="NR105" s="56"/>
      <c r="NS105" s="56"/>
      <c r="NT105" s="56"/>
      <c r="NU105" s="56"/>
      <c r="NV105" s="56"/>
      <c r="NW105" s="56"/>
      <c r="NX105" s="56"/>
      <c r="NY105" s="56"/>
      <c r="NZ105" s="56"/>
      <c r="OA105" s="56"/>
      <c r="OB105" s="56"/>
      <c r="OC105" s="56"/>
      <c r="OD105" s="56"/>
      <c r="OE105" s="56"/>
      <c r="OF105" s="56"/>
      <c r="OG105" s="56"/>
      <c r="OH105" s="56"/>
      <c r="OI105" s="56"/>
      <c r="OJ105" s="56"/>
      <c r="OK105" s="56"/>
      <c r="OL105" s="56"/>
      <c r="OM105" s="56"/>
      <c r="ON105" s="56"/>
      <c r="OO105" s="56"/>
      <c r="OP105" s="56"/>
      <c r="OQ105" s="56"/>
      <c r="OR105" s="56"/>
      <c r="OS105" s="56"/>
      <c r="OT105" s="56"/>
      <c r="OU105" s="56"/>
      <c r="OV105" s="56"/>
      <c r="OW105" s="56"/>
      <c r="OX105" s="56"/>
      <c r="OY105" s="56"/>
      <c r="OZ105" s="56"/>
      <c r="PA105" s="56"/>
      <c r="PB105" s="56"/>
      <c r="PC105" s="56"/>
      <c r="PD105" s="56"/>
      <c r="PE105" s="56"/>
      <c r="PF105" s="56"/>
      <c r="PG105" s="56"/>
      <c r="PH105" s="56"/>
      <c r="PI105" s="56"/>
      <c r="PJ105" s="56"/>
      <c r="PK105" s="56"/>
      <c r="PL105" s="56"/>
      <c r="PM105" s="56"/>
      <c r="PN105" s="56"/>
      <c r="PO105" s="56"/>
      <c r="PP105" s="56"/>
      <c r="PQ105" s="56"/>
      <c r="PR105" s="56"/>
      <c r="PS105" s="56"/>
      <c r="PT105" s="56"/>
      <c r="PU105" s="56"/>
      <c r="PV105" s="56"/>
      <c r="PW105" s="56"/>
      <c r="PX105" s="56"/>
      <c r="PY105" s="56"/>
      <c r="PZ105" s="56"/>
      <c r="QA105" s="56"/>
      <c r="QB105" s="56"/>
      <c r="QC105" s="56"/>
      <c r="QD105" s="56"/>
      <c r="QE105" s="56"/>
      <c r="QF105" s="56"/>
      <c r="QG105" s="56"/>
      <c r="QH105" s="56"/>
      <c r="QI105" s="56"/>
      <c r="QJ105" s="56"/>
      <c r="QK105" s="56"/>
      <c r="QL105" s="56"/>
      <c r="QM105" s="56"/>
      <c r="QN105" s="56"/>
      <c r="QO105" s="56"/>
      <c r="QP105" s="56"/>
      <c r="QQ105" s="56"/>
      <c r="QR105" s="56"/>
      <c r="QS105" s="56"/>
      <c r="QT105" s="56"/>
      <c r="QU105" s="56"/>
      <c r="QV105" s="56"/>
      <c r="QW105" s="56"/>
      <c r="QX105" s="56"/>
      <c r="QY105" s="56"/>
      <c r="QZ105" s="56"/>
      <c r="RA105" s="56"/>
      <c r="RB105" s="56"/>
      <c r="RC105" s="56"/>
      <c r="RD105" s="56"/>
      <c r="RE105" s="56"/>
      <c r="RF105" s="56"/>
      <c r="RG105" s="56"/>
      <c r="RH105" s="56"/>
      <c r="RI105" s="56"/>
      <c r="RJ105" s="56"/>
      <c r="RK105" s="56"/>
      <c r="RL105" s="56"/>
      <c r="RM105" s="56"/>
      <c r="RN105" s="56"/>
      <c r="RO105" s="56"/>
      <c r="RP105" s="56"/>
      <c r="RQ105" s="56"/>
      <c r="RR105" s="56"/>
      <c r="RS105" s="56"/>
      <c r="RT105" s="56"/>
      <c r="RU105" s="56"/>
      <c r="RV105" s="56"/>
      <c r="RW105" s="56"/>
      <c r="RX105" s="56"/>
      <c r="RY105" s="56"/>
      <c r="RZ105" s="56"/>
      <c r="SA105" s="56"/>
      <c r="SB105" s="56"/>
      <c r="SC105" s="56"/>
      <c r="SD105" s="56"/>
      <c r="SE105" s="56"/>
      <c r="SF105" s="56"/>
      <c r="SG105" s="56"/>
      <c r="SH105" s="56"/>
      <c r="SI105" s="56"/>
      <c r="SJ105" s="56"/>
      <c r="SK105" s="56"/>
      <c r="SL105" s="56"/>
      <c r="SM105" s="56"/>
      <c r="SN105" s="56"/>
      <c r="SO105" s="56"/>
      <c r="SP105" s="56"/>
      <c r="SQ105" s="56"/>
      <c r="SR105" s="56"/>
      <c r="SS105" s="56"/>
      <c r="ST105" s="56"/>
      <c r="SU105" s="56"/>
      <c r="SV105" s="56"/>
      <c r="SW105" s="56"/>
      <c r="SX105" s="56"/>
      <c r="SY105" s="56"/>
      <c r="SZ105" s="56"/>
      <c r="TA105" s="56"/>
      <c r="TB105" s="56"/>
      <c r="TC105" s="56"/>
      <c r="TD105" s="56"/>
      <c r="TE105" s="56"/>
      <c r="TF105" s="56"/>
      <c r="TG105" s="56"/>
      <c r="TH105" s="56"/>
      <c r="TI105" s="56"/>
      <c r="TJ105" s="56"/>
      <c r="TK105" s="56"/>
      <c r="TL105" s="56"/>
      <c r="TM105" s="56"/>
      <c r="TN105" s="56"/>
      <c r="TO105" s="56"/>
      <c r="TP105" s="56"/>
      <c r="TQ105" s="56"/>
      <c r="TR105" s="56"/>
      <c r="TS105" s="56"/>
      <c r="TT105" s="56"/>
      <c r="TU105" s="56"/>
      <c r="TV105" s="56"/>
      <c r="TW105" s="56"/>
      <c r="TX105" s="56"/>
      <c r="TY105" s="56"/>
      <c r="TZ105" s="56"/>
      <c r="UA105" s="56"/>
      <c r="UB105" s="56"/>
      <c r="UC105" s="56"/>
      <c r="UD105" s="56"/>
      <c r="UE105" s="56"/>
      <c r="UF105" s="56"/>
      <c r="UG105" s="56"/>
      <c r="UH105" s="56"/>
      <c r="UI105" s="56"/>
      <c r="UJ105" s="56"/>
      <c r="UK105" s="56"/>
      <c r="UL105" s="56"/>
      <c r="UM105" s="56"/>
      <c r="UN105" s="56"/>
      <c r="UO105" s="56"/>
      <c r="UP105" s="56"/>
      <c r="UQ105" s="56"/>
      <c r="UR105" s="56"/>
      <c r="US105" s="56"/>
      <c r="UT105" s="56"/>
      <c r="UU105" s="56"/>
      <c r="UV105" s="56"/>
      <c r="UW105" s="56"/>
      <c r="UX105" s="56"/>
      <c r="UY105" s="56"/>
      <c r="UZ105" s="56"/>
      <c r="VA105" s="56"/>
      <c r="VB105" s="56"/>
      <c r="VC105" s="56"/>
      <c r="VD105" s="56"/>
      <c r="VE105" s="56"/>
      <c r="VF105" s="56"/>
      <c r="VG105" s="56"/>
      <c r="VH105" s="56"/>
      <c r="VI105" s="56"/>
      <c r="VJ105" s="56"/>
      <c r="VK105" s="56"/>
      <c r="VL105" s="56"/>
      <c r="VM105" s="56"/>
      <c r="VN105" s="56"/>
      <c r="VO105" s="56"/>
      <c r="VP105" s="56"/>
      <c r="VQ105" s="56"/>
      <c r="VR105" s="56"/>
      <c r="VS105" s="56"/>
      <c r="VT105" s="56"/>
      <c r="VU105" s="56"/>
      <c r="VV105" s="56"/>
      <c r="VW105" s="56"/>
      <c r="VX105" s="56"/>
      <c r="VY105" s="56"/>
      <c r="VZ105" s="56"/>
      <c r="WA105" s="56"/>
      <c r="WB105" s="56"/>
      <c r="WC105" s="56"/>
      <c r="WD105" s="56"/>
      <c r="WE105" s="56"/>
      <c r="WF105" s="56"/>
      <c r="WG105" s="56"/>
      <c r="WH105" s="56"/>
      <c r="WI105" s="56"/>
      <c r="WJ105" s="56"/>
      <c r="WK105" s="56"/>
      <c r="WL105" s="56"/>
      <c r="WM105" s="56"/>
      <c r="WN105" s="56"/>
      <c r="WO105" s="56"/>
      <c r="WP105" s="56"/>
      <c r="WQ105" s="56"/>
      <c r="WR105" s="56"/>
      <c r="WS105" s="56"/>
      <c r="WT105" s="56"/>
      <c r="WU105" s="56"/>
      <c r="WV105" s="56"/>
      <c r="WW105" s="56"/>
      <c r="WX105" s="56"/>
      <c r="WY105" s="56"/>
      <c r="WZ105" s="56"/>
      <c r="XA105" s="56"/>
      <c r="XB105" s="56"/>
      <c r="XC105" s="56"/>
      <c r="XD105" s="56"/>
      <c r="XE105" s="56"/>
      <c r="XF105" s="56"/>
      <c r="XG105" s="56"/>
      <c r="XH105" s="56"/>
      <c r="XI105" s="56"/>
      <c r="XJ105" s="56"/>
      <c r="XK105" s="56"/>
      <c r="XL105" s="56"/>
      <c r="XM105" s="56"/>
      <c r="XN105" s="56"/>
      <c r="XO105" s="56"/>
      <c r="XP105" s="56"/>
      <c r="XQ105" s="56"/>
      <c r="XR105" s="56"/>
      <c r="XS105" s="56"/>
      <c r="XT105" s="56"/>
      <c r="XU105" s="56"/>
      <c r="XV105" s="56"/>
      <c r="XW105" s="56"/>
      <c r="XX105" s="56"/>
      <c r="XY105" s="56"/>
      <c r="XZ105" s="56"/>
      <c r="YA105" s="56"/>
      <c r="YB105" s="56"/>
      <c r="YC105" s="56"/>
      <c r="YD105" s="56"/>
      <c r="YE105" s="56"/>
      <c r="YF105" s="56"/>
      <c r="YG105" s="56"/>
      <c r="YH105" s="56"/>
      <c r="YI105" s="56"/>
      <c r="YJ105" s="56"/>
      <c r="YK105" s="56"/>
      <c r="YL105" s="56"/>
      <c r="YM105" s="56"/>
      <c r="YN105" s="56"/>
      <c r="YO105" s="56"/>
      <c r="YP105" s="56"/>
      <c r="YQ105" s="56"/>
      <c r="YR105" s="56"/>
      <c r="YS105" s="56"/>
      <c r="YT105" s="56"/>
      <c r="YU105" s="56"/>
      <c r="YV105" s="56"/>
      <c r="YW105" s="56"/>
      <c r="YX105" s="56"/>
      <c r="YY105" s="56"/>
    </row>
    <row r="106" spans="2:675" s="1" customFormat="1" ht="12.75" hidden="1">
      <c r="B106" s="56"/>
      <c r="C106" s="56"/>
      <c r="D106" s="56"/>
      <c r="E106" s="56"/>
      <c r="F106" s="56"/>
      <c r="G106" s="56"/>
      <c r="H106" s="56"/>
      <c r="I106" s="56"/>
      <c r="J106" s="56"/>
      <c r="K106" s="56"/>
      <c r="L106" s="56"/>
      <c r="M106" s="56"/>
      <c r="N106" s="56"/>
      <c r="O106" s="56"/>
      <c r="P106" s="56"/>
      <c r="Q106" s="56"/>
      <c r="R106" s="56"/>
      <c r="S106" s="56"/>
      <c r="T106" s="56"/>
      <c r="U106" s="56"/>
      <c r="V106" s="56"/>
      <c r="W106" s="56"/>
      <c r="X106" s="56"/>
      <c r="Y106" s="56"/>
      <c r="Z106" s="56"/>
      <c r="AA106" s="56"/>
      <c r="AB106" s="56"/>
      <c r="AC106" s="56"/>
      <c r="AD106" s="56"/>
      <c r="AE106" s="56"/>
      <c r="AF106" s="56"/>
      <c r="AG106" s="56"/>
      <c r="AH106" s="56"/>
      <c r="AI106" s="56"/>
      <c r="AJ106" s="56"/>
      <c r="AK106" s="56"/>
      <c r="AL106" s="56"/>
      <c r="AM106" s="56"/>
      <c r="AN106" s="56"/>
      <c r="AO106" s="56"/>
      <c r="AP106" s="56"/>
      <c r="AQ106" s="56"/>
      <c r="AR106" s="56"/>
      <c r="AS106" s="56"/>
      <c r="AT106" s="56"/>
      <c r="AU106" s="56"/>
      <c r="AV106" s="56"/>
      <c r="AW106" s="56"/>
      <c r="AX106" s="56"/>
      <c r="AY106" s="56"/>
      <c r="AZ106" s="56"/>
      <c r="BA106" s="56"/>
      <c r="BB106" s="56"/>
      <c r="BC106" s="56"/>
      <c r="BD106" s="56"/>
      <c r="BE106" s="56"/>
      <c r="BF106" s="56"/>
      <c r="BG106" s="56"/>
      <c r="BH106" s="56"/>
      <c r="BI106" s="56"/>
      <c r="BJ106" s="56"/>
      <c r="BK106" s="56"/>
      <c r="BL106" s="56"/>
      <c r="BM106" s="56"/>
      <c r="BN106" s="56"/>
      <c r="BO106" s="56"/>
      <c r="BP106" s="56"/>
      <c r="BQ106" s="56"/>
      <c r="BR106" s="56"/>
      <c r="BS106" s="56"/>
      <c r="BT106" s="56"/>
      <c r="BU106" s="56"/>
      <c r="BV106" s="56"/>
      <c r="BW106" s="56"/>
      <c r="BX106" s="56"/>
      <c r="BY106" s="56"/>
      <c r="BZ106" s="56"/>
      <c r="CA106" s="56"/>
      <c r="CB106" s="56"/>
      <c r="CC106" s="56"/>
      <c r="CD106" s="56"/>
      <c r="CE106" s="56"/>
      <c r="CF106" s="56"/>
      <c r="CG106" s="56"/>
      <c r="CH106" s="56"/>
      <c r="CI106" s="56"/>
      <c r="CJ106" s="56"/>
      <c r="CK106" s="56"/>
      <c r="CL106" s="56"/>
      <c r="CM106" s="56"/>
      <c r="CN106" s="56"/>
      <c r="CO106" s="56"/>
      <c r="CP106" s="56"/>
      <c r="CQ106" s="56"/>
      <c r="CR106" s="56"/>
      <c r="CS106" s="56"/>
      <c r="CT106" s="56"/>
      <c r="CU106" s="56"/>
      <c r="CV106" s="56"/>
      <c r="CW106" s="56"/>
      <c r="CX106" s="56"/>
      <c r="CY106" s="56"/>
      <c r="CZ106" s="56"/>
      <c r="DA106" s="56"/>
      <c r="DB106" s="56"/>
      <c r="DC106" s="56"/>
      <c r="DD106" s="56"/>
      <c r="DE106" s="56"/>
      <c r="DF106" s="56"/>
      <c r="DG106" s="56"/>
      <c r="DH106" s="56"/>
      <c r="DI106" s="56"/>
      <c r="DJ106" s="56"/>
      <c r="DK106" s="56"/>
      <c r="DL106" s="56"/>
      <c r="DM106" s="56"/>
      <c r="DN106" s="56"/>
      <c r="DO106" s="56"/>
      <c r="DP106" s="56"/>
      <c r="DQ106" s="56"/>
      <c r="DR106" s="56"/>
      <c r="DS106" s="56"/>
      <c r="DT106" s="56"/>
      <c r="DU106" s="56"/>
      <c r="DV106" s="56"/>
      <c r="DW106" s="56"/>
      <c r="DX106" s="56"/>
      <c r="DY106" s="56"/>
      <c r="DZ106" s="56"/>
      <c r="EA106" s="56"/>
      <c r="EB106" s="56"/>
      <c r="EC106" s="56"/>
      <c r="ED106" s="56"/>
      <c r="EE106" s="56"/>
      <c r="EF106" s="56"/>
      <c r="EG106" s="56"/>
      <c r="EH106" s="56"/>
      <c r="EI106" s="56"/>
      <c r="EJ106" s="56"/>
      <c r="EK106" s="56"/>
      <c r="EL106" s="56"/>
      <c r="EM106" s="56"/>
      <c r="EN106" s="56"/>
      <c r="EO106" s="56"/>
      <c r="EP106" s="56"/>
      <c r="EQ106" s="56"/>
      <c r="ER106" s="56"/>
      <c r="ES106" s="56"/>
      <c r="ET106" s="56"/>
      <c r="EU106" s="56"/>
      <c r="EV106" s="56"/>
      <c r="EW106" s="56"/>
      <c r="EX106" s="56"/>
      <c r="EY106" s="56"/>
      <c r="EZ106" s="56"/>
      <c r="FA106" s="56"/>
      <c r="FB106" s="56"/>
      <c r="FC106" s="56"/>
      <c r="FD106" s="56"/>
      <c r="FE106" s="56"/>
      <c r="FF106" s="56"/>
      <c r="FG106" s="56"/>
      <c r="FH106" s="56"/>
      <c r="FI106" s="56"/>
      <c r="FJ106" s="56"/>
      <c r="FK106" s="56"/>
      <c r="FL106" s="56"/>
      <c r="FM106" s="56"/>
      <c r="FN106" s="56"/>
      <c r="FO106" s="56"/>
      <c r="FP106" s="56"/>
      <c r="FQ106" s="56"/>
      <c r="FR106" s="56"/>
      <c r="FS106" s="56"/>
      <c r="FT106" s="56"/>
      <c r="FU106" s="56"/>
      <c r="FV106" s="56"/>
      <c r="FW106" s="56"/>
      <c r="FX106" s="56"/>
      <c r="FY106" s="56"/>
      <c r="FZ106" s="56"/>
      <c r="GA106" s="56"/>
      <c r="GB106" s="56"/>
      <c r="GC106" s="56"/>
      <c r="GD106" s="56"/>
      <c r="GE106" s="56"/>
      <c r="GF106" s="56"/>
      <c r="GG106" s="56"/>
      <c r="GH106" s="56"/>
      <c r="GI106" s="56"/>
      <c r="GJ106" s="56"/>
      <c r="GK106" s="56"/>
      <c r="GL106" s="56"/>
      <c r="GM106" s="56"/>
      <c r="GN106" s="56"/>
      <c r="GO106" s="56"/>
      <c r="GP106" s="56"/>
      <c r="GQ106" s="56"/>
      <c r="GR106" s="56"/>
      <c r="GS106" s="56"/>
      <c r="GT106" s="56"/>
      <c r="GU106" s="56"/>
      <c r="GV106" s="56"/>
      <c r="GW106" s="56"/>
      <c r="GX106" s="56"/>
      <c r="GY106" s="56"/>
      <c r="GZ106" s="56"/>
      <c r="HA106" s="56"/>
      <c r="HB106" s="56"/>
      <c r="HC106" s="56"/>
      <c r="HD106" s="56"/>
      <c r="HE106" s="56"/>
      <c r="HF106" s="56"/>
      <c r="HG106" s="56"/>
      <c r="HH106" s="56"/>
      <c r="HI106" s="56"/>
      <c r="HJ106" s="56"/>
      <c r="HK106" s="56"/>
      <c r="HL106" s="56"/>
      <c r="HM106" s="56"/>
      <c r="HN106" s="56"/>
      <c r="HO106" s="56"/>
      <c r="HP106" s="56"/>
      <c r="HQ106" s="56"/>
      <c r="HR106" s="56"/>
      <c r="HS106" s="56"/>
      <c r="HT106" s="56"/>
      <c r="HU106" s="56"/>
      <c r="HV106" s="56"/>
      <c r="HW106" s="56"/>
      <c r="HX106" s="56"/>
      <c r="HY106" s="56"/>
      <c r="HZ106" s="56"/>
      <c r="IA106" s="56"/>
      <c r="IB106" s="56"/>
      <c r="IC106" s="56"/>
      <c r="ID106" s="56"/>
      <c r="IE106" s="56"/>
      <c r="IF106" s="56"/>
      <c r="IG106" s="56"/>
      <c r="IH106" s="56"/>
      <c r="II106" s="56"/>
      <c r="IJ106" s="56"/>
      <c r="IK106" s="56"/>
      <c r="IL106" s="56"/>
      <c r="IM106" s="56"/>
      <c r="IN106" s="56"/>
      <c r="IO106" s="56"/>
      <c r="IP106" s="56"/>
      <c r="IQ106" s="56"/>
      <c r="IR106" s="56"/>
      <c r="IS106" s="56"/>
      <c r="IT106" s="56"/>
      <c r="IU106" s="56"/>
      <c r="IV106" s="56"/>
      <c r="IW106" s="56"/>
      <c r="IX106" s="56"/>
      <c r="IY106" s="56"/>
      <c r="IZ106" s="56"/>
      <c r="JA106" s="56"/>
      <c r="JB106" s="56"/>
      <c r="JC106" s="56"/>
      <c r="JD106" s="56"/>
      <c r="JE106" s="56"/>
      <c r="JF106" s="56"/>
      <c r="JG106" s="56"/>
      <c r="JH106" s="56"/>
      <c r="JI106" s="56"/>
      <c r="JJ106" s="56"/>
      <c r="JK106" s="56"/>
      <c r="JL106" s="56"/>
      <c r="JM106" s="56"/>
      <c r="JN106" s="56"/>
      <c r="JO106" s="56"/>
      <c r="JP106" s="56"/>
      <c r="JQ106" s="56"/>
      <c r="JR106" s="56"/>
      <c r="JS106" s="56"/>
      <c r="JT106" s="56"/>
      <c r="JU106" s="56"/>
      <c r="JV106" s="56"/>
      <c r="JW106" s="56"/>
      <c r="JX106" s="56"/>
      <c r="JY106" s="56"/>
      <c r="JZ106" s="56"/>
      <c r="KA106" s="56"/>
      <c r="KB106" s="56"/>
      <c r="KC106" s="56"/>
      <c r="KD106" s="56"/>
      <c r="KE106" s="56"/>
      <c r="KF106" s="56"/>
      <c r="KG106" s="56"/>
      <c r="KH106" s="56"/>
      <c r="KI106" s="56"/>
      <c r="KJ106" s="56"/>
      <c r="KK106" s="56"/>
      <c r="KL106" s="56"/>
      <c r="KM106" s="56"/>
      <c r="KN106" s="56"/>
      <c r="KO106" s="56"/>
      <c r="KP106" s="56"/>
      <c r="KQ106" s="56"/>
      <c r="KR106" s="56"/>
      <c r="KS106" s="56"/>
      <c r="KT106" s="56"/>
      <c r="KU106" s="56"/>
      <c r="KV106" s="56"/>
      <c r="KW106" s="56"/>
      <c r="KX106" s="56"/>
      <c r="KY106" s="56"/>
      <c r="KZ106" s="56"/>
      <c r="LA106" s="56"/>
      <c r="LB106" s="56"/>
      <c r="LC106" s="56"/>
      <c r="LD106" s="56"/>
      <c r="LE106" s="56"/>
      <c r="LF106" s="56"/>
      <c r="LG106" s="56"/>
      <c r="LH106" s="56"/>
      <c r="LI106" s="56"/>
      <c r="LJ106" s="56"/>
      <c r="LK106" s="56"/>
      <c r="LL106" s="56"/>
      <c r="LM106" s="56"/>
      <c r="LN106" s="56"/>
      <c r="LO106" s="56"/>
      <c r="LP106" s="56"/>
      <c r="LQ106" s="56"/>
      <c r="LR106" s="56"/>
      <c r="LS106" s="56"/>
      <c r="LT106" s="56"/>
      <c r="LU106" s="56"/>
      <c r="LV106" s="56"/>
      <c r="LW106" s="56"/>
      <c r="LX106" s="56"/>
      <c r="LY106" s="56"/>
      <c r="LZ106" s="56"/>
      <c r="MA106" s="56"/>
      <c r="MB106" s="56"/>
      <c r="MC106" s="56"/>
      <c r="MD106" s="56"/>
      <c r="ME106" s="56"/>
      <c r="MF106" s="56"/>
      <c r="MG106" s="56"/>
      <c r="MH106" s="56"/>
      <c r="MI106" s="56"/>
      <c r="MJ106" s="56"/>
      <c r="MK106" s="56"/>
      <c r="ML106" s="56"/>
      <c r="MM106" s="56"/>
      <c r="MN106" s="56"/>
      <c r="MO106" s="56"/>
      <c r="MP106" s="56"/>
      <c r="MQ106" s="56"/>
      <c r="MR106" s="56"/>
      <c r="MS106" s="56"/>
      <c r="MT106" s="56"/>
      <c r="MU106" s="56"/>
      <c r="MV106" s="56"/>
      <c r="MW106" s="56"/>
      <c r="MX106" s="56"/>
      <c r="MY106" s="56"/>
      <c r="MZ106" s="56"/>
      <c r="NA106" s="56"/>
      <c r="NB106" s="56"/>
      <c r="NC106" s="56"/>
      <c r="ND106" s="56"/>
      <c r="NE106" s="56"/>
      <c r="NF106" s="56"/>
      <c r="NG106" s="56"/>
      <c r="NH106" s="56"/>
      <c r="NI106" s="56"/>
      <c r="NJ106" s="56"/>
      <c r="NK106" s="56"/>
      <c r="NL106" s="56"/>
      <c r="NM106" s="56"/>
      <c r="NN106" s="56"/>
      <c r="NO106" s="56"/>
      <c r="NP106" s="56"/>
      <c r="NQ106" s="56"/>
      <c r="NR106" s="56"/>
      <c r="NS106" s="56"/>
      <c r="NT106" s="56"/>
      <c r="NU106" s="56"/>
      <c r="NV106" s="56"/>
      <c r="NW106" s="56"/>
      <c r="NX106" s="56"/>
      <c r="NY106" s="56"/>
      <c r="NZ106" s="56"/>
      <c r="OA106" s="56"/>
      <c r="OB106" s="56"/>
      <c r="OC106" s="56"/>
      <c r="OD106" s="56"/>
      <c r="OE106" s="56"/>
      <c r="OF106" s="56"/>
      <c r="OG106" s="56"/>
      <c r="OH106" s="56"/>
      <c r="OI106" s="56"/>
      <c r="OJ106" s="56"/>
      <c r="OK106" s="56"/>
      <c r="OL106" s="56"/>
      <c r="OM106" s="56"/>
      <c r="ON106" s="56"/>
      <c r="OO106" s="56"/>
      <c r="OP106" s="56"/>
      <c r="OQ106" s="56"/>
      <c r="OR106" s="56"/>
      <c r="OS106" s="56"/>
      <c r="OT106" s="56"/>
      <c r="OU106" s="56"/>
      <c r="OV106" s="56"/>
      <c r="OW106" s="56"/>
      <c r="OX106" s="56"/>
      <c r="OY106" s="56"/>
      <c r="OZ106" s="56"/>
      <c r="PA106" s="56"/>
      <c r="PB106" s="56"/>
      <c r="PC106" s="56"/>
      <c r="PD106" s="56"/>
      <c r="PE106" s="56"/>
      <c r="PF106" s="56"/>
      <c r="PG106" s="56"/>
      <c r="PH106" s="56"/>
      <c r="PI106" s="56"/>
      <c r="PJ106" s="56"/>
      <c r="PK106" s="56"/>
      <c r="PL106" s="56"/>
      <c r="PM106" s="56"/>
      <c r="PN106" s="56"/>
      <c r="PO106" s="56"/>
      <c r="PP106" s="56"/>
      <c r="PQ106" s="56"/>
      <c r="PR106" s="56"/>
      <c r="PS106" s="56"/>
      <c r="PT106" s="56"/>
      <c r="PU106" s="56"/>
      <c r="PV106" s="56"/>
      <c r="PW106" s="56"/>
      <c r="PX106" s="56"/>
      <c r="PY106" s="56"/>
      <c r="PZ106" s="56"/>
      <c r="QA106" s="56"/>
      <c r="QB106" s="56"/>
      <c r="QC106" s="56"/>
      <c r="QD106" s="56"/>
      <c r="QE106" s="56"/>
      <c r="QF106" s="56"/>
      <c r="QG106" s="56"/>
      <c r="QH106" s="56"/>
      <c r="QI106" s="56"/>
      <c r="QJ106" s="56"/>
      <c r="QK106" s="56"/>
      <c r="QL106" s="56"/>
      <c r="QM106" s="56"/>
      <c r="QN106" s="56"/>
      <c r="QO106" s="56"/>
      <c r="QP106" s="56"/>
      <c r="QQ106" s="56"/>
      <c r="QR106" s="56"/>
      <c r="QS106" s="56"/>
      <c r="QT106" s="56"/>
      <c r="QU106" s="56"/>
      <c r="QV106" s="56"/>
      <c r="QW106" s="56"/>
      <c r="QX106" s="56"/>
      <c r="QY106" s="56"/>
      <c r="QZ106" s="56"/>
      <c r="RA106" s="56"/>
      <c r="RB106" s="56"/>
      <c r="RC106" s="56"/>
      <c r="RD106" s="56"/>
      <c r="RE106" s="56"/>
      <c r="RF106" s="56"/>
      <c r="RG106" s="56"/>
      <c r="RH106" s="56"/>
      <c r="RI106" s="56"/>
      <c r="RJ106" s="56"/>
      <c r="RK106" s="56"/>
      <c r="RL106" s="56"/>
      <c r="RM106" s="56"/>
      <c r="RN106" s="56"/>
      <c r="RO106" s="56"/>
      <c r="RP106" s="56"/>
      <c r="RQ106" s="56"/>
      <c r="RR106" s="56"/>
      <c r="RS106" s="56"/>
      <c r="RT106" s="56"/>
      <c r="RU106" s="56"/>
      <c r="RV106" s="56"/>
      <c r="RW106" s="56"/>
      <c r="RX106" s="56"/>
      <c r="RY106" s="56"/>
      <c r="RZ106" s="56"/>
      <c r="SA106" s="56"/>
      <c r="SB106" s="56"/>
      <c r="SC106" s="56"/>
      <c r="SD106" s="56"/>
      <c r="SE106" s="56"/>
      <c r="SF106" s="56"/>
      <c r="SG106" s="56"/>
      <c r="SH106" s="56"/>
      <c r="SI106" s="56"/>
      <c r="SJ106" s="56"/>
      <c r="SK106" s="56"/>
      <c r="SL106" s="56"/>
      <c r="SM106" s="56"/>
      <c r="SN106" s="56"/>
      <c r="SO106" s="56"/>
      <c r="SP106" s="56"/>
      <c r="SQ106" s="56"/>
      <c r="SR106" s="56"/>
      <c r="SS106" s="56"/>
      <c r="ST106" s="56"/>
      <c r="SU106" s="56"/>
      <c r="SV106" s="56"/>
      <c r="SW106" s="56"/>
      <c r="SX106" s="56"/>
      <c r="SY106" s="56"/>
      <c r="SZ106" s="56"/>
      <c r="TA106" s="56"/>
      <c r="TB106" s="56"/>
      <c r="TC106" s="56"/>
      <c r="TD106" s="56"/>
      <c r="TE106" s="56"/>
      <c r="TF106" s="56"/>
      <c r="TG106" s="56"/>
      <c r="TH106" s="56"/>
      <c r="TI106" s="56"/>
      <c r="TJ106" s="56"/>
      <c r="TK106" s="56"/>
      <c r="TL106" s="56"/>
      <c r="TM106" s="56"/>
      <c r="TN106" s="56"/>
      <c r="TO106" s="56"/>
      <c r="TP106" s="56"/>
      <c r="TQ106" s="56"/>
      <c r="TR106" s="56"/>
      <c r="TS106" s="56"/>
      <c r="TT106" s="56"/>
      <c r="TU106" s="56"/>
      <c r="TV106" s="56"/>
      <c r="TW106" s="56"/>
      <c r="TX106" s="56"/>
      <c r="TY106" s="56"/>
      <c r="TZ106" s="56"/>
      <c r="UA106" s="56"/>
      <c r="UB106" s="56"/>
      <c r="UC106" s="56"/>
      <c r="UD106" s="56"/>
      <c r="UE106" s="56"/>
      <c r="UF106" s="56"/>
      <c r="UG106" s="56"/>
      <c r="UH106" s="56"/>
      <c r="UI106" s="56"/>
      <c r="UJ106" s="56"/>
      <c r="UK106" s="56"/>
      <c r="UL106" s="56"/>
      <c r="UM106" s="56"/>
      <c r="UN106" s="56"/>
      <c r="UO106" s="56"/>
      <c r="UP106" s="56"/>
      <c r="UQ106" s="56"/>
      <c r="UR106" s="56"/>
      <c r="US106" s="56"/>
      <c r="UT106" s="56"/>
      <c r="UU106" s="56"/>
      <c r="UV106" s="56"/>
      <c r="UW106" s="56"/>
      <c r="UX106" s="56"/>
      <c r="UY106" s="56"/>
      <c r="UZ106" s="56"/>
      <c r="VA106" s="56"/>
      <c r="VB106" s="56"/>
      <c r="VC106" s="56"/>
      <c r="VD106" s="56"/>
      <c r="VE106" s="56"/>
      <c r="VF106" s="56"/>
      <c r="VG106" s="56"/>
      <c r="VH106" s="56"/>
      <c r="VI106" s="56"/>
      <c r="VJ106" s="56"/>
      <c r="VK106" s="56"/>
      <c r="VL106" s="56"/>
      <c r="VM106" s="56"/>
      <c r="VN106" s="56"/>
      <c r="VO106" s="56"/>
      <c r="VP106" s="56"/>
      <c r="VQ106" s="56"/>
      <c r="VR106" s="56"/>
      <c r="VS106" s="56"/>
      <c r="VT106" s="56"/>
      <c r="VU106" s="56"/>
      <c r="VV106" s="56"/>
      <c r="VW106" s="56"/>
      <c r="VX106" s="56"/>
      <c r="VY106" s="56"/>
      <c r="VZ106" s="56"/>
      <c r="WA106" s="56"/>
      <c r="WB106" s="56"/>
      <c r="WC106" s="56"/>
      <c r="WD106" s="56"/>
      <c r="WE106" s="56"/>
      <c r="WF106" s="56"/>
      <c r="WG106" s="56"/>
      <c r="WH106" s="56"/>
      <c r="WI106" s="56"/>
      <c r="WJ106" s="56"/>
      <c r="WK106" s="56"/>
      <c r="WL106" s="56"/>
      <c r="WM106" s="56"/>
      <c r="WN106" s="56"/>
      <c r="WO106" s="56"/>
      <c r="WP106" s="56"/>
      <c r="WQ106" s="56"/>
      <c r="WR106" s="56"/>
      <c r="WS106" s="56"/>
      <c r="WT106" s="56"/>
      <c r="WU106" s="56"/>
      <c r="WV106" s="56"/>
      <c r="WW106" s="56"/>
      <c r="WX106" s="56"/>
      <c r="WY106" s="56"/>
      <c r="WZ106" s="56"/>
      <c r="XA106" s="56"/>
      <c r="XB106" s="56"/>
      <c r="XC106" s="56"/>
      <c r="XD106" s="56"/>
      <c r="XE106" s="56"/>
      <c r="XF106" s="56"/>
      <c r="XG106" s="56"/>
      <c r="XH106" s="56"/>
      <c r="XI106" s="56"/>
      <c r="XJ106" s="56"/>
      <c r="XK106" s="56"/>
      <c r="XL106" s="56"/>
      <c r="XM106" s="56"/>
      <c r="XN106" s="56"/>
      <c r="XO106" s="56"/>
      <c r="XP106" s="56"/>
      <c r="XQ106" s="56"/>
      <c r="XR106" s="56"/>
      <c r="XS106" s="56"/>
      <c r="XT106" s="56"/>
      <c r="XU106" s="56"/>
      <c r="XV106" s="56"/>
      <c r="XW106" s="56"/>
      <c r="XX106" s="56"/>
      <c r="XY106" s="56"/>
      <c r="XZ106" s="56"/>
      <c r="YA106" s="56"/>
      <c r="YB106" s="56"/>
      <c r="YC106" s="56"/>
      <c r="YD106" s="56"/>
      <c r="YE106" s="56"/>
      <c r="YF106" s="56"/>
      <c r="YG106" s="56"/>
      <c r="YH106" s="56"/>
      <c r="YI106" s="56"/>
      <c r="YJ106" s="56"/>
      <c r="YK106" s="56"/>
      <c r="YL106" s="56"/>
      <c r="YM106" s="56"/>
      <c r="YN106" s="56"/>
      <c r="YO106" s="56"/>
      <c r="YP106" s="56"/>
      <c r="YQ106" s="56"/>
      <c r="YR106" s="56"/>
      <c r="YS106" s="56"/>
      <c r="YT106" s="56"/>
      <c r="YU106" s="56"/>
      <c r="YV106" s="56"/>
      <c r="YW106" s="56"/>
      <c r="YX106" s="56"/>
      <c r="YY106" s="56"/>
    </row>
    <row r="107" spans="2:675" s="1" customFormat="1" ht="12.75" hidden="1">
      <c r="B107" s="56"/>
      <c r="C107" s="56"/>
      <c r="D107" s="56"/>
      <c r="E107" s="56"/>
      <c r="F107" s="56"/>
      <c r="G107" s="56"/>
      <c r="H107" s="56"/>
      <c r="I107" s="56"/>
      <c r="J107" s="56"/>
      <c r="K107" s="56"/>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56"/>
      <c r="AO107" s="56"/>
      <c r="AP107" s="56"/>
      <c r="AQ107" s="56"/>
      <c r="AR107" s="56"/>
      <c r="AS107" s="56"/>
      <c r="AT107" s="56"/>
      <c r="AU107" s="56"/>
      <c r="AV107" s="56"/>
      <c r="AW107" s="56"/>
      <c r="AX107" s="56"/>
      <c r="AY107" s="56"/>
      <c r="AZ107" s="56"/>
      <c r="BA107" s="56"/>
      <c r="BB107" s="56"/>
      <c r="BC107" s="56"/>
      <c r="BD107" s="56"/>
      <c r="BE107" s="56"/>
      <c r="BF107" s="56"/>
      <c r="BG107" s="56"/>
      <c r="BH107" s="56"/>
      <c r="BI107" s="56"/>
      <c r="BJ107" s="56"/>
      <c r="BK107" s="56"/>
      <c r="BL107" s="56"/>
      <c r="BM107" s="56"/>
      <c r="BN107" s="56"/>
      <c r="BO107" s="56"/>
      <c r="BP107" s="56"/>
      <c r="BQ107" s="56"/>
      <c r="BR107" s="56"/>
      <c r="BS107" s="56"/>
      <c r="BT107" s="56"/>
      <c r="BU107" s="56"/>
      <c r="BV107" s="56"/>
      <c r="BW107" s="56"/>
      <c r="BX107" s="56"/>
      <c r="BY107" s="56"/>
      <c r="BZ107" s="56"/>
      <c r="CA107" s="56"/>
      <c r="CB107" s="56"/>
      <c r="CC107" s="56"/>
      <c r="CD107" s="56"/>
      <c r="CE107" s="56"/>
      <c r="CF107" s="56"/>
      <c r="CG107" s="56"/>
      <c r="CH107" s="56"/>
      <c r="CI107" s="56"/>
      <c r="CJ107" s="56"/>
      <c r="CK107" s="56"/>
      <c r="CL107" s="56"/>
      <c r="CM107" s="56"/>
      <c r="CN107" s="56"/>
      <c r="CO107" s="56"/>
      <c r="CP107" s="56"/>
      <c r="CQ107" s="56"/>
      <c r="CR107" s="56"/>
      <c r="CS107" s="56"/>
      <c r="CT107" s="56"/>
      <c r="CU107" s="56"/>
      <c r="CV107" s="56"/>
      <c r="CW107" s="56"/>
      <c r="CX107" s="56"/>
      <c r="CY107" s="56"/>
      <c r="CZ107" s="56"/>
      <c r="DA107" s="56"/>
      <c r="DB107" s="56"/>
      <c r="DC107" s="56"/>
      <c r="DD107" s="56"/>
      <c r="DE107" s="56"/>
      <c r="DF107" s="56"/>
      <c r="DG107" s="56"/>
      <c r="DH107" s="56"/>
      <c r="DI107" s="56"/>
      <c r="DJ107" s="56"/>
      <c r="DK107" s="56"/>
      <c r="DL107" s="56"/>
      <c r="DM107" s="56"/>
      <c r="DN107" s="56"/>
      <c r="DO107" s="56"/>
      <c r="DP107" s="56"/>
      <c r="DQ107" s="56"/>
      <c r="DR107" s="56"/>
      <c r="DS107" s="56"/>
      <c r="DT107" s="56"/>
      <c r="DU107" s="56"/>
      <c r="DV107" s="56"/>
      <c r="DW107" s="56"/>
      <c r="DX107" s="56"/>
      <c r="DY107" s="56"/>
      <c r="DZ107" s="56"/>
      <c r="EA107" s="56"/>
      <c r="EB107" s="56"/>
      <c r="EC107" s="56"/>
      <c r="ED107" s="56"/>
      <c r="EE107" s="56"/>
      <c r="EF107" s="56"/>
      <c r="EG107" s="56"/>
      <c r="EH107" s="56"/>
      <c r="EI107" s="56"/>
      <c r="EJ107" s="56"/>
      <c r="EK107" s="56"/>
      <c r="EL107" s="56"/>
      <c r="EM107" s="56"/>
      <c r="EN107" s="56"/>
      <c r="EO107" s="56"/>
      <c r="EP107" s="56"/>
      <c r="EQ107" s="56"/>
      <c r="ER107" s="56"/>
      <c r="ES107" s="56"/>
      <c r="ET107" s="56"/>
      <c r="EU107" s="56"/>
      <c r="EV107" s="56"/>
      <c r="EW107" s="56"/>
      <c r="EX107" s="56"/>
      <c r="EY107" s="56"/>
      <c r="EZ107" s="56"/>
      <c r="FA107" s="56"/>
      <c r="FB107" s="56"/>
      <c r="FC107" s="56"/>
      <c r="FD107" s="56"/>
      <c r="FE107" s="56"/>
      <c r="FF107" s="56"/>
      <c r="FG107" s="56"/>
      <c r="FH107" s="56"/>
      <c r="FI107" s="56"/>
      <c r="FJ107" s="56"/>
      <c r="FK107" s="56"/>
      <c r="FL107" s="56"/>
      <c r="FM107" s="56"/>
      <c r="FN107" s="56"/>
      <c r="FO107" s="56"/>
      <c r="FP107" s="56"/>
      <c r="FQ107" s="56"/>
      <c r="FR107" s="56"/>
      <c r="FS107" s="56"/>
      <c r="FT107" s="56"/>
      <c r="FU107" s="56"/>
      <c r="FV107" s="56"/>
      <c r="FW107" s="56"/>
      <c r="FX107" s="56"/>
      <c r="FY107" s="56"/>
      <c r="FZ107" s="56"/>
      <c r="GA107" s="56"/>
      <c r="GB107" s="56"/>
      <c r="GC107" s="56"/>
      <c r="GD107" s="56"/>
      <c r="GE107" s="56"/>
      <c r="GF107" s="56"/>
      <c r="GG107" s="56"/>
      <c r="GH107" s="56"/>
      <c r="GI107" s="56"/>
      <c r="GJ107" s="56"/>
      <c r="GK107" s="56"/>
      <c r="GL107" s="56"/>
      <c r="GM107" s="56"/>
      <c r="GN107" s="56"/>
      <c r="GO107" s="56"/>
      <c r="GP107" s="56"/>
      <c r="GQ107" s="56"/>
      <c r="GR107" s="56"/>
      <c r="GS107" s="56"/>
      <c r="GT107" s="56"/>
      <c r="GU107" s="56"/>
      <c r="GV107" s="56"/>
      <c r="GW107" s="56"/>
      <c r="GX107" s="56"/>
      <c r="GY107" s="56"/>
      <c r="GZ107" s="56"/>
      <c r="HA107" s="56"/>
      <c r="HB107" s="56"/>
      <c r="HC107" s="56"/>
      <c r="HD107" s="56"/>
      <c r="HE107" s="56"/>
      <c r="HF107" s="56"/>
      <c r="HG107" s="56"/>
      <c r="HH107" s="56"/>
      <c r="HI107" s="56"/>
      <c r="HJ107" s="56"/>
      <c r="HK107" s="56"/>
      <c r="HL107" s="56"/>
      <c r="HM107" s="56"/>
      <c r="HN107" s="56"/>
      <c r="HO107" s="56"/>
      <c r="HP107" s="56"/>
      <c r="HQ107" s="56"/>
      <c r="HR107" s="56"/>
      <c r="HS107" s="56"/>
      <c r="HT107" s="56"/>
      <c r="HU107" s="56"/>
      <c r="HV107" s="56"/>
      <c r="HW107" s="56"/>
      <c r="HX107" s="56"/>
      <c r="HY107" s="56"/>
      <c r="HZ107" s="56"/>
      <c r="IA107" s="56"/>
      <c r="IB107" s="56"/>
      <c r="IC107" s="56"/>
      <c r="ID107" s="56"/>
      <c r="IE107" s="56"/>
      <c r="IF107" s="56"/>
      <c r="IG107" s="56"/>
      <c r="IH107" s="56"/>
      <c r="II107" s="56"/>
      <c r="IJ107" s="56"/>
      <c r="IK107" s="56"/>
      <c r="IL107" s="56"/>
      <c r="IM107" s="56"/>
      <c r="IN107" s="56"/>
      <c r="IO107" s="56"/>
      <c r="IP107" s="56"/>
      <c r="IQ107" s="56"/>
      <c r="IR107" s="56"/>
      <c r="IS107" s="56"/>
      <c r="IT107" s="56"/>
      <c r="IU107" s="56"/>
      <c r="IV107" s="56"/>
      <c r="IW107" s="56"/>
      <c r="IX107" s="56"/>
      <c r="IY107" s="56"/>
      <c r="IZ107" s="56"/>
      <c r="JA107" s="56"/>
      <c r="JB107" s="56"/>
      <c r="JC107" s="56"/>
      <c r="JD107" s="56"/>
      <c r="JE107" s="56"/>
      <c r="JF107" s="56"/>
      <c r="JG107" s="56"/>
      <c r="JH107" s="56"/>
      <c r="JI107" s="56"/>
      <c r="JJ107" s="56"/>
      <c r="JK107" s="56"/>
      <c r="JL107" s="56"/>
      <c r="JM107" s="56"/>
      <c r="JN107" s="56"/>
      <c r="JO107" s="56"/>
      <c r="JP107" s="56"/>
      <c r="JQ107" s="56"/>
      <c r="JR107" s="56"/>
      <c r="JS107" s="56"/>
      <c r="JT107" s="56"/>
      <c r="JU107" s="56"/>
      <c r="JV107" s="56"/>
      <c r="JW107" s="56"/>
      <c r="JX107" s="56"/>
      <c r="JY107" s="56"/>
      <c r="JZ107" s="56"/>
      <c r="KA107" s="56"/>
      <c r="KB107" s="56"/>
      <c r="KC107" s="56"/>
      <c r="KD107" s="56"/>
      <c r="KE107" s="56"/>
      <c r="KF107" s="56"/>
      <c r="KG107" s="56"/>
      <c r="KH107" s="56"/>
      <c r="KI107" s="56"/>
      <c r="KJ107" s="56"/>
      <c r="KK107" s="56"/>
      <c r="KL107" s="56"/>
      <c r="KM107" s="56"/>
      <c r="KN107" s="56"/>
      <c r="KO107" s="56"/>
      <c r="KP107" s="56"/>
      <c r="KQ107" s="56"/>
      <c r="KR107" s="56"/>
      <c r="KS107" s="56"/>
      <c r="KT107" s="56"/>
      <c r="KU107" s="56"/>
      <c r="KV107" s="56"/>
      <c r="KW107" s="56"/>
      <c r="KX107" s="56"/>
      <c r="KY107" s="56"/>
      <c r="KZ107" s="56"/>
      <c r="LA107" s="56"/>
      <c r="LB107" s="56"/>
      <c r="LC107" s="56"/>
      <c r="LD107" s="56"/>
      <c r="LE107" s="56"/>
      <c r="LF107" s="56"/>
      <c r="LG107" s="56"/>
      <c r="LH107" s="56"/>
      <c r="LI107" s="56"/>
      <c r="LJ107" s="56"/>
      <c r="LK107" s="56"/>
      <c r="LL107" s="56"/>
      <c r="LM107" s="56"/>
      <c r="LN107" s="56"/>
      <c r="LO107" s="56"/>
      <c r="LP107" s="56"/>
      <c r="LQ107" s="56"/>
      <c r="LR107" s="56"/>
      <c r="LS107" s="56"/>
      <c r="LT107" s="56"/>
      <c r="LU107" s="56"/>
      <c r="LV107" s="56"/>
      <c r="LW107" s="56"/>
      <c r="LX107" s="56"/>
      <c r="LY107" s="56"/>
      <c r="LZ107" s="56"/>
      <c r="MA107" s="56"/>
      <c r="MB107" s="56"/>
      <c r="MC107" s="56"/>
      <c r="MD107" s="56"/>
      <c r="ME107" s="56"/>
      <c r="MF107" s="56"/>
      <c r="MG107" s="56"/>
      <c r="MH107" s="56"/>
      <c r="MI107" s="56"/>
      <c r="MJ107" s="56"/>
      <c r="MK107" s="56"/>
      <c r="ML107" s="56"/>
      <c r="MM107" s="56"/>
      <c r="MN107" s="56"/>
      <c r="MO107" s="56"/>
      <c r="MP107" s="56"/>
      <c r="MQ107" s="56"/>
      <c r="MR107" s="56"/>
      <c r="MS107" s="56"/>
      <c r="MT107" s="56"/>
      <c r="MU107" s="56"/>
      <c r="MV107" s="56"/>
      <c r="MW107" s="56"/>
      <c r="MX107" s="56"/>
      <c r="MY107" s="56"/>
      <c r="MZ107" s="56"/>
      <c r="NA107" s="56"/>
      <c r="NB107" s="56"/>
      <c r="NC107" s="56"/>
      <c r="ND107" s="56"/>
      <c r="NE107" s="56"/>
      <c r="NF107" s="56"/>
      <c r="NG107" s="56"/>
      <c r="NH107" s="56"/>
      <c r="NI107" s="56"/>
      <c r="NJ107" s="56"/>
      <c r="NK107" s="56"/>
      <c r="NL107" s="56"/>
      <c r="NM107" s="56"/>
      <c r="NN107" s="56"/>
      <c r="NO107" s="56"/>
      <c r="NP107" s="56"/>
      <c r="NQ107" s="56"/>
      <c r="NR107" s="56"/>
      <c r="NS107" s="56"/>
      <c r="NT107" s="56"/>
      <c r="NU107" s="56"/>
      <c r="NV107" s="56"/>
      <c r="NW107" s="56"/>
      <c r="NX107" s="56"/>
      <c r="NY107" s="56"/>
      <c r="NZ107" s="56"/>
      <c r="OA107" s="56"/>
      <c r="OB107" s="56"/>
      <c r="OC107" s="56"/>
      <c r="OD107" s="56"/>
      <c r="OE107" s="56"/>
      <c r="OF107" s="56"/>
      <c r="OG107" s="56"/>
      <c r="OH107" s="56"/>
      <c r="OI107" s="56"/>
      <c r="OJ107" s="56"/>
      <c r="OK107" s="56"/>
      <c r="OL107" s="56"/>
      <c r="OM107" s="56"/>
      <c r="ON107" s="56"/>
      <c r="OO107" s="56"/>
      <c r="OP107" s="56"/>
      <c r="OQ107" s="56"/>
      <c r="OR107" s="56"/>
      <c r="OS107" s="56"/>
      <c r="OT107" s="56"/>
      <c r="OU107" s="56"/>
      <c r="OV107" s="56"/>
      <c r="OW107" s="56"/>
      <c r="OX107" s="56"/>
      <c r="OY107" s="56"/>
      <c r="OZ107" s="56"/>
      <c r="PA107" s="56"/>
      <c r="PB107" s="56"/>
      <c r="PC107" s="56"/>
      <c r="PD107" s="56"/>
      <c r="PE107" s="56"/>
      <c r="PF107" s="56"/>
      <c r="PG107" s="56"/>
      <c r="PH107" s="56"/>
      <c r="PI107" s="56"/>
      <c r="PJ107" s="56"/>
      <c r="PK107" s="56"/>
      <c r="PL107" s="56"/>
      <c r="PM107" s="56"/>
      <c r="PN107" s="56"/>
      <c r="PO107" s="56"/>
      <c r="PP107" s="56"/>
      <c r="PQ107" s="56"/>
      <c r="PR107" s="56"/>
      <c r="PS107" s="56"/>
      <c r="PT107" s="56"/>
      <c r="PU107" s="56"/>
      <c r="PV107" s="56"/>
      <c r="PW107" s="56"/>
      <c r="PX107" s="56"/>
      <c r="PY107" s="56"/>
      <c r="PZ107" s="56"/>
      <c r="QA107" s="56"/>
      <c r="QB107" s="56"/>
      <c r="QC107" s="56"/>
      <c r="QD107" s="56"/>
      <c r="QE107" s="56"/>
      <c r="QF107" s="56"/>
      <c r="QG107" s="56"/>
      <c r="QH107" s="56"/>
      <c r="QI107" s="56"/>
      <c r="QJ107" s="56"/>
      <c r="QK107" s="56"/>
      <c r="QL107" s="56"/>
      <c r="QM107" s="56"/>
      <c r="QN107" s="56"/>
      <c r="QO107" s="56"/>
      <c r="QP107" s="56"/>
      <c r="QQ107" s="56"/>
      <c r="QR107" s="56"/>
      <c r="QS107" s="56"/>
      <c r="QT107" s="56"/>
      <c r="QU107" s="56"/>
      <c r="QV107" s="56"/>
      <c r="QW107" s="56"/>
      <c r="QX107" s="56"/>
      <c r="QY107" s="56"/>
      <c r="QZ107" s="56"/>
      <c r="RA107" s="56"/>
      <c r="RB107" s="56"/>
      <c r="RC107" s="56"/>
      <c r="RD107" s="56"/>
      <c r="RE107" s="56"/>
      <c r="RF107" s="56"/>
      <c r="RG107" s="56"/>
      <c r="RH107" s="56"/>
      <c r="RI107" s="56"/>
      <c r="RJ107" s="56"/>
      <c r="RK107" s="56"/>
      <c r="RL107" s="56"/>
      <c r="RM107" s="56"/>
      <c r="RN107" s="56"/>
      <c r="RO107" s="56"/>
      <c r="RP107" s="56"/>
      <c r="RQ107" s="56"/>
      <c r="RR107" s="56"/>
      <c r="RS107" s="56"/>
      <c r="RT107" s="56"/>
      <c r="RU107" s="56"/>
      <c r="RV107" s="56"/>
      <c r="RW107" s="56"/>
      <c r="RX107" s="56"/>
      <c r="RY107" s="56"/>
      <c r="RZ107" s="56"/>
      <c r="SA107" s="56"/>
      <c r="SB107" s="56"/>
      <c r="SC107" s="56"/>
      <c r="SD107" s="56"/>
      <c r="SE107" s="56"/>
      <c r="SF107" s="56"/>
      <c r="SG107" s="56"/>
      <c r="SH107" s="56"/>
      <c r="SI107" s="56"/>
      <c r="SJ107" s="56"/>
      <c r="SK107" s="56"/>
      <c r="SL107" s="56"/>
      <c r="SM107" s="56"/>
      <c r="SN107" s="56"/>
      <c r="SO107" s="56"/>
      <c r="SP107" s="56"/>
      <c r="SQ107" s="56"/>
      <c r="SR107" s="56"/>
      <c r="SS107" s="56"/>
      <c r="ST107" s="56"/>
      <c r="SU107" s="56"/>
      <c r="SV107" s="56"/>
      <c r="SW107" s="56"/>
      <c r="SX107" s="56"/>
      <c r="SY107" s="56"/>
      <c r="SZ107" s="56"/>
      <c r="TA107" s="56"/>
      <c r="TB107" s="56"/>
      <c r="TC107" s="56"/>
      <c r="TD107" s="56"/>
      <c r="TE107" s="56"/>
      <c r="TF107" s="56"/>
      <c r="TG107" s="56"/>
      <c r="TH107" s="56"/>
      <c r="TI107" s="56"/>
      <c r="TJ107" s="56"/>
      <c r="TK107" s="56"/>
      <c r="TL107" s="56"/>
      <c r="TM107" s="56"/>
      <c r="TN107" s="56"/>
      <c r="TO107" s="56"/>
      <c r="TP107" s="56"/>
      <c r="TQ107" s="56"/>
      <c r="TR107" s="56"/>
      <c r="TS107" s="56"/>
      <c r="TT107" s="56"/>
      <c r="TU107" s="56"/>
      <c r="TV107" s="56"/>
      <c r="TW107" s="56"/>
      <c r="TX107" s="56"/>
      <c r="TY107" s="56"/>
      <c r="TZ107" s="56"/>
      <c r="UA107" s="56"/>
      <c r="UB107" s="56"/>
      <c r="UC107" s="56"/>
      <c r="UD107" s="56"/>
      <c r="UE107" s="56"/>
      <c r="UF107" s="56"/>
      <c r="UG107" s="56"/>
      <c r="UH107" s="56"/>
      <c r="UI107" s="56"/>
      <c r="UJ107" s="56"/>
      <c r="UK107" s="56"/>
      <c r="UL107" s="56"/>
      <c r="UM107" s="56"/>
      <c r="UN107" s="56"/>
      <c r="UO107" s="56"/>
      <c r="UP107" s="56"/>
      <c r="UQ107" s="56"/>
      <c r="UR107" s="56"/>
      <c r="US107" s="56"/>
      <c r="UT107" s="56"/>
      <c r="UU107" s="56"/>
      <c r="UV107" s="56"/>
      <c r="UW107" s="56"/>
      <c r="UX107" s="56"/>
      <c r="UY107" s="56"/>
      <c r="UZ107" s="56"/>
      <c r="VA107" s="56"/>
      <c r="VB107" s="56"/>
      <c r="VC107" s="56"/>
      <c r="VD107" s="56"/>
      <c r="VE107" s="56"/>
      <c r="VF107" s="56"/>
      <c r="VG107" s="56"/>
      <c r="VH107" s="56"/>
      <c r="VI107" s="56"/>
      <c r="VJ107" s="56"/>
      <c r="VK107" s="56"/>
      <c r="VL107" s="56"/>
      <c r="VM107" s="56"/>
      <c r="VN107" s="56"/>
      <c r="VO107" s="56"/>
      <c r="VP107" s="56"/>
      <c r="VQ107" s="56"/>
      <c r="VR107" s="56"/>
      <c r="VS107" s="56"/>
      <c r="VT107" s="56"/>
      <c r="VU107" s="56"/>
      <c r="VV107" s="56"/>
      <c r="VW107" s="56"/>
      <c r="VX107" s="56"/>
      <c r="VY107" s="56"/>
      <c r="VZ107" s="56"/>
      <c r="WA107" s="56"/>
      <c r="WB107" s="56"/>
      <c r="WC107" s="56"/>
      <c r="WD107" s="56"/>
      <c r="WE107" s="56"/>
      <c r="WF107" s="56"/>
      <c r="WG107" s="56"/>
      <c r="WH107" s="56"/>
      <c r="WI107" s="56"/>
      <c r="WJ107" s="56"/>
      <c r="WK107" s="56"/>
      <c r="WL107" s="56"/>
      <c r="WM107" s="56"/>
      <c r="WN107" s="56"/>
      <c r="WO107" s="56"/>
      <c r="WP107" s="56"/>
      <c r="WQ107" s="56"/>
      <c r="WR107" s="56"/>
      <c r="WS107" s="56"/>
      <c r="WT107" s="56"/>
      <c r="WU107" s="56"/>
      <c r="WV107" s="56"/>
      <c r="WW107" s="56"/>
      <c r="WX107" s="56"/>
      <c r="WY107" s="56"/>
      <c r="WZ107" s="56"/>
      <c r="XA107" s="56"/>
      <c r="XB107" s="56"/>
      <c r="XC107" s="56"/>
      <c r="XD107" s="56"/>
      <c r="XE107" s="56"/>
      <c r="XF107" s="56"/>
      <c r="XG107" s="56"/>
      <c r="XH107" s="56"/>
      <c r="XI107" s="56"/>
      <c r="XJ107" s="56"/>
      <c r="XK107" s="56"/>
      <c r="XL107" s="56"/>
      <c r="XM107" s="56"/>
      <c r="XN107" s="56"/>
      <c r="XO107" s="56"/>
      <c r="XP107" s="56"/>
      <c r="XQ107" s="56"/>
      <c r="XR107" s="56"/>
      <c r="XS107" s="56"/>
      <c r="XT107" s="56"/>
      <c r="XU107" s="56"/>
      <c r="XV107" s="56"/>
      <c r="XW107" s="56"/>
      <c r="XX107" s="56"/>
      <c r="XY107" s="56"/>
      <c r="XZ107" s="56"/>
      <c r="YA107" s="56"/>
      <c r="YB107" s="56"/>
      <c r="YC107" s="56"/>
      <c r="YD107" s="56"/>
      <c r="YE107" s="56"/>
      <c r="YF107" s="56"/>
      <c r="YG107" s="56"/>
      <c r="YH107" s="56"/>
      <c r="YI107" s="56"/>
      <c r="YJ107" s="56"/>
      <c r="YK107" s="56"/>
      <c r="YL107" s="56"/>
      <c r="YM107" s="56"/>
      <c r="YN107" s="56"/>
      <c r="YO107" s="56"/>
      <c r="YP107" s="56"/>
      <c r="YQ107" s="56"/>
      <c r="YR107" s="56"/>
      <c r="YS107" s="56"/>
      <c r="YT107" s="56"/>
      <c r="YU107" s="56"/>
      <c r="YV107" s="56"/>
      <c r="YW107" s="56"/>
      <c r="YX107" s="56"/>
      <c r="YY107" s="56"/>
    </row>
    <row r="108" spans="2:675" s="1" customFormat="1" ht="12.75" hidden="1">
      <c r="B108" s="56"/>
      <c r="C108" s="56"/>
      <c r="D108" s="56"/>
      <c r="E108" s="56"/>
      <c r="F108" s="56"/>
      <c r="G108" s="56"/>
      <c r="H108" s="56"/>
      <c r="I108" s="56"/>
      <c r="J108" s="56"/>
      <c r="K108" s="56"/>
      <c r="L108" s="56"/>
      <c r="M108" s="56"/>
      <c r="N108" s="56"/>
      <c r="O108" s="56"/>
      <c r="P108" s="56"/>
      <c r="Q108" s="56"/>
      <c r="R108" s="56"/>
      <c r="S108" s="56"/>
      <c r="T108" s="56"/>
      <c r="U108" s="56"/>
      <c r="V108" s="56"/>
      <c r="W108" s="56"/>
      <c r="X108" s="56"/>
      <c r="Y108" s="56"/>
      <c r="Z108" s="56"/>
      <c r="AA108" s="56"/>
      <c r="AB108" s="56"/>
      <c r="AC108" s="56"/>
      <c r="AD108" s="56"/>
      <c r="AE108" s="56"/>
      <c r="AF108" s="56"/>
      <c r="AG108" s="56"/>
      <c r="AH108" s="56"/>
      <c r="AI108" s="56"/>
      <c r="AJ108" s="56"/>
      <c r="AK108" s="56"/>
      <c r="AL108" s="56"/>
      <c r="AM108" s="56"/>
      <c r="AN108" s="56"/>
      <c r="AO108" s="56"/>
      <c r="AP108" s="56"/>
      <c r="AQ108" s="56"/>
      <c r="AR108" s="56"/>
      <c r="AS108" s="56"/>
      <c r="AT108" s="56"/>
      <c r="AU108" s="56"/>
      <c r="AV108" s="56"/>
      <c r="AW108" s="56"/>
      <c r="AX108" s="56"/>
      <c r="AY108" s="56"/>
      <c r="AZ108" s="56"/>
      <c r="BA108" s="56"/>
      <c r="BB108" s="56"/>
      <c r="BC108" s="56"/>
      <c r="BD108" s="56"/>
      <c r="BE108" s="56"/>
      <c r="BF108" s="56"/>
      <c r="BG108" s="56"/>
      <c r="BH108" s="56"/>
      <c r="BI108" s="56"/>
      <c r="BJ108" s="56"/>
      <c r="BK108" s="56"/>
      <c r="BL108" s="56"/>
      <c r="BM108" s="56"/>
      <c r="BN108" s="56"/>
      <c r="BO108" s="56"/>
      <c r="BP108" s="56"/>
      <c r="BQ108" s="56"/>
      <c r="BR108" s="56"/>
      <c r="BS108" s="56"/>
      <c r="BT108" s="56"/>
      <c r="BU108" s="56"/>
      <c r="BV108" s="56"/>
      <c r="BW108" s="56"/>
      <c r="BX108" s="56"/>
      <c r="BY108" s="56"/>
      <c r="BZ108" s="56"/>
      <c r="CA108" s="56"/>
      <c r="CB108" s="56"/>
      <c r="CC108" s="56"/>
      <c r="CD108" s="56"/>
      <c r="CE108" s="56"/>
      <c r="CF108" s="56"/>
      <c r="CG108" s="56"/>
      <c r="CH108" s="56"/>
      <c r="CI108" s="56"/>
      <c r="CJ108" s="56"/>
      <c r="CK108" s="56"/>
      <c r="CL108" s="56"/>
      <c r="CM108" s="56"/>
      <c r="CN108" s="56"/>
      <c r="CO108" s="56"/>
      <c r="CP108" s="56"/>
      <c r="CQ108" s="56"/>
      <c r="CR108" s="56"/>
      <c r="CS108" s="56"/>
      <c r="CT108" s="56"/>
      <c r="CU108" s="56"/>
      <c r="CV108" s="56"/>
      <c r="CW108" s="56"/>
      <c r="CX108" s="56"/>
      <c r="CY108" s="56"/>
      <c r="CZ108" s="56"/>
      <c r="DA108" s="56"/>
      <c r="DB108" s="56"/>
      <c r="DC108" s="56"/>
      <c r="DD108" s="56"/>
      <c r="DE108" s="56"/>
      <c r="DF108" s="56"/>
      <c r="DG108" s="56"/>
      <c r="DH108" s="56"/>
      <c r="DI108" s="56"/>
      <c r="DJ108" s="56"/>
      <c r="DK108" s="56"/>
      <c r="DL108" s="56"/>
      <c r="DM108" s="56"/>
      <c r="DN108" s="56"/>
      <c r="DO108" s="56"/>
      <c r="DP108" s="56"/>
      <c r="DQ108" s="56"/>
      <c r="DR108" s="56"/>
      <c r="DS108" s="56"/>
      <c r="DT108" s="56"/>
      <c r="DU108" s="56"/>
      <c r="DV108" s="56"/>
      <c r="DW108" s="56"/>
      <c r="DX108" s="56"/>
      <c r="DY108" s="56"/>
      <c r="DZ108" s="56"/>
      <c r="EA108" s="56"/>
      <c r="EB108" s="56"/>
      <c r="EC108" s="56"/>
      <c r="ED108" s="56"/>
      <c r="EE108" s="56"/>
      <c r="EF108" s="56"/>
      <c r="EG108" s="56"/>
      <c r="EH108" s="56"/>
      <c r="EI108" s="56"/>
      <c r="EJ108" s="56"/>
      <c r="EK108" s="56"/>
      <c r="EL108" s="56"/>
      <c r="EM108" s="56"/>
      <c r="EN108" s="56"/>
      <c r="EO108" s="56"/>
      <c r="EP108" s="56"/>
      <c r="EQ108" s="56"/>
      <c r="ER108" s="56"/>
      <c r="ES108" s="56"/>
      <c r="ET108" s="56"/>
      <c r="EU108" s="56"/>
      <c r="EV108" s="56"/>
      <c r="EW108" s="56"/>
      <c r="EX108" s="56"/>
      <c r="EY108" s="56"/>
      <c r="EZ108" s="56"/>
      <c r="FA108" s="56"/>
      <c r="FB108" s="56"/>
      <c r="FC108" s="56"/>
      <c r="FD108" s="56"/>
      <c r="FE108" s="56"/>
      <c r="FF108" s="56"/>
      <c r="FG108" s="56"/>
      <c r="FH108" s="56"/>
      <c r="FI108" s="56"/>
      <c r="FJ108" s="56"/>
      <c r="FK108" s="56"/>
      <c r="FL108" s="56"/>
      <c r="FM108" s="56"/>
      <c r="FN108" s="56"/>
      <c r="FO108" s="56"/>
      <c r="FP108" s="56"/>
      <c r="FQ108" s="56"/>
      <c r="FR108" s="56"/>
      <c r="FS108" s="56"/>
      <c r="FT108" s="56"/>
      <c r="FU108" s="56"/>
      <c r="FV108" s="56"/>
      <c r="FW108" s="56"/>
      <c r="FX108" s="56"/>
      <c r="FY108" s="56"/>
      <c r="FZ108" s="56"/>
      <c r="GA108" s="56"/>
      <c r="GB108" s="56"/>
      <c r="GC108" s="56"/>
      <c r="GD108" s="56"/>
      <c r="GE108" s="56"/>
      <c r="GF108" s="56"/>
      <c r="GG108" s="56"/>
      <c r="GH108" s="56"/>
      <c r="GI108" s="56"/>
      <c r="GJ108" s="56"/>
      <c r="GK108" s="56"/>
      <c r="GL108" s="56"/>
      <c r="GM108" s="56"/>
      <c r="GN108" s="56"/>
      <c r="GO108" s="56"/>
      <c r="GP108" s="56"/>
      <c r="GQ108" s="56"/>
      <c r="GR108" s="56"/>
      <c r="GS108" s="56"/>
      <c r="GT108" s="56"/>
      <c r="GU108" s="56"/>
      <c r="GV108" s="56"/>
      <c r="GW108" s="56"/>
      <c r="GX108" s="56"/>
      <c r="GY108" s="56"/>
      <c r="GZ108" s="56"/>
      <c r="HA108" s="56"/>
      <c r="HB108" s="56"/>
      <c r="HC108" s="56"/>
      <c r="HD108" s="56"/>
      <c r="HE108" s="56"/>
      <c r="HF108" s="56"/>
      <c r="HG108" s="56"/>
      <c r="HH108" s="56"/>
      <c r="HI108" s="56"/>
      <c r="HJ108" s="56"/>
      <c r="HK108" s="56"/>
      <c r="HL108" s="56"/>
      <c r="HM108" s="56"/>
      <c r="HN108" s="56"/>
      <c r="HO108" s="56"/>
      <c r="HP108" s="56"/>
      <c r="HQ108" s="56"/>
      <c r="HR108" s="56"/>
      <c r="HS108" s="56"/>
      <c r="HT108" s="56"/>
      <c r="HU108" s="56"/>
      <c r="HV108" s="56"/>
      <c r="HW108" s="56"/>
      <c r="HX108" s="56"/>
      <c r="HY108" s="56"/>
      <c r="HZ108" s="56"/>
      <c r="IA108" s="56"/>
      <c r="IB108" s="56"/>
      <c r="IC108" s="56"/>
      <c r="ID108" s="56"/>
      <c r="IE108" s="56"/>
      <c r="IF108" s="56"/>
      <c r="IG108" s="56"/>
      <c r="IH108" s="56"/>
      <c r="II108" s="56"/>
      <c r="IJ108" s="56"/>
      <c r="IK108" s="56"/>
      <c r="IL108" s="56"/>
      <c r="IM108" s="56"/>
      <c r="IN108" s="56"/>
      <c r="IO108" s="56"/>
      <c r="IP108" s="56"/>
      <c r="IQ108" s="56"/>
      <c r="IR108" s="56"/>
      <c r="IS108" s="56"/>
      <c r="IT108" s="56"/>
      <c r="IU108" s="56"/>
      <c r="IV108" s="56"/>
      <c r="IW108" s="56"/>
      <c r="IX108" s="56"/>
      <c r="IY108" s="56"/>
      <c r="IZ108" s="56"/>
      <c r="JA108" s="56"/>
      <c r="JB108" s="56"/>
      <c r="JC108" s="56"/>
      <c r="JD108" s="56"/>
      <c r="JE108" s="56"/>
      <c r="JF108" s="56"/>
      <c r="JG108" s="56"/>
      <c r="JH108" s="56"/>
      <c r="JI108" s="56"/>
      <c r="JJ108" s="56"/>
      <c r="JK108" s="56"/>
      <c r="JL108" s="56"/>
      <c r="JM108" s="56"/>
      <c r="JN108" s="56"/>
      <c r="JO108" s="56"/>
      <c r="JP108" s="56"/>
      <c r="JQ108" s="56"/>
      <c r="JR108" s="56"/>
      <c r="JS108" s="56"/>
      <c r="JT108" s="56"/>
      <c r="JU108" s="56"/>
      <c r="JV108" s="56"/>
      <c r="JW108" s="56"/>
      <c r="JX108" s="56"/>
      <c r="JY108" s="56"/>
      <c r="JZ108" s="56"/>
      <c r="KA108" s="56"/>
      <c r="KB108" s="56"/>
      <c r="KC108" s="56"/>
      <c r="KD108" s="56"/>
      <c r="KE108" s="56"/>
      <c r="KF108" s="56"/>
      <c r="KG108" s="56"/>
      <c r="KH108" s="56"/>
      <c r="KI108" s="56"/>
      <c r="KJ108" s="56"/>
      <c r="KK108" s="56"/>
      <c r="KL108" s="56"/>
      <c r="KM108" s="56"/>
      <c r="KN108" s="56"/>
      <c r="KO108" s="56"/>
      <c r="KP108" s="56"/>
      <c r="KQ108" s="56"/>
      <c r="KR108" s="56"/>
      <c r="KS108" s="56"/>
      <c r="KT108" s="56"/>
      <c r="KU108" s="56"/>
      <c r="KV108" s="56"/>
      <c r="KW108" s="56"/>
      <c r="KX108" s="56"/>
      <c r="KY108" s="56"/>
      <c r="KZ108" s="56"/>
      <c r="LA108" s="56"/>
      <c r="LB108" s="56"/>
      <c r="LC108" s="56"/>
      <c r="LD108" s="56"/>
      <c r="LE108" s="56"/>
      <c r="LF108" s="56"/>
      <c r="LG108" s="56"/>
      <c r="LH108" s="56"/>
      <c r="LI108" s="56"/>
      <c r="LJ108" s="56"/>
      <c r="LK108" s="56"/>
      <c r="LL108" s="56"/>
      <c r="LM108" s="56"/>
      <c r="LN108" s="56"/>
      <c r="LO108" s="56"/>
      <c r="LP108" s="56"/>
      <c r="LQ108" s="56"/>
      <c r="LR108" s="56"/>
      <c r="LS108" s="56"/>
      <c r="LT108" s="56"/>
      <c r="LU108" s="56"/>
      <c r="LV108" s="56"/>
      <c r="LW108" s="56"/>
      <c r="LX108" s="56"/>
      <c r="LY108" s="56"/>
      <c r="LZ108" s="56"/>
      <c r="MA108" s="56"/>
      <c r="MB108" s="56"/>
      <c r="MC108" s="56"/>
      <c r="MD108" s="56"/>
      <c r="ME108" s="56"/>
      <c r="MF108" s="56"/>
      <c r="MG108" s="56"/>
      <c r="MH108" s="56"/>
      <c r="MI108" s="56"/>
      <c r="MJ108" s="56"/>
      <c r="MK108" s="56"/>
      <c r="ML108" s="56"/>
      <c r="MM108" s="56"/>
      <c r="MN108" s="56"/>
      <c r="MO108" s="56"/>
      <c r="MP108" s="56"/>
      <c r="MQ108" s="56"/>
      <c r="MR108" s="56"/>
      <c r="MS108" s="56"/>
      <c r="MT108" s="56"/>
      <c r="MU108" s="56"/>
      <c r="MV108" s="56"/>
      <c r="MW108" s="56"/>
      <c r="MX108" s="56"/>
      <c r="MY108" s="56"/>
      <c r="MZ108" s="56"/>
      <c r="NA108" s="56"/>
      <c r="NB108" s="56"/>
      <c r="NC108" s="56"/>
      <c r="ND108" s="56"/>
      <c r="NE108" s="56"/>
      <c r="NF108" s="56"/>
      <c r="NG108" s="56"/>
      <c r="NH108" s="56"/>
      <c r="NI108" s="56"/>
      <c r="NJ108" s="56"/>
      <c r="NK108" s="56"/>
      <c r="NL108" s="56"/>
      <c r="NM108" s="56"/>
      <c r="NN108" s="56"/>
      <c r="NO108" s="56"/>
      <c r="NP108" s="56"/>
      <c r="NQ108" s="56"/>
      <c r="NR108" s="56"/>
      <c r="NS108" s="56"/>
      <c r="NT108" s="56"/>
      <c r="NU108" s="56"/>
      <c r="NV108" s="56"/>
      <c r="NW108" s="56"/>
      <c r="NX108" s="56"/>
      <c r="NY108" s="56"/>
      <c r="NZ108" s="56"/>
      <c r="OA108" s="56"/>
      <c r="OB108" s="56"/>
      <c r="OC108" s="56"/>
      <c r="OD108" s="56"/>
      <c r="OE108" s="56"/>
      <c r="OF108" s="56"/>
      <c r="OG108" s="56"/>
      <c r="OH108" s="56"/>
      <c r="OI108" s="56"/>
      <c r="OJ108" s="56"/>
      <c r="OK108" s="56"/>
      <c r="OL108" s="56"/>
      <c r="OM108" s="56"/>
      <c r="ON108" s="56"/>
      <c r="OO108" s="56"/>
      <c r="OP108" s="56"/>
      <c r="OQ108" s="56"/>
      <c r="OR108" s="56"/>
      <c r="OS108" s="56"/>
      <c r="OT108" s="56"/>
      <c r="OU108" s="56"/>
      <c r="OV108" s="56"/>
      <c r="OW108" s="56"/>
      <c r="OX108" s="56"/>
      <c r="OY108" s="56"/>
      <c r="OZ108" s="56"/>
      <c r="PA108" s="56"/>
      <c r="PB108" s="56"/>
      <c r="PC108" s="56"/>
      <c r="PD108" s="56"/>
      <c r="PE108" s="56"/>
      <c r="PF108" s="56"/>
      <c r="PG108" s="56"/>
      <c r="PH108" s="56"/>
      <c r="PI108" s="56"/>
      <c r="PJ108" s="56"/>
      <c r="PK108" s="56"/>
      <c r="PL108" s="56"/>
      <c r="PM108" s="56"/>
      <c r="PN108" s="56"/>
      <c r="PO108" s="56"/>
      <c r="PP108" s="56"/>
      <c r="PQ108" s="56"/>
      <c r="PR108" s="56"/>
      <c r="PS108" s="56"/>
      <c r="PT108" s="56"/>
      <c r="PU108" s="56"/>
      <c r="PV108" s="56"/>
      <c r="PW108" s="56"/>
      <c r="PX108" s="56"/>
      <c r="PY108" s="56"/>
      <c r="PZ108" s="56"/>
      <c r="QA108" s="56"/>
      <c r="QB108" s="56"/>
      <c r="QC108" s="56"/>
      <c r="QD108" s="56"/>
      <c r="QE108" s="56"/>
      <c r="QF108" s="56"/>
      <c r="QG108" s="56"/>
      <c r="QH108" s="56"/>
      <c r="QI108" s="56"/>
      <c r="QJ108" s="56"/>
      <c r="QK108" s="56"/>
      <c r="QL108" s="56"/>
      <c r="QM108" s="56"/>
      <c r="QN108" s="56"/>
      <c r="QO108" s="56"/>
      <c r="QP108" s="56"/>
      <c r="QQ108" s="56"/>
      <c r="QR108" s="56"/>
      <c r="QS108" s="56"/>
      <c r="QT108" s="56"/>
      <c r="QU108" s="56"/>
      <c r="QV108" s="56"/>
      <c r="QW108" s="56"/>
      <c r="QX108" s="56"/>
      <c r="QY108" s="56"/>
      <c r="QZ108" s="56"/>
      <c r="RA108" s="56"/>
      <c r="RB108" s="56"/>
      <c r="RC108" s="56"/>
      <c r="RD108" s="56"/>
      <c r="RE108" s="56"/>
      <c r="RF108" s="56"/>
      <c r="RG108" s="56"/>
      <c r="RH108" s="56"/>
      <c r="RI108" s="56"/>
      <c r="RJ108" s="56"/>
      <c r="RK108" s="56"/>
      <c r="RL108" s="56"/>
      <c r="RM108" s="56"/>
      <c r="RN108" s="56"/>
      <c r="RO108" s="56"/>
      <c r="RP108" s="56"/>
      <c r="RQ108" s="56"/>
      <c r="RR108" s="56"/>
      <c r="RS108" s="56"/>
      <c r="RT108" s="56"/>
      <c r="RU108" s="56"/>
      <c r="RV108" s="56"/>
      <c r="RW108" s="56"/>
      <c r="RX108" s="56"/>
      <c r="RY108" s="56"/>
      <c r="RZ108" s="56"/>
      <c r="SA108" s="56"/>
      <c r="SB108" s="56"/>
      <c r="SC108" s="56"/>
      <c r="SD108" s="56"/>
      <c r="SE108" s="56"/>
      <c r="SF108" s="56"/>
      <c r="SG108" s="56"/>
      <c r="SH108" s="56"/>
      <c r="SI108" s="56"/>
      <c r="SJ108" s="56"/>
      <c r="SK108" s="56"/>
      <c r="SL108" s="56"/>
      <c r="SM108" s="56"/>
      <c r="SN108" s="56"/>
      <c r="SO108" s="56"/>
      <c r="SP108" s="56"/>
      <c r="SQ108" s="56"/>
      <c r="SR108" s="56"/>
      <c r="SS108" s="56"/>
      <c r="ST108" s="56"/>
      <c r="SU108" s="56"/>
      <c r="SV108" s="56"/>
      <c r="SW108" s="56"/>
      <c r="SX108" s="56"/>
      <c r="SY108" s="56"/>
      <c r="SZ108" s="56"/>
      <c r="TA108" s="56"/>
      <c r="TB108" s="56"/>
      <c r="TC108" s="56"/>
      <c r="TD108" s="56"/>
      <c r="TE108" s="56"/>
      <c r="TF108" s="56"/>
      <c r="TG108" s="56"/>
      <c r="TH108" s="56"/>
      <c r="TI108" s="56"/>
      <c r="TJ108" s="56"/>
      <c r="TK108" s="56"/>
      <c r="TL108" s="56"/>
      <c r="TM108" s="56"/>
      <c r="TN108" s="56"/>
      <c r="TO108" s="56"/>
      <c r="TP108" s="56"/>
      <c r="TQ108" s="56"/>
      <c r="TR108" s="56"/>
      <c r="TS108" s="56"/>
      <c r="TT108" s="56"/>
      <c r="TU108" s="56"/>
      <c r="TV108" s="56"/>
      <c r="TW108" s="56"/>
      <c r="TX108" s="56"/>
      <c r="TY108" s="56"/>
      <c r="TZ108" s="56"/>
      <c r="UA108" s="56"/>
      <c r="UB108" s="56"/>
      <c r="UC108" s="56"/>
      <c r="UD108" s="56"/>
      <c r="UE108" s="56"/>
      <c r="UF108" s="56"/>
      <c r="UG108" s="56"/>
      <c r="UH108" s="56"/>
      <c r="UI108" s="56"/>
      <c r="UJ108" s="56"/>
      <c r="UK108" s="56"/>
      <c r="UL108" s="56"/>
      <c r="UM108" s="56"/>
      <c r="UN108" s="56"/>
      <c r="UO108" s="56"/>
      <c r="UP108" s="56"/>
      <c r="UQ108" s="56"/>
      <c r="UR108" s="56"/>
      <c r="US108" s="56"/>
      <c r="UT108" s="56"/>
      <c r="UU108" s="56"/>
      <c r="UV108" s="56"/>
      <c r="UW108" s="56"/>
      <c r="UX108" s="56"/>
      <c r="UY108" s="56"/>
      <c r="UZ108" s="56"/>
      <c r="VA108" s="56"/>
      <c r="VB108" s="56"/>
      <c r="VC108" s="56"/>
      <c r="VD108" s="56"/>
      <c r="VE108" s="56"/>
      <c r="VF108" s="56"/>
      <c r="VG108" s="56"/>
      <c r="VH108" s="56"/>
      <c r="VI108" s="56"/>
      <c r="VJ108" s="56"/>
      <c r="VK108" s="56"/>
      <c r="VL108" s="56"/>
      <c r="VM108" s="56"/>
      <c r="VN108" s="56"/>
      <c r="VO108" s="56"/>
      <c r="VP108" s="56"/>
      <c r="VQ108" s="56"/>
      <c r="VR108" s="56"/>
      <c r="VS108" s="56"/>
      <c r="VT108" s="56"/>
      <c r="VU108" s="56"/>
      <c r="VV108" s="56"/>
      <c r="VW108" s="56"/>
      <c r="VX108" s="56"/>
      <c r="VY108" s="56"/>
      <c r="VZ108" s="56"/>
      <c r="WA108" s="56"/>
      <c r="WB108" s="56"/>
      <c r="WC108" s="56"/>
      <c r="WD108" s="56"/>
      <c r="WE108" s="56"/>
      <c r="WF108" s="56"/>
      <c r="WG108" s="56"/>
      <c r="WH108" s="56"/>
      <c r="WI108" s="56"/>
      <c r="WJ108" s="56"/>
      <c r="WK108" s="56"/>
      <c r="WL108" s="56"/>
      <c r="WM108" s="56"/>
      <c r="WN108" s="56"/>
      <c r="WO108" s="56"/>
      <c r="WP108" s="56"/>
      <c r="WQ108" s="56"/>
      <c r="WR108" s="56"/>
      <c r="WS108" s="56"/>
      <c r="WT108" s="56"/>
      <c r="WU108" s="56"/>
      <c r="WV108" s="56"/>
      <c r="WW108" s="56"/>
      <c r="WX108" s="56"/>
      <c r="WY108" s="56"/>
      <c r="WZ108" s="56"/>
      <c r="XA108" s="56"/>
      <c r="XB108" s="56"/>
      <c r="XC108" s="56"/>
      <c r="XD108" s="56"/>
      <c r="XE108" s="56"/>
      <c r="XF108" s="56"/>
      <c r="XG108" s="56"/>
      <c r="XH108" s="56"/>
      <c r="XI108" s="56"/>
      <c r="XJ108" s="56"/>
      <c r="XK108" s="56"/>
      <c r="XL108" s="56"/>
      <c r="XM108" s="56"/>
      <c r="XN108" s="56"/>
      <c r="XO108" s="56"/>
      <c r="XP108" s="56"/>
      <c r="XQ108" s="56"/>
      <c r="XR108" s="56"/>
      <c r="XS108" s="56"/>
      <c r="XT108" s="56"/>
      <c r="XU108" s="56"/>
      <c r="XV108" s="56"/>
      <c r="XW108" s="56"/>
      <c r="XX108" s="56"/>
      <c r="XY108" s="56"/>
      <c r="XZ108" s="56"/>
      <c r="YA108" s="56"/>
      <c r="YB108" s="56"/>
      <c r="YC108" s="56"/>
      <c r="YD108" s="56"/>
      <c r="YE108" s="56"/>
      <c r="YF108" s="56"/>
      <c r="YG108" s="56"/>
      <c r="YH108" s="56"/>
      <c r="YI108" s="56"/>
      <c r="YJ108" s="56"/>
      <c r="YK108" s="56"/>
      <c r="YL108" s="56"/>
      <c r="YM108" s="56"/>
      <c r="YN108" s="56"/>
      <c r="YO108" s="56"/>
      <c r="YP108" s="56"/>
      <c r="YQ108" s="56"/>
      <c r="YR108" s="56"/>
      <c r="YS108" s="56"/>
      <c r="YT108" s="56"/>
      <c r="YU108" s="56"/>
      <c r="YV108" s="56"/>
      <c r="YW108" s="56"/>
      <c r="YX108" s="56"/>
      <c r="YY108" s="56"/>
    </row>
    <row r="109" spans="2:675" s="1" customFormat="1" ht="12.75" hidden="1">
      <c r="B109" s="56"/>
      <c r="C109" s="56"/>
      <c r="D109" s="56"/>
      <c r="E109" s="56"/>
      <c r="F109" s="56"/>
      <c r="G109" s="56"/>
      <c r="H109" s="56"/>
      <c r="I109" s="56"/>
      <c r="J109" s="56"/>
      <c r="K109" s="56"/>
      <c r="L109" s="56"/>
      <c r="M109" s="56"/>
      <c r="N109" s="56"/>
      <c r="O109" s="56"/>
      <c r="P109" s="56"/>
      <c r="Q109" s="56"/>
      <c r="R109" s="56"/>
      <c r="S109" s="56"/>
      <c r="T109" s="56"/>
      <c r="U109" s="56"/>
      <c r="V109" s="56"/>
      <c r="W109" s="56"/>
      <c r="X109" s="56"/>
      <c r="Y109" s="56"/>
      <c r="Z109" s="56"/>
      <c r="AA109" s="56"/>
      <c r="AB109" s="56"/>
      <c r="AC109" s="56"/>
      <c r="AD109" s="56"/>
      <c r="AE109" s="56"/>
      <c r="AF109" s="56"/>
      <c r="AG109" s="56"/>
      <c r="AH109" s="56"/>
      <c r="AI109" s="56"/>
      <c r="AJ109" s="56"/>
      <c r="AK109" s="56"/>
      <c r="AL109" s="56"/>
      <c r="AM109" s="56"/>
      <c r="AN109" s="56"/>
      <c r="AO109" s="56"/>
      <c r="AP109" s="56"/>
      <c r="AQ109" s="56"/>
      <c r="AR109" s="56"/>
      <c r="AS109" s="56"/>
      <c r="AT109" s="56"/>
      <c r="AU109" s="56"/>
      <c r="AV109" s="56"/>
      <c r="AW109" s="56"/>
      <c r="AX109" s="56"/>
      <c r="AY109" s="56"/>
      <c r="AZ109" s="56"/>
      <c r="BA109" s="56"/>
      <c r="BB109" s="56"/>
      <c r="BC109" s="56"/>
      <c r="BD109" s="56"/>
      <c r="BE109" s="56"/>
      <c r="BF109" s="56"/>
      <c r="BG109" s="56"/>
      <c r="BH109" s="56"/>
      <c r="BI109" s="56"/>
      <c r="BJ109" s="56"/>
      <c r="BK109" s="56"/>
      <c r="BL109" s="56"/>
      <c r="BM109" s="56"/>
      <c r="BN109" s="56"/>
      <c r="BO109" s="56"/>
      <c r="BP109" s="56"/>
      <c r="BQ109" s="56"/>
      <c r="BR109" s="56"/>
      <c r="BS109" s="56"/>
      <c r="BT109" s="56"/>
      <c r="BU109" s="56"/>
      <c r="BV109" s="56"/>
      <c r="BW109" s="56"/>
      <c r="BX109" s="56"/>
      <c r="BY109" s="56"/>
      <c r="BZ109" s="56"/>
      <c r="CA109" s="56"/>
      <c r="CB109" s="56"/>
      <c r="CC109" s="56"/>
      <c r="CD109" s="56"/>
      <c r="CE109" s="56"/>
      <c r="CF109" s="56"/>
      <c r="CG109" s="56"/>
      <c r="CH109" s="56"/>
      <c r="CI109" s="56"/>
      <c r="CJ109" s="56"/>
      <c r="CK109" s="56"/>
      <c r="CL109" s="56"/>
      <c r="CM109" s="56"/>
      <c r="CN109" s="56"/>
      <c r="CO109" s="56"/>
      <c r="CP109" s="56"/>
      <c r="CQ109" s="56"/>
      <c r="CR109" s="56"/>
      <c r="CS109" s="56"/>
      <c r="CT109" s="56"/>
      <c r="CU109" s="56"/>
      <c r="CV109" s="56"/>
      <c r="CW109" s="56"/>
      <c r="CX109" s="56"/>
      <c r="CY109" s="56"/>
      <c r="CZ109" s="56"/>
      <c r="DA109" s="56"/>
      <c r="DB109" s="56"/>
      <c r="DC109" s="56"/>
      <c r="DD109" s="56"/>
      <c r="DE109" s="56"/>
      <c r="DF109" s="56"/>
      <c r="DG109" s="56"/>
      <c r="DH109" s="56"/>
      <c r="DI109" s="56"/>
      <c r="DJ109" s="56"/>
      <c r="DK109" s="56"/>
      <c r="DL109" s="56"/>
      <c r="DM109" s="56"/>
      <c r="DN109" s="56"/>
      <c r="DO109" s="56"/>
      <c r="DP109" s="56"/>
      <c r="DQ109" s="56"/>
      <c r="DR109" s="56"/>
      <c r="DS109" s="56"/>
      <c r="DT109" s="56"/>
      <c r="DU109" s="56"/>
      <c r="DV109" s="56"/>
      <c r="DW109" s="56"/>
      <c r="DX109" s="56"/>
      <c r="DY109" s="56"/>
      <c r="DZ109" s="56"/>
      <c r="EA109" s="56"/>
      <c r="EB109" s="56"/>
      <c r="EC109" s="56"/>
      <c r="ED109" s="56"/>
      <c r="EE109" s="56"/>
      <c r="EF109" s="56"/>
      <c r="EG109" s="56"/>
      <c r="EH109" s="56"/>
      <c r="EI109" s="56"/>
      <c r="EJ109" s="56"/>
      <c r="EK109" s="56"/>
      <c r="EL109" s="56"/>
      <c r="EM109" s="56"/>
      <c r="EN109" s="56"/>
      <c r="EO109" s="56"/>
      <c r="EP109" s="56"/>
      <c r="EQ109" s="56"/>
      <c r="ER109" s="56"/>
      <c r="ES109" s="56"/>
      <c r="ET109" s="56"/>
      <c r="EU109" s="56"/>
      <c r="EV109" s="56"/>
      <c r="EW109" s="56"/>
      <c r="EX109" s="56"/>
      <c r="EY109" s="56"/>
      <c r="EZ109" s="56"/>
      <c r="FA109" s="56"/>
      <c r="FB109" s="56"/>
      <c r="FC109" s="56"/>
      <c r="FD109" s="56"/>
      <c r="FE109" s="56"/>
      <c r="FF109" s="56"/>
      <c r="FG109" s="56"/>
      <c r="FH109" s="56"/>
      <c r="FI109" s="56"/>
      <c r="FJ109" s="56"/>
      <c r="FK109" s="56"/>
      <c r="FL109" s="56"/>
      <c r="FM109" s="56"/>
      <c r="FN109" s="56"/>
      <c r="FO109" s="56"/>
      <c r="FP109" s="56"/>
      <c r="FQ109" s="56"/>
      <c r="FR109" s="56"/>
      <c r="FS109" s="56"/>
      <c r="FT109" s="56"/>
      <c r="FU109" s="56"/>
      <c r="FV109" s="56"/>
      <c r="FW109" s="56"/>
      <c r="FX109" s="56"/>
      <c r="FY109" s="56"/>
      <c r="FZ109" s="56"/>
      <c r="GA109" s="56"/>
      <c r="GB109" s="56"/>
      <c r="GC109" s="56"/>
      <c r="GD109" s="56"/>
      <c r="GE109" s="56"/>
      <c r="GF109" s="56"/>
      <c r="GG109" s="56"/>
      <c r="GH109" s="56"/>
      <c r="GI109" s="56"/>
      <c r="GJ109" s="56"/>
      <c r="GK109" s="56"/>
      <c r="GL109" s="56"/>
      <c r="GM109" s="56"/>
      <c r="GN109" s="56"/>
      <c r="GO109" s="56"/>
      <c r="GP109" s="56"/>
      <c r="GQ109" s="56"/>
      <c r="GR109" s="56"/>
      <c r="GS109" s="56"/>
      <c r="GT109" s="56"/>
      <c r="GU109" s="56"/>
      <c r="GV109" s="56"/>
      <c r="GW109" s="56"/>
      <c r="GX109" s="56"/>
      <c r="GY109" s="56"/>
      <c r="GZ109" s="56"/>
      <c r="HA109" s="56"/>
      <c r="HB109" s="56"/>
      <c r="HC109" s="56"/>
      <c r="HD109" s="56"/>
      <c r="HE109" s="56"/>
      <c r="HF109" s="56"/>
      <c r="HG109" s="56"/>
      <c r="HH109" s="56"/>
      <c r="HI109" s="56"/>
      <c r="HJ109" s="56"/>
      <c r="HK109" s="56"/>
      <c r="HL109" s="56"/>
      <c r="HM109" s="56"/>
      <c r="HN109" s="56"/>
      <c r="HO109" s="56"/>
      <c r="HP109" s="56"/>
      <c r="HQ109" s="56"/>
      <c r="HR109" s="56"/>
      <c r="HS109" s="56"/>
      <c r="HT109" s="56"/>
      <c r="HU109" s="56"/>
      <c r="HV109" s="56"/>
      <c r="HW109" s="56"/>
      <c r="HX109" s="56"/>
      <c r="HY109" s="56"/>
      <c r="HZ109" s="56"/>
      <c r="IA109" s="56"/>
      <c r="IB109" s="56"/>
      <c r="IC109" s="56"/>
      <c r="ID109" s="56"/>
      <c r="IE109" s="56"/>
      <c r="IF109" s="56"/>
      <c r="IG109" s="56"/>
      <c r="IH109" s="56"/>
      <c r="II109" s="56"/>
      <c r="IJ109" s="56"/>
      <c r="IK109" s="56"/>
      <c r="IL109" s="56"/>
      <c r="IM109" s="56"/>
      <c r="IN109" s="56"/>
      <c r="IO109" s="56"/>
      <c r="IP109" s="56"/>
      <c r="IQ109" s="56"/>
      <c r="IR109" s="56"/>
      <c r="IS109" s="56"/>
      <c r="IT109" s="56"/>
      <c r="IU109" s="56"/>
      <c r="IV109" s="56"/>
      <c r="IW109" s="56"/>
      <c r="IX109" s="56"/>
      <c r="IY109" s="56"/>
      <c r="IZ109" s="56"/>
      <c r="JA109" s="56"/>
      <c r="JB109" s="56"/>
      <c r="JC109" s="56"/>
      <c r="JD109" s="56"/>
      <c r="JE109" s="56"/>
      <c r="JF109" s="56"/>
      <c r="JG109" s="56"/>
      <c r="JH109" s="56"/>
      <c r="JI109" s="56"/>
      <c r="JJ109" s="56"/>
      <c r="JK109" s="56"/>
      <c r="JL109" s="56"/>
      <c r="JM109" s="56"/>
      <c r="JN109" s="56"/>
      <c r="JO109" s="56"/>
      <c r="JP109" s="56"/>
      <c r="JQ109" s="56"/>
      <c r="JR109" s="56"/>
      <c r="JS109" s="56"/>
      <c r="JT109" s="56"/>
      <c r="JU109" s="56"/>
      <c r="JV109" s="56"/>
      <c r="JW109" s="56"/>
      <c r="JX109" s="56"/>
      <c r="JY109" s="56"/>
      <c r="JZ109" s="56"/>
      <c r="KA109" s="56"/>
      <c r="KB109" s="56"/>
      <c r="KC109" s="56"/>
      <c r="KD109" s="56"/>
      <c r="KE109" s="56"/>
      <c r="KF109" s="56"/>
      <c r="KG109" s="56"/>
      <c r="KH109" s="56"/>
      <c r="KI109" s="56"/>
      <c r="KJ109" s="56"/>
      <c r="KK109" s="56"/>
      <c r="KL109" s="56"/>
      <c r="KM109" s="56"/>
      <c r="KN109" s="56"/>
      <c r="KO109" s="56"/>
      <c r="KP109" s="56"/>
      <c r="KQ109" s="56"/>
      <c r="KR109" s="56"/>
      <c r="KS109" s="56"/>
      <c r="KT109" s="56"/>
      <c r="KU109" s="56"/>
      <c r="KV109" s="56"/>
      <c r="KW109" s="56"/>
      <c r="KX109" s="56"/>
      <c r="KY109" s="56"/>
      <c r="KZ109" s="56"/>
      <c r="LA109" s="56"/>
      <c r="LB109" s="56"/>
      <c r="LC109" s="56"/>
      <c r="LD109" s="56"/>
      <c r="LE109" s="56"/>
      <c r="LF109" s="56"/>
      <c r="LG109" s="56"/>
      <c r="LH109" s="56"/>
      <c r="LI109" s="56"/>
      <c r="LJ109" s="56"/>
      <c r="LK109" s="56"/>
      <c r="LL109" s="56"/>
      <c r="LM109" s="56"/>
      <c r="LN109" s="56"/>
      <c r="LO109" s="56"/>
      <c r="LP109" s="56"/>
      <c r="LQ109" s="56"/>
      <c r="LR109" s="56"/>
      <c r="LS109" s="56"/>
      <c r="LT109" s="56"/>
      <c r="LU109" s="56"/>
      <c r="LV109" s="56"/>
      <c r="LW109" s="56"/>
      <c r="LX109" s="56"/>
      <c r="LY109" s="56"/>
      <c r="LZ109" s="56"/>
      <c r="MA109" s="56"/>
      <c r="MB109" s="56"/>
      <c r="MC109" s="56"/>
      <c r="MD109" s="56"/>
      <c r="ME109" s="56"/>
      <c r="MF109" s="56"/>
      <c r="MG109" s="56"/>
      <c r="MH109" s="56"/>
      <c r="MI109" s="56"/>
      <c r="MJ109" s="56"/>
      <c r="MK109" s="56"/>
      <c r="ML109" s="56"/>
      <c r="MM109" s="56"/>
      <c r="MN109" s="56"/>
      <c r="MO109" s="56"/>
      <c r="MP109" s="56"/>
      <c r="MQ109" s="56"/>
      <c r="MR109" s="56"/>
      <c r="MS109" s="56"/>
      <c r="MT109" s="56"/>
      <c r="MU109" s="56"/>
      <c r="MV109" s="56"/>
      <c r="MW109" s="56"/>
      <c r="MX109" s="56"/>
      <c r="MY109" s="56"/>
      <c r="MZ109" s="56"/>
      <c r="NA109" s="56"/>
      <c r="NB109" s="56"/>
      <c r="NC109" s="56"/>
      <c r="ND109" s="56"/>
      <c r="NE109" s="56"/>
      <c r="NF109" s="56"/>
      <c r="NG109" s="56"/>
      <c r="NH109" s="56"/>
      <c r="NI109" s="56"/>
      <c r="NJ109" s="56"/>
      <c r="NK109" s="56"/>
      <c r="NL109" s="56"/>
      <c r="NM109" s="56"/>
      <c r="NN109" s="56"/>
      <c r="NO109" s="56"/>
      <c r="NP109" s="56"/>
      <c r="NQ109" s="56"/>
      <c r="NR109" s="56"/>
      <c r="NS109" s="56"/>
      <c r="NT109" s="56"/>
      <c r="NU109" s="56"/>
      <c r="NV109" s="56"/>
      <c r="NW109" s="56"/>
      <c r="NX109" s="56"/>
      <c r="NY109" s="56"/>
      <c r="NZ109" s="56"/>
      <c r="OA109" s="56"/>
      <c r="OB109" s="56"/>
      <c r="OC109" s="56"/>
      <c r="OD109" s="56"/>
      <c r="OE109" s="56"/>
      <c r="OF109" s="56"/>
      <c r="OG109" s="56"/>
      <c r="OH109" s="56"/>
      <c r="OI109" s="56"/>
      <c r="OJ109" s="56"/>
      <c r="OK109" s="56"/>
      <c r="OL109" s="56"/>
      <c r="OM109" s="56"/>
      <c r="ON109" s="56"/>
      <c r="OO109" s="56"/>
      <c r="OP109" s="56"/>
      <c r="OQ109" s="56"/>
      <c r="OR109" s="56"/>
      <c r="OS109" s="56"/>
      <c r="OT109" s="56"/>
      <c r="OU109" s="56"/>
      <c r="OV109" s="56"/>
      <c r="OW109" s="56"/>
      <c r="OX109" s="56"/>
      <c r="OY109" s="56"/>
      <c r="OZ109" s="56"/>
      <c r="PA109" s="56"/>
      <c r="PB109" s="56"/>
      <c r="PC109" s="56"/>
      <c r="PD109" s="56"/>
      <c r="PE109" s="56"/>
      <c r="PF109" s="56"/>
      <c r="PG109" s="56"/>
      <c r="PH109" s="56"/>
      <c r="PI109" s="56"/>
      <c r="PJ109" s="56"/>
      <c r="PK109" s="56"/>
      <c r="PL109" s="56"/>
      <c r="PM109" s="56"/>
      <c r="PN109" s="56"/>
      <c r="PO109" s="56"/>
      <c r="PP109" s="56"/>
      <c r="PQ109" s="56"/>
      <c r="PR109" s="56"/>
      <c r="PS109" s="56"/>
      <c r="PT109" s="56"/>
      <c r="PU109" s="56"/>
      <c r="PV109" s="56"/>
      <c r="PW109" s="56"/>
      <c r="PX109" s="56"/>
      <c r="PY109" s="56"/>
      <c r="PZ109" s="56"/>
      <c r="QA109" s="56"/>
      <c r="QB109" s="56"/>
      <c r="QC109" s="56"/>
      <c r="QD109" s="56"/>
      <c r="QE109" s="56"/>
      <c r="QF109" s="56"/>
      <c r="QG109" s="56"/>
      <c r="QH109" s="56"/>
      <c r="QI109" s="56"/>
      <c r="QJ109" s="56"/>
      <c r="QK109" s="56"/>
      <c r="QL109" s="56"/>
      <c r="QM109" s="56"/>
      <c r="QN109" s="56"/>
      <c r="QO109" s="56"/>
      <c r="QP109" s="56"/>
      <c r="QQ109" s="56"/>
      <c r="QR109" s="56"/>
      <c r="QS109" s="56"/>
      <c r="QT109" s="56"/>
      <c r="QU109" s="56"/>
      <c r="QV109" s="56"/>
      <c r="QW109" s="56"/>
      <c r="QX109" s="56"/>
      <c r="QY109" s="56"/>
      <c r="QZ109" s="56"/>
      <c r="RA109" s="56"/>
      <c r="RB109" s="56"/>
      <c r="RC109" s="56"/>
      <c r="RD109" s="56"/>
      <c r="RE109" s="56"/>
      <c r="RF109" s="56"/>
      <c r="RG109" s="56"/>
      <c r="RH109" s="56"/>
      <c r="RI109" s="56"/>
      <c r="RJ109" s="56"/>
      <c r="RK109" s="56"/>
      <c r="RL109" s="56"/>
      <c r="RM109" s="56"/>
      <c r="RN109" s="56"/>
      <c r="RO109" s="56"/>
      <c r="RP109" s="56"/>
      <c r="RQ109" s="56"/>
      <c r="RR109" s="56"/>
      <c r="RS109" s="56"/>
      <c r="RT109" s="56"/>
      <c r="RU109" s="56"/>
      <c r="RV109" s="56"/>
      <c r="RW109" s="56"/>
      <c r="RX109" s="56"/>
      <c r="RY109" s="56"/>
      <c r="RZ109" s="56"/>
      <c r="SA109" s="56"/>
      <c r="SB109" s="56"/>
      <c r="SC109" s="56"/>
      <c r="SD109" s="56"/>
      <c r="SE109" s="56"/>
      <c r="SF109" s="56"/>
      <c r="SG109" s="56"/>
      <c r="SH109" s="56"/>
      <c r="SI109" s="56"/>
      <c r="SJ109" s="56"/>
      <c r="SK109" s="56"/>
      <c r="SL109" s="56"/>
      <c r="SM109" s="56"/>
      <c r="SN109" s="56"/>
      <c r="SO109" s="56"/>
      <c r="SP109" s="56"/>
      <c r="SQ109" s="56"/>
      <c r="SR109" s="56"/>
      <c r="SS109" s="56"/>
      <c r="ST109" s="56"/>
      <c r="SU109" s="56"/>
      <c r="SV109" s="56"/>
      <c r="SW109" s="56"/>
      <c r="SX109" s="56"/>
      <c r="SY109" s="56"/>
      <c r="SZ109" s="56"/>
      <c r="TA109" s="56"/>
      <c r="TB109" s="56"/>
      <c r="TC109" s="56"/>
      <c r="TD109" s="56"/>
      <c r="TE109" s="56"/>
      <c r="TF109" s="56"/>
      <c r="TG109" s="56"/>
      <c r="TH109" s="56"/>
      <c r="TI109" s="56"/>
      <c r="TJ109" s="56"/>
      <c r="TK109" s="56"/>
      <c r="TL109" s="56"/>
      <c r="TM109" s="56"/>
      <c r="TN109" s="56"/>
      <c r="TO109" s="56"/>
      <c r="TP109" s="56"/>
      <c r="TQ109" s="56"/>
      <c r="TR109" s="56"/>
      <c r="TS109" s="56"/>
      <c r="TT109" s="56"/>
      <c r="TU109" s="56"/>
      <c r="TV109" s="56"/>
      <c r="TW109" s="56"/>
      <c r="TX109" s="56"/>
      <c r="TY109" s="56"/>
      <c r="TZ109" s="56"/>
      <c r="UA109" s="56"/>
      <c r="UB109" s="56"/>
      <c r="UC109" s="56"/>
      <c r="UD109" s="56"/>
      <c r="UE109" s="56"/>
      <c r="UF109" s="56"/>
      <c r="UG109" s="56"/>
      <c r="UH109" s="56"/>
      <c r="UI109" s="56"/>
      <c r="UJ109" s="56"/>
      <c r="UK109" s="56"/>
      <c r="UL109" s="56"/>
      <c r="UM109" s="56"/>
      <c r="UN109" s="56"/>
      <c r="UO109" s="56"/>
      <c r="UP109" s="56"/>
      <c r="UQ109" s="56"/>
      <c r="UR109" s="56"/>
      <c r="US109" s="56"/>
      <c r="UT109" s="56"/>
      <c r="UU109" s="56"/>
      <c r="UV109" s="56"/>
      <c r="UW109" s="56"/>
      <c r="UX109" s="56"/>
      <c r="UY109" s="56"/>
      <c r="UZ109" s="56"/>
      <c r="VA109" s="56"/>
      <c r="VB109" s="56"/>
      <c r="VC109" s="56"/>
      <c r="VD109" s="56"/>
      <c r="VE109" s="56"/>
      <c r="VF109" s="56"/>
      <c r="VG109" s="56"/>
      <c r="VH109" s="56"/>
      <c r="VI109" s="56"/>
      <c r="VJ109" s="56"/>
      <c r="VK109" s="56"/>
      <c r="VL109" s="56"/>
      <c r="VM109" s="56"/>
      <c r="VN109" s="56"/>
      <c r="VO109" s="56"/>
      <c r="VP109" s="56"/>
      <c r="VQ109" s="56"/>
      <c r="VR109" s="56"/>
      <c r="VS109" s="56"/>
      <c r="VT109" s="56"/>
      <c r="VU109" s="56"/>
      <c r="VV109" s="56"/>
      <c r="VW109" s="56"/>
      <c r="VX109" s="56"/>
      <c r="VY109" s="56"/>
      <c r="VZ109" s="56"/>
      <c r="WA109" s="56"/>
      <c r="WB109" s="56"/>
      <c r="WC109" s="56"/>
      <c r="WD109" s="56"/>
      <c r="WE109" s="56"/>
      <c r="WF109" s="56"/>
      <c r="WG109" s="56"/>
      <c r="WH109" s="56"/>
      <c r="WI109" s="56"/>
      <c r="WJ109" s="56"/>
      <c r="WK109" s="56"/>
      <c r="WL109" s="56"/>
      <c r="WM109" s="56"/>
      <c r="WN109" s="56"/>
      <c r="WO109" s="56"/>
      <c r="WP109" s="56"/>
      <c r="WQ109" s="56"/>
      <c r="WR109" s="56"/>
      <c r="WS109" s="56"/>
      <c r="WT109" s="56"/>
      <c r="WU109" s="56"/>
      <c r="WV109" s="56"/>
      <c r="WW109" s="56"/>
      <c r="WX109" s="56"/>
      <c r="WY109" s="56"/>
      <c r="WZ109" s="56"/>
      <c r="XA109" s="56"/>
      <c r="XB109" s="56"/>
      <c r="XC109" s="56"/>
      <c r="XD109" s="56"/>
      <c r="XE109" s="56"/>
      <c r="XF109" s="56"/>
      <c r="XG109" s="56"/>
      <c r="XH109" s="56"/>
      <c r="XI109" s="56"/>
      <c r="XJ109" s="56"/>
      <c r="XK109" s="56"/>
      <c r="XL109" s="56"/>
      <c r="XM109" s="56"/>
      <c r="XN109" s="56"/>
      <c r="XO109" s="56"/>
      <c r="XP109" s="56"/>
      <c r="XQ109" s="56"/>
      <c r="XR109" s="56"/>
      <c r="XS109" s="56"/>
      <c r="XT109" s="56"/>
      <c r="XU109" s="56"/>
      <c r="XV109" s="56"/>
      <c r="XW109" s="56"/>
      <c r="XX109" s="56"/>
      <c r="XY109" s="56"/>
      <c r="XZ109" s="56"/>
      <c r="YA109" s="56"/>
      <c r="YB109" s="56"/>
      <c r="YC109" s="56"/>
      <c r="YD109" s="56"/>
      <c r="YE109" s="56"/>
      <c r="YF109" s="56"/>
      <c r="YG109" s="56"/>
      <c r="YH109" s="56"/>
      <c r="YI109" s="56"/>
      <c r="YJ109" s="56"/>
      <c r="YK109" s="56"/>
      <c r="YL109" s="56"/>
      <c r="YM109" s="56"/>
      <c r="YN109" s="56"/>
      <c r="YO109" s="56"/>
      <c r="YP109" s="56"/>
      <c r="YQ109" s="56"/>
      <c r="YR109" s="56"/>
      <c r="YS109" s="56"/>
      <c r="YT109" s="56"/>
      <c r="YU109" s="56"/>
      <c r="YV109" s="56"/>
      <c r="YW109" s="56"/>
      <c r="YX109" s="56"/>
      <c r="YY109" s="56"/>
    </row>
    <row r="110" spans="2:675" s="1" customFormat="1" ht="12.75" hidden="1">
      <c r="B110" s="56"/>
      <c r="C110" s="56"/>
      <c r="D110" s="56"/>
      <c r="E110" s="56"/>
      <c r="F110" s="56"/>
      <c r="G110" s="56"/>
      <c r="H110" s="56"/>
      <c r="I110" s="56"/>
      <c r="J110" s="56"/>
      <c r="K110" s="56"/>
      <c r="L110" s="56"/>
      <c r="M110" s="56"/>
      <c r="N110" s="56"/>
      <c r="O110" s="56"/>
      <c r="P110" s="56"/>
      <c r="Q110" s="56"/>
      <c r="R110" s="56"/>
      <c r="S110" s="56"/>
      <c r="T110" s="56"/>
      <c r="U110" s="56"/>
      <c r="V110" s="56"/>
      <c r="W110" s="56"/>
      <c r="X110" s="56"/>
      <c r="Y110" s="56"/>
      <c r="Z110" s="56"/>
      <c r="AA110" s="56"/>
      <c r="AB110" s="56"/>
      <c r="AC110" s="56"/>
      <c r="AD110" s="56"/>
      <c r="AE110" s="56"/>
      <c r="AF110" s="56"/>
      <c r="AG110" s="56"/>
      <c r="AH110" s="56"/>
      <c r="AI110" s="56"/>
      <c r="AJ110" s="56"/>
      <c r="AK110" s="56"/>
      <c r="AL110" s="56"/>
      <c r="AM110" s="56"/>
      <c r="AN110" s="56"/>
      <c r="AO110" s="56"/>
      <c r="AP110" s="56"/>
      <c r="AQ110" s="56"/>
      <c r="AR110" s="56"/>
      <c r="AS110" s="56"/>
      <c r="AT110" s="56"/>
      <c r="AU110" s="56"/>
      <c r="AV110" s="56"/>
      <c r="AW110" s="56"/>
      <c r="AX110" s="56"/>
      <c r="AY110" s="56"/>
      <c r="AZ110" s="56"/>
      <c r="BA110" s="56"/>
      <c r="BB110" s="56"/>
      <c r="BC110" s="56"/>
      <c r="BD110" s="56"/>
      <c r="BE110" s="56"/>
      <c r="BF110" s="56"/>
      <c r="BG110" s="56"/>
      <c r="BH110" s="56"/>
      <c r="BI110" s="56"/>
      <c r="BJ110" s="56"/>
      <c r="BK110" s="56"/>
      <c r="BL110" s="56"/>
      <c r="BM110" s="56"/>
      <c r="BN110" s="56"/>
      <c r="BO110" s="56"/>
      <c r="BP110" s="56"/>
      <c r="BQ110" s="56"/>
      <c r="BR110" s="56"/>
      <c r="BS110" s="56"/>
      <c r="BT110" s="56"/>
      <c r="BU110" s="56"/>
      <c r="BV110" s="56"/>
      <c r="BW110" s="56"/>
      <c r="BX110" s="56"/>
      <c r="BY110" s="56"/>
      <c r="BZ110" s="56"/>
      <c r="CA110" s="56"/>
      <c r="CB110" s="56"/>
      <c r="CC110" s="56"/>
      <c r="CD110" s="56"/>
      <c r="CE110" s="56"/>
      <c r="CF110" s="56"/>
      <c r="CG110" s="56"/>
      <c r="CH110" s="56"/>
      <c r="CI110" s="56"/>
      <c r="CJ110" s="56"/>
      <c r="CK110" s="56"/>
      <c r="CL110" s="56"/>
      <c r="CM110" s="56"/>
      <c r="CN110" s="56"/>
      <c r="CO110" s="56"/>
      <c r="CP110" s="56"/>
      <c r="CQ110" s="56"/>
      <c r="CR110" s="56"/>
      <c r="CS110" s="56"/>
      <c r="CT110" s="56"/>
      <c r="CU110" s="56"/>
      <c r="CV110" s="56"/>
      <c r="CW110" s="56"/>
      <c r="CX110" s="56"/>
      <c r="CY110" s="56"/>
      <c r="CZ110" s="56"/>
      <c r="DA110" s="56"/>
      <c r="DB110" s="56"/>
      <c r="DC110" s="56"/>
      <c r="DD110" s="56"/>
      <c r="DE110" s="56"/>
      <c r="DF110" s="56"/>
      <c r="DG110" s="56"/>
      <c r="DH110" s="56"/>
      <c r="DI110" s="56"/>
      <c r="DJ110" s="56"/>
      <c r="DK110" s="56"/>
      <c r="DL110" s="56"/>
      <c r="DM110" s="56"/>
      <c r="DN110" s="56"/>
      <c r="DO110" s="56"/>
      <c r="DP110" s="56"/>
      <c r="DQ110" s="56"/>
      <c r="DR110" s="56"/>
      <c r="DS110" s="56"/>
      <c r="DT110" s="56"/>
      <c r="DU110" s="56"/>
      <c r="DV110" s="56"/>
      <c r="DW110" s="56"/>
      <c r="DX110" s="56"/>
      <c r="DY110" s="56"/>
      <c r="DZ110" s="56"/>
      <c r="EA110" s="56"/>
      <c r="EB110" s="56"/>
      <c r="EC110" s="56"/>
      <c r="ED110" s="56"/>
      <c r="EE110" s="56"/>
      <c r="EF110" s="56"/>
      <c r="EG110" s="56"/>
      <c r="EH110" s="56"/>
      <c r="EI110" s="56"/>
      <c r="EJ110" s="56"/>
      <c r="EK110" s="56"/>
      <c r="EL110" s="56"/>
      <c r="EM110" s="56"/>
      <c r="EN110" s="56"/>
      <c r="EO110" s="56"/>
      <c r="EP110" s="56"/>
      <c r="EQ110" s="56"/>
      <c r="ER110" s="56"/>
      <c r="ES110" s="56"/>
      <c r="ET110" s="56"/>
      <c r="EU110" s="56"/>
      <c r="EV110" s="56"/>
      <c r="EW110" s="56"/>
      <c r="EX110" s="56"/>
      <c r="EY110" s="56"/>
      <c r="EZ110" s="56"/>
      <c r="FA110" s="56"/>
      <c r="FB110" s="56"/>
      <c r="FC110" s="56"/>
      <c r="FD110" s="56"/>
      <c r="FE110" s="56"/>
      <c r="FF110" s="56"/>
      <c r="FG110" s="56"/>
      <c r="FH110" s="56"/>
      <c r="FI110" s="56"/>
      <c r="FJ110" s="56"/>
      <c r="FK110" s="56"/>
      <c r="FL110" s="56"/>
      <c r="FM110" s="56"/>
      <c r="FN110" s="56"/>
      <c r="FO110" s="56"/>
      <c r="FP110" s="56"/>
      <c r="FQ110" s="56"/>
      <c r="FR110" s="56"/>
      <c r="FS110" s="56"/>
      <c r="FT110" s="56"/>
      <c r="FU110" s="56"/>
      <c r="FV110" s="56"/>
      <c r="FW110" s="56"/>
      <c r="FX110" s="56"/>
      <c r="FY110" s="56"/>
      <c r="FZ110" s="56"/>
      <c r="GA110" s="56"/>
      <c r="GB110" s="56"/>
      <c r="GC110" s="56"/>
      <c r="GD110" s="56"/>
      <c r="GE110" s="56"/>
      <c r="GF110" s="56"/>
      <c r="GG110" s="56"/>
      <c r="GH110" s="56"/>
      <c r="GI110" s="56"/>
      <c r="GJ110" s="56"/>
      <c r="GK110" s="56"/>
      <c r="GL110" s="56"/>
      <c r="GM110" s="56"/>
      <c r="GN110" s="56"/>
      <c r="GO110" s="56"/>
      <c r="GP110" s="56"/>
      <c r="GQ110" s="56"/>
      <c r="GR110" s="56"/>
      <c r="GS110" s="56"/>
      <c r="GT110" s="56"/>
      <c r="GU110" s="56"/>
      <c r="GV110" s="56"/>
      <c r="GW110" s="56"/>
      <c r="GX110" s="56"/>
      <c r="GY110" s="56"/>
      <c r="GZ110" s="56"/>
      <c r="HA110" s="56"/>
      <c r="HB110" s="56"/>
      <c r="HC110" s="56"/>
      <c r="HD110" s="56"/>
      <c r="HE110" s="56"/>
      <c r="HF110" s="56"/>
      <c r="HG110" s="56"/>
      <c r="HH110" s="56"/>
      <c r="HI110" s="56"/>
      <c r="HJ110" s="56"/>
      <c r="HK110" s="56"/>
      <c r="HL110" s="56"/>
      <c r="HM110" s="56"/>
      <c r="HN110" s="56"/>
      <c r="HO110" s="56"/>
      <c r="HP110" s="56"/>
      <c r="HQ110" s="56"/>
      <c r="HR110" s="56"/>
      <c r="HS110" s="56"/>
      <c r="HT110" s="56"/>
      <c r="HU110" s="56"/>
      <c r="HV110" s="56"/>
      <c r="HW110" s="56"/>
      <c r="HX110" s="56"/>
      <c r="HY110" s="56"/>
      <c r="HZ110" s="56"/>
      <c r="IA110" s="56"/>
      <c r="IB110" s="56"/>
      <c r="IC110" s="56"/>
      <c r="ID110" s="56"/>
      <c r="IE110" s="56"/>
      <c r="IF110" s="56"/>
      <c r="IG110" s="56"/>
      <c r="IH110" s="56"/>
      <c r="II110" s="56"/>
      <c r="IJ110" s="56"/>
      <c r="IK110" s="56"/>
      <c r="IL110" s="56"/>
      <c r="IM110" s="56"/>
      <c r="IN110" s="56"/>
      <c r="IO110" s="56"/>
      <c r="IP110" s="56"/>
      <c r="IQ110" s="56"/>
      <c r="IR110" s="56"/>
      <c r="IS110" s="56"/>
      <c r="IT110" s="56"/>
      <c r="IU110" s="56"/>
      <c r="IV110" s="56"/>
      <c r="IW110" s="56"/>
      <c r="IX110" s="56"/>
      <c r="IY110" s="56"/>
      <c r="IZ110" s="56"/>
      <c r="JA110" s="56"/>
      <c r="JB110" s="56"/>
      <c r="JC110" s="56"/>
      <c r="JD110" s="56"/>
      <c r="JE110" s="56"/>
      <c r="JF110" s="56"/>
      <c r="JG110" s="56"/>
      <c r="JH110" s="56"/>
      <c r="JI110" s="56"/>
      <c r="JJ110" s="56"/>
      <c r="JK110" s="56"/>
      <c r="JL110" s="56"/>
      <c r="JM110" s="56"/>
      <c r="JN110" s="56"/>
      <c r="JO110" s="56"/>
      <c r="JP110" s="56"/>
      <c r="JQ110" s="56"/>
      <c r="JR110" s="56"/>
      <c r="JS110" s="56"/>
      <c r="JT110" s="56"/>
      <c r="JU110" s="56"/>
      <c r="JV110" s="56"/>
      <c r="JW110" s="56"/>
      <c r="JX110" s="56"/>
      <c r="JY110" s="56"/>
      <c r="JZ110" s="56"/>
      <c r="KA110" s="56"/>
      <c r="KB110" s="56"/>
      <c r="KC110" s="56"/>
      <c r="KD110" s="56"/>
      <c r="KE110" s="56"/>
      <c r="KF110" s="56"/>
      <c r="KG110" s="56"/>
      <c r="KH110" s="56"/>
      <c r="KI110" s="56"/>
      <c r="KJ110" s="56"/>
      <c r="KK110" s="56"/>
      <c r="KL110" s="56"/>
      <c r="KM110" s="56"/>
      <c r="KN110" s="56"/>
      <c r="KO110" s="56"/>
      <c r="KP110" s="56"/>
      <c r="KQ110" s="56"/>
      <c r="KR110" s="56"/>
      <c r="KS110" s="56"/>
      <c r="KT110" s="56"/>
      <c r="KU110" s="56"/>
      <c r="KV110" s="56"/>
      <c r="KW110" s="56"/>
      <c r="KX110" s="56"/>
      <c r="KY110" s="56"/>
      <c r="KZ110" s="56"/>
      <c r="LA110" s="56"/>
      <c r="LB110" s="56"/>
      <c r="LC110" s="56"/>
      <c r="LD110" s="56"/>
      <c r="LE110" s="56"/>
      <c r="LF110" s="56"/>
      <c r="LG110" s="56"/>
      <c r="LH110" s="56"/>
      <c r="LI110" s="56"/>
      <c r="LJ110" s="56"/>
      <c r="LK110" s="56"/>
      <c r="LL110" s="56"/>
      <c r="LM110" s="56"/>
      <c r="LN110" s="56"/>
      <c r="LO110" s="56"/>
      <c r="LP110" s="56"/>
      <c r="LQ110" s="56"/>
      <c r="LR110" s="56"/>
      <c r="LS110" s="56"/>
      <c r="LT110" s="56"/>
      <c r="LU110" s="56"/>
      <c r="LV110" s="56"/>
      <c r="LW110" s="56"/>
      <c r="LX110" s="56"/>
      <c r="LY110" s="56"/>
      <c r="LZ110" s="56"/>
      <c r="MA110" s="56"/>
      <c r="MB110" s="56"/>
      <c r="MC110" s="56"/>
      <c r="MD110" s="56"/>
      <c r="ME110" s="56"/>
      <c r="MF110" s="56"/>
      <c r="MG110" s="56"/>
      <c r="MH110" s="56"/>
      <c r="MI110" s="56"/>
      <c r="MJ110" s="56"/>
      <c r="MK110" s="56"/>
      <c r="ML110" s="56"/>
      <c r="MM110" s="56"/>
      <c r="MN110" s="56"/>
      <c r="MO110" s="56"/>
      <c r="MP110" s="56"/>
      <c r="MQ110" s="56"/>
      <c r="MR110" s="56"/>
      <c r="MS110" s="56"/>
      <c r="MT110" s="56"/>
      <c r="MU110" s="56"/>
      <c r="MV110" s="56"/>
      <c r="MW110" s="56"/>
      <c r="MX110" s="56"/>
      <c r="MY110" s="56"/>
      <c r="MZ110" s="56"/>
      <c r="NA110" s="56"/>
      <c r="NB110" s="56"/>
      <c r="NC110" s="56"/>
      <c r="ND110" s="56"/>
      <c r="NE110" s="56"/>
      <c r="NF110" s="56"/>
      <c r="NG110" s="56"/>
      <c r="NH110" s="56"/>
      <c r="NI110" s="56"/>
      <c r="NJ110" s="56"/>
      <c r="NK110" s="56"/>
      <c r="NL110" s="56"/>
      <c r="NM110" s="56"/>
      <c r="NN110" s="56"/>
      <c r="NO110" s="56"/>
      <c r="NP110" s="56"/>
      <c r="NQ110" s="56"/>
      <c r="NR110" s="56"/>
      <c r="NS110" s="56"/>
      <c r="NT110" s="56"/>
      <c r="NU110" s="56"/>
      <c r="NV110" s="56"/>
      <c r="NW110" s="56"/>
      <c r="NX110" s="56"/>
      <c r="NY110" s="56"/>
      <c r="NZ110" s="56"/>
      <c r="OA110" s="56"/>
      <c r="OB110" s="56"/>
      <c r="OC110" s="56"/>
      <c r="OD110" s="56"/>
      <c r="OE110" s="56"/>
      <c r="OF110" s="56"/>
      <c r="OG110" s="56"/>
      <c r="OH110" s="56"/>
      <c r="OI110" s="56"/>
      <c r="OJ110" s="56"/>
      <c r="OK110" s="56"/>
      <c r="OL110" s="56"/>
      <c r="OM110" s="56"/>
      <c r="ON110" s="56"/>
      <c r="OO110" s="56"/>
      <c r="OP110" s="56"/>
      <c r="OQ110" s="56"/>
      <c r="OR110" s="56"/>
      <c r="OS110" s="56"/>
      <c r="OT110" s="56"/>
      <c r="OU110" s="56"/>
      <c r="OV110" s="56"/>
      <c r="OW110" s="56"/>
      <c r="OX110" s="56"/>
      <c r="OY110" s="56"/>
      <c r="OZ110" s="56"/>
      <c r="PA110" s="56"/>
      <c r="PB110" s="56"/>
      <c r="PC110" s="56"/>
      <c r="PD110" s="56"/>
      <c r="PE110" s="56"/>
      <c r="PF110" s="56"/>
      <c r="PG110" s="56"/>
      <c r="PH110" s="56"/>
      <c r="PI110" s="56"/>
      <c r="PJ110" s="56"/>
      <c r="PK110" s="56"/>
      <c r="PL110" s="56"/>
      <c r="PM110" s="56"/>
      <c r="PN110" s="56"/>
      <c r="PO110" s="56"/>
      <c r="PP110" s="56"/>
      <c r="PQ110" s="56"/>
      <c r="PR110" s="56"/>
      <c r="PS110" s="56"/>
      <c r="PT110" s="56"/>
      <c r="PU110" s="56"/>
      <c r="PV110" s="56"/>
      <c r="PW110" s="56"/>
      <c r="PX110" s="56"/>
      <c r="PY110" s="56"/>
      <c r="PZ110" s="56"/>
      <c r="QA110" s="56"/>
      <c r="QB110" s="56"/>
      <c r="QC110" s="56"/>
      <c r="QD110" s="56"/>
      <c r="QE110" s="56"/>
      <c r="QF110" s="56"/>
      <c r="QG110" s="56"/>
      <c r="QH110" s="56"/>
      <c r="QI110" s="56"/>
      <c r="QJ110" s="56"/>
      <c r="QK110" s="56"/>
      <c r="QL110" s="56"/>
      <c r="QM110" s="56"/>
      <c r="QN110" s="56"/>
      <c r="QO110" s="56"/>
      <c r="QP110" s="56"/>
      <c r="QQ110" s="56"/>
      <c r="QR110" s="56"/>
      <c r="QS110" s="56"/>
      <c r="QT110" s="56"/>
      <c r="QU110" s="56"/>
      <c r="QV110" s="56"/>
      <c r="QW110" s="56"/>
      <c r="QX110" s="56"/>
      <c r="QY110" s="56"/>
      <c r="QZ110" s="56"/>
      <c r="RA110" s="56"/>
      <c r="RB110" s="56"/>
      <c r="RC110" s="56"/>
      <c r="RD110" s="56"/>
      <c r="RE110" s="56"/>
      <c r="RF110" s="56"/>
      <c r="RG110" s="56"/>
      <c r="RH110" s="56"/>
      <c r="RI110" s="56"/>
      <c r="RJ110" s="56"/>
      <c r="RK110" s="56"/>
      <c r="RL110" s="56"/>
      <c r="RM110" s="56"/>
      <c r="RN110" s="56"/>
      <c r="RO110" s="56"/>
      <c r="RP110" s="56"/>
      <c r="RQ110" s="56"/>
      <c r="RR110" s="56"/>
      <c r="RS110" s="56"/>
      <c r="RT110" s="56"/>
      <c r="RU110" s="56"/>
      <c r="RV110" s="56"/>
      <c r="RW110" s="56"/>
      <c r="RX110" s="56"/>
      <c r="RY110" s="56"/>
      <c r="RZ110" s="56"/>
      <c r="SA110" s="56"/>
      <c r="SB110" s="56"/>
      <c r="SC110" s="56"/>
      <c r="SD110" s="56"/>
      <c r="SE110" s="56"/>
      <c r="SF110" s="56"/>
      <c r="SG110" s="56"/>
      <c r="SH110" s="56"/>
      <c r="SI110" s="56"/>
      <c r="SJ110" s="56"/>
      <c r="SK110" s="56"/>
      <c r="SL110" s="56"/>
      <c r="SM110" s="56"/>
      <c r="SN110" s="56"/>
      <c r="SO110" s="56"/>
      <c r="SP110" s="56"/>
      <c r="SQ110" s="56"/>
      <c r="SR110" s="56"/>
      <c r="SS110" s="56"/>
      <c r="ST110" s="56"/>
      <c r="SU110" s="56"/>
      <c r="SV110" s="56"/>
      <c r="SW110" s="56"/>
      <c r="SX110" s="56"/>
      <c r="SY110" s="56"/>
      <c r="SZ110" s="56"/>
      <c r="TA110" s="56"/>
      <c r="TB110" s="56"/>
      <c r="TC110" s="56"/>
      <c r="TD110" s="56"/>
      <c r="TE110" s="56"/>
      <c r="TF110" s="56"/>
      <c r="TG110" s="56"/>
      <c r="TH110" s="56"/>
      <c r="TI110" s="56"/>
      <c r="TJ110" s="56"/>
      <c r="TK110" s="56"/>
      <c r="TL110" s="56"/>
      <c r="TM110" s="56"/>
      <c r="TN110" s="56"/>
      <c r="TO110" s="56"/>
      <c r="TP110" s="56"/>
      <c r="TQ110" s="56"/>
      <c r="TR110" s="56"/>
      <c r="TS110" s="56"/>
      <c r="TT110" s="56"/>
      <c r="TU110" s="56"/>
      <c r="TV110" s="56"/>
      <c r="TW110" s="56"/>
      <c r="TX110" s="56"/>
      <c r="TY110" s="56"/>
      <c r="TZ110" s="56"/>
      <c r="UA110" s="56"/>
      <c r="UB110" s="56"/>
      <c r="UC110" s="56"/>
      <c r="UD110" s="56"/>
      <c r="UE110" s="56"/>
      <c r="UF110" s="56"/>
      <c r="UG110" s="56"/>
      <c r="UH110" s="56"/>
      <c r="UI110" s="56"/>
      <c r="UJ110" s="56"/>
      <c r="UK110" s="56"/>
      <c r="UL110" s="56"/>
      <c r="UM110" s="56"/>
      <c r="UN110" s="56"/>
      <c r="UO110" s="56"/>
      <c r="UP110" s="56"/>
      <c r="UQ110" s="56"/>
      <c r="UR110" s="56"/>
      <c r="US110" s="56"/>
      <c r="UT110" s="56"/>
      <c r="UU110" s="56"/>
      <c r="UV110" s="56"/>
      <c r="UW110" s="56"/>
      <c r="UX110" s="56"/>
      <c r="UY110" s="56"/>
      <c r="UZ110" s="56"/>
      <c r="VA110" s="56"/>
      <c r="VB110" s="56"/>
      <c r="VC110" s="56"/>
      <c r="VD110" s="56"/>
      <c r="VE110" s="56"/>
      <c r="VF110" s="56"/>
      <c r="VG110" s="56"/>
      <c r="VH110" s="56"/>
      <c r="VI110" s="56"/>
      <c r="VJ110" s="56"/>
      <c r="VK110" s="56"/>
      <c r="VL110" s="56"/>
      <c r="VM110" s="56"/>
      <c r="VN110" s="56"/>
      <c r="VO110" s="56"/>
      <c r="VP110" s="56"/>
      <c r="VQ110" s="56"/>
      <c r="VR110" s="56"/>
      <c r="VS110" s="56"/>
      <c r="VT110" s="56"/>
      <c r="VU110" s="56"/>
      <c r="VV110" s="56"/>
      <c r="VW110" s="56"/>
      <c r="VX110" s="56"/>
      <c r="VY110" s="56"/>
      <c r="VZ110" s="56"/>
      <c r="WA110" s="56"/>
      <c r="WB110" s="56"/>
      <c r="WC110" s="56"/>
      <c r="WD110" s="56"/>
      <c r="WE110" s="56"/>
      <c r="WF110" s="56"/>
      <c r="WG110" s="56"/>
      <c r="WH110" s="56"/>
      <c r="WI110" s="56"/>
      <c r="WJ110" s="56"/>
      <c r="WK110" s="56"/>
      <c r="WL110" s="56"/>
      <c r="WM110" s="56"/>
      <c r="WN110" s="56"/>
      <c r="WO110" s="56"/>
      <c r="WP110" s="56"/>
      <c r="WQ110" s="56"/>
      <c r="WR110" s="56"/>
      <c r="WS110" s="56"/>
      <c r="WT110" s="56"/>
      <c r="WU110" s="56"/>
      <c r="WV110" s="56"/>
      <c r="WW110" s="56"/>
      <c r="WX110" s="56"/>
      <c r="WY110" s="56"/>
      <c r="WZ110" s="56"/>
      <c r="XA110" s="56"/>
      <c r="XB110" s="56"/>
      <c r="XC110" s="56"/>
      <c r="XD110" s="56"/>
      <c r="XE110" s="56"/>
      <c r="XF110" s="56"/>
      <c r="XG110" s="56"/>
      <c r="XH110" s="56"/>
      <c r="XI110" s="56"/>
      <c r="XJ110" s="56"/>
      <c r="XK110" s="56"/>
      <c r="XL110" s="56"/>
      <c r="XM110" s="56"/>
      <c r="XN110" s="56"/>
      <c r="XO110" s="56"/>
      <c r="XP110" s="56"/>
      <c r="XQ110" s="56"/>
      <c r="XR110" s="56"/>
      <c r="XS110" s="56"/>
      <c r="XT110" s="56"/>
      <c r="XU110" s="56"/>
      <c r="XV110" s="56"/>
      <c r="XW110" s="56"/>
      <c r="XX110" s="56"/>
      <c r="XY110" s="56"/>
      <c r="XZ110" s="56"/>
      <c r="YA110" s="56"/>
      <c r="YB110" s="56"/>
      <c r="YC110" s="56"/>
      <c r="YD110" s="56"/>
      <c r="YE110" s="56"/>
      <c r="YF110" s="56"/>
      <c r="YG110" s="56"/>
      <c r="YH110" s="56"/>
      <c r="YI110" s="56"/>
      <c r="YJ110" s="56"/>
      <c r="YK110" s="56"/>
      <c r="YL110" s="56"/>
      <c r="YM110" s="56"/>
      <c r="YN110" s="56"/>
      <c r="YO110" s="56"/>
      <c r="YP110" s="56"/>
      <c r="YQ110" s="56"/>
      <c r="YR110" s="56"/>
      <c r="YS110" s="56"/>
      <c r="YT110" s="56"/>
      <c r="YU110" s="56"/>
      <c r="YV110" s="56"/>
      <c r="YW110" s="56"/>
      <c r="YX110" s="56"/>
      <c r="YY110" s="56"/>
    </row>
    <row r="111" spans="2:675" s="1" customFormat="1" ht="12.75" hidden="1">
      <c r="B111" s="56"/>
      <c r="C111" s="56"/>
      <c r="D111" s="56"/>
      <c r="E111" s="56"/>
      <c r="F111" s="56"/>
      <c r="G111" s="56"/>
      <c r="H111" s="56"/>
      <c r="I111" s="56"/>
      <c r="J111" s="56"/>
      <c r="K111" s="56"/>
      <c r="L111" s="56"/>
      <c r="M111" s="56"/>
      <c r="N111" s="56"/>
      <c r="O111" s="56"/>
      <c r="P111" s="56"/>
      <c r="Q111" s="56"/>
      <c r="R111" s="56"/>
      <c r="S111" s="56"/>
      <c r="T111" s="56"/>
      <c r="U111" s="56"/>
      <c r="V111" s="56"/>
      <c r="W111" s="56"/>
      <c r="X111" s="56"/>
      <c r="Y111" s="56"/>
      <c r="Z111" s="56"/>
      <c r="AA111" s="56"/>
      <c r="AB111" s="56"/>
      <c r="AC111" s="56"/>
      <c r="AD111" s="56"/>
      <c r="AE111" s="56"/>
      <c r="AF111" s="56"/>
      <c r="AG111" s="56"/>
      <c r="AH111" s="56"/>
      <c r="AI111" s="56"/>
      <c r="AJ111" s="56"/>
      <c r="AK111" s="56"/>
      <c r="AL111" s="56"/>
      <c r="AM111" s="56"/>
      <c r="AN111" s="56"/>
      <c r="AO111" s="56"/>
      <c r="AP111" s="56"/>
      <c r="AQ111" s="56"/>
      <c r="AR111" s="56"/>
      <c r="AS111" s="56"/>
      <c r="AT111" s="56"/>
      <c r="AU111" s="56"/>
      <c r="AV111" s="56"/>
      <c r="AW111" s="56"/>
      <c r="AX111" s="56"/>
      <c r="AY111" s="56"/>
      <c r="AZ111" s="56"/>
      <c r="BA111" s="56"/>
      <c r="BB111" s="56"/>
      <c r="BC111" s="56"/>
      <c r="BD111" s="56"/>
      <c r="BE111" s="56"/>
      <c r="BF111" s="56"/>
      <c r="BG111" s="56"/>
      <c r="BH111" s="56"/>
      <c r="BI111" s="56"/>
      <c r="BJ111" s="56"/>
      <c r="BK111" s="56"/>
      <c r="BL111" s="56"/>
      <c r="BM111" s="56"/>
      <c r="BN111" s="56"/>
      <c r="BO111" s="56"/>
      <c r="BP111" s="56"/>
      <c r="BQ111" s="56"/>
      <c r="BR111" s="56"/>
      <c r="BS111" s="56"/>
      <c r="BT111" s="56"/>
      <c r="BU111" s="56"/>
      <c r="BV111" s="56"/>
      <c r="BW111" s="56"/>
      <c r="BX111" s="56"/>
      <c r="BY111" s="56"/>
      <c r="BZ111" s="56"/>
      <c r="CA111" s="56"/>
      <c r="CB111" s="56"/>
      <c r="CC111" s="56"/>
      <c r="CD111" s="56"/>
      <c r="CE111" s="56"/>
      <c r="CF111" s="56"/>
      <c r="CG111" s="56"/>
      <c r="CH111" s="56"/>
      <c r="CI111" s="56"/>
      <c r="CJ111" s="56"/>
      <c r="CK111" s="56"/>
      <c r="CL111" s="56"/>
      <c r="CM111" s="56"/>
      <c r="CN111" s="56"/>
      <c r="CO111" s="56"/>
      <c r="CP111" s="56"/>
      <c r="CQ111" s="56"/>
      <c r="CR111" s="56"/>
      <c r="CS111" s="56"/>
      <c r="CT111" s="56"/>
      <c r="CU111" s="56"/>
      <c r="CV111" s="56"/>
      <c r="CW111" s="56"/>
      <c r="CX111" s="56"/>
      <c r="CY111" s="56"/>
      <c r="CZ111" s="56"/>
      <c r="DA111" s="56"/>
      <c r="DB111" s="56"/>
      <c r="DC111" s="56"/>
      <c r="DD111" s="56"/>
      <c r="DE111" s="56"/>
      <c r="DF111" s="56"/>
      <c r="DG111" s="56"/>
      <c r="DH111" s="56"/>
      <c r="DI111" s="56"/>
      <c r="DJ111" s="56"/>
      <c r="DK111" s="56"/>
      <c r="DL111" s="56"/>
      <c r="DM111" s="56"/>
      <c r="DN111" s="56"/>
      <c r="DO111" s="56"/>
      <c r="DP111" s="56"/>
      <c r="DQ111" s="56"/>
      <c r="DR111" s="56"/>
      <c r="DS111" s="56"/>
      <c r="DT111" s="56"/>
      <c r="DU111" s="56"/>
      <c r="DV111" s="56"/>
      <c r="DW111" s="56"/>
      <c r="DX111" s="56"/>
      <c r="DY111" s="56"/>
      <c r="DZ111" s="56"/>
      <c r="EA111" s="56"/>
      <c r="EB111" s="56"/>
      <c r="EC111" s="56"/>
      <c r="ED111" s="56"/>
      <c r="EE111" s="56"/>
      <c r="EF111" s="56"/>
      <c r="EG111" s="56"/>
      <c r="EH111" s="56"/>
      <c r="EI111" s="56"/>
      <c r="EJ111" s="56"/>
      <c r="EK111" s="56"/>
      <c r="EL111" s="56"/>
      <c r="EM111" s="56"/>
      <c r="EN111" s="56"/>
      <c r="EO111" s="56"/>
      <c r="EP111" s="56"/>
      <c r="EQ111" s="56"/>
      <c r="ER111" s="56"/>
      <c r="ES111" s="56"/>
      <c r="ET111" s="56"/>
      <c r="EU111" s="56"/>
      <c r="EV111" s="56"/>
      <c r="EW111" s="56"/>
      <c r="EX111" s="56"/>
      <c r="EY111" s="56"/>
      <c r="EZ111" s="56"/>
      <c r="FA111" s="56"/>
      <c r="FB111" s="56"/>
      <c r="FC111" s="56"/>
      <c r="FD111" s="56"/>
      <c r="FE111" s="56"/>
      <c r="FF111" s="56"/>
      <c r="FG111" s="56"/>
      <c r="FH111" s="56"/>
      <c r="FI111" s="56"/>
      <c r="FJ111" s="56"/>
      <c r="FK111" s="56"/>
      <c r="FL111" s="56"/>
      <c r="FM111" s="56"/>
      <c r="FN111" s="56"/>
      <c r="FO111" s="56"/>
      <c r="FP111" s="56"/>
      <c r="FQ111" s="56"/>
      <c r="FR111" s="56"/>
      <c r="FS111" s="56"/>
      <c r="FT111" s="56"/>
      <c r="FU111" s="56"/>
      <c r="FV111" s="56"/>
      <c r="FW111" s="56"/>
      <c r="FX111" s="56"/>
      <c r="FY111" s="56"/>
      <c r="FZ111" s="56"/>
      <c r="GA111" s="56"/>
      <c r="GB111" s="56"/>
      <c r="GC111" s="56"/>
      <c r="GD111" s="56"/>
      <c r="GE111" s="56"/>
      <c r="GF111" s="56"/>
      <c r="GG111" s="56"/>
      <c r="GH111" s="56"/>
      <c r="GI111" s="56"/>
      <c r="GJ111" s="56"/>
      <c r="GK111" s="56"/>
      <c r="GL111" s="56"/>
      <c r="GM111" s="56"/>
      <c r="GN111" s="56"/>
      <c r="GO111" s="56"/>
      <c r="GP111" s="56"/>
      <c r="GQ111" s="56"/>
      <c r="GR111" s="56"/>
      <c r="GS111" s="56"/>
      <c r="GT111" s="56"/>
      <c r="GU111" s="56"/>
      <c r="GV111" s="56"/>
      <c r="GW111" s="56"/>
      <c r="GX111" s="56"/>
      <c r="GY111" s="56"/>
      <c r="GZ111" s="56"/>
      <c r="HA111" s="56"/>
      <c r="HB111" s="56"/>
      <c r="HC111" s="56"/>
      <c r="HD111" s="56"/>
      <c r="HE111" s="56"/>
      <c r="HF111" s="56"/>
      <c r="HG111" s="56"/>
      <c r="HH111" s="56"/>
      <c r="HI111" s="56"/>
      <c r="HJ111" s="56"/>
      <c r="HK111" s="56"/>
      <c r="HL111" s="56"/>
      <c r="HM111" s="56"/>
      <c r="HN111" s="56"/>
      <c r="HO111" s="56"/>
      <c r="HP111" s="56"/>
      <c r="HQ111" s="56"/>
      <c r="HR111" s="56"/>
      <c r="HS111" s="56"/>
      <c r="HT111" s="56"/>
      <c r="HU111" s="56"/>
      <c r="HV111" s="56"/>
      <c r="HW111" s="56"/>
      <c r="HX111" s="56"/>
      <c r="HY111" s="56"/>
      <c r="HZ111" s="56"/>
      <c r="IA111" s="56"/>
      <c r="IB111" s="56"/>
      <c r="IC111" s="56"/>
      <c r="ID111" s="56"/>
      <c r="IE111" s="56"/>
      <c r="IF111" s="56"/>
      <c r="IG111" s="56"/>
      <c r="IH111" s="56"/>
      <c r="II111" s="56"/>
      <c r="IJ111" s="56"/>
      <c r="IK111" s="56"/>
      <c r="IL111" s="56"/>
      <c r="IM111" s="56"/>
      <c r="IN111" s="56"/>
      <c r="IO111" s="56"/>
      <c r="IP111" s="56"/>
      <c r="IQ111" s="56"/>
      <c r="IR111" s="56"/>
      <c r="IS111" s="56"/>
      <c r="IT111" s="56"/>
      <c r="IU111" s="56"/>
      <c r="IV111" s="56"/>
      <c r="IW111" s="56"/>
      <c r="IX111" s="56"/>
      <c r="IY111" s="56"/>
      <c r="IZ111" s="56"/>
      <c r="JA111" s="56"/>
      <c r="JB111" s="56"/>
      <c r="JC111" s="56"/>
      <c r="JD111" s="56"/>
      <c r="JE111" s="56"/>
      <c r="JF111" s="56"/>
      <c r="JG111" s="56"/>
      <c r="JH111" s="56"/>
      <c r="JI111" s="56"/>
      <c r="JJ111" s="56"/>
      <c r="JK111" s="56"/>
      <c r="JL111" s="56"/>
      <c r="JM111" s="56"/>
      <c r="JN111" s="56"/>
      <c r="JO111" s="56"/>
      <c r="JP111" s="56"/>
      <c r="JQ111" s="56"/>
      <c r="JR111" s="56"/>
      <c r="JS111" s="56"/>
      <c r="JT111" s="56"/>
      <c r="JU111" s="56"/>
      <c r="JV111" s="56"/>
      <c r="JW111" s="56"/>
      <c r="JX111" s="56"/>
      <c r="JY111" s="56"/>
      <c r="JZ111" s="56"/>
      <c r="KA111" s="56"/>
      <c r="KB111" s="56"/>
      <c r="KC111" s="56"/>
      <c r="KD111" s="56"/>
      <c r="KE111" s="56"/>
      <c r="KF111" s="56"/>
      <c r="KG111" s="56"/>
      <c r="KH111" s="56"/>
      <c r="KI111" s="56"/>
      <c r="KJ111" s="56"/>
      <c r="KK111" s="56"/>
      <c r="KL111" s="56"/>
      <c r="KM111" s="56"/>
      <c r="KN111" s="56"/>
      <c r="KO111" s="56"/>
      <c r="KP111" s="56"/>
      <c r="KQ111" s="56"/>
      <c r="KR111" s="56"/>
      <c r="KS111" s="56"/>
      <c r="KT111" s="56"/>
      <c r="KU111" s="56"/>
      <c r="KV111" s="56"/>
      <c r="KW111" s="56"/>
      <c r="KX111" s="56"/>
      <c r="KY111" s="56"/>
      <c r="KZ111" s="56"/>
      <c r="LA111" s="56"/>
      <c r="LB111" s="56"/>
      <c r="LC111" s="56"/>
      <c r="LD111" s="56"/>
      <c r="LE111" s="56"/>
      <c r="LF111" s="56"/>
      <c r="LG111" s="56"/>
      <c r="LH111" s="56"/>
      <c r="LI111" s="56"/>
      <c r="LJ111" s="56"/>
      <c r="LK111" s="56"/>
      <c r="LL111" s="56"/>
      <c r="LM111" s="56"/>
      <c r="LN111" s="56"/>
      <c r="LO111" s="56"/>
      <c r="LP111" s="56"/>
      <c r="LQ111" s="56"/>
      <c r="LR111" s="56"/>
      <c r="LS111" s="56"/>
      <c r="LT111" s="56"/>
      <c r="LU111" s="56"/>
      <c r="LV111" s="56"/>
      <c r="LW111" s="56"/>
      <c r="LX111" s="56"/>
      <c r="LY111" s="56"/>
      <c r="LZ111" s="56"/>
      <c r="MA111" s="56"/>
      <c r="MB111" s="56"/>
      <c r="MC111" s="56"/>
      <c r="MD111" s="56"/>
      <c r="ME111" s="56"/>
      <c r="MF111" s="56"/>
      <c r="MG111" s="56"/>
      <c r="MH111" s="56"/>
      <c r="MI111" s="56"/>
      <c r="MJ111" s="56"/>
      <c r="MK111" s="56"/>
      <c r="ML111" s="56"/>
      <c r="MM111" s="56"/>
      <c r="MN111" s="56"/>
      <c r="MO111" s="56"/>
      <c r="MP111" s="56"/>
      <c r="MQ111" s="56"/>
      <c r="MR111" s="56"/>
      <c r="MS111" s="56"/>
      <c r="MT111" s="56"/>
      <c r="MU111" s="56"/>
      <c r="MV111" s="56"/>
      <c r="MW111" s="56"/>
      <c r="MX111" s="56"/>
      <c r="MY111" s="56"/>
      <c r="MZ111" s="56"/>
      <c r="NA111" s="56"/>
      <c r="NB111" s="56"/>
      <c r="NC111" s="56"/>
      <c r="ND111" s="56"/>
      <c r="NE111" s="56"/>
      <c r="NF111" s="56"/>
      <c r="NG111" s="56"/>
      <c r="NH111" s="56"/>
      <c r="NI111" s="56"/>
      <c r="NJ111" s="56"/>
      <c r="NK111" s="56"/>
      <c r="NL111" s="56"/>
      <c r="NM111" s="56"/>
      <c r="NN111" s="56"/>
      <c r="NO111" s="56"/>
      <c r="NP111" s="56"/>
      <c r="NQ111" s="56"/>
      <c r="NR111" s="56"/>
      <c r="NS111" s="56"/>
      <c r="NT111" s="56"/>
      <c r="NU111" s="56"/>
      <c r="NV111" s="56"/>
      <c r="NW111" s="56"/>
      <c r="NX111" s="56"/>
      <c r="NY111" s="56"/>
      <c r="NZ111" s="56"/>
      <c r="OA111" s="56"/>
      <c r="OB111" s="56"/>
      <c r="OC111" s="56"/>
      <c r="OD111" s="56"/>
      <c r="OE111" s="56"/>
      <c r="OF111" s="56"/>
      <c r="OG111" s="56"/>
      <c r="OH111" s="56"/>
      <c r="OI111" s="56"/>
      <c r="OJ111" s="56"/>
      <c r="OK111" s="56"/>
      <c r="OL111" s="56"/>
      <c r="OM111" s="56"/>
      <c r="ON111" s="56"/>
      <c r="OO111" s="56"/>
      <c r="OP111" s="56"/>
      <c r="OQ111" s="56"/>
      <c r="OR111" s="56"/>
      <c r="OS111" s="56"/>
      <c r="OT111" s="56"/>
      <c r="OU111" s="56"/>
      <c r="OV111" s="56"/>
      <c r="OW111" s="56"/>
      <c r="OX111" s="56"/>
      <c r="OY111" s="56"/>
      <c r="OZ111" s="56"/>
      <c r="PA111" s="56"/>
      <c r="PB111" s="56"/>
      <c r="PC111" s="56"/>
      <c r="PD111" s="56"/>
      <c r="PE111" s="56"/>
      <c r="PF111" s="56"/>
      <c r="PG111" s="56"/>
      <c r="PH111" s="56"/>
      <c r="PI111" s="56"/>
      <c r="PJ111" s="56"/>
      <c r="PK111" s="56"/>
      <c r="PL111" s="56"/>
      <c r="PM111" s="56"/>
      <c r="PN111" s="56"/>
      <c r="PO111" s="56"/>
      <c r="PP111" s="56"/>
      <c r="PQ111" s="56"/>
      <c r="PR111" s="56"/>
      <c r="PS111" s="56"/>
      <c r="PT111" s="56"/>
      <c r="PU111" s="56"/>
      <c r="PV111" s="56"/>
      <c r="PW111" s="56"/>
      <c r="PX111" s="56"/>
      <c r="PY111" s="56"/>
      <c r="PZ111" s="56"/>
      <c r="QA111" s="56"/>
      <c r="QB111" s="56"/>
      <c r="QC111" s="56"/>
      <c r="QD111" s="56"/>
      <c r="QE111" s="56"/>
      <c r="QF111" s="56"/>
      <c r="QG111" s="56"/>
      <c r="QH111" s="56"/>
      <c r="QI111" s="56"/>
      <c r="QJ111" s="56"/>
      <c r="QK111" s="56"/>
      <c r="QL111" s="56"/>
      <c r="QM111" s="56"/>
      <c r="QN111" s="56"/>
      <c r="QO111" s="56"/>
      <c r="QP111" s="56"/>
      <c r="QQ111" s="56"/>
      <c r="QR111" s="56"/>
      <c r="QS111" s="56"/>
      <c r="QT111" s="56"/>
      <c r="QU111" s="56"/>
      <c r="QV111" s="56"/>
      <c r="QW111" s="56"/>
      <c r="QX111" s="56"/>
      <c r="QY111" s="56"/>
      <c r="QZ111" s="56"/>
      <c r="RA111" s="56"/>
      <c r="RB111" s="56"/>
      <c r="RC111" s="56"/>
      <c r="RD111" s="56"/>
      <c r="RE111" s="56"/>
      <c r="RF111" s="56"/>
      <c r="RG111" s="56"/>
      <c r="RH111" s="56"/>
      <c r="RI111" s="56"/>
      <c r="RJ111" s="56"/>
      <c r="RK111" s="56"/>
      <c r="RL111" s="56"/>
      <c r="RM111" s="56"/>
      <c r="RN111" s="56"/>
      <c r="RO111" s="56"/>
      <c r="RP111" s="56"/>
      <c r="RQ111" s="56"/>
      <c r="RR111" s="56"/>
      <c r="RS111" s="56"/>
      <c r="RT111" s="56"/>
      <c r="RU111" s="56"/>
      <c r="RV111" s="56"/>
      <c r="RW111" s="56"/>
      <c r="RX111" s="56"/>
      <c r="RY111" s="56"/>
      <c r="RZ111" s="56"/>
      <c r="SA111" s="56"/>
      <c r="SB111" s="56"/>
      <c r="SC111" s="56"/>
      <c r="SD111" s="56"/>
      <c r="SE111" s="56"/>
      <c r="SF111" s="56"/>
      <c r="SG111" s="56"/>
      <c r="SH111" s="56"/>
      <c r="SI111" s="56"/>
      <c r="SJ111" s="56"/>
      <c r="SK111" s="56"/>
      <c r="SL111" s="56"/>
      <c r="SM111" s="56"/>
      <c r="SN111" s="56"/>
      <c r="SO111" s="56"/>
      <c r="SP111" s="56"/>
      <c r="SQ111" s="56"/>
      <c r="SR111" s="56"/>
      <c r="SS111" s="56"/>
      <c r="ST111" s="56"/>
      <c r="SU111" s="56"/>
      <c r="SV111" s="56"/>
      <c r="SW111" s="56"/>
      <c r="SX111" s="56"/>
      <c r="SY111" s="56"/>
      <c r="SZ111" s="56"/>
      <c r="TA111" s="56"/>
      <c r="TB111" s="56"/>
      <c r="TC111" s="56"/>
      <c r="TD111" s="56"/>
      <c r="TE111" s="56"/>
      <c r="TF111" s="56"/>
      <c r="TG111" s="56"/>
      <c r="TH111" s="56"/>
      <c r="TI111" s="56"/>
      <c r="TJ111" s="56"/>
      <c r="TK111" s="56"/>
      <c r="TL111" s="56"/>
      <c r="TM111" s="56"/>
      <c r="TN111" s="56"/>
      <c r="TO111" s="56"/>
      <c r="TP111" s="56"/>
      <c r="TQ111" s="56"/>
      <c r="TR111" s="56"/>
      <c r="TS111" s="56"/>
      <c r="TT111" s="56"/>
      <c r="TU111" s="56"/>
      <c r="TV111" s="56"/>
      <c r="TW111" s="56"/>
      <c r="TX111" s="56"/>
      <c r="TY111" s="56"/>
      <c r="TZ111" s="56"/>
      <c r="UA111" s="56"/>
      <c r="UB111" s="56"/>
      <c r="UC111" s="56"/>
      <c r="UD111" s="56"/>
      <c r="UE111" s="56"/>
      <c r="UF111" s="56"/>
      <c r="UG111" s="56"/>
      <c r="UH111" s="56"/>
      <c r="UI111" s="56"/>
      <c r="UJ111" s="56"/>
      <c r="UK111" s="56"/>
      <c r="UL111" s="56"/>
      <c r="UM111" s="56"/>
      <c r="UN111" s="56"/>
      <c r="UO111" s="56"/>
      <c r="UP111" s="56"/>
      <c r="UQ111" s="56"/>
      <c r="UR111" s="56"/>
      <c r="US111" s="56"/>
      <c r="UT111" s="56"/>
      <c r="UU111" s="56"/>
      <c r="UV111" s="56"/>
      <c r="UW111" s="56"/>
      <c r="UX111" s="56"/>
      <c r="UY111" s="56"/>
      <c r="UZ111" s="56"/>
      <c r="VA111" s="56"/>
      <c r="VB111" s="56"/>
      <c r="VC111" s="56"/>
      <c r="VD111" s="56"/>
      <c r="VE111" s="56"/>
      <c r="VF111" s="56"/>
      <c r="VG111" s="56"/>
      <c r="VH111" s="56"/>
      <c r="VI111" s="56"/>
      <c r="VJ111" s="56"/>
      <c r="VK111" s="56"/>
      <c r="VL111" s="56"/>
      <c r="VM111" s="56"/>
      <c r="VN111" s="56"/>
      <c r="VO111" s="56"/>
      <c r="VP111" s="56"/>
      <c r="VQ111" s="56"/>
      <c r="VR111" s="56"/>
      <c r="VS111" s="56"/>
      <c r="VT111" s="56"/>
      <c r="VU111" s="56"/>
      <c r="VV111" s="56"/>
      <c r="VW111" s="56"/>
      <c r="VX111" s="56"/>
      <c r="VY111" s="56"/>
      <c r="VZ111" s="56"/>
      <c r="WA111" s="56"/>
      <c r="WB111" s="56"/>
      <c r="WC111" s="56"/>
      <c r="WD111" s="56"/>
      <c r="WE111" s="56"/>
      <c r="WF111" s="56"/>
      <c r="WG111" s="56"/>
      <c r="WH111" s="56"/>
      <c r="WI111" s="56"/>
      <c r="WJ111" s="56"/>
      <c r="WK111" s="56"/>
      <c r="WL111" s="56"/>
      <c r="WM111" s="56"/>
      <c r="WN111" s="56"/>
      <c r="WO111" s="56"/>
      <c r="WP111" s="56"/>
      <c r="WQ111" s="56"/>
      <c r="WR111" s="56"/>
      <c r="WS111" s="56"/>
      <c r="WT111" s="56"/>
      <c r="WU111" s="56"/>
      <c r="WV111" s="56"/>
      <c r="WW111" s="56"/>
      <c r="WX111" s="56"/>
      <c r="WY111" s="56"/>
      <c r="WZ111" s="56"/>
      <c r="XA111" s="56"/>
      <c r="XB111" s="56"/>
      <c r="XC111" s="56"/>
      <c r="XD111" s="56"/>
      <c r="XE111" s="56"/>
      <c r="XF111" s="56"/>
      <c r="XG111" s="56"/>
      <c r="XH111" s="56"/>
      <c r="XI111" s="56"/>
      <c r="XJ111" s="56"/>
      <c r="XK111" s="56"/>
      <c r="XL111" s="56"/>
      <c r="XM111" s="56"/>
      <c r="XN111" s="56"/>
      <c r="XO111" s="56"/>
      <c r="XP111" s="56"/>
      <c r="XQ111" s="56"/>
      <c r="XR111" s="56"/>
      <c r="XS111" s="56"/>
      <c r="XT111" s="56"/>
      <c r="XU111" s="56"/>
      <c r="XV111" s="56"/>
      <c r="XW111" s="56"/>
      <c r="XX111" s="56"/>
      <c r="XY111" s="56"/>
      <c r="XZ111" s="56"/>
      <c r="YA111" s="56"/>
      <c r="YB111" s="56"/>
      <c r="YC111" s="56"/>
      <c r="YD111" s="56"/>
      <c r="YE111" s="56"/>
      <c r="YF111" s="56"/>
      <c r="YG111" s="56"/>
      <c r="YH111" s="56"/>
      <c r="YI111" s="56"/>
      <c r="YJ111" s="56"/>
      <c r="YK111" s="56"/>
      <c r="YL111" s="56"/>
      <c r="YM111" s="56"/>
      <c r="YN111" s="56"/>
      <c r="YO111" s="56"/>
      <c r="YP111" s="56"/>
      <c r="YQ111" s="56"/>
      <c r="YR111" s="56"/>
      <c r="YS111" s="56"/>
      <c r="YT111" s="56"/>
      <c r="YU111" s="56"/>
      <c r="YV111" s="56"/>
      <c r="YW111" s="56"/>
      <c r="YX111" s="56"/>
      <c r="YY111" s="56"/>
    </row>
    <row r="112" spans="2:675" s="1" customFormat="1" ht="12.75" hidden="1">
      <c r="B112" s="56"/>
      <c r="C112" s="56"/>
      <c r="D112" s="56"/>
      <c r="E112" s="56"/>
      <c r="F112" s="56"/>
      <c r="G112" s="56"/>
      <c r="H112" s="56"/>
      <c r="I112" s="56"/>
      <c r="J112" s="56"/>
      <c r="K112" s="56"/>
      <c r="L112" s="56"/>
      <c r="M112" s="56"/>
      <c r="N112" s="56"/>
      <c r="O112" s="56"/>
      <c r="P112" s="56"/>
      <c r="Q112" s="56"/>
      <c r="R112" s="56"/>
      <c r="S112" s="56"/>
      <c r="T112" s="56"/>
      <c r="U112" s="56"/>
      <c r="V112" s="56"/>
      <c r="W112" s="56"/>
      <c r="X112" s="56"/>
      <c r="Y112" s="56"/>
      <c r="Z112" s="56"/>
      <c r="AA112" s="56"/>
      <c r="AB112" s="56"/>
      <c r="AC112" s="56"/>
      <c r="AD112" s="56"/>
      <c r="AE112" s="56"/>
      <c r="AF112" s="56"/>
      <c r="AG112" s="56"/>
      <c r="AH112" s="56"/>
      <c r="AI112" s="56"/>
      <c r="AJ112" s="56"/>
      <c r="AK112" s="56"/>
      <c r="AL112" s="56"/>
      <c r="AM112" s="56"/>
      <c r="AN112" s="56"/>
      <c r="AO112" s="56"/>
      <c r="AP112" s="56"/>
      <c r="AQ112" s="56"/>
      <c r="AR112" s="56"/>
      <c r="AS112" s="56"/>
      <c r="AT112" s="56"/>
      <c r="AU112" s="56"/>
      <c r="AV112" s="56"/>
      <c r="AW112" s="56"/>
      <c r="AX112" s="56"/>
      <c r="AY112" s="56"/>
      <c r="AZ112" s="56"/>
      <c r="BA112" s="56"/>
      <c r="BB112" s="56"/>
      <c r="BC112" s="56"/>
      <c r="BD112" s="56"/>
      <c r="BE112" s="56"/>
      <c r="BF112" s="56"/>
      <c r="BG112" s="56"/>
      <c r="BH112" s="56"/>
      <c r="BI112" s="56"/>
      <c r="BJ112" s="56"/>
      <c r="BK112" s="56"/>
      <c r="BL112" s="56"/>
      <c r="BM112" s="56"/>
      <c r="BN112" s="56"/>
      <c r="BO112" s="56"/>
      <c r="BP112" s="56"/>
      <c r="BQ112" s="56"/>
      <c r="BR112" s="56"/>
      <c r="BS112" s="56"/>
      <c r="BT112" s="56"/>
      <c r="BU112" s="56"/>
      <c r="BV112" s="56"/>
      <c r="BW112" s="56"/>
      <c r="BX112" s="56"/>
      <c r="BY112" s="56"/>
      <c r="BZ112" s="56"/>
      <c r="CA112" s="56"/>
      <c r="CB112" s="56"/>
      <c r="CC112" s="56"/>
      <c r="CD112" s="56"/>
      <c r="CE112" s="56"/>
      <c r="CF112" s="56"/>
      <c r="CG112" s="56"/>
      <c r="CH112" s="56"/>
      <c r="CI112" s="56"/>
      <c r="CJ112" s="56"/>
      <c r="CK112" s="56"/>
      <c r="CL112" s="56"/>
      <c r="CM112" s="56"/>
      <c r="CN112" s="56"/>
      <c r="CO112" s="56"/>
      <c r="CP112" s="56"/>
      <c r="CQ112" s="56"/>
      <c r="CR112" s="56"/>
      <c r="CS112" s="56"/>
      <c r="CT112" s="56"/>
      <c r="CU112" s="56"/>
      <c r="CV112" s="56"/>
      <c r="CW112" s="56"/>
      <c r="CX112" s="56"/>
      <c r="CY112" s="56"/>
      <c r="CZ112" s="56"/>
      <c r="DA112" s="56"/>
      <c r="DB112" s="56"/>
      <c r="DC112" s="56"/>
      <c r="DD112" s="56"/>
      <c r="DE112" s="56"/>
      <c r="DF112" s="56"/>
      <c r="DG112" s="56"/>
      <c r="DH112" s="56"/>
      <c r="DI112" s="56"/>
      <c r="DJ112" s="56"/>
      <c r="DK112" s="56"/>
      <c r="DL112" s="56"/>
      <c r="DM112" s="56"/>
      <c r="DN112" s="56"/>
      <c r="DO112" s="56"/>
      <c r="DP112" s="56"/>
      <c r="DQ112" s="56"/>
      <c r="DR112" s="56"/>
      <c r="DS112" s="56"/>
      <c r="DT112" s="56"/>
      <c r="DU112" s="56"/>
      <c r="DV112" s="56"/>
      <c r="DW112" s="56"/>
      <c r="DX112" s="56"/>
      <c r="DY112" s="56"/>
      <c r="DZ112" s="56"/>
      <c r="EA112" s="56"/>
      <c r="EB112" s="56"/>
      <c r="EC112" s="56"/>
      <c r="ED112" s="56"/>
      <c r="EE112" s="56"/>
      <c r="EF112" s="56"/>
      <c r="EG112" s="56"/>
      <c r="EH112" s="56"/>
      <c r="EI112" s="56"/>
      <c r="EJ112" s="56"/>
      <c r="EK112" s="56"/>
      <c r="EL112" s="56"/>
      <c r="EM112" s="56"/>
      <c r="EN112" s="56"/>
      <c r="EO112" s="56"/>
      <c r="EP112" s="56"/>
      <c r="EQ112" s="56"/>
      <c r="ER112" s="56"/>
      <c r="ES112" s="56"/>
      <c r="ET112" s="56"/>
      <c r="EU112" s="56"/>
      <c r="EV112" s="56"/>
      <c r="EW112" s="56"/>
      <c r="EX112" s="56"/>
      <c r="EY112" s="56"/>
      <c r="EZ112" s="56"/>
      <c r="FA112" s="56"/>
      <c r="FB112" s="56"/>
      <c r="FC112" s="56"/>
      <c r="FD112" s="56"/>
      <c r="FE112" s="56"/>
      <c r="FF112" s="56"/>
      <c r="FG112" s="56"/>
      <c r="FH112" s="56"/>
      <c r="FI112" s="56"/>
      <c r="FJ112" s="56"/>
      <c r="FK112" s="56"/>
      <c r="FL112" s="56"/>
      <c r="FM112" s="56"/>
      <c r="FN112" s="56"/>
      <c r="FO112" s="56"/>
      <c r="FP112" s="56"/>
      <c r="FQ112" s="56"/>
      <c r="FR112" s="56"/>
      <c r="FS112" s="56"/>
      <c r="FT112" s="56"/>
      <c r="FU112" s="56"/>
      <c r="FV112" s="56"/>
      <c r="FW112" s="56"/>
      <c r="FX112" s="56"/>
      <c r="FY112" s="56"/>
      <c r="FZ112" s="56"/>
      <c r="GA112" s="56"/>
      <c r="GB112" s="56"/>
      <c r="GC112" s="56"/>
      <c r="GD112" s="56"/>
      <c r="GE112" s="56"/>
      <c r="GF112" s="56"/>
      <c r="GG112" s="56"/>
      <c r="GH112" s="56"/>
      <c r="GI112" s="56"/>
      <c r="GJ112" s="56"/>
      <c r="GK112" s="56"/>
      <c r="GL112" s="56"/>
      <c r="GM112" s="56"/>
      <c r="GN112" s="56"/>
      <c r="GO112" s="56"/>
      <c r="GP112" s="56"/>
      <c r="GQ112" s="56"/>
      <c r="GR112" s="56"/>
      <c r="GS112" s="56"/>
      <c r="GT112" s="56"/>
      <c r="GU112" s="56"/>
      <c r="GV112" s="56"/>
      <c r="GW112" s="56"/>
      <c r="GX112" s="56"/>
      <c r="GY112" s="56"/>
      <c r="GZ112" s="56"/>
      <c r="HA112" s="56"/>
      <c r="HB112" s="56"/>
      <c r="HC112" s="56"/>
      <c r="HD112" s="56"/>
      <c r="HE112" s="56"/>
      <c r="HF112" s="56"/>
      <c r="HG112" s="56"/>
      <c r="HH112" s="56"/>
      <c r="HI112" s="56"/>
      <c r="HJ112" s="56"/>
      <c r="HK112" s="56"/>
      <c r="HL112" s="56"/>
      <c r="HM112" s="56"/>
      <c r="HN112" s="56"/>
      <c r="HO112" s="56"/>
      <c r="HP112" s="56"/>
      <c r="HQ112" s="56"/>
      <c r="HR112" s="56"/>
      <c r="HS112" s="56"/>
      <c r="HT112" s="56"/>
      <c r="HU112" s="56"/>
      <c r="HV112" s="56"/>
      <c r="HW112" s="56"/>
      <c r="HX112" s="56"/>
      <c r="HY112" s="56"/>
      <c r="HZ112" s="56"/>
      <c r="IA112" s="56"/>
      <c r="IB112" s="56"/>
      <c r="IC112" s="56"/>
      <c r="ID112" s="56"/>
      <c r="IE112" s="56"/>
      <c r="IF112" s="56"/>
      <c r="IG112" s="56"/>
      <c r="IH112" s="56"/>
      <c r="II112" s="56"/>
      <c r="IJ112" s="56"/>
      <c r="IK112" s="56"/>
      <c r="IL112" s="56"/>
      <c r="IM112" s="56"/>
      <c r="IN112" s="56"/>
      <c r="IO112" s="56"/>
      <c r="IP112" s="56"/>
      <c r="IQ112" s="56"/>
      <c r="IR112" s="56"/>
      <c r="IS112" s="56"/>
      <c r="IT112" s="56"/>
      <c r="IU112" s="56"/>
      <c r="IV112" s="56"/>
      <c r="IW112" s="56"/>
      <c r="IX112" s="56"/>
      <c r="IY112" s="56"/>
      <c r="IZ112" s="56"/>
      <c r="JA112" s="56"/>
      <c r="JB112" s="56"/>
      <c r="JC112" s="56"/>
      <c r="JD112" s="56"/>
      <c r="JE112" s="56"/>
      <c r="JF112" s="56"/>
      <c r="JG112" s="56"/>
      <c r="JH112" s="56"/>
      <c r="JI112" s="56"/>
      <c r="JJ112" s="56"/>
      <c r="JK112" s="56"/>
      <c r="JL112" s="56"/>
      <c r="JM112" s="56"/>
      <c r="JN112" s="56"/>
      <c r="JO112" s="56"/>
      <c r="JP112" s="56"/>
      <c r="JQ112" s="56"/>
      <c r="JR112" s="56"/>
      <c r="JS112" s="56"/>
      <c r="JT112" s="56"/>
      <c r="JU112" s="56"/>
      <c r="JV112" s="56"/>
      <c r="JW112" s="56"/>
      <c r="JX112" s="56"/>
      <c r="JY112" s="56"/>
      <c r="JZ112" s="56"/>
      <c r="KA112" s="56"/>
      <c r="KB112" s="56"/>
      <c r="KC112" s="56"/>
      <c r="KD112" s="56"/>
      <c r="KE112" s="56"/>
      <c r="KF112" s="56"/>
      <c r="KG112" s="56"/>
      <c r="KH112" s="56"/>
      <c r="KI112" s="56"/>
      <c r="KJ112" s="56"/>
      <c r="KK112" s="56"/>
      <c r="KL112" s="56"/>
      <c r="KM112" s="56"/>
      <c r="KN112" s="56"/>
      <c r="KO112" s="56"/>
      <c r="KP112" s="56"/>
      <c r="KQ112" s="56"/>
      <c r="KR112" s="56"/>
      <c r="KS112" s="56"/>
      <c r="KT112" s="56"/>
      <c r="KU112" s="56"/>
      <c r="KV112" s="56"/>
      <c r="KW112" s="56"/>
      <c r="KX112" s="56"/>
      <c r="KY112" s="56"/>
      <c r="KZ112" s="56"/>
      <c r="LA112" s="56"/>
      <c r="LB112" s="56"/>
      <c r="LC112" s="56"/>
      <c r="LD112" s="56"/>
      <c r="LE112" s="56"/>
      <c r="LF112" s="56"/>
      <c r="LG112" s="56"/>
      <c r="LH112" s="56"/>
      <c r="LI112" s="56"/>
      <c r="LJ112" s="56"/>
      <c r="LK112" s="56"/>
      <c r="LL112" s="56"/>
      <c r="LM112" s="56"/>
      <c r="LN112" s="56"/>
      <c r="LO112" s="56"/>
      <c r="LP112" s="56"/>
      <c r="LQ112" s="56"/>
      <c r="LR112" s="56"/>
      <c r="LS112" s="56"/>
      <c r="LT112" s="56"/>
      <c r="LU112" s="56"/>
      <c r="LV112" s="56"/>
      <c r="LW112" s="56"/>
      <c r="LX112" s="56"/>
      <c r="LY112" s="56"/>
      <c r="LZ112" s="56"/>
      <c r="MA112" s="56"/>
      <c r="MB112" s="56"/>
      <c r="MC112" s="56"/>
      <c r="MD112" s="56"/>
      <c r="ME112" s="56"/>
      <c r="MF112" s="56"/>
      <c r="MG112" s="56"/>
      <c r="MH112" s="56"/>
      <c r="MI112" s="56"/>
      <c r="MJ112" s="56"/>
      <c r="MK112" s="56"/>
      <c r="ML112" s="56"/>
      <c r="MM112" s="56"/>
      <c r="MN112" s="56"/>
      <c r="MO112" s="56"/>
      <c r="MP112" s="56"/>
      <c r="MQ112" s="56"/>
      <c r="MR112" s="56"/>
      <c r="MS112" s="56"/>
      <c r="MT112" s="56"/>
      <c r="MU112" s="56"/>
      <c r="MV112" s="56"/>
      <c r="MW112" s="56"/>
      <c r="MX112" s="56"/>
      <c r="MY112" s="56"/>
      <c r="MZ112" s="56"/>
      <c r="NA112" s="56"/>
      <c r="NB112" s="56"/>
      <c r="NC112" s="56"/>
      <c r="ND112" s="56"/>
      <c r="NE112" s="56"/>
      <c r="NF112" s="56"/>
      <c r="NG112" s="56"/>
      <c r="NH112" s="56"/>
      <c r="NI112" s="56"/>
      <c r="NJ112" s="56"/>
      <c r="NK112" s="56"/>
      <c r="NL112" s="56"/>
      <c r="NM112" s="56"/>
      <c r="NN112" s="56"/>
      <c r="NO112" s="56"/>
      <c r="NP112" s="56"/>
      <c r="NQ112" s="56"/>
      <c r="NR112" s="56"/>
      <c r="NS112" s="56"/>
      <c r="NT112" s="56"/>
      <c r="NU112" s="56"/>
      <c r="NV112" s="56"/>
      <c r="NW112" s="56"/>
      <c r="NX112" s="56"/>
      <c r="NY112" s="56"/>
      <c r="NZ112" s="56"/>
      <c r="OA112" s="56"/>
      <c r="OB112" s="56"/>
      <c r="OC112" s="56"/>
      <c r="OD112" s="56"/>
      <c r="OE112" s="56"/>
      <c r="OF112" s="56"/>
      <c r="OG112" s="56"/>
      <c r="OH112" s="56"/>
      <c r="OI112" s="56"/>
      <c r="OJ112" s="56"/>
      <c r="OK112" s="56"/>
      <c r="OL112" s="56"/>
      <c r="OM112" s="56"/>
      <c r="ON112" s="56"/>
      <c r="OO112" s="56"/>
      <c r="OP112" s="56"/>
      <c r="OQ112" s="56"/>
      <c r="OR112" s="56"/>
      <c r="OS112" s="56"/>
      <c r="OT112" s="56"/>
      <c r="OU112" s="56"/>
      <c r="OV112" s="56"/>
      <c r="OW112" s="56"/>
      <c r="OX112" s="56"/>
      <c r="OY112" s="56"/>
      <c r="OZ112" s="56"/>
      <c r="PA112" s="56"/>
      <c r="PB112" s="56"/>
      <c r="PC112" s="56"/>
      <c r="PD112" s="56"/>
      <c r="PE112" s="56"/>
      <c r="PF112" s="56"/>
      <c r="PG112" s="56"/>
      <c r="PH112" s="56"/>
      <c r="PI112" s="56"/>
      <c r="PJ112" s="56"/>
      <c r="PK112" s="56"/>
      <c r="PL112" s="56"/>
      <c r="PM112" s="56"/>
      <c r="PN112" s="56"/>
      <c r="PO112" s="56"/>
      <c r="PP112" s="56"/>
      <c r="PQ112" s="56"/>
      <c r="PR112" s="56"/>
      <c r="PS112" s="56"/>
      <c r="PT112" s="56"/>
      <c r="PU112" s="56"/>
      <c r="PV112" s="56"/>
      <c r="PW112" s="56"/>
      <c r="PX112" s="56"/>
      <c r="PY112" s="56"/>
      <c r="PZ112" s="56"/>
      <c r="QA112" s="56"/>
      <c r="QB112" s="56"/>
      <c r="QC112" s="56"/>
      <c r="QD112" s="56"/>
      <c r="QE112" s="56"/>
      <c r="QF112" s="56"/>
      <c r="QG112" s="56"/>
      <c r="QH112" s="56"/>
      <c r="QI112" s="56"/>
      <c r="QJ112" s="56"/>
      <c r="QK112" s="56"/>
      <c r="QL112" s="56"/>
      <c r="QM112" s="56"/>
      <c r="QN112" s="56"/>
      <c r="QO112" s="56"/>
      <c r="QP112" s="56"/>
      <c r="QQ112" s="56"/>
      <c r="QR112" s="56"/>
      <c r="QS112" s="56"/>
      <c r="QT112" s="56"/>
      <c r="QU112" s="56"/>
      <c r="QV112" s="56"/>
      <c r="QW112" s="56"/>
      <c r="QX112" s="56"/>
      <c r="QY112" s="56"/>
      <c r="QZ112" s="56"/>
      <c r="RA112" s="56"/>
      <c r="RB112" s="56"/>
      <c r="RC112" s="56"/>
      <c r="RD112" s="56"/>
      <c r="RE112" s="56"/>
      <c r="RF112" s="56"/>
      <c r="RG112" s="56"/>
      <c r="RH112" s="56"/>
      <c r="RI112" s="56"/>
      <c r="RJ112" s="56"/>
      <c r="RK112" s="56"/>
      <c r="RL112" s="56"/>
      <c r="RM112" s="56"/>
      <c r="RN112" s="56"/>
      <c r="RO112" s="56"/>
      <c r="RP112" s="56"/>
      <c r="RQ112" s="56"/>
      <c r="RR112" s="56"/>
      <c r="RS112" s="56"/>
      <c r="RT112" s="56"/>
      <c r="RU112" s="56"/>
      <c r="RV112" s="56"/>
      <c r="RW112" s="56"/>
      <c r="RX112" s="56"/>
      <c r="RY112" s="56"/>
      <c r="RZ112" s="56"/>
      <c r="SA112" s="56"/>
      <c r="SB112" s="56"/>
      <c r="SC112" s="56"/>
      <c r="SD112" s="56"/>
      <c r="SE112" s="56"/>
      <c r="SF112" s="56"/>
      <c r="SG112" s="56"/>
      <c r="SH112" s="56"/>
      <c r="SI112" s="56"/>
      <c r="SJ112" s="56"/>
      <c r="SK112" s="56"/>
      <c r="SL112" s="56"/>
      <c r="SM112" s="56"/>
      <c r="SN112" s="56"/>
      <c r="SO112" s="56"/>
      <c r="SP112" s="56"/>
      <c r="SQ112" s="56"/>
      <c r="SR112" s="56"/>
      <c r="SS112" s="56"/>
      <c r="ST112" s="56"/>
      <c r="SU112" s="56"/>
      <c r="SV112" s="56"/>
      <c r="SW112" s="56"/>
      <c r="SX112" s="56"/>
      <c r="SY112" s="56"/>
      <c r="SZ112" s="56"/>
      <c r="TA112" s="56"/>
      <c r="TB112" s="56"/>
      <c r="TC112" s="56"/>
      <c r="TD112" s="56"/>
      <c r="TE112" s="56"/>
      <c r="TF112" s="56"/>
      <c r="TG112" s="56"/>
      <c r="TH112" s="56"/>
      <c r="TI112" s="56"/>
      <c r="TJ112" s="56"/>
      <c r="TK112" s="56"/>
      <c r="TL112" s="56"/>
      <c r="TM112" s="56"/>
      <c r="TN112" s="56"/>
      <c r="TO112" s="56"/>
      <c r="TP112" s="56"/>
      <c r="TQ112" s="56"/>
      <c r="TR112" s="56"/>
      <c r="TS112" s="56"/>
      <c r="TT112" s="56"/>
      <c r="TU112" s="56"/>
      <c r="TV112" s="56"/>
      <c r="TW112" s="56"/>
      <c r="TX112" s="56"/>
      <c r="TY112" s="56"/>
      <c r="TZ112" s="56"/>
      <c r="UA112" s="56"/>
      <c r="UB112" s="56"/>
      <c r="UC112" s="56"/>
      <c r="UD112" s="56"/>
      <c r="UE112" s="56"/>
      <c r="UF112" s="56"/>
      <c r="UG112" s="56"/>
      <c r="UH112" s="56"/>
      <c r="UI112" s="56"/>
      <c r="UJ112" s="56"/>
      <c r="UK112" s="56"/>
      <c r="UL112" s="56"/>
      <c r="UM112" s="56"/>
      <c r="UN112" s="56"/>
      <c r="UO112" s="56"/>
      <c r="UP112" s="56"/>
      <c r="UQ112" s="56"/>
      <c r="UR112" s="56"/>
      <c r="US112" s="56"/>
      <c r="UT112" s="56"/>
      <c r="UU112" s="56"/>
      <c r="UV112" s="56"/>
      <c r="UW112" s="56"/>
      <c r="UX112" s="56"/>
      <c r="UY112" s="56"/>
      <c r="UZ112" s="56"/>
      <c r="VA112" s="56"/>
      <c r="VB112" s="56"/>
      <c r="VC112" s="56"/>
      <c r="VD112" s="56"/>
      <c r="VE112" s="56"/>
      <c r="VF112" s="56"/>
      <c r="VG112" s="56"/>
      <c r="VH112" s="56"/>
      <c r="VI112" s="56"/>
      <c r="VJ112" s="56"/>
      <c r="VK112" s="56"/>
      <c r="VL112" s="56"/>
      <c r="VM112" s="56"/>
      <c r="VN112" s="56"/>
      <c r="VO112" s="56"/>
      <c r="VP112" s="56"/>
      <c r="VQ112" s="56"/>
      <c r="VR112" s="56"/>
      <c r="VS112" s="56"/>
      <c r="VT112" s="56"/>
      <c r="VU112" s="56"/>
      <c r="VV112" s="56"/>
      <c r="VW112" s="56"/>
      <c r="VX112" s="56"/>
      <c r="VY112" s="56"/>
      <c r="VZ112" s="56"/>
      <c r="WA112" s="56"/>
      <c r="WB112" s="56"/>
      <c r="WC112" s="56"/>
      <c r="WD112" s="56"/>
      <c r="WE112" s="56"/>
      <c r="WF112" s="56"/>
      <c r="WG112" s="56"/>
      <c r="WH112" s="56"/>
      <c r="WI112" s="56"/>
      <c r="WJ112" s="56"/>
      <c r="WK112" s="56"/>
      <c r="WL112" s="56"/>
      <c r="WM112" s="56"/>
      <c r="WN112" s="56"/>
      <c r="WO112" s="56"/>
      <c r="WP112" s="56"/>
      <c r="WQ112" s="56"/>
      <c r="WR112" s="56"/>
      <c r="WS112" s="56"/>
      <c r="WT112" s="56"/>
      <c r="WU112" s="56"/>
      <c r="WV112" s="56"/>
      <c r="WW112" s="56"/>
      <c r="WX112" s="56"/>
      <c r="WY112" s="56"/>
      <c r="WZ112" s="56"/>
      <c r="XA112" s="56"/>
      <c r="XB112" s="56"/>
      <c r="XC112" s="56"/>
      <c r="XD112" s="56"/>
      <c r="XE112" s="56"/>
      <c r="XF112" s="56"/>
      <c r="XG112" s="56"/>
      <c r="XH112" s="56"/>
      <c r="XI112" s="56"/>
      <c r="XJ112" s="56"/>
      <c r="XK112" s="56"/>
      <c r="XL112" s="56"/>
      <c r="XM112" s="56"/>
      <c r="XN112" s="56"/>
      <c r="XO112" s="56"/>
      <c r="XP112" s="56"/>
      <c r="XQ112" s="56"/>
      <c r="XR112" s="56"/>
      <c r="XS112" s="56"/>
      <c r="XT112" s="56"/>
      <c r="XU112" s="56"/>
      <c r="XV112" s="56"/>
      <c r="XW112" s="56"/>
      <c r="XX112" s="56"/>
      <c r="XY112" s="56"/>
      <c r="XZ112" s="56"/>
      <c r="YA112" s="56"/>
      <c r="YB112" s="56"/>
      <c r="YC112" s="56"/>
      <c r="YD112" s="56"/>
      <c r="YE112" s="56"/>
      <c r="YF112" s="56"/>
      <c r="YG112" s="56"/>
      <c r="YH112" s="56"/>
      <c r="YI112" s="56"/>
      <c r="YJ112" s="56"/>
      <c r="YK112" s="56"/>
      <c r="YL112" s="56"/>
      <c r="YM112" s="56"/>
      <c r="YN112" s="56"/>
      <c r="YO112" s="56"/>
      <c r="YP112" s="56"/>
      <c r="YQ112" s="56"/>
      <c r="YR112" s="56"/>
      <c r="YS112" s="56"/>
      <c r="YT112" s="56"/>
      <c r="YU112" s="56"/>
      <c r="YV112" s="56"/>
      <c r="YW112" s="56"/>
      <c r="YX112" s="56"/>
      <c r="YY112" s="56"/>
    </row>
    <row r="113" ht="12.75" hidden="1" customHeight="1"/>
    <row r="114" ht="12.75" hidden="1" customHeight="1"/>
  </sheetData>
  <pageMargins left="0.75" right="0.75" top="1" bottom="1" header="0.5" footer="0.5"/>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1D894B-436F-4389-8BA1-902B405248E1}">
  <sheetPr codeName="Sheet18">
    <tabColor theme="7"/>
  </sheetPr>
  <dimension ref="A1:U28"/>
  <sheetViews>
    <sheetView workbookViewId="0"/>
  </sheetViews>
  <sheetFormatPr defaultColWidth="0" defaultRowHeight="12.75" customHeight="1" zeroHeight="1"/>
  <cols>
    <col min="1" max="1" width="7.85546875" style="531" customWidth="1"/>
    <col min="2" max="21" width="9.140625" style="531" customWidth="1"/>
    <col min="22" max="16384" width="9.140625" style="111" hidden="1"/>
  </cols>
  <sheetData>
    <row r="1" spans="2:20" ht="15.75" customHeight="1"/>
    <row r="2" spans="2:20" ht="15" customHeight="1">
      <c r="B2" s="1041" t="s">
        <v>320</v>
      </c>
      <c r="C2" s="1041"/>
      <c r="D2" s="1041"/>
      <c r="E2" s="1041"/>
      <c r="F2" s="1041"/>
      <c r="G2" s="1041"/>
      <c r="H2" s="1041"/>
      <c r="I2" s="1041"/>
      <c r="J2" s="1041"/>
      <c r="K2" s="1041"/>
      <c r="L2" s="1041"/>
      <c r="M2" s="1041"/>
      <c r="N2" s="1041"/>
      <c r="O2" s="1041"/>
      <c r="P2" s="1041"/>
      <c r="Q2" s="1041"/>
      <c r="R2" s="1041"/>
      <c r="S2" s="1041"/>
      <c r="T2" s="1041"/>
    </row>
    <row r="3" spans="2:20">
      <c r="B3" s="1041"/>
      <c r="C3" s="1041"/>
      <c r="D3" s="1041"/>
      <c r="E3" s="1041"/>
      <c r="F3" s="1041"/>
      <c r="G3" s="1041"/>
      <c r="H3" s="1041"/>
      <c r="I3" s="1041"/>
      <c r="J3" s="1041"/>
      <c r="K3" s="1041"/>
      <c r="L3" s="1041"/>
      <c r="M3" s="1041"/>
      <c r="N3" s="1041"/>
      <c r="O3" s="1041"/>
      <c r="P3" s="1041"/>
      <c r="Q3" s="1041"/>
      <c r="R3" s="1041"/>
      <c r="S3" s="1041"/>
      <c r="T3" s="1041"/>
    </row>
    <row r="4" spans="2:20">
      <c r="B4" s="1041"/>
      <c r="C4" s="1041"/>
      <c r="D4" s="1041"/>
      <c r="E4" s="1041"/>
      <c r="F4" s="1041"/>
      <c r="G4" s="1041"/>
      <c r="H4" s="1041"/>
      <c r="I4" s="1041"/>
      <c r="J4" s="1041"/>
      <c r="K4" s="1041"/>
      <c r="L4" s="1041"/>
      <c r="M4" s="1041"/>
      <c r="N4" s="1041"/>
      <c r="O4" s="1041"/>
      <c r="P4" s="1041"/>
      <c r="Q4" s="1041"/>
      <c r="R4" s="1041"/>
      <c r="S4" s="1041"/>
      <c r="T4" s="1041"/>
    </row>
    <row r="5" spans="2:20">
      <c r="B5" s="1041"/>
      <c r="C5" s="1041"/>
      <c r="D5" s="1041"/>
      <c r="E5" s="1041"/>
      <c r="F5" s="1041"/>
      <c r="G5" s="1041"/>
      <c r="H5" s="1041"/>
      <c r="I5" s="1041"/>
      <c r="J5" s="1041"/>
      <c r="K5" s="1041"/>
      <c r="L5" s="1041"/>
      <c r="M5" s="1041"/>
      <c r="N5" s="1041"/>
      <c r="O5" s="1041"/>
      <c r="P5" s="1041"/>
      <c r="Q5" s="1041"/>
      <c r="R5" s="1041"/>
      <c r="S5" s="1041"/>
      <c r="T5" s="1041"/>
    </row>
    <row r="6" spans="2:20">
      <c r="B6" s="1041"/>
      <c r="C6" s="1041"/>
      <c r="D6" s="1041"/>
      <c r="E6" s="1041"/>
      <c r="F6" s="1041"/>
      <c r="G6" s="1041"/>
      <c r="H6" s="1041"/>
      <c r="I6" s="1041"/>
      <c r="J6" s="1041"/>
      <c r="K6" s="1041"/>
      <c r="L6" s="1041"/>
      <c r="M6" s="1041"/>
      <c r="N6" s="1041"/>
      <c r="O6" s="1041"/>
      <c r="P6" s="1041"/>
      <c r="Q6" s="1041"/>
      <c r="R6" s="1041"/>
      <c r="S6" s="1041"/>
      <c r="T6" s="1041"/>
    </row>
    <row r="7" spans="2:20">
      <c r="B7" s="1041"/>
      <c r="C7" s="1041"/>
      <c r="D7" s="1041"/>
      <c r="E7" s="1041"/>
      <c r="F7" s="1041"/>
      <c r="G7" s="1041"/>
      <c r="H7" s="1041"/>
      <c r="I7" s="1041"/>
      <c r="J7" s="1041"/>
      <c r="K7" s="1041"/>
      <c r="L7" s="1041"/>
      <c r="M7" s="1041"/>
      <c r="N7" s="1041"/>
      <c r="O7" s="1041"/>
      <c r="P7" s="1041"/>
      <c r="Q7" s="1041"/>
      <c r="R7" s="1041"/>
      <c r="S7" s="1041"/>
      <c r="T7" s="1041"/>
    </row>
    <row r="8" spans="2:20">
      <c r="B8" s="1041"/>
      <c r="C8" s="1041"/>
      <c r="D8" s="1041"/>
      <c r="E8" s="1041"/>
      <c r="F8" s="1041"/>
      <c r="G8" s="1041"/>
      <c r="H8" s="1041"/>
      <c r="I8" s="1041"/>
      <c r="J8" s="1041"/>
      <c r="K8" s="1041"/>
      <c r="L8" s="1041"/>
      <c r="M8" s="1041"/>
      <c r="N8" s="1041"/>
      <c r="O8" s="1041"/>
      <c r="P8" s="1041"/>
      <c r="Q8" s="1041"/>
      <c r="R8" s="1041"/>
      <c r="S8" s="1041"/>
      <c r="T8" s="1041"/>
    </row>
    <row r="9" spans="2:20">
      <c r="B9" s="1041"/>
      <c r="C9" s="1041"/>
      <c r="D9" s="1041"/>
      <c r="E9" s="1041"/>
      <c r="F9" s="1041"/>
      <c r="G9" s="1041"/>
      <c r="H9" s="1041"/>
      <c r="I9" s="1041"/>
      <c r="J9" s="1041"/>
      <c r="K9" s="1041"/>
      <c r="L9" s="1041"/>
      <c r="M9" s="1041"/>
      <c r="N9" s="1041"/>
      <c r="O9" s="1041"/>
      <c r="P9" s="1041"/>
      <c r="Q9" s="1041"/>
      <c r="R9" s="1041"/>
      <c r="S9" s="1041"/>
      <c r="T9" s="1041"/>
    </row>
    <row r="10" spans="2:20" ht="12.75" customHeight="1">
      <c r="B10" s="1041"/>
      <c r="C10" s="1041"/>
      <c r="D10" s="1041"/>
      <c r="E10" s="1041"/>
      <c r="F10" s="1041"/>
      <c r="G10" s="1041"/>
      <c r="H10" s="1041"/>
      <c r="I10" s="1041"/>
      <c r="J10" s="1041"/>
      <c r="K10" s="1041"/>
      <c r="L10" s="1041"/>
      <c r="M10" s="1041"/>
      <c r="N10" s="1041"/>
      <c r="O10" s="1041"/>
      <c r="P10" s="1041"/>
      <c r="Q10" s="1041"/>
      <c r="R10" s="1041"/>
      <c r="S10" s="1041"/>
      <c r="T10" s="1041"/>
    </row>
    <row r="11" spans="2:20" ht="12.75" customHeight="1">
      <c r="B11" s="1041"/>
      <c r="C11" s="1041"/>
      <c r="D11" s="1041"/>
      <c r="E11" s="1041"/>
      <c r="F11" s="1041"/>
      <c r="G11" s="1041"/>
      <c r="H11" s="1041"/>
      <c r="I11" s="1041"/>
      <c r="J11" s="1041"/>
      <c r="K11" s="1041"/>
      <c r="L11" s="1041"/>
      <c r="M11" s="1041"/>
      <c r="N11" s="1041"/>
      <c r="O11" s="1041"/>
      <c r="P11" s="1041"/>
      <c r="Q11" s="1041"/>
      <c r="R11" s="1041"/>
      <c r="S11" s="1041"/>
      <c r="T11" s="1041"/>
    </row>
    <row r="12" spans="2:20" ht="12.75" customHeight="1">
      <c r="B12" s="1041"/>
      <c r="C12" s="1041"/>
      <c r="D12" s="1041"/>
      <c r="E12" s="1041"/>
      <c r="F12" s="1041"/>
      <c r="G12" s="1041"/>
      <c r="H12" s="1041"/>
      <c r="I12" s="1041"/>
      <c r="J12" s="1041"/>
      <c r="K12" s="1041"/>
      <c r="L12" s="1041"/>
      <c r="M12" s="1041"/>
      <c r="N12" s="1041"/>
      <c r="O12" s="1041"/>
      <c r="P12" s="1041"/>
      <c r="Q12" s="1041"/>
      <c r="R12" s="1041"/>
      <c r="S12" s="1041"/>
      <c r="T12" s="1041"/>
    </row>
    <row r="13" spans="2:20" ht="12.75" customHeight="1">
      <c r="B13" s="1041"/>
      <c r="C13" s="1041"/>
      <c r="D13" s="1041"/>
      <c r="E13" s="1041"/>
      <c r="F13" s="1041"/>
      <c r="G13" s="1041"/>
      <c r="H13" s="1041"/>
      <c r="I13" s="1041"/>
      <c r="J13" s="1041"/>
      <c r="K13" s="1041"/>
      <c r="L13" s="1041"/>
      <c r="M13" s="1041"/>
      <c r="N13" s="1041"/>
      <c r="O13" s="1041"/>
      <c r="P13" s="1041"/>
      <c r="Q13" s="1041"/>
      <c r="R13" s="1041"/>
      <c r="S13" s="1041"/>
      <c r="T13" s="1041"/>
    </row>
    <row r="14" spans="2:20" ht="12.75" customHeight="1">
      <c r="B14" s="1041"/>
      <c r="C14" s="1041"/>
      <c r="D14" s="1041"/>
      <c r="E14" s="1041"/>
      <c r="F14" s="1041"/>
      <c r="G14" s="1041"/>
      <c r="H14" s="1041"/>
      <c r="I14" s="1041"/>
      <c r="J14" s="1041"/>
      <c r="K14" s="1041"/>
      <c r="L14" s="1041"/>
      <c r="M14" s="1041"/>
      <c r="N14" s="1041"/>
      <c r="O14" s="1041"/>
      <c r="P14" s="1041"/>
      <c r="Q14" s="1041"/>
      <c r="R14" s="1041"/>
      <c r="S14" s="1041"/>
      <c r="T14" s="1041"/>
    </row>
    <row r="15" spans="2:20" ht="12.75" customHeight="1">
      <c r="B15" s="1041"/>
      <c r="C15" s="1041"/>
      <c r="D15" s="1041"/>
      <c r="E15" s="1041"/>
      <c r="F15" s="1041"/>
      <c r="G15" s="1041"/>
      <c r="H15" s="1041"/>
      <c r="I15" s="1041"/>
      <c r="J15" s="1041"/>
      <c r="K15" s="1041"/>
      <c r="L15" s="1041"/>
      <c r="M15" s="1041"/>
      <c r="N15" s="1041"/>
      <c r="O15" s="1041"/>
      <c r="P15" s="1041"/>
      <c r="Q15" s="1041"/>
      <c r="R15" s="1041"/>
      <c r="S15" s="1041"/>
      <c r="T15" s="1041"/>
    </row>
    <row r="16" spans="2:20" ht="12.75" customHeight="1">
      <c r="B16" s="1041"/>
      <c r="C16" s="1041"/>
      <c r="D16" s="1041"/>
      <c r="E16" s="1041"/>
      <c r="F16" s="1041"/>
      <c r="G16" s="1041"/>
      <c r="H16" s="1041"/>
      <c r="I16" s="1041"/>
      <c r="J16" s="1041"/>
      <c r="K16" s="1041"/>
      <c r="L16" s="1041"/>
      <c r="M16" s="1041"/>
      <c r="N16" s="1041"/>
      <c r="O16" s="1041"/>
      <c r="P16" s="1041"/>
      <c r="Q16" s="1041"/>
      <c r="R16" s="1041"/>
      <c r="S16" s="1041"/>
      <c r="T16" s="1041"/>
    </row>
    <row r="17" spans="2:20" ht="12.75" customHeight="1">
      <c r="B17" s="1041"/>
      <c r="C17" s="1041"/>
      <c r="D17" s="1041"/>
      <c r="E17" s="1041"/>
      <c r="F17" s="1041"/>
      <c r="G17" s="1041"/>
      <c r="H17" s="1041"/>
      <c r="I17" s="1041"/>
      <c r="J17" s="1041"/>
      <c r="K17" s="1041"/>
      <c r="L17" s="1041"/>
      <c r="M17" s="1041"/>
      <c r="N17" s="1041"/>
      <c r="O17" s="1041"/>
      <c r="P17" s="1041"/>
      <c r="Q17" s="1041"/>
      <c r="R17" s="1041"/>
      <c r="S17" s="1041"/>
      <c r="T17" s="1041"/>
    </row>
    <row r="18" spans="2:20" ht="12.75" customHeight="1">
      <c r="B18" s="1041"/>
      <c r="C18" s="1041"/>
      <c r="D18" s="1041"/>
      <c r="E18" s="1041"/>
      <c r="F18" s="1041"/>
      <c r="G18" s="1041"/>
      <c r="H18" s="1041"/>
      <c r="I18" s="1041"/>
      <c r="J18" s="1041"/>
      <c r="K18" s="1041"/>
      <c r="L18" s="1041"/>
      <c r="M18" s="1041"/>
      <c r="N18" s="1041"/>
      <c r="O18" s="1041"/>
      <c r="P18" s="1041"/>
      <c r="Q18" s="1041"/>
      <c r="R18" s="1041"/>
      <c r="S18" s="1041"/>
      <c r="T18" s="1041"/>
    </row>
    <row r="19" spans="2:20" ht="12.75" customHeight="1">
      <c r="B19" s="1041"/>
      <c r="C19" s="1041"/>
      <c r="D19" s="1041"/>
      <c r="E19" s="1041"/>
      <c r="F19" s="1041"/>
      <c r="G19" s="1041"/>
      <c r="H19" s="1041"/>
      <c r="I19" s="1041"/>
      <c r="J19" s="1041"/>
      <c r="K19" s="1041"/>
      <c r="L19" s="1041"/>
      <c r="M19" s="1041"/>
      <c r="N19" s="1041"/>
      <c r="O19" s="1041"/>
      <c r="P19" s="1041"/>
      <c r="Q19" s="1041"/>
      <c r="R19" s="1041"/>
      <c r="S19" s="1041"/>
      <c r="T19" s="1041"/>
    </row>
    <row r="20" spans="2:20" ht="12.75" customHeight="1">
      <c r="B20" s="1041"/>
      <c r="C20" s="1041"/>
      <c r="D20" s="1041"/>
      <c r="E20" s="1041"/>
      <c r="F20" s="1041"/>
      <c r="G20" s="1041"/>
      <c r="H20" s="1041"/>
      <c r="I20" s="1041"/>
      <c r="J20" s="1041"/>
      <c r="K20" s="1041"/>
      <c r="L20" s="1041"/>
      <c r="M20" s="1041"/>
      <c r="N20" s="1041"/>
      <c r="O20" s="1041"/>
      <c r="P20" s="1041"/>
      <c r="Q20" s="1041"/>
      <c r="R20" s="1041"/>
      <c r="S20" s="1041"/>
      <c r="T20" s="1041"/>
    </row>
    <row r="21" spans="2:20" ht="12.75" customHeight="1">
      <c r="B21" s="1041"/>
      <c r="C21" s="1041"/>
      <c r="D21" s="1041"/>
      <c r="E21" s="1041"/>
      <c r="F21" s="1041"/>
      <c r="G21" s="1041"/>
      <c r="H21" s="1041"/>
      <c r="I21" s="1041"/>
      <c r="J21" s="1041"/>
      <c r="K21" s="1041"/>
      <c r="L21" s="1041"/>
      <c r="M21" s="1041"/>
      <c r="N21" s="1041"/>
      <c r="O21" s="1041"/>
      <c r="P21" s="1041"/>
      <c r="Q21" s="1041"/>
      <c r="R21" s="1041"/>
      <c r="S21" s="1041"/>
      <c r="T21" s="1041"/>
    </row>
    <row r="22" spans="2:20">
      <c r="B22" s="1041"/>
      <c r="C22" s="1041"/>
      <c r="D22" s="1041"/>
      <c r="E22" s="1041"/>
      <c r="F22" s="1041"/>
      <c r="G22" s="1041"/>
      <c r="H22" s="1041"/>
      <c r="I22" s="1041"/>
      <c r="J22" s="1041"/>
      <c r="K22" s="1041"/>
      <c r="L22" s="1041"/>
      <c r="M22" s="1041"/>
      <c r="N22" s="1041"/>
      <c r="O22" s="1041"/>
      <c r="P22" s="1041"/>
      <c r="Q22" s="1041"/>
      <c r="R22" s="1041"/>
      <c r="S22" s="1041"/>
      <c r="T22" s="1041"/>
    </row>
    <row r="23" spans="2:20">
      <c r="B23" s="1041"/>
      <c r="C23" s="1041"/>
      <c r="D23" s="1041"/>
      <c r="E23" s="1041"/>
      <c r="F23" s="1041"/>
      <c r="G23" s="1041"/>
      <c r="H23" s="1041"/>
      <c r="I23" s="1041"/>
      <c r="J23" s="1041"/>
      <c r="K23" s="1041"/>
      <c r="L23" s="1041"/>
      <c r="M23" s="1041"/>
      <c r="N23" s="1041"/>
      <c r="O23" s="1041"/>
      <c r="P23" s="1041"/>
      <c r="Q23" s="1041"/>
      <c r="R23" s="1041"/>
      <c r="S23" s="1041"/>
      <c r="T23" s="1041"/>
    </row>
    <row r="24" spans="2:20">
      <c r="B24" s="1041"/>
      <c r="C24" s="1041"/>
      <c r="D24" s="1041"/>
      <c r="E24" s="1041"/>
      <c r="F24" s="1041"/>
      <c r="G24" s="1041"/>
      <c r="H24" s="1041"/>
      <c r="I24" s="1041"/>
      <c r="J24" s="1041"/>
      <c r="K24" s="1041"/>
      <c r="L24" s="1041"/>
      <c r="M24" s="1041"/>
      <c r="N24" s="1041"/>
      <c r="O24" s="1041"/>
      <c r="P24" s="1041"/>
      <c r="Q24" s="1041"/>
      <c r="R24" s="1041"/>
      <c r="S24" s="1041"/>
      <c r="T24" s="1041"/>
    </row>
    <row r="25" spans="2:20">
      <c r="B25" s="1041"/>
      <c r="C25" s="1041"/>
      <c r="D25" s="1041"/>
      <c r="E25" s="1041"/>
      <c r="F25" s="1041"/>
      <c r="G25" s="1041"/>
      <c r="H25" s="1041"/>
      <c r="I25" s="1041"/>
      <c r="J25" s="1041"/>
      <c r="K25" s="1041"/>
      <c r="L25" s="1041"/>
      <c r="M25" s="1041"/>
      <c r="N25" s="1041"/>
      <c r="O25" s="1041"/>
      <c r="P25" s="1041"/>
      <c r="Q25" s="1041"/>
      <c r="R25" s="1041"/>
      <c r="S25" s="1041"/>
      <c r="T25" s="1041"/>
    </row>
    <row r="26" spans="2:20">
      <c r="B26" s="1041"/>
      <c r="C26" s="1041"/>
      <c r="D26" s="1041"/>
      <c r="E26" s="1041"/>
      <c r="F26" s="1041"/>
      <c r="G26" s="1041"/>
      <c r="H26" s="1041"/>
      <c r="I26" s="1041"/>
      <c r="J26" s="1041"/>
      <c r="K26" s="1041"/>
      <c r="L26" s="1041"/>
      <c r="M26" s="1041"/>
      <c r="N26" s="1041"/>
      <c r="O26" s="1041"/>
      <c r="P26" s="1041"/>
      <c r="Q26" s="1041"/>
      <c r="R26" s="1041"/>
      <c r="S26" s="1041"/>
      <c r="T26" s="1041"/>
    </row>
    <row r="27" spans="2:20"/>
    <row r="28" spans="2:20"/>
  </sheetData>
  <mergeCells count="1">
    <mergeCell ref="B2:T26"/>
  </mergeCells>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087AD3-4CA8-4669-8E6C-AC361AD43DB0}">
  <sheetPr codeName="Sheet19">
    <tabColor theme="7"/>
  </sheetPr>
  <dimension ref="A1:YZ22"/>
  <sheetViews>
    <sheetView showGridLines="0" zoomScaleNormal="100" workbookViewId="0">
      <selection activeCell="I17" sqref="I17"/>
    </sheetView>
  </sheetViews>
  <sheetFormatPr defaultColWidth="0" defaultRowHeight="12.75" customHeight="1" zeroHeight="1"/>
  <cols>
    <col min="1" max="1" width="1.7109375" style="1" customWidth="1"/>
    <col min="2" max="2" width="25.85546875" style="1" customWidth="1"/>
    <col min="3" max="3" width="15.7109375" style="1" customWidth="1"/>
    <col min="4" max="4" width="17.28515625" style="1" bestFit="1" customWidth="1"/>
    <col min="5" max="5" width="18.28515625" style="1" customWidth="1"/>
    <col min="6" max="6" width="16.85546875" style="1" bestFit="1" customWidth="1"/>
    <col min="7" max="7" width="13.140625" style="1" bestFit="1" customWidth="1"/>
    <col min="8" max="8" width="13.42578125" style="1" bestFit="1" customWidth="1"/>
    <col min="9" max="9" width="9.140625" style="1" customWidth="1"/>
    <col min="10" max="16384" width="9.140625" style="1" hidden="1"/>
  </cols>
  <sheetData>
    <row r="1" spans="1:676" ht="9.9499999999999993" customHeight="1"/>
    <row r="2" spans="1:676" s="30" customFormat="1" ht="24.95" customHeight="1">
      <c r="A2" s="2"/>
      <c r="B2" s="1044" t="str">
        <f>'Reposicionamento Tarifário'!D2</f>
        <v>Companhia de Saneamento Ambiental do Distrito Federal - CAESB</v>
      </c>
      <c r="C2" s="1044"/>
      <c r="D2" s="1044"/>
      <c r="E2" s="1044"/>
      <c r="F2" s="1044"/>
      <c r="G2" s="1044"/>
      <c r="H2" s="1044"/>
      <c r="I2" s="29"/>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c r="IT2" s="29"/>
      <c r="IU2" s="29"/>
      <c r="IV2" s="29"/>
      <c r="IW2" s="29"/>
      <c r="IX2" s="29"/>
      <c r="IY2" s="29"/>
      <c r="IZ2" s="29"/>
      <c r="JA2" s="29"/>
      <c r="JB2" s="29"/>
      <c r="JC2" s="29"/>
      <c r="JD2" s="29"/>
      <c r="JE2" s="29"/>
      <c r="JF2" s="29"/>
      <c r="JG2" s="29"/>
      <c r="JH2" s="29"/>
      <c r="JI2" s="29"/>
      <c r="JJ2" s="29"/>
      <c r="JK2" s="29"/>
      <c r="JL2" s="29"/>
      <c r="JM2" s="29"/>
      <c r="JN2" s="29"/>
      <c r="JO2" s="29"/>
      <c r="JP2" s="29"/>
      <c r="JQ2" s="29"/>
      <c r="JR2" s="29"/>
      <c r="JS2" s="29"/>
      <c r="JT2" s="29"/>
      <c r="JU2" s="29"/>
      <c r="JV2" s="29"/>
      <c r="JW2" s="29"/>
      <c r="JX2" s="29"/>
      <c r="JY2" s="29"/>
      <c r="JZ2" s="29"/>
      <c r="KA2" s="29"/>
      <c r="KB2" s="29"/>
      <c r="KC2" s="29"/>
      <c r="KD2" s="29"/>
      <c r="KE2" s="29"/>
      <c r="KF2" s="29"/>
      <c r="KG2" s="29"/>
      <c r="KH2" s="29"/>
      <c r="KI2" s="29"/>
      <c r="KJ2" s="29"/>
      <c r="KK2" s="29"/>
      <c r="KL2" s="29"/>
      <c r="KM2" s="29"/>
      <c r="KN2" s="29"/>
      <c r="KO2" s="29"/>
      <c r="KP2" s="29"/>
      <c r="KQ2" s="29"/>
      <c r="KR2" s="29"/>
      <c r="KS2" s="29"/>
      <c r="KT2" s="29"/>
      <c r="KU2" s="29"/>
      <c r="KV2" s="29"/>
      <c r="KW2" s="29"/>
      <c r="KX2" s="29"/>
      <c r="KY2" s="29"/>
      <c r="KZ2" s="29"/>
      <c r="LA2" s="29"/>
      <c r="LB2" s="29"/>
      <c r="LC2" s="29"/>
      <c r="LD2" s="29"/>
      <c r="LE2" s="29"/>
      <c r="LF2" s="29"/>
      <c r="LG2" s="29"/>
      <c r="LH2" s="29"/>
      <c r="LI2" s="29"/>
      <c r="LJ2" s="29"/>
      <c r="LK2" s="29"/>
      <c r="LL2" s="29"/>
      <c r="LM2" s="29"/>
      <c r="LN2" s="29"/>
      <c r="LO2" s="29"/>
      <c r="LP2" s="29"/>
      <c r="LQ2" s="29"/>
      <c r="LR2" s="29"/>
      <c r="LS2" s="29"/>
      <c r="LT2" s="29"/>
      <c r="LU2" s="29"/>
      <c r="LV2" s="29"/>
      <c r="LW2" s="29"/>
      <c r="LX2" s="29"/>
      <c r="LY2" s="29"/>
      <c r="LZ2" s="29"/>
      <c r="MA2" s="29"/>
      <c r="MB2" s="29"/>
      <c r="MC2" s="29"/>
      <c r="MD2" s="29"/>
      <c r="ME2" s="29"/>
      <c r="MF2" s="29"/>
      <c r="MG2" s="29"/>
      <c r="MH2" s="29"/>
      <c r="MI2" s="29"/>
      <c r="MJ2" s="29"/>
      <c r="MK2" s="29"/>
      <c r="ML2" s="29"/>
      <c r="MM2" s="29"/>
      <c r="MN2" s="29"/>
      <c r="MO2" s="29"/>
      <c r="MP2" s="29"/>
      <c r="MQ2" s="29"/>
      <c r="MR2" s="29"/>
      <c r="MS2" s="29"/>
      <c r="MT2" s="29"/>
      <c r="MU2" s="29"/>
      <c r="MV2" s="29"/>
      <c r="MW2" s="29"/>
      <c r="MX2" s="29"/>
      <c r="MY2" s="29"/>
      <c r="MZ2" s="29"/>
      <c r="NA2" s="29"/>
      <c r="NB2" s="29"/>
      <c r="NC2" s="29"/>
      <c r="ND2" s="29"/>
      <c r="NE2" s="29"/>
      <c r="NF2" s="29"/>
      <c r="NG2" s="29"/>
      <c r="NH2" s="29"/>
      <c r="NI2" s="29"/>
      <c r="NJ2" s="29"/>
      <c r="NK2" s="29"/>
      <c r="NL2" s="29"/>
      <c r="NM2" s="29"/>
      <c r="NN2" s="29"/>
      <c r="NO2" s="29"/>
      <c r="NP2" s="29"/>
      <c r="NQ2" s="29"/>
      <c r="NR2" s="29"/>
      <c r="NS2" s="29"/>
      <c r="NT2" s="29"/>
      <c r="NU2" s="29"/>
      <c r="NV2" s="29"/>
      <c r="NW2" s="29"/>
      <c r="NX2" s="29"/>
      <c r="NY2" s="29"/>
      <c r="NZ2" s="29"/>
      <c r="OA2" s="29"/>
      <c r="OB2" s="29"/>
      <c r="OC2" s="29"/>
      <c r="OD2" s="29"/>
      <c r="OE2" s="29"/>
      <c r="OF2" s="29"/>
      <c r="OG2" s="29"/>
      <c r="OH2" s="29"/>
      <c r="OI2" s="29"/>
      <c r="OJ2" s="29"/>
      <c r="OK2" s="29"/>
      <c r="OL2" s="29"/>
      <c r="OM2" s="29"/>
      <c r="ON2" s="29"/>
      <c r="OO2" s="29"/>
      <c r="OP2" s="29"/>
      <c r="OQ2" s="29"/>
      <c r="OR2" s="29"/>
      <c r="OS2" s="29"/>
      <c r="OT2" s="29"/>
      <c r="OU2" s="29"/>
      <c r="OV2" s="29"/>
      <c r="OW2" s="29"/>
      <c r="OX2" s="29"/>
      <c r="OY2" s="29"/>
      <c r="OZ2" s="29"/>
      <c r="PA2" s="29"/>
      <c r="PB2" s="29"/>
      <c r="PC2" s="29"/>
      <c r="PD2" s="29"/>
      <c r="PE2" s="29"/>
      <c r="PF2" s="29"/>
      <c r="PG2" s="29"/>
      <c r="PH2" s="29"/>
      <c r="PI2" s="29"/>
      <c r="PJ2" s="29"/>
      <c r="PK2" s="29"/>
      <c r="PL2" s="29"/>
      <c r="PM2" s="29"/>
      <c r="PN2" s="29"/>
      <c r="PO2" s="29"/>
      <c r="PP2" s="29"/>
      <c r="PQ2" s="29"/>
      <c r="PR2" s="29"/>
      <c r="PS2" s="29"/>
      <c r="PT2" s="29"/>
      <c r="PU2" s="29"/>
      <c r="PV2" s="29"/>
      <c r="PW2" s="29"/>
      <c r="PX2" s="29"/>
      <c r="PY2" s="29"/>
      <c r="PZ2" s="29"/>
      <c r="QA2" s="29"/>
      <c r="QB2" s="29"/>
      <c r="QC2" s="29"/>
      <c r="QD2" s="29"/>
      <c r="QE2" s="29"/>
      <c r="QF2" s="29"/>
      <c r="QG2" s="29"/>
      <c r="QH2" s="29"/>
      <c r="QI2" s="29"/>
      <c r="QJ2" s="29"/>
      <c r="QK2" s="29"/>
      <c r="QL2" s="29"/>
      <c r="QM2" s="29"/>
      <c r="QN2" s="29"/>
      <c r="QO2" s="29"/>
      <c r="QP2" s="29"/>
      <c r="QQ2" s="29"/>
      <c r="QR2" s="29"/>
      <c r="QS2" s="29"/>
      <c r="QT2" s="29"/>
      <c r="QU2" s="29"/>
      <c r="QV2" s="29"/>
      <c r="QW2" s="29"/>
      <c r="QX2" s="29"/>
      <c r="QY2" s="29"/>
      <c r="QZ2" s="29"/>
      <c r="RA2" s="29"/>
      <c r="RB2" s="29"/>
      <c r="RC2" s="29"/>
      <c r="RD2" s="29"/>
      <c r="RE2" s="29"/>
      <c r="RF2" s="29"/>
      <c r="RG2" s="29"/>
      <c r="RH2" s="29"/>
      <c r="RI2" s="29"/>
      <c r="RJ2" s="29"/>
      <c r="RK2" s="29"/>
      <c r="RL2" s="29"/>
      <c r="RM2" s="29"/>
      <c r="RN2" s="29"/>
      <c r="RO2" s="29"/>
      <c r="RP2" s="29"/>
      <c r="RQ2" s="29"/>
      <c r="RR2" s="29"/>
      <c r="RS2" s="29"/>
      <c r="RT2" s="29"/>
      <c r="RU2" s="29"/>
      <c r="RV2" s="29"/>
      <c r="RW2" s="29"/>
      <c r="RX2" s="29"/>
      <c r="RY2" s="29"/>
      <c r="RZ2" s="29"/>
      <c r="SA2" s="29"/>
      <c r="SB2" s="29"/>
      <c r="SC2" s="29"/>
      <c r="SD2" s="29"/>
      <c r="SE2" s="29"/>
      <c r="SF2" s="29"/>
      <c r="SG2" s="29"/>
      <c r="SH2" s="29"/>
      <c r="SI2" s="29"/>
      <c r="SJ2" s="29"/>
      <c r="SK2" s="29"/>
      <c r="SL2" s="29"/>
      <c r="SM2" s="29"/>
      <c r="SN2" s="29"/>
      <c r="SO2" s="29"/>
      <c r="SP2" s="29"/>
      <c r="SQ2" s="29"/>
      <c r="SR2" s="29"/>
      <c r="SS2" s="29"/>
      <c r="ST2" s="29"/>
      <c r="SU2" s="29"/>
      <c r="SV2" s="29"/>
      <c r="SW2" s="29"/>
      <c r="SX2" s="29"/>
      <c r="SY2" s="29"/>
      <c r="SZ2" s="29"/>
      <c r="TA2" s="29"/>
      <c r="TB2" s="29"/>
      <c r="TC2" s="29"/>
      <c r="TD2" s="29"/>
      <c r="TE2" s="29"/>
      <c r="TF2" s="29"/>
      <c r="TG2" s="29"/>
      <c r="TH2" s="29"/>
      <c r="TI2" s="29"/>
      <c r="TJ2" s="29"/>
      <c r="TK2" s="29"/>
      <c r="TL2" s="29"/>
      <c r="TM2" s="29"/>
      <c r="TN2" s="29"/>
      <c r="TO2" s="29"/>
      <c r="TP2" s="29"/>
      <c r="TQ2" s="29"/>
      <c r="TR2" s="29"/>
      <c r="TS2" s="29"/>
      <c r="TT2" s="29"/>
      <c r="TU2" s="29"/>
      <c r="TV2" s="29"/>
      <c r="TW2" s="29"/>
      <c r="TX2" s="29"/>
      <c r="TY2" s="29"/>
      <c r="TZ2" s="29"/>
      <c r="UA2" s="29"/>
      <c r="UB2" s="29"/>
      <c r="UC2" s="29"/>
      <c r="UD2" s="29"/>
      <c r="UE2" s="29"/>
      <c r="UF2" s="29"/>
      <c r="UG2" s="29"/>
      <c r="UH2" s="29"/>
      <c r="UI2" s="29"/>
      <c r="UJ2" s="29"/>
      <c r="UK2" s="29"/>
      <c r="UL2" s="29"/>
      <c r="UM2" s="29"/>
      <c r="UN2" s="29"/>
      <c r="UO2" s="29"/>
      <c r="UP2" s="29"/>
      <c r="UQ2" s="29"/>
      <c r="UR2" s="29"/>
      <c r="US2" s="29"/>
      <c r="UT2" s="29"/>
      <c r="UU2" s="29"/>
      <c r="UV2" s="29"/>
      <c r="UW2" s="29"/>
      <c r="UX2" s="29"/>
      <c r="UY2" s="29"/>
      <c r="UZ2" s="29"/>
      <c r="VA2" s="29"/>
      <c r="VB2" s="29"/>
      <c r="VC2" s="29"/>
      <c r="VD2" s="29"/>
      <c r="VE2" s="29"/>
      <c r="VF2" s="29"/>
      <c r="VG2" s="29"/>
      <c r="VH2" s="29"/>
      <c r="VI2" s="29"/>
      <c r="VJ2" s="29"/>
      <c r="VK2" s="29"/>
      <c r="VL2" s="29"/>
      <c r="VM2" s="29"/>
      <c r="VN2" s="29"/>
      <c r="VO2" s="29"/>
      <c r="VP2" s="29"/>
      <c r="VQ2" s="29"/>
      <c r="VR2" s="29"/>
      <c r="VS2" s="29"/>
      <c r="VT2" s="29"/>
      <c r="VU2" s="29"/>
      <c r="VV2" s="29"/>
      <c r="VW2" s="29"/>
      <c r="VX2" s="29"/>
      <c r="VY2" s="29"/>
      <c r="VZ2" s="29"/>
      <c r="WA2" s="29"/>
      <c r="WB2" s="29"/>
      <c r="WC2" s="29"/>
      <c r="WD2" s="29"/>
      <c r="WE2" s="29"/>
      <c r="WF2" s="29"/>
      <c r="WG2" s="29"/>
      <c r="WH2" s="29"/>
      <c r="WI2" s="29"/>
      <c r="WJ2" s="29"/>
      <c r="WK2" s="29"/>
      <c r="WL2" s="29"/>
      <c r="WM2" s="29"/>
      <c r="WN2" s="29"/>
      <c r="WO2" s="29"/>
      <c r="WP2" s="29"/>
      <c r="WQ2" s="29"/>
      <c r="WR2" s="29"/>
      <c r="WS2" s="29"/>
      <c r="WT2" s="29"/>
      <c r="WU2" s="29"/>
      <c r="WV2" s="29"/>
      <c r="WW2" s="29"/>
      <c r="WX2" s="29"/>
      <c r="WY2" s="29"/>
      <c r="WZ2" s="29"/>
      <c r="XA2" s="29"/>
      <c r="XB2" s="29"/>
      <c r="XC2" s="29"/>
      <c r="XD2" s="29"/>
      <c r="XE2" s="29"/>
      <c r="XF2" s="29"/>
      <c r="XG2" s="29"/>
      <c r="XH2" s="29"/>
      <c r="XI2" s="29"/>
      <c r="XJ2" s="29"/>
      <c r="XK2" s="29"/>
      <c r="XL2" s="29"/>
      <c r="XM2" s="29"/>
      <c r="XN2" s="29"/>
      <c r="XO2" s="29"/>
      <c r="XP2" s="29"/>
      <c r="XQ2" s="29"/>
      <c r="XR2" s="29"/>
      <c r="XS2" s="29"/>
      <c r="XT2" s="29"/>
      <c r="XU2" s="29"/>
      <c r="XV2" s="29"/>
      <c r="XW2" s="29"/>
      <c r="XX2" s="29"/>
      <c r="XY2" s="29"/>
      <c r="XZ2" s="29"/>
      <c r="YA2" s="29"/>
      <c r="YB2" s="29"/>
      <c r="YC2" s="29"/>
      <c r="YD2" s="29"/>
      <c r="YE2" s="29"/>
      <c r="YF2" s="29"/>
      <c r="YG2" s="29"/>
      <c r="YH2" s="29"/>
      <c r="YI2" s="29"/>
      <c r="YJ2" s="29"/>
      <c r="YK2" s="29"/>
      <c r="YL2" s="29"/>
      <c r="YM2" s="29"/>
      <c r="YN2" s="29"/>
      <c r="YO2" s="29"/>
      <c r="YP2" s="29"/>
      <c r="YQ2" s="29"/>
      <c r="YR2" s="29"/>
      <c r="YS2" s="29"/>
      <c r="YT2" s="29"/>
      <c r="YU2" s="29"/>
      <c r="YV2" s="29"/>
      <c r="YW2" s="29"/>
      <c r="YX2" s="29"/>
      <c r="YY2" s="29"/>
      <c r="YZ2" s="29"/>
    </row>
    <row r="3" spans="1:676" s="6" customFormat="1" ht="20.100000000000001" customHeight="1">
      <c r="A3" s="3"/>
      <c r="B3" s="1045" t="str">
        <f>'Reposicionamento Tarifário'!D3</f>
        <v>Revisão Tarifária Periódica (4ª RTP)</v>
      </c>
      <c r="C3" s="1045"/>
      <c r="D3" s="1045"/>
      <c r="E3" s="1045"/>
      <c r="F3" s="1045"/>
      <c r="G3" s="1045"/>
      <c r="H3" s="1045"/>
    </row>
    <row r="4" spans="1:676" s="6" customFormat="1" ht="20.100000000000001" customHeight="1">
      <c r="A4" s="3"/>
      <c r="B4" s="1045" t="s">
        <v>321</v>
      </c>
      <c r="C4" s="1045"/>
      <c r="D4" s="1045"/>
      <c r="E4" s="1045"/>
      <c r="F4" s="1045"/>
      <c r="G4" s="1045"/>
      <c r="H4" s="1045"/>
    </row>
    <row r="5" spans="1:676" s="9" customFormat="1" ht="30" customHeight="1">
      <c r="A5" s="2"/>
      <c r="B5" s="8"/>
      <c r="C5" s="1046"/>
      <c r="D5" s="1046"/>
      <c r="E5" s="1046"/>
      <c r="F5" s="1046"/>
      <c r="G5" s="1046"/>
      <c r="H5" s="1046"/>
      <c r="I5" s="1"/>
      <c r="J5" s="1"/>
      <c r="K5" s="1"/>
      <c r="L5" s="1"/>
      <c r="M5" s="1"/>
      <c r="N5" s="1"/>
      <c r="O5" s="1"/>
      <c r="P5" s="1"/>
      <c r="Q5" s="1"/>
      <c r="R5" s="1"/>
      <c r="S5" s="1"/>
      <c r="T5" s="1"/>
      <c r="U5" s="1"/>
      <c r="V5" s="1"/>
      <c r="W5" s="1"/>
      <c r="X5" s="1"/>
      <c r="Y5" s="1"/>
      <c r="Z5" s="1"/>
      <c r="AA5" s="1"/>
      <c r="AB5" s="1"/>
      <c r="AC5" s="10"/>
    </row>
    <row r="6" spans="1:676"/>
    <row r="7" spans="1:676" s="2" customFormat="1" ht="15" customHeight="1">
      <c r="B7" s="1043" t="s">
        <v>322</v>
      </c>
      <c r="C7" s="1043"/>
      <c r="D7" s="1043"/>
      <c r="E7" s="1043"/>
    </row>
    <row r="8" spans="1:676" s="2" customFormat="1" ht="15" customHeight="1">
      <c r="B8" s="1042" t="s">
        <v>89</v>
      </c>
      <c r="C8" s="379" t="s">
        <v>323</v>
      </c>
      <c r="D8" s="379" t="s">
        <v>324</v>
      </c>
      <c r="E8" s="379" t="s">
        <v>325</v>
      </c>
    </row>
    <row r="9" spans="1:676" s="2" customFormat="1" ht="15" customHeight="1">
      <c r="B9" s="1042"/>
      <c r="C9" s="379" t="s">
        <v>277</v>
      </c>
      <c r="D9" s="379" t="s">
        <v>277</v>
      </c>
      <c r="E9" s="379" t="s">
        <v>277</v>
      </c>
    </row>
    <row r="10" spans="1:676" s="2" customFormat="1" ht="15" customHeight="1">
      <c r="B10" s="247" t="s">
        <v>326</v>
      </c>
      <c r="C10" s="280">
        <f>BD_OPEX!AB9</f>
        <v>882474156.51000059</v>
      </c>
      <c r="D10" s="280">
        <f>(C10*(CO_Pessoal_Ajuste!C77-1))</f>
        <v>-230090363.21681187</v>
      </c>
      <c r="E10" s="957">
        <f>C10+D10</f>
        <v>652383793.29318869</v>
      </c>
      <c r="F10" s="582"/>
      <c r="G10" s="582"/>
    </row>
    <row r="11" spans="1:676" s="2" customFormat="1" ht="15" customHeight="1">
      <c r="B11" s="247" t="s">
        <v>327</v>
      </c>
      <c r="C11" s="249">
        <f>BD_OPEX!D9</f>
        <v>308634871.96999997</v>
      </c>
      <c r="D11" s="249">
        <v>-1012151.28</v>
      </c>
      <c r="E11" s="249">
        <f t="shared" ref="E11:E16" si="0">C11+D11</f>
        <v>307622720.69</v>
      </c>
      <c r="G11" s="582"/>
      <c r="H11" s="898"/>
    </row>
    <row r="12" spans="1:676" s="2" customFormat="1" ht="15" customHeight="1">
      <c r="B12" s="248" t="s">
        <v>328</v>
      </c>
      <c r="C12" s="249">
        <f>BD_OPEX!H9</f>
        <v>126277424.02000003</v>
      </c>
      <c r="D12" s="249">
        <v>0</v>
      </c>
      <c r="E12" s="249">
        <f t="shared" si="0"/>
        <v>126277424.02000003</v>
      </c>
      <c r="G12" s="582"/>
    </row>
    <row r="13" spans="1:676" s="2" customFormat="1" ht="15" customHeight="1">
      <c r="B13" s="248" t="s">
        <v>329</v>
      </c>
      <c r="C13" s="249">
        <f>BD_OPEX!L9</f>
        <v>2363157.2100000004</v>
      </c>
      <c r="D13" s="249">
        <v>0</v>
      </c>
      <c r="E13" s="249">
        <f t="shared" si="0"/>
        <v>2363157.2100000004</v>
      </c>
      <c r="G13" s="582"/>
    </row>
    <row r="14" spans="1:676" s="2" customFormat="1" ht="15" customHeight="1">
      <c r="B14" s="248" t="s">
        <v>330</v>
      </c>
      <c r="C14" s="249">
        <f>BD_OPEX!P9</f>
        <v>24946623.739999998</v>
      </c>
      <c r="D14" s="249">
        <v>0</v>
      </c>
      <c r="E14" s="249">
        <f t="shared" si="0"/>
        <v>24946623.739999998</v>
      </c>
      <c r="G14" s="582"/>
    </row>
    <row r="15" spans="1:676" s="2" customFormat="1" ht="15" customHeight="1">
      <c r="B15" s="248" t="s">
        <v>331</v>
      </c>
      <c r="C15" s="249">
        <f>BD_OPEX!T9</f>
        <v>79793.97</v>
      </c>
      <c r="D15" s="249">
        <v>0</v>
      </c>
      <c r="E15" s="249">
        <f t="shared" si="0"/>
        <v>79793.97</v>
      </c>
      <c r="G15" s="582"/>
    </row>
    <row r="16" spans="1:676" s="2" customFormat="1" ht="15" customHeight="1">
      <c r="B16" s="248" t="s">
        <v>332</v>
      </c>
      <c r="C16" s="280">
        <f>CO_Energia_Elétrica!E23</f>
        <v>208041454.10000002</v>
      </c>
      <c r="D16" s="280">
        <v>0</v>
      </c>
      <c r="E16" s="249">
        <f t="shared" si="0"/>
        <v>208041454.10000002</v>
      </c>
      <c r="G16" s="582"/>
    </row>
    <row r="17" spans="2:8" s="2" customFormat="1" ht="15" customHeight="1">
      <c r="B17" s="380" t="s">
        <v>297</v>
      </c>
      <c r="C17" s="381">
        <f>SUM(C10:C16)</f>
        <v>1552817481.5200005</v>
      </c>
      <c r="D17" s="381">
        <f>SUM(D10:D16)</f>
        <v>-231102514.49681187</v>
      </c>
      <c r="E17" s="938">
        <f>SUM(E10:E16)</f>
        <v>1321714967.0231886</v>
      </c>
      <c r="F17" s="873"/>
      <c r="G17" s="874"/>
      <c r="H17" s="68"/>
    </row>
    <row r="18" spans="2:8" ht="7.5" customHeight="1">
      <c r="C18" s="69"/>
      <c r="D18" s="69"/>
      <c r="E18" s="69"/>
    </row>
    <row r="19" spans="2:8" ht="7.5" customHeight="1">
      <c r="B19" s="70"/>
      <c r="C19" s="71"/>
      <c r="D19" s="71"/>
      <c r="E19" s="71"/>
    </row>
    <row r="20" spans="2:8" s="72" customFormat="1" ht="15.75" customHeight="1">
      <c r="B20" s="73"/>
      <c r="C20" s="74"/>
      <c r="D20" s="74"/>
      <c r="E20" s="74"/>
    </row>
    <row r="21" spans="2:8" ht="12.75" customHeight="1">
      <c r="C21" s="970"/>
    </row>
    <row r="22" spans="2:8" ht="12.75" customHeight="1"/>
  </sheetData>
  <mergeCells count="6">
    <mergeCell ref="B8:B9"/>
    <mergeCell ref="B7:E7"/>
    <mergeCell ref="B2:H2"/>
    <mergeCell ref="B3:H3"/>
    <mergeCell ref="B4:H4"/>
    <mergeCell ref="C5:H5"/>
  </mergeCells>
  <pageMargins left="0.75" right="0.75" top="1" bottom="1" header="0.5" footer="0.5"/>
  <pageSetup paperSize="9"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CADE62-1D54-4F62-8BBC-DFBFBAF98A50}">
  <sheetPr>
    <tabColor theme="7"/>
  </sheetPr>
  <dimension ref="A2:YW134"/>
  <sheetViews>
    <sheetView showGridLines="0" zoomScaleNormal="100" workbookViewId="0">
      <pane ySplit="10" topLeftCell="A11" activePane="bottomLeft" state="frozen"/>
      <selection pane="bottomLeft" activeCell="X12" sqref="X12"/>
    </sheetView>
  </sheetViews>
  <sheetFormatPr defaultColWidth="8.85546875" defaultRowHeight="15"/>
  <cols>
    <col min="1" max="1" width="1.42578125" style="148" customWidth="1"/>
    <col min="2" max="2" width="22" style="148" customWidth="1"/>
    <col min="3" max="3" width="46.7109375" style="974" customWidth="1"/>
    <col min="4" max="4" width="21" style="208" customWidth="1"/>
    <col min="5" max="5" width="3.85546875" style="148" customWidth="1"/>
    <col min="6" max="6" width="23.140625" style="148" customWidth="1"/>
    <col min="7" max="7" width="48.42578125" style="974" customWidth="1"/>
    <col min="8" max="8" width="21.28515625" style="208" bestFit="1" customWidth="1"/>
    <col min="9" max="9" width="3.85546875" style="148" customWidth="1"/>
    <col min="10" max="10" width="24.28515625" style="148" customWidth="1"/>
    <col min="11" max="11" width="45.5703125" style="974" bestFit="1" customWidth="1"/>
    <col min="12" max="12" width="16.28515625" style="208" customWidth="1"/>
    <col min="13" max="13" width="3.85546875" style="148" customWidth="1"/>
    <col min="14" max="14" width="22.5703125" style="148" customWidth="1"/>
    <col min="15" max="15" width="45.5703125" style="207" bestFit="1" customWidth="1"/>
    <col min="16" max="16" width="16.28515625" style="208" customWidth="1"/>
    <col min="17" max="17" width="3.85546875" style="148" customWidth="1"/>
    <col min="18" max="18" width="21.85546875" style="148" customWidth="1"/>
    <col min="19" max="19" width="45.7109375" style="207" bestFit="1" customWidth="1"/>
    <col min="20" max="20" width="16.28515625" style="208" customWidth="1"/>
    <col min="21" max="21" width="14.28515625" style="148" bestFit="1" customWidth="1"/>
    <col min="22" max="22" width="23.28515625" style="148" customWidth="1"/>
    <col min="23" max="23" width="41.42578125" style="207" customWidth="1"/>
    <col min="24" max="24" width="16.85546875" style="208" bestFit="1" customWidth="1"/>
    <col min="25" max="25" width="3.85546875" style="148" customWidth="1"/>
    <col min="26" max="26" width="22" style="601" customWidth="1"/>
    <col min="27" max="27" width="48.42578125" style="426" bestFit="1" customWidth="1"/>
    <col min="28" max="28" width="22" style="427" customWidth="1"/>
    <col min="29" max="29" width="8.85546875" style="148" customWidth="1"/>
    <col min="30" max="30" width="12.28515625" style="148" customWidth="1"/>
    <col min="31" max="673" width="8.85546875" style="148" customWidth="1"/>
    <col min="674" max="16384" width="8.85546875" style="148"/>
  </cols>
  <sheetData>
    <row r="2" spans="1:673" s="30" customFormat="1" ht="24.95" customHeight="1">
      <c r="A2" s="17"/>
      <c r="B2" s="1044" t="str">
        <f>'Reposicionamento Tarifário'!D2</f>
        <v>Companhia de Saneamento Ambiental do Distrito Federal - CAESB</v>
      </c>
      <c r="C2" s="1044"/>
      <c r="D2" s="1044"/>
      <c r="E2" s="1044"/>
      <c r="F2" s="1044"/>
      <c r="G2" s="1044"/>
      <c r="H2" s="1044"/>
      <c r="I2" s="31"/>
      <c r="J2" s="421"/>
      <c r="K2" s="972"/>
      <c r="L2" s="31"/>
      <c r="M2" s="31"/>
      <c r="N2" s="31"/>
      <c r="O2" s="31"/>
      <c r="P2" s="31"/>
      <c r="Q2" s="31"/>
      <c r="R2" s="31"/>
      <c r="S2" s="31"/>
      <c r="T2" s="31"/>
      <c r="U2" s="31"/>
      <c r="V2" s="31"/>
      <c r="W2" s="31"/>
      <c r="X2" s="31"/>
      <c r="Y2" s="31"/>
      <c r="Z2" s="420"/>
      <c r="AA2" s="421"/>
      <c r="AB2" s="421"/>
      <c r="AC2" s="31"/>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c r="IT2" s="29"/>
      <c r="IU2" s="29"/>
      <c r="IV2" s="29"/>
      <c r="IW2" s="29"/>
      <c r="IX2" s="29"/>
      <c r="IY2" s="29"/>
      <c r="IZ2" s="29"/>
      <c r="JA2" s="29"/>
      <c r="JB2" s="29"/>
      <c r="JC2" s="29"/>
      <c r="JD2" s="29"/>
      <c r="JE2" s="29"/>
      <c r="JF2" s="29"/>
      <c r="JG2" s="29"/>
      <c r="JH2" s="29"/>
      <c r="JI2" s="29"/>
      <c r="JJ2" s="29"/>
      <c r="JK2" s="29"/>
      <c r="JL2" s="29"/>
      <c r="JM2" s="29"/>
      <c r="JN2" s="29"/>
      <c r="JO2" s="29"/>
      <c r="JP2" s="29"/>
      <c r="JQ2" s="29"/>
      <c r="JR2" s="29"/>
      <c r="JS2" s="29"/>
      <c r="JT2" s="29"/>
      <c r="JU2" s="29"/>
      <c r="JV2" s="29"/>
      <c r="JW2" s="29"/>
      <c r="JX2" s="29"/>
      <c r="JY2" s="29"/>
      <c r="JZ2" s="29"/>
      <c r="KA2" s="29"/>
      <c r="KB2" s="29"/>
      <c r="KC2" s="29"/>
      <c r="KD2" s="29"/>
      <c r="KE2" s="29"/>
      <c r="KF2" s="29"/>
      <c r="KG2" s="29"/>
      <c r="KH2" s="29"/>
      <c r="KI2" s="29"/>
      <c r="KJ2" s="29"/>
      <c r="KK2" s="29"/>
      <c r="KL2" s="29"/>
      <c r="KM2" s="29"/>
      <c r="KN2" s="29"/>
      <c r="KO2" s="29"/>
      <c r="KP2" s="29"/>
      <c r="KQ2" s="29"/>
      <c r="KR2" s="29"/>
      <c r="KS2" s="29"/>
      <c r="KT2" s="29"/>
      <c r="KU2" s="29"/>
      <c r="KV2" s="29"/>
      <c r="KW2" s="29"/>
      <c r="KX2" s="29"/>
      <c r="KY2" s="29"/>
      <c r="KZ2" s="29"/>
      <c r="LA2" s="29"/>
      <c r="LB2" s="29"/>
      <c r="LC2" s="29"/>
      <c r="LD2" s="29"/>
      <c r="LE2" s="29"/>
      <c r="LF2" s="29"/>
      <c r="LG2" s="29"/>
      <c r="LH2" s="29"/>
      <c r="LI2" s="29"/>
      <c r="LJ2" s="29"/>
      <c r="LK2" s="29"/>
      <c r="LL2" s="29"/>
      <c r="LM2" s="29"/>
      <c r="LN2" s="29"/>
      <c r="LO2" s="29"/>
      <c r="LP2" s="29"/>
      <c r="LQ2" s="29"/>
      <c r="LR2" s="29"/>
      <c r="LS2" s="29"/>
      <c r="LT2" s="29"/>
      <c r="LU2" s="29"/>
      <c r="LV2" s="29"/>
      <c r="LW2" s="29"/>
      <c r="LX2" s="29"/>
      <c r="LY2" s="29"/>
      <c r="LZ2" s="29"/>
      <c r="MA2" s="29"/>
      <c r="MB2" s="29"/>
      <c r="MC2" s="29"/>
      <c r="MD2" s="29"/>
      <c r="ME2" s="29"/>
      <c r="MF2" s="29"/>
      <c r="MG2" s="29"/>
      <c r="MH2" s="29"/>
      <c r="MI2" s="29"/>
      <c r="MJ2" s="29"/>
      <c r="MK2" s="29"/>
      <c r="ML2" s="29"/>
      <c r="MM2" s="29"/>
      <c r="MN2" s="29"/>
      <c r="MO2" s="29"/>
      <c r="MP2" s="29"/>
      <c r="MQ2" s="29"/>
      <c r="MR2" s="29"/>
      <c r="MS2" s="29"/>
      <c r="MT2" s="29"/>
      <c r="MU2" s="29"/>
      <c r="MV2" s="29"/>
      <c r="MW2" s="29"/>
      <c r="MX2" s="29"/>
      <c r="MY2" s="29"/>
      <c r="MZ2" s="29"/>
      <c r="NA2" s="29"/>
      <c r="NB2" s="29"/>
      <c r="NC2" s="29"/>
      <c r="ND2" s="29"/>
      <c r="NE2" s="29"/>
      <c r="NF2" s="29"/>
      <c r="NG2" s="29"/>
      <c r="NH2" s="29"/>
      <c r="NI2" s="29"/>
      <c r="NJ2" s="29"/>
      <c r="NK2" s="29"/>
      <c r="NL2" s="29"/>
      <c r="NM2" s="29"/>
      <c r="NN2" s="29"/>
      <c r="NO2" s="29"/>
      <c r="NP2" s="29"/>
      <c r="NQ2" s="29"/>
      <c r="NR2" s="29"/>
      <c r="NS2" s="29"/>
      <c r="NT2" s="29"/>
      <c r="NU2" s="29"/>
      <c r="NV2" s="29"/>
      <c r="NW2" s="29"/>
      <c r="NX2" s="29"/>
      <c r="NY2" s="29"/>
      <c r="NZ2" s="29"/>
      <c r="OA2" s="29"/>
      <c r="OB2" s="29"/>
      <c r="OC2" s="29"/>
      <c r="OD2" s="29"/>
      <c r="OE2" s="29"/>
      <c r="OF2" s="29"/>
      <c r="OG2" s="29"/>
      <c r="OH2" s="29"/>
      <c r="OI2" s="29"/>
      <c r="OJ2" s="29"/>
      <c r="OK2" s="29"/>
      <c r="OL2" s="29"/>
      <c r="OM2" s="29"/>
      <c r="ON2" s="29"/>
      <c r="OO2" s="29"/>
      <c r="OP2" s="29"/>
      <c r="OQ2" s="29"/>
      <c r="OR2" s="29"/>
      <c r="OS2" s="29"/>
      <c r="OT2" s="29"/>
      <c r="OU2" s="29"/>
      <c r="OV2" s="29"/>
      <c r="OW2" s="29"/>
      <c r="OX2" s="29"/>
      <c r="OY2" s="29"/>
      <c r="OZ2" s="29"/>
      <c r="PA2" s="29"/>
      <c r="PB2" s="29"/>
      <c r="PC2" s="29"/>
      <c r="PD2" s="29"/>
      <c r="PE2" s="29"/>
      <c r="PF2" s="29"/>
      <c r="PG2" s="29"/>
      <c r="PH2" s="29"/>
      <c r="PI2" s="29"/>
      <c r="PJ2" s="29"/>
      <c r="PK2" s="29"/>
      <c r="PL2" s="29"/>
      <c r="PM2" s="29"/>
      <c r="PN2" s="29"/>
      <c r="PO2" s="29"/>
      <c r="PP2" s="29"/>
      <c r="PQ2" s="29"/>
      <c r="PR2" s="29"/>
      <c r="PS2" s="29"/>
      <c r="PT2" s="29"/>
      <c r="PU2" s="29"/>
      <c r="PV2" s="29"/>
      <c r="PW2" s="29"/>
      <c r="PX2" s="29"/>
      <c r="PY2" s="29"/>
      <c r="PZ2" s="29"/>
      <c r="QA2" s="29"/>
      <c r="QB2" s="29"/>
      <c r="QC2" s="29"/>
      <c r="QD2" s="29"/>
      <c r="QE2" s="29"/>
      <c r="QF2" s="29"/>
      <c r="QG2" s="29"/>
      <c r="QH2" s="29"/>
      <c r="QI2" s="29"/>
      <c r="QJ2" s="29"/>
      <c r="QK2" s="29"/>
      <c r="QL2" s="29"/>
      <c r="QM2" s="29"/>
      <c r="QN2" s="29"/>
      <c r="QO2" s="29"/>
      <c r="QP2" s="29"/>
      <c r="QQ2" s="29"/>
      <c r="QR2" s="29"/>
      <c r="QS2" s="29"/>
      <c r="QT2" s="29"/>
      <c r="QU2" s="29"/>
      <c r="QV2" s="29"/>
      <c r="QW2" s="29"/>
      <c r="QX2" s="29"/>
      <c r="QY2" s="29"/>
      <c r="QZ2" s="29"/>
      <c r="RA2" s="29"/>
      <c r="RB2" s="29"/>
      <c r="RC2" s="29"/>
      <c r="RD2" s="29"/>
      <c r="RE2" s="29"/>
      <c r="RF2" s="29"/>
      <c r="RG2" s="29"/>
      <c r="RH2" s="29"/>
      <c r="RI2" s="29"/>
      <c r="RJ2" s="29"/>
      <c r="RK2" s="29"/>
      <c r="RL2" s="29"/>
      <c r="RM2" s="29"/>
      <c r="RN2" s="29"/>
      <c r="RO2" s="29"/>
      <c r="RP2" s="29"/>
      <c r="RQ2" s="29"/>
      <c r="RR2" s="29"/>
      <c r="RS2" s="29"/>
      <c r="RT2" s="29"/>
      <c r="RU2" s="29"/>
      <c r="RV2" s="29"/>
      <c r="RW2" s="29"/>
      <c r="RX2" s="29"/>
      <c r="RY2" s="29"/>
      <c r="RZ2" s="29"/>
      <c r="SA2" s="29"/>
      <c r="SB2" s="29"/>
      <c r="SC2" s="29"/>
      <c r="SD2" s="29"/>
      <c r="SE2" s="29"/>
      <c r="SF2" s="29"/>
      <c r="SG2" s="29"/>
      <c r="SH2" s="29"/>
      <c r="SI2" s="29"/>
      <c r="SJ2" s="29"/>
      <c r="SK2" s="29"/>
      <c r="SL2" s="29"/>
      <c r="SM2" s="29"/>
      <c r="SN2" s="29"/>
      <c r="SO2" s="29"/>
      <c r="SP2" s="29"/>
      <c r="SQ2" s="29"/>
      <c r="SR2" s="29"/>
      <c r="SS2" s="29"/>
      <c r="ST2" s="29"/>
      <c r="SU2" s="29"/>
      <c r="SV2" s="29"/>
      <c r="SW2" s="29"/>
      <c r="SX2" s="29"/>
      <c r="SY2" s="29"/>
      <c r="SZ2" s="29"/>
      <c r="TA2" s="29"/>
      <c r="TB2" s="29"/>
      <c r="TC2" s="29"/>
      <c r="TD2" s="29"/>
      <c r="TE2" s="29"/>
      <c r="TF2" s="29"/>
      <c r="TG2" s="29"/>
      <c r="TH2" s="29"/>
      <c r="TI2" s="29"/>
      <c r="TJ2" s="29"/>
      <c r="TK2" s="29"/>
      <c r="TL2" s="29"/>
      <c r="TM2" s="29"/>
      <c r="TN2" s="29"/>
      <c r="TO2" s="29"/>
      <c r="TP2" s="29"/>
      <c r="TQ2" s="29"/>
      <c r="TR2" s="29"/>
      <c r="TS2" s="29"/>
      <c r="TT2" s="29"/>
      <c r="TU2" s="29"/>
      <c r="TV2" s="29"/>
      <c r="TW2" s="29"/>
      <c r="TX2" s="29"/>
      <c r="TY2" s="29"/>
      <c r="TZ2" s="29"/>
      <c r="UA2" s="29"/>
      <c r="UB2" s="29"/>
      <c r="UC2" s="29"/>
      <c r="UD2" s="29"/>
      <c r="UE2" s="29"/>
      <c r="UF2" s="29"/>
      <c r="UG2" s="29"/>
      <c r="UH2" s="29"/>
      <c r="UI2" s="29"/>
      <c r="UJ2" s="29"/>
      <c r="UK2" s="29"/>
      <c r="UL2" s="29"/>
      <c r="UM2" s="29"/>
      <c r="UN2" s="29"/>
      <c r="UO2" s="29"/>
      <c r="UP2" s="29"/>
      <c r="UQ2" s="29"/>
      <c r="UR2" s="29"/>
      <c r="US2" s="29"/>
      <c r="UT2" s="29"/>
      <c r="UU2" s="29"/>
      <c r="UV2" s="29"/>
      <c r="UW2" s="29"/>
      <c r="UX2" s="29"/>
      <c r="UY2" s="29"/>
      <c r="UZ2" s="29"/>
      <c r="VA2" s="29"/>
      <c r="VB2" s="29"/>
      <c r="VC2" s="29"/>
      <c r="VD2" s="29"/>
      <c r="VE2" s="29"/>
      <c r="VF2" s="29"/>
      <c r="VG2" s="29"/>
      <c r="VH2" s="29"/>
      <c r="VI2" s="29"/>
      <c r="VJ2" s="29"/>
      <c r="VK2" s="29"/>
      <c r="VL2" s="29"/>
      <c r="VM2" s="29"/>
      <c r="VN2" s="29"/>
      <c r="VO2" s="29"/>
      <c r="VP2" s="29"/>
      <c r="VQ2" s="29"/>
      <c r="VR2" s="29"/>
      <c r="VS2" s="29"/>
      <c r="VT2" s="29"/>
      <c r="VU2" s="29"/>
      <c r="VV2" s="29"/>
      <c r="VW2" s="29"/>
      <c r="VX2" s="29"/>
      <c r="VY2" s="29"/>
      <c r="VZ2" s="29"/>
      <c r="WA2" s="29"/>
      <c r="WB2" s="29"/>
      <c r="WC2" s="29"/>
      <c r="WD2" s="29"/>
      <c r="WE2" s="29"/>
      <c r="WF2" s="29"/>
      <c r="WG2" s="29"/>
      <c r="WH2" s="29"/>
      <c r="WI2" s="29"/>
      <c r="WJ2" s="29"/>
      <c r="WK2" s="29"/>
      <c r="WL2" s="29"/>
      <c r="WM2" s="29"/>
      <c r="WN2" s="29"/>
      <c r="WO2" s="29"/>
      <c r="WP2" s="29"/>
      <c r="WQ2" s="29"/>
      <c r="WR2" s="29"/>
      <c r="WS2" s="29"/>
      <c r="WT2" s="29"/>
      <c r="WU2" s="29"/>
      <c r="WV2" s="29"/>
      <c r="WW2" s="29"/>
      <c r="WX2" s="29"/>
      <c r="WY2" s="29"/>
      <c r="WZ2" s="29"/>
      <c r="XA2" s="29"/>
      <c r="XB2" s="29"/>
      <c r="XC2" s="29"/>
      <c r="XD2" s="29"/>
      <c r="XE2" s="29"/>
      <c r="XF2" s="29"/>
      <c r="XG2" s="29"/>
      <c r="XH2" s="29"/>
      <c r="XI2" s="29"/>
      <c r="XJ2" s="29"/>
      <c r="XK2" s="29"/>
      <c r="XL2" s="29"/>
      <c r="XM2" s="29"/>
      <c r="XN2" s="29"/>
      <c r="XO2" s="29"/>
      <c r="XP2" s="29"/>
      <c r="XQ2" s="29"/>
      <c r="XR2" s="29"/>
      <c r="XS2" s="29"/>
      <c r="XT2" s="29"/>
      <c r="XU2" s="29"/>
      <c r="XV2" s="29"/>
      <c r="XW2" s="29"/>
      <c r="XX2" s="29"/>
      <c r="XY2" s="29"/>
      <c r="XZ2" s="29"/>
      <c r="YA2" s="29"/>
      <c r="YB2" s="29"/>
      <c r="YC2" s="29"/>
      <c r="YD2" s="29"/>
      <c r="YE2" s="29"/>
      <c r="YF2" s="29"/>
      <c r="YG2" s="29"/>
      <c r="YH2" s="29"/>
      <c r="YI2" s="29"/>
      <c r="YJ2" s="29"/>
      <c r="YK2" s="29"/>
      <c r="YL2" s="29"/>
      <c r="YM2" s="29"/>
      <c r="YN2" s="29"/>
      <c r="YO2" s="29"/>
      <c r="YP2" s="29"/>
      <c r="YQ2" s="29"/>
      <c r="YR2" s="29"/>
      <c r="YS2" s="29"/>
      <c r="YT2" s="29"/>
      <c r="YU2" s="29"/>
      <c r="YV2" s="29"/>
      <c r="YW2" s="29"/>
    </row>
    <row r="3" spans="1:673" s="6" customFormat="1" ht="20.100000000000001" customHeight="1">
      <c r="A3" s="167"/>
      <c r="B3" s="1045" t="str">
        <f>'Reposicionamento Tarifário'!D3</f>
        <v>Revisão Tarifária Periódica (4ª RTP)</v>
      </c>
      <c r="C3" s="1045"/>
      <c r="D3" s="1045"/>
      <c r="E3" s="1045"/>
      <c r="F3" s="1045"/>
      <c r="G3" s="1045"/>
      <c r="H3" s="1045"/>
      <c r="I3" s="31"/>
      <c r="J3" s="421"/>
      <c r="K3" s="972"/>
      <c r="L3" s="31"/>
      <c r="M3" s="31"/>
      <c r="N3" s="31"/>
      <c r="O3" s="31"/>
      <c r="P3" s="31"/>
      <c r="Q3" s="31"/>
      <c r="R3" s="31"/>
      <c r="S3" s="31"/>
      <c r="T3" s="31"/>
      <c r="U3" s="31"/>
      <c r="V3" s="31"/>
      <c r="W3" s="31"/>
      <c r="X3" s="31"/>
      <c r="Y3" s="31"/>
      <c r="Z3" s="420"/>
      <c r="AA3" s="421"/>
      <c r="AB3" s="421"/>
      <c r="AC3" s="31"/>
    </row>
    <row r="4" spans="1:673" s="6" customFormat="1" ht="20.100000000000001" customHeight="1">
      <c r="A4" s="167"/>
      <c r="B4" s="1045" t="s">
        <v>333</v>
      </c>
      <c r="C4" s="1045"/>
      <c r="D4" s="1045"/>
      <c r="E4" s="1045"/>
      <c r="F4" s="1045"/>
      <c r="G4" s="1045"/>
      <c r="H4" s="1045"/>
      <c r="I4" s="31"/>
      <c r="J4" s="421"/>
      <c r="K4" s="972"/>
      <c r="L4" s="31"/>
      <c r="M4" s="31"/>
      <c r="N4" s="31"/>
      <c r="O4" s="31"/>
      <c r="P4" s="31"/>
      <c r="Q4" s="31"/>
      <c r="R4" s="31"/>
      <c r="S4" s="31"/>
      <c r="T4" s="31"/>
      <c r="U4" s="31"/>
      <c r="V4" s="31"/>
      <c r="W4" s="31"/>
      <c r="X4" s="31"/>
      <c r="Y4" s="31"/>
      <c r="Z4" s="420"/>
      <c r="AA4" s="421"/>
      <c r="AB4" s="421"/>
      <c r="AC4" s="31"/>
    </row>
    <row r="5" spans="1:673" s="6" customFormat="1" ht="20.100000000000001" customHeight="1">
      <c r="A5" s="167"/>
      <c r="B5" s="1047" t="s">
        <v>145</v>
      </c>
      <c r="C5" s="1047"/>
      <c r="D5" s="1047"/>
      <c r="E5" s="1047"/>
      <c r="F5" s="1047"/>
      <c r="G5" s="1047"/>
      <c r="H5" s="1047"/>
      <c r="I5" s="31"/>
      <c r="J5" s="421"/>
      <c r="K5" s="972"/>
      <c r="L5" s="31"/>
      <c r="M5" s="31"/>
      <c r="N5" s="31"/>
      <c r="O5" s="31"/>
      <c r="P5" s="31"/>
      <c r="Q5" s="31"/>
      <c r="R5" s="31"/>
      <c r="S5" s="31"/>
      <c r="T5" s="31"/>
      <c r="U5" s="31"/>
      <c r="V5" s="31"/>
      <c r="W5" s="31"/>
      <c r="X5" s="31"/>
      <c r="Y5" s="31"/>
      <c r="Z5" s="420"/>
      <c r="AA5" s="421"/>
      <c r="AB5" s="421"/>
      <c r="AC5" s="31"/>
    </row>
    <row r="6" spans="1:673" s="9" customFormat="1" ht="30" customHeight="1">
      <c r="A6" s="17"/>
      <c r="B6" s="8"/>
      <c r="C6" s="972"/>
      <c r="D6" s="31"/>
      <c r="E6" s="31"/>
      <c r="F6" s="31"/>
      <c r="G6" s="972"/>
      <c r="H6" s="31"/>
      <c r="I6" s="31"/>
      <c r="J6" s="421"/>
      <c r="K6" s="972"/>
      <c r="L6" s="31"/>
      <c r="M6" s="31"/>
      <c r="N6" s="31"/>
      <c r="O6" s="31"/>
      <c r="P6" s="31"/>
      <c r="Q6" s="31"/>
      <c r="R6" s="31"/>
      <c r="S6" s="31"/>
      <c r="T6" s="31"/>
      <c r="U6" s="31"/>
      <c r="V6" s="31"/>
      <c r="W6" s="31"/>
      <c r="X6" s="31"/>
      <c r="Y6" s="31"/>
      <c r="Z6" s="420"/>
      <c r="AA6" s="421"/>
      <c r="AB6" s="421"/>
      <c r="AC6" s="31"/>
    </row>
    <row r="8" spans="1:673" ht="8.4499999999999993" customHeight="1"/>
    <row r="9" spans="1:673" ht="15.75">
      <c r="B9" s="1050" t="s">
        <v>334</v>
      </c>
      <c r="C9" s="1051"/>
      <c r="D9" s="591">
        <f>SUM(D11:D126)</f>
        <v>308634871.96999997</v>
      </c>
      <c r="F9" s="1050" t="s">
        <v>335</v>
      </c>
      <c r="G9" s="1051"/>
      <c r="H9" s="591">
        <f>SUM(H11:H134)</f>
        <v>126277424.02000003</v>
      </c>
      <c r="J9" s="1050" t="s">
        <v>329</v>
      </c>
      <c r="K9" s="1051"/>
      <c r="L9" s="591">
        <f>SUM(L11:L131)</f>
        <v>2363157.2100000004</v>
      </c>
      <c r="N9" s="1052" t="s">
        <v>330</v>
      </c>
      <c r="O9" s="1053"/>
      <c r="P9" s="590">
        <f>SUM(P11:P132)</f>
        <v>24946623.739999998</v>
      </c>
      <c r="R9" s="1054" t="s">
        <v>336</v>
      </c>
      <c r="S9" s="1055"/>
      <c r="T9" s="591">
        <f>SUM(T11:T131)</f>
        <v>79793.97</v>
      </c>
      <c r="V9" s="1052" t="s">
        <v>337</v>
      </c>
      <c r="W9" s="1053"/>
      <c r="X9" s="590">
        <f>SUM(X11:X133)</f>
        <v>207704701.05000001</v>
      </c>
      <c r="Z9" s="1048" t="s">
        <v>326</v>
      </c>
      <c r="AA9" s="1049"/>
      <c r="AB9" s="702">
        <f>SUM(AB11:AB997)</f>
        <v>882474156.51000059</v>
      </c>
    </row>
    <row r="10" spans="1:673">
      <c r="B10" s="976" t="s">
        <v>338</v>
      </c>
      <c r="C10" s="977" t="s">
        <v>339</v>
      </c>
      <c r="D10" s="705" t="s">
        <v>340</v>
      </c>
      <c r="F10" s="703" t="s">
        <v>338</v>
      </c>
      <c r="G10" s="977" t="s">
        <v>339</v>
      </c>
      <c r="H10" s="705" t="s">
        <v>340</v>
      </c>
      <c r="J10" s="703" t="s">
        <v>338</v>
      </c>
      <c r="K10" s="977" t="s">
        <v>339</v>
      </c>
      <c r="L10" s="705" t="s">
        <v>340</v>
      </c>
      <c r="N10" s="214" t="s">
        <v>338</v>
      </c>
      <c r="O10" s="207" t="s">
        <v>339</v>
      </c>
      <c r="P10" s="211" t="s">
        <v>340</v>
      </c>
      <c r="R10" s="703" t="s">
        <v>338</v>
      </c>
      <c r="S10" s="704" t="s">
        <v>339</v>
      </c>
      <c r="T10" s="705" t="s">
        <v>340</v>
      </c>
      <c r="V10" s="214" t="s">
        <v>338</v>
      </c>
      <c r="W10" s="207" t="s">
        <v>339</v>
      </c>
      <c r="X10" s="211" t="s">
        <v>340</v>
      </c>
      <c r="Z10" s="724" t="s">
        <v>338</v>
      </c>
      <c r="AA10" s="718" t="s">
        <v>339</v>
      </c>
      <c r="AB10" s="719" t="s">
        <v>340</v>
      </c>
    </row>
    <row r="11" spans="1:673">
      <c r="B11" s="978" t="s">
        <v>341</v>
      </c>
      <c r="C11" s="979" t="s">
        <v>342</v>
      </c>
      <c r="D11" s="990">
        <v>57161912.130000003</v>
      </c>
      <c r="F11" s="706" t="s">
        <v>343</v>
      </c>
      <c r="G11" s="979" t="s">
        <v>344</v>
      </c>
      <c r="H11" s="708">
        <v>725380.37</v>
      </c>
      <c r="J11" s="726" t="s">
        <v>345</v>
      </c>
      <c r="K11" s="992" t="s">
        <v>346</v>
      </c>
      <c r="L11" s="725">
        <v>90117.64</v>
      </c>
      <c r="N11" s="212" t="s">
        <v>347</v>
      </c>
      <c r="O11" s="734" t="s">
        <v>348</v>
      </c>
      <c r="P11" s="213">
        <v>8348718.8099999996</v>
      </c>
      <c r="R11" s="212" t="s">
        <v>349</v>
      </c>
      <c r="S11" s="734" t="s">
        <v>350</v>
      </c>
      <c r="T11" s="213">
        <v>69229.600000000006</v>
      </c>
      <c r="V11" s="720" t="s">
        <v>351</v>
      </c>
      <c r="W11" s="325" t="s">
        <v>352</v>
      </c>
      <c r="X11" s="721">
        <v>153999000.09</v>
      </c>
      <c r="Z11" s="720" t="s">
        <v>353</v>
      </c>
      <c r="AA11" s="325" t="s">
        <v>354</v>
      </c>
      <c r="AB11" s="721">
        <v>123605701.97</v>
      </c>
    </row>
    <row r="12" spans="1:673" ht="15" customHeight="1">
      <c r="B12" s="978" t="s">
        <v>355</v>
      </c>
      <c r="C12" s="979" t="s">
        <v>356</v>
      </c>
      <c r="D12" s="990">
        <v>1621925.7</v>
      </c>
      <c r="F12" s="706" t="s">
        <v>357</v>
      </c>
      <c r="G12" s="979" t="s">
        <v>358</v>
      </c>
      <c r="H12" s="708">
        <v>14204910.699999999</v>
      </c>
      <c r="J12" s="726" t="s">
        <v>359</v>
      </c>
      <c r="K12" s="992" t="s">
        <v>360</v>
      </c>
      <c r="L12" s="725">
        <v>206203.48</v>
      </c>
      <c r="N12" s="212" t="s">
        <v>361</v>
      </c>
      <c r="O12" s="734" t="s">
        <v>348</v>
      </c>
      <c r="P12" s="213">
        <v>534823.12</v>
      </c>
      <c r="R12" s="212" t="s">
        <v>362</v>
      </c>
      <c r="S12" s="734" t="s">
        <v>363</v>
      </c>
      <c r="T12" s="213">
        <v>5952</v>
      </c>
      <c r="V12" s="739" t="s">
        <v>364</v>
      </c>
      <c r="W12" s="325" t="s">
        <v>352</v>
      </c>
      <c r="X12" s="721">
        <v>51081780.829999998</v>
      </c>
      <c r="Z12" s="720" t="s">
        <v>365</v>
      </c>
      <c r="AA12" s="325" t="s">
        <v>366</v>
      </c>
      <c r="AB12" s="721">
        <v>4870117.6900000004</v>
      </c>
    </row>
    <row r="13" spans="1:673" s="260" customFormat="1" ht="15" customHeight="1">
      <c r="B13" s="978" t="s">
        <v>367</v>
      </c>
      <c r="C13" s="979" t="s">
        <v>368</v>
      </c>
      <c r="D13" s="991">
        <v>8825902.4800000004</v>
      </c>
      <c r="F13" s="706" t="s">
        <v>369</v>
      </c>
      <c r="G13" s="979" t="s">
        <v>370</v>
      </c>
      <c r="H13" s="712">
        <v>5087874.05</v>
      </c>
      <c r="J13" s="726" t="s">
        <v>371</v>
      </c>
      <c r="K13" s="992" t="s">
        <v>372</v>
      </c>
      <c r="L13" s="725">
        <v>4729.53</v>
      </c>
      <c r="N13" s="212" t="s">
        <v>373</v>
      </c>
      <c r="O13" s="734" t="s">
        <v>374</v>
      </c>
      <c r="P13" s="213">
        <v>7164596.7999999998</v>
      </c>
      <c r="R13" s="744" t="s">
        <v>375</v>
      </c>
      <c r="S13" s="601" t="s">
        <v>376</v>
      </c>
      <c r="T13" s="738">
        <v>360.3</v>
      </c>
      <c r="V13" s="720" t="s">
        <v>377</v>
      </c>
      <c r="W13" s="325" t="s">
        <v>352</v>
      </c>
      <c r="X13" s="740">
        <v>1434600.68</v>
      </c>
      <c r="Z13" s="720" t="s">
        <v>378</v>
      </c>
      <c r="AA13" s="325" t="s">
        <v>379</v>
      </c>
      <c r="AB13" s="721">
        <v>9211090.3399999999</v>
      </c>
    </row>
    <row r="14" spans="1:673">
      <c r="B14" s="978" t="s">
        <v>380</v>
      </c>
      <c r="C14" s="979" t="s">
        <v>381</v>
      </c>
      <c r="D14" s="990">
        <v>10009846.779999999</v>
      </c>
      <c r="F14" s="706" t="s">
        <v>382</v>
      </c>
      <c r="G14" s="979" t="s">
        <v>383</v>
      </c>
      <c r="H14" s="708">
        <v>10776.24</v>
      </c>
      <c r="J14" s="726" t="s">
        <v>384</v>
      </c>
      <c r="K14" s="992" t="s">
        <v>385</v>
      </c>
      <c r="L14" s="725">
        <v>188385.56</v>
      </c>
      <c r="N14" s="212" t="s">
        <v>386</v>
      </c>
      <c r="O14" s="734" t="s">
        <v>374</v>
      </c>
      <c r="P14" s="213">
        <v>4911252.29</v>
      </c>
      <c r="R14" s="731" t="s">
        <v>387</v>
      </c>
      <c r="S14" s="735" t="s">
        <v>388</v>
      </c>
      <c r="T14" s="732">
        <v>4252.07</v>
      </c>
      <c r="V14" s="720" t="s">
        <v>389</v>
      </c>
      <c r="W14" s="325" t="s">
        <v>352</v>
      </c>
      <c r="X14" s="721">
        <v>784178.01</v>
      </c>
      <c r="Z14" s="720" t="s">
        <v>390</v>
      </c>
      <c r="AA14" s="325" t="s">
        <v>391</v>
      </c>
      <c r="AB14" s="721">
        <v>485238.44</v>
      </c>
    </row>
    <row r="15" spans="1:673">
      <c r="B15" s="978" t="s">
        <v>392</v>
      </c>
      <c r="C15" s="979" t="s">
        <v>393</v>
      </c>
      <c r="D15" s="990">
        <v>5607893.1799999997</v>
      </c>
      <c r="F15" s="706" t="s">
        <v>394</v>
      </c>
      <c r="G15" s="979" t="s">
        <v>395</v>
      </c>
      <c r="H15" s="708">
        <v>55238.82</v>
      </c>
      <c r="J15" s="726" t="s">
        <v>396</v>
      </c>
      <c r="K15" s="992" t="s">
        <v>397</v>
      </c>
      <c r="L15" s="725">
        <v>2409.5</v>
      </c>
      <c r="N15" s="212" t="s">
        <v>398</v>
      </c>
      <c r="O15" s="734" t="s">
        <v>374</v>
      </c>
      <c r="P15" s="213">
        <v>1906071.9</v>
      </c>
      <c r="T15" s="730"/>
      <c r="V15" s="741" t="s">
        <v>399</v>
      </c>
      <c r="W15" s="742" t="s">
        <v>352</v>
      </c>
      <c r="X15" s="723">
        <v>405141.44</v>
      </c>
      <c r="Z15" s="720" t="s">
        <v>400</v>
      </c>
      <c r="AA15" s="325" t="s">
        <v>401</v>
      </c>
      <c r="AB15" s="721">
        <v>21803138.75</v>
      </c>
    </row>
    <row r="16" spans="1:673">
      <c r="B16" s="978" t="s">
        <v>402</v>
      </c>
      <c r="C16" s="979" t="s">
        <v>403</v>
      </c>
      <c r="D16" s="990">
        <v>710584.19</v>
      </c>
      <c r="F16" s="706" t="s">
        <v>404</v>
      </c>
      <c r="G16" s="979" t="s">
        <v>405</v>
      </c>
      <c r="H16" s="708">
        <v>1867305.77</v>
      </c>
      <c r="J16" s="726" t="s">
        <v>406</v>
      </c>
      <c r="K16" s="992" t="s">
        <v>407</v>
      </c>
      <c r="L16" s="725">
        <v>3599.47</v>
      </c>
      <c r="N16" s="731" t="s">
        <v>408</v>
      </c>
      <c r="O16" s="735" t="s">
        <v>374</v>
      </c>
      <c r="P16" s="732">
        <v>2081160.82</v>
      </c>
      <c r="X16" s="730"/>
      <c r="Z16" s="720" t="s">
        <v>409</v>
      </c>
      <c r="AA16" s="325" t="s">
        <v>410</v>
      </c>
      <c r="AB16" s="721">
        <v>13301536.279999999</v>
      </c>
    </row>
    <row r="17" spans="2:28">
      <c r="B17" s="978" t="s">
        <v>411</v>
      </c>
      <c r="C17" s="979" t="s">
        <v>412</v>
      </c>
      <c r="D17" s="990">
        <v>31014351.390000001</v>
      </c>
      <c r="F17" s="706" t="s">
        <v>413</v>
      </c>
      <c r="G17" s="979" t="s">
        <v>414</v>
      </c>
      <c r="H17" s="708">
        <v>19021143.489999998</v>
      </c>
      <c r="I17" s="260"/>
      <c r="J17" s="726" t="s">
        <v>415</v>
      </c>
      <c r="K17" s="992" t="s">
        <v>407</v>
      </c>
      <c r="L17" s="725">
        <v>81.25</v>
      </c>
      <c r="M17" s="260"/>
      <c r="X17" s="730"/>
      <c r="Z17" s="720" t="s">
        <v>416</v>
      </c>
      <c r="AA17" s="325" t="s">
        <v>417</v>
      </c>
      <c r="AB17" s="721">
        <v>105604.19</v>
      </c>
    </row>
    <row r="18" spans="2:28" ht="18" customHeight="1">
      <c r="B18" s="978" t="s">
        <v>418</v>
      </c>
      <c r="C18" s="979" t="s">
        <v>419</v>
      </c>
      <c r="D18" s="990">
        <v>9339.9</v>
      </c>
      <c r="F18" s="706" t="s">
        <v>420</v>
      </c>
      <c r="G18" s="979" t="s">
        <v>421</v>
      </c>
      <c r="H18" s="708">
        <v>394519.02</v>
      </c>
      <c r="J18" s="727" t="s">
        <v>422</v>
      </c>
      <c r="K18" s="996" t="s">
        <v>423</v>
      </c>
      <c r="L18" s="728">
        <v>57155.08</v>
      </c>
      <c r="Z18" s="720" t="s">
        <v>424</v>
      </c>
      <c r="AA18" s="325" t="s">
        <v>425</v>
      </c>
      <c r="AB18" s="721">
        <v>35853.74</v>
      </c>
    </row>
    <row r="19" spans="2:28">
      <c r="B19" s="978" t="s">
        <v>426</v>
      </c>
      <c r="C19" s="979" t="s">
        <v>427</v>
      </c>
      <c r="D19" s="990">
        <v>896045.25</v>
      </c>
      <c r="F19" s="706" t="s">
        <v>428</v>
      </c>
      <c r="G19" s="979" t="s">
        <v>429</v>
      </c>
      <c r="H19" s="708">
        <v>227723.32</v>
      </c>
      <c r="J19" s="726" t="s">
        <v>430</v>
      </c>
      <c r="K19" s="992" t="s">
        <v>346</v>
      </c>
      <c r="L19" s="725">
        <v>67914.490000000005</v>
      </c>
      <c r="Z19" s="720" t="s">
        <v>431</v>
      </c>
      <c r="AA19" s="325" t="s">
        <v>432</v>
      </c>
      <c r="AB19" s="721">
        <v>15631151.060000001</v>
      </c>
    </row>
    <row r="20" spans="2:28">
      <c r="B20" s="980" t="s">
        <v>433</v>
      </c>
      <c r="C20" s="992" t="s">
        <v>434</v>
      </c>
      <c r="D20" s="993">
        <v>86890.37</v>
      </c>
      <c r="F20" s="726" t="s">
        <v>435</v>
      </c>
      <c r="G20" s="979" t="s">
        <v>436</v>
      </c>
      <c r="H20" s="708">
        <v>735454.89</v>
      </c>
      <c r="J20" s="726" t="s">
        <v>437</v>
      </c>
      <c r="K20" s="992" t="s">
        <v>360</v>
      </c>
      <c r="L20" s="725">
        <v>136178.98000000001</v>
      </c>
      <c r="Z20" s="720" t="s">
        <v>438</v>
      </c>
      <c r="AA20" s="325" t="s">
        <v>439</v>
      </c>
      <c r="AB20" s="721">
        <v>949364.45</v>
      </c>
    </row>
    <row r="21" spans="2:28">
      <c r="B21" s="978" t="s">
        <v>440</v>
      </c>
      <c r="C21" s="979" t="s">
        <v>441</v>
      </c>
      <c r="D21" s="990">
        <v>602777.65</v>
      </c>
      <c r="F21" s="706" t="s">
        <v>442</v>
      </c>
      <c r="G21" s="979" t="s">
        <v>443</v>
      </c>
      <c r="H21" s="708">
        <v>2460530.6800000002</v>
      </c>
      <c r="J21" s="726" t="s">
        <v>444</v>
      </c>
      <c r="K21" s="992" t="s">
        <v>372</v>
      </c>
      <c r="L21" s="725">
        <v>4729.54</v>
      </c>
      <c r="Z21" s="720" t="s">
        <v>445</v>
      </c>
      <c r="AA21" s="325" t="s">
        <v>446</v>
      </c>
      <c r="AB21" s="721">
        <v>416770.66</v>
      </c>
    </row>
    <row r="22" spans="2:28">
      <c r="B22" s="978" t="s">
        <v>447</v>
      </c>
      <c r="C22" s="979" t="s">
        <v>448</v>
      </c>
      <c r="D22" s="990">
        <v>16767.169999999998</v>
      </c>
      <c r="F22" s="706" t="s">
        <v>449</v>
      </c>
      <c r="G22" s="979" t="s">
        <v>450</v>
      </c>
      <c r="H22" s="708">
        <v>140381.29999999999</v>
      </c>
      <c r="J22" s="726" t="s">
        <v>451</v>
      </c>
      <c r="K22" s="992" t="s">
        <v>385</v>
      </c>
      <c r="L22" s="725">
        <v>60578</v>
      </c>
      <c r="P22" s="910"/>
      <c r="R22" s="618"/>
      <c r="S22" s="208"/>
      <c r="U22" s="618"/>
      <c r="Z22" s="720" t="s">
        <v>452</v>
      </c>
      <c r="AA22" s="325" t="s">
        <v>453</v>
      </c>
      <c r="AB22" s="721">
        <v>86052.93</v>
      </c>
    </row>
    <row r="23" spans="2:28">
      <c r="B23" s="978" t="s">
        <v>454</v>
      </c>
      <c r="C23" s="979" t="s">
        <v>381</v>
      </c>
      <c r="D23" s="990">
        <v>118557.69</v>
      </c>
      <c r="F23" s="706" t="s">
        <v>455</v>
      </c>
      <c r="G23" s="979" t="s">
        <v>456</v>
      </c>
      <c r="H23" s="708">
        <v>248472.99</v>
      </c>
      <c r="J23" s="737" t="s">
        <v>457</v>
      </c>
      <c r="K23" s="992" t="s">
        <v>397</v>
      </c>
      <c r="L23" s="725">
        <v>1540.5</v>
      </c>
      <c r="P23" s="910"/>
      <c r="R23" s="618"/>
      <c r="S23" s="208"/>
      <c r="U23" s="618"/>
      <c r="Z23" s="720" t="s">
        <v>458</v>
      </c>
      <c r="AA23" s="325" t="s">
        <v>459</v>
      </c>
      <c r="AB23" s="721">
        <v>131832.66</v>
      </c>
    </row>
    <row r="24" spans="2:28">
      <c r="B24" s="978" t="s">
        <v>460</v>
      </c>
      <c r="C24" s="979" t="s">
        <v>403</v>
      </c>
      <c r="D24" s="990">
        <v>10692.55</v>
      </c>
      <c r="F24" s="706" t="s">
        <v>461</v>
      </c>
      <c r="G24" s="979" t="s">
        <v>462</v>
      </c>
      <c r="H24" s="708">
        <v>1539213.4</v>
      </c>
      <c r="J24" s="726" t="s">
        <v>463</v>
      </c>
      <c r="K24" s="992" t="s">
        <v>407</v>
      </c>
      <c r="L24" s="725">
        <v>3555.16</v>
      </c>
      <c r="P24" s="910"/>
      <c r="R24" s="618"/>
      <c r="S24" s="208"/>
      <c r="U24" s="618"/>
      <c r="Z24" s="720" t="s">
        <v>464</v>
      </c>
      <c r="AA24" s="325" t="s">
        <v>465</v>
      </c>
      <c r="AB24" s="721">
        <v>14964536.82</v>
      </c>
    </row>
    <row r="25" spans="2:28">
      <c r="B25" s="978" t="s">
        <v>466</v>
      </c>
      <c r="C25" s="979" t="s">
        <v>412</v>
      </c>
      <c r="D25" s="990">
        <v>1104959.76</v>
      </c>
      <c r="F25" s="706" t="s">
        <v>467</v>
      </c>
      <c r="G25" s="979" t="s">
        <v>468</v>
      </c>
      <c r="H25" s="708">
        <v>103016.37</v>
      </c>
      <c r="J25" s="726" t="s">
        <v>469</v>
      </c>
      <c r="K25" s="992" t="s">
        <v>346</v>
      </c>
      <c r="L25" s="725">
        <v>88328</v>
      </c>
      <c r="P25" s="910"/>
      <c r="R25" s="618"/>
      <c r="S25" s="208"/>
      <c r="U25" s="618"/>
      <c r="Z25" s="720" t="s">
        <v>470</v>
      </c>
      <c r="AA25" s="325" t="s">
        <v>471</v>
      </c>
      <c r="AB25" s="721">
        <v>12897046.33</v>
      </c>
    </row>
    <row r="26" spans="2:28">
      <c r="B26" s="978" t="s">
        <v>472</v>
      </c>
      <c r="C26" s="979" t="s">
        <v>419</v>
      </c>
      <c r="D26" s="990">
        <v>1256.6300000000001</v>
      </c>
      <c r="F26" s="709" t="s">
        <v>473</v>
      </c>
      <c r="G26" s="982" t="s">
        <v>358</v>
      </c>
      <c r="H26" s="710">
        <v>597.17999999999995</v>
      </c>
      <c r="J26" s="726" t="s">
        <v>474</v>
      </c>
      <c r="K26" s="992" t="s">
        <v>360</v>
      </c>
      <c r="L26" s="725">
        <v>325700.07</v>
      </c>
      <c r="P26" s="910"/>
      <c r="R26" s="618"/>
      <c r="S26" s="208"/>
      <c r="U26" s="618"/>
      <c r="Z26" s="720" t="s">
        <v>475</v>
      </c>
      <c r="AA26" s="325" t="s">
        <v>476</v>
      </c>
      <c r="AB26" s="721">
        <v>35012143.340000004</v>
      </c>
    </row>
    <row r="27" spans="2:28" ht="30">
      <c r="B27" s="981" t="s">
        <v>477</v>
      </c>
      <c r="C27" s="982" t="s">
        <v>478</v>
      </c>
      <c r="D27" s="722">
        <v>6610562.1299999999</v>
      </c>
      <c r="F27" s="709" t="s">
        <v>479</v>
      </c>
      <c r="G27" s="982" t="s">
        <v>370</v>
      </c>
      <c r="H27" s="710">
        <v>3963.94</v>
      </c>
      <c r="J27" s="726" t="s">
        <v>480</v>
      </c>
      <c r="K27" s="992" t="s">
        <v>481</v>
      </c>
      <c r="L27" s="725">
        <v>2925.31</v>
      </c>
      <c r="P27" s="910"/>
      <c r="R27" s="618"/>
      <c r="S27" s="208"/>
      <c r="U27" s="618"/>
      <c r="Z27" s="720" t="s">
        <v>482</v>
      </c>
      <c r="AA27" s="325" t="s">
        <v>483</v>
      </c>
      <c r="AB27" s="721">
        <v>7384825.9299999997</v>
      </c>
    </row>
    <row r="28" spans="2:28">
      <c r="B28" s="978" t="s">
        <v>484</v>
      </c>
      <c r="C28" s="979" t="s">
        <v>342</v>
      </c>
      <c r="D28" s="990">
        <v>41249861.210000001</v>
      </c>
      <c r="F28" s="709" t="s">
        <v>485</v>
      </c>
      <c r="G28" s="982" t="s">
        <v>383</v>
      </c>
      <c r="H28" s="710">
        <v>170.26</v>
      </c>
      <c r="J28" s="726" t="s">
        <v>486</v>
      </c>
      <c r="K28" s="992" t="s">
        <v>487</v>
      </c>
      <c r="L28" s="725">
        <v>202361.38</v>
      </c>
      <c r="P28" s="910"/>
      <c r="R28" s="618"/>
      <c r="S28" s="208"/>
      <c r="U28" s="618"/>
      <c r="Z28" s="720" t="s">
        <v>488</v>
      </c>
      <c r="AA28" s="325" t="s">
        <v>489</v>
      </c>
      <c r="AB28" s="721">
        <v>2100531.37</v>
      </c>
    </row>
    <row r="29" spans="2:28" ht="30">
      <c r="B29" s="978" t="s">
        <v>490</v>
      </c>
      <c r="C29" s="979" t="s">
        <v>356</v>
      </c>
      <c r="D29" s="990">
        <v>1441656.06</v>
      </c>
      <c r="F29" s="709" t="s">
        <v>491</v>
      </c>
      <c r="G29" s="982" t="s">
        <v>405</v>
      </c>
      <c r="H29" s="710">
        <v>1317.63</v>
      </c>
      <c r="J29" s="726" t="s">
        <v>492</v>
      </c>
      <c r="K29" s="992" t="s">
        <v>372</v>
      </c>
      <c r="L29" s="725">
        <v>29169.13</v>
      </c>
      <c r="P29" s="910"/>
      <c r="R29" s="618"/>
      <c r="S29" s="208"/>
      <c r="U29" s="618"/>
      <c r="Z29" s="720" t="s">
        <v>493</v>
      </c>
      <c r="AA29" s="325" t="s">
        <v>494</v>
      </c>
      <c r="AB29" s="721">
        <v>2625472.7799999998</v>
      </c>
    </row>
    <row r="30" spans="2:28">
      <c r="B30" s="978" t="s">
        <v>495</v>
      </c>
      <c r="C30" s="979" t="s">
        <v>368</v>
      </c>
      <c r="D30" s="990">
        <v>14607852.039999999</v>
      </c>
      <c r="F30" s="709" t="s">
        <v>496</v>
      </c>
      <c r="G30" s="982" t="s">
        <v>414</v>
      </c>
      <c r="H30" s="710">
        <v>19143.939999999999</v>
      </c>
      <c r="J30" s="726" t="s">
        <v>497</v>
      </c>
      <c r="K30" s="992" t="s">
        <v>385</v>
      </c>
      <c r="L30" s="725">
        <v>50498.05</v>
      </c>
      <c r="P30" s="910"/>
      <c r="R30" s="618"/>
      <c r="S30" s="208"/>
      <c r="U30" s="618"/>
      <c r="Z30" s="720" t="s">
        <v>498</v>
      </c>
      <c r="AA30" s="325" t="s">
        <v>499</v>
      </c>
      <c r="AB30" s="721">
        <v>14521004.039999999</v>
      </c>
    </row>
    <row r="31" spans="2:28">
      <c r="B31" s="978" t="s">
        <v>500</v>
      </c>
      <c r="C31" s="979" t="s">
        <v>381</v>
      </c>
      <c r="D31" s="990">
        <v>8021111.6100000003</v>
      </c>
      <c r="F31" s="709" t="s">
        <v>501</v>
      </c>
      <c r="G31" s="982" t="s">
        <v>429</v>
      </c>
      <c r="H31" s="710">
        <v>905.7</v>
      </c>
      <c r="J31" s="726" t="s">
        <v>502</v>
      </c>
      <c r="K31" s="992" t="s">
        <v>397</v>
      </c>
      <c r="L31" s="725">
        <v>664128.28</v>
      </c>
      <c r="Z31" s="720" t="s">
        <v>503</v>
      </c>
      <c r="AA31" s="325" t="s">
        <v>504</v>
      </c>
      <c r="AB31" s="721">
        <v>5760316.3300000001</v>
      </c>
    </row>
    <row r="32" spans="2:28">
      <c r="B32" s="978" t="s">
        <v>505</v>
      </c>
      <c r="C32" s="979" t="s">
        <v>393</v>
      </c>
      <c r="D32" s="990">
        <v>3812461.67</v>
      </c>
      <c r="F32" s="709" t="s">
        <v>506</v>
      </c>
      <c r="G32" s="982" t="s">
        <v>443</v>
      </c>
      <c r="H32" s="710">
        <v>36.53</v>
      </c>
      <c r="J32" s="726" t="s">
        <v>507</v>
      </c>
      <c r="K32" s="992" t="s">
        <v>407</v>
      </c>
      <c r="L32" s="725">
        <v>93595.66</v>
      </c>
      <c r="Z32" s="720" t="s">
        <v>508</v>
      </c>
      <c r="AA32" s="325" t="s">
        <v>509</v>
      </c>
      <c r="AB32" s="721">
        <v>12064507.26</v>
      </c>
    </row>
    <row r="33" spans="2:30">
      <c r="B33" s="978" t="s">
        <v>510</v>
      </c>
      <c r="C33" s="979" t="s">
        <v>403</v>
      </c>
      <c r="D33" s="990">
        <v>447466.08</v>
      </c>
      <c r="F33" s="709" t="s">
        <v>511</v>
      </c>
      <c r="G33" s="982" t="s">
        <v>456</v>
      </c>
      <c r="H33" s="710">
        <v>4436.17</v>
      </c>
      <c r="J33" s="726" t="s">
        <v>512</v>
      </c>
      <c r="K33" s="992" t="s">
        <v>346</v>
      </c>
      <c r="L33" s="725">
        <v>27519.599999999999</v>
      </c>
      <c r="Z33" s="720" t="s">
        <v>513</v>
      </c>
      <c r="AA33" s="325" t="s">
        <v>514</v>
      </c>
      <c r="AB33" s="721">
        <v>592455.93000000005</v>
      </c>
    </row>
    <row r="34" spans="2:30">
      <c r="B34" s="978" t="s">
        <v>515</v>
      </c>
      <c r="C34" s="979" t="s">
        <v>412</v>
      </c>
      <c r="D34" s="990">
        <v>24268874.809999999</v>
      </c>
      <c r="F34" s="709" t="s">
        <v>516</v>
      </c>
      <c r="G34" s="982" t="s">
        <v>468</v>
      </c>
      <c r="H34" s="710">
        <v>3960.54</v>
      </c>
      <c r="J34" s="726" t="s">
        <v>517</v>
      </c>
      <c r="K34" s="992" t="s">
        <v>360</v>
      </c>
      <c r="L34" s="725">
        <v>40929.08</v>
      </c>
      <c r="Z34" s="939" t="s">
        <v>518</v>
      </c>
      <c r="AA34" s="940" t="s">
        <v>354</v>
      </c>
      <c r="AB34" s="722">
        <v>271741</v>
      </c>
    </row>
    <row r="35" spans="2:30">
      <c r="B35" s="978" t="s">
        <v>519</v>
      </c>
      <c r="C35" s="979" t="s">
        <v>419</v>
      </c>
      <c r="D35" s="990">
        <v>8878.1200000000008</v>
      </c>
      <c r="F35" s="711" t="s">
        <v>520</v>
      </c>
      <c r="G35" s="982" t="s">
        <v>521</v>
      </c>
      <c r="H35" s="710">
        <v>1065904.78</v>
      </c>
      <c r="J35" s="726" t="s">
        <v>522</v>
      </c>
      <c r="K35" s="992" t="s">
        <v>385</v>
      </c>
      <c r="L35" s="725">
        <v>3520.6</v>
      </c>
      <c r="Z35" s="939" t="s">
        <v>523</v>
      </c>
      <c r="AA35" s="940" t="s">
        <v>379</v>
      </c>
      <c r="AB35" s="722">
        <v>54883.16</v>
      </c>
    </row>
    <row r="36" spans="2:30">
      <c r="B36" s="978" t="s">
        <v>524</v>
      </c>
      <c r="C36" s="979" t="s">
        <v>427</v>
      </c>
      <c r="D36" s="990">
        <v>174360.4</v>
      </c>
      <c r="F36" s="706" t="s">
        <v>525</v>
      </c>
      <c r="G36" s="979" t="s">
        <v>344</v>
      </c>
      <c r="H36" s="708">
        <v>406354.28</v>
      </c>
      <c r="J36" s="726" t="s">
        <v>526</v>
      </c>
      <c r="K36" s="992" t="s">
        <v>397</v>
      </c>
      <c r="L36" s="725">
        <v>1625</v>
      </c>
      <c r="Z36" s="939" t="s">
        <v>527</v>
      </c>
      <c r="AA36" s="940" t="s">
        <v>401</v>
      </c>
      <c r="AB36" s="722">
        <v>39983.379999999997</v>
      </c>
      <c r="AD36" s="166"/>
    </row>
    <row r="37" spans="2:30" s="260" customFormat="1">
      <c r="B37" s="978" t="s">
        <v>528</v>
      </c>
      <c r="C37" s="979" t="s">
        <v>434</v>
      </c>
      <c r="D37" s="990">
        <v>14814643.039999999</v>
      </c>
      <c r="F37" s="706" t="s">
        <v>529</v>
      </c>
      <c r="G37" s="979" t="s">
        <v>358</v>
      </c>
      <c r="H37" s="708">
        <v>8030924.4400000004</v>
      </c>
      <c r="J37" s="729" t="s">
        <v>530</v>
      </c>
      <c r="K37" s="997" t="s">
        <v>407</v>
      </c>
      <c r="L37" s="736">
        <v>5678.87</v>
      </c>
      <c r="O37" s="426"/>
      <c r="P37" s="427"/>
      <c r="R37" s="148"/>
      <c r="S37" s="207"/>
      <c r="T37" s="208"/>
      <c r="W37" s="426"/>
      <c r="X37" s="427"/>
      <c r="Z37" s="939" t="s">
        <v>531</v>
      </c>
      <c r="AA37" s="940" t="s">
        <v>410</v>
      </c>
      <c r="AB37" s="722">
        <v>52854.25</v>
      </c>
    </row>
    <row r="38" spans="2:30" s="260" customFormat="1" ht="30">
      <c r="B38" s="978" t="s">
        <v>532</v>
      </c>
      <c r="C38" s="979" t="s">
        <v>441</v>
      </c>
      <c r="D38" s="991">
        <v>524323.53</v>
      </c>
      <c r="F38" s="706" t="s">
        <v>533</v>
      </c>
      <c r="G38" s="979" t="s">
        <v>370</v>
      </c>
      <c r="H38" s="712">
        <v>4698409.49</v>
      </c>
      <c r="J38" s="148"/>
      <c r="K38" s="974"/>
      <c r="L38" s="208"/>
      <c r="O38" s="426"/>
      <c r="P38" s="427"/>
      <c r="S38" s="426"/>
      <c r="T38" s="427"/>
      <c r="W38" s="426"/>
      <c r="X38" s="427"/>
      <c r="Z38" s="939" t="s">
        <v>534</v>
      </c>
      <c r="AA38" s="940" t="s">
        <v>465</v>
      </c>
      <c r="AB38" s="722">
        <v>19097.18</v>
      </c>
    </row>
    <row r="39" spans="2:30">
      <c r="B39" s="978" t="s">
        <v>535</v>
      </c>
      <c r="C39" s="979" t="s">
        <v>342</v>
      </c>
      <c r="D39" s="990">
        <v>2267300.15</v>
      </c>
      <c r="F39" s="706" t="s">
        <v>536</v>
      </c>
      <c r="G39" s="979" t="s">
        <v>383</v>
      </c>
      <c r="H39" s="708">
        <v>35985.440000000002</v>
      </c>
      <c r="R39" s="260"/>
      <c r="S39" s="426"/>
      <c r="T39" s="427"/>
      <c r="Z39" s="939" t="s">
        <v>537</v>
      </c>
      <c r="AA39" s="940" t="s">
        <v>471</v>
      </c>
      <c r="AB39" s="722">
        <v>20128.91</v>
      </c>
    </row>
    <row r="40" spans="2:30" s="207" customFormat="1" ht="30">
      <c r="B40" s="978" t="s">
        <v>538</v>
      </c>
      <c r="C40" s="979" t="s">
        <v>356</v>
      </c>
      <c r="D40" s="990">
        <v>4105551.34</v>
      </c>
      <c r="E40" s="148"/>
      <c r="F40" s="706" t="s">
        <v>539</v>
      </c>
      <c r="G40" s="979" t="s">
        <v>395</v>
      </c>
      <c r="H40" s="708">
        <v>90574.44</v>
      </c>
      <c r="I40" s="148"/>
      <c r="J40" s="148"/>
      <c r="K40" s="974"/>
      <c r="L40" s="208"/>
      <c r="M40" s="148"/>
      <c r="N40" s="148"/>
      <c r="P40" s="208"/>
      <c r="Q40" s="148"/>
      <c r="R40" s="148"/>
      <c r="T40" s="208"/>
      <c r="U40" s="148"/>
      <c r="V40" s="148"/>
      <c r="X40" s="208"/>
      <c r="Y40" s="148"/>
      <c r="Z40" s="939" t="s">
        <v>540</v>
      </c>
      <c r="AA40" s="940" t="s">
        <v>476</v>
      </c>
      <c r="AB40" s="722">
        <v>73104.399999999994</v>
      </c>
    </row>
    <row r="41" spans="2:30" s="207" customFormat="1">
      <c r="B41" s="978" t="s">
        <v>541</v>
      </c>
      <c r="C41" s="979" t="s">
        <v>368</v>
      </c>
      <c r="D41" s="990">
        <v>5468717.5099999998</v>
      </c>
      <c r="E41" s="148"/>
      <c r="F41" s="706" t="s">
        <v>542</v>
      </c>
      <c r="G41" s="979" t="s">
        <v>405</v>
      </c>
      <c r="H41" s="708">
        <v>1843273.08</v>
      </c>
      <c r="I41" s="148"/>
      <c r="J41" s="260"/>
      <c r="K41" s="975"/>
      <c r="L41" s="427"/>
      <c r="M41" s="148"/>
      <c r="N41" s="148"/>
      <c r="P41" s="208"/>
      <c r="Q41" s="148"/>
      <c r="R41" s="148"/>
      <c r="T41" s="208"/>
      <c r="U41" s="148"/>
      <c r="V41" s="148"/>
      <c r="X41" s="208"/>
      <c r="Y41" s="148"/>
      <c r="Z41" s="939" t="s">
        <v>543</v>
      </c>
      <c r="AA41" s="940" t="s">
        <v>483</v>
      </c>
      <c r="AB41" s="722">
        <v>13009.38</v>
      </c>
    </row>
    <row r="42" spans="2:30" s="207" customFormat="1">
      <c r="B42" s="980" t="s">
        <v>544</v>
      </c>
      <c r="C42" s="992" t="s">
        <v>381</v>
      </c>
      <c r="D42" s="993">
        <v>5145045.6500000004</v>
      </c>
      <c r="E42" s="148"/>
      <c r="F42" s="706" t="s">
        <v>545</v>
      </c>
      <c r="G42" s="979" t="s">
        <v>414</v>
      </c>
      <c r="H42" s="708">
        <v>52236274.939999998</v>
      </c>
      <c r="I42" s="148"/>
      <c r="J42" s="148"/>
      <c r="K42" s="974"/>
      <c r="L42" s="208"/>
      <c r="M42" s="148"/>
      <c r="N42" s="148"/>
      <c r="P42" s="208"/>
      <c r="Q42" s="148"/>
      <c r="R42" s="148"/>
      <c r="T42" s="208"/>
      <c r="U42" s="148"/>
      <c r="V42" s="148"/>
      <c r="X42" s="208"/>
      <c r="Y42" s="148"/>
      <c r="Z42" s="939" t="s">
        <v>546</v>
      </c>
      <c r="AA42" s="940" t="s">
        <v>489</v>
      </c>
      <c r="AB42" s="722">
        <v>4394.68</v>
      </c>
    </row>
    <row r="43" spans="2:30" s="207" customFormat="1">
      <c r="B43" s="978" t="s">
        <v>547</v>
      </c>
      <c r="C43" s="979" t="s">
        <v>393</v>
      </c>
      <c r="D43" s="990">
        <v>10148562.32</v>
      </c>
      <c r="E43" s="148"/>
      <c r="F43" s="706" t="s">
        <v>548</v>
      </c>
      <c r="G43" s="979" t="s">
        <v>421</v>
      </c>
      <c r="H43" s="708">
        <v>64544.67</v>
      </c>
      <c r="I43" s="148"/>
      <c r="J43" s="148"/>
      <c r="K43" s="974"/>
      <c r="L43" s="208"/>
      <c r="M43" s="148"/>
      <c r="N43" s="148"/>
      <c r="P43" s="208"/>
      <c r="Q43" s="148"/>
      <c r="R43" s="148"/>
      <c r="T43" s="208"/>
      <c r="U43" s="148"/>
      <c r="V43" s="148"/>
      <c r="X43" s="208"/>
      <c r="Y43" s="148"/>
      <c r="Z43" s="939" t="s">
        <v>549</v>
      </c>
      <c r="AA43" s="940" t="s">
        <v>494</v>
      </c>
      <c r="AB43" s="722">
        <v>5493.37</v>
      </c>
    </row>
    <row r="44" spans="2:30" s="207" customFormat="1">
      <c r="B44" s="978" t="s">
        <v>550</v>
      </c>
      <c r="C44" s="979" t="s">
        <v>403</v>
      </c>
      <c r="D44" s="990">
        <v>935335.33</v>
      </c>
      <c r="E44" s="148"/>
      <c r="F44" s="706" t="s">
        <v>551</v>
      </c>
      <c r="G44" s="979" t="s">
        <v>429</v>
      </c>
      <c r="H44" s="708">
        <v>119960.02</v>
      </c>
      <c r="I44" s="148"/>
      <c r="J44" s="148"/>
      <c r="K44" s="974"/>
      <c r="L44" s="208"/>
      <c r="M44" s="148"/>
      <c r="N44" s="148"/>
      <c r="P44" s="208"/>
      <c r="Q44" s="148"/>
      <c r="R44" s="148"/>
      <c r="T44" s="208"/>
      <c r="U44" s="148"/>
      <c r="V44" s="148"/>
      <c r="X44" s="208"/>
      <c r="Y44" s="148"/>
      <c r="Z44" s="939" t="s">
        <v>552</v>
      </c>
      <c r="AA44" s="940" t="s">
        <v>499</v>
      </c>
      <c r="AB44" s="722">
        <v>30104.91</v>
      </c>
    </row>
    <row r="45" spans="2:30" s="207" customFormat="1">
      <c r="B45" s="978" t="s">
        <v>553</v>
      </c>
      <c r="C45" s="979" t="s">
        <v>412</v>
      </c>
      <c r="D45" s="990">
        <v>9710490.3200000003</v>
      </c>
      <c r="E45" s="148"/>
      <c r="F45" s="706" t="s">
        <v>554</v>
      </c>
      <c r="G45" s="979" t="s">
        <v>436</v>
      </c>
      <c r="H45" s="708">
        <v>751581.01</v>
      </c>
      <c r="I45" s="148"/>
      <c r="J45" s="148"/>
      <c r="K45" s="974"/>
      <c r="L45" s="208"/>
      <c r="M45" s="148"/>
      <c r="N45" s="148"/>
      <c r="P45" s="208"/>
      <c r="Q45" s="148"/>
      <c r="R45" s="148"/>
      <c r="T45" s="208"/>
      <c r="U45" s="148"/>
      <c r="V45" s="148"/>
      <c r="X45" s="208"/>
      <c r="Y45" s="148"/>
      <c r="Z45" s="939" t="s">
        <v>555</v>
      </c>
      <c r="AA45" s="940" t="s">
        <v>504</v>
      </c>
      <c r="AB45" s="722">
        <v>12085.4</v>
      </c>
    </row>
    <row r="46" spans="2:30" s="207" customFormat="1">
      <c r="B46" s="978" t="s">
        <v>556</v>
      </c>
      <c r="C46" s="979" t="s">
        <v>419</v>
      </c>
      <c r="D46" s="990">
        <v>119070.96</v>
      </c>
      <c r="E46" s="148"/>
      <c r="F46" s="706" t="s">
        <v>557</v>
      </c>
      <c r="G46" s="979" t="s">
        <v>443</v>
      </c>
      <c r="H46" s="708">
        <v>2722495.37</v>
      </c>
      <c r="I46" s="148"/>
      <c r="J46" s="148"/>
      <c r="K46" s="974"/>
      <c r="L46" s="208"/>
      <c r="M46" s="148"/>
      <c r="N46" s="148"/>
      <c r="P46" s="208"/>
      <c r="Q46" s="148"/>
      <c r="R46" s="148"/>
      <c r="T46" s="208"/>
      <c r="U46" s="148"/>
      <c r="V46" s="148"/>
      <c r="X46" s="208"/>
      <c r="Y46" s="148"/>
      <c r="Z46" s="939" t="s">
        <v>558</v>
      </c>
      <c r="AA46" s="940" t="s">
        <v>514</v>
      </c>
      <c r="AB46" s="722">
        <v>12479.84</v>
      </c>
    </row>
    <row r="47" spans="2:30" s="207" customFormat="1">
      <c r="B47" s="978" t="s">
        <v>559</v>
      </c>
      <c r="C47" s="979" t="s">
        <v>427</v>
      </c>
      <c r="D47" s="990">
        <v>468908.01</v>
      </c>
      <c r="E47" s="148"/>
      <c r="F47" s="706" t="s">
        <v>560</v>
      </c>
      <c r="G47" s="979" t="s">
        <v>450</v>
      </c>
      <c r="H47" s="708">
        <v>129813.5</v>
      </c>
      <c r="I47" s="148"/>
      <c r="J47" s="148"/>
      <c r="K47" s="974"/>
      <c r="L47" s="208"/>
      <c r="M47" s="148"/>
      <c r="N47" s="148"/>
      <c r="P47" s="208"/>
      <c r="Q47" s="148"/>
      <c r="R47" s="148"/>
      <c r="T47" s="208"/>
      <c r="U47" s="148"/>
      <c r="V47" s="148"/>
      <c r="X47" s="208"/>
      <c r="Y47" s="148"/>
      <c r="Z47" s="939" t="s">
        <v>561</v>
      </c>
      <c r="AA47" s="940" t="s">
        <v>562</v>
      </c>
      <c r="AB47" s="722">
        <v>1451033.26</v>
      </c>
    </row>
    <row r="48" spans="2:30" s="207" customFormat="1">
      <c r="B48" s="978" t="s">
        <v>563</v>
      </c>
      <c r="C48" s="979" t="s">
        <v>564</v>
      </c>
      <c r="D48" s="990">
        <v>487112.82</v>
      </c>
      <c r="E48" s="148"/>
      <c r="F48" s="706" t="s">
        <v>565</v>
      </c>
      <c r="G48" s="979" t="s">
        <v>456</v>
      </c>
      <c r="H48" s="708">
        <v>267554.53999999998</v>
      </c>
      <c r="I48" s="148"/>
      <c r="J48" s="148"/>
      <c r="K48" s="974"/>
      <c r="L48" s="208"/>
      <c r="M48" s="148"/>
      <c r="N48" s="148"/>
      <c r="P48" s="208"/>
      <c r="Q48" s="148"/>
      <c r="R48" s="148"/>
      <c r="T48" s="208"/>
      <c r="U48" s="148"/>
      <c r="V48" s="148"/>
      <c r="X48" s="208"/>
      <c r="Y48" s="148"/>
      <c r="Z48" s="720" t="s">
        <v>566</v>
      </c>
      <c r="AA48" s="325" t="s">
        <v>354</v>
      </c>
      <c r="AB48" s="721">
        <v>87344866.090000004</v>
      </c>
    </row>
    <row r="49" spans="2:28" s="207" customFormat="1">
      <c r="B49" s="978" t="s">
        <v>567</v>
      </c>
      <c r="C49" s="979" t="s">
        <v>568</v>
      </c>
      <c r="D49" s="990">
        <v>5532306.9299999997</v>
      </c>
      <c r="E49" s="148"/>
      <c r="F49" s="706" t="s">
        <v>569</v>
      </c>
      <c r="G49" s="979" t="s">
        <v>462</v>
      </c>
      <c r="H49" s="708">
        <v>231531.56</v>
      </c>
      <c r="I49" s="148"/>
      <c r="J49" s="148"/>
      <c r="K49" s="973"/>
      <c r="M49" s="148"/>
      <c r="N49" s="148"/>
      <c r="P49" s="208"/>
      <c r="Q49" s="148"/>
      <c r="R49" s="148"/>
      <c r="S49" s="148"/>
      <c r="U49" s="148"/>
      <c r="V49" s="148"/>
      <c r="X49" s="208"/>
      <c r="Y49" s="148"/>
      <c r="Z49" s="720" t="s">
        <v>570</v>
      </c>
      <c r="AA49" s="325" t="s">
        <v>366</v>
      </c>
      <c r="AB49" s="721">
        <v>3036967.01</v>
      </c>
    </row>
    <row r="50" spans="2:28" s="207" customFormat="1">
      <c r="B50" s="978" t="s">
        <v>571</v>
      </c>
      <c r="C50" s="979" t="s">
        <v>572</v>
      </c>
      <c r="D50" s="990">
        <v>6290.4</v>
      </c>
      <c r="E50" s="148"/>
      <c r="F50" s="706" t="s">
        <v>573</v>
      </c>
      <c r="G50" s="979" t="s">
        <v>468</v>
      </c>
      <c r="H50" s="708">
        <v>87113.38</v>
      </c>
      <c r="I50" s="208"/>
      <c r="J50" s="148"/>
      <c r="K50" s="973"/>
      <c r="M50" s="208"/>
      <c r="N50" s="148"/>
      <c r="O50" s="148"/>
      <c r="Q50" s="208"/>
      <c r="R50" s="148"/>
      <c r="S50" s="148"/>
      <c r="U50" s="208"/>
      <c r="V50" s="148"/>
      <c r="X50" s="208"/>
      <c r="Y50" s="148"/>
      <c r="Z50" s="720" t="s">
        <v>574</v>
      </c>
      <c r="AA50" s="325" t="s">
        <v>379</v>
      </c>
      <c r="AB50" s="721">
        <v>6679604.5899999999</v>
      </c>
    </row>
    <row r="51" spans="2:28" s="207" customFormat="1">
      <c r="B51" s="978" t="s">
        <v>575</v>
      </c>
      <c r="C51" s="979" t="s">
        <v>441</v>
      </c>
      <c r="D51" s="990">
        <v>875836.3</v>
      </c>
      <c r="E51" s="148"/>
      <c r="F51" s="706" t="s">
        <v>576</v>
      </c>
      <c r="G51" s="983" t="s">
        <v>344</v>
      </c>
      <c r="H51" s="713">
        <v>552995.18999999994</v>
      </c>
      <c r="I51" s="208"/>
      <c r="J51" s="148"/>
      <c r="K51" s="973"/>
      <c r="M51" s="208"/>
      <c r="N51" s="148"/>
      <c r="O51" s="148"/>
      <c r="Q51" s="208"/>
      <c r="R51" s="148"/>
      <c r="S51" s="148"/>
      <c r="U51" s="208"/>
      <c r="V51" s="208"/>
      <c r="W51" s="208"/>
      <c r="X51" s="208"/>
      <c r="Y51" s="148"/>
      <c r="Z51" s="720" t="s">
        <v>577</v>
      </c>
      <c r="AA51" s="325" t="s">
        <v>391</v>
      </c>
      <c r="AB51" s="721">
        <v>241068.3</v>
      </c>
    </row>
    <row r="52" spans="2:28" s="207" customFormat="1">
      <c r="B52" s="978" t="s">
        <v>578</v>
      </c>
      <c r="C52" s="979" t="s">
        <v>579</v>
      </c>
      <c r="D52" s="990">
        <v>5978400.4100000001</v>
      </c>
      <c r="E52" s="148"/>
      <c r="F52" s="706" t="s">
        <v>580</v>
      </c>
      <c r="G52" s="983" t="s">
        <v>358</v>
      </c>
      <c r="H52" s="713">
        <v>643797.47</v>
      </c>
      <c r="I52" s="208"/>
      <c r="J52" s="148"/>
      <c r="K52" s="973"/>
      <c r="M52" s="208"/>
      <c r="N52" s="148"/>
      <c r="O52" s="148"/>
      <c r="Q52" s="208"/>
      <c r="R52" s="148"/>
      <c r="S52" s="148"/>
      <c r="U52" s="208"/>
      <c r="V52" s="208"/>
      <c r="W52" s="208"/>
      <c r="X52" s="208"/>
      <c r="Y52" s="148"/>
      <c r="Z52" s="720" t="s">
        <v>581</v>
      </c>
      <c r="AA52" s="325" t="s">
        <v>401</v>
      </c>
      <c r="AB52" s="721">
        <v>15038261.65</v>
      </c>
    </row>
    <row r="53" spans="2:28" s="207" customFormat="1">
      <c r="B53" s="978" t="s">
        <v>582</v>
      </c>
      <c r="C53" s="979" t="s">
        <v>342</v>
      </c>
      <c r="D53" s="990">
        <v>504184.81</v>
      </c>
      <c r="E53" s="148"/>
      <c r="F53" s="706" t="s">
        <v>583</v>
      </c>
      <c r="G53" s="983" t="s">
        <v>370</v>
      </c>
      <c r="H53" s="713">
        <v>593913.42000000004</v>
      </c>
      <c r="I53" s="208"/>
      <c r="J53" s="148"/>
      <c r="K53" s="984"/>
      <c r="M53" s="208"/>
      <c r="N53" s="148"/>
      <c r="O53" s="148"/>
      <c r="Q53" s="208"/>
      <c r="R53" s="148"/>
      <c r="S53" s="209"/>
      <c r="U53" s="208"/>
      <c r="V53" s="208"/>
      <c r="W53" s="208"/>
      <c r="X53" s="208"/>
      <c r="Y53" s="148"/>
      <c r="Z53" s="720" t="s">
        <v>584</v>
      </c>
      <c r="AA53" s="325" t="s">
        <v>410</v>
      </c>
      <c r="AB53" s="721">
        <v>9588796.3900000006</v>
      </c>
    </row>
    <row r="54" spans="2:28" s="207" customFormat="1" ht="30">
      <c r="B54" s="978" t="s">
        <v>585</v>
      </c>
      <c r="C54" s="979" t="s">
        <v>356</v>
      </c>
      <c r="D54" s="991">
        <v>753206.38</v>
      </c>
      <c r="E54" s="148"/>
      <c r="F54" s="706" t="s">
        <v>586</v>
      </c>
      <c r="G54" s="983" t="s">
        <v>383</v>
      </c>
      <c r="H54" s="713">
        <v>13634.51</v>
      </c>
      <c r="I54" s="208"/>
      <c r="J54" s="148"/>
      <c r="K54" s="973"/>
      <c r="M54" s="208"/>
      <c r="N54" s="148"/>
      <c r="O54" s="209"/>
      <c r="Q54" s="208"/>
      <c r="R54" s="148"/>
      <c r="S54" s="148"/>
      <c r="U54" s="208"/>
      <c r="V54" s="208"/>
      <c r="W54" s="208"/>
      <c r="X54" s="208"/>
      <c r="Y54" s="148"/>
      <c r="Z54" s="720" t="s">
        <v>587</v>
      </c>
      <c r="AA54" s="325" t="s">
        <v>417</v>
      </c>
      <c r="AB54" s="721">
        <v>79952.14</v>
      </c>
    </row>
    <row r="55" spans="2:28" s="207" customFormat="1">
      <c r="B55" s="978" t="s">
        <v>588</v>
      </c>
      <c r="C55" s="979" t="s">
        <v>368</v>
      </c>
      <c r="D55" s="990">
        <v>1871765.9</v>
      </c>
      <c r="E55" s="148"/>
      <c r="F55" s="706" t="s">
        <v>589</v>
      </c>
      <c r="G55" s="985" t="s">
        <v>395</v>
      </c>
      <c r="H55" s="713">
        <v>5022.05</v>
      </c>
      <c r="I55" s="208"/>
      <c r="J55" s="148"/>
      <c r="K55" s="973"/>
      <c r="M55" s="208"/>
      <c r="N55" s="148"/>
      <c r="O55" s="148"/>
      <c r="Q55" s="208"/>
      <c r="R55" s="148"/>
      <c r="S55" s="148"/>
      <c r="U55" s="208"/>
      <c r="V55" s="208"/>
      <c r="W55" s="208"/>
      <c r="X55" s="208"/>
      <c r="Y55" s="148"/>
      <c r="Z55" s="720" t="s">
        <v>590</v>
      </c>
      <c r="AA55" s="325" t="s">
        <v>425</v>
      </c>
      <c r="AB55" s="721">
        <v>25235.42</v>
      </c>
    </row>
    <row r="56" spans="2:28">
      <c r="B56" s="978" t="s">
        <v>591</v>
      </c>
      <c r="C56" s="979" t="s">
        <v>381</v>
      </c>
      <c r="D56" s="990">
        <v>944651.96</v>
      </c>
      <c r="F56" s="706" t="s">
        <v>592</v>
      </c>
      <c r="G56" s="983" t="s">
        <v>405</v>
      </c>
      <c r="H56" s="713">
        <v>2570.12</v>
      </c>
      <c r="I56" s="208"/>
      <c r="K56" s="973"/>
      <c r="L56" s="207"/>
      <c r="M56" s="208"/>
      <c r="O56" s="148"/>
      <c r="P56" s="207"/>
      <c r="Q56" s="208"/>
      <c r="S56" s="148"/>
      <c r="T56" s="207"/>
      <c r="U56" s="208"/>
      <c r="V56" s="208"/>
      <c r="W56" s="208"/>
      <c r="Z56" s="720" t="s">
        <v>593</v>
      </c>
      <c r="AA56" s="325" t="s">
        <v>432</v>
      </c>
      <c r="AB56" s="721">
        <v>11023303.09</v>
      </c>
    </row>
    <row r="57" spans="2:28">
      <c r="B57" s="978" t="s">
        <v>594</v>
      </c>
      <c r="C57" s="979" t="s">
        <v>393</v>
      </c>
      <c r="D57" s="990">
        <v>2909924.33</v>
      </c>
      <c r="F57" s="706" t="s">
        <v>595</v>
      </c>
      <c r="G57" s="983" t="s">
        <v>414</v>
      </c>
      <c r="H57" s="713">
        <v>10256.92</v>
      </c>
      <c r="I57" s="208"/>
      <c r="K57" s="973"/>
      <c r="L57" s="207"/>
      <c r="M57" s="208"/>
      <c r="O57" s="148"/>
      <c r="P57" s="207"/>
      <c r="Q57" s="208"/>
      <c r="S57" s="148"/>
      <c r="T57" s="207"/>
      <c r="U57" s="208"/>
      <c r="V57" s="208"/>
      <c r="W57" s="208"/>
      <c r="Z57" s="720" t="s">
        <v>596</v>
      </c>
      <c r="AA57" s="325" t="s">
        <v>439</v>
      </c>
      <c r="AB57" s="721">
        <v>765870.49</v>
      </c>
    </row>
    <row r="58" spans="2:28">
      <c r="B58" s="978" t="s">
        <v>597</v>
      </c>
      <c r="C58" s="979" t="s">
        <v>598</v>
      </c>
      <c r="D58" s="990">
        <v>10325685.5</v>
      </c>
      <c r="F58" s="706" t="s">
        <v>599</v>
      </c>
      <c r="G58" s="983" t="s">
        <v>421</v>
      </c>
      <c r="H58" s="714">
        <v>23.65</v>
      </c>
      <c r="I58" s="208"/>
      <c r="K58" s="973"/>
      <c r="L58" s="207"/>
      <c r="M58" s="208"/>
      <c r="O58" s="148"/>
      <c r="P58" s="207"/>
      <c r="Q58" s="208"/>
      <c r="S58" s="148"/>
      <c r="T58" s="207"/>
      <c r="U58" s="208"/>
      <c r="V58" s="208"/>
      <c r="W58" s="208"/>
      <c r="Z58" s="720" t="s">
        <v>600</v>
      </c>
      <c r="AA58" s="325" t="s">
        <v>446</v>
      </c>
      <c r="AB58" s="721">
        <v>478345.69</v>
      </c>
    </row>
    <row r="59" spans="2:28">
      <c r="B59" s="978" t="s">
        <v>601</v>
      </c>
      <c r="C59" s="979" t="s">
        <v>403</v>
      </c>
      <c r="D59" s="990">
        <v>475592.42</v>
      </c>
      <c r="F59" s="706" t="s">
        <v>602</v>
      </c>
      <c r="G59" s="983" t="s">
        <v>429</v>
      </c>
      <c r="H59" s="713">
        <v>42782.44</v>
      </c>
      <c r="I59" s="208"/>
      <c r="K59" s="973"/>
      <c r="L59" s="207"/>
      <c r="M59" s="208"/>
      <c r="O59" s="148"/>
      <c r="P59" s="207"/>
      <c r="Q59" s="208"/>
      <c r="S59" s="148"/>
      <c r="T59" s="207"/>
      <c r="U59" s="208"/>
      <c r="V59" s="208"/>
      <c r="W59" s="208"/>
      <c r="Z59" s="720" t="s">
        <v>603</v>
      </c>
      <c r="AA59" s="325" t="s">
        <v>453</v>
      </c>
      <c r="AB59" s="721">
        <v>74682.27</v>
      </c>
    </row>
    <row r="60" spans="2:28">
      <c r="B60" s="978" t="s">
        <v>604</v>
      </c>
      <c r="C60" s="979" t="s">
        <v>412</v>
      </c>
      <c r="D60" s="990">
        <v>4603594.5999999996</v>
      </c>
      <c r="F60" s="706" t="s">
        <v>605</v>
      </c>
      <c r="G60" s="983" t="s">
        <v>436</v>
      </c>
      <c r="H60" s="713">
        <v>1329611.42</v>
      </c>
      <c r="I60" s="208"/>
      <c r="K60" s="973"/>
      <c r="L60" s="207"/>
      <c r="M60" s="208"/>
      <c r="O60" s="148"/>
      <c r="P60" s="207"/>
      <c r="Q60" s="208"/>
      <c r="S60" s="148"/>
      <c r="T60" s="207"/>
      <c r="U60" s="208"/>
      <c r="V60" s="208"/>
      <c r="W60" s="208"/>
      <c r="Z60" s="720" t="s">
        <v>606</v>
      </c>
      <c r="AA60" s="325" t="s">
        <v>459</v>
      </c>
      <c r="AB60" s="721">
        <v>90782.11</v>
      </c>
    </row>
    <row r="61" spans="2:28">
      <c r="B61" s="978" t="s">
        <v>607</v>
      </c>
      <c r="C61" s="979" t="s">
        <v>419</v>
      </c>
      <c r="D61" s="990">
        <v>3462.09</v>
      </c>
      <c r="F61" s="706" t="s">
        <v>608</v>
      </c>
      <c r="G61" s="983" t="s">
        <v>443</v>
      </c>
      <c r="H61" s="713">
        <v>1460389.08</v>
      </c>
      <c r="I61" s="208"/>
      <c r="K61" s="973"/>
      <c r="L61" s="207"/>
      <c r="M61" s="208"/>
      <c r="O61" s="148"/>
      <c r="P61" s="207"/>
      <c r="Q61" s="208"/>
      <c r="S61" s="148"/>
      <c r="T61" s="207"/>
      <c r="U61" s="208"/>
      <c r="V61" s="208"/>
      <c r="W61" s="208"/>
      <c r="Z61" s="720" t="s">
        <v>609</v>
      </c>
      <c r="AA61" s="325" t="s">
        <v>465</v>
      </c>
      <c r="AB61" s="721">
        <v>11150518.52</v>
      </c>
    </row>
    <row r="62" spans="2:28">
      <c r="B62" s="978" t="s">
        <v>610</v>
      </c>
      <c r="C62" s="979" t="s">
        <v>427</v>
      </c>
      <c r="D62" s="990">
        <v>313266.92</v>
      </c>
      <c r="F62" s="706" t="s">
        <v>611</v>
      </c>
      <c r="G62" s="983" t="s">
        <v>450</v>
      </c>
      <c r="H62" s="713">
        <v>511345.28</v>
      </c>
      <c r="I62" s="208"/>
      <c r="K62" s="973"/>
      <c r="L62" s="207"/>
      <c r="M62" s="208"/>
      <c r="O62" s="148"/>
      <c r="P62" s="207"/>
      <c r="Q62" s="208"/>
      <c r="S62" s="148"/>
      <c r="T62" s="207"/>
      <c r="U62" s="208"/>
      <c r="V62" s="208"/>
      <c r="W62" s="208"/>
      <c r="Z62" s="720" t="s">
        <v>612</v>
      </c>
      <c r="AA62" s="325" t="s">
        <v>471</v>
      </c>
      <c r="AB62" s="721">
        <v>9014040.4100000001</v>
      </c>
    </row>
    <row r="63" spans="2:28">
      <c r="B63" s="978" t="s">
        <v>613</v>
      </c>
      <c r="C63" s="979" t="s">
        <v>441</v>
      </c>
      <c r="D63" s="990">
        <v>820166.58</v>
      </c>
      <c r="F63" s="706" t="s">
        <v>614</v>
      </c>
      <c r="G63" s="983" t="s">
        <v>456</v>
      </c>
      <c r="H63" s="713">
        <v>97879.039999999994</v>
      </c>
      <c r="I63" s="208"/>
      <c r="K63" s="973"/>
      <c r="L63" s="207"/>
      <c r="M63" s="208"/>
      <c r="O63" s="148"/>
      <c r="P63" s="207"/>
      <c r="Q63" s="208"/>
      <c r="S63" s="148"/>
      <c r="T63" s="207"/>
      <c r="U63" s="208"/>
      <c r="V63" s="208"/>
      <c r="W63" s="208"/>
      <c r="Z63" s="720" t="s">
        <v>615</v>
      </c>
      <c r="AA63" s="325" t="s">
        <v>476</v>
      </c>
      <c r="AB63" s="721">
        <v>24036761.100000001</v>
      </c>
    </row>
    <row r="64" spans="2:28">
      <c r="B64" s="988" t="s">
        <v>616</v>
      </c>
      <c r="C64" s="994" t="s">
        <v>448</v>
      </c>
      <c r="D64" s="995">
        <v>78688.509999999995</v>
      </c>
      <c r="F64" s="706" t="s">
        <v>617</v>
      </c>
      <c r="G64" s="983" t="s">
        <v>462</v>
      </c>
      <c r="H64" s="713">
        <v>1363</v>
      </c>
      <c r="I64" s="208"/>
      <c r="K64" s="973"/>
      <c r="L64" s="207"/>
      <c r="M64" s="208"/>
      <c r="O64" s="148"/>
      <c r="P64" s="207"/>
      <c r="Q64" s="208"/>
      <c r="S64" s="148"/>
      <c r="T64" s="207"/>
      <c r="U64" s="208"/>
      <c r="V64" s="208"/>
      <c r="W64" s="208"/>
      <c r="Z64" s="720" t="s">
        <v>618</v>
      </c>
      <c r="AA64" s="325" t="s">
        <v>483</v>
      </c>
      <c r="AB64" s="721">
        <v>7090725.3499999996</v>
      </c>
    </row>
    <row r="65" spans="2:28">
      <c r="B65" s="983"/>
      <c r="C65" s="986"/>
      <c r="D65" s="733"/>
      <c r="F65" s="706" t="s">
        <v>619</v>
      </c>
      <c r="G65" s="983" t="s">
        <v>468</v>
      </c>
      <c r="H65" s="713">
        <v>342233.08</v>
      </c>
      <c r="I65" s="208"/>
      <c r="K65" s="973"/>
      <c r="L65" s="207"/>
      <c r="M65" s="208"/>
      <c r="O65" s="148"/>
      <c r="P65" s="207"/>
      <c r="Q65" s="208"/>
      <c r="S65" s="148"/>
      <c r="T65" s="207"/>
      <c r="U65" s="208"/>
      <c r="V65" s="208"/>
      <c r="W65" s="208"/>
      <c r="Z65" s="720" t="s">
        <v>620</v>
      </c>
      <c r="AA65" s="325" t="s">
        <v>489</v>
      </c>
      <c r="AB65" s="721">
        <v>1441919.88</v>
      </c>
    </row>
    <row r="66" spans="2:28">
      <c r="B66" s="973"/>
      <c r="F66" s="706" t="s">
        <v>621</v>
      </c>
      <c r="G66" s="983" t="s">
        <v>344</v>
      </c>
      <c r="H66" s="713">
        <v>74967.5</v>
      </c>
      <c r="I66" s="208"/>
      <c r="K66" s="973"/>
      <c r="L66" s="207"/>
      <c r="M66" s="208"/>
      <c r="O66" s="148"/>
      <c r="P66" s="207"/>
      <c r="Q66" s="208"/>
      <c r="S66" s="148"/>
      <c r="T66" s="207"/>
      <c r="U66" s="208"/>
      <c r="V66" s="208"/>
      <c r="W66" s="208"/>
      <c r="Z66" s="720" t="s">
        <v>622</v>
      </c>
      <c r="AA66" s="325" t="s">
        <v>494</v>
      </c>
      <c r="AB66" s="721">
        <v>1802591.32</v>
      </c>
    </row>
    <row r="67" spans="2:28">
      <c r="B67" s="973"/>
      <c r="F67" s="706" t="s">
        <v>623</v>
      </c>
      <c r="G67" s="983" t="s">
        <v>358</v>
      </c>
      <c r="H67" s="713">
        <v>25095.72</v>
      </c>
      <c r="I67" s="208"/>
      <c r="K67" s="973"/>
      <c r="L67" s="207"/>
      <c r="M67" s="208"/>
      <c r="O67" s="148"/>
      <c r="P67" s="207"/>
      <c r="Q67" s="208"/>
      <c r="S67" s="148"/>
      <c r="T67" s="207"/>
      <c r="U67" s="208"/>
      <c r="V67" s="208"/>
      <c r="W67" s="208"/>
      <c r="Z67" s="720" t="s">
        <v>624</v>
      </c>
      <c r="AA67" s="325" t="s">
        <v>499</v>
      </c>
      <c r="AB67" s="721">
        <v>9962464.9900000002</v>
      </c>
    </row>
    <row r="68" spans="2:28">
      <c r="B68" s="973"/>
      <c r="F68" s="706" t="s">
        <v>625</v>
      </c>
      <c r="G68" s="983" t="s">
        <v>370</v>
      </c>
      <c r="H68" s="713">
        <v>8719.07</v>
      </c>
      <c r="I68" s="208"/>
      <c r="K68" s="973"/>
      <c r="L68" s="207"/>
      <c r="M68" s="208"/>
      <c r="O68" s="148"/>
      <c r="P68" s="207"/>
      <c r="Q68" s="208"/>
      <c r="S68" s="148"/>
      <c r="T68" s="207"/>
      <c r="U68" s="208"/>
      <c r="V68" s="208"/>
      <c r="W68" s="208"/>
      <c r="Z68" s="720" t="s">
        <v>626</v>
      </c>
      <c r="AA68" s="325" t="s">
        <v>504</v>
      </c>
      <c r="AB68" s="721">
        <v>3954470.37</v>
      </c>
    </row>
    <row r="69" spans="2:28">
      <c r="B69" s="973"/>
      <c r="F69" s="706" t="s">
        <v>627</v>
      </c>
      <c r="G69" s="987" t="s">
        <v>395</v>
      </c>
      <c r="H69" s="714">
        <v>352.97</v>
      </c>
      <c r="I69" s="208"/>
      <c r="K69" s="973"/>
      <c r="L69" s="207"/>
      <c r="M69" s="208"/>
      <c r="O69" s="148"/>
      <c r="P69" s="207"/>
      <c r="Q69" s="208"/>
      <c r="S69" s="148"/>
      <c r="T69" s="207"/>
      <c r="U69" s="208"/>
      <c r="V69" s="208"/>
      <c r="W69" s="208"/>
      <c r="Z69" s="720" t="s">
        <v>628</v>
      </c>
      <c r="AA69" s="325" t="s">
        <v>509</v>
      </c>
      <c r="AB69" s="721">
        <v>7540910.3799999999</v>
      </c>
    </row>
    <row r="70" spans="2:28">
      <c r="B70" s="973"/>
      <c r="F70" s="706" t="s">
        <v>629</v>
      </c>
      <c r="G70" s="987" t="s">
        <v>405</v>
      </c>
      <c r="H70" s="713">
        <v>9704.59</v>
      </c>
      <c r="I70" s="208"/>
      <c r="K70" s="973"/>
      <c r="L70" s="207"/>
      <c r="M70" s="208"/>
      <c r="O70" s="148"/>
      <c r="P70" s="207"/>
      <c r="Q70" s="208"/>
      <c r="S70" s="148"/>
      <c r="T70" s="207"/>
      <c r="U70" s="208"/>
      <c r="V70" s="208"/>
      <c r="W70" s="208"/>
      <c r="Z70" s="720" t="s">
        <v>630</v>
      </c>
      <c r="AA70" s="325" t="s">
        <v>514</v>
      </c>
      <c r="AB70" s="721">
        <v>566782.55000000005</v>
      </c>
    </row>
    <row r="71" spans="2:28">
      <c r="F71" s="706" t="s">
        <v>631</v>
      </c>
      <c r="G71" s="987" t="s">
        <v>414</v>
      </c>
      <c r="H71" s="713">
        <v>5674.09</v>
      </c>
      <c r="I71" s="208"/>
      <c r="K71" s="973"/>
      <c r="L71" s="207"/>
      <c r="M71" s="208"/>
      <c r="O71" s="148"/>
      <c r="P71" s="207"/>
      <c r="Q71" s="208"/>
      <c r="S71" s="148"/>
      <c r="T71" s="207"/>
      <c r="U71" s="208"/>
      <c r="V71" s="208"/>
      <c r="W71" s="208"/>
      <c r="Z71" s="720" t="s">
        <v>632</v>
      </c>
      <c r="AA71" s="325" t="s">
        <v>354</v>
      </c>
      <c r="AB71" s="721">
        <v>70533142.469999999</v>
      </c>
    </row>
    <row r="72" spans="2:28">
      <c r="F72" s="706" t="s">
        <v>633</v>
      </c>
      <c r="G72" s="987" t="s">
        <v>421</v>
      </c>
      <c r="H72" s="713">
        <v>35897.800000000003</v>
      </c>
      <c r="I72" s="208"/>
      <c r="K72" s="973"/>
      <c r="L72" s="207"/>
      <c r="M72" s="208"/>
      <c r="O72" s="148"/>
      <c r="P72" s="207"/>
      <c r="Q72" s="208"/>
      <c r="S72" s="148"/>
      <c r="T72" s="207"/>
      <c r="U72" s="208"/>
      <c r="V72" s="208"/>
      <c r="W72" s="208"/>
      <c r="Z72" s="720" t="s">
        <v>634</v>
      </c>
      <c r="AA72" s="325" t="s">
        <v>366</v>
      </c>
      <c r="AB72" s="721">
        <v>416743.98</v>
      </c>
    </row>
    <row r="73" spans="2:28">
      <c r="F73" s="706" t="s">
        <v>635</v>
      </c>
      <c r="G73" s="987" t="s">
        <v>429</v>
      </c>
      <c r="H73" s="713">
        <v>26370.26</v>
      </c>
      <c r="I73" s="208"/>
      <c r="M73" s="208"/>
      <c r="O73" s="148"/>
      <c r="P73" s="207"/>
      <c r="Q73" s="208"/>
      <c r="U73" s="208"/>
      <c r="V73" s="208"/>
      <c r="W73" s="208"/>
      <c r="Z73" s="720" t="s">
        <v>636</v>
      </c>
      <c r="AA73" s="325" t="s">
        <v>379</v>
      </c>
      <c r="AB73" s="721">
        <v>15228520.289999999</v>
      </c>
    </row>
    <row r="74" spans="2:28">
      <c r="F74" s="706" t="s">
        <v>637</v>
      </c>
      <c r="G74" s="987" t="s">
        <v>436</v>
      </c>
      <c r="H74" s="713">
        <v>3788.42</v>
      </c>
      <c r="V74" s="208"/>
      <c r="W74" s="208"/>
      <c r="Z74" s="720" t="s">
        <v>638</v>
      </c>
      <c r="AA74" s="325" t="s">
        <v>391</v>
      </c>
      <c r="AB74" s="721">
        <v>2125226.59</v>
      </c>
    </row>
    <row r="75" spans="2:28">
      <c r="F75" s="706" t="s">
        <v>639</v>
      </c>
      <c r="G75" s="987" t="s">
        <v>443</v>
      </c>
      <c r="H75" s="713">
        <v>707768.5</v>
      </c>
      <c r="Z75" s="720" t="s">
        <v>640</v>
      </c>
      <c r="AA75" s="325" t="s">
        <v>401</v>
      </c>
      <c r="AB75" s="721">
        <v>13859004.449999999</v>
      </c>
    </row>
    <row r="76" spans="2:28">
      <c r="F76" s="706" t="s">
        <v>641</v>
      </c>
      <c r="G76" s="987" t="s">
        <v>456</v>
      </c>
      <c r="H76" s="715">
        <v>89381.45</v>
      </c>
      <c r="Z76" s="720" t="s">
        <v>642</v>
      </c>
      <c r="AA76" s="325" t="s">
        <v>410</v>
      </c>
      <c r="AB76" s="721">
        <v>8609104.1899999995</v>
      </c>
    </row>
    <row r="77" spans="2:28">
      <c r="F77" s="716" t="s">
        <v>643</v>
      </c>
      <c r="G77" s="989" t="s">
        <v>468</v>
      </c>
      <c r="H77" s="717">
        <v>43118.74</v>
      </c>
      <c r="Z77" s="720" t="s">
        <v>644</v>
      </c>
      <c r="AA77" s="325" t="s">
        <v>417</v>
      </c>
      <c r="AB77" s="721">
        <v>73462.850000000006</v>
      </c>
    </row>
    <row r="78" spans="2:28">
      <c r="F78" s="422"/>
      <c r="H78" s="423"/>
      <c r="Z78" s="720" t="s">
        <v>645</v>
      </c>
      <c r="AA78" s="325" t="s">
        <v>646</v>
      </c>
      <c r="AB78" s="721">
        <v>10909.31</v>
      </c>
    </row>
    <row r="79" spans="2:28">
      <c r="F79" s="422"/>
      <c r="H79" s="423"/>
      <c r="Z79" s="720" t="s">
        <v>647</v>
      </c>
      <c r="AA79" s="325" t="s">
        <v>425</v>
      </c>
      <c r="AB79" s="721">
        <v>389608.58</v>
      </c>
    </row>
    <row r="80" spans="2:28">
      <c r="Z80" s="720" t="s">
        <v>648</v>
      </c>
      <c r="AA80" s="325" t="s">
        <v>432</v>
      </c>
      <c r="AB80" s="721">
        <v>8918472.3000000007</v>
      </c>
    </row>
    <row r="81" spans="26:29">
      <c r="Z81" s="720" t="s">
        <v>649</v>
      </c>
      <c r="AA81" s="325" t="s">
        <v>439</v>
      </c>
      <c r="AB81" s="721">
        <v>775215.97</v>
      </c>
    </row>
    <row r="82" spans="26:29">
      <c r="Z82" s="720" t="s">
        <v>650</v>
      </c>
      <c r="AA82" s="325" t="s">
        <v>446</v>
      </c>
      <c r="AB82" s="721">
        <v>79793.47</v>
      </c>
    </row>
    <row r="83" spans="26:29">
      <c r="Z83" s="720" t="s">
        <v>651</v>
      </c>
      <c r="AA83" s="325" t="s">
        <v>453</v>
      </c>
      <c r="AB83" s="721">
        <v>185835.45</v>
      </c>
    </row>
    <row r="84" spans="26:29">
      <c r="Z84" s="720" t="s">
        <v>652</v>
      </c>
      <c r="AA84" s="325" t="s">
        <v>459</v>
      </c>
      <c r="AB84" s="721">
        <v>93085.04</v>
      </c>
    </row>
    <row r="85" spans="26:29">
      <c r="Z85" s="720" t="s">
        <v>653</v>
      </c>
      <c r="AA85" s="325" t="s">
        <v>465</v>
      </c>
      <c r="AB85" s="721">
        <v>11067714.58</v>
      </c>
    </row>
    <row r="86" spans="26:29">
      <c r="Z86" s="720" t="s">
        <v>654</v>
      </c>
      <c r="AA86" s="325" t="s">
        <v>471</v>
      </c>
      <c r="AB86" s="721">
        <v>8842766.0199999996</v>
      </c>
    </row>
    <row r="87" spans="26:29">
      <c r="Z87" s="720" t="s">
        <v>655</v>
      </c>
      <c r="AA87" s="325" t="s">
        <v>476</v>
      </c>
      <c r="AB87" s="721">
        <v>21952310.260000002</v>
      </c>
    </row>
    <row r="88" spans="26:29">
      <c r="Z88" s="720" t="s">
        <v>656</v>
      </c>
      <c r="AA88" s="325" t="s">
        <v>483</v>
      </c>
      <c r="AB88" s="721">
        <v>4217365.5999999996</v>
      </c>
    </row>
    <row r="89" spans="26:29">
      <c r="Z89" s="720" t="s">
        <v>657</v>
      </c>
      <c r="AA89" s="325" t="s">
        <v>489</v>
      </c>
      <c r="AB89" s="721">
        <v>1325346.47</v>
      </c>
    </row>
    <row r="90" spans="26:29">
      <c r="Z90" s="720" t="s">
        <v>658</v>
      </c>
      <c r="AA90" s="325" t="s">
        <v>494</v>
      </c>
      <c r="AB90" s="721">
        <v>1623869.74</v>
      </c>
    </row>
    <row r="91" spans="26:29">
      <c r="Z91" s="720" t="s">
        <v>659</v>
      </c>
      <c r="AA91" s="325" t="s">
        <v>499</v>
      </c>
      <c r="AB91" s="721">
        <v>9253502.7799999993</v>
      </c>
    </row>
    <row r="92" spans="26:29">
      <c r="Z92" s="720" t="s">
        <v>660</v>
      </c>
      <c r="AA92" s="325" t="s">
        <v>504</v>
      </c>
      <c r="AB92" s="721">
        <v>3581785.08</v>
      </c>
    </row>
    <row r="93" spans="26:29">
      <c r="Z93" s="720" t="s">
        <v>661</v>
      </c>
      <c r="AA93" s="325" t="s">
        <v>509</v>
      </c>
      <c r="AB93" s="721">
        <v>6706095.0700000003</v>
      </c>
    </row>
    <row r="94" spans="26:29">
      <c r="Z94" s="720" t="s">
        <v>662</v>
      </c>
      <c r="AA94" s="325" t="s">
        <v>514</v>
      </c>
      <c r="AB94" s="721">
        <v>793889.92</v>
      </c>
    </row>
    <row r="95" spans="26:29">
      <c r="Z95" s="720" t="s">
        <v>663</v>
      </c>
      <c r="AA95" s="325" t="s">
        <v>354</v>
      </c>
      <c r="AB95" s="721">
        <v>5504959.3200000003</v>
      </c>
    </row>
    <row r="96" spans="26:29">
      <c r="Z96" s="720" t="s">
        <v>664</v>
      </c>
      <c r="AA96" s="325" t="s">
        <v>366</v>
      </c>
      <c r="AB96" s="721">
        <v>268672.48</v>
      </c>
      <c r="AC96"/>
    </row>
    <row r="97" spans="26:29">
      <c r="Z97" s="720" t="s">
        <v>665</v>
      </c>
      <c r="AA97" s="325" t="s">
        <v>379</v>
      </c>
      <c r="AB97" s="721">
        <v>49489.01</v>
      </c>
      <c r="AC97"/>
    </row>
    <row r="98" spans="26:29">
      <c r="Z98" s="720" t="s">
        <v>666</v>
      </c>
      <c r="AA98" s="325" t="s">
        <v>401</v>
      </c>
      <c r="AB98" s="721">
        <v>200567.48</v>
      </c>
      <c r="AC98"/>
    </row>
    <row r="99" spans="26:29">
      <c r="Z99" s="720" t="s">
        <v>667</v>
      </c>
      <c r="AA99" s="325" t="s">
        <v>410</v>
      </c>
      <c r="AB99" s="721">
        <v>111268.77</v>
      </c>
      <c r="AC99"/>
    </row>
    <row r="100" spans="26:29">
      <c r="Z100" s="720" t="s">
        <v>668</v>
      </c>
      <c r="AA100" s="325" t="s">
        <v>446</v>
      </c>
      <c r="AB100" s="721">
        <v>2414.4499999999998</v>
      </c>
      <c r="AC100"/>
    </row>
    <row r="101" spans="26:29">
      <c r="Z101" s="720" t="s">
        <v>669</v>
      </c>
      <c r="AA101" s="325" t="s">
        <v>471</v>
      </c>
      <c r="AB101" s="721">
        <v>-237764.78</v>
      </c>
      <c r="AC101"/>
    </row>
    <row r="102" spans="26:29">
      <c r="Z102" s="720" t="s">
        <v>670</v>
      </c>
      <c r="AA102" s="325" t="s">
        <v>476</v>
      </c>
      <c r="AB102" s="721">
        <v>963052.33</v>
      </c>
      <c r="AC102"/>
    </row>
    <row r="103" spans="26:29">
      <c r="Z103" s="720" t="s">
        <v>671</v>
      </c>
      <c r="AA103" s="325" t="s">
        <v>483</v>
      </c>
      <c r="AB103" s="721">
        <v>1081.81</v>
      </c>
      <c r="AC103"/>
    </row>
    <row r="104" spans="26:29">
      <c r="Z104" s="720" t="s">
        <v>672</v>
      </c>
      <c r="AA104" s="325" t="s">
        <v>489</v>
      </c>
      <c r="AB104" s="721">
        <v>5965.24</v>
      </c>
      <c r="AC104"/>
    </row>
    <row r="105" spans="26:29">
      <c r="Z105" s="720" t="s">
        <v>673</v>
      </c>
      <c r="AA105" s="325" t="s">
        <v>494</v>
      </c>
      <c r="AB105" s="721">
        <v>7814.28</v>
      </c>
      <c r="AC105"/>
    </row>
    <row r="106" spans="26:29">
      <c r="Z106" s="720" t="s">
        <v>674</v>
      </c>
      <c r="AA106" s="325" t="s">
        <v>499</v>
      </c>
      <c r="AB106" s="721">
        <v>356362.97</v>
      </c>
      <c r="AC106"/>
    </row>
    <row r="107" spans="26:29">
      <c r="Z107" s="720" t="s">
        <v>675</v>
      </c>
      <c r="AA107" s="325" t="s">
        <v>504</v>
      </c>
      <c r="AB107" s="721">
        <v>17191.61</v>
      </c>
      <c r="AC107"/>
    </row>
    <row r="108" spans="26:29">
      <c r="Z108" s="706" t="s">
        <v>676</v>
      </c>
      <c r="AA108" s="707" t="s">
        <v>354</v>
      </c>
      <c r="AB108" s="721">
        <v>42369774.600000001</v>
      </c>
      <c r="AC108"/>
    </row>
    <row r="109" spans="26:29">
      <c r="Z109" s="706" t="s">
        <v>677</v>
      </c>
      <c r="AA109" s="707" t="s">
        <v>366</v>
      </c>
      <c r="AB109" s="721">
        <v>1052384.57</v>
      </c>
      <c r="AC109"/>
    </row>
    <row r="110" spans="26:29">
      <c r="Z110" s="706" t="s">
        <v>678</v>
      </c>
      <c r="AA110" s="707" t="s">
        <v>379</v>
      </c>
      <c r="AB110" s="721">
        <v>4288452.93</v>
      </c>
      <c r="AC110"/>
    </row>
    <row r="111" spans="26:29">
      <c r="Z111" s="706" t="s">
        <v>679</v>
      </c>
      <c r="AA111" s="707" t="s">
        <v>391</v>
      </c>
      <c r="AB111" s="721">
        <v>301704.65000000002</v>
      </c>
      <c r="AC111"/>
    </row>
    <row r="112" spans="26:29">
      <c r="Z112" s="706" t="s">
        <v>680</v>
      </c>
      <c r="AA112" s="707" t="s">
        <v>401</v>
      </c>
      <c r="AB112" s="721">
        <v>7645173.9199999999</v>
      </c>
      <c r="AC112"/>
    </row>
    <row r="113" spans="26:29">
      <c r="Z113" s="706" t="s">
        <v>681</v>
      </c>
      <c r="AA113" s="707" t="s">
        <v>410</v>
      </c>
      <c r="AB113" s="721">
        <v>4767448.32</v>
      </c>
      <c r="AC113"/>
    </row>
    <row r="114" spans="26:29">
      <c r="Z114" s="706" t="s">
        <v>682</v>
      </c>
      <c r="AA114" s="707" t="s">
        <v>417</v>
      </c>
      <c r="AB114" s="721">
        <v>68366.2</v>
      </c>
      <c r="AC114"/>
    </row>
    <row r="115" spans="26:29">
      <c r="Z115" s="706" t="s">
        <v>683</v>
      </c>
      <c r="AA115" s="707" t="s">
        <v>646</v>
      </c>
      <c r="AB115" s="721">
        <v>2601.33</v>
      </c>
      <c r="AC115"/>
    </row>
    <row r="116" spans="26:29">
      <c r="Z116" s="706" t="s">
        <v>684</v>
      </c>
      <c r="AA116" s="707" t="s">
        <v>425</v>
      </c>
      <c r="AB116" s="721">
        <v>1800</v>
      </c>
      <c r="AC116"/>
    </row>
    <row r="117" spans="26:29">
      <c r="Z117" s="706" t="s">
        <v>685</v>
      </c>
      <c r="AA117" s="707" t="s">
        <v>432</v>
      </c>
      <c r="AB117" s="721">
        <v>6664658.71</v>
      </c>
    </row>
    <row r="118" spans="26:29">
      <c r="Z118" s="706" t="s">
        <v>686</v>
      </c>
      <c r="AA118" s="707" t="s">
        <v>439</v>
      </c>
      <c r="AB118" s="721">
        <v>412221.39</v>
      </c>
    </row>
    <row r="119" spans="26:29">
      <c r="Z119" s="706" t="s">
        <v>687</v>
      </c>
      <c r="AA119" s="707" t="s">
        <v>446</v>
      </c>
      <c r="AB119" s="721">
        <v>37916.080000000002</v>
      </c>
    </row>
    <row r="120" spans="26:29">
      <c r="Z120" s="706" t="s">
        <v>688</v>
      </c>
      <c r="AA120" s="707" t="s">
        <v>453</v>
      </c>
      <c r="AB120" s="721">
        <v>52969.86</v>
      </c>
    </row>
    <row r="121" spans="26:29">
      <c r="Z121" s="706" t="s">
        <v>689</v>
      </c>
      <c r="AA121" s="707" t="s">
        <v>459</v>
      </c>
      <c r="AB121" s="721">
        <v>61055.47</v>
      </c>
    </row>
    <row r="122" spans="26:29">
      <c r="Z122" s="706" t="s">
        <v>690</v>
      </c>
      <c r="AA122" s="707" t="s">
        <v>465</v>
      </c>
      <c r="AB122" s="721">
        <v>7251842.2300000004</v>
      </c>
    </row>
    <row r="123" spans="26:29">
      <c r="Z123" s="706" t="s">
        <v>691</v>
      </c>
      <c r="AA123" s="707" t="s">
        <v>471</v>
      </c>
      <c r="AB123" s="721">
        <v>4180541.33</v>
      </c>
    </row>
    <row r="124" spans="26:29">
      <c r="Z124" s="706" t="s">
        <v>692</v>
      </c>
      <c r="AA124" s="707" t="s">
        <v>476</v>
      </c>
      <c r="AB124" s="721">
        <v>11826844.630000001</v>
      </c>
    </row>
    <row r="125" spans="26:29">
      <c r="Z125" s="706" t="s">
        <v>693</v>
      </c>
      <c r="AA125" s="707" t="s">
        <v>483</v>
      </c>
      <c r="AB125" s="721">
        <v>2094689.31</v>
      </c>
    </row>
    <row r="126" spans="26:29">
      <c r="Z126" s="706" t="s">
        <v>694</v>
      </c>
      <c r="AA126" s="707" t="s">
        <v>489</v>
      </c>
      <c r="AB126" s="721">
        <v>776672.72</v>
      </c>
    </row>
    <row r="127" spans="26:29">
      <c r="Z127" s="706" t="s">
        <v>695</v>
      </c>
      <c r="AA127" s="707" t="s">
        <v>494</v>
      </c>
      <c r="AB127" s="721">
        <v>819855.43</v>
      </c>
    </row>
    <row r="128" spans="26:29">
      <c r="Z128" s="706" t="s">
        <v>696</v>
      </c>
      <c r="AA128" s="707" t="s">
        <v>499</v>
      </c>
      <c r="AB128" s="721">
        <v>4937963.87</v>
      </c>
    </row>
    <row r="129" spans="26:28">
      <c r="Z129" s="706" t="s">
        <v>697</v>
      </c>
      <c r="AA129" s="707" t="s">
        <v>504</v>
      </c>
      <c r="AB129" s="721">
        <v>1945915.24</v>
      </c>
    </row>
    <row r="130" spans="26:28">
      <c r="Z130" s="706" t="s">
        <v>698</v>
      </c>
      <c r="AA130" s="707" t="s">
        <v>509</v>
      </c>
      <c r="AB130" s="721">
        <v>3927104.52</v>
      </c>
    </row>
    <row r="131" spans="26:28">
      <c r="Z131" s="706" t="s">
        <v>699</v>
      </c>
      <c r="AA131" s="707" t="s">
        <v>514</v>
      </c>
      <c r="AB131" s="721">
        <v>283671.12</v>
      </c>
    </row>
    <row r="132" spans="26:28">
      <c r="Z132" s="706" t="s">
        <v>700</v>
      </c>
      <c r="AA132" s="707" t="s">
        <v>701</v>
      </c>
      <c r="AB132" s="721">
        <v>5674343.8700000001</v>
      </c>
    </row>
    <row r="133" spans="26:28">
      <c r="Z133" s="741" t="s">
        <v>702</v>
      </c>
      <c r="AA133" s="742" t="s">
        <v>703</v>
      </c>
      <c r="AB133" s="723">
        <v>61468732.259999998</v>
      </c>
    </row>
    <row r="134" spans="26:28">
      <c r="Z134" s="148"/>
      <c r="AA134" s="148"/>
      <c r="AB134" s="148"/>
    </row>
  </sheetData>
  <autoFilter ref="B10:D64" xr:uid="{B6CADE62-1D54-4F62-8BBC-DFBFBAF98A50}"/>
  <mergeCells count="11">
    <mergeCell ref="B2:H2"/>
    <mergeCell ref="B3:H3"/>
    <mergeCell ref="B4:H4"/>
    <mergeCell ref="B5:H5"/>
    <mergeCell ref="Z9:AA9"/>
    <mergeCell ref="B9:C9"/>
    <mergeCell ref="F9:G9"/>
    <mergeCell ref="J9:K9"/>
    <mergeCell ref="N9:O9"/>
    <mergeCell ref="R9:S9"/>
    <mergeCell ref="V9:W9"/>
  </mergeCells>
  <pageMargins left="0.511811024" right="0.511811024" top="0.78740157499999996" bottom="0.78740157499999996" header="0.31496062000000002" footer="0.31496062000000002"/>
  <pageSetup orientation="portrait" r:id="rId1"/>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00604-9CE3-44A7-A1B0-EB25367E2CA5}">
  <sheetPr>
    <tabColor theme="7"/>
  </sheetPr>
  <dimension ref="A1:XFC81"/>
  <sheetViews>
    <sheetView showGridLines="0" topLeftCell="A54" zoomScaleNormal="100" workbookViewId="0">
      <selection activeCell="C74" sqref="C74:F74"/>
    </sheetView>
  </sheetViews>
  <sheetFormatPr defaultColWidth="0" defaultRowHeight="15" zeroHeight="1"/>
  <cols>
    <col min="1" max="2" width="0.85546875" customWidth="1"/>
    <col min="3" max="3" width="24.85546875" customWidth="1"/>
    <col min="4" max="4" width="19.7109375" customWidth="1"/>
    <col min="5" max="5" width="24.5703125" customWidth="1"/>
    <col min="6" max="6" width="29.7109375" customWidth="1"/>
    <col min="7" max="7" width="21.28515625" customWidth="1"/>
    <col min="8" max="8" width="19.28515625" customWidth="1"/>
    <col min="9" max="9" width="19.5703125" customWidth="1"/>
    <col min="10" max="10" width="1" customWidth="1"/>
    <col min="11" max="11" width="11.140625" customWidth="1"/>
    <col min="12" max="16382" width="9.140625" hidden="1"/>
    <col min="16383" max="16383" width="1.42578125" hidden="1" customWidth="1"/>
    <col min="16384" max="16384" width="2.140625" hidden="1" customWidth="1"/>
  </cols>
  <sheetData>
    <row r="1" spans="2:11" ht="6.75" customHeight="1"/>
    <row r="2" spans="2:11" ht="20.25">
      <c r="C2" s="1044" t="str">
        <f>'Reposicionamento Tarifário'!D2</f>
        <v>Companhia de Saneamento Ambiental do Distrito Federal - CAESB</v>
      </c>
      <c r="D2" s="1044"/>
      <c r="E2" s="1044"/>
      <c r="F2" s="1044"/>
      <c r="G2" s="1044"/>
      <c r="H2" s="1044"/>
      <c r="I2" s="1044"/>
      <c r="J2" s="32"/>
    </row>
    <row r="3" spans="2:11" ht="18">
      <c r="C3" s="1045" t="str">
        <f>'Reposicionamento Tarifário'!D3</f>
        <v>Revisão Tarifária Periódica (4ª RTP)</v>
      </c>
      <c r="D3" s="1045"/>
      <c r="E3" s="1045"/>
      <c r="F3" s="1045"/>
      <c r="G3" s="1045"/>
      <c r="H3" s="1045"/>
      <c r="I3" s="1045"/>
      <c r="J3" s="32"/>
    </row>
    <row r="4" spans="2:11" ht="18">
      <c r="C4" s="1045" t="s">
        <v>704</v>
      </c>
      <c r="D4" s="1045"/>
      <c r="E4" s="1045"/>
      <c r="F4" s="1045"/>
      <c r="G4" s="1045"/>
      <c r="H4" s="1045"/>
      <c r="I4" s="1045"/>
      <c r="J4" s="32"/>
    </row>
    <row r="5" spans="2:11" ht="34.5" customHeight="1">
      <c r="C5" s="8"/>
      <c r="D5" s="1046"/>
      <c r="E5" s="1046"/>
      <c r="F5" s="1046"/>
      <c r="G5" s="1046"/>
      <c r="H5" s="1046"/>
      <c r="I5" s="1046"/>
      <c r="J5" s="32"/>
    </row>
    <row r="6" spans="2:11"/>
    <row r="7" spans="2:11" ht="7.5" hidden="1" customHeight="1"/>
    <row r="8" spans="2:11" ht="4.5" customHeight="1">
      <c r="B8" s="487"/>
      <c r="C8" s="486"/>
      <c r="D8" s="486"/>
      <c r="E8" s="486"/>
      <c r="F8" s="486"/>
      <c r="G8" s="486"/>
      <c r="H8" s="486"/>
      <c r="I8" s="486"/>
      <c r="J8" s="495"/>
    </row>
    <row r="9" spans="2:11">
      <c r="B9" s="488"/>
      <c r="C9" s="1058" t="s">
        <v>705</v>
      </c>
      <c r="D9" s="1058"/>
      <c r="E9" s="1058"/>
      <c r="F9" s="1058"/>
      <c r="G9" s="1058"/>
      <c r="H9" s="1058"/>
      <c r="I9" s="1058"/>
      <c r="J9" s="496"/>
    </row>
    <row r="10" spans="2:11" ht="51.95" customHeight="1">
      <c r="B10" s="488"/>
      <c r="C10" s="507" t="s">
        <v>706</v>
      </c>
      <c r="D10" s="508" t="s">
        <v>707</v>
      </c>
      <c r="E10" s="508" t="s">
        <v>708</v>
      </c>
      <c r="F10" s="508" t="s">
        <v>709</v>
      </c>
      <c r="G10" s="508" t="s">
        <v>710</v>
      </c>
      <c r="H10" s="508" t="s">
        <v>711</v>
      </c>
      <c r="I10" s="508" t="s">
        <v>712</v>
      </c>
      <c r="J10" s="496"/>
      <c r="K10" s="747"/>
    </row>
    <row r="11" spans="2:11">
      <c r="B11" s="488"/>
      <c r="C11" s="491" t="s">
        <v>713</v>
      </c>
      <c r="D11" s="564">
        <v>18526.79</v>
      </c>
      <c r="E11" s="564">
        <v>16425.89</v>
      </c>
      <c r="F11" s="564">
        <f>SUM(D11:E11)</f>
        <v>34952.68</v>
      </c>
      <c r="G11" s="564">
        <f>F11/2</f>
        <v>17476.34</v>
      </c>
      <c r="H11" s="565">
        <f>'Índices de Preço (IPCA)'!J52</f>
        <v>1.121043</v>
      </c>
      <c r="I11" s="564">
        <f>G11*H11</f>
        <v>19591.728622620001</v>
      </c>
      <c r="J11" s="496"/>
    </row>
    <row r="12" spans="2:11">
      <c r="B12" s="488"/>
      <c r="C12" s="489" t="s">
        <v>714</v>
      </c>
      <c r="D12" s="564">
        <v>7064.96</v>
      </c>
      <c r="E12" s="564">
        <v>9339.5300000000007</v>
      </c>
      <c r="F12" s="564">
        <f t="shared" ref="F12:F20" si="0">SUM(D12:E12)</f>
        <v>16404.490000000002</v>
      </c>
      <c r="G12" s="564">
        <f t="shared" ref="G12:G20" si="1">F12/2</f>
        <v>8202.2450000000008</v>
      </c>
      <c r="H12" s="565">
        <f>'Índices de Preço (IPCA)'!J53</f>
        <v>1.09659868</v>
      </c>
      <c r="I12" s="564">
        <f>G12*H12</f>
        <v>8994.5710400366006</v>
      </c>
      <c r="J12" s="496"/>
    </row>
    <row r="13" spans="2:11">
      <c r="B13" s="488"/>
      <c r="C13" s="489" t="s">
        <v>715</v>
      </c>
      <c r="D13" s="564">
        <v>10623.72</v>
      </c>
      <c r="E13" s="564">
        <v>8658.43</v>
      </c>
      <c r="F13" s="564">
        <f t="shared" si="0"/>
        <v>19282.150000000001</v>
      </c>
      <c r="G13" s="564">
        <f t="shared" si="1"/>
        <v>9641.0750000000007</v>
      </c>
      <c r="H13" s="565">
        <f>'Índices de Preço (IPCA)'!J54</f>
        <v>1.1190851700000002</v>
      </c>
      <c r="I13" s="564">
        <f>G13*H13</f>
        <v>10789.184055357753</v>
      </c>
      <c r="J13" s="496"/>
    </row>
    <row r="14" spans="2:11">
      <c r="B14" s="488"/>
      <c r="C14" s="489" t="s">
        <v>716</v>
      </c>
      <c r="D14" s="564">
        <v>9655.2900000000009</v>
      </c>
      <c r="E14" s="564">
        <v>10587.87</v>
      </c>
      <c r="F14" s="564">
        <f t="shared" si="0"/>
        <v>20243.160000000003</v>
      </c>
      <c r="G14" s="566">
        <f t="shared" si="1"/>
        <v>10121.580000000002</v>
      </c>
      <c r="H14" s="565">
        <f>'Índices de Preço (IPCA)'!J55</f>
        <v>1.0840714300000001</v>
      </c>
      <c r="I14" s="564">
        <f t="shared" ref="I14:I26" si="2">G14*H14</f>
        <v>10972.515704459402</v>
      </c>
      <c r="J14" s="496"/>
    </row>
    <row r="15" spans="2:11">
      <c r="B15" s="488"/>
      <c r="C15" s="489" t="s">
        <v>717</v>
      </c>
      <c r="D15" s="564">
        <v>9365.2900000000009</v>
      </c>
      <c r="E15" s="564">
        <v>9581.33</v>
      </c>
      <c r="F15" s="564">
        <f t="shared" si="0"/>
        <v>18946.620000000003</v>
      </c>
      <c r="G15" s="564">
        <f t="shared" si="1"/>
        <v>9473.3100000000013</v>
      </c>
      <c r="H15" s="565">
        <f>'Índices de Preço (IPCA)'!J56</f>
        <v>1.0877221400000001</v>
      </c>
      <c r="I15" s="564">
        <f t="shared" si="2"/>
        <v>10304.329026083402</v>
      </c>
      <c r="J15" s="496"/>
    </row>
    <row r="16" spans="2:11">
      <c r="B16" s="488"/>
      <c r="C16" s="489" t="s">
        <v>718</v>
      </c>
      <c r="D16" s="564">
        <v>5152.22</v>
      </c>
      <c r="E16" s="564">
        <v>11891.2</v>
      </c>
      <c r="F16" s="564">
        <f t="shared" si="0"/>
        <v>17043.420000000002</v>
      </c>
      <c r="G16" s="564">
        <f t="shared" si="1"/>
        <v>8521.7100000000009</v>
      </c>
      <c r="H16" s="565">
        <f>'Índices de Preço (IPCA)'!J57</f>
        <v>1.0992432000000001</v>
      </c>
      <c r="I16" s="564">
        <f t="shared" si="2"/>
        <v>9367.4317698720024</v>
      </c>
      <c r="J16" s="496"/>
    </row>
    <row r="17" spans="2:10">
      <c r="B17" s="488"/>
      <c r="C17" s="489" t="s">
        <v>719</v>
      </c>
      <c r="D17" s="564">
        <v>8222.75</v>
      </c>
      <c r="E17" s="564">
        <v>11201.33</v>
      </c>
      <c r="F17" s="564">
        <f t="shared" si="0"/>
        <v>19424.080000000002</v>
      </c>
      <c r="G17" s="564">
        <f t="shared" si="1"/>
        <v>9712.0400000000009</v>
      </c>
      <c r="H17" s="565">
        <f>'Índices de Preço (IPCA)'!J58</f>
        <v>1.11225285</v>
      </c>
      <c r="I17" s="564">
        <f t="shared" si="2"/>
        <v>10802.244169314001</v>
      </c>
      <c r="J17" s="496"/>
    </row>
    <row r="18" spans="2:10">
      <c r="B18" s="488"/>
      <c r="C18" s="489" t="s">
        <v>720</v>
      </c>
      <c r="D18" s="564">
        <v>5654.34</v>
      </c>
      <c r="E18" s="564">
        <v>10580.13</v>
      </c>
      <c r="F18" s="564">
        <f t="shared" si="0"/>
        <v>16234.47</v>
      </c>
      <c r="G18" s="564">
        <f t="shared" si="1"/>
        <v>8117.2349999999997</v>
      </c>
      <c r="H18" s="565">
        <f>'Índices de Preço (IPCA)'!J59</f>
        <v>1.0916444000000001</v>
      </c>
      <c r="I18" s="564">
        <f t="shared" si="2"/>
        <v>8861.134131234001</v>
      </c>
      <c r="J18" s="496"/>
    </row>
    <row r="19" spans="2:10">
      <c r="B19" s="488"/>
      <c r="C19" s="489" t="s">
        <v>721</v>
      </c>
      <c r="D19" s="564">
        <v>7760.83</v>
      </c>
      <c r="E19" s="564">
        <v>7774.45</v>
      </c>
      <c r="F19" s="564">
        <f t="shared" si="0"/>
        <v>15535.279999999999</v>
      </c>
      <c r="G19" s="564">
        <f t="shared" si="1"/>
        <v>7767.6399999999994</v>
      </c>
      <c r="H19" s="565">
        <f>'Índices de Preço (IPCA)'!J60</f>
        <v>1.1105179199999999</v>
      </c>
      <c r="I19" s="564">
        <f t="shared" si="2"/>
        <v>8626.1034161087991</v>
      </c>
      <c r="J19" s="496"/>
    </row>
    <row r="20" spans="2:10">
      <c r="B20" s="488"/>
      <c r="C20" s="489" t="s">
        <v>722</v>
      </c>
      <c r="D20" s="564">
        <v>6782.34</v>
      </c>
      <c r="E20" s="564">
        <v>9898.92</v>
      </c>
      <c r="F20" s="564">
        <f t="shared" si="0"/>
        <v>16681.260000000002</v>
      </c>
      <c r="G20" s="564">
        <f t="shared" si="1"/>
        <v>8340.630000000001</v>
      </c>
      <c r="H20" s="565">
        <f>'Índices de Preço (IPCA)'!J61</f>
        <v>1.1064799200000002</v>
      </c>
      <c r="I20" s="564">
        <f t="shared" si="2"/>
        <v>9228.7396151496032</v>
      </c>
      <c r="J20" s="496"/>
    </row>
    <row r="21" spans="2:10">
      <c r="B21" s="488"/>
      <c r="C21" s="489" t="s">
        <v>723</v>
      </c>
      <c r="D21" s="564">
        <v>5330.4</v>
      </c>
      <c r="E21" s="564">
        <v>5337.27</v>
      </c>
      <c r="F21" s="564">
        <v>10667.67</v>
      </c>
      <c r="G21" s="564">
        <f t="shared" ref="G21:G26" si="3">F21/2</f>
        <v>5333.835</v>
      </c>
      <c r="H21" s="565">
        <f>'Índices de Preço (IPCA)'!J62</f>
        <v>1.1058333999999999</v>
      </c>
      <c r="I21" s="564">
        <f t="shared" si="2"/>
        <v>5898.3328930889993</v>
      </c>
      <c r="J21" s="496"/>
    </row>
    <row r="22" spans="2:10">
      <c r="B22" s="488"/>
      <c r="C22" s="489" t="s">
        <v>724</v>
      </c>
      <c r="D22" s="564">
        <v>7210.82</v>
      </c>
      <c r="E22" s="564">
        <v>8837.4</v>
      </c>
      <c r="F22" s="564">
        <v>16048.22</v>
      </c>
      <c r="G22" s="564">
        <f t="shared" si="3"/>
        <v>8024.11</v>
      </c>
      <c r="H22" s="565">
        <f>'Índices de Preço (IPCA)'!J63</f>
        <v>1.0790369999999998</v>
      </c>
      <c r="I22" s="564">
        <f t="shared" si="2"/>
        <v>8658.3115820699986</v>
      </c>
      <c r="J22" s="496"/>
    </row>
    <row r="23" spans="2:10">
      <c r="B23" s="488"/>
      <c r="C23" s="489" t="s">
        <v>725</v>
      </c>
      <c r="D23" s="564">
        <v>9354.19</v>
      </c>
      <c r="E23" s="564">
        <v>3513.32</v>
      </c>
      <c r="F23" s="564">
        <v>12867.51</v>
      </c>
      <c r="G23" s="564">
        <f t="shared" si="3"/>
        <v>6433.7550000000001</v>
      </c>
      <c r="H23" s="565">
        <f>'Índices de Preço (IPCA)'!J64</f>
        <v>1.10207582</v>
      </c>
      <c r="I23" s="564">
        <f t="shared" si="2"/>
        <v>7090.4858173041002</v>
      </c>
      <c r="J23" s="496"/>
    </row>
    <row r="24" spans="2:10">
      <c r="B24" s="488"/>
      <c r="C24" s="489" t="s">
        <v>726</v>
      </c>
      <c r="D24" s="564">
        <v>5253.86</v>
      </c>
      <c r="E24" s="564">
        <v>5780.56</v>
      </c>
      <c r="F24" s="564">
        <v>11034.42</v>
      </c>
      <c r="G24" s="564">
        <f t="shared" si="3"/>
        <v>5517.21</v>
      </c>
      <c r="H24" s="565">
        <f>'Índices de Preço (IPCA)'!J65</f>
        <v>1.1016561600000001</v>
      </c>
      <c r="I24" s="564">
        <f t="shared" si="2"/>
        <v>6078.0683825136002</v>
      </c>
      <c r="J24" s="496"/>
    </row>
    <row r="25" spans="2:10">
      <c r="B25" s="488"/>
      <c r="C25" s="489" t="s">
        <v>727</v>
      </c>
      <c r="D25" s="564">
        <v>11752.27</v>
      </c>
      <c r="E25" s="564">
        <v>7514.65</v>
      </c>
      <c r="F25" s="564">
        <v>19266.919999999998</v>
      </c>
      <c r="G25" s="564">
        <f t="shared" si="3"/>
        <v>9633.4599999999991</v>
      </c>
      <c r="H25" s="565">
        <f>'Índices de Preço (IPCA)'!J66</f>
        <v>1.1038653</v>
      </c>
      <c r="I25" s="564">
        <f t="shared" si="2"/>
        <v>10634.042212938</v>
      </c>
      <c r="J25" s="496"/>
    </row>
    <row r="26" spans="2:10">
      <c r="B26" s="488"/>
      <c r="C26" s="489" t="s">
        <v>728</v>
      </c>
      <c r="D26" s="564">
        <v>11389.56</v>
      </c>
      <c r="E26" s="564">
        <v>9717.7099999999991</v>
      </c>
      <c r="F26" s="564">
        <f>SUM(D26:E26)</f>
        <v>21107.269999999997</v>
      </c>
      <c r="G26" s="564">
        <f t="shared" si="3"/>
        <v>10553.634999999998</v>
      </c>
      <c r="H26" s="565">
        <f>'Índices de Preço (IPCA)'!J67</f>
        <v>1.10921088</v>
      </c>
      <c r="I26" s="564">
        <f t="shared" si="2"/>
        <v>11706.206765548799</v>
      </c>
      <c r="J26" s="496"/>
    </row>
    <row r="27" spans="2:10">
      <c r="B27" s="488"/>
      <c r="C27" s="490" t="s">
        <v>729</v>
      </c>
      <c r="D27" s="567">
        <f>AVERAGE(D11:D26)</f>
        <v>8693.7268750000003</v>
      </c>
      <c r="E27" s="567">
        <f>AVERAGE(E11:E26)</f>
        <v>9164.9993749999994</v>
      </c>
      <c r="F27" s="567">
        <f>AVERAGE(F11:F26)</f>
        <v>17858.726250000003</v>
      </c>
      <c r="G27" s="567">
        <f>AVERAGE(G11:G26)</f>
        <v>8929.3631250000017</v>
      </c>
      <c r="H27" s="567"/>
      <c r="I27" s="567">
        <f>AVERAGE(I11:I26)</f>
        <v>9850.2143252311907</v>
      </c>
      <c r="J27" s="496"/>
    </row>
    <row r="28" spans="2:10">
      <c r="B28" s="488"/>
      <c r="C28" s="1059"/>
      <c r="D28" s="1059"/>
      <c r="E28" s="1059"/>
      <c r="F28" s="1059"/>
      <c r="G28" s="1059"/>
      <c r="H28" s="1059"/>
      <c r="I28" s="1059"/>
      <c r="J28" s="496"/>
    </row>
    <row r="29" spans="2:10">
      <c r="B29" s="488"/>
      <c r="C29" s="118"/>
      <c r="D29" s="118"/>
      <c r="E29" s="118"/>
      <c r="F29" s="118"/>
      <c r="G29" s="118"/>
      <c r="J29" s="496"/>
    </row>
    <row r="30" spans="2:10">
      <c r="B30" s="488"/>
      <c r="C30" s="1058" t="s">
        <v>730</v>
      </c>
      <c r="D30" s="1058"/>
      <c r="E30" s="1058"/>
      <c r="F30" s="1058"/>
      <c r="G30" s="1058"/>
      <c r="H30" s="1058"/>
      <c r="I30" s="1058"/>
      <c r="J30" s="496"/>
    </row>
    <row r="31" spans="2:10" ht="51.95" customHeight="1">
      <c r="B31" s="488"/>
      <c r="C31" s="507" t="s">
        <v>731</v>
      </c>
      <c r="D31" s="508" t="s">
        <v>732</v>
      </c>
      <c r="E31" s="508" t="s">
        <v>733</v>
      </c>
      <c r="F31" s="508" t="s">
        <v>734</v>
      </c>
      <c r="G31" s="508" t="s">
        <v>735</v>
      </c>
      <c r="H31" s="508" t="s">
        <v>736</v>
      </c>
      <c r="I31" s="508" t="s">
        <v>737</v>
      </c>
      <c r="J31" s="496"/>
    </row>
    <row r="32" spans="2:10">
      <c r="B32" s="488"/>
      <c r="C32" s="570" t="s">
        <v>713</v>
      </c>
      <c r="D32" s="571" t="s">
        <v>738</v>
      </c>
      <c r="E32" s="564" t="s">
        <v>739</v>
      </c>
      <c r="F32" s="564">
        <v>9252.89</v>
      </c>
      <c r="G32" s="565">
        <f>'Índices de Preço (IPCA)'!D52</f>
        <v>1.3553204169621909</v>
      </c>
      <c r="H32" s="564">
        <f>F32*G32</f>
        <v>12540.630732905285</v>
      </c>
      <c r="I32" s="568">
        <f t="shared" ref="I32:I40" si="4">$H$32/H32</f>
        <v>1</v>
      </c>
      <c r="J32" s="496"/>
    </row>
    <row r="33" spans="2:10">
      <c r="B33" s="488"/>
      <c r="C33" s="570" t="s">
        <v>714</v>
      </c>
      <c r="D33" s="571" t="s">
        <v>740</v>
      </c>
      <c r="E33" s="564" t="s">
        <v>739</v>
      </c>
      <c r="F33" s="564">
        <v>6636.17</v>
      </c>
      <c r="G33" s="565">
        <f>'Índices de Preço (IPCA)'!D53</f>
        <v>1.3814648063673292</v>
      </c>
      <c r="H33" s="564">
        <f t="shared" ref="H33:H47" si="5">F33*G33</f>
        <v>9167.6353040706781</v>
      </c>
      <c r="I33" s="568">
        <f t="shared" si="4"/>
        <v>1.3679242593056582</v>
      </c>
      <c r="J33" s="496"/>
    </row>
    <row r="34" spans="2:10">
      <c r="B34" s="488"/>
      <c r="C34" s="570" t="s">
        <v>715</v>
      </c>
      <c r="D34" s="571" t="s">
        <v>715</v>
      </c>
      <c r="E34" s="564" t="s">
        <v>739</v>
      </c>
      <c r="F34" s="564">
        <v>7907.15</v>
      </c>
      <c r="G34" s="565">
        <f>'Índices de Preço (IPCA)'!D54</f>
        <v>1.3885490933340427</v>
      </c>
      <c r="H34" s="564">
        <f>F34*G34</f>
        <v>10979.465963356275</v>
      </c>
      <c r="I34" s="568">
        <f t="shared" si="4"/>
        <v>1.1421894994491866</v>
      </c>
      <c r="J34" s="496"/>
    </row>
    <row r="35" spans="2:10">
      <c r="B35" s="488"/>
      <c r="C35" s="570" t="s">
        <v>716</v>
      </c>
      <c r="D35" s="571" t="s">
        <v>741</v>
      </c>
      <c r="E35" s="564" t="s">
        <v>739</v>
      </c>
      <c r="F35" s="564">
        <v>7570.39</v>
      </c>
      <c r="G35" s="565">
        <f>'Índices de Preço (IPCA)'!D55</f>
        <v>1.3654469084642173</v>
      </c>
      <c r="H35" s="564">
        <f t="shared" si="5"/>
        <v>10336.965621368427</v>
      </c>
      <c r="I35" s="568">
        <f t="shared" si="4"/>
        <v>1.2131829776991301</v>
      </c>
      <c r="J35" s="496"/>
    </row>
    <row r="36" spans="2:10">
      <c r="B36" s="488"/>
      <c r="C36" s="570" t="s">
        <v>717</v>
      </c>
      <c r="D36" s="571" t="s">
        <v>742</v>
      </c>
      <c r="E36" s="564" t="s">
        <v>739</v>
      </c>
      <c r="F36" s="564">
        <v>6315.98</v>
      </c>
      <c r="G36" s="565">
        <f>'Índices de Preço (IPCA)'!D56</f>
        <v>1.3475499459461926</v>
      </c>
      <c r="H36" s="564">
        <f>F36*G36</f>
        <v>8511.098507597233</v>
      </c>
      <c r="I36" s="568">
        <f t="shared" si="4"/>
        <v>1.4734444351350398</v>
      </c>
      <c r="J36" s="496"/>
    </row>
    <row r="37" spans="2:10">
      <c r="B37" s="488"/>
      <c r="C37" s="570" t="s">
        <v>718</v>
      </c>
      <c r="D37" s="571" t="s">
        <v>743</v>
      </c>
      <c r="E37" s="564" t="s">
        <v>739</v>
      </c>
      <c r="F37" s="564">
        <v>6479.62</v>
      </c>
      <c r="G37" s="565">
        <f>'Índices de Preço (IPCA)'!D57</f>
        <v>1.3704843413161745</v>
      </c>
      <c r="H37" s="564">
        <f t="shared" si="5"/>
        <v>8880.2177476791094</v>
      </c>
      <c r="I37" s="568">
        <f t="shared" si="4"/>
        <v>1.4121985619308539</v>
      </c>
      <c r="J37" s="496"/>
    </row>
    <row r="38" spans="2:10">
      <c r="B38" s="488"/>
      <c r="C38" s="570" t="s">
        <v>719</v>
      </c>
      <c r="D38" s="571" t="s">
        <v>719</v>
      </c>
      <c r="E38" s="564" t="s">
        <v>739</v>
      </c>
      <c r="F38" s="564">
        <v>5964.14</v>
      </c>
      <c r="G38" s="565">
        <f>'Índices de Preço (IPCA)'!D58</f>
        <v>1.3642336766946743</v>
      </c>
      <c r="H38" s="564">
        <f t="shared" si="5"/>
        <v>8136.4806405217751</v>
      </c>
      <c r="I38" s="568">
        <f t="shared" si="4"/>
        <v>1.541284406239438</v>
      </c>
      <c r="J38" s="496"/>
    </row>
    <row r="39" spans="2:10">
      <c r="B39" s="488"/>
      <c r="C39" s="570" t="s">
        <v>720</v>
      </c>
      <c r="D39" s="571" t="s">
        <v>744</v>
      </c>
      <c r="E39" s="564" t="s">
        <v>739</v>
      </c>
      <c r="F39" s="564">
        <v>5403.22</v>
      </c>
      <c r="G39" s="565">
        <f>'Índices de Preço (IPCA)'!D59</f>
        <v>1.3583830151189691</v>
      </c>
      <c r="H39" s="564">
        <f t="shared" si="5"/>
        <v>7339.6422749511166</v>
      </c>
      <c r="I39" s="568">
        <f t="shared" si="4"/>
        <v>1.7086160691651431</v>
      </c>
      <c r="J39" s="496"/>
    </row>
    <row r="40" spans="2:10">
      <c r="B40" s="488"/>
      <c r="C40" s="570" t="s">
        <v>721</v>
      </c>
      <c r="D40" s="571" t="s">
        <v>745</v>
      </c>
      <c r="E40" s="564" t="s">
        <v>739</v>
      </c>
      <c r="F40" s="564">
        <v>5385.3</v>
      </c>
      <c r="G40" s="565">
        <f>'Índices de Preço (IPCA)'!D60</f>
        <v>1.3875675922938988</v>
      </c>
      <c r="H40" s="564">
        <f t="shared" si="5"/>
        <v>7472.467754780334</v>
      </c>
      <c r="I40" s="568">
        <f t="shared" si="4"/>
        <v>1.6782448776554055</v>
      </c>
      <c r="J40" s="496"/>
    </row>
    <row r="41" spans="2:10">
      <c r="B41" s="488"/>
      <c r="C41" s="570" t="s">
        <v>722</v>
      </c>
      <c r="D41" s="571" t="s">
        <v>746</v>
      </c>
      <c r="E41" s="564" t="s">
        <v>739</v>
      </c>
      <c r="F41" s="564">
        <v>4679.93</v>
      </c>
      <c r="G41" s="565">
        <f>'Índices de Preço (IPCA)'!D61</f>
        <v>1.3600544755569652</v>
      </c>
      <c r="H41" s="564">
        <f t="shared" si="5"/>
        <v>6364.9597417933091</v>
      </c>
      <c r="I41" s="568">
        <f t="shared" ref="I41:I47" si="6">$H$32/H41</f>
        <v>1.9702608094378926</v>
      </c>
      <c r="J41" s="496"/>
    </row>
    <row r="42" spans="2:10">
      <c r="B42" s="488"/>
      <c r="C42" s="570" t="s">
        <v>723</v>
      </c>
      <c r="D42" s="571" t="s">
        <v>747</v>
      </c>
      <c r="E42" s="564" t="s">
        <v>739</v>
      </c>
      <c r="F42" s="564">
        <v>3566.34</v>
      </c>
      <c r="G42" s="565">
        <f>'Índices de Preço (IPCA)'!D62</f>
        <v>1.4042958462121438</v>
      </c>
      <c r="H42" s="564">
        <f t="shared" si="5"/>
        <v>5008.196448180217</v>
      </c>
      <c r="I42" s="568">
        <f t="shared" si="6"/>
        <v>2.5040213303657568</v>
      </c>
      <c r="J42" s="496"/>
    </row>
    <row r="43" spans="2:10">
      <c r="B43" s="488"/>
      <c r="C43" s="570" t="s">
        <v>724</v>
      </c>
      <c r="D43" s="571" t="s">
        <v>748</v>
      </c>
      <c r="E43" s="564" t="s">
        <v>739</v>
      </c>
      <c r="F43" s="564">
        <v>3601.99</v>
      </c>
      <c r="G43" s="565">
        <f>'Índices de Preço (IPCA)'!D63</f>
        <v>1.3419909705015232</v>
      </c>
      <c r="H43" s="564">
        <f t="shared" si="5"/>
        <v>4833.8380558367808</v>
      </c>
      <c r="I43" s="568">
        <f t="shared" si="6"/>
        <v>2.5943423399885477</v>
      </c>
      <c r="J43" s="496"/>
    </row>
    <row r="44" spans="2:10">
      <c r="B44" s="488"/>
      <c r="C44" s="570" t="s">
        <v>725</v>
      </c>
      <c r="D44" s="571" t="s">
        <v>749</v>
      </c>
      <c r="E44" s="564" t="s">
        <v>739</v>
      </c>
      <c r="F44" s="564">
        <v>5811.11</v>
      </c>
      <c r="G44" s="565">
        <f>'Índices de Preço (IPCA)'!D64</f>
        <v>1.3507756066948617</v>
      </c>
      <c r="H44" s="564">
        <f t="shared" si="5"/>
        <v>7849.5056358205775</v>
      </c>
      <c r="I44" s="568">
        <f>$H$32/H44</f>
        <v>1.597633190512934</v>
      </c>
      <c r="J44" s="496"/>
    </row>
    <row r="45" spans="2:10">
      <c r="B45" s="488"/>
      <c r="C45" s="570" t="s">
        <v>726</v>
      </c>
      <c r="D45" s="571" t="s">
        <v>750</v>
      </c>
      <c r="E45" s="564" t="s">
        <v>739</v>
      </c>
      <c r="F45" s="564">
        <v>5608.31</v>
      </c>
      <c r="G45" s="565">
        <f>'Índices de Preço (IPCA)'!D65</f>
        <v>1.4070922620734696</v>
      </c>
      <c r="H45" s="564">
        <f t="shared" si="5"/>
        <v>7891.4096043092604</v>
      </c>
      <c r="I45" s="568">
        <f t="shared" si="6"/>
        <v>1.5891496401425198</v>
      </c>
      <c r="J45" s="496"/>
    </row>
    <row r="46" spans="2:10">
      <c r="B46" s="488"/>
      <c r="C46" s="570" t="s">
        <v>727</v>
      </c>
      <c r="D46" s="571" t="s">
        <v>751</v>
      </c>
      <c r="E46" s="564" t="s">
        <v>739</v>
      </c>
      <c r="F46" s="564">
        <v>8049.88</v>
      </c>
      <c r="G46" s="565">
        <f>'Índices de Preço (IPCA)'!D66</f>
        <v>1.3927864768254699</v>
      </c>
      <c r="H46" s="564">
        <f t="shared" si="5"/>
        <v>11211.764004067814</v>
      </c>
      <c r="I46" s="568">
        <f t="shared" si="6"/>
        <v>1.1185243221633399</v>
      </c>
      <c r="J46" s="496"/>
    </row>
    <row r="47" spans="2:10">
      <c r="B47" s="488"/>
      <c r="C47" s="570" t="s">
        <v>728</v>
      </c>
      <c r="D47" s="571" t="s">
        <v>752</v>
      </c>
      <c r="E47" s="564" t="s">
        <v>739</v>
      </c>
      <c r="F47" s="564">
        <v>4161.5</v>
      </c>
      <c r="G47" s="565">
        <f>'Índices de Preço (IPCA)'!D67</f>
        <v>1.4020786381840502</v>
      </c>
      <c r="H47" s="564">
        <f t="shared" si="5"/>
        <v>5834.7502528029254</v>
      </c>
      <c r="I47" s="568">
        <f t="shared" si="6"/>
        <v>2.1493003452685842</v>
      </c>
      <c r="J47" s="496"/>
    </row>
    <row r="48" spans="2:10">
      <c r="B48" s="488"/>
      <c r="C48" s="1056" t="s">
        <v>753</v>
      </c>
      <c r="D48" s="1056"/>
      <c r="E48" s="1056"/>
      <c r="F48" s="1056"/>
      <c r="G48" s="1056"/>
      <c r="H48" s="1056"/>
      <c r="I48" s="1056"/>
      <c r="J48" s="496"/>
    </row>
    <row r="49" spans="2:10">
      <c r="B49" s="488"/>
      <c r="C49" s="118"/>
      <c r="D49" s="118"/>
      <c r="E49" s="118"/>
      <c r="F49" s="118"/>
      <c r="G49" s="118"/>
      <c r="J49" s="496"/>
    </row>
    <row r="50" spans="2:10">
      <c r="B50" s="488"/>
      <c r="C50" s="1060" t="s">
        <v>754</v>
      </c>
      <c r="D50" s="1060"/>
      <c r="E50" s="1060"/>
      <c r="F50" s="1060"/>
      <c r="G50" s="118"/>
      <c r="J50" s="496"/>
    </row>
    <row r="51" spans="2:10" ht="51.95" customHeight="1">
      <c r="B51" s="488"/>
      <c r="C51" s="507" t="s">
        <v>755</v>
      </c>
      <c r="D51" s="508" t="s">
        <v>756</v>
      </c>
      <c r="E51" s="508" t="s">
        <v>757</v>
      </c>
      <c r="F51" s="508" t="s">
        <v>758</v>
      </c>
      <c r="G51" s="118"/>
      <c r="J51" s="496"/>
    </row>
    <row r="52" spans="2:10">
      <c r="B52" s="488"/>
      <c r="C52" s="569" t="s">
        <v>713</v>
      </c>
      <c r="D52" s="564">
        <f>I11</f>
        <v>19591.728622620001</v>
      </c>
      <c r="E52" s="568">
        <f>I32</f>
        <v>1</v>
      </c>
      <c r="F52" s="564">
        <f>D52*E52</f>
        <v>19591.728622620001</v>
      </c>
      <c r="G52" s="118"/>
      <c r="J52" s="496"/>
    </row>
    <row r="53" spans="2:10">
      <c r="B53" s="488"/>
      <c r="C53" s="569" t="s">
        <v>714</v>
      </c>
      <c r="D53" s="564">
        <f t="shared" ref="D53:D67" si="7">I12</f>
        <v>8994.5710400366006</v>
      </c>
      <c r="E53" s="568">
        <f t="shared" ref="E53:E66" si="8">I33</f>
        <v>1.3679242593056582</v>
      </c>
      <c r="F53" s="564">
        <f t="shared" ref="F53:F67" si="9">D53*E53</f>
        <v>12303.89192771419</v>
      </c>
      <c r="G53" s="118"/>
      <c r="J53" s="496"/>
    </row>
    <row r="54" spans="2:10">
      <c r="B54" s="488"/>
      <c r="C54" s="569" t="s">
        <v>715</v>
      </c>
      <c r="D54" s="564">
        <f t="shared" si="7"/>
        <v>10789.184055357753</v>
      </c>
      <c r="E54" s="568">
        <f t="shared" si="8"/>
        <v>1.1421894994491866</v>
      </c>
      <c r="F54" s="564">
        <f t="shared" si="9"/>
        <v>12323.292735654217</v>
      </c>
      <c r="G54" s="118"/>
      <c r="J54" s="496"/>
    </row>
    <row r="55" spans="2:10">
      <c r="B55" s="488"/>
      <c r="C55" s="569" t="s">
        <v>716</v>
      </c>
      <c r="D55" s="564">
        <f t="shared" si="7"/>
        <v>10972.515704459402</v>
      </c>
      <c r="E55" s="568">
        <f t="shared" si="8"/>
        <v>1.2131829776991301</v>
      </c>
      <c r="F55" s="564">
        <f t="shared" si="9"/>
        <v>13311.669275186525</v>
      </c>
      <c r="G55" s="118"/>
      <c r="J55" s="496"/>
    </row>
    <row r="56" spans="2:10">
      <c r="B56" s="488"/>
      <c r="C56" s="569" t="s">
        <v>717</v>
      </c>
      <c r="D56" s="564">
        <f t="shared" si="7"/>
        <v>10304.329026083402</v>
      </c>
      <c r="E56" s="568">
        <f t="shared" si="8"/>
        <v>1.4734444351350398</v>
      </c>
      <c r="F56" s="564">
        <f t="shared" si="9"/>
        <v>15182.856261283052</v>
      </c>
      <c r="G56" s="118"/>
      <c r="J56" s="496"/>
    </row>
    <row r="57" spans="2:10">
      <c r="B57" s="488"/>
      <c r="C57" s="569" t="s">
        <v>718</v>
      </c>
      <c r="D57" s="564">
        <f t="shared" si="7"/>
        <v>9367.4317698720024</v>
      </c>
      <c r="E57" s="568">
        <f t="shared" si="8"/>
        <v>1.4121985619308539</v>
      </c>
      <c r="F57" s="564">
        <f t="shared" si="9"/>
        <v>13228.673674398635</v>
      </c>
      <c r="G57" s="118"/>
      <c r="J57" s="496"/>
    </row>
    <row r="58" spans="2:10">
      <c r="B58" s="488"/>
      <c r="C58" s="569" t="s">
        <v>719</v>
      </c>
      <c r="D58" s="564">
        <f t="shared" si="7"/>
        <v>10802.244169314001</v>
      </c>
      <c r="E58" s="568">
        <f t="shared" si="8"/>
        <v>1.541284406239438</v>
      </c>
      <c r="F58" s="564">
        <f t="shared" si="9"/>
        <v>16649.330490554559</v>
      </c>
      <c r="G58" s="118"/>
      <c r="J58" s="496"/>
    </row>
    <row r="59" spans="2:10">
      <c r="B59" s="488"/>
      <c r="C59" s="569" t="s">
        <v>720</v>
      </c>
      <c r="D59" s="564">
        <f t="shared" si="7"/>
        <v>8861.134131234001</v>
      </c>
      <c r="E59" s="568">
        <f t="shared" si="8"/>
        <v>1.7086160691651431</v>
      </c>
      <c r="F59" s="564">
        <f t="shared" si="9"/>
        <v>15140.276167654123</v>
      </c>
      <c r="G59" s="118"/>
      <c r="J59" s="496"/>
    </row>
    <row r="60" spans="2:10">
      <c r="B60" s="488"/>
      <c r="C60" s="569" t="s">
        <v>721</v>
      </c>
      <c r="D60" s="564">
        <f t="shared" si="7"/>
        <v>8626.1034161087991</v>
      </c>
      <c r="E60" s="568">
        <f t="shared" si="8"/>
        <v>1.6782448776554055</v>
      </c>
      <c r="F60" s="564">
        <f t="shared" si="9"/>
        <v>14476.713872210388</v>
      </c>
      <c r="G60" s="118"/>
      <c r="J60" s="496"/>
    </row>
    <row r="61" spans="2:10">
      <c r="B61" s="488"/>
      <c r="C61" s="569" t="s">
        <v>722</v>
      </c>
      <c r="D61" s="564">
        <f t="shared" si="7"/>
        <v>9228.7396151496032</v>
      </c>
      <c r="E61" s="568">
        <f t="shared" si="8"/>
        <v>1.9702608094378926</v>
      </c>
      <c r="F61" s="564">
        <f t="shared" si="9"/>
        <v>18183.023984236203</v>
      </c>
      <c r="G61" s="118"/>
      <c r="J61" s="496"/>
    </row>
    <row r="62" spans="2:10">
      <c r="B62" s="488"/>
      <c r="C62" s="569" t="s">
        <v>723</v>
      </c>
      <c r="D62" s="564">
        <f t="shared" si="7"/>
        <v>5898.3328930889993</v>
      </c>
      <c r="E62" s="568">
        <f t="shared" si="8"/>
        <v>2.5040213303657568</v>
      </c>
      <c r="F62" s="564">
        <f t="shared" si="9"/>
        <v>14769.55137789282</v>
      </c>
      <c r="G62" s="118"/>
      <c r="J62" s="496"/>
    </row>
    <row r="63" spans="2:10">
      <c r="B63" s="488"/>
      <c r="C63" s="569" t="s">
        <v>724</v>
      </c>
      <c r="D63" s="564">
        <f t="shared" si="7"/>
        <v>8658.3115820699986</v>
      </c>
      <c r="E63" s="568">
        <f t="shared" si="8"/>
        <v>2.5943423399885477</v>
      </c>
      <c r="F63" s="564">
        <f t="shared" si="9"/>
        <v>22462.624330177423</v>
      </c>
      <c r="G63" s="118"/>
      <c r="J63" s="496"/>
    </row>
    <row r="64" spans="2:10">
      <c r="B64" s="488"/>
      <c r="C64" s="569" t="s">
        <v>725</v>
      </c>
      <c r="D64" s="564">
        <f t="shared" si="7"/>
        <v>7090.4858173041002</v>
      </c>
      <c r="E64" s="568">
        <f t="shared" si="8"/>
        <v>1.597633190512934</v>
      </c>
      <c r="F64" s="564">
        <f t="shared" si="9"/>
        <v>11327.995478586257</v>
      </c>
      <c r="G64" s="118"/>
      <c r="J64" s="496"/>
    </row>
    <row r="65" spans="2:10">
      <c r="B65" s="488"/>
      <c r="C65" s="569" t="s">
        <v>726</v>
      </c>
      <c r="D65" s="564">
        <f t="shared" si="7"/>
        <v>6078.0683825136002</v>
      </c>
      <c r="E65" s="568">
        <f t="shared" si="8"/>
        <v>1.5891496401425198</v>
      </c>
      <c r="F65" s="564">
        <f t="shared" si="9"/>
        <v>9658.9601828331161</v>
      </c>
      <c r="G65" s="118"/>
      <c r="J65" s="496"/>
    </row>
    <row r="66" spans="2:10">
      <c r="B66" s="488"/>
      <c r="C66" s="569" t="s">
        <v>727</v>
      </c>
      <c r="D66" s="564">
        <f t="shared" si="7"/>
        <v>10634.042212938</v>
      </c>
      <c r="E66" s="568">
        <f t="shared" si="8"/>
        <v>1.1185243221633399</v>
      </c>
      <c r="F66" s="564">
        <f t="shared" si="9"/>
        <v>11894.434858082819</v>
      </c>
      <c r="G66" s="118"/>
      <c r="J66" s="496"/>
    </row>
    <row r="67" spans="2:10">
      <c r="B67" s="488"/>
      <c r="C67" s="569" t="s">
        <v>728</v>
      </c>
      <c r="D67" s="564">
        <f t="shared" si="7"/>
        <v>11706.206765548799</v>
      </c>
      <c r="E67" s="568">
        <f>I47</f>
        <v>2.1493003452685842</v>
      </c>
      <c r="F67" s="564">
        <f t="shared" si="9"/>
        <v>25160.154242979468</v>
      </c>
      <c r="G67" s="118"/>
      <c r="J67" s="496"/>
    </row>
    <row r="68" spans="2:10">
      <c r="B68" s="488"/>
      <c r="C68" s="492" t="s">
        <v>759</v>
      </c>
      <c r="D68" s="567"/>
      <c r="E68" s="567"/>
      <c r="F68" s="567">
        <f>AVERAGE(F52:F67)</f>
        <v>15354.073592628991</v>
      </c>
      <c r="G68" s="118"/>
      <c r="J68" s="496"/>
    </row>
    <row r="69" spans="2:10">
      <c r="B69" s="488"/>
      <c r="C69" s="1056" t="s">
        <v>760</v>
      </c>
      <c r="D69" s="1056"/>
      <c r="E69" s="1056"/>
      <c r="F69" s="1056"/>
      <c r="G69" s="118"/>
      <c r="J69" s="496"/>
    </row>
    <row r="70" spans="2:10">
      <c r="B70" s="488"/>
      <c r="C70" s="505"/>
      <c r="D70" s="505"/>
      <c r="E70" s="505"/>
      <c r="F70" s="505"/>
      <c r="G70" s="118"/>
      <c r="J70" s="496"/>
    </row>
    <row r="71" spans="2:10" ht="30" customHeight="1">
      <c r="B71" s="488"/>
      <c r="C71" s="1057" t="s">
        <v>761</v>
      </c>
      <c r="D71" s="1057"/>
      <c r="E71" s="1057"/>
      <c r="F71" s="1057"/>
      <c r="G71" s="118"/>
      <c r="J71" s="496"/>
    </row>
    <row r="72" spans="2:10" ht="46.5" customHeight="1">
      <c r="B72" s="488"/>
      <c r="C72" s="507" t="s">
        <v>762</v>
      </c>
      <c r="D72" s="508" t="s">
        <v>763</v>
      </c>
      <c r="E72" s="508" t="s">
        <v>764</v>
      </c>
      <c r="F72" s="508" t="s">
        <v>765</v>
      </c>
      <c r="G72" s="118"/>
      <c r="J72" s="496"/>
    </row>
    <row r="73" spans="2:10" ht="15" customHeight="1">
      <c r="B73" s="488"/>
      <c r="C73" s="570" t="s">
        <v>713</v>
      </c>
      <c r="D73" s="564">
        <f>D11</f>
        <v>18526.79</v>
      </c>
      <c r="E73" s="565">
        <f>H11</f>
        <v>1.121043</v>
      </c>
      <c r="F73" s="572">
        <f>D73*E73</f>
        <v>20769.328241970001</v>
      </c>
      <c r="G73" s="118"/>
      <c r="J73" s="496"/>
    </row>
    <row r="74" spans="2:10">
      <c r="B74" s="488"/>
      <c r="C74" s="1056" t="s">
        <v>766</v>
      </c>
      <c r="D74" s="1056"/>
      <c r="E74" s="1056"/>
      <c r="F74" s="1056"/>
      <c r="G74" s="118"/>
      <c r="J74" s="496"/>
    </row>
    <row r="75" spans="2:10">
      <c r="B75" s="488"/>
      <c r="C75" s="118"/>
      <c r="D75" s="118"/>
      <c r="E75" s="118"/>
      <c r="F75" s="118"/>
      <c r="G75" s="118"/>
      <c r="J75" s="496"/>
    </row>
    <row r="76" spans="2:10" ht="32.25" customHeight="1">
      <c r="B76" s="488"/>
      <c r="C76" s="493" t="s">
        <v>767</v>
      </c>
      <c r="J76" s="496"/>
    </row>
    <row r="77" spans="2:10" ht="22.5" customHeight="1">
      <c r="B77" s="488"/>
      <c r="C77" s="573">
        <f>F68/F73</f>
        <v>0.73926674053915553</v>
      </c>
      <c r="J77" s="496"/>
    </row>
    <row r="78" spans="2:10" ht="6" customHeight="1">
      <c r="B78" s="494"/>
      <c r="C78" s="480"/>
      <c r="D78" s="480"/>
      <c r="E78" s="480"/>
      <c r="F78" s="480"/>
      <c r="G78" s="480"/>
      <c r="H78" s="480"/>
      <c r="I78" s="480"/>
      <c r="J78" s="497"/>
    </row>
    <row r="79" spans="2:10">
      <c r="C79" s="581"/>
    </row>
    <row r="80" spans="2:10"/>
    <row r="81"/>
  </sheetData>
  <mergeCells count="12">
    <mergeCell ref="C74:F74"/>
    <mergeCell ref="C2:I2"/>
    <mergeCell ref="C3:I3"/>
    <mergeCell ref="C4:I4"/>
    <mergeCell ref="D5:I5"/>
    <mergeCell ref="C71:F71"/>
    <mergeCell ref="C30:I30"/>
    <mergeCell ref="C28:I28"/>
    <mergeCell ref="C48:I48"/>
    <mergeCell ref="C9:I9"/>
    <mergeCell ref="C50:F50"/>
    <mergeCell ref="C69:F69"/>
  </mergeCells>
  <pageMargins left="0.511811024" right="0.511811024" top="0.78740157499999996" bottom="0.78740157499999996" header="0.31496062000000002" footer="0.31496062000000002"/>
  <drawing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D3E84-26D8-4D9B-9C5A-F0A17FA87F48}">
  <sheetPr>
    <tabColor theme="7"/>
  </sheetPr>
  <dimension ref="A1:U69"/>
  <sheetViews>
    <sheetView showGridLines="0" topLeftCell="A34" zoomScale="90" zoomScaleNormal="90" workbookViewId="0">
      <selection activeCell="N59" sqref="N59"/>
    </sheetView>
  </sheetViews>
  <sheetFormatPr defaultColWidth="0" defaultRowHeight="15" zeroHeight="1"/>
  <cols>
    <col min="1" max="1" width="2.7109375" customWidth="1"/>
    <col min="2" max="2" width="1" customWidth="1"/>
    <col min="3" max="3" width="19.28515625" bestFit="1" customWidth="1"/>
    <col min="4" max="4" width="14.85546875" bestFit="1" customWidth="1"/>
    <col min="5" max="5" width="12.85546875" bestFit="1" customWidth="1"/>
    <col min="6" max="6" width="19.28515625" bestFit="1" customWidth="1"/>
    <col min="7" max="7" width="19" bestFit="1" customWidth="1"/>
    <col min="8" max="8" width="12.42578125" bestFit="1" customWidth="1"/>
    <col min="9" max="9" width="19.28515625" bestFit="1" customWidth="1"/>
    <col min="10" max="10" width="11.140625" bestFit="1" customWidth="1"/>
    <col min="11" max="11" width="13.42578125" bestFit="1" customWidth="1"/>
    <col min="12" max="12" width="19.28515625" bestFit="1" customWidth="1"/>
    <col min="13" max="13" width="13" bestFit="1" customWidth="1"/>
    <col min="14" max="14" width="19.42578125" bestFit="1" customWidth="1"/>
    <col min="15" max="15" width="18.140625" bestFit="1" customWidth="1"/>
    <col min="16" max="16" width="17.5703125" bestFit="1" customWidth="1"/>
    <col min="17" max="17" width="13.85546875" bestFit="1" customWidth="1"/>
    <col min="18" max="18" width="12.28515625" bestFit="1" customWidth="1"/>
    <col min="19" max="19" width="16.42578125" bestFit="1" customWidth="1"/>
    <col min="20" max="20" width="3.42578125" customWidth="1"/>
    <col min="21" max="21" width="9.140625" customWidth="1"/>
    <col min="22" max="16384" width="9.140625" hidden="1"/>
  </cols>
  <sheetData>
    <row r="1" spans="2:20"/>
    <row r="2" spans="2:20" ht="20.25">
      <c r="C2" s="1044" t="str">
        <f>'Reposicionamento Tarifário'!D2</f>
        <v>Companhia de Saneamento Ambiental do Distrito Federal - CAESB</v>
      </c>
      <c r="D2" s="1044"/>
      <c r="E2" s="1044"/>
      <c r="F2" s="1044"/>
      <c r="G2" s="1044"/>
      <c r="H2" s="1044"/>
      <c r="I2" s="1044"/>
      <c r="J2" s="1062"/>
      <c r="K2" s="1062"/>
      <c r="L2" s="1062"/>
      <c r="M2" s="1062"/>
      <c r="N2" s="1062"/>
      <c r="O2" s="1062"/>
      <c r="P2" s="1062"/>
      <c r="Q2" s="1062"/>
      <c r="R2" s="1062"/>
      <c r="S2" s="1062"/>
      <c r="T2" s="1062"/>
    </row>
    <row r="3" spans="2:20" ht="18">
      <c r="C3" s="1045" t="str">
        <f>'Reposicionamento Tarifário'!D3</f>
        <v>Revisão Tarifária Periódica (4ª RTP)</v>
      </c>
      <c r="D3" s="1045"/>
      <c r="E3" s="1045"/>
      <c r="F3" s="1045"/>
      <c r="G3" s="1045"/>
      <c r="H3" s="1045"/>
      <c r="I3" s="1045"/>
      <c r="J3" s="1062"/>
      <c r="K3" s="1062"/>
      <c r="L3" s="1062"/>
      <c r="M3" s="1062"/>
      <c r="N3" s="1062"/>
      <c r="O3" s="1062"/>
      <c r="P3" s="1062"/>
      <c r="Q3" s="1062"/>
      <c r="R3" s="1062"/>
      <c r="S3" s="1062"/>
      <c r="T3" s="1062"/>
    </row>
    <row r="4" spans="2:20" ht="18">
      <c r="C4" s="1045" t="s">
        <v>768</v>
      </c>
      <c r="D4" s="1045"/>
      <c r="E4" s="1045"/>
      <c r="F4" s="1045"/>
      <c r="G4" s="1045"/>
      <c r="H4" s="1045"/>
      <c r="I4" s="1045"/>
      <c r="J4" s="1062"/>
      <c r="K4" s="1062"/>
      <c r="L4" s="1062"/>
      <c r="M4" s="1062"/>
      <c r="N4" s="1062"/>
      <c r="O4" s="1062"/>
      <c r="P4" s="1062"/>
      <c r="Q4" s="1062"/>
      <c r="R4" s="1062"/>
      <c r="S4" s="1062"/>
      <c r="T4" s="1062"/>
    </row>
    <row r="5" spans="2:20" ht="41.25" customHeight="1">
      <c r="C5" s="8"/>
      <c r="D5" s="1046"/>
      <c r="E5" s="1046"/>
      <c r="F5" s="1046"/>
      <c r="G5" s="1046"/>
      <c r="H5" s="1046"/>
      <c r="I5" s="1046"/>
      <c r="J5" s="1062"/>
      <c r="K5" s="1062"/>
      <c r="L5" s="1062"/>
      <c r="M5" s="1062"/>
      <c r="N5" s="1062"/>
      <c r="O5" s="1062"/>
      <c r="P5" s="1062"/>
      <c r="Q5" s="1062"/>
      <c r="R5" s="1062"/>
      <c r="S5" s="1062"/>
      <c r="T5" s="1062"/>
    </row>
    <row r="6" spans="2:20"/>
    <row r="7" spans="2:20">
      <c r="B7" s="487"/>
      <c r="C7" s="486"/>
      <c r="D7" s="486"/>
      <c r="E7" s="486"/>
      <c r="F7" s="486"/>
      <c r="G7" s="486"/>
      <c r="H7" s="486"/>
      <c r="I7" s="486"/>
      <c r="J7" s="486"/>
      <c r="K7" s="486"/>
      <c r="L7" s="486"/>
      <c r="M7" s="486"/>
      <c r="N7" s="486"/>
      <c r="O7" s="486"/>
      <c r="P7" s="486"/>
      <c r="Q7" s="486"/>
      <c r="R7" s="486"/>
      <c r="S7" s="486"/>
      <c r="T7" s="495"/>
    </row>
    <row r="8" spans="2:20" ht="18.75">
      <c r="B8" s="488"/>
      <c r="C8" s="1063" t="s">
        <v>769</v>
      </c>
      <c r="D8" s="1063"/>
      <c r="E8" s="1063"/>
      <c r="F8" s="1063"/>
      <c r="G8" s="1063"/>
      <c r="H8" s="1063"/>
      <c r="I8" s="1063"/>
      <c r="J8" s="1063"/>
      <c r="K8" s="1063"/>
      <c r="L8" s="1063"/>
      <c r="M8" s="1063"/>
      <c r="N8" s="1063"/>
      <c r="O8" s="1063"/>
      <c r="P8" s="1063"/>
      <c r="Q8" s="1063"/>
      <c r="R8" s="1063"/>
      <c r="S8" s="1063"/>
      <c r="T8" s="496"/>
    </row>
    <row r="9" spans="2:20">
      <c r="B9" s="488"/>
      <c r="C9" s="1065">
        <v>43435</v>
      </c>
      <c r="D9" s="1065"/>
      <c r="E9" s="1065"/>
      <c r="F9" s="1065"/>
      <c r="G9" s="1065"/>
      <c r="H9" s="1065"/>
      <c r="I9" s="1065"/>
      <c r="J9" s="1065"/>
      <c r="K9" s="1065"/>
      <c r="L9" s="1065"/>
      <c r="M9" s="1065"/>
      <c r="N9" s="1065"/>
      <c r="O9" s="1065"/>
      <c r="P9" s="1065"/>
      <c r="Q9" s="1065"/>
      <c r="R9" s="1065"/>
      <c r="S9" s="1065"/>
      <c r="T9" s="496"/>
    </row>
    <row r="10" spans="2:20">
      <c r="B10" s="488"/>
      <c r="C10" s="498" t="s">
        <v>770</v>
      </c>
      <c r="D10" s="498" t="s">
        <v>771</v>
      </c>
      <c r="E10" s="498" t="s">
        <v>772</v>
      </c>
      <c r="F10" s="498" t="s">
        <v>773</v>
      </c>
      <c r="G10" s="498" t="s">
        <v>774</v>
      </c>
      <c r="H10" s="498" t="s">
        <v>775</v>
      </c>
      <c r="I10" s="498" t="s">
        <v>776</v>
      </c>
      <c r="J10" s="498" t="s">
        <v>777</v>
      </c>
      <c r="K10" s="498" t="s">
        <v>778</v>
      </c>
      <c r="L10" s="498" t="s">
        <v>779</v>
      </c>
      <c r="M10" s="498" t="s">
        <v>780</v>
      </c>
      <c r="N10" s="498" t="s">
        <v>781</v>
      </c>
      <c r="O10" s="498" t="s">
        <v>782</v>
      </c>
      <c r="P10" s="498" t="s">
        <v>783</v>
      </c>
      <c r="Q10" s="498" t="s">
        <v>784</v>
      </c>
      <c r="R10" s="498" t="s">
        <v>785</v>
      </c>
      <c r="S10" s="498" t="s">
        <v>786</v>
      </c>
      <c r="T10" s="496"/>
    </row>
    <row r="11" spans="2:20">
      <c r="B11" s="488"/>
      <c r="C11" s="498">
        <v>3.75</v>
      </c>
      <c r="D11" s="498">
        <v>3.44</v>
      </c>
      <c r="E11" s="498">
        <v>2.65</v>
      </c>
      <c r="F11" s="498">
        <v>2.64</v>
      </c>
      <c r="G11" s="498">
        <v>2.98</v>
      </c>
      <c r="H11" s="498">
        <v>3.14</v>
      </c>
      <c r="I11" s="498">
        <v>3.06</v>
      </c>
      <c r="J11" s="498">
        <v>3</v>
      </c>
      <c r="K11" s="498">
        <v>2.9</v>
      </c>
      <c r="L11" s="498">
        <v>2.84</v>
      </c>
      <c r="M11" s="498">
        <v>4.04</v>
      </c>
      <c r="N11" s="498">
        <v>4</v>
      </c>
      <c r="O11" s="498">
        <v>4.1900000000000004</v>
      </c>
      <c r="P11" s="498">
        <v>4.3</v>
      </c>
      <c r="Q11" s="498">
        <v>3.68</v>
      </c>
      <c r="R11" s="498">
        <v>3.38</v>
      </c>
      <c r="S11" s="498">
        <v>4.62</v>
      </c>
      <c r="T11" s="496"/>
    </row>
    <row r="12" spans="2:20">
      <c r="B12" s="488"/>
      <c r="C12" s="1065">
        <v>43800</v>
      </c>
      <c r="D12" s="1065"/>
      <c r="E12" s="1065"/>
      <c r="F12" s="1065"/>
      <c r="G12" s="1065"/>
      <c r="H12" s="1065"/>
      <c r="I12" s="1065"/>
      <c r="J12" s="1065"/>
      <c r="K12" s="1065"/>
      <c r="L12" s="1065"/>
      <c r="M12" s="1065"/>
      <c r="N12" s="1065"/>
      <c r="O12" s="1065"/>
      <c r="P12" s="1065"/>
      <c r="Q12" s="1065"/>
      <c r="R12" s="1065"/>
      <c r="S12" s="1065"/>
      <c r="T12" s="496"/>
    </row>
    <row r="13" spans="2:20">
      <c r="B13" s="488"/>
      <c r="C13" s="498" t="s">
        <v>770</v>
      </c>
      <c r="D13" s="498" t="s">
        <v>771</v>
      </c>
      <c r="E13" s="498" t="s">
        <v>772</v>
      </c>
      <c r="F13" s="498" t="s">
        <v>773</v>
      </c>
      <c r="G13" s="498" t="s">
        <v>774</v>
      </c>
      <c r="H13" s="498" t="s">
        <v>775</v>
      </c>
      <c r="I13" s="498" t="s">
        <v>776</v>
      </c>
      <c r="J13" s="498" t="s">
        <v>777</v>
      </c>
      <c r="K13" s="498" t="s">
        <v>778</v>
      </c>
      <c r="L13" s="498" t="s">
        <v>779</v>
      </c>
      <c r="M13" s="498" t="s">
        <v>780</v>
      </c>
      <c r="N13" s="498" t="s">
        <v>781</v>
      </c>
      <c r="O13" s="498" t="s">
        <v>782</v>
      </c>
      <c r="P13" s="498" t="s">
        <v>783</v>
      </c>
      <c r="Q13" s="498" t="s">
        <v>784</v>
      </c>
      <c r="R13" s="498" t="s">
        <v>785</v>
      </c>
      <c r="S13" s="498" t="s">
        <v>786</v>
      </c>
      <c r="T13" s="496"/>
    </row>
    <row r="14" spans="2:20">
      <c r="B14" s="488"/>
      <c r="C14" s="498">
        <v>4.3099999999999996</v>
      </c>
      <c r="D14" s="498">
        <v>3.82</v>
      </c>
      <c r="E14" s="498">
        <v>4.28</v>
      </c>
      <c r="F14" s="498">
        <v>4.1100000000000003</v>
      </c>
      <c r="G14" s="498">
        <v>4.6500000000000004</v>
      </c>
      <c r="H14" s="498">
        <v>4.37</v>
      </c>
      <c r="I14" s="498">
        <v>3.76</v>
      </c>
      <c r="J14" s="498">
        <v>5.51</v>
      </c>
      <c r="K14" s="498">
        <v>5.01</v>
      </c>
      <c r="L14" s="498">
        <v>3.71</v>
      </c>
      <c r="M14" s="498">
        <v>3.93</v>
      </c>
      <c r="N14" s="498">
        <v>4.2</v>
      </c>
      <c r="O14" s="498">
        <v>3.29</v>
      </c>
      <c r="P14" s="498">
        <v>4.05</v>
      </c>
      <c r="Q14" s="498">
        <v>4.5999999999999996</v>
      </c>
      <c r="R14" s="498">
        <v>3.99</v>
      </c>
      <c r="S14" s="498">
        <v>4.08</v>
      </c>
      <c r="T14" s="496"/>
    </row>
    <row r="15" spans="2:20">
      <c r="B15" s="488"/>
      <c r="C15" s="1065">
        <v>44166</v>
      </c>
      <c r="D15" s="1065"/>
      <c r="E15" s="1065"/>
      <c r="F15" s="1065"/>
      <c r="G15" s="1065"/>
      <c r="H15" s="1065"/>
      <c r="I15" s="1065"/>
      <c r="J15" s="1065"/>
      <c r="K15" s="1065"/>
      <c r="L15" s="1065"/>
      <c r="M15" s="1065"/>
      <c r="N15" s="1065"/>
      <c r="O15" s="1065"/>
      <c r="P15" s="1065"/>
      <c r="Q15" s="1065"/>
      <c r="R15" s="1065"/>
      <c r="S15" s="1065"/>
      <c r="T15" s="496"/>
    </row>
    <row r="16" spans="2:20">
      <c r="B16" s="488"/>
      <c r="C16" s="498" t="s">
        <v>770</v>
      </c>
      <c r="D16" s="498" t="s">
        <v>771</v>
      </c>
      <c r="E16" s="498" t="s">
        <v>772</v>
      </c>
      <c r="F16" s="498" t="s">
        <v>773</v>
      </c>
      <c r="G16" s="498" t="s">
        <v>774</v>
      </c>
      <c r="H16" s="498" t="s">
        <v>775</v>
      </c>
      <c r="I16" s="498" t="s">
        <v>776</v>
      </c>
      <c r="J16" s="498" t="s">
        <v>777</v>
      </c>
      <c r="K16" s="498" t="s">
        <v>778</v>
      </c>
      <c r="L16" s="498" t="s">
        <v>779</v>
      </c>
      <c r="M16" s="498" t="s">
        <v>780</v>
      </c>
      <c r="N16" s="498" t="s">
        <v>781</v>
      </c>
      <c r="O16" s="498" t="s">
        <v>782</v>
      </c>
      <c r="P16" s="498" t="s">
        <v>783</v>
      </c>
      <c r="Q16" s="498" t="s">
        <v>784</v>
      </c>
      <c r="R16" s="498" t="s">
        <v>785</v>
      </c>
      <c r="S16" s="498" t="s">
        <v>786</v>
      </c>
      <c r="T16" s="496"/>
    </row>
    <row r="17" spans="2:20">
      <c r="B17" s="488"/>
      <c r="C17" s="498">
        <v>4.5199999999999996</v>
      </c>
      <c r="D17" s="498">
        <v>6.12</v>
      </c>
      <c r="E17" s="498">
        <v>5.71</v>
      </c>
      <c r="F17" s="498">
        <v>4.1399999999999997</v>
      </c>
      <c r="G17" s="498">
        <v>6.85</v>
      </c>
      <c r="H17" s="498">
        <v>4.33</v>
      </c>
      <c r="I17" s="498">
        <v>3.4</v>
      </c>
      <c r="J17" s="498">
        <v>4.63</v>
      </c>
      <c r="K17" s="498">
        <v>5.74</v>
      </c>
      <c r="L17" s="498">
        <v>5.66</v>
      </c>
      <c r="M17" s="498">
        <v>4.3099999999999996</v>
      </c>
      <c r="N17" s="498">
        <v>4.99</v>
      </c>
      <c r="O17" s="498">
        <v>5.15</v>
      </c>
      <c r="P17" s="498">
        <v>4.09</v>
      </c>
      <c r="Q17" s="498">
        <v>4.4000000000000004</v>
      </c>
      <c r="R17" s="498">
        <v>3.95</v>
      </c>
      <c r="S17" s="498">
        <v>4.22</v>
      </c>
      <c r="T17" s="496"/>
    </row>
    <row r="18" spans="2:20">
      <c r="B18" s="488"/>
      <c r="C18" s="1065">
        <v>44531</v>
      </c>
      <c r="D18" s="1065"/>
      <c r="E18" s="1065"/>
      <c r="F18" s="1065"/>
      <c r="G18" s="1065"/>
      <c r="H18" s="1065"/>
      <c r="I18" s="1065"/>
      <c r="J18" s="1065"/>
      <c r="K18" s="1065"/>
      <c r="L18" s="1065"/>
      <c r="M18" s="1065"/>
      <c r="N18" s="1065"/>
      <c r="O18" s="1065"/>
      <c r="P18" s="1065"/>
      <c r="Q18" s="1065"/>
      <c r="R18" s="1065"/>
      <c r="S18" s="1065"/>
      <c r="T18" s="496"/>
    </row>
    <row r="19" spans="2:20">
      <c r="B19" s="488"/>
      <c r="C19" s="498" t="s">
        <v>770</v>
      </c>
      <c r="D19" s="498" t="s">
        <v>771</v>
      </c>
      <c r="E19" s="498" t="s">
        <v>772</v>
      </c>
      <c r="F19" s="498" t="s">
        <v>773</v>
      </c>
      <c r="G19" s="498" t="s">
        <v>774</v>
      </c>
      <c r="H19" s="498" t="s">
        <v>775</v>
      </c>
      <c r="I19" s="498" t="s">
        <v>776</v>
      </c>
      <c r="J19" s="498" t="s">
        <v>777</v>
      </c>
      <c r="K19" s="498" t="s">
        <v>778</v>
      </c>
      <c r="L19" s="498" t="s">
        <v>779</v>
      </c>
      <c r="M19" s="498" t="s">
        <v>780</v>
      </c>
      <c r="N19" s="498" t="s">
        <v>781</v>
      </c>
      <c r="O19" s="498" t="s">
        <v>782</v>
      </c>
      <c r="P19" s="498" t="s">
        <v>783</v>
      </c>
      <c r="Q19" s="498" t="s">
        <v>784</v>
      </c>
      <c r="R19" s="498" t="s">
        <v>785</v>
      </c>
      <c r="S19" s="498" t="s">
        <v>786</v>
      </c>
      <c r="T19" s="496"/>
    </row>
    <row r="20" spans="2:20">
      <c r="B20" s="488"/>
      <c r="C20" s="498">
        <v>10.06</v>
      </c>
      <c r="D20" s="498">
        <v>11.43</v>
      </c>
      <c r="E20" s="498">
        <v>9.91</v>
      </c>
      <c r="F20" s="498">
        <v>10.14</v>
      </c>
      <c r="G20" s="498">
        <v>10.92</v>
      </c>
      <c r="H20" s="498">
        <v>10.31</v>
      </c>
      <c r="I20" s="498">
        <v>9.34</v>
      </c>
      <c r="J20" s="498">
        <v>8.1</v>
      </c>
      <c r="K20" s="498">
        <v>10.63</v>
      </c>
      <c r="L20" s="498">
        <v>10.42</v>
      </c>
      <c r="M20" s="498">
        <v>10.78</v>
      </c>
      <c r="N20" s="498">
        <v>9.58</v>
      </c>
      <c r="O20" s="498">
        <v>11.5</v>
      </c>
      <c r="P20" s="498">
        <v>8.58</v>
      </c>
      <c r="Q20" s="498">
        <v>9.59</v>
      </c>
      <c r="R20" s="498">
        <v>12.73</v>
      </c>
      <c r="S20" s="498">
        <v>10.99</v>
      </c>
      <c r="T20" s="496"/>
    </row>
    <row r="21" spans="2:20">
      <c r="B21" s="488"/>
      <c r="C21" s="1065">
        <v>44896</v>
      </c>
      <c r="D21" s="1065"/>
      <c r="E21" s="1065"/>
      <c r="F21" s="1065"/>
      <c r="G21" s="1065"/>
      <c r="H21" s="1065"/>
      <c r="I21" s="1065"/>
      <c r="J21" s="1065"/>
      <c r="K21" s="1065"/>
      <c r="L21" s="1065"/>
      <c r="M21" s="1065"/>
      <c r="N21" s="1065"/>
      <c r="O21" s="1065"/>
      <c r="P21" s="1065"/>
      <c r="Q21" s="1065"/>
      <c r="R21" s="1065"/>
      <c r="S21" s="1065"/>
      <c r="T21" s="496"/>
    </row>
    <row r="22" spans="2:20">
      <c r="B22" s="488"/>
      <c r="C22" s="498" t="s">
        <v>770</v>
      </c>
      <c r="D22" s="498" t="s">
        <v>771</v>
      </c>
      <c r="E22" s="498" t="s">
        <v>772</v>
      </c>
      <c r="F22" s="498" t="s">
        <v>773</v>
      </c>
      <c r="G22" s="498" t="s">
        <v>774</v>
      </c>
      <c r="H22" s="498" t="s">
        <v>775</v>
      </c>
      <c r="I22" s="498" t="s">
        <v>776</v>
      </c>
      <c r="J22" s="498" t="s">
        <v>777</v>
      </c>
      <c r="K22" s="498" t="s">
        <v>778</v>
      </c>
      <c r="L22" s="498" t="s">
        <v>779</v>
      </c>
      <c r="M22" s="498" t="s">
        <v>780</v>
      </c>
      <c r="N22" s="498" t="s">
        <v>781</v>
      </c>
      <c r="O22" s="498" t="s">
        <v>782</v>
      </c>
      <c r="P22" s="498" t="s">
        <v>783</v>
      </c>
      <c r="Q22" s="498" t="s">
        <v>784</v>
      </c>
      <c r="R22" s="498" t="s">
        <v>785</v>
      </c>
      <c r="S22" s="498" t="s">
        <v>786</v>
      </c>
      <c r="T22" s="496"/>
    </row>
    <row r="23" spans="2:20">
      <c r="B23" s="488"/>
      <c r="C23" s="498">
        <v>5.79</v>
      </c>
      <c r="D23" s="498">
        <v>5.7</v>
      </c>
      <c r="E23" s="498">
        <v>6.1</v>
      </c>
      <c r="F23" s="498">
        <v>6.03</v>
      </c>
      <c r="G23" s="498">
        <v>5.16</v>
      </c>
      <c r="H23" s="498">
        <v>4.7699999999999996</v>
      </c>
      <c r="I23" s="498">
        <v>6.26</v>
      </c>
      <c r="J23" s="498">
        <v>5.56</v>
      </c>
      <c r="K23" s="498">
        <v>5.76</v>
      </c>
      <c r="L23" s="498">
        <v>5.8</v>
      </c>
      <c r="M23" s="498">
        <v>6.29</v>
      </c>
      <c r="N23" s="498">
        <v>4.6399999999999997</v>
      </c>
      <c r="O23" s="498">
        <v>5.03</v>
      </c>
      <c r="P23" s="498">
        <v>6.65</v>
      </c>
      <c r="Q23" s="498">
        <v>6.61</v>
      </c>
      <c r="R23" s="498">
        <v>5.26</v>
      </c>
      <c r="S23" s="498">
        <v>3.61</v>
      </c>
      <c r="T23" s="496"/>
    </row>
    <row r="24" spans="2:20">
      <c r="B24" s="488"/>
      <c r="C24" s="1065">
        <v>45261</v>
      </c>
      <c r="D24" s="1065"/>
      <c r="E24" s="1065"/>
      <c r="F24" s="1065"/>
      <c r="G24" s="1065"/>
      <c r="H24" s="1065"/>
      <c r="I24" s="1065"/>
      <c r="J24" s="1065"/>
      <c r="K24" s="1065"/>
      <c r="L24" s="1065"/>
      <c r="M24" s="1065"/>
      <c r="N24" s="1065"/>
      <c r="O24" s="1065"/>
      <c r="P24" s="1065"/>
      <c r="Q24" s="1065"/>
      <c r="R24" s="1065"/>
      <c r="S24" s="1065"/>
      <c r="T24" s="496"/>
    </row>
    <row r="25" spans="2:20">
      <c r="B25" s="488"/>
      <c r="C25" s="498" t="s">
        <v>770</v>
      </c>
      <c r="D25" s="498" t="s">
        <v>771</v>
      </c>
      <c r="E25" s="498" t="s">
        <v>772</v>
      </c>
      <c r="F25" s="498" t="s">
        <v>773</v>
      </c>
      <c r="G25" s="498" t="s">
        <v>774</v>
      </c>
      <c r="H25" s="498" t="s">
        <v>775</v>
      </c>
      <c r="I25" s="498" t="s">
        <v>776</v>
      </c>
      <c r="J25" s="498" t="s">
        <v>777</v>
      </c>
      <c r="K25" s="498" t="s">
        <v>778</v>
      </c>
      <c r="L25" s="498" t="s">
        <v>779</v>
      </c>
      <c r="M25" s="498" t="s">
        <v>780</v>
      </c>
      <c r="N25" s="498" t="s">
        <v>781</v>
      </c>
      <c r="O25" s="498" t="s">
        <v>782</v>
      </c>
      <c r="P25" s="498" t="s">
        <v>783</v>
      </c>
      <c r="Q25" s="498" t="s">
        <v>784</v>
      </c>
      <c r="R25" s="498" t="s">
        <v>785</v>
      </c>
      <c r="S25" s="498" t="s">
        <v>786</v>
      </c>
      <c r="T25" s="496"/>
    </row>
    <row r="26" spans="2:20">
      <c r="B26" s="488"/>
      <c r="C26" s="498">
        <v>4.62</v>
      </c>
      <c r="D26" s="498">
        <v>4.62</v>
      </c>
      <c r="E26" s="498">
        <v>1.7</v>
      </c>
      <c r="F26" s="498">
        <v>3.94</v>
      </c>
      <c r="G26" s="498">
        <v>4.76</v>
      </c>
      <c r="H26" s="498">
        <v>3.82</v>
      </c>
      <c r="I26" s="498">
        <v>5.5</v>
      </c>
      <c r="J26" s="498">
        <v>4.82</v>
      </c>
      <c r="K26" s="498">
        <v>4.88</v>
      </c>
      <c r="L26" s="498">
        <v>3.18</v>
      </c>
      <c r="M26" s="498">
        <v>4.4800000000000004</v>
      </c>
      <c r="N26" s="498">
        <v>5.05</v>
      </c>
      <c r="O26" s="498">
        <v>5.0999999999999996</v>
      </c>
      <c r="P26" s="498">
        <v>4.29</v>
      </c>
      <c r="Q26" s="498">
        <v>4.97</v>
      </c>
      <c r="R26" s="498">
        <v>4.18</v>
      </c>
      <c r="S26" s="498">
        <v>4.63</v>
      </c>
      <c r="T26" s="496"/>
    </row>
    <row r="27" spans="2:20">
      <c r="B27" s="488"/>
      <c r="C27" s="1064" t="s">
        <v>787</v>
      </c>
      <c r="D27" s="1064"/>
      <c r="E27" s="1064"/>
      <c r="F27" s="1064"/>
      <c r="G27" s="1064"/>
      <c r="H27" s="1064"/>
      <c r="I27" s="1064"/>
      <c r="J27" s="1064"/>
      <c r="K27" s="1064"/>
      <c r="L27" s="1064"/>
      <c r="M27" s="1064"/>
      <c r="N27" s="1064"/>
      <c r="O27" s="1064"/>
      <c r="P27" s="1064"/>
      <c r="Q27" s="1064"/>
      <c r="R27" s="1064"/>
      <c r="S27" s="1064"/>
      <c r="T27" s="496"/>
    </row>
    <row r="28" spans="2:20">
      <c r="B28" s="488"/>
      <c r="C28" s="1065">
        <v>43435</v>
      </c>
      <c r="D28" s="1065"/>
      <c r="E28" s="1065"/>
      <c r="F28" s="1065"/>
      <c r="G28" s="1065"/>
      <c r="H28" s="1065"/>
      <c r="I28" s="1065"/>
      <c r="J28" s="1065"/>
      <c r="K28" s="1065"/>
      <c r="L28" s="1065"/>
      <c r="M28" s="1065"/>
      <c r="N28" s="1065"/>
      <c r="O28" s="1065"/>
      <c r="P28" s="1065"/>
      <c r="Q28" s="1065"/>
      <c r="R28" s="1065"/>
      <c r="S28" s="1065"/>
      <c r="T28" s="496"/>
    </row>
    <row r="29" spans="2:20">
      <c r="B29" s="488"/>
      <c r="C29" s="498" t="s">
        <v>770</v>
      </c>
      <c r="D29" s="498" t="s">
        <v>771</v>
      </c>
      <c r="E29" s="498" t="s">
        <v>772</v>
      </c>
      <c r="F29" s="498" t="s">
        <v>773</v>
      </c>
      <c r="G29" s="498" t="s">
        <v>774</v>
      </c>
      <c r="H29" s="498" t="s">
        <v>775</v>
      </c>
      <c r="I29" s="498" t="s">
        <v>776</v>
      </c>
      <c r="J29" s="498" t="s">
        <v>777</v>
      </c>
      <c r="K29" s="498" t="s">
        <v>778</v>
      </c>
      <c r="L29" s="498" t="s">
        <v>779</v>
      </c>
      <c r="M29" s="498" t="s">
        <v>780</v>
      </c>
      <c r="N29" s="498" t="s">
        <v>781</v>
      </c>
      <c r="O29" s="498" t="s">
        <v>782</v>
      </c>
      <c r="P29" s="498" t="s">
        <v>783</v>
      </c>
      <c r="Q29" s="498" t="s">
        <v>784</v>
      </c>
      <c r="R29" s="498" t="s">
        <v>785</v>
      </c>
      <c r="S29" s="498" t="s">
        <v>786</v>
      </c>
      <c r="T29" s="496"/>
    </row>
    <row r="30" spans="2:20">
      <c r="B30" s="488"/>
      <c r="C30" s="499">
        <f t="shared" ref="C30:S30" si="0">C11/100</f>
        <v>3.7499999999999999E-2</v>
      </c>
      <c r="D30" s="499">
        <f t="shared" si="0"/>
        <v>3.44E-2</v>
      </c>
      <c r="E30" s="499">
        <f t="shared" si="0"/>
        <v>2.6499999999999999E-2</v>
      </c>
      <c r="F30" s="499">
        <f t="shared" si="0"/>
        <v>2.64E-2</v>
      </c>
      <c r="G30" s="499">
        <f t="shared" si="0"/>
        <v>2.98E-2</v>
      </c>
      <c r="H30" s="499">
        <f t="shared" si="0"/>
        <v>3.1400000000000004E-2</v>
      </c>
      <c r="I30" s="499">
        <f t="shared" si="0"/>
        <v>3.0600000000000002E-2</v>
      </c>
      <c r="J30" s="499">
        <f t="shared" si="0"/>
        <v>0.03</v>
      </c>
      <c r="K30" s="499">
        <f t="shared" si="0"/>
        <v>2.8999999999999998E-2</v>
      </c>
      <c r="L30" s="499">
        <f t="shared" si="0"/>
        <v>2.8399999999999998E-2</v>
      </c>
      <c r="M30" s="499">
        <f t="shared" si="0"/>
        <v>4.0399999999999998E-2</v>
      </c>
      <c r="N30" s="499">
        <f t="shared" si="0"/>
        <v>0.04</v>
      </c>
      <c r="O30" s="499">
        <f t="shared" si="0"/>
        <v>4.1900000000000007E-2</v>
      </c>
      <c r="P30" s="499">
        <f t="shared" si="0"/>
        <v>4.2999999999999997E-2</v>
      </c>
      <c r="Q30" s="499">
        <f t="shared" si="0"/>
        <v>3.6799999999999999E-2</v>
      </c>
      <c r="R30" s="499">
        <f t="shared" si="0"/>
        <v>3.3799999999999997E-2</v>
      </c>
      <c r="S30" s="499">
        <f t="shared" si="0"/>
        <v>4.6199999999999998E-2</v>
      </c>
      <c r="T30" s="496"/>
    </row>
    <row r="31" spans="2:20">
      <c r="B31" s="488"/>
      <c r="C31" s="1065">
        <v>43800</v>
      </c>
      <c r="D31" s="1065"/>
      <c r="E31" s="1065"/>
      <c r="F31" s="1065"/>
      <c r="G31" s="1065"/>
      <c r="H31" s="1065"/>
      <c r="I31" s="1065"/>
      <c r="J31" s="1065"/>
      <c r="K31" s="1065"/>
      <c r="L31" s="1065"/>
      <c r="M31" s="1065"/>
      <c r="N31" s="1065"/>
      <c r="O31" s="1065"/>
      <c r="P31" s="1065"/>
      <c r="Q31" s="1065"/>
      <c r="R31" s="1065"/>
      <c r="S31" s="1065"/>
      <c r="T31" s="496"/>
    </row>
    <row r="32" spans="2:20">
      <c r="B32" s="488"/>
      <c r="C32" s="498" t="s">
        <v>770</v>
      </c>
      <c r="D32" s="498" t="s">
        <v>771</v>
      </c>
      <c r="E32" s="498" t="s">
        <v>772</v>
      </c>
      <c r="F32" s="498" t="s">
        <v>773</v>
      </c>
      <c r="G32" s="498" t="s">
        <v>774</v>
      </c>
      <c r="H32" s="498" t="s">
        <v>775</v>
      </c>
      <c r="I32" s="498" t="s">
        <v>776</v>
      </c>
      <c r="J32" s="498" t="s">
        <v>777</v>
      </c>
      <c r="K32" s="498" t="s">
        <v>778</v>
      </c>
      <c r="L32" s="498" t="s">
        <v>779</v>
      </c>
      <c r="M32" s="498" t="s">
        <v>780</v>
      </c>
      <c r="N32" s="498" t="s">
        <v>781</v>
      </c>
      <c r="O32" s="498" t="s">
        <v>782</v>
      </c>
      <c r="P32" s="498" t="s">
        <v>783</v>
      </c>
      <c r="Q32" s="498" t="s">
        <v>784</v>
      </c>
      <c r="R32" s="498" t="s">
        <v>785</v>
      </c>
      <c r="S32" s="498" t="s">
        <v>786</v>
      </c>
      <c r="T32" s="496"/>
    </row>
    <row r="33" spans="2:20">
      <c r="B33" s="488"/>
      <c r="C33" s="499">
        <f t="shared" ref="C33:S33" si="1">C14/100</f>
        <v>4.3099999999999999E-2</v>
      </c>
      <c r="D33" s="499">
        <f t="shared" si="1"/>
        <v>3.8199999999999998E-2</v>
      </c>
      <c r="E33" s="499">
        <f t="shared" si="1"/>
        <v>4.2800000000000005E-2</v>
      </c>
      <c r="F33" s="499">
        <f t="shared" si="1"/>
        <v>4.1100000000000005E-2</v>
      </c>
      <c r="G33" s="499">
        <f t="shared" si="1"/>
        <v>4.6500000000000007E-2</v>
      </c>
      <c r="H33" s="499">
        <f t="shared" si="1"/>
        <v>4.3700000000000003E-2</v>
      </c>
      <c r="I33" s="499">
        <f t="shared" si="1"/>
        <v>3.7599999999999995E-2</v>
      </c>
      <c r="J33" s="499">
        <f t="shared" si="1"/>
        <v>5.5099999999999996E-2</v>
      </c>
      <c r="K33" s="499">
        <f t="shared" si="1"/>
        <v>5.0099999999999999E-2</v>
      </c>
      <c r="L33" s="499">
        <f t="shared" si="1"/>
        <v>3.7100000000000001E-2</v>
      </c>
      <c r="M33" s="499">
        <f t="shared" si="1"/>
        <v>3.9300000000000002E-2</v>
      </c>
      <c r="N33" s="499">
        <f t="shared" si="1"/>
        <v>4.2000000000000003E-2</v>
      </c>
      <c r="O33" s="499">
        <f t="shared" si="1"/>
        <v>3.2899999999999999E-2</v>
      </c>
      <c r="P33" s="499">
        <f t="shared" si="1"/>
        <v>4.0500000000000001E-2</v>
      </c>
      <c r="Q33" s="499">
        <f t="shared" si="1"/>
        <v>4.5999999999999999E-2</v>
      </c>
      <c r="R33" s="499">
        <f t="shared" si="1"/>
        <v>3.9900000000000005E-2</v>
      </c>
      <c r="S33" s="499">
        <f t="shared" si="1"/>
        <v>4.0800000000000003E-2</v>
      </c>
      <c r="T33" s="496"/>
    </row>
    <row r="34" spans="2:20">
      <c r="B34" s="488"/>
      <c r="C34" s="1065">
        <v>44166</v>
      </c>
      <c r="D34" s="1065"/>
      <c r="E34" s="1065"/>
      <c r="F34" s="1065"/>
      <c r="G34" s="1065"/>
      <c r="H34" s="1065"/>
      <c r="I34" s="1065"/>
      <c r="J34" s="1065"/>
      <c r="K34" s="1065"/>
      <c r="L34" s="1065"/>
      <c r="M34" s="1065"/>
      <c r="N34" s="1065"/>
      <c r="O34" s="1065"/>
      <c r="P34" s="1065"/>
      <c r="Q34" s="1065"/>
      <c r="R34" s="1065"/>
      <c r="S34" s="1065"/>
      <c r="T34" s="496"/>
    </row>
    <row r="35" spans="2:20">
      <c r="B35" s="488"/>
      <c r="C35" s="498" t="s">
        <v>770</v>
      </c>
      <c r="D35" s="498" t="s">
        <v>771</v>
      </c>
      <c r="E35" s="498" t="s">
        <v>772</v>
      </c>
      <c r="F35" s="498" t="s">
        <v>773</v>
      </c>
      <c r="G35" s="498" t="s">
        <v>774</v>
      </c>
      <c r="H35" s="498" t="s">
        <v>775</v>
      </c>
      <c r="I35" s="498" t="s">
        <v>776</v>
      </c>
      <c r="J35" s="498" t="s">
        <v>777</v>
      </c>
      <c r="K35" s="498" t="s">
        <v>778</v>
      </c>
      <c r="L35" s="498" t="s">
        <v>779</v>
      </c>
      <c r="M35" s="498" t="s">
        <v>780</v>
      </c>
      <c r="N35" s="498" t="s">
        <v>781</v>
      </c>
      <c r="O35" s="498" t="s">
        <v>782</v>
      </c>
      <c r="P35" s="498" t="s">
        <v>783</v>
      </c>
      <c r="Q35" s="498" t="s">
        <v>784</v>
      </c>
      <c r="R35" s="498" t="s">
        <v>785</v>
      </c>
      <c r="S35" s="498" t="s">
        <v>786</v>
      </c>
      <c r="T35" s="496"/>
    </row>
    <row r="36" spans="2:20">
      <c r="B36" s="488"/>
      <c r="C36" s="499">
        <f t="shared" ref="C36:S36" si="2">C17/100</f>
        <v>4.5199999999999997E-2</v>
      </c>
      <c r="D36" s="499">
        <f t="shared" si="2"/>
        <v>6.1200000000000004E-2</v>
      </c>
      <c r="E36" s="499">
        <f t="shared" si="2"/>
        <v>5.7099999999999998E-2</v>
      </c>
      <c r="F36" s="499">
        <f t="shared" si="2"/>
        <v>4.1399999999999999E-2</v>
      </c>
      <c r="G36" s="499">
        <f t="shared" si="2"/>
        <v>6.8499999999999991E-2</v>
      </c>
      <c r="H36" s="499">
        <f t="shared" si="2"/>
        <v>4.3299999999999998E-2</v>
      </c>
      <c r="I36" s="499">
        <f t="shared" si="2"/>
        <v>3.4000000000000002E-2</v>
      </c>
      <c r="J36" s="499">
        <f t="shared" si="2"/>
        <v>4.6300000000000001E-2</v>
      </c>
      <c r="K36" s="499">
        <f t="shared" si="2"/>
        <v>5.74E-2</v>
      </c>
      <c r="L36" s="499">
        <f t="shared" si="2"/>
        <v>5.6600000000000004E-2</v>
      </c>
      <c r="M36" s="499">
        <f t="shared" si="2"/>
        <v>4.3099999999999999E-2</v>
      </c>
      <c r="N36" s="499">
        <f t="shared" si="2"/>
        <v>4.99E-2</v>
      </c>
      <c r="O36" s="499">
        <f t="shared" si="2"/>
        <v>5.1500000000000004E-2</v>
      </c>
      <c r="P36" s="499">
        <f t="shared" si="2"/>
        <v>4.0899999999999999E-2</v>
      </c>
      <c r="Q36" s="499">
        <f t="shared" si="2"/>
        <v>4.4000000000000004E-2</v>
      </c>
      <c r="R36" s="499">
        <f t="shared" si="2"/>
        <v>3.95E-2</v>
      </c>
      <c r="S36" s="499">
        <f t="shared" si="2"/>
        <v>4.2199999999999994E-2</v>
      </c>
      <c r="T36" s="496"/>
    </row>
    <row r="37" spans="2:20">
      <c r="B37" s="488"/>
      <c r="C37" s="1065">
        <v>44531</v>
      </c>
      <c r="D37" s="1065"/>
      <c r="E37" s="1065"/>
      <c r="F37" s="1065"/>
      <c r="G37" s="1065"/>
      <c r="H37" s="1065"/>
      <c r="I37" s="1065"/>
      <c r="J37" s="1065"/>
      <c r="K37" s="1065"/>
      <c r="L37" s="1065"/>
      <c r="M37" s="1065"/>
      <c r="N37" s="1065"/>
      <c r="O37" s="1065"/>
      <c r="P37" s="1065"/>
      <c r="Q37" s="1065"/>
      <c r="R37" s="1065"/>
      <c r="S37" s="1065"/>
      <c r="T37" s="496"/>
    </row>
    <row r="38" spans="2:20">
      <c r="B38" s="488"/>
      <c r="C38" s="498" t="s">
        <v>770</v>
      </c>
      <c r="D38" s="498" t="s">
        <v>771</v>
      </c>
      <c r="E38" s="498" t="s">
        <v>772</v>
      </c>
      <c r="F38" s="498" t="s">
        <v>773</v>
      </c>
      <c r="G38" s="498" t="s">
        <v>774</v>
      </c>
      <c r="H38" s="498" t="s">
        <v>775</v>
      </c>
      <c r="I38" s="498" t="s">
        <v>776</v>
      </c>
      <c r="J38" s="498" t="s">
        <v>777</v>
      </c>
      <c r="K38" s="498" t="s">
        <v>778</v>
      </c>
      <c r="L38" s="498" t="s">
        <v>779</v>
      </c>
      <c r="M38" s="498" t="s">
        <v>780</v>
      </c>
      <c r="N38" s="498" t="s">
        <v>781</v>
      </c>
      <c r="O38" s="498" t="s">
        <v>782</v>
      </c>
      <c r="P38" s="498" t="s">
        <v>783</v>
      </c>
      <c r="Q38" s="498" t="s">
        <v>784</v>
      </c>
      <c r="R38" s="498" t="s">
        <v>785</v>
      </c>
      <c r="S38" s="498" t="s">
        <v>786</v>
      </c>
      <c r="T38" s="496"/>
    </row>
    <row r="39" spans="2:20">
      <c r="B39" s="488"/>
      <c r="C39" s="499">
        <f t="shared" ref="C39:S39" si="3">C20/100</f>
        <v>0.10060000000000001</v>
      </c>
      <c r="D39" s="499">
        <f t="shared" si="3"/>
        <v>0.1143</v>
      </c>
      <c r="E39" s="499">
        <f t="shared" si="3"/>
        <v>9.9100000000000008E-2</v>
      </c>
      <c r="F39" s="499">
        <f t="shared" si="3"/>
        <v>0.1014</v>
      </c>
      <c r="G39" s="499">
        <f t="shared" si="3"/>
        <v>0.10920000000000001</v>
      </c>
      <c r="H39" s="499">
        <f t="shared" si="3"/>
        <v>0.10310000000000001</v>
      </c>
      <c r="I39" s="499">
        <f t="shared" si="3"/>
        <v>9.3399999999999997E-2</v>
      </c>
      <c r="J39" s="499">
        <f t="shared" si="3"/>
        <v>8.1000000000000003E-2</v>
      </c>
      <c r="K39" s="499">
        <f t="shared" si="3"/>
        <v>0.10630000000000001</v>
      </c>
      <c r="L39" s="499">
        <f t="shared" si="3"/>
        <v>0.1042</v>
      </c>
      <c r="M39" s="499">
        <f t="shared" si="3"/>
        <v>0.10779999999999999</v>
      </c>
      <c r="N39" s="499">
        <f t="shared" si="3"/>
        <v>9.5799999999999996E-2</v>
      </c>
      <c r="O39" s="499">
        <f t="shared" si="3"/>
        <v>0.115</v>
      </c>
      <c r="P39" s="499">
        <f t="shared" si="3"/>
        <v>8.5800000000000001E-2</v>
      </c>
      <c r="Q39" s="499">
        <f t="shared" si="3"/>
        <v>9.5899999999999999E-2</v>
      </c>
      <c r="R39" s="499">
        <f t="shared" si="3"/>
        <v>0.1273</v>
      </c>
      <c r="S39" s="499">
        <f t="shared" si="3"/>
        <v>0.1099</v>
      </c>
      <c r="T39" s="496"/>
    </row>
    <row r="40" spans="2:20">
      <c r="B40" s="488"/>
      <c r="C40" s="1065">
        <v>44896</v>
      </c>
      <c r="D40" s="1065"/>
      <c r="E40" s="1065"/>
      <c r="F40" s="1065"/>
      <c r="G40" s="1065"/>
      <c r="H40" s="1065"/>
      <c r="I40" s="1065"/>
      <c r="J40" s="1065"/>
      <c r="K40" s="1065"/>
      <c r="L40" s="1065"/>
      <c r="M40" s="1065"/>
      <c r="N40" s="1065"/>
      <c r="O40" s="1065"/>
      <c r="P40" s="1065"/>
      <c r="Q40" s="1065"/>
      <c r="R40" s="1065"/>
      <c r="S40" s="1065"/>
      <c r="T40" s="496"/>
    </row>
    <row r="41" spans="2:20">
      <c r="B41" s="488"/>
      <c r="C41" s="498" t="s">
        <v>770</v>
      </c>
      <c r="D41" s="498" t="s">
        <v>771</v>
      </c>
      <c r="E41" s="498" t="s">
        <v>772</v>
      </c>
      <c r="F41" s="498" t="s">
        <v>773</v>
      </c>
      <c r="G41" s="498" t="s">
        <v>774</v>
      </c>
      <c r="H41" s="498" t="s">
        <v>775</v>
      </c>
      <c r="I41" s="498" t="s">
        <v>776</v>
      </c>
      <c r="J41" s="498" t="s">
        <v>777</v>
      </c>
      <c r="K41" s="498" t="s">
        <v>778</v>
      </c>
      <c r="L41" s="498" t="s">
        <v>779</v>
      </c>
      <c r="M41" s="498" t="s">
        <v>780</v>
      </c>
      <c r="N41" s="498" t="s">
        <v>781</v>
      </c>
      <c r="O41" s="498" t="s">
        <v>782</v>
      </c>
      <c r="P41" s="498" t="s">
        <v>783</v>
      </c>
      <c r="Q41" s="498" t="s">
        <v>784</v>
      </c>
      <c r="R41" s="498" t="s">
        <v>785</v>
      </c>
      <c r="S41" s="498" t="s">
        <v>786</v>
      </c>
      <c r="T41" s="496"/>
    </row>
    <row r="42" spans="2:20">
      <c r="B42" s="488"/>
      <c r="C42" s="499">
        <f t="shared" ref="C42:S42" si="4">C23/100</f>
        <v>5.79E-2</v>
      </c>
      <c r="D42" s="499">
        <f t="shared" si="4"/>
        <v>5.7000000000000002E-2</v>
      </c>
      <c r="E42" s="499">
        <f t="shared" si="4"/>
        <v>6.0999999999999999E-2</v>
      </c>
      <c r="F42" s="499">
        <f t="shared" si="4"/>
        <v>6.0299999999999999E-2</v>
      </c>
      <c r="G42" s="499">
        <f t="shared" si="4"/>
        <v>5.16E-2</v>
      </c>
      <c r="H42" s="499">
        <f t="shared" si="4"/>
        <v>4.7699999999999992E-2</v>
      </c>
      <c r="I42" s="499">
        <f t="shared" si="4"/>
        <v>6.2600000000000003E-2</v>
      </c>
      <c r="J42" s="499">
        <f t="shared" si="4"/>
        <v>5.5599999999999997E-2</v>
      </c>
      <c r="K42" s="499">
        <f t="shared" si="4"/>
        <v>5.7599999999999998E-2</v>
      </c>
      <c r="L42" s="499">
        <f t="shared" si="4"/>
        <v>5.7999999999999996E-2</v>
      </c>
      <c r="M42" s="499">
        <f t="shared" si="4"/>
        <v>6.2899999999999998E-2</v>
      </c>
      <c r="N42" s="499">
        <f t="shared" si="4"/>
        <v>4.6399999999999997E-2</v>
      </c>
      <c r="O42" s="499">
        <f t="shared" si="4"/>
        <v>5.0300000000000004E-2</v>
      </c>
      <c r="P42" s="499">
        <f t="shared" si="4"/>
        <v>6.6500000000000004E-2</v>
      </c>
      <c r="Q42" s="499">
        <f t="shared" si="4"/>
        <v>6.6100000000000006E-2</v>
      </c>
      <c r="R42" s="499">
        <f t="shared" si="4"/>
        <v>5.2600000000000001E-2</v>
      </c>
      <c r="S42" s="499">
        <f t="shared" si="4"/>
        <v>3.61E-2</v>
      </c>
      <c r="T42" s="496"/>
    </row>
    <row r="43" spans="2:20">
      <c r="B43" s="488"/>
      <c r="C43" s="1065">
        <v>45261</v>
      </c>
      <c r="D43" s="1065"/>
      <c r="E43" s="1065"/>
      <c r="F43" s="1065"/>
      <c r="G43" s="1065"/>
      <c r="H43" s="1065"/>
      <c r="I43" s="1065"/>
      <c r="J43" s="1065"/>
      <c r="K43" s="1065"/>
      <c r="L43" s="1065"/>
      <c r="M43" s="1065"/>
      <c r="N43" s="1065"/>
      <c r="O43" s="1065"/>
      <c r="P43" s="1065"/>
      <c r="Q43" s="1065"/>
      <c r="R43" s="1065"/>
      <c r="S43" s="1065"/>
      <c r="T43" s="496"/>
    </row>
    <row r="44" spans="2:20">
      <c r="B44" s="488"/>
      <c r="C44" s="498" t="s">
        <v>770</v>
      </c>
      <c r="D44" s="498" t="s">
        <v>771</v>
      </c>
      <c r="E44" s="498" t="s">
        <v>772</v>
      </c>
      <c r="F44" s="498" t="s">
        <v>773</v>
      </c>
      <c r="G44" s="498" t="s">
        <v>774</v>
      </c>
      <c r="H44" s="498" t="s">
        <v>775</v>
      </c>
      <c r="I44" s="498" t="s">
        <v>776</v>
      </c>
      <c r="J44" s="498" t="s">
        <v>777</v>
      </c>
      <c r="K44" s="498" t="s">
        <v>778</v>
      </c>
      <c r="L44" s="498" t="s">
        <v>779</v>
      </c>
      <c r="M44" s="498" t="s">
        <v>780</v>
      </c>
      <c r="N44" s="498" t="s">
        <v>781</v>
      </c>
      <c r="O44" s="498" t="s">
        <v>782</v>
      </c>
      <c r="P44" s="498" t="s">
        <v>783</v>
      </c>
      <c r="Q44" s="498" t="s">
        <v>784</v>
      </c>
      <c r="R44" s="498" t="s">
        <v>785</v>
      </c>
      <c r="S44" s="498" t="s">
        <v>786</v>
      </c>
      <c r="T44" s="496"/>
    </row>
    <row r="45" spans="2:20">
      <c r="B45" s="488"/>
      <c r="C45" s="499">
        <f t="shared" ref="C45:S45" si="5">C26/100</f>
        <v>4.6199999999999998E-2</v>
      </c>
      <c r="D45" s="499">
        <f t="shared" si="5"/>
        <v>4.6199999999999998E-2</v>
      </c>
      <c r="E45" s="499">
        <f t="shared" si="5"/>
        <v>1.7000000000000001E-2</v>
      </c>
      <c r="F45" s="499">
        <f t="shared" si="5"/>
        <v>3.9399999999999998E-2</v>
      </c>
      <c r="G45" s="499">
        <f t="shared" si="5"/>
        <v>4.7599999999999996E-2</v>
      </c>
      <c r="H45" s="499">
        <f t="shared" si="5"/>
        <v>3.8199999999999998E-2</v>
      </c>
      <c r="I45" s="499">
        <f t="shared" si="5"/>
        <v>5.5E-2</v>
      </c>
      <c r="J45" s="499">
        <f t="shared" si="5"/>
        <v>4.82E-2</v>
      </c>
      <c r="K45" s="499">
        <f t="shared" si="5"/>
        <v>4.8799999999999996E-2</v>
      </c>
      <c r="L45" s="499">
        <f t="shared" si="5"/>
        <v>3.1800000000000002E-2</v>
      </c>
      <c r="M45" s="499">
        <f t="shared" si="5"/>
        <v>4.4800000000000006E-2</v>
      </c>
      <c r="N45" s="499">
        <f t="shared" si="5"/>
        <v>5.0499999999999996E-2</v>
      </c>
      <c r="O45" s="499">
        <f t="shared" si="5"/>
        <v>5.0999999999999997E-2</v>
      </c>
      <c r="P45" s="499">
        <f t="shared" si="5"/>
        <v>4.2900000000000001E-2</v>
      </c>
      <c r="Q45" s="499">
        <f t="shared" si="5"/>
        <v>4.9699999999999994E-2</v>
      </c>
      <c r="R45" s="499">
        <f t="shared" si="5"/>
        <v>4.1799999999999997E-2</v>
      </c>
      <c r="S45" s="499">
        <f t="shared" si="5"/>
        <v>4.6300000000000001E-2</v>
      </c>
      <c r="T45" s="496"/>
    </row>
    <row r="46" spans="2:20">
      <c r="B46" s="488"/>
      <c r="T46" s="496"/>
    </row>
    <row r="47" spans="2:20">
      <c r="B47" s="488"/>
      <c r="C47" s="1066" t="s">
        <v>788</v>
      </c>
      <c r="D47" s="1066"/>
      <c r="E47" s="1066"/>
      <c r="F47" s="1066"/>
      <c r="G47" s="1066"/>
      <c r="H47" s="1066"/>
      <c r="I47" s="1066"/>
      <c r="J47" s="1066"/>
      <c r="K47" s="1066"/>
      <c r="L47" s="1066"/>
      <c r="M47" s="1066"/>
      <c r="N47" s="1066"/>
      <c r="O47" s="1066"/>
      <c r="P47" s="1066"/>
      <c r="Q47" s="1066"/>
      <c r="R47" s="1066"/>
      <c r="S47" s="1066"/>
      <c r="T47" s="496"/>
    </row>
    <row r="48" spans="2:20">
      <c r="B48" s="488"/>
      <c r="C48" s="500" t="s">
        <v>770</v>
      </c>
      <c r="D48" s="500" t="s">
        <v>771</v>
      </c>
      <c r="E48" s="500" t="s">
        <v>772</v>
      </c>
      <c r="F48" s="500" t="s">
        <v>773</v>
      </c>
      <c r="G48" s="500" t="s">
        <v>774</v>
      </c>
      <c r="H48" s="500" t="s">
        <v>775</v>
      </c>
      <c r="I48" s="500" t="s">
        <v>776</v>
      </c>
      <c r="J48" s="500" t="s">
        <v>777</v>
      </c>
      <c r="K48" s="500" t="s">
        <v>778</v>
      </c>
      <c r="L48" s="500" t="s">
        <v>779</v>
      </c>
      <c r="M48" s="500" t="s">
        <v>780</v>
      </c>
      <c r="N48" s="500" t="s">
        <v>781</v>
      </c>
      <c r="O48" s="500" t="s">
        <v>782</v>
      </c>
      <c r="P48" s="500" t="s">
        <v>783</v>
      </c>
      <c r="Q48" s="500" t="s">
        <v>784</v>
      </c>
      <c r="R48" s="500" t="s">
        <v>785</v>
      </c>
      <c r="S48" s="500" t="s">
        <v>786</v>
      </c>
      <c r="T48" s="496"/>
    </row>
    <row r="49" spans="2:20">
      <c r="B49" s="488"/>
      <c r="C49" s="501">
        <f t="shared" ref="C49:S49" si="6">(1 + C30)*(1 + C33)*(1 + C36)*(1 + C39)*(1 + C42)*(1 + C45)</f>
        <v>1.3778511185935753</v>
      </c>
      <c r="D49" s="501">
        <f t="shared" si="6"/>
        <v>1.4042958462121438</v>
      </c>
      <c r="E49" s="501">
        <f t="shared" si="6"/>
        <v>1.3419909705015232</v>
      </c>
      <c r="F49" s="501">
        <f t="shared" si="6"/>
        <v>1.3507756066948617</v>
      </c>
      <c r="G49" s="501">
        <f t="shared" si="6"/>
        <v>1.4070922620734696</v>
      </c>
      <c r="H49" s="501">
        <f t="shared" si="6"/>
        <v>1.3475499459461926</v>
      </c>
      <c r="I49" s="501">
        <f t="shared" si="6"/>
        <v>1.3553204169621909</v>
      </c>
      <c r="J49" s="501">
        <f t="shared" si="6"/>
        <v>1.3600544755569652</v>
      </c>
      <c r="K49" s="501">
        <f t="shared" si="6"/>
        <v>1.4020786381840502</v>
      </c>
      <c r="L49" s="501">
        <f t="shared" si="6"/>
        <v>1.3583830151189691</v>
      </c>
      <c r="M49" s="501">
        <f t="shared" si="6"/>
        <v>1.3875675922938988</v>
      </c>
      <c r="N49" s="501">
        <f t="shared" si="6"/>
        <v>1.3704843413161745</v>
      </c>
      <c r="O49" s="501">
        <f t="shared" si="6"/>
        <v>1.3927864768254699</v>
      </c>
      <c r="P49" s="501">
        <f t="shared" si="6"/>
        <v>1.3642336766946743</v>
      </c>
      <c r="Q49" s="501">
        <f t="shared" si="6"/>
        <v>1.3885490933340427</v>
      </c>
      <c r="R49" s="501">
        <f t="shared" si="6"/>
        <v>1.3814648063673292</v>
      </c>
      <c r="S49" s="501">
        <f t="shared" si="6"/>
        <v>1.3654469084642173</v>
      </c>
      <c r="T49" s="496"/>
    </row>
    <row r="50" spans="2:20">
      <c r="B50" s="488"/>
      <c r="T50" s="496"/>
    </row>
    <row r="51" spans="2:20">
      <c r="B51" s="488"/>
      <c r="C51" s="1061" t="s">
        <v>789</v>
      </c>
      <c r="D51" s="1061"/>
      <c r="F51" s="1061" t="s">
        <v>790</v>
      </c>
      <c r="G51" s="1061"/>
      <c r="I51" s="1061" t="s">
        <v>791</v>
      </c>
      <c r="J51" s="1061"/>
      <c r="L51" s="1061" t="s">
        <v>792</v>
      </c>
      <c r="M51" s="1061"/>
      <c r="T51" s="496"/>
    </row>
    <row r="52" spans="2:20">
      <c r="B52" s="488"/>
      <c r="C52" s="502" t="s">
        <v>776</v>
      </c>
      <c r="D52" s="504">
        <f>$I$49</f>
        <v>1.3553204169621909</v>
      </c>
      <c r="F52" s="502" t="s">
        <v>776</v>
      </c>
      <c r="G52" s="504">
        <f>(1+I45)</f>
        <v>1.0549999999999999</v>
      </c>
      <c r="I52" s="502" t="s">
        <v>776</v>
      </c>
      <c r="J52" s="504">
        <f>(1+I42)*(I45+1)</f>
        <v>1.121043</v>
      </c>
      <c r="L52" s="502" t="s">
        <v>776</v>
      </c>
      <c r="M52" s="504">
        <f>1+I42</f>
        <v>1.0626</v>
      </c>
      <c r="T52" s="496"/>
    </row>
    <row r="53" spans="2:20">
      <c r="B53" s="488"/>
      <c r="C53" s="503" t="s">
        <v>785</v>
      </c>
      <c r="D53" s="504">
        <f>$R$49</f>
        <v>1.3814648063673292</v>
      </c>
      <c r="F53" s="503" t="s">
        <v>785</v>
      </c>
      <c r="G53" s="504">
        <f>(1 + R45)</f>
        <v>1.0418000000000001</v>
      </c>
      <c r="I53" s="503" t="s">
        <v>785</v>
      </c>
      <c r="J53" s="504">
        <f>(1 + R42)*(1 + R45)</f>
        <v>1.09659868</v>
      </c>
      <c r="L53" s="503" t="s">
        <v>785</v>
      </c>
      <c r="M53" s="504">
        <f>1+ R42</f>
        <v>1.0526</v>
      </c>
      <c r="T53" s="496"/>
    </row>
    <row r="54" spans="2:20">
      <c r="B54" s="488"/>
      <c r="C54" s="502" t="s">
        <v>784</v>
      </c>
      <c r="D54" s="504">
        <f>$Q$49</f>
        <v>1.3885490933340427</v>
      </c>
      <c r="F54" s="502" t="s">
        <v>784</v>
      </c>
      <c r="G54" s="504">
        <f>(1+Q45)</f>
        <v>1.0497000000000001</v>
      </c>
      <c r="I54" s="502" t="s">
        <v>784</v>
      </c>
      <c r="J54" s="504">
        <f>(1+Q42)*( 1+ Q45)</f>
        <v>1.1190851700000002</v>
      </c>
      <c r="L54" s="502" t="s">
        <v>784</v>
      </c>
      <c r="M54" s="504">
        <f>(1+Q42)</f>
        <v>1.0661</v>
      </c>
      <c r="T54" s="496"/>
    </row>
    <row r="55" spans="2:20">
      <c r="B55" s="488"/>
      <c r="C55" s="503" t="s">
        <v>786</v>
      </c>
      <c r="D55" s="504">
        <f>$S$49</f>
        <v>1.3654469084642173</v>
      </c>
      <c r="F55" s="503" t="s">
        <v>786</v>
      </c>
      <c r="G55" s="504">
        <f xml:space="preserve"> (1+S45)</f>
        <v>1.0463</v>
      </c>
      <c r="I55" s="503" t="s">
        <v>786</v>
      </c>
      <c r="J55" s="504">
        <f>(1 + S42)*(S45+ 1 )</f>
        <v>1.0840714300000001</v>
      </c>
      <c r="L55" s="503" t="s">
        <v>786</v>
      </c>
      <c r="M55" s="504">
        <f>1+S42</f>
        <v>1.0361</v>
      </c>
      <c r="T55" s="496"/>
    </row>
    <row r="56" spans="2:20">
      <c r="B56" s="488"/>
      <c r="C56" s="502" t="s">
        <v>775</v>
      </c>
      <c r="D56" s="504">
        <f>$H$49</f>
        <v>1.3475499459461926</v>
      </c>
      <c r="F56" s="502" t="s">
        <v>775</v>
      </c>
      <c r="G56" s="504">
        <f>(H45+1)</f>
        <v>1.0382</v>
      </c>
      <c r="I56" s="502" t="s">
        <v>775</v>
      </c>
      <c r="J56" s="748">
        <f>(1+H42)*(1+H45)</f>
        <v>1.0877221400000001</v>
      </c>
      <c r="L56" s="502" t="s">
        <v>775</v>
      </c>
      <c r="M56" s="504">
        <f>1+H42</f>
        <v>1.0477000000000001</v>
      </c>
      <c r="T56" s="496"/>
    </row>
    <row r="57" spans="2:20">
      <c r="B57" s="488"/>
      <c r="C57" s="502" t="s">
        <v>781</v>
      </c>
      <c r="D57" s="504">
        <f>$N$49</f>
        <v>1.3704843413161745</v>
      </c>
      <c r="F57" s="502" t="s">
        <v>781</v>
      </c>
      <c r="G57" s="504">
        <f>( 1+ N45)</f>
        <v>1.0505</v>
      </c>
      <c r="I57" s="502" t="s">
        <v>781</v>
      </c>
      <c r="J57" s="504">
        <f>(1+N42)*(1+N45)</f>
        <v>1.0992432000000001</v>
      </c>
      <c r="L57" s="502" t="s">
        <v>781</v>
      </c>
      <c r="M57" s="504">
        <f>1+N42</f>
        <v>1.0464</v>
      </c>
      <c r="T57" s="496"/>
    </row>
    <row r="58" spans="2:20">
      <c r="B58" s="488"/>
      <c r="C58" s="502" t="s">
        <v>783</v>
      </c>
      <c r="D58" s="504">
        <f>$P$49</f>
        <v>1.3642336766946743</v>
      </c>
      <c r="F58" s="502" t="s">
        <v>783</v>
      </c>
      <c r="G58" s="504">
        <f>( 1 + P45)</f>
        <v>1.0428999999999999</v>
      </c>
      <c r="I58" s="502" t="s">
        <v>783</v>
      </c>
      <c r="J58" s="504">
        <f>(1+P42)*(1 + P45)</f>
        <v>1.11225285</v>
      </c>
      <c r="L58" s="502" t="s">
        <v>783</v>
      </c>
      <c r="M58" s="504">
        <f>1+P42</f>
        <v>1.0665</v>
      </c>
      <c r="T58" s="496"/>
    </row>
    <row r="59" spans="2:20">
      <c r="B59" s="488"/>
      <c r="C59" s="502" t="s">
        <v>779</v>
      </c>
      <c r="D59" s="504">
        <f>$L$49</f>
        <v>1.3583830151189691</v>
      </c>
      <c r="F59" s="502" t="s">
        <v>779</v>
      </c>
      <c r="G59" s="504">
        <f>(1 + L45)</f>
        <v>1.0318000000000001</v>
      </c>
      <c r="I59" s="502" t="s">
        <v>779</v>
      </c>
      <c r="J59" s="504">
        <f>(1+L42)*(1 +L45)</f>
        <v>1.0916444000000001</v>
      </c>
      <c r="L59" s="502" t="s">
        <v>779</v>
      </c>
      <c r="M59" s="504">
        <f>1+L42</f>
        <v>1.0580000000000001</v>
      </c>
      <c r="T59" s="496"/>
    </row>
    <row r="60" spans="2:20">
      <c r="B60" s="488"/>
      <c r="C60" s="502" t="s">
        <v>780</v>
      </c>
      <c r="D60" s="504">
        <f>$M$49</f>
        <v>1.3875675922938988</v>
      </c>
      <c r="F60" s="502" t="s">
        <v>780</v>
      </c>
      <c r="G60" s="504">
        <f xml:space="preserve"> (1+ M45)</f>
        <v>1.0448</v>
      </c>
      <c r="I60" s="502" t="s">
        <v>780</v>
      </c>
      <c r="J60" s="504">
        <f>(1+M42)*(1+M45)</f>
        <v>1.1105179199999999</v>
      </c>
      <c r="L60" s="502" t="s">
        <v>780</v>
      </c>
      <c r="M60" s="504">
        <f>1+M42</f>
        <v>1.0629</v>
      </c>
      <c r="T60" s="496"/>
    </row>
    <row r="61" spans="2:20">
      <c r="B61" s="488"/>
      <c r="C61" s="502" t="s">
        <v>777</v>
      </c>
      <c r="D61" s="504">
        <f>$J$49</f>
        <v>1.3600544755569652</v>
      </c>
      <c r="F61" s="502" t="s">
        <v>777</v>
      </c>
      <c r="G61" s="504">
        <f xml:space="preserve"> (1+J45)</f>
        <v>1.0482</v>
      </c>
      <c r="I61" s="502" t="s">
        <v>777</v>
      </c>
      <c r="J61" s="504">
        <f>(1+J42)*(1+J45)</f>
        <v>1.1064799200000002</v>
      </c>
      <c r="L61" s="502" t="s">
        <v>777</v>
      </c>
      <c r="M61" s="504">
        <f>1+J42</f>
        <v>1.0556000000000001</v>
      </c>
      <c r="T61" s="496"/>
    </row>
    <row r="62" spans="2:20">
      <c r="B62" s="488"/>
      <c r="C62" s="502" t="s">
        <v>771</v>
      </c>
      <c r="D62" s="504">
        <f>$D$49</f>
        <v>1.4042958462121438</v>
      </c>
      <c r="F62" s="502" t="s">
        <v>771</v>
      </c>
      <c r="G62" s="504">
        <f>(1+D45)</f>
        <v>1.0462</v>
      </c>
      <c r="I62" s="502" t="s">
        <v>771</v>
      </c>
      <c r="J62" s="504">
        <f>(1+D42)*(1+D45)</f>
        <v>1.1058333999999999</v>
      </c>
      <c r="L62" s="502" t="s">
        <v>771</v>
      </c>
      <c r="M62" s="504">
        <f>1+D42</f>
        <v>1.0569999999999999</v>
      </c>
      <c r="T62" s="496"/>
    </row>
    <row r="63" spans="2:20">
      <c r="B63" s="488"/>
      <c r="C63" s="502" t="s">
        <v>772</v>
      </c>
      <c r="D63" s="504">
        <f>$E$49</f>
        <v>1.3419909705015232</v>
      </c>
      <c r="F63" s="502" t="s">
        <v>772</v>
      </c>
      <c r="G63" s="504">
        <f>(1+E45)</f>
        <v>1.0169999999999999</v>
      </c>
      <c r="I63" s="502" t="s">
        <v>772</v>
      </c>
      <c r="J63" s="504">
        <f>(1+E42)*(1+E45)</f>
        <v>1.0790369999999998</v>
      </c>
      <c r="L63" s="502" t="s">
        <v>772</v>
      </c>
      <c r="M63" s="504">
        <f>1+E42</f>
        <v>1.0609999999999999</v>
      </c>
      <c r="T63" s="496"/>
    </row>
    <row r="64" spans="2:20">
      <c r="B64" s="488"/>
      <c r="C64" s="502" t="s">
        <v>773</v>
      </c>
      <c r="D64" s="504">
        <f>$F$49</f>
        <v>1.3507756066948617</v>
      </c>
      <c r="F64" s="502" t="s">
        <v>773</v>
      </c>
      <c r="G64" s="504">
        <f>(F45+ 1)</f>
        <v>1.0394000000000001</v>
      </c>
      <c r="I64" s="502" t="s">
        <v>773</v>
      </c>
      <c r="J64" s="504">
        <f>(1+F42)*(1+F45)</f>
        <v>1.10207582</v>
      </c>
      <c r="L64" s="502" t="s">
        <v>773</v>
      </c>
      <c r="M64" s="504">
        <f>1+F42</f>
        <v>1.0603</v>
      </c>
      <c r="T64" s="496"/>
    </row>
    <row r="65" spans="2:20">
      <c r="B65" s="488"/>
      <c r="C65" s="502" t="s">
        <v>774</v>
      </c>
      <c r="D65" s="504">
        <f>$G$49</f>
        <v>1.4070922620734696</v>
      </c>
      <c r="F65" s="502" t="s">
        <v>774</v>
      </c>
      <c r="G65" s="504">
        <f>(1+G45)</f>
        <v>1.0476000000000001</v>
      </c>
      <c r="I65" s="502" t="s">
        <v>774</v>
      </c>
      <c r="J65" s="504">
        <f>(1+G42)*(1+G45)</f>
        <v>1.1016561600000001</v>
      </c>
      <c r="L65" s="502" t="s">
        <v>774</v>
      </c>
      <c r="M65" s="504">
        <f>1+G42</f>
        <v>1.0516000000000001</v>
      </c>
      <c r="T65" s="496"/>
    </row>
    <row r="66" spans="2:20">
      <c r="B66" s="488"/>
      <c r="C66" s="502" t="s">
        <v>782</v>
      </c>
      <c r="D66" s="504">
        <f>$O$49</f>
        <v>1.3927864768254699</v>
      </c>
      <c r="F66" s="502" t="s">
        <v>782</v>
      </c>
      <c r="G66" s="504">
        <f>(1+O45)</f>
        <v>1.0509999999999999</v>
      </c>
      <c r="I66" s="502" t="s">
        <v>782</v>
      </c>
      <c r="J66" s="504">
        <f>(1+O42)*(1+O45)</f>
        <v>1.1038653</v>
      </c>
      <c r="L66" s="502" t="s">
        <v>782</v>
      </c>
      <c r="M66" s="504">
        <f>1+O42</f>
        <v>1.0503</v>
      </c>
      <c r="T66" s="496"/>
    </row>
    <row r="67" spans="2:20">
      <c r="B67" s="488"/>
      <c r="C67" s="502" t="s">
        <v>778</v>
      </c>
      <c r="D67" s="504">
        <f>$K$49</f>
        <v>1.4020786381840502</v>
      </c>
      <c r="F67" s="502" t="s">
        <v>778</v>
      </c>
      <c r="G67" s="504">
        <f>(K45+1)</f>
        <v>1.0488</v>
      </c>
      <c r="I67" s="502" t="s">
        <v>778</v>
      </c>
      <c r="J67" s="504">
        <f>(1+K42)*(1+K45)</f>
        <v>1.10921088</v>
      </c>
      <c r="L67" s="502" t="s">
        <v>778</v>
      </c>
      <c r="M67" s="504">
        <f>1+K42</f>
        <v>1.0576000000000001</v>
      </c>
      <c r="T67" s="496"/>
    </row>
    <row r="68" spans="2:20">
      <c r="B68" s="494"/>
      <c r="C68" s="480"/>
      <c r="D68" s="480"/>
      <c r="E68" s="480"/>
      <c r="F68" s="480"/>
      <c r="G68" s="480"/>
      <c r="H68" s="480"/>
      <c r="I68" s="480"/>
      <c r="J68" s="480"/>
      <c r="K68" s="480"/>
      <c r="L68" s="480"/>
      <c r="M68" s="480"/>
      <c r="N68" s="480"/>
      <c r="O68" s="480"/>
      <c r="P68" s="480"/>
      <c r="Q68" s="480"/>
      <c r="R68" s="480"/>
      <c r="S68" s="480"/>
      <c r="T68" s="497"/>
    </row>
    <row r="69" spans="2:20"/>
  </sheetData>
  <mergeCells count="24">
    <mergeCell ref="C24:S24"/>
    <mergeCell ref="C43:S43"/>
    <mergeCell ref="C47:S47"/>
    <mergeCell ref="C9:S9"/>
    <mergeCell ref="C12:S12"/>
    <mergeCell ref="C15:S15"/>
    <mergeCell ref="C18:S18"/>
    <mergeCell ref="C21:S21"/>
    <mergeCell ref="C51:D51"/>
    <mergeCell ref="F51:G51"/>
    <mergeCell ref="I51:J51"/>
    <mergeCell ref="J2:T5"/>
    <mergeCell ref="C2:I2"/>
    <mergeCell ref="C3:I3"/>
    <mergeCell ref="C4:I4"/>
    <mergeCell ref="D5:I5"/>
    <mergeCell ref="C8:S8"/>
    <mergeCell ref="L51:M51"/>
    <mergeCell ref="C27:S27"/>
    <mergeCell ref="C28:S28"/>
    <mergeCell ref="C31:S31"/>
    <mergeCell ref="C34:S34"/>
    <mergeCell ref="C37:S37"/>
    <mergeCell ref="C40:S40"/>
  </mergeCells>
  <pageMargins left="0.511811024" right="0.511811024" top="0.78740157499999996" bottom="0.78740157499999996" header="0.31496062000000002" footer="0.31496062000000002"/>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7130B-17AA-442E-9544-DF088FDA191A}">
  <sheetPr codeName="Sheet2">
    <tabColor theme="3"/>
  </sheetPr>
  <dimension ref="A1:AX30"/>
  <sheetViews>
    <sheetView showGridLines="0" zoomScale="110" zoomScaleNormal="110" workbookViewId="0">
      <selection activeCell="B8" sqref="B8"/>
    </sheetView>
  </sheetViews>
  <sheetFormatPr defaultColWidth="0" defaultRowHeight="14.25" zeroHeight="1"/>
  <cols>
    <col min="1" max="1" width="1.7109375" style="118" customWidth="1"/>
    <col min="2" max="2" width="33.140625" style="118" customWidth="1"/>
    <col min="3" max="3" width="1.7109375" style="118" customWidth="1"/>
    <col min="4" max="4" width="33.140625" style="118" customWidth="1"/>
    <col min="5" max="5" width="1.7109375" style="118" customWidth="1"/>
    <col min="6" max="6" width="40.5703125" style="118" customWidth="1"/>
    <col min="7" max="7" width="1.7109375" style="118" customWidth="1"/>
    <col min="8" max="8" width="38" style="118" bestFit="1" customWidth="1"/>
    <col min="9" max="9" width="8.28515625" style="118" customWidth="1"/>
    <col min="10" max="10" width="2.85546875" style="118" customWidth="1"/>
    <col min="11" max="50" width="0" style="118" hidden="1" customWidth="1"/>
    <col min="51" max="16384" width="9.140625" style="118" hidden="1"/>
  </cols>
  <sheetData>
    <row r="1" spans="1:37" s="1" customFormat="1" ht="6" customHeight="1"/>
    <row r="2" spans="1:37" s="9" customFormat="1" ht="24.6" customHeight="1">
      <c r="A2" s="2"/>
      <c r="B2" s="529" t="str">
        <f>'Reposicionamento Tarifário'!D2</f>
        <v>Companhia de Saneamento Ambiental do Distrito Federal - CAESB</v>
      </c>
      <c r="C2" s="529"/>
      <c r="D2" s="528"/>
      <c r="E2" s="529"/>
      <c r="F2" s="528"/>
      <c r="G2" s="529"/>
      <c r="H2" s="529"/>
      <c r="I2" s="529"/>
      <c r="J2" s="1"/>
      <c r="K2" s="1"/>
      <c r="L2" s="1"/>
      <c r="M2" s="1"/>
      <c r="N2" s="1"/>
      <c r="O2" s="1"/>
      <c r="P2" s="1"/>
      <c r="Q2" s="1"/>
      <c r="R2" s="1"/>
      <c r="S2" s="1"/>
      <c r="T2" s="1"/>
      <c r="U2" s="1"/>
      <c r="V2" s="1"/>
      <c r="W2" s="1"/>
      <c r="X2" s="1"/>
      <c r="Y2" s="1"/>
      <c r="Z2" s="1"/>
      <c r="AA2" s="1"/>
      <c r="AB2" s="1"/>
      <c r="AC2" s="1"/>
      <c r="AD2" s="1"/>
      <c r="AE2" s="1"/>
      <c r="AF2" s="1"/>
      <c r="AG2" s="1"/>
      <c r="AH2" s="1"/>
      <c r="AI2" s="1"/>
      <c r="AJ2" s="1"/>
      <c r="AK2" s="10"/>
    </row>
    <row r="3" spans="1:37" s="9" customFormat="1" ht="19.5" customHeight="1">
      <c r="A3" s="2"/>
      <c r="B3" s="527" t="str">
        <f>'Reposicionamento Tarifário'!D3</f>
        <v>Revisão Tarifária Periódica (4ª RTP)</v>
      </c>
      <c r="C3" s="527"/>
      <c r="D3" s="528"/>
      <c r="E3" s="527"/>
      <c r="F3" s="528"/>
      <c r="G3" s="527"/>
      <c r="H3" s="527"/>
      <c r="I3" s="527"/>
      <c r="J3" s="1"/>
      <c r="K3" s="1"/>
      <c r="L3" s="1"/>
      <c r="M3" s="1"/>
      <c r="N3" s="1"/>
      <c r="O3" s="1"/>
      <c r="P3" s="1"/>
      <c r="Q3" s="1"/>
      <c r="R3" s="1"/>
      <c r="S3" s="1"/>
      <c r="T3" s="1"/>
      <c r="U3" s="1"/>
      <c r="V3" s="1"/>
      <c r="W3" s="1"/>
      <c r="X3" s="1"/>
      <c r="Y3" s="1"/>
      <c r="Z3" s="1"/>
      <c r="AA3" s="1"/>
      <c r="AB3" s="1"/>
      <c r="AC3" s="1"/>
      <c r="AD3" s="1"/>
      <c r="AE3" s="1"/>
      <c r="AF3" s="1"/>
      <c r="AG3" s="1"/>
      <c r="AH3" s="1"/>
      <c r="AI3" s="1"/>
      <c r="AJ3" s="1"/>
      <c r="AK3" s="10"/>
    </row>
    <row r="4" spans="1:37" s="9" customFormat="1" ht="19.5" customHeight="1">
      <c r="A4" s="2"/>
      <c r="B4" s="527" t="s">
        <v>6</v>
      </c>
      <c r="C4" s="527"/>
      <c r="D4" s="528"/>
      <c r="E4" s="527"/>
      <c r="F4" s="528"/>
      <c r="G4" s="527"/>
      <c r="H4" s="527"/>
      <c r="I4" s="527"/>
      <c r="J4" s="1"/>
      <c r="K4" s="1"/>
      <c r="L4" s="1"/>
      <c r="M4" s="1"/>
      <c r="N4" s="1"/>
      <c r="O4" s="1"/>
      <c r="P4" s="1"/>
      <c r="Q4" s="1"/>
      <c r="R4" s="1"/>
      <c r="S4" s="1"/>
      <c r="T4" s="1"/>
      <c r="U4" s="1"/>
      <c r="V4" s="1"/>
      <c r="W4" s="1"/>
      <c r="X4" s="1"/>
      <c r="Y4" s="1"/>
      <c r="Z4" s="1"/>
      <c r="AA4" s="1"/>
      <c r="AB4" s="1"/>
      <c r="AC4" s="1"/>
      <c r="AD4" s="1"/>
      <c r="AE4" s="1"/>
      <c r="AF4" s="1"/>
      <c r="AG4" s="1"/>
      <c r="AH4" s="1"/>
      <c r="AI4" s="1"/>
      <c r="AJ4" s="1"/>
      <c r="AK4" s="10"/>
    </row>
    <row r="5" spans="1:37" s="9" customFormat="1" ht="15" customHeight="1">
      <c r="A5" s="2"/>
      <c r="B5" s="528"/>
      <c r="C5" s="527"/>
      <c r="D5" s="528"/>
      <c r="E5" s="527"/>
      <c r="F5" s="528"/>
      <c r="G5" s="527"/>
      <c r="H5" s="527"/>
      <c r="I5" s="527"/>
      <c r="J5" s="1"/>
      <c r="K5" s="1"/>
      <c r="L5" s="1"/>
      <c r="M5" s="1"/>
      <c r="N5" s="1"/>
      <c r="O5" s="1"/>
      <c r="P5" s="1"/>
      <c r="Q5" s="1"/>
      <c r="R5" s="1"/>
      <c r="S5" s="1"/>
      <c r="T5" s="1"/>
      <c r="U5" s="1"/>
      <c r="V5" s="1"/>
      <c r="W5" s="1"/>
      <c r="X5" s="1"/>
      <c r="Y5" s="1"/>
      <c r="Z5" s="1"/>
      <c r="AA5" s="1"/>
      <c r="AB5" s="1"/>
      <c r="AC5" s="1"/>
      <c r="AD5" s="1"/>
      <c r="AE5" s="1"/>
      <c r="AF5" s="1"/>
      <c r="AG5" s="1"/>
      <c r="AH5" s="1"/>
      <c r="AI5" s="1"/>
      <c r="AJ5" s="1"/>
      <c r="AK5" s="10"/>
    </row>
    <row r="6" spans="1:37" ht="6" customHeight="1"/>
    <row r="7" spans="1:37" ht="12" customHeight="1"/>
    <row r="8" spans="1:37" ht="14.25" customHeight="1">
      <c r="B8" s="534" t="s">
        <v>7</v>
      </c>
      <c r="C8" s="535"/>
      <c r="D8" s="534" t="s">
        <v>8</v>
      </c>
      <c r="E8" s="535"/>
      <c r="F8" s="534" t="s">
        <v>9</v>
      </c>
      <c r="H8" s="534" t="s">
        <v>10</v>
      </c>
    </row>
    <row r="9" spans="1:37" ht="15">
      <c r="B9" s="536" t="s">
        <v>11</v>
      </c>
      <c r="C9" s="535"/>
      <c r="D9" s="536" t="s">
        <v>12</v>
      </c>
      <c r="E9" s="535"/>
      <c r="F9" s="538" t="s">
        <v>13</v>
      </c>
      <c r="H9" s="536" t="s">
        <v>14</v>
      </c>
      <c r="I9" s="536"/>
    </row>
    <row r="10" spans="1:37" ht="15">
      <c r="B10" s="536" t="s">
        <v>15</v>
      </c>
      <c r="C10" s="535"/>
      <c r="D10" s="537" t="s">
        <v>16</v>
      </c>
      <c r="E10" s="535"/>
      <c r="F10" s="537" t="s">
        <v>17</v>
      </c>
      <c r="H10" s="536" t="s">
        <v>18</v>
      </c>
    </row>
    <row r="11" spans="1:37" ht="15">
      <c r="B11" s="536" t="s">
        <v>19</v>
      </c>
      <c r="C11" s="535"/>
      <c r="D11" s="536" t="s">
        <v>20</v>
      </c>
      <c r="E11" s="535"/>
      <c r="F11" s="538" t="s">
        <v>21</v>
      </c>
      <c r="H11" s="536" t="s">
        <v>22</v>
      </c>
    </row>
    <row r="12" spans="1:37" ht="15">
      <c r="B12" s="538" t="s">
        <v>23</v>
      </c>
      <c r="C12" s="535"/>
      <c r="D12" s="536" t="s">
        <v>24</v>
      </c>
      <c r="E12" s="535"/>
      <c r="F12" s="538" t="s">
        <v>25</v>
      </c>
    </row>
    <row r="13" spans="1:37" ht="15">
      <c r="B13" s="538" t="s">
        <v>26</v>
      </c>
      <c r="C13" s="535"/>
      <c r="D13" s="536" t="s">
        <v>27</v>
      </c>
      <c r="E13" s="535"/>
      <c r="F13" s="538" t="s">
        <v>28</v>
      </c>
    </row>
    <row r="14" spans="1:37" ht="15">
      <c r="B14" s="538" t="s">
        <v>29</v>
      </c>
      <c r="C14" s="535"/>
      <c r="D14" s="538" t="s">
        <v>30</v>
      </c>
      <c r="E14" s="535"/>
      <c r="F14" s="538" t="s">
        <v>31</v>
      </c>
    </row>
    <row r="15" spans="1:37" ht="15">
      <c r="B15" s="535"/>
      <c r="C15" s="535"/>
      <c r="D15" s="535"/>
      <c r="E15" s="535"/>
      <c r="F15" s="537" t="s">
        <v>32</v>
      </c>
    </row>
    <row r="16" spans="1:37" ht="15">
      <c r="B16" s="535"/>
      <c r="C16" s="535"/>
      <c r="D16" s="537"/>
      <c r="E16" s="535"/>
      <c r="F16" s="537" t="s">
        <v>33</v>
      </c>
    </row>
    <row r="17" spans="2:9" ht="15">
      <c r="B17" s="535"/>
      <c r="C17" s="535"/>
      <c r="D17" s="537"/>
      <c r="E17" s="535"/>
      <c r="F17" s="537" t="s">
        <v>34</v>
      </c>
    </row>
    <row r="18" spans="2:9" ht="15">
      <c r="B18" s="535"/>
      <c r="C18" s="535"/>
      <c r="D18" s="537"/>
      <c r="E18" s="535"/>
      <c r="F18" s="537" t="s">
        <v>35</v>
      </c>
    </row>
    <row r="19" spans="2:9" ht="15">
      <c r="B19" s="535"/>
      <c r="C19" s="535"/>
      <c r="D19" s="537"/>
      <c r="E19" s="535"/>
      <c r="F19" s="538" t="s">
        <v>36</v>
      </c>
    </row>
    <row r="20" spans="2:9" ht="15">
      <c r="B20" s="535"/>
      <c r="C20" s="535"/>
      <c r="D20" s="537"/>
      <c r="E20" s="535"/>
      <c r="F20" s="537" t="s">
        <v>37</v>
      </c>
    </row>
    <row r="21" spans="2:9" ht="15">
      <c r="B21" s="535"/>
      <c r="C21" s="535"/>
      <c r="D21" s="536"/>
      <c r="E21" s="535"/>
      <c r="F21" s="537" t="s">
        <v>38</v>
      </c>
    </row>
    <row r="22" spans="2:9" ht="15">
      <c r="B22" s="535"/>
      <c r="C22" s="535"/>
      <c r="D22" s="536"/>
      <c r="E22" s="535"/>
      <c r="F22" s="536" t="s">
        <v>39</v>
      </c>
    </row>
    <row r="23" spans="2:9" ht="15">
      <c r="B23" s="535"/>
      <c r="C23" s="535"/>
      <c r="D23" s="537"/>
      <c r="E23" s="535"/>
      <c r="F23" s="537"/>
    </row>
    <row r="24" spans="2:9" ht="15">
      <c r="B24" s="535"/>
      <c r="C24" s="535"/>
      <c r="D24" s="536"/>
      <c r="E24" s="535"/>
    </row>
    <row r="25" spans="2:9">
      <c r="B25" s="535"/>
      <c r="C25" s="535"/>
    </row>
    <row r="26" spans="2:9">
      <c r="B26" s="535"/>
      <c r="C26" s="535"/>
    </row>
    <row r="27" spans="2:9" ht="6" customHeight="1"/>
    <row r="28" spans="2:9" ht="6" customHeight="1">
      <c r="B28" s="202"/>
      <c r="C28" s="202"/>
      <c r="D28" s="202"/>
      <c r="E28" s="202"/>
      <c r="F28" s="202"/>
      <c r="G28" s="202"/>
      <c r="H28" s="202"/>
      <c r="I28" s="202"/>
    </row>
    <row r="29" spans="2:9"/>
    <row r="30" spans="2:9"/>
  </sheetData>
  <hyperlinks>
    <hyperlink ref="F8" location="'Parcela B &gt;'!A1" display="Parcela B" xr:uid="{D9F02DBC-B6AC-4C82-8ABD-C005A90711E5}"/>
    <hyperlink ref="D8" location="'Parcela A &gt;'!A1" display="Parcela A" xr:uid="{8D8BEC23-85C2-4042-9724-24B3A976B50E}"/>
    <hyperlink ref="B8" location="'Reposicionamento Tarifário'!A1" display="Reposicionamento Tarifário" xr:uid="{A16A7BCE-50CF-464F-A610-E1B107866A77}"/>
    <hyperlink ref="D9" location="'Bônus-desconto'!A1" display="Bônus-desconto" xr:uid="{A62F015C-18B9-4CC6-9FD2-EB4628E34655}"/>
    <hyperlink ref="D10" location="TFS_TFU!A1" display="TFS e TFU" xr:uid="{E6DE0911-D132-47BD-ABC3-5AAA68503BBE}"/>
    <hyperlink ref="D11" location="'Vol.água e esg. Fat. (m³) '!A1" display="Vol.água e esg. Fat. (m³) 2020" xr:uid="{10D7BB18-B00F-4D77-9B6C-4EEF52C9B795}"/>
    <hyperlink ref="D12" location="'Vol.água prod_esg col.(m³) 2023'!A1" display="Vol.água prod. esg col.(m³) 2023" xr:uid="{64F79139-9081-4DAE-91EF-E968D85261AA}"/>
    <hyperlink ref="D13" location="'Rec. Op. Direta (R$) 2023'!A1" display="Rec. Op. Direta (R$) 2023" xr:uid="{9BE055AE-364C-4B05-9956-8529283E065C}"/>
    <hyperlink ref="D14" location="'Conselho e Recursos hídricos'!A1" display="'Conselho dos consumidores e pagamento por uso dos Recursos hídricos" xr:uid="{BD90E674-71A5-4A36-9946-32856722C094}"/>
    <hyperlink ref="F9" location="'Custos Operacionais'!A1" display="OPEX " xr:uid="{8FB4736C-9DC3-455C-B61D-023E30B52027}"/>
    <hyperlink ref="F11" location="CO_Pessoal_Ajuste!A1" display="Custo de pessoal - ajuste regulatório" xr:uid="{D80497EC-40AF-40A8-A61B-5FB823EEA747}"/>
    <hyperlink ref="F12" location="'Índices de Preço (IPCA)'!A1" display="Índice de Preço (IPCA)" xr:uid="{3281728F-FB40-4247-9A73-C9F426F8628C}"/>
    <hyperlink ref="F14" location="CO_Energia_Elétrica!A1" display="OPEX Energia elétrica" xr:uid="{22352201-0F3B-46F0-97E2-50E55BF8E238}"/>
    <hyperlink ref="F16" location="'Rec. Irrec'!A1" display="Receitas Irrecuparáveis" xr:uid="{B81F10CC-C0BE-48E6-B111-18EDB7712932}"/>
    <hyperlink ref="F15" location="'Curva de envelhecimento '!A1" display="Curva de envelhecimento - Aging" xr:uid="{DE6742AC-4900-4A49-9C6E-A8DFD564A44C}"/>
    <hyperlink ref="F17" location="'Rem. Adequada'!A1" display="Remuneração Adequada " xr:uid="{F6E01F5C-B72E-4C60-80EC-266326962D1B}"/>
    <hyperlink ref="F19" location="'BAR Incremental'!A1" display="Base de Ativos Regulatória Incremental" xr:uid="{49823F8C-963B-4B3D-8C93-03C3CF324E94}"/>
    <hyperlink ref="F20" location="WACC!A1" display="WACC" xr:uid="{6E021779-A6CE-46E5-AD95-9DDFA339CC5F}"/>
    <hyperlink ref="F21" location="Beta_β!A1" display="Beta β" xr:uid="{8FF6B25E-CA0F-42DB-979A-84C82679E0A0}"/>
    <hyperlink ref="F22" location="Estrutura_Capital!A1" display="Estrutura de Capital" xr:uid="{931FF652-E5EE-4C8C-8B14-760EEFE5291D}"/>
    <hyperlink ref="B9" location="'Outras Receitas'!A1" display="Outras Receitas" xr:uid="{BDC9B110-C357-48D2-8943-016627A957A1}"/>
    <hyperlink ref="B10" location="Rec_Verificada!A1" display="Receita Verificada" xr:uid="{BEEEBF2B-9019-4C78-976A-418EFB13E83A}"/>
    <hyperlink ref="B11" location="' Índice_atualização'!A1" display="Índices de atualização" xr:uid="{CC5499FC-231D-4702-A228-CB8C5E147228}"/>
    <hyperlink ref="F10" location="BD_OPEX!A1" display="Banco de Base do OPEX" xr:uid="{95D6E5A8-BDBE-4CB6-885E-DFB4BDAC05B9}"/>
    <hyperlink ref="F18" location="Almoxarifado!A1" display="Almoxarifado em operações" xr:uid="{6440888F-0941-4286-A301-D6488F42CCEA}"/>
    <hyperlink ref="H8" location="'Parcela CF &gt;'!A1" display="Parcela CF" xr:uid="{E9BA24DE-1FCF-46C1-9CB4-F4B66D881BA9}"/>
    <hyperlink ref="H9" location="'Componente Financeiro'!A1" display="Componente Financeiro" xr:uid="{5F3F79D7-22A9-40CD-AB0A-160732674E9A}"/>
    <hyperlink ref="B12" location="'Projeção do Mercado'!A1" display="Projeção do Mercado" xr:uid="{74E8A923-8EE4-4539-8F52-BD64912B8C44}"/>
    <hyperlink ref="B13" location="'Tarifas 2024'!A1" display="Tarifas 2024" xr:uid="{D0C8A14E-B777-4BC6-8708-31ED6CEF3817}"/>
    <hyperlink ref="F13" location="FR_Energia_Elétrica!A1" display="Energia Elétrica gerada por fontes renováveis" xr:uid="{83C8D2C8-1A50-4B3B-A0D0-91828E533DA2}"/>
    <hyperlink ref="H10" location="'Compensação Tributária'!A1" display="Compensação Tributária PASEP/COFINS" xr:uid="{6072A0CA-868C-4BCA-A300-7D9F8F9AC914}"/>
    <hyperlink ref="H11" location="'Compensação RTA 2023'!A1" display="Compensação RTA 2023" xr:uid="{D47CD021-CD55-4AC6-983A-2F782370D796}"/>
    <hyperlink ref="B14" location="'Impacto real ao usuário'!A1" display="Impacto real ao usuário" xr:uid="{BABB6FF5-A01E-459F-A43D-9EE3A4972B4C}"/>
  </hyperlinks>
  <pageMargins left="0.7" right="0.7" top="0.75" bottom="0.75"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4ACD3-89D5-40D4-857F-3C8C4CB13D03}">
  <sheetPr>
    <tabColor theme="7"/>
  </sheetPr>
  <dimension ref="A1:AH53"/>
  <sheetViews>
    <sheetView showGridLines="0" topLeftCell="A8" workbookViewId="0">
      <selection activeCell="E37" sqref="E37"/>
    </sheetView>
  </sheetViews>
  <sheetFormatPr defaultColWidth="0" defaultRowHeight="15" zeroHeight="1"/>
  <cols>
    <col min="1" max="2" width="1.28515625" style="271" customWidth="1"/>
    <col min="3" max="3" width="20" style="271" customWidth="1"/>
    <col min="4" max="4" width="15.28515625" style="271" customWidth="1"/>
    <col min="5" max="5" width="14.5703125" style="271" customWidth="1"/>
    <col min="6" max="6" width="2.7109375" style="271" customWidth="1"/>
    <col min="7" max="7" width="8.85546875" style="271" hidden="1" customWidth="1"/>
    <col min="8" max="8" width="9.7109375" style="271" hidden="1" customWidth="1"/>
    <col min="9" max="9" width="15.7109375" style="271" customWidth="1"/>
    <col min="10" max="10" width="15.28515625" style="271" customWidth="1"/>
    <col min="11" max="11" width="14.5703125" style="271" customWidth="1"/>
    <col min="12" max="12" width="2.7109375" style="271" customWidth="1"/>
    <col min="13" max="13" width="8.85546875" style="271" customWidth="1"/>
    <col min="14" max="14" width="6.85546875" style="271" customWidth="1"/>
    <col min="15" max="15" width="13.7109375" style="271" customWidth="1"/>
    <col min="16" max="16" width="9.140625" style="271" customWidth="1"/>
    <col min="17" max="34" width="0" style="271" hidden="1" customWidth="1"/>
    <col min="35" max="16384" width="9.140625" style="271" hidden="1"/>
  </cols>
  <sheetData>
    <row r="1" spans="2:34" ht="9.75" customHeight="1"/>
    <row r="2" spans="2:34" s="424" customFormat="1" ht="20.25">
      <c r="B2" s="688"/>
      <c r="C2" s="27" t="str">
        <f>'Reposicionamento Tarifário'!D2</f>
        <v>Companhia de Saneamento Ambiental do Distrito Federal - CAESB</v>
      </c>
      <c r="D2" s="687"/>
      <c r="E2" s="687"/>
      <c r="F2" s="687"/>
      <c r="G2" s="687"/>
      <c r="H2" s="687"/>
      <c r="I2" s="687"/>
      <c r="J2" s="687"/>
      <c r="K2" s="687"/>
      <c r="L2" s="687"/>
      <c r="M2" s="687"/>
      <c r="N2" s="687"/>
    </row>
    <row r="3" spans="2:34" s="424" customFormat="1" ht="18">
      <c r="B3" s="688"/>
      <c r="C3" s="4" t="str">
        <f>'Reposicionamento Tarifário'!D3</f>
        <v>Revisão Tarifária Periódica (4ª RTP)</v>
      </c>
      <c r="D3" s="687"/>
      <c r="E3" s="687"/>
      <c r="F3" s="687"/>
      <c r="G3" s="687"/>
      <c r="H3" s="687"/>
      <c r="I3" s="687"/>
      <c r="J3" s="687"/>
      <c r="K3" s="687"/>
      <c r="L3" s="687"/>
      <c r="M3" s="687"/>
      <c r="N3" s="687"/>
    </row>
    <row r="4" spans="2:34" s="424" customFormat="1" ht="18">
      <c r="B4" s="688"/>
      <c r="C4" s="4" t="s">
        <v>793</v>
      </c>
      <c r="D4" s="687"/>
      <c r="E4" s="687"/>
      <c r="F4" s="687"/>
      <c r="G4" s="687"/>
      <c r="H4" s="687"/>
      <c r="I4" s="687"/>
      <c r="J4" s="687"/>
      <c r="K4" s="687"/>
      <c r="L4" s="687"/>
      <c r="M4" s="687"/>
      <c r="N4" s="687"/>
    </row>
    <row r="5" spans="2:34" s="424" customFormat="1" ht="18">
      <c r="B5" s="688"/>
      <c r="C5" s="7" t="s">
        <v>145</v>
      </c>
      <c r="D5" s="687"/>
      <c r="E5" s="687"/>
      <c r="F5" s="687"/>
      <c r="G5" s="687"/>
      <c r="H5" s="687"/>
      <c r="I5" s="687"/>
      <c r="J5" s="687"/>
      <c r="K5" s="687"/>
      <c r="L5" s="687"/>
      <c r="M5" s="687"/>
      <c r="N5" s="687"/>
    </row>
    <row r="6" spans="2:34" s="688" customFormat="1" ht="30" customHeight="1">
      <c r="C6" s="689"/>
      <c r="D6" s="421"/>
      <c r="E6" s="32"/>
      <c r="F6" s="32"/>
      <c r="G6" s="32"/>
      <c r="H6" s="32"/>
      <c r="I6" s="690"/>
      <c r="J6" s="690"/>
      <c r="K6" s="690"/>
      <c r="L6" s="690"/>
      <c r="M6" s="690"/>
      <c r="N6" s="690"/>
      <c r="O6" s="271"/>
      <c r="P6" s="271"/>
      <c r="Q6" s="271"/>
      <c r="R6" s="271"/>
      <c r="S6" s="271"/>
      <c r="T6" s="271"/>
      <c r="U6" s="271"/>
      <c r="V6" s="271"/>
      <c r="W6" s="271"/>
      <c r="X6" s="271"/>
      <c r="Y6" s="271"/>
      <c r="Z6" s="271"/>
      <c r="AA6" s="271"/>
      <c r="AB6" s="271"/>
      <c r="AC6" s="271"/>
      <c r="AD6" s="271"/>
      <c r="AE6" s="271"/>
      <c r="AF6" s="271"/>
      <c r="AG6" s="271"/>
      <c r="AH6" s="271"/>
    </row>
    <row r="7" spans="2:34" s="691" customFormat="1">
      <c r="C7" s="692"/>
      <c r="E7" s="148"/>
      <c r="F7" s="148"/>
      <c r="G7" s="148"/>
      <c r="H7" s="148"/>
      <c r="I7" s="277"/>
      <c r="J7" s="277"/>
      <c r="K7" s="277"/>
      <c r="L7" s="277"/>
      <c r="M7" s="277"/>
      <c r="N7" s="277"/>
      <c r="O7" s="277"/>
      <c r="P7" s="277"/>
      <c r="Q7" s="277"/>
      <c r="R7" s="277"/>
      <c r="S7" s="277"/>
      <c r="T7" s="277"/>
      <c r="U7" s="277"/>
      <c r="V7" s="277"/>
      <c r="W7" s="277"/>
      <c r="X7" s="277"/>
      <c r="Y7" s="277"/>
      <c r="Z7" s="277"/>
      <c r="AA7" s="277"/>
      <c r="AB7" s="277"/>
      <c r="AC7" s="277"/>
      <c r="AD7" s="277"/>
      <c r="AE7" s="277"/>
      <c r="AF7" s="277"/>
      <c r="AG7" s="277"/>
      <c r="AH7" s="277"/>
    </row>
    <row r="8" spans="2:34" customFormat="1" ht="19.5" customHeight="1">
      <c r="C8" s="1067" t="s">
        <v>794</v>
      </c>
      <c r="D8" s="1068"/>
      <c r="E8" s="1068"/>
      <c r="F8" s="1068"/>
      <c r="G8" s="1068"/>
      <c r="H8" s="1068"/>
      <c r="I8" s="1068"/>
      <c r="J8" s="1068"/>
      <c r="K8" s="1069"/>
      <c r="M8" s="277"/>
      <c r="N8" s="277"/>
    </row>
    <row r="9" spans="2:34" customFormat="1" ht="7.5" customHeight="1">
      <c r="C9" s="812"/>
      <c r="D9" s="812"/>
      <c r="E9" s="812"/>
      <c r="F9" s="812"/>
      <c r="G9" s="812"/>
      <c r="H9" s="812"/>
      <c r="I9" s="812"/>
      <c r="J9" s="812"/>
      <c r="K9" s="812"/>
    </row>
    <row r="10" spans="2:34" ht="18" customHeight="1">
      <c r="C10" s="1070" t="s">
        <v>795</v>
      </c>
      <c r="D10" s="1071"/>
      <c r="E10" s="1072"/>
      <c r="F10"/>
      <c r="G10"/>
      <c r="H10"/>
      <c r="I10" s="1070" t="s">
        <v>796</v>
      </c>
      <c r="J10" s="1071"/>
      <c r="K10" s="1072"/>
      <c r="M10"/>
      <c r="N10"/>
    </row>
    <row r="11" spans="2:34">
      <c r="C11" s="813" t="s">
        <v>797</v>
      </c>
      <c r="D11" s="770">
        <v>2018</v>
      </c>
      <c r="E11" s="814">
        <v>-3417417.59</v>
      </c>
      <c r="F11"/>
      <c r="G11"/>
      <c r="H11"/>
      <c r="I11" s="813" t="s">
        <v>797</v>
      </c>
      <c r="J11" s="770">
        <v>2018</v>
      </c>
      <c r="K11" s="814">
        <v>-3417417.59</v>
      </c>
      <c r="L11"/>
      <c r="M11" s="452" t="s">
        <v>798</v>
      </c>
      <c r="N11" s="641">
        <f>IRR(K11:K31)</f>
        <v>7.5599980621459784E-2</v>
      </c>
      <c r="O11"/>
      <c r="P11"/>
      <c r="Q11"/>
    </row>
    <row r="12" spans="2:34">
      <c r="C12" s="813" t="s">
        <v>799</v>
      </c>
      <c r="D12" s="770">
        <v>2019</v>
      </c>
      <c r="E12" s="775">
        <v>609212.69999999995</v>
      </c>
      <c r="F12" s="695"/>
      <c r="G12" s="698" t="s">
        <v>798</v>
      </c>
      <c r="H12" s="696">
        <f>IRR(E11:E31)</f>
        <v>0.17063492319447793</v>
      </c>
      <c r="I12" s="813" t="s">
        <v>799</v>
      </c>
      <c r="J12" s="770">
        <v>2019</v>
      </c>
      <c r="K12" s="775">
        <v>336753.05</v>
      </c>
      <c r="M12" s="698"/>
      <c r="N12"/>
      <c r="O12"/>
    </row>
    <row r="13" spans="2:34">
      <c r="C13" s="813" t="s">
        <v>800</v>
      </c>
      <c r="D13" s="770">
        <v>2020</v>
      </c>
      <c r="E13" s="775">
        <v>609212.69999999995</v>
      </c>
      <c r="F13" s="697"/>
      <c r="G13" s="698"/>
      <c r="H13"/>
      <c r="I13" s="813" t="s">
        <v>800</v>
      </c>
      <c r="J13" s="770">
        <v>2020</v>
      </c>
      <c r="K13" s="775">
        <v>336753.05</v>
      </c>
      <c r="M13" s="452" t="s">
        <v>37</v>
      </c>
      <c r="N13" s="641">
        <f>WACC!D24</f>
        <v>7.562773275863062E-2</v>
      </c>
      <c r="O13"/>
    </row>
    <row r="14" spans="2:34">
      <c r="C14" s="813" t="s">
        <v>801</v>
      </c>
      <c r="D14" s="770">
        <v>2021</v>
      </c>
      <c r="E14" s="775">
        <v>609212.69999999995</v>
      </c>
      <c r="F14" s="697"/>
      <c r="G14" s="698" t="s">
        <v>37</v>
      </c>
      <c r="H14" s="696">
        <v>7.5600000000000001E-2</v>
      </c>
      <c r="I14" s="813" t="s">
        <v>801</v>
      </c>
      <c r="J14" s="770">
        <v>2021</v>
      </c>
      <c r="K14" s="775">
        <v>336753.05</v>
      </c>
      <c r="O14"/>
    </row>
    <row r="15" spans="2:34">
      <c r="C15" s="813" t="s">
        <v>802</v>
      </c>
      <c r="D15" s="770">
        <v>2022</v>
      </c>
      <c r="E15" s="775">
        <v>609212.69999999995</v>
      </c>
      <c r="F15" s="697"/>
      <c r="G15" s="697"/>
      <c r="H15" s="697"/>
      <c r="I15" s="813" t="s">
        <v>802</v>
      </c>
      <c r="J15" s="770">
        <v>2022</v>
      </c>
      <c r="K15" s="775">
        <v>336753.05</v>
      </c>
      <c r="O15"/>
      <c r="P15"/>
      <c r="Q15"/>
    </row>
    <row r="16" spans="2:34">
      <c r="C16" s="813" t="s">
        <v>803</v>
      </c>
      <c r="D16" s="770">
        <v>2023</v>
      </c>
      <c r="E16" s="775">
        <v>609212.69999999995</v>
      </c>
      <c r="F16" s="697"/>
      <c r="G16" s="697"/>
      <c r="H16" s="697"/>
      <c r="I16" s="813" t="s">
        <v>803</v>
      </c>
      <c r="J16" s="770">
        <v>2023</v>
      </c>
      <c r="K16" s="775">
        <v>336753.05</v>
      </c>
      <c r="M16" s="861"/>
      <c r="O16"/>
      <c r="P16"/>
      <c r="Q16"/>
    </row>
    <row r="17" spans="3:17">
      <c r="C17" s="813" t="s">
        <v>804</v>
      </c>
      <c r="D17" s="770">
        <v>2024</v>
      </c>
      <c r="E17" s="775">
        <v>609212.69999999995</v>
      </c>
      <c r="F17" s="697"/>
      <c r="G17" s="697"/>
      <c r="H17" s="697"/>
      <c r="I17" s="813" t="s">
        <v>804</v>
      </c>
      <c r="J17" s="770">
        <v>2024</v>
      </c>
      <c r="K17" s="775">
        <v>336753.05</v>
      </c>
      <c r="O17"/>
      <c r="P17"/>
      <c r="Q17"/>
    </row>
    <row r="18" spans="3:17">
      <c r="C18" s="813" t="s">
        <v>805</v>
      </c>
      <c r="D18" s="770">
        <v>2025</v>
      </c>
      <c r="E18" s="775">
        <v>609212.69999999995</v>
      </c>
      <c r="F18" s="697"/>
      <c r="G18" s="697"/>
      <c r="H18" s="697"/>
      <c r="I18" s="813" t="s">
        <v>805</v>
      </c>
      <c r="J18" s="770">
        <v>2025</v>
      </c>
      <c r="K18" s="775">
        <v>336753.05</v>
      </c>
      <c r="O18"/>
      <c r="P18"/>
      <c r="Q18"/>
    </row>
    <row r="19" spans="3:17">
      <c r="C19" s="813" t="s">
        <v>806</v>
      </c>
      <c r="D19" s="770">
        <v>2026</v>
      </c>
      <c r="E19" s="775">
        <v>609212.69999999995</v>
      </c>
      <c r="F19" s="697"/>
      <c r="G19" s="697"/>
      <c r="H19" s="697"/>
      <c r="I19" s="813" t="s">
        <v>806</v>
      </c>
      <c r="J19" s="770">
        <v>2026</v>
      </c>
      <c r="K19" s="775">
        <v>336753.05</v>
      </c>
      <c r="O19"/>
      <c r="P19"/>
      <c r="Q19"/>
    </row>
    <row r="20" spans="3:17">
      <c r="C20" s="813" t="s">
        <v>807</v>
      </c>
      <c r="D20" s="770">
        <v>2027</v>
      </c>
      <c r="E20" s="775">
        <v>609212.69999999995</v>
      </c>
      <c r="F20" s="697"/>
      <c r="G20" s="697"/>
      <c r="H20" s="697"/>
      <c r="I20" s="813" t="s">
        <v>807</v>
      </c>
      <c r="J20" s="770">
        <v>2027</v>
      </c>
      <c r="K20" s="775">
        <v>336753.05</v>
      </c>
      <c r="O20"/>
      <c r="P20"/>
      <c r="Q20"/>
    </row>
    <row r="21" spans="3:17">
      <c r="C21" s="813" t="s">
        <v>808</v>
      </c>
      <c r="D21" s="770">
        <v>2028</v>
      </c>
      <c r="E21" s="775">
        <v>609212.69999999995</v>
      </c>
      <c r="F21" s="697"/>
      <c r="G21" s="697"/>
      <c r="H21" s="697"/>
      <c r="I21" s="813" t="s">
        <v>808</v>
      </c>
      <c r="J21" s="770">
        <v>2028</v>
      </c>
      <c r="K21" s="775">
        <v>336753.05</v>
      </c>
      <c r="O21"/>
      <c r="P21"/>
      <c r="Q21"/>
    </row>
    <row r="22" spans="3:17">
      <c r="C22" s="813" t="s">
        <v>809</v>
      </c>
      <c r="D22" s="770">
        <v>2029</v>
      </c>
      <c r="E22" s="775">
        <v>609212.69999999995</v>
      </c>
      <c r="F22" s="697"/>
      <c r="G22" s="697"/>
      <c r="H22" s="697"/>
      <c r="I22" s="813" t="s">
        <v>809</v>
      </c>
      <c r="J22" s="770">
        <v>2029</v>
      </c>
      <c r="K22" s="775">
        <v>336753.05</v>
      </c>
      <c r="O22"/>
      <c r="P22"/>
      <c r="Q22"/>
    </row>
    <row r="23" spans="3:17">
      <c r="C23" s="813" t="s">
        <v>810</v>
      </c>
      <c r="D23" s="770">
        <v>2030</v>
      </c>
      <c r="E23" s="775">
        <v>609212.69999999995</v>
      </c>
      <c r="F23" s="697"/>
      <c r="G23" s="697"/>
      <c r="H23" s="697"/>
      <c r="I23" s="813" t="s">
        <v>810</v>
      </c>
      <c r="J23" s="770">
        <v>2030</v>
      </c>
      <c r="K23" s="775">
        <v>336753.05</v>
      </c>
      <c r="O23" s="610"/>
      <c r="P23"/>
      <c r="Q23"/>
    </row>
    <row r="24" spans="3:17">
      <c r="C24" s="813" t="s">
        <v>811</v>
      </c>
      <c r="D24" s="770">
        <v>2031</v>
      </c>
      <c r="E24" s="775">
        <v>609212.69999999995</v>
      </c>
      <c r="F24" s="697"/>
      <c r="G24" s="697"/>
      <c r="H24" s="697"/>
      <c r="I24" s="813" t="s">
        <v>811</v>
      </c>
      <c r="J24" s="770">
        <v>2031</v>
      </c>
      <c r="K24" s="775">
        <v>336753.05</v>
      </c>
      <c r="O24" s="610"/>
      <c r="P24"/>
      <c r="Q24"/>
    </row>
    <row r="25" spans="3:17">
      <c r="C25" s="813" t="s">
        <v>812</v>
      </c>
      <c r="D25" s="770">
        <v>2032</v>
      </c>
      <c r="E25" s="775">
        <v>609212.69999999995</v>
      </c>
      <c r="F25" s="697"/>
      <c r="G25" s="697"/>
      <c r="H25" s="697"/>
      <c r="I25" s="813" t="s">
        <v>812</v>
      </c>
      <c r="J25" s="770">
        <v>2032</v>
      </c>
      <c r="K25" s="775">
        <v>336753.05</v>
      </c>
      <c r="O25" s="610"/>
      <c r="P25"/>
      <c r="Q25"/>
    </row>
    <row r="26" spans="3:17">
      <c r="C26" s="813" t="s">
        <v>813</v>
      </c>
      <c r="D26" s="770">
        <v>2033</v>
      </c>
      <c r="E26" s="775">
        <v>609212.69999999995</v>
      </c>
      <c r="F26" s="697"/>
      <c r="G26" s="697"/>
      <c r="H26" s="697"/>
      <c r="I26" s="813" t="s">
        <v>813</v>
      </c>
      <c r="J26" s="770">
        <v>2033</v>
      </c>
      <c r="K26" s="775">
        <v>336753.05</v>
      </c>
      <c r="O26"/>
      <c r="P26"/>
      <c r="Q26"/>
    </row>
    <row r="27" spans="3:17">
      <c r="C27" s="813" t="s">
        <v>814</v>
      </c>
      <c r="D27" s="770">
        <v>2034</v>
      </c>
      <c r="E27" s="775">
        <v>609212.69999999995</v>
      </c>
      <c r="F27" s="697"/>
      <c r="G27" s="697"/>
      <c r="H27" s="697"/>
      <c r="I27" s="813" t="s">
        <v>814</v>
      </c>
      <c r="J27" s="770">
        <v>2034</v>
      </c>
      <c r="K27" s="775">
        <v>336753.05</v>
      </c>
      <c r="O27"/>
      <c r="P27"/>
      <c r="Q27"/>
    </row>
    <row r="28" spans="3:17">
      <c r="C28" s="813" t="s">
        <v>815</v>
      </c>
      <c r="D28" s="770">
        <v>2035</v>
      </c>
      <c r="E28" s="775">
        <v>609212.69999999995</v>
      </c>
      <c r="F28" s="697"/>
      <c r="G28" s="697"/>
      <c r="H28" s="697"/>
      <c r="I28" s="813" t="s">
        <v>815</v>
      </c>
      <c r="J28" s="770">
        <v>2035</v>
      </c>
      <c r="K28" s="775">
        <v>336753.05</v>
      </c>
      <c r="O28"/>
      <c r="P28"/>
      <c r="Q28"/>
    </row>
    <row r="29" spans="3:17">
      <c r="C29" s="813" t="s">
        <v>816</v>
      </c>
      <c r="D29" s="770">
        <v>2036</v>
      </c>
      <c r="E29" s="775">
        <v>609212.69999999995</v>
      </c>
      <c r="F29" s="697"/>
      <c r="G29" s="697"/>
      <c r="H29" s="697"/>
      <c r="I29" s="813" t="s">
        <v>816</v>
      </c>
      <c r="J29" s="770">
        <v>2036</v>
      </c>
      <c r="K29" s="775">
        <v>336753.05</v>
      </c>
      <c r="O29"/>
      <c r="P29"/>
      <c r="Q29"/>
    </row>
    <row r="30" spans="3:17">
      <c r="C30" s="813" t="s">
        <v>817</v>
      </c>
      <c r="D30" s="770">
        <v>2037</v>
      </c>
      <c r="E30" s="775">
        <v>609212.69999999995</v>
      </c>
      <c r="F30" s="697"/>
      <c r="G30" s="697"/>
      <c r="H30" s="697"/>
      <c r="I30" s="813" t="s">
        <v>817</v>
      </c>
      <c r="J30" s="770">
        <v>2037</v>
      </c>
      <c r="K30" s="775">
        <v>336753.05</v>
      </c>
      <c r="O30"/>
      <c r="P30"/>
      <c r="Q30"/>
    </row>
    <row r="31" spans="3:17">
      <c r="C31" s="815" t="s">
        <v>818</v>
      </c>
      <c r="D31" s="816">
        <v>2038</v>
      </c>
      <c r="E31" s="817">
        <v>609212.69999999995</v>
      </c>
      <c r="F31" s="697"/>
      <c r="G31" s="697"/>
      <c r="H31" s="697"/>
      <c r="I31" s="815" t="s">
        <v>818</v>
      </c>
      <c r="J31" s="816">
        <v>2038</v>
      </c>
      <c r="K31" s="817">
        <v>336753.05</v>
      </c>
      <c r="O31"/>
      <c r="P31"/>
      <c r="Q31"/>
    </row>
    <row r="32" spans="3:17">
      <c r="C32" s="770"/>
      <c r="D32" s="770"/>
      <c r="E32" s="697"/>
      <c r="F32" s="697"/>
      <c r="G32" s="697"/>
      <c r="H32" s="697"/>
      <c r="I32" s="770"/>
      <c r="J32" s="770"/>
      <c r="K32" s="697"/>
      <c r="O32"/>
      <c r="P32"/>
      <c r="Q32"/>
    </row>
    <row r="33" spans="3:17">
      <c r="C33"/>
      <c r="D33"/>
      <c r="E33"/>
      <c r="F33" s="697"/>
      <c r="G33" s="697"/>
      <c r="H33" s="697"/>
      <c r="I33"/>
      <c r="J33"/>
      <c r="K33"/>
      <c r="O33"/>
      <c r="P33"/>
      <c r="Q33"/>
    </row>
    <row r="34" spans="3:17">
      <c r="C34" s="1061" t="s">
        <v>819</v>
      </c>
      <c r="D34" s="1061"/>
      <c r="E34" s="1061"/>
      <c r="I34"/>
      <c r="J34"/>
      <c r="K34"/>
    </row>
    <row r="35" spans="3:17">
      <c r="C35" s="1012" t="s">
        <v>820</v>
      </c>
      <c r="D35" s="1013"/>
      <c r="E35" s="839">
        <v>647637.37</v>
      </c>
      <c r="F35"/>
      <c r="G35"/>
      <c r="K35"/>
    </row>
    <row r="36" spans="3:17">
      <c r="C36" s="1012" t="s">
        <v>821</v>
      </c>
      <c r="D36" s="1013"/>
      <c r="E36" s="840">
        <v>-19979.46</v>
      </c>
      <c r="F36"/>
      <c r="G36"/>
      <c r="K36"/>
    </row>
    <row r="37" spans="3:17">
      <c r="C37" s="1012" t="s">
        <v>143</v>
      </c>
      <c r="D37" s="1013"/>
      <c r="E37" s="839">
        <f>SUM(E35:E36)</f>
        <v>627657.91</v>
      </c>
      <c r="F37"/>
      <c r="G37"/>
      <c r="K37"/>
    </row>
    <row r="38" spans="3:17">
      <c r="C38" s="819"/>
      <c r="D38" s="819"/>
      <c r="E38" s="818"/>
      <c r="F38"/>
      <c r="G38"/>
      <c r="K38"/>
    </row>
    <row r="39" spans="3:17">
      <c r="C39"/>
      <c r="D39"/>
      <c r="E39"/>
      <c r="F39"/>
      <c r="G39"/>
      <c r="H39"/>
      <c r="I39"/>
      <c r="J39"/>
      <c r="K39"/>
    </row>
    <row r="40" spans="3:17">
      <c r="C40" s="452" t="s">
        <v>822</v>
      </c>
      <c r="D40" s="841">
        <v>336753.05</v>
      </c>
      <c r="E40" s="641">
        <f>D40/$D$42</f>
        <v>0.53652323126143664</v>
      </c>
    </row>
    <row r="41" spans="3:17">
      <c r="C41" s="452" t="s">
        <v>823</v>
      </c>
      <c r="D41" s="841">
        <f>D42-D40</f>
        <v>290904.86000000004</v>
      </c>
      <c r="E41" s="641">
        <f>D41/$D$42</f>
        <v>0.46347676873856336</v>
      </c>
    </row>
    <row r="42" spans="3:17">
      <c r="C42" s="452" t="s">
        <v>143</v>
      </c>
      <c r="D42" s="699">
        <f>E37</f>
        <v>627657.91</v>
      </c>
      <c r="E42" s="835">
        <v>1</v>
      </c>
    </row>
    <row r="43" spans="3:17">
      <c r="F43" s="694"/>
      <c r="G43" s="694"/>
      <c r="H43" s="694"/>
      <c r="I43"/>
      <c r="J43"/>
      <c r="K43"/>
    </row>
    <row r="44" spans="3:17">
      <c r="I44"/>
      <c r="J44"/>
      <c r="K44"/>
      <c r="L44"/>
    </row>
    <row r="45" spans="3:17">
      <c r="I45" s="424"/>
      <c r="J45"/>
      <c r="K45"/>
      <c r="L45"/>
      <c r="M45"/>
      <c r="N45"/>
    </row>
    <row r="46" spans="3:17">
      <c r="M46"/>
      <c r="N46"/>
    </row>
    <row r="47" spans="3:17"/>
    <row r="48" spans="3:17"/>
    <row r="49"/>
    <row r="50"/>
    <row r="51"/>
    <row r="52"/>
    <row r="53"/>
  </sheetData>
  <mergeCells count="7">
    <mergeCell ref="C8:K8"/>
    <mergeCell ref="C37:D37"/>
    <mergeCell ref="C34:E34"/>
    <mergeCell ref="C10:E10"/>
    <mergeCell ref="I10:K10"/>
    <mergeCell ref="C35:D35"/>
    <mergeCell ref="C36:D36"/>
  </mergeCells>
  <pageMargins left="0.511811024" right="0.511811024" top="0.78740157499999996" bottom="0.78740157499999996" header="0.31496062000000002" footer="0.31496062000000002"/>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6C598-B16A-4124-87BB-86BBCDCB9BC4}">
  <sheetPr codeName="Sheet26">
    <tabColor theme="7"/>
  </sheetPr>
  <dimension ref="A1:ZE27"/>
  <sheetViews>
    <sheetView showGridLines="0" zoomScale="90" zoomScaleNormal="90" workbookViewId="0">
      <selection activeCell="H24" sqref="H24"/>
    </sheetView>
  </sheetViews>
  <sheetFormatPr defaultColWidth="0" defaultRowHeight="15" customHeight="1" zeroHeight="1"/>
  <cols>
    <col min="1" max="1" width="1.7109375" style="1" customWidth="1"/>
    <col min="2" max="2" width="48.5703125" style="1" customWidth="1"/>
    <col min="3" max="4" width="13.7109375" style="1" customWidth="1"/>
    <col min="5" max="5" width="14.140625" style="1" customWidth="1"/>
    <col min="6" max="6" width="12.7109375" style="1" customWidth="1"/>
    <col min="7" max="7" width="9.28515625" style="1" customWidth="1"/>
    <col min="8" max="8" width="22.42578125" style="1" customWidth="1"/>
    <col min="9" max="9" width="9.140625" style="1" customWidth="1"/>
    <col min="10" max="16384" width="9.140625" style="1" hidden="1"/>
  </cols>
  <sheetData>
    <row r="1" spans="2:681" ht="9.9499999999999993" customHeight="1"/>
    <row r="2" spans="2:681" s="30" customFormat="1" ht="24.95" customHeight="1">
      <c r="B2" s="27" t="str">
        <f>'Reposicionamento Tarifário'!D2</f>
        <v>Companhia de Saneamento Ambiental do Distrito Federal - CAESB</v>
      </c>
      <c r="C2" s="28"/>
      <c r="D2" s="28"/>
      <c r="E2" s="28"/>
      <c r="F2" s="28"/>
      <c r="G2" s="28"/>
      <c r="H2" s="28"/>
      <c r="I2" s="29"/>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c r="IT2" s="29"/>
      <c r="IU2" s="29"/>
      <c r="IV2" s="29"/>
      <c r="IW2" s="29"/>
      <c r="IX2" s="29"/>
      <c r="IY2" s="29"/>
      <c r="IZ2" s="29"/>
      <c r="JA2" s="29"/>
      <c r="JB2" s="29"/>
      <c r="JC2" s="29"/>
      <c r="JD2" s="29"/>
      <c r="JE2" s="29"/>
      <c r="JF2" s="29"/>
      <c r="JG2" s="29"/>
      <c r="JH2" s="29"/>
      <c r="JI2" s="29"/>
      <c r="JJ2" s="29"/>
      <c r="JK2" s="29"/>
      <c r="JL2" s="29"/>
      <c r="JM2" s="29"/>
      <c r="JN2" s="29"/>
      <c r="JO2" s="29"/>
      <c r="JP2" s="29"/>
      <c r="JQ2" s="29"/>
      <c r="JR2" s="29"/>
      <c r="JS2" s="29"/>
      <c r="JT2" s="29"/>
      <c r="JU2" s="29"/>
      <c r="JV2" s="29"/>
      <c r="JW2" s="29"/>
      <c r="JX2" s="29"/>
      <c r="JY2" s="29"/>
      <c r="JZ2" s="29"/>
      <c r="KA2" s="29"/>
      <c r="KB2" s="29"/>
      <c r="KC2" s="29"/>
      <c r="KD2" s="29"/>
      <c r="KE2" s="29"/>
      <c r="KF2" s="29"/>
      <c r="KG2" s="29"/>
      <c r="KH2" s="29"/>
      <c r="KI2" s="29"/>
      <c r="KJ2" s="29"/>
      <c r="KK2" s="29"/>
      <c r="KL2" s="29"/>
      <c r="KM2" s="29"/>
      <c r="KN2" s="29"/>
      <c r="KO2" s="29"/>
      <c r="KP2" s="29"/>
      <c r="KQ2" s="29"/>
      <c r="KR2" s="29"/>
      <c r="KS2" s="29"/>
      <c r="KT2" s="29"/>
      <c r="KU2" s="29"/>
      <c r="KV2" s="29"/>
      <c r="KW2" s="29"/>
      <c r="KX2" s="29"/>
      <c r="KY2" s="29"/>
      <c r="KZ2" s="29"/>
      <c r="LA2" s="29"/>
      <c r="LB2" s="29"/>
      <c r="LC2" s="29"/>
      <c r="LD2" s="29"/>
      <c r="LE2" s="29"/>
      <c r="LF2" s="29"/>
      <c r="LG2" s="29"/>
      <c r="LH2" s="29"/>
      <c r="LI2" s="29"/>
      <c r="LJ2" s="29"/>
      <c r="LK2" s="29"/>
      <c r="LL2" s="29"/>
      <c r="LM2" s="29"/>
      <c r="LN2" s="29"/>
      <c r="LO2" s="29"/>
      <c r="LP2" s="29"/>
      <c r="LQ2" s="29"/>
      <c r="LR2" s="29"/>
      <c r="LS2" s="29"/>
      <c r="LT2" s="29"/>
      <c r="LU2" s="29"/>
      <c r="LV2" s="29"/>
      <c r="LW2" s="29"/>
      <c r="LX2" s="29"/>
      <c r="LY2" s="29"/>
      <c r="LZ2" s="29"/>
      <c r="MA2" s="29"/>
      <c r="MB2" s="29"/>
      <c r="MC2" s="29"/>
      <c r="MD2" s="29"/>
      <c r="ME2" s="29"/>
      <c r="MF2" s="29"/>
      <c r="MG2" s="29"/>
      <c r="MH2" s="29"/>
      <c r="MI2" s="29"/>
      <c r="MJ2" s="29"/>
      <c r="MK2" s="29"/>
      <c r="ML2" s="29"/>
      <c r="MM2" s="29"/>
      <c r="MN2" s="29"/>
      <c r="MO2" s="29"/>
      <c r="MP2" s="29"/>
      <c r="MQ2" s="29"/>
      <c r="MR2" s="29"/>
      <c r="MS2" s="29"/>
      <c r="MT2" s="29"/>
      <c r="MU2" s="29"/>
      <c r="MV2" s="29"/>
      <c r="MW2" s="29"/>
      <c r="MX2" s="29"/>
      <c r="MY2" s="29"/>
      <c r="MZ2" s="29"/>
      <c r="NA2" s="29"/>
      <c r="NB2" s="29"/>
      <c r="NC2" s="29"/>
      <c r="ND2" s="29"/>
      <c r="NE2" s="29"/>
      <c r="NF2" s="29"/>
      <c r="NG2" s="29"/>
      <c r="NH2" s="29"/>
      <c r="NI2" s="29"/>
      <c r="NJ2" s="29"/>
      <c r="NK2" s="29"/>
      <c r="NL2" s="29"/>
      <c r="NM2" s="29"/>
      <c r="NN2" s="29"/>
      <c r="NO2" s="29"/>
      <c r="NP2" s="29"/>
      <c r="NQ2" s="29"/>
      <c r="NR2" s="29"/>
      <c r="NS2" s="29"/>
      <c r="NT2" s="29"/>
      <c r="NU2" s="29"/>
      <c r="NV2" s="29"/>
      <c r="NW2" s="29"/>
      <c r="NX2" s="29"/>
      <c r="NY2" s="29"/>
      <c r="NZ2" s="29"/>
      <c r="OA2" s="29"/>
      <c r="OB2" s="29"/>
      <c r="OC2" s="29"/>
      <c r="OD2" s="29"/>
      <c r="OE2" s="29"/>
      <c r="OF2" s="29"/>
      <c r="OG2" s="29"/>
      <c r="OH2" s="29"/>
      <c r="OI2" s="29"/>
      <c r="OJ2" s="29"/>
      <c r="OK2" s="29"/>
      <c r="OL2" s="29"/>
      <c r="OM2" s="29"/>
      <c r="ON2" s="29"/>
      <c r="OO2" s="29"/>
      <c r="OP2" s="29"/>
      <c r="OQ2" s="29"/>
      <c r="OR2" s="29"/>
      <c r="OS2" s="29"/>
      <c r="OT2" s="29"/>
      <c r="OU2" s="29"/>
      <c r="OV2" s="29"/>
      <c r="OW2" s="29"/>
      <c r="OX2" s="29"/>
      <c r="OY2" s="29"/>
      <c r="OZ2" s="29"/>
      <c r="PA2" s="29"/>
      <c r="PB2" s="29"/>
      <c r="PC2" s="29"/>
      <c r="PD2" s="29"/>
      <c r="PE2" s="29"/>
      <c r="PF2" s="29"/>
      <c r="PG2" s="29"/>
      <c r="PH2" s="29"/>
      <c r="PI2" s="29"/>
      <c r="PJ2" s="29"/>
      <c r="PK2" s="29"/>
      <c r="PL2" s="29"/>
      <c r="PM2" s="29"/>
      <c r="PN2" s="29"/>
      <c r="PO2" s="29"/>
      <c r="PP2" s="29"/>
      <c r="PQ2" s="29"/>
      <c r="PR2" s="29"/>
      <c r="PS2" s="29"/>
      <c r="PT2" s="29"/>
      <c r="PU2" s="29"/>
      <c r="PV2" s="29"/>
      <c r="PW2" s="29"/>
      <c r="PX2" s="29"/>
      <c r="PY2" s="29"/>
      <c r="PZ2" s="29"/>
      <c r="QA2" s="29"/>
      <c r="QB2" s="29"/>
      <c r="QC2" s="29"/>
      <c r="QD2" s="29"/>
      <c r="QE2" s="29"/>
      <c r="QF2" s="29"/>
      <c r="QG2" s="29"/>
      <c r="QH2" s="29"/>
      <c r="QI2" s="29"/>
      <c r="QJ2" s="29"/>
      <c r="QK2" s="29"/>
      <c r="QL2" s="29"/>
      <c r="QM2" s="29"/>
      <c r="QN2" s="29"/>
      <c r="QO2" s="29"/>
      <c r="QP2" s="29"/>
      <c r="QQ2" s="29"/>
      <c r="QR2" s="29"/>
      <c r="QS2" s="29"/>
      <c r="QT2" s="29"/>
      <c r="QU2" s="29"/>
      <c r="QV2" s="29"/>
      <c r="QW2" s="29"/>
      <c r="QX2" s="29"/>
      <c r="QY2" s="29"/>
      <c r="QZ2" s="29"/>
      <c r="RA2" s="29"/>
      <c r="RB2" s="29"/>
      <c r="RC2" s="29"/>
      <c r="RD2" s="29"/>
      <c r="RE2" s="29"/>
      <c r="RF2" s="29"/>
      <c r="RG2" s="29"/>
      <c r="RH2" s="29"/>
      <c r="RI2" s="29"/>
      <c r="RJ2" s="29"/>
      <c r="RK2" s="29"/>
      <c r="RL2" s="29"/>
      <c r="RM2" s="29"/>
      <c r="RN2" s="29"/>
      <c r="RO2" s="29"/>
      <c r="RP2" s="29"/>
      <c r="RQ2" s="29"/>
      <c r="RR2" s="29"/>
      <c r="RS2" s="29"/>
      <c r="RT2" s="29"/>
      <c r="RU2" s="29"/>
      <c r="RV2" s="29"/>
      <c r="RW2" s="29"/>
      <c r="RX2" s="29"/>
      <c r="RY2" s="29"/>
      <c r="RZ2" s="29"/>
      <c r="SA2" s="29"/>
      <c r="SB2" s="29"/>
      <c r="SC2" s="29"/>
      <c r="SD2" s="29"/>
      <c r="SE2" s="29"/>
      <c r="SF2" s="29"/>
      <c r="SG2" s="29"/>
      <c r="SH2" s="29"/>
      <c r="SI2" s="29"/>
      <c r="SJ2" s="29"/>
      <c r="SK2" s="29"/>
      <c r="SL2" s="29"/>
      <c r="SM2" s="29"/>
      <c r="SN2" s="29"/>
      <c r="SO2" s="29"/>
      <c r="SP2" s="29"/>
      <c r="SQ2" s="29"/>
      <c r="SR2" s="29"/>
      <c r="SS2" s="29"/>
      <c r="ST2" s="29"/>
      <c r="SU2" s="29"/>
      <c r="SV2" s="29"/>
      <c r="SW2" s="29"/>
      <c r="SX2" s="29"/>
      <c r="SY2" s="29"/>
      <c r="SZ2" s="29"/>
      <c r="TA2" s="29"/>
      <c r="TB2" s="29"/>
      <c r="TC2" s="29"/>
      <c r="TD2" s="29"/>
      <c r="TE2" s="29"/>
      <c r="TF2" s="29"/>
      <c r="TG2" s="29"/>
      <c r="TH2" s="29"/>
      <c r="TI2" s="29"/>
      <c r="TJ2" s="29"/>
      <c r="TK2" s="29"/>
      <c r="TL2" s="29"/>
      <c r="TM2" s="29"/>
      <c r="TN2" s="29"/>
      <c r="TO2" s="29"/>
      <c r="TP2" s="29"/>
      <c r="TQ2" s="29"/>
      <c r="TR2" s="29"/>
      <c r="TS2" s="29"/>
      <c r="TT2" s="29"/>
      <c r="TU2" s="29"/>
      <c r="TV2" s="29"/>
      <c r="TW2" s="29"/>
      <c r="TX2" s="29"/>
      <c r="TY2" s="29"/>
      <c r="TZ2" s="29"/>
      <c r="UA2" s="29"/>
      <c r="UB2" s="29"/>
      <c r="UC2" s="29"/>
      <c r="UD2" s="29"/>
      <c r="UE2" s="29"/>
      <c r="UF2" s="29"/>
      <c r="UG2" s="29"/>
      <c r="UH2" s="29"/>
      <c r="UI2" s="29"/>
      <c r="UJ2" s="29"/>
      <c r="UK2" s="29"/>
      <c r="UL2" s="29"/>
      <c r="UM2" s="29"/>
      <c r="UN2" s="29"/>
      <c r="UO2" s="29"/>
      <c r="UP2" s="29"/>
      <c r="UQ2" s="29"/>
      <c r="UR2" s="29"/>
      <c r="US2" s="29"/>
      <c r="UT2" s="29"/>
      <c r="UU2" s="29"/>
      <c r="UV2" s="29"/>
      <c r="UW2" s="29"/>
      <c r="UX2" s="29"/>
      <c r="UY2" s="29"/>
      <c r="UZ2" s="29"/>
      <c r="VA2" s="29"/>
      <c r="VB2" s="29"/>
      <c r="VC2" s="29"/>
      <c r="VD2" s="29"/>
      <c r="VE2" s="29"/>
      <c r="VF2" s="29"/>
      <c r="VG2" s="29"/>
      <c r="VH2" s="29"/>
      <c r="VI2" s="29"/>
      <c r="VJ2" s="29"/>
      <c r="VK2" s="29"/>
      <c r="VL2" s="29"/>
      <c r="VM2" s="29"/>
      <c r="VN2" s="29"/>
      <c r="VO2" s="29"/>
      <c r="VP2" s="29"/>
      <c r="VQ2" s="29"/>
      <c r="VR2" s="29"/>
      <c r="VS2" s="29"/>
      <c r="VT2" s="29"/>
      <c r="VU2" s="29"/>
      <c r="VV2" s="29"/>
      <c r="VW2" s="29"/>
      <c r="VX2" s="29"/>
      <c r="VY2" s="29"/>
      <c r="VZ2" s="29"/>
      <c r="WA2" s="29"/>
      <c r="WB2" s="29"/>
      <c r="WC2" s="29"/>
      <c r="WD2" s="29"/>
      <c r="WE2" s="29"/>
      <c r="WF2" s="29"/>
      <c r="WG2" s="29"/>
      <c r="WH2" s="29"/>
      <c r="WI2" s="29"/>
      <c r="WJ2" s="29"/>
      <c r="WK2" s="29"/>
      <c r="WL2" s="29"/>
      <c r="WM2" s="29"/>
      <c r="WN2" s="29"/>
      <c r="WO2" s="29"/>
      <c r="WP2" s="29"/>
      <c r="WQ2" s="29"/>
      <c r="WR2" s="29"/>
      <c r="WS2" s="29"/>
      <c r="WT2" s="29"/>
      <c r="WU2" s="29"/>
      <c r="WV2" s="29"/>
      <c r="WW2" s="29"/>
      <c r="WX2" s="29"/>
      <c r="WY2" s="29"/>
      <c r="WZ2" s="29"/>
      <c r="XA2" s="29"/>
      <c r="XB2" s="29"/>
      <c r="XC2" s="29"/>
      <c r="XD2" s="29"/>
      <c r="XE2" s="29"/>
      <c r="XF2" s="29"/>
      <c r="XG2" s="29"/>
      <c r="XH2" s="29"/>
      <c r="XI2" s="29"/>
      <c r="XJ2" s="29"/>
      <c r="XK2" s="29"/>
      <c r="XL2" s="29"/>
      <c r="XM2" s="29"/>
      <c r="XN2" s="29"/>
      <c r="XO2" s="29"/>
      <c r="XP2" s="29"/>
      <c r="XQ2" s="29"/>
      <c r="XR2" s="29"/>
      <c r="XS2" s="29"/>
      <c r="XT2" s="29"/>
      <c r="XU2" s="29"/>
      <c r="XV2" s="29"/>
      <c r="XW2" s="29"/>
      <c r="XX2" s="29"/>
      <c r="XY2" s="29"/>
      <c r="XZ2" s="29"/>
      <c r="YA2" s="29"/>
      <c r="YB2" s="29"/>
      <c r="YC2" s="29"/>
      <c r="YD2" s="29"/>
      <c r="YE2" s="29"/>
      <c r="YF2" s="29"/>
      <c r="YG2" s="29"/>
      <c r="YH2" s="29"/>
      <c r="YI2" s="29"/>
      <c r="YJ2" s="29"/>
      <c r="YK2" s="29"/>
      <c r="YL2" s="29"/>
      <c r="YM2" s="29"/>
      <c r="YN2" s="29"/>
      <c r="YO2" s="29"/>
      <c r="YP2" s="29"/>
      <c r="YQ2" s="29"/>
      <c r="YR2" s="29"/>
      <c r="YS2" s="29"/>
      <c r="YT2" s="29"/>
      <c r="YU2" s="29"/>
      <c r="YV2" s="29"/>
      <c r="YW2" s="29"/>
      <c r="YX2" s="29"/>
      <c r="YY2" s="29"/>
      <c r="YZ2" s="29"/>
      <c r="ZA2" s="29"/>
      <c r="ZB2" s="29"/>
      <c r="ZC2" s="29"/>
      <c r="ZD2" s="29"/>
      <c r="ZE2" s="29"/>
    </row>
    <row r="3" spans="2:681" s="6" customFormat="1" ht="20.100000000000001" customHeight="1">
      <c r="B3" s="4" t="str">
        <f>'Reposicionamento Tarifário'!D3</f>
        <v>Revisão Tarifária Periódica (4ª RTP)</v>
      </c>
      <c r="C3" s="5"/>
      <c r="D3" s="5"/>
      <c r="E3" s="5"/>
      <c r="F3" s="5"/>
      <c r="G3" s="5"/>
      <c r="H3" s="5"/>
    </row>
    <row r="4" spans="2:681" s="6" customFormat="1" ht="20.100000000000001" customHeight="1">
      <c r="B4" s="4" t="s">
        <v>824</v>
      </c>
      <c r="C4" s="5"/>
      <c r="D4" s="5"/>
      <c r="E4" s="5"/>
      <c r="F4" s="5"/>
      <c r="G4" s="5"/>
      <c r="H4" s="5"/>
    </row>
    <row r="5" spans="2:681" s="6" customFormat="1" ht="20.100000000000001" customHeight="1">
      <c r="B5" s="7" t="s">
        <v>145</v>
      </c>
      <c r="C5" s="5"/>
      <c r="D5" s="5"/>
      <c r="E5" s="5"/>
      <c r="F5" s="5"/>
      <c r="G5" s="5"/>
      <c r="H5" s="5"/>
    </row>
    <row r="6" spans="2:681" s="9" customFormat="1" ht="30" customHeight="1">
      <c r="B6" s="8"/>
      <c r="C6" s="31"/>
      <c r="D6" s="32"/>
      <c r="E6" s="32"/>
      <c r="F6" s="32"/>
      <c r="G6" s="32"/>
      <c r="H6" s="32"/>
      <c r="I6" s="1"/>
      <c r="J6" s="1"/>
      <c r="K6" s="1"/>
      <c r="L6" s="1"/>
      <c r="M6" s="1"/>
      <c r="N6" s="1"/>
      <c r="O6" s="1"/>
      <c r="P6" s="1"/>
      <c r="Q6" s="1"/>
      <c r="R6" s="1"/>
      <c r="S6" s="1"/>
      <c r="T6" s="1"/>
      <c r="U6" s="1"/>
      <c r="V6" s="1"/>
      <c r="W6" s="1"/>
      <c r="X6" s="1"/>
      <c r="Y6" s="1"/>
      <c r="Z6" s="1"/>
      <c r="AA6" s="1"/>
      <c r="AB6" s="1"/>
      <c r="AC6" s="1"/>
      <c r="AD6" s="1"/>
      <c r="AE6" s="1"/>
      <c r="AF6" s="1"/>
      <c r="AG6" s="1"/>
      <c r="AH6" s="10"/>
    </row>
    <row r="7" spans="2:681" s="190" customFormat="1" ht="12" customHeight="1">
      <c r="B7" s="309"/>
      <c r="D7" s="148"/>
      <c r="E7" s="148"/>
      <c r="F7" s="506"/>
      <c r="G7" s="122"/>
      <c r="H7" s="17"/>
      <c r="I7" s="122"/>
      <c r="J7" s="122"/>
      <c r="K7" s="122"/>
      <c r="L7" s="122"/>
      <c r="M7" s="122"/>
      <c r="N7" s="122"/>
      <c r="O7" s="122"/>
      <c r="P7" s="122"/>
      <c r="Q7" s="122"/>
      <c r="R7" s="122"/>
      <c r="S7" s="122"/>
      <c r="T7" s="122"/>
      <c r="U7" s="122"/>
      <c r="V7" s="122"/>
      <c r="W7" s="122"/>
      <c r="X7" s="122"/>
      <c r="Y7" s="122"/>
      <c r="Z7" s="122"/>
      <c r="AA7" s="122"/>
      <c r="AB7" s="122"/>
      <c r="AC7" s="122"/>
      <c r="AD7" s="122"/>
      <c r="AE7" s="122"/>
      <c r="AF7" s="122"/>
      <c r="AG7" s="122"/>
      <c r="AH7" s="311"/>
    </row>
    <row r="8" spans="2:681" s="112" customFormat="1" ht="5.45" customHeight="1">
      <c r="C8" s="113"/>
    </row>
    <row r="9" spans="2:681" s="2" customFormat="1" ht="15" customHeight="1">
      <c r="B9" s="1073" t="s">
        <v>825</v>
      </c>
      <c r="C9" s="1073"/>
      <c r="D9" s="1073"/>
      <c r="E9" s="1073"/>
      <c r="F9" s="1043">
        <v>2023</v>
      </c>
      <c r="G9" s="1043"/>
      <c r="H9" s="1043"/>
    </row>
    <row r="10" spans="2:681" s="2" customFormat="1" ht="15" customHeight="1">
      <c r="B10" s="1073"/>
      <c r="C10" s="1073"/>
      <c r="D10" s="1073"/>
      <c r="E10" s="1073"/>
      <c r="F10" s="613" t="s">
        <v>826</v>
      </c>
      <c r="G10" s="613" t="s">
        <v>827</v>
      </c>
      <c r="H10" s="411" t="s">
        <v>828</v>
      </c>
    </row>
    <row r="11" spans="2:681" s="112" customFormat="1" ht="3" customHeight="1">
      <c r="B11"/>
      <c r="C11"/>
      <c r="D11"/>
      <c r="E11" s="148"/>
      <c r="F11"/>
      <c r="G11" s="148"/>
    </row>
    <row r="12" spans="2:681" ht="15" customHeight="1">
      <c r="B12" s="1081" t="s">
        <v>829</v>
      </c>
      <c r="C12" s="1082"/>
      <c r="D12" s="1082"/>
      <c r="E12" s="1083"/>
      <c r="F12" s="525">
        <v>0.32</v>
      </c>
      <c r="G12" s="525">
        <v>0.4</v>
      </c>
      <c r="H12" s="701">
        <f>F12/G12</f>
        <v>0.79999999999999993</v>
      </c>
    </row>
    <row r="13" spans="2:681" s="119" customFormat="1" ht="15" customHeight="1">
      <c r="B13" s="1081" t="s">
        <v>830</v>
      </c>
      <c r="C13" s="1082"/>
      <c r="D13" s="1082"/>
      <c r="E13" s="1083"/>
      <c r="F13" s="525">
        <v>0.47699999999999998</v>
      </c>
      <c r="G13" s="525">
        <v>0.6</v>
      </c>
      <c r="H13" s="701">
        <f>F13/G13</f>
        <v>0.79500000000000004</v>
      </c>
      <c r="I13" s="1"/>
    </row>
    <row r="14" spans="2:681" s="119" customFormat="1" ht="7.5" customHeight="1">
      <c r="B14" s="1075"/>
      <c r="C14" s="1075"/>
      <c r="D14" s="1075"/>
      <c r="E14" s="1075"/>
      <c r="F14" s="1074"/>
      <c r="G14" s="1074"/>
      <c r="H14" s="617"/>
    </row>
    <row r="15" spans="2:681" s="119" customFormat="1" ht="6.6" customHeight="1">
      <c r="B15" s="369"/>
      <c r="C15" s="273"/>
      <c r="D15" s="274"/>
      <c r="E15" s="274"/>
      <c r="F15" s="272"/>
      <c r="G15" s="272"/>
      <c r="H15" s="1"/>
    </row>
    <row r="16" spans="2:681" s="123" customFormat="1" ht="43.9" customHeight="1">
      <c r="B16" s="371" t="s">
        <v>831</v>
      </c>
      <c r="C16" s="411" t="s">
        <v>832</v>
      </c>
      <c r="D16" s="411" t="s">
        <v>833</v>
      </c>
      <c r="E16" s="1077" t="s">
        <v>834</v>
      </c>
      <c r="F16" s="1077"/>
      <c r="G16" s="370"/>
    </row>
    <row r="17" spans="2:8" s="112" customFormat="1" ht="7.5" customHeight="1">
      <c r="B17"/>
      <c r="C17"/>
      <c r="D17"/>
      <c r="E17" s="372"/>
      <c r="F17" s="372"/>
      <c r="G17"/>
    </row>
    <row r="18" spans="2:8" ht="15" customHeight="1">
      <c r="B18" s="408" t="s">
        <v>835</v>
      </c>
      <c r="C18" s="374">
        <f>BD_OPEX!X11+BD_OPEX!X13</f>
        <v>155433600.77000001</v>
      </c>
      <c r="D18" s="375">
        <v>1</v>
      </c>
      <c r="E18" s="1078">
        <f>C18*D18</f>
        <v>155433600.77000001</v>
      </c>
      <c r="F18" s="1078"/>
      <c r="G18" s="271"/>
    </row>
    <row r="19" spans="2:8" s="119" customFormat="1" ht="15" customHeight="1">
      <c r="B19" s="408" t="s">
        <v>836</v>
      </c>
      <c r="C19" s="374">
        <f>BD_OPEX!X12</f>
        <v>51081780.829999998</v>
      </c>
      <c r="D19" s="375">
        <v>1</v>
      </c>
      <c r="E19" s="1078">
        <f t="shared" ref="E19" si="0">C19*D19</f>
        <v>51081780.829999998</v>
      </c>
      <c r="F19" s="1078"/>
      <c r="G19" s="272"/>
      <c r="H19" s="1"/>
    </row>
    <row r="20" spans="2:8" s="119" customFormat="1" ht="15" customHeight="1">
      <c r="B20" s="408" t="s">
        <v>837</v>
      </c>
      <c r="C20" s="374">
        <f>BD_OPEX!X14</f>
        <v>784178.01</v>
      </c>
      <c r="D20" s="374"/>
      <c r="E20" s="1078">
        <f>C20</f>
        <v>784178.01</v>
      </c>
      <c r="F20" s="1078"/>
      <c r="G20" s="272"/>
      <c r="H20" s="1"/>
    </row>
    <row r="21" spans="2:8" s="119" customFormat="1" ht="15" customHeight="1">
      <c r="B21" s="408" t="s">
        <v>838</v>
      </c>
      <c r="C21" s="374">
        <f>BD_OPEX!X15</f>
        <v>405141.44</v>
      </c>
      <c r="D21" s="374"/>
      <c r="E21" s="1079">
        <f>C21</f>
        <v>405141.44</v>
      </c>
      <c r="F21" s="1080"/>
      <c r="G21" s="272"/>
      <c r="H21" s="1"/>
    </row>
    <row r="22" spans="2:8" s="119" customFormat="1">
      <c r="B22" s="408" t="s">
        <v>839</v>
      </c>
      <c r="C22" s="374">
        <f>FR_Energia_Elétrica!E37</f>
        <v>627657.91</v>
      </c>
      <c r="D22" s="700">
        <f>FR_Energia_Elétrica!E40</f>
        <v>0.53652323126143664</v>
      </c>
      <c r="E22" s="1078">
        <f>C22*D22</f>
        <v>336753.05</v>
      </c>
      <c r="F22" s="1078"/>
      <c r="G22" s="272"/>
      <c r="H22" s="1"/>
    </row>
    <row r="23" spans="2:8" s="119" customFormat="1" ht="15" customHeight="1">
      <c r="B23" s="409" t="s">
        <v>143</v>
      </c>
      <c r="C23" s="373">
        <f>SUM(C18:C22)</f>
        <v>208332358.96000001</v>
      </c>
      <c r="D23" s="374"/>
      <c r="E23" s="1076">
        <f>SUM(E18:F22)</f>
        <v>208041454.10000002</v>
      </c>
      <c r="F23" s="1076"/>
      <c r="G23" s="272"/>
      <c r="H23" s="1"/>
    </row>
    <row r="24" spans="2:8" s="119" customFormat="1" ht="7.5" customHeight="1">
      <c r="B24" s="376"/>
      <c r="C24" s="377"/>
      <c r="D24" s="377"/>
      <c r="E24" s="275"/>
      <c r="F24" s="275"/>
      <c r="G24" s="272"/>
      <c r="H24" s="1"/>
    </row>
    <row r="25" spans="2:8" s="112" customFormat="1" ht="5.45" customHeight="1">
      <c r="C25" s="113"/>
    </row>
    <row r="26" spans="2:8" ht="15" customHeight="1">
      <c r="B26" s="506"/>
      <c r="C26" s="271"/>
      <c r="D26" s="271"/>
      <c r="E26" s="271"/>
      <c r="F26" s="271"/>
      <c r="G26" s="271"/>
    </row>
    <row r="27" spans="2:8" ht="15" customHeight="1"/>
  </sheetData>
  <mergeCells count="13">
    <mergeCell ref="F9:H9"/>
    <mergeCell ref="B9:E10"/>
    <mergeCell ref="F14:G14"/>
    <mergeCell ref="B14:E14"/>
    <mergeCell ref="E23:F23"/>
    <mergeCell ref="E16:F16"/>
    <mergeCell ref="E18:F18"/>
    <mergeCell ref="E19:F19"/>
    <mergeCell ref="E20:F20"/>
    <mergeCell ref="E22:F22"/>
    <mergeCell ref="E21:F21"/>
    <mergeCell ref="B12:E12"/>
    <mergeCell ref="B13:E13"/>
  </mergeCells>
  <pageMargins left="0.75" right="0.75" top="1" bottom="1" header="0.5" footer="0.5"/>
  <pageSetup paperSize="9" orientation="portrait" verticalDpi="0"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7D2298-8118-4E3A-896B-660507DB2F59}">
  <sheetPr>
    <tabColor theme="7"/>
  </sheetPr>
  <dimension ref="A1:DH111"/>
  <sheetViews>
    <sheetView showGridLines="0" zoomScale="110" zoomScaleNormal="110" workbookViewId="0">
      <pane xSplit="2" ySplit="10" topLeftCell="CH21" activePane="bottomRight" state="frozen"/>
      <selection pane="topRight" activeCell="C1" sqref="C1"/>
      <selection pane="bottomLeft" activeCell="A13" sqref="A13"/>
      <selection pane="bottomRight" activeCell="CM47" sqref="CM47"/>
    </sheetView>
  </sheetViews>
  <sheetFormatPr defaultColWidth="0" defaultRowHeight="15"/>
  <cols>
    <col min="1" max="1" width="1.85546875" customWidth="1"/>
    <col min="2" max="2" width="46.42578125" customWidth="1"/>
    <col min="3" max="98" width="21.7109375" customWidth="1"/>
    <col min="99" max="99" width="22.7109375" style="148" customWidth="1"/>
    <col min="100" max="112" width="0" style="148" hidden="1" customWidth="1"/>
    <col min="113" max="16384" width="21.7109375" style="148" hidden="1"/>
  </cols>
  <sheetData>
    <row r="1" spans="1:98" ht="6.6" customHeight="1">
      <c r="A1" s="125"/>
      <c r="B1" s="125"/>
      <c r="C1" s="125"/>
      <c r="D1" s="125"/>
      <c r="E1" s="125"/>
      <c r="F1" s="125"/>
      <c r="G1" s="125"/>
      <c r="H1" s="125"/>
      <c r="I1" s="125"/>
      <c r="J1" s="125"/>
      <c r="K1" s="125"/>
      <c r="L1" s="125"/>
      <c r="M1" s="125"/>
      <c r="N1" s="125"/>
      <c r="O1" s="126"/>
      <c r="P1" s="127"/>
      <c r="Q1" s="127"/>
      <c r="R1" s="127"/>
      <c r="S1" s="127"/>
      <c r="T1" s="127"/>
      <c r="U1" s="127"/>
      <c r="V1" s="127"/>
      <c r="W1" s="127"/>
      <c r="X1" s="127"/>
      <c r="Y1" s="127"/>
    </row>
    <row r="2" spans="1:98" customFormat="1" ht="20.25">
      <c r="A2" s="2"/>
      <c r="B2" s="541" t="str">
        <f>'Reposicionamento Tarifário'!D2</f>
        <v>Companhia de Saneamento Ambiental do Distrito Federal - CAESB</v>
      </c>
      <c r="C2" s="542"/>
      <c r="D2" s="542"/>
      <c r="E2" s="542"/>
      <c r="F2" s="543"/>
      <c r="G2" s="544"/>
      <c r="H2" s="544"/>
      <c r="I2" s="544"/>
      <c r="J2" s="544"/>
      <c r="K2" s="544"/>
      <c r="L2" s="544"/>
      <c r="M2" s="544"/>
      <c r="N2" s="544"/>
      <c r="O2" s="544"/>
      <c r="P2" s="544"/>
      <c r="Q2" s="544"/>
      <c r="R2" s="544"/>
      <c r="S2" s="544"/>
      <c r="T2" s="544"/>
      <c r="U2" s="544"/>
      <c r="V2" s="544"/>
      <c r="W2" s="544"/>
      <c r="X2" s="544"/>
      <c r="Y2" s="544"/>
      <c r="Z2" s="544"/>
      <c r="AA2" s="544"/>
      <c r="AB2" s="544"/>
      <c r="AC2" s="544"/>
      <c r="AD2" s="544"/>
      <c r="AE2" s="544"/>
      <c r="AF2" s="544"/>
      <c r="AG2" s="544"/>
      <c r="AH2" s="544"/>
      <c r="AI2" s="544"/>
      <c r="AJ2" s="544"/>
      <c r="AK2" s="544"/>
      <c r="AL2" s="544"/>
      <c r="AM2" s="544"/>
      <c r="AN2" s="544"/>
      <c r="AO2" s="544"/>
      <c r="AP2" s="544"/>
      <c r="AQ2" s="544"/>
      <c r="AR2" s="544"/>
      <c r="AS2" s="544"/>
      <c r="AT2" s="544"/>
      <c r="AU2" s="544"/>
      <c r="AV2" s="544"/>
      <c r="AW2" s="544"/>
      <c r="AX2" s="544"/>
      <c r="AY2" s="544"/>
      <c r="AZ2" s="544"/>
      <c r="BA2" s="544"/>
      <c r="BB2" s="544"/>
      <c r="BC2" s="544"/>
      <c r="BD2" s="544"/>
      <c r="BE2" s="544"/>
      <c r="BF2" s="544"/>
      <c r="BG2" s="544"/>
      <c r="BH2" s="544"/>
      <c r="BI2" s="544"/>
      <c r="BJ2" s="544"/>
      <c r="BK2" s="544"/>
      <c r="BL2" s="544"/>
      <c r="BM2" s="544"/>
      <c r="BN2" s="544"/>
      <c r="BO2" s="544"/>
      <c r="BP2" s="544"/>
      <c r="BQ2" s="544"/>
      <c r="BR2" s="544"/>
      <c r="BS2" s="544"/>
      <c r="BT2" s="544"/>
      <c r="BU2" s="544"/>
      <c r="BV2" s="544"/>
      <c r="BW2" s="544"/>
      <c r="BX2" s="544"/>
      <c r="BY2" s="544"/>
      <c r="BZ2" s="544"/>
      <c r="CA2" s="544"/>
      <c r="CB2" s="544"/>
      <c r="CC2" s="544"/>
      <c r="CD2" s="544"/>
      <c r="CE2" s="544"/>
      <c r="CF2" s="544"/>
      <c r="CG2" s="544"/>
      <c r="CH2" s="544"/>
      <c r="CI2" s="544"/>
      <c r="CJ2" s="544"/>
      <c r="CK2" s="544"/>
      <c r="CL2" s="544"/>
      <c r="CM2" s="544"/>
      <c r="CN2" s="544"/>
      <c r="CO2" s="544"/>
      <c r="CP2" s="544"/>
      <c r="CQ2" s="544"/>
      <c r="CR2" s="544"/>
      <c r="CS2" s="544"/>
      <c r="CT2" s="544"/>
    </row>
    <row r="3" spans="1:98" customFormat="1" ht="20.25">
      <c r="A3" s="3"/>
      <c r="B3" s="545" t="str">
        <f>'Reposicionamento Tarifário'!D3</f>
        <v>Revisão Tarifária Periódica (4ª RTP)</v>
      </c>
      <c r="C3" s="546"/>
      <c r="D3" s="546"/>
      <c r="E3" s="546"/>
      <c r="F3" s="546"/>
      <c r="G3" s="544"/>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row>
    <row r="4" spans="1:98" customFormat="1" ht="20.25">
      <c r="A4" s="3"/>
      <c r="B4" s="545" t="s">
        <v>840</v>
      </c>
      <c r="C4" s="546"/>
      <c r="D4" s="546"/>
      <c r="E4" s="546"/>
      <c r="F4" s="546"/>
      <c r="G4" s="544"/>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row>
    <row r="5" spans="1:98" customFormat="1" ht="18.600000000000001" customHeight="1">
      <c r="A5" s="128"/>
      <c r="B5" s="545" t="s">
        <v>841</v>
      </c>
      <c r="C5" s="548"/>
      <c r="D5" s="547"/>
      <c r="E5" s="548"/>
      <c r="F5" s="548"/>
      <c r="G5" s="548"/>
      <c r="H5" s="548"/>
      <c r="I5" s="548"/>
      <c r="J5" s="548"/>
      <c r="K5" s="548"/>
      <c r="L5" s="548"/>
      <c r="M5" s="548"/>
      <c r="N5" s="548"/>
      <c r="O5" s="548"/>
      <c r="P5" s="548"/>
      <c r="Q5" s="548"/>
      <c r="R5" s="548"/>
      <c r="S5" s="548"/>
      <c r="T5" s="548"/>
      <c r="U5" s="548"/>
      <c r="V5" s="548"/>
      <c r="W5" s="548"/>
      <c r="X5" s="548"/>
      <c r="Y5" s="548"/>
      <c r="Z5" s="548"/>
      <c r="AA5" s="548"/>
      <c r="AB5" s="548"/>
      <c r="AC5" s="548"/>
      <c r="AD5" s="548"/>
      <c r="AE5" s="548"/>
      <c r="AF5" s="548"/>
      <c r="AG5" s="548"/>
      <c r="AH5" s="548"/>
      <c r="AI5" s="548"/>
      <c r="AJ5" s="548"/>
      <c r="AK5" s="548"/>
      <c r="AL5" s="548"/>
      <c r="AM5" s="548"/>
      <c r="AN5" s="548"/>
      <c r="AO5" s="548"/>
      <c r="AP5" s="548"/>
      <c r="AQ5" s="548"/>
      <c r="AR5" s="548"/>
      <c r="AS5" s="548"/>
      <c r="AT5" s="548"/>
      <c r="AU5" s="548"/>
      <c r="AV5" s="548"/>
      <c r="AW5" s="548"/>
      <c r="AX5" s="548"/>
      <c r="AY5" s="548"/>
      <c r="AZ5" s="548"/>
      <c r="BA5" s="548"/>
      <c r="BB5" s="548"/>
      <c r="BC5" s="548"/>
      <c r="BD5" s="548"/>
      <c r="BE5" s="548"/>
      <c r="BF5" s="548"/>
      <c r="BG5" s="548"/>
      <c r="BH5" s="548"/>
      <c r="BI5" s="548"/>
      <c r="BJ5" s="548"/>
      <c r="BK5" s="548"/>
      <c r="BL5" s="548"/>
      <c r="BM5" s="548"/>
      <c r="BN5" s="548"/>
      <c r="BO5" s="548"/>
      <c r="BP5" s="548"/>
      <c r="BQ5" s="548"/>
      <c r="BR5" s="548"/>
      <c r="BS5" s="548"/>
      <c r="BT5" s="548"/>
      <c r="BU5" s="548"/>
      <c r="BV5" s="548"/>
      <c r="BW5" s="548"/>
      <c r="BX5" s="548"/>
      <c r="BY5" s="548"/>
      <c r="BZ5" s="548"/>
      <c r="CA5" s="548"/>
      <c r="CB5" s="548"/>
      <c r="CC5" s="548"/>
      <c r="CD5" s="548"/>
      <c r="CE5" s="548"/>
      <c r="CF5" s="548"/>
      <c r="CG5" s="548"/>
      <c r="CH5" s="548"/>
      <c r="CI5" s="548"/>
      <c r="CJ5" s="548"/>
      <c r="CK5" s="548"/>
      <c r="CL5" s="548"/>
      <c r="CM5" s="548"/>
      <c r="CN5" s="548"/>
      <c r="CO5" s="548"/>
      <c r="CP5" s="548"/>
      <c r="CQ5" s="548"/>
      <c r="CR5" s="548"/>
      <c r="CS5" s="548"/>
      <c r="CT5" s="548"/>
    </row>
    <row r="6" spans="1:98" customFormat="1" ht="24" customHeight="1">
      <c r="A6" s="128"/>
      <c r="B6" s="549"/>
      <c r="C6" s="551"/>
      <c r="D6" s="550"/>
      <c r="E6" s="551"/>
      <c r="F6" s="551"/>
      <c r="G6" s="551"/>
      <c r="H6" s="551"/>
      <c r="I6" s="551"/>
      <c r="J6" s="551"/>
      <c r="K6" s="551"/>
      <c r="L6" s="551"/>
      <c r="M6" s="551"/>
      <c r="N6" s="551"/>
      <c r="O6" s="551"/>
      <c r="P6" s="551"/>
      <c r="Q6" s="551"/>
      <c r="R6" s="551"/>
      <c r="S6" s="551"/>
      <c r="T6" s="551"/>
      <c r="U6" s="551"/>
      <c r="V6" s="551"/>
      <c r="W6" s="551"/>
      <c r="X6" s="551"/>
      <c r="Y6" s="551"/>
      <c r="Z6" s="551"/>
      <c r="AA6" s="551"/>
      <c r="AB6" s="551"/>
      <c r="AC6" s="551"/>
      <c r="AD6" s="551"/>
      <c r="AE6" s="551"/>
      <c r="AF6" s="551"/>
      <c r="AG6" s="551"/>
      <c r="AH6" s="551"/>
      <c r="AI6" s="551"/>
      <c r="AJ6" s="551"/>
      <c r="AK6" s="551"/>
      <c r="AL6" s="551"/>
      <c r="AM6" s="551"/>
      <c r="AN6" s="551"/>
      <c r="AO6" s="551"/>
      <c r="AP6" s="551"/>
      <c r="AQ6" s="551"/>
      <c r="AR6" s="551"/>
      <c r="AS6" s="551"/>
      <c r="AT6" s="551"/>
      <c r="AU6" s="551"/>
      <c r="AV6" s="551"/>
      <c r="AW6" s="551"/>
      <c r="AX6" s="551"/>
      <c r="AY6" s="551"/>
      <c r="AZ6" s="551"/>
      <c r="BA6" s="551"/>
      <c r="BB6" s="551"/>
      <c r="BC6" s="551"/>
      <c r="BD6" s="551"/>
      <c r="BE6" s="551"/>
      <c r="BF6" s="551"/>
      <c r="BG6" s="551"/>
      <c r="BH6" s="551"/>
      <c r="BI6" s="551"/>
      <c r="BJ6" s="551"/>
      <c r="BK6" s="551"/>
      <c r="BL6" s="551"/>
      <c r="BM6" s="551"/>
      <c r="BN6" s="551"/>
      <c r="BO6" s="551"/>
      <c r="BP6" s="551"/>
      <c r="BQ6" s="551"/>
      <c r="BR6" s="551"/>
      <c r="BS6" s="551"/>
      <c r="BT6" s="551"/>
      <c r="BU6" s="551"/>
      <c r="BV6" s="551"/>
      <c r="BW6" s="551"/>
      <c r="BX6" s="551"/>
      <c r="BY6" s="551"/>
      <c r="BZ6" s="551"/>
      <c r="CA6" s="551"/>
      <c r="CB6" s="551"/>
      <c r="CC6" s="551"/>
      <c r="CD6" s="551"/>
      <c r="CE6" s="551"/>
      <c r="CF6" s="551"/>
      <c r="CG6" s="551"/>
      <c r="CH6" s="551"/>
      <c r="CI6" s="551"/>
      <c r="CJ6" s="551"/>
      <c r="CK6" s="551"/>
      <c r="CL6" s="551"/>
      <c r="CM6" s="551"/>
      <c r="CN6" s="551"/>
      <c r="CO6" s="551"/>
      <c r="CP6" s="551"/>
      <c r="CQ6" s="551"/>
      <c r="CR6" s="551"/>
      <c r="CS6" s="551"/>
      <c r="CT6" s="551"/>
    </row>
    <row r="7" spans="1:98" ht="9" customHeight="1">
      <c r="A7" s="125"/>
      <c r="B7" s="125"/>
      <c r="C7" s="125"/>
      <c r="D7" s="125"/>
      <c r="E7" s="125"/>
      <c r="F7" s="125"/>
      <c r="G7" s="125"/>
      <c r="H7" s="125"/>
      <c r="I7" s="125"/>
      <c r="J7" s="125"/>
      <c r="K7" s="125"/>
      <c r="L7" s="125"/>
      <c r="M7" s="125"/>
      <c r="N7" s="125"/>
      <c r="O7" s="125"/>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c r="BM7" s="125"/>
      <c r="BN7" s="125"/>
      <c r="BO7" s="125"/>
      <c r="BP7" s="125"/>
      <c r="BQ7" s="125"/>
      <c r="BR7" s="125"/>
      <c r="BS7" s="125"/>
      <c r="BT7" s="125"/>
      <c r="BU7" s="125"/>
      <c r="BV7" s="125"/>
      <c r="BW7" s="125"/>
      <c r="BX7" s="125"/>
      <c r="BY7" s="125"/>
      <c r="BZ7" s="125"/>
      <c r="CA7" s="125"/>
      <c r="CB7" s="125"/>
      <c r="CC7" s="125"/>
      <c r="CD7" s="125"/>
      <c r="CE7" s="125"/>
      <c r="CF7" s="125"/>
      <c r="CG7" s="125"/>
      <c r="CH7" s="125"/>
      <c r="CI7" s="125"/>
      <c r="CJ7" s="125"/>
      <c r="CK7" s="125"/>
      <c r="CL7" s="125"/>
      <c r="CM7" s="125"/>
      <c r="CN7" s="125"/>
      <c r="CO7" s="125"/>
      <c r="CP7" s="125"/>
      <c r="CQ7" s="125"/>
      <c r="CR7" s="125"/>
      <c r="CS7" s="125"/>
      <c r="CT7" s="125"/>
    </row>
    <row r="8" spans="1:98">
      <c r="A8" s="594">
        <v>1</v>
      </c>
      <c r="B8" s="554" t="s">
        <v>842</v>
      </c>
      <c r="C8" s="552">
        <v>1</v>
      </c>
      <c r="D8" s="552">
        <f t="shared" ref="D8:BN8" si="0">C8+1</f>
        <v>2</v>
      </c>
      <c r="E8" s="552">
        <f t="shared" si="0"/>
        <v>3</v>
      </c>
      <c r="F8" s="552">
        <f t="shared" si="0"/>
        <v>4</v>
      </c>
      <c r="G8" s="552">
        <f t="shared" si="0"/>
        <v>5</v>
      </c>
      <c r="H8" s="552">
        <f t="shared" si="0"/>
        <v>6</v>
      </c>
      <c r="I8" s="552">
        <f t="shared" si="0"/>
        <v>7</v>
      </c>
      <c r="J8" s="552">
        <f t="shared" si="0"/>
        <v>8</v>
      </c>
      <c r="K8" s="552">
        <f t="shared" si="0"/>
        <v>9</v>
      </c>
      <c r="L8" s="552">
        <f t="shared" si="0"/>
        <v>10</v>
      </c>
      <c r="M8" s="552">
        <f t="shared" si="0"/>
        <v>11</v>
      </c>
      <c r="N8" s="552">
        <f t="shared" si="0"/>
        <v>12</v>
      </c>
      <c r="O8" s="552">
        <f t="shared" si="0"/>
        <v>13</v>
      </c>
      <c r="P8" s="552">
        <f t="shared" si="0"/>
        <v>14</v>
      </c>
      <c r="Q8" s="552">
        <f t="shared" si="0"/>
        <v>15</v>
      </c>
      <c r="R8" s="552">
        <f t="shared" si="0"/>
        <v>16</v>
      </c>
      <c r="S8" s="552">
        <f t="shared" si="0"/>
        <v>17</v>
      </c>
      <c r="T8" s="552">
        <f t="shared" si="0"/>
        <v>18</v>
      </c>
      <c r="U8" s="552">
        <f t="shared" si="0"/>
        <v>19</v>
      </c>
      <c r="V8" s="552">
        <f t="shared" si="0"/>
        <v>20</v>
      </c>
      <c r="W8" s="552">
        <f t="shared" si="0"/>
        <v>21</v>
      </c>
      <c r="X8" s="552">
        <f t="shared" si="0"/>
        <v>22</v>
      </c>
      <c r="Y8" s="552">
        <f t="shared" si="0"/>
        <v>23</v>
      </c>
      <c r="Z8" s="552">
        <f t="shared" si="0"/>
        <v>24</v>
      </c>
      <c r="AA8" s="552">
        <f t="shared" si="0"/>
        <v>25</v>
      </c>
      <c r="AB8" s="552">
        <f t="shared" si="0"/>
        <v>26</v>
      </c>
      <c r="AC8" s="552">
        <f t="shared" si="0"/>
        <v>27</v>
      </c>
      <c r="AD8" s="552">
        <f t="shared" si="0"/>
        <v>28</v>
      </c>
      <c r="AE8" s="552">
        <f t="shared" si="0"/>
        <v>29</v>
      </c>
      <c r="AF8" s="552">
        <f t="shared" si="0"/>
        <v>30</v>
      </c>
      <c r="AG8" s="552">
        <f t="shared" si="0"/>
        <v>31</v>
      </c>
      <c r="AH8" s="552">
        <f t="shared" si="0"/>
        <v>32</v>
      </c>
      <c r="AI8" s="552">
        <f t="shared" si="0"/>
        <v>33</v>
      </c>
      <c r="AJ8" s="552">
        <f t="shared" si="0"/>
        <v>34</v>
      </c>
      <c r="AK8" s="552">
        <f t="shared" si="0"/>
        <v>35</v>
      </c>
      <c r="AL8" s="552">
        <f t="shared" si="0"/>
        <v>36</v>
      </c>
      <c r="AM8" s="552">
        <f t="shared" si="0"/>
        <v>37</v>
      </c>
      <c r="AN8" s="552">
        <f t="shared" si="0"/>
        <v>38</v>
      </c>
      <c r="AO8" s="552">
        <f t="shared" si="0"/>
        <v>39</v>
      </c>
      <c r="AP8" s="552">
        <f t="shared" si="0"/>
        <v>40</v>
      </c>
      <c r="AQ8" s="552">
        <f t="shared" si="0"/>
        <v>41</v>
      </c>
      <c r="AR8" s="552">
        <f t="shared" si="0"/>
        <v>42</v>
      </c>
      <c r="AS8" s="552">
        <f t="shared" si="0"/>
        <v>43</v>
      </c>
      <c r="AT8" s="552">
        <f t="shared" si="0"/>
        <v>44</v>
      </c>
      <c r="AU8" s="552">
        <f t="shared" si="0"/>
        <v>45</v>
      </c>
      <c r="AV8" s="552">
        <f t="shared" si="0"/>
        <v>46</v>
      </c>
      <c r="AW8" s="552">
        <f t="shared" si="0"/>
        <v>47</v>
      </c>
      <c r="AX8" s="552">
        <f t="shared" si="0"/>
        <v>48</v>
      </c>
      <c r="AY8" s="552">
        <f t="shared" si="0"/>
        <v>49</v>
      </c>
      <c r="AZ8" s="552">
        <f t="shared" si="0"/>
        <v>50</v>
      </c>
      <c r="BA8" s="552">
        <f t="shared" si="0"/>
        <v>51</v>
      </c>
      <c r="BB8" s="552">
        <f t="shared" si="0"/>
        <v>52</v>
      </c>
      <c r="BC8" s="552">
        <f t="shared" si="0"/>
        <v>53</v>
      </c>
      <c r="BD8" s="552">
        <f t="shared" si="0"/>
        <v>54</v>
      </c>
      <c r="BE8" s="552">
        <f t="shared" si="0"/>
        <v>55</v>
      </c>
      <c r="BF8" s="552">
        <f t="shared" si="0"/>
        <v>56</v>
      </c>
      <c r="BG8" s="552">
        <f t="shared" si="0"/>
        <v>57</v>
      </c>
      <c r="BH8" s="552">
        <f t="shared" si="0"/>
        <v>58</v>
      </c>
      <c r="BI8" s="552">
        <f t="shared" si="0"/>
        <v>59</v>
      </c>
      <c r="BJ8" s="552">
        <f t="shared" si="0"/>
        <v>60</v>
      </c>
      <c r="BK8" s="552">
        <f t="shared" si="0"/>
        <v>61</v>
      </c>
      <c r="BL8" s="552">
        <f t="shared" si="0"/>
        <v>62</v>
      </c>
      <c r="BM8" s="552">
        <f t="shared" si="0"/>
        <v>63</v>
      </c>
      <c r="BN8" s="552">
        <f t="shared" si="0"/>
        <v>64</v>
      </c>
      <c r="BO8" s="552">
        <f t="shared" ref="BO8:CT8" si="1">BN8+1</f>
        <v>65</v>
      </c>
      <c r="BP8" s="552">
        <f t="shared" si="1"/>
        <v>66</v>
      </c>
      <c r="BQ8" s="552">
        <f t="shared" si="1"/>
        <v>67</v>
      </c>
      <c r="BR8" s="552">
        <f t="shared" si="1"/>
        <v>68</v>
      </c>
      <c r="BS8" s="552">
        <f t="shared" si="1"/>
        <v>69</v>
      </c>
      <c r="BT8" s="552">
        <f t="shared" si="1"/>
        <v>70</v>
      </c>
      <c r="BU8" s="552">
        <f t="shared" si="1"/>
        <v>71</v>
      </c>
      <c r="BV8" s="552">
        <f t="shared" si="1"/>
        <v>72</v>
      </c>
      <c r="BW8" s="552">
        <f t="shared" si="1"/>
        <v>73</v>
      </c>
      <c r="BX8" s="552">
        <f t="shared" si="1"/>
        <v>74</v>
      </c>
      <c r="BY8" s="552">
        <f t="shared" si="1"/>
        <v>75</v>
      </c>
      <c r="BZ8" s="552">
        <f t="shared" si="1"/>
        <v>76</v>
      </c>
      <c r="CA8" s="552">
        <f t="shared" si="1"/>
        <v>77</v>
      </c>
      <c r="CB8" s="552">
        <f t="shared" si="1"/>
        <v>78</v>
      </c>
      <c r="CC8" s="552">
        <f t="shared" si="1"/>
        <v>79</v>
      </c>
      <c r="CD8" s="552">
        <f t="shared" si="1"/>
        <v>80</v>
      </c>
      <c r="CE8" s="552">
        <f t="shared" si="1"/>
        <v>81</v>
      </c>
      <c r="CF8" s="552">
        <f t="shared" si="1"/>
        <v>82</v>
      </c>
      <c r="CG8" s="552">
        <f t="shared" si="1"/>
        <v>83</v>
      </c>
      <c r="CH8" s="552">
        <f t="shared" si="1"/>
        <v>84</v>
      </c>
      <c r="CI8" s="552">
        <f t="shared" si="1"/>
        <v>85</v>
      </c>
      <c r="CJ8" s="552">
        <f t="shared" si="1"/>
        <v>86</v>
      </c>
      <c r="CK8" s="552">
        <f t="shared" si="1"/>
        <v>87</v>
      </c>
      <c r="CL8" s="552">
        <f t="shared" si="1"/>
        <v>88</v>
      </c>
      <c r="CM8" s="552">
        <f t="shared" si="1"/>
        <v>89</v>
      </c>
      <c r="CN8" s="552">
        <f t="shared" si="1"/>
        <v>90</v>
      </c>
      <c r="CO8" s="552">
        <f t="shared" si="1"/>
        <v>91</v>
      </c>
      <c r="CP8" s="552">
        <f t="shared" si="1"/>
        <v>92</v>
      </c>
      <c r="CQ8" s="552">
        <f t="shared" si="1"/>
        <v>93</v>
      </c>
      <c r="CR8" s="552">
        <f t="shared" si="1"/>
        <v>94</v>
      </c>
      <c r="CS8" s="552">
        <f t="shared" si="1"/>
        <v>95</v>
      </c>
      <c r="CT8" s="552">
        <f t="shared" si="1"/>
        <v>96</v>
      </c>
    </row>
    <row r="9" spans="1:98">
      <c r="A9" s="125"/>
      <c r="B9" s="554" t="s">
        <v>292</v>
      </c>
      <c r="C9" s="553">
        <v>45260</v>
      </c>
      <c r="D9" s="553">
        <f>C9-31</f>
        <v>45229</v>
      </c>
      <c r="E9" s="553">
        <f>D9-30</f>
        <v>45199</v>
      </c>
      <c r="F9" s="553">
        <f t="shared" ref="F9:BQ9" si="2">E9-31</f>
        <v>45168</v>
      </c>
      <c r="G9" s="553">
        <f t="shared" si="2"/>
        <v>45137</v>
      </c>
      <c r="H9" s="553">
        <f t="shared" si="2"/>
        <v>45106</v>
      </c>
      <c r="I9" s="553">
        <f t="shared" si="2"/>
        <v>45075</v>
      </c>
      <c r="J9" s="553">
        <f t="shared" si="2"/>
        <v>45044</v>
      </c>
      <c r="K9" s="553">
        <f t="shared" si="2"/>
        <v>45013</v>
      </c>
      <c r="L9" s="553">
        <f t="shared" si="2"/>
        <v>44982</v>
      </c>
      <c r="M9" s="553">
        <f t="shared" si="2"/>
        <v>44951</v>
      </c>
      <c r="N9" s="553">
        <f t="shared" si="2"/>
        <v>44920</v>
      </c>
      <c r="O9" s="553">
        <f t="shared" si="2"/>
        <v>44889</v>
      </c>
      <c r="P9" s="553">
        <f t="shared" si="2"/>
        <v>44858</v>
      </c>
      <c r="Q9" s="553">
        <f t="shared" si="2"/>
        <v>44827</v>
      </c>
      <c r="R9" s="553">
        <f t="shared" si="2"/>
        <v>44796</v>
      </c>
      <c r="S9" s="553">
        <f t="shared" si="2"/>
        <v>44765</v>
      </c>
      <c r="T9" s="553">
        <f t="shared" si="2"/>
        <v>44734</v>
      </c>
      <c r="U9" s="553">
        <f t="shared" si="2"/>
        <v>44703</v>
      </c>
      <c r="V9" s="553">
        <f t="shared" si="2"/>
        <v>44672</v>
      </c>
      <c r="W9" s="553">
        <f t="shared" si="2"/>
        <v>44641</v>
      </c>
      <c r="X9" s="553">
        <f t="shared" si="2"/>
        <v>44610</v>
      </c>
      <c r="Y9" s="553">
        <f t="shared" si="2"/>
        <v>44579</v>
      </c>
      <c r="Z9" s="553">
        <f t="shared" si="2"/>
        <v>44548</v>
      </c>
      <c r="AA9" s="553">
        <f t="shared" si="2"/>
        <v>44517</v>
      </c>
      <c r="AB9" s="553">
        <f t="shared" si="2"/>
        <v>44486</v>
      </c>
      <c r="AC9" s="553">
        <f t="shared" si="2"/>
        <v>44455</v>
      </c>
      <c r="AD9" s="553">
        <f t="shared" si="2"/>
        <v>44424</v>
      </c>
      <c r="AE9" s="553">
        <f t="shared" si="2"/>
        <v>44393</v>
      </c>
      <c r="AF9" s="553">
        <f t="shared" si="2"/>
        <v>44362</v>
      </c>
      <c r="AG9" s="553">
        <f t="shared" si="2"/>
        <v>44331</v>
      </c>
      <c r="AH9" s="553">
        <f t="shared" si="2"/>
        <v>44300</v>
      </c>
      <c r="AI9" s="553">
        <f t="shared" si="2"/>
        <v>44269</v>
      </c>
      <c r="AJ9" s="553">
        <f t="shared" si="2"/>
        <v>44238</v>
      </c>
      <c r="AK9" s="553">
        <f t="shared" si="2"/>
        <v>44207</v>
      </c>
      <c r="AL9" s="553">
        <f t="shared" si="2"/>
        <v>44176</v>
      </c>
      <c r="AM9" s="553">
        <f t="shared" si="2"/>
        <v>44145</v>
      </c>
      <c r="AN9" s="553">
        <f t="shared" si="2"/>
        <v>44114</v>
      </c>
      <c r="AO9" s="553">
        <f t="shared" si="2"/>
        <v>44083</v>
      </c>
      <c r="AP9" s="553">
        <f t="shared" si="2"/>
        <v>44052</v>
      </c>
      <c r="AQ9" s="553">
        <f t="shared" si="2"/>
        <v>44021</v>
      </c>
      <c r="AR9" s="553">
        <f t="shared" si="2"/>
        <v>43990</v>
      </c>
      <c r="AS9" s="553">
        <f t="shared" si="2"/>
        <v>43959</v>
      </c>
      <c r="AT9" s="553">
        <f t="shared" si="2"/>
        <v>43928</v>
      </c>
      <c r="AU9" s="553">
        <f t="shared" si="2"/>
        <v>43897</v>
      </c>
      <c r="AV9" s="553">
        <f t="shared" si="2"/>
        <v>43866</v>
      </c>
      <c r="AW9" s="553">
        <f t="shared" si="2"/>
        <v>43835</v>
      </c>
      <c r="AX9" s="553">
        <f t="shared" si="2"/>
        <v>43804</v>
      </c>
      <c r="AY9" s="553">
        <f t="shared" si="2"/>
        <v>43773</v>
      </c>
      <c r="AZ9" s="553">
        <f t="shared" si="2"/>
        <v>43742</v>
      </c>
      <c r="BA9" s="553">
        <f t="shared" si="2"/>
        <v>43711</v>
      </c>
      <c r="BB9" s="553">
        <f t="shared" si="2"/>
        <v>43680</v>
      </c>
      <c r="BC9" s="553">
        <f t="shared" si="2"/>
        <v>43649</v>
      </c>
      <c r="BD9" s="553">
        <f t="shared" si="2"/>
        <v>43618</v>
      </c>
      <c r="BE9" s="553">
        <f t="shared" si="2"/>
        <v>43587</v>
      </c>
      <c r="BF9" s="553">
        <f t="shared" si="2"/>
        <v>43556</v>
      </c>
      <c r="BG9" s="553">
        <f t="shared" si="2"/>
        <v>43525</v>
      </c>
      <c r="BH9" s="553">
        <v>42064</v>
      </c>
      <c r="BI9" s="553">
        <f>BG9-31</f>
        <v>43494</v>
      </c>
      <c r="BJ9" s="553">
        <f t="shared" si="2"/>
        <v>43463</v>
      </c>
      <c r="BK9" s="553">
        <f t="shared" si="2"/>
        <v>43432</v>
      </c>
      <c r="BL9" s="553">
        <f t="shared" si="2"/>
        <v>43401</v>
      </c>
      <c r="BM9" s="553">
        <f t="shared" si="2"/>
        <v>43370</v>
      </c>
      <c r="BN9" s="553">
        <f t="shared" si="2"/>
        <v>43339</v>
      </c>
      <c r="BO9" s="553">
        <f t="shared" si="2"/>
        <v>43308</v>
      </c>
      <c r="BP9" s="553">
        <f t="shared" si="2"/>
        <v>43277</v>
      </c>
      <c r="BQ9" s="553">
        <f t="shared" si="2"/>
        <v>43246</v>
      </c>
      <c r="BR9" s="553">
        <f t="shared" ref="BR9:CT9" si="3">BQ9-31</f>
        <v>43215</v>
      </c>
      <c r="BS9" s="553">
        <f t="shared" si="3"/>
        <v>43184</v>
      </c>
      <c r="BT9" s="553">
        <f t="shared" si="3"/>
        <v>43153</v>
      </c>
      <c r="BU9" s="553">
        <f t="shared" si="3"/>
        <v>43122</v>
      </c>
      <c r="BV9" s="553">
        <f t="shared" si="3"/>
        <v>43091</v>
      </c>
      <c r="BW9" s="553">
        <f t="shared" si="3"/>
        <v>43060</v>
      </c>
      <c r="BX9" s="553">
        <f t="shared" si="3"/>
        <v>43029</v>
      </c>
      <c r="BY9" s="553">
        <f t="shared" si="3"/>
        <v>42998</v>
      </c>
      <c r="BZ9" s="553">
        <f t="shared" si="3"/>
        <v>42967</v>
      </c>
      <c r="CA9" s="553">
        <f t="shared" si="3"/>
        <v>42936</v>
      </c>
      <c r="CB9" s="553">
        <f t="shared" si="3"/>
        <v>42905</v>
      </c>
      <c r="CC9" s="553">
        <f t="shared" si="3"/>
        <v>42874</v>
      </c>
      <c r="CD9" s="553">
        <f t="shared" si="3"/>
        <v>42843</v>
      </c>
      <c r="CE9" s="553">
        <f t="shared" si="3"/>
        <v>42812</v>
      </c>
      <c r="CF9" s="553">
        <f t="shared" si="3"/>
        <v>42781</v>
      </c>
      <c r="CG9" s="553">
        <f t="shared" si="3"/>
        <v>42750</v>
      </c>
      <c r="CH9" s="553">
        <f t="shared" si="3"/>
        <v>42719</v>
      </c>
      <c r="CI9" s="553">
        <f t="shared" si="3"/>
        <v>42688</v>
      </c>
      <c r="CJ9" s="553">
        <f t="shared" si="3"/>
        <v>42657</v>
      </c>
      <c r="CK9" s="553">
        <f t="shared" si="3"/>
        <v>42626</v>
      </c>
      <c r="CL9" s="553">
        <f t="shared" si="3"/>
        <v>42595</v>
      </c>
      <c r="CM9" s="553">
        <f t="shared" si="3"/>
        <v>42564</v>
      </c>
      <c r="CN9" s="553">
        <f t="shared" si="3"/>
        <v>42533</v>
      </c>
      <c r="CO9" s="553">
        <f t="shared" si="3"/>
        <v>42502</v>
      </c>
      <c r="CP9" s="553">
        <f t="shared" si="3"/>
        <v>42471</v>
      </c>
      <c r="CQ9" s="553">
        <f t="shared" si="3"/>
        <v>42440</v>
      </c>
      <c r="CR9" s="553">
        <f t="shared" si="3"/>
        <v>42409</v>
      </c>
      <c r="CS9" s="553">
        <f t="shared" si="3"/>
        <v>42378</v>
      </c>
      <c r="CT9" s="553">
        <f t="shared" si="3"/>
        <v>42347</v>
      </c>
    </row>
    <row r="10" spans="1:98">
      <c r="B10" s="129" t="s">
        <v>233</v>
      </c>
      <c r="C10" s="130"/>
      <c r="D10" s="130"/>
      <c r="E10" s="130"/>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row>
    <row r="11" spans="1:98" s="144" customFormat="1">
      <c r="B11" s="127" t="s">
        <v>843</v>
      </c>
      <c r="C11" s="132">
        <v>43728881.909999996</v>
      </c>
      <c r="D11" s="132">
        <v>43297253.840000004</v>
      </c>
      <c r="E11" s="132">
        <v>40863619.890000001</v>
      </c>
      <c r="F11" s="132">
        <v>40526751.899999999</v>
      </c>
      <c r="G11" s="132">
        <v>36718798.07</v>
      </c>
      <c r="H11" s="132">
        <v>38172286.469999999</v>
      </c>
      <c r="I11" s="132">
        <v>34795375.130000003</v>
      </c>
      <c r="J11" s="132">
        <v>35734736.18</v>
      </c>
      <c r="K11" s="132">
        <v>37617513.100000001</v>
      </c>
      <c r="L11" s="132">
        <v>33841087.93</v>
      </c>
      <c r="M11" s="132">
        <v>32637619.800000001</v>
      </c>
      <c r="N11" s="132">
        <v>32376017.91</v>
      </c>
      <c r="O11" s="132">
        <v>32592666.620000001</v>
      </c>
      <c r="P11" s="132">
        <v>34245426.329999998</v>
      </c>
      <c r="Q11" s="132">
        <v>34120544.68</v>
      </c>
      <c r="R11" s="132">
        <v>34515688.289999999</v>
      </c>
      <c r="S11" s="132">
        <v>33279739.989999998</v>
      </c>
      <c r="T11" s="132">
        <v>32201373.77</v>
      </c>
      <c r="U11" s="132">
        <v>33145628.289999999</v>
      </c>
      <c r="V11" s="132">
        <v>30387306.030000001</v>
      </c>
      <c r="W11" s="132">
        <v>29760347.050000001</v>
      </c>
      <c r="X11" s="132">
        <v>27913809.829999998</v>
      </c>
      <c r="Y11" s="132">
        <v>27878152.84</v>
      </c>
      <c r="Z11" s="132">
        <v>29157858.539999999</v>
      </c>
      <c r="AA11" s="132">
        <v>29796597.98</v>
      </c>
      <c r="AB11" s="132">
        <v>30566690.969999999</v>
      </c>
      <c r="AC11" s="132">
        <v>32066488.710000001</v>
      </c>
      <c r="AD11" s="132">
        <v>27833320.309999999</v>
      </c>
      <c r="AE11" s="132">
        <v>28055714.309999999</v>
      </c>
      <c r="AF11" s="132">
        <v>27811872.809999999</v>
      </c>
      <c r="AG11" s="132">
        <v>27364810.280000001</v>
      </c>
      <c r="AH11" s="132">
        <v>23671319.199999999</v>
      </c>
      <c r="AI11" s="132">
        <v>25252827.309999999</v>
      </c>
      <c r="AJ11" s="132">
        <v>25210424.25</v>
      </c>
      <c r="AK11" s="132">
        <v>26478474.879999999</v>
      </c>
      <c r="AL11" s="132">
        <v>26856444.510000002</v>
      </c>
      <c r="AM11" s="132">
        <v>25681012.32</v>
      </c>
      <c r="AN11" s="132">
        <v>26746560.449999999</v>
      </c>
      <c r="AO11" s="132">
        <v>25386572.949999999</v>
      </c>
      <c r="AP11" s="132">
        <v>24387204.609999999</v>
      </c>
      <c r="AQ11" s="132">
        <v>21617480.059999999</v>
      </c>
      <c r="AR11" s="132">
        <v>19445130.670000002</v>
      </c>
      <c r="AS11" s="132">
        <v>19111030.859999999</v>
      </c>
      <c r="AT11" s="132">
        <v>21574458.109999999</v>
      </c>
      <c r="AU11" s="132">
        <v>28897396.18</v>
      </c>
      <c r="AV11" s="132">
        <v>30015149.050000001</v>
      </c>
      <c r="AW11" s="132">
        <v>28979252.399999999</v>
      </c>
      <c r="AX11" s="132">
        <v>30586062.390000001</v>
      </c>
      <c r="AY11" s="132">
        <v>33379045.030000001</v>
      </c>
      <c r="AZ11" s="132">
        <v>33494024.960000001</v>
      </c>
      <c r="BA11" s="132">
        <v>34206520.75</v>
      </c>
      <c r="BB11" s="132">
        <v>32166182.789999999</v>
      </c>
      <c r="BC11" s="132">
        <v>29449586.940000001</v>
      </c>
      <c r="BD11" s="132">
        <v>30879109.879999999</v>
      </c>
      <c r="BE11" s="132">
        <v>28902157.68</v>
      </c>
      <c r="BF11" s="132">
        <v>28273586.190000001</v>
      </c>
      <c r="BG11" s="132">
        <v>27207586.899999999</v>
      </c>
      <c r="BH11" s="132">
        <v>27722531.940000001</v>
      </c>
      <c r="BI11" s="132">
        <v>24607297.48</v>
      </c>
      <c r="BJ11" s="132">
        <v>26370600.629999999</v>
      </c>
      <c r="BK11" s="132">
        <v>26774249.48</v>
      </c>
      <c r="BL11" s="132">
        <v>28064520.890000001</v>
      </c>
      <c r="BM11" s="132">
        <v>28635645.989999998</v>
      </c>
      <c r="BN11" s="132">
        <v>28003228.280000001</v>
      </c>
      <c r="BO11" s="132">
        <v>26446895.140000001</v>
      </c>
      <c r="BP11" s="132">
        <v>26155270.52</v>
      </c>
      <c r="BQ11" s="132">
        <v>25621141.52</v>
      </c>
      <c r="BR11" s="132">
        <v>25023561.260000002</v>
      </c>
      <c r="BS11" s="132">
        <v>25077906.670000002</v>
      </c>
      <c r="BT11" s="132">
        <v>24488535.829999998</v>
      </c>
      <c r="BU11" s="132">
        <v>23168872.98</v>
      </c>
      <c r="BV11" s="132">
        <v>15234940.859999999</v>
      </c>
      <c r="BW11" s="132">
        <v>25749799.829999998</v>
      </c>
      <c r="BX11" s="132">
        <v>27552734.34</v>
      </c>
      <c r="BY11" s="132">
        <v>28742620.989999998</v>
      </c>
      <c r="BZ11" s="132">
        <v>26840032.73</v>
      </c>
      <c r="CA11" s="132">
        <v>26971684.32</v>
      </c>
      <c r="CB11" s="132">
        <v>26732559.640000001</v>
      </c>
      <c r="CC11" s="132">
        <v>26973790.219999999</v>
      </c>
      <c r="CD11" s="132">
        <v>28493248.190000001</v>
      </c>
      <c r="CE11" s="132">
        <v>26765575.98</v>
      </c>
      <c r="CF11" s="132">
        <v>27561400.34</v>
      </c>
      <c r="CG11" s="132">
        <v>28506642.989999998</v>
      </c>
      <c r="CH11" s="132">
        <v>27722449.100000001</v>
      </c>
      <c r="CI11" s="132">
        <v>26918835.780000001</v>
      </c>
      <c r="CJ11" s="132">
        <v>28513054.449999999</v>
      </c>
      <c r="CK11" s="132">
        <v>30002653</v>
      </c>
      <c r="CL11" s="132">
        <v>29785361.600000001</v>
      </c>
      <c r="CM11" s="132">
        <v>29488767.420000002</v>
      </c>
      <c r="CN11" s="132">
        <v>28408175.620000001</v>
      </c>
      <c r="CO11" s="132">
        <v>28293579.25</v>
      </c>
      <c r="CP11" s="132">
        <v>27222949.5</v>
      </c>
      <c r="CQ11" s="132">
        <v>26161946.460000001</v>
      </c>
      <c r="CR11" s="132">
        <v>24909845.260000002</v>
      </c>
      <c r="CS11" s="151">
        <v>25134427.940000001</v>
      </c>
      <c r="CT11" s="132">
        <v>25749676.489999998</v>
      </c>
    </row>
    <row r="12" spans="1:98" s="144" customFormat="1">
      <c r="B12" s="127" t="s">
        <v>844</v>
      </c>
      <c r="C12" s="132">
        <v>9468016.9199999999</v>
      </c>
      <c r="D12" s="132">
        <v>6909278.3799999999</v>
      </c>
      <c r="E12" s="132">
        <v>5035867.45</v>
      </c>
      <c r="F12" s="132">
        <v>5616708.7000000002</v>
      </c>
      <c r="G12" s="132">
        <v>3601905.25</v>
      </c>
      <c r="H12" s="132">
        <v>2989247.9</v>
      </c>
      <c r="I12" s="132">
        <v>3031066.3</v>
      </c>
      <c r="J12" s="132">
        <v>3034807.33</v>
      </c>
      <c r="K12" s="132">
        <v>4827965.18</v>
      </c>
      <c r="L12" s="132">
        <v>3002930.7</v>
      </c>
      <c r="M12" s="132">
        <v>4408645.43</v>
      </c>
      <c r="N12" s="132">
        <v>2371068.64</v>
      </c>
      <c r="O12" s="132">
        <v>2423382.17</v>
      </c>
      <c r="P12" s="132">
        <v>2527145.66</v>
      </c>
      <c r="Q12" s="132">
        <v>2174859.38</v>
      </c>
      <c r="R12" s="132">
        <v>2870676.88</v>
      </c>
      <c r="S12" s="132">
        <v>2596018.17</v>
      </c>
      <c r="T12" s="132">
        <v>2307091.11</v>
      </c>
      <c r="U12" s="132">
        <v>2462264.35</v>
      </c>
      <c r="V12" s="132">
        <v>2315894.96</v>
      </c>
      <c r="W12" s="132">
        <v>2532025.61</v>
      </c>
      <c r="X12" s="132">
        <v>2784416.8</v>
      </c>
      <c r="Y12" s="132">
        <v>2094945.63</v>
      </c>
      <c r="Z12" s="132">
        <v>1981175.67</v>
      </c>
      <c r="AA12" s="132">
        <v>2079250.32</v>
      </c>
      <c r="AB12" s="132">
        <v>1953393.45</v>
      </c>
      <c r="AC12" s="132">
        <v>1997900.69</v>
      </c>
      <c r="AD12" s="132">
        <v>1677348.72</v>
      </c>
      <c r="AE12" s="132">
        <v>1447000.76</v>
      </c>
      <c r="AF12" s="132">
        <v>1668502.05</v>
      </c>
      <c r="AG12" s="132">
        <v>2478061.87</v>
      </c>
      <c r="AH12" s="132">
        <v>1389101.22</v>
      </c>
      <c r="AI12" s="132">
        <v>1408468.61</v>
      </c>
      <c r="AJ12" s="132">
        <v>1455162.87</v>
      </c>
      <c r="AK12" s="132">
        <v>1648965</v>
      </c>
      <c r="AL12" s="132">
        <v>1441910.76</v>
      </c>
      <c r="AM12" s="132">
        <v>1503175.41</v>
      </c>
      <c r="AN12" s="132">
        <v>1468304.87</v>
      </c>
      <c r="AO12" s="132">
        <v>1492823.62</v>
      </c>
      <c r="AP12" s="132">
        <v>1514192.02</v>
      </c>
      <c r="AQ12" s="132">
        <v>1156766.8500000001</v>
      </c>
      <c r="AR12" s="132">
        <v>1257240.25</v>
      </c>
      <c r="AS12" s="132">
        <v>1298011.94</v>
      </c>
      <c r="AT12" s="132">
        <v>1620635.77</v>
      </c>
      <c r="AU12" s="132">
        <v>1870210.35</v>
      </c>
      <c r="AV12" s="132">
        <v>1927133.63</v>
      </c>
      <c r="AW12" s="132">
        <v>1856539.64</v>
      </c>
      <c r="AX12" s="132">
        <v>1649184.48</v>
      </c>
      <c r="AY12" s="132">
        <v>1846833.49</v>
      </c>
      <c r="AZ12" s="132">
        <v>1760381.18</v>
      </c>
      <c r="BA12" s="132">
        <v>1562682.8</v>
      </c>
      <c r="BB12" s="132">
        <v>1595533.7</v>
      </c>
      <c r="BC12" s="132">
        <v>1434554.91</v>
      </c>
      <c r="BD12" s="132">
        <v>969577.25</v>
      </c>
      <c r="BE12" s="132">
        <v>667377.03</v>
      </c>
      <c r="BF12" s="132">
        <v>511283.93</v>
      </c>
      <c r="BG12" s="132">
        <v>1411705.25</v>
      </c>
      <c r="BH12" s="132">
        <v>1060556.23</v>
      </c>
      <c r="BI12" s="132">
        <v>444020.45</v>
      </c>
      <c r="BJ12" s="132">
        <v>1169891.79</v>
      </c>
      <c r="BK12" s="132">
        <v>914420.15</v>
      </c>
      <c r="BL12" s="132">
        <v>479468.24</v>
      </c>
      <c r="BM12" s="132">
        <v>223197.25</v>
      </c>
      <c r="BN12" s="132">
        <v>345416.48</v>
      </c>
      <c r="BO12" s="132">
        <v>861146.88</v>
      </c>
      <c r="BP12" s="132">
        <v>864691.19999999995</v>
      </c>
      <c r="BQ12" s="132">
        <v>850485.38</v>
      </c>
      <c r="BR12" s="132">
        <v>975120.49</v>
      </c>
      <c r="BS12" s="132">
        <v>1098102.19</v>
      </c>
      <c r="BT12" s="132">
        <v>241394.1</v>
      </c>
      <c r="BU12" s="132">
        <v>3448.54</v>
      </c>
      <c r="BV12" s="132">
        <v>687302.35</v>
      </c>
      <c r="BW12" s="132">
        <v>812786.53</v>
      </c>
      <c r="BX12" s="132">
        <v>401053.46</v>
      </c>
      <c r="BY12" s="132">
        <v>822730.11</v>
      </c>
      <c r="BZ12" s="132">
        <v>697782.25</v>
      </c>
      <c r="CA12" s="132">
        <v>405829.56</v>
      </c>
      <c r="CB12" s="132">
        <v>631558.72</v>
      </c>
      <c r="CC12" s="132">
        <v>423451.14</v>
      </c>
      <c r="CD12" s="132">
        <v>341032.42</v>
      </c>
      <c r="CE12" s="132">
        <v>93545.58</v>
      </c>
      <c r="CF12" s="132">
        <v>565711.81999999995</v>
      </c>
      <c r="CG12" s="132">
        <v>341125.26</v>
      </c>
      <c r="CH12" s="132">
        <v>283758.2</v>
      </c>
      <c r="CI12" s="132">
        <v>555866.43000000005</v>
      </c>
      <c r="CJ12" s="132">
        <v>598484.1</v>
      </c>
      <c r="CK12" s="132">
        <v>742229.78</v>
      </c>
      <c r="CL12" s="132">
        <v>652038.35</v>
      </c>
      <c r="CM12" s="132">
        <v>702891.89</v>
      </c>
      <c r="CN12" s="132">
        <v>727317.5</v>
      </c>
      <c r="CO12" s="132">
        <v>698347.88</v>
      </c>
      <c r="CP12" s="132">
        <v>220987.94</v>
      </c>
      <c r="CQ12" s="132">
        <v>59387.92</v>
      </c>
      <c r="CR12" s="132">
        <v>343884.59</v>
      </c>
      <c r="CS12" s="132">
        <v>507617.93</v>
      </c>
      <c r="CT12" s="132">
        <v>387915.94</v>
      </c>
    </row>
    <row r="13" spans="1:98" s="144" customFormat="1">
      <c r="B13" s="133"/>
      <c r="C13" s="555">
        <f t="shared" ref="C13:BN13" si="4">C12/C11</f>
        <v>0.21651632757239186</v>
      </c>
      <c r="D13" s="555">
        <f t="shared" si="4"/>
        <v>0.15957775071676461</v>
      </c>
      <c r="E13" s="555">
        <f t="shared" si="4"/>
        <v>0.12323596058195421</v>
      </c>
      <c r="F13" s="555">
        <f t="shared" si="4"/>
        <v>0.1385926193606451</v>
      </c>
      <c r="G13" s="555">
        <f t="shared" si="4"/>
        <v>9.8094312431833905E-2</v>
      </c>
      <c r="H13" s="555">
        <f t="shared" si="4"/>
        <v>7.8309375110377027E-2</v>
      </c>
      <c r="I13" s="555">
        <f t="shared" si="4"/>
        <v>8.7111183272936293E-2</v>
      </c>
      <c r="J13" s="555">
        <f t="shared" si="4"/>
        <v>8.4925975518983107E-2</v>
      </c>
      <c r="K13" s="555">
        <f t="shared" si="4"/>
        <v>0.12834355017477217</v>
      </c>
      <c r="L13" s="555">
        <f t="shared" si="4"/>
        <v>8.8736234077684994E-2</v>
      </c>
      <c r="M13" s="555">
        <f t="shared" si="4"/>
        <v>0.1350786441234296</v>
      </c>
      <c r="N13" s="555">
        <f t="shared" si="4"/>
        <v>7.3235338780426318E-2</v>
      </c>
      <c r="O13" s="555">
        <f t="shared" si="4"/>
        <v>7.4353602246001183E-2</v>
      </c>
      <c r="P13" s="555">
        <f t="shared" si="4"/>
        <v>7.3795129184481681E-2</v>
      </c>
      <c r="Q13" s="555">
        <f t="shared" si="4"/>
        <v>6.3740464884044168E-2</v>
      </c>
      <c r="R13" s="555">
        <f t="shared" si="4"/>
        <v>8.3170205266678746E-2</v>
      </c>
      <c r="S13" s="555">
        <f t="shared" si="4"/>
        <v>7.8005963110891488E-2</v>
      </c>
      <c r="T13" s="555">
        <f t="shared" si="4"/>
        <v>7.1645735566392879E-2</v>
      </c>
      <c r="U13" s="555">
        <f t="shared" si="4"/>
        <v>7.4286247599743421E-2</v>
      </c>
      <c r="V13" s="555">
        <f t="shared" si="4"/>
        <v>7.621257895364672E-2</v>
      </c>
      <c r="W13" s="555">
        <f t="shared" si="4"/>
        <v>8.5080513535207569E-2</v>
      </c>
      <c r="X13" s="555">
        <f t="shared" si="4"/>
        <v>9.9750511197059341E-2</v>
      </c>
      <c r="Y13" s="555">
        <f t="shared" si="4"/>
        <v>7.5146500631639412E-2</v>
      </c>
      <c r="Z13" s="555">
        <f t="shared" si="4"/>
        <v>6.7946542345767205E-2</v>
      </c>
      <c r="AA13" s="555">
        <f t="shared" si="4"/>
        <v>6.9781467045185133E-2</v>
      </c>
      <c r="AB13" s="555">
        <f t="shared" si="4"/>
        <v>6.3905950824614241E-2</v>
      </c>
      <c r="AC13" s="555">
        <f t="shared" si="4"/>
        <v>6.2304941088761938E-2</v>
      </c>
      <c r="AD13" s="555">
        <f t="shared" si="4"/>
        <v>6.0264054066066976E-2</v>
      </c>
      <c r="AE13" s="555">
        <f t="shared" si="4"/>
        <v>5.1575972866398929E-2</v>
      </c>
      <c r="AF13" s="555">
        <f t="shared" si="4"/>
        <v>5.9992437812389096E-2</v>
      </c>
      <c r="AG13" s="555">
        <f t="shared" si="4"/>
        <v>9.0556515636109863E-2</v>
      </c>
      <c r="AH13" s="555">
        <f t="shared" si="4"/>
        <v>5.8682881518491797E-2</v>
      </c>
      <c r="AI13" s="555">
        <f t="shared" si="4"/>
        <v>5.5774689808386457E-2</v>
      </c>
      <c r="AJ13" s="555">
        <f t="shared" si="4"/>
        <v>5.7720681554972252E-2</v>
      </c>
      <c r="AK13" s="555">
        <f t="shared" si="4"/>
        <v>6.2275678923090605E-2</v>
      </c>
      <c r="AL13" s="555">
        <f t="shared" si="4"/>
        <v>5.3689562647174102E-2</v>
      </c>
      <c r="AM13" s="555">
        <f t="shared" si="4"/>
        <v>5.8532560604293182E-2</v>
      </c>
      <c r="AN13" s="555">
        <f t="shared" si="4"/>
        <v>5.4896960405239698E-2</v>
      </c>
      <c r="AO13" s="555">
        <f t="shared" si="4"/>
        <v>5.8803668495947981E-2</v>
      </c>
      <c r="AP13" s="555">
        <f t="shared" si="4"/>
        <v>6.2089609867754338E-2</v>
      </c>
      <c r="AQ13" s="555">
        <f t="shared" si="4"/>
        <v>5.3510716641780504E-2</v>
      </c>
      <c r="AR13" s="555">
        <f t="shared" si="4"/>
        <v>6.4655788193785368E-2</v>
      </c>
      <c r="AS13" s="555">
        <f t="shared" si="4"/>
        <v>6.7919514625282756E-2</v>
      </c>
      <c r="AT13" s="555">
        <f t="shared" si="4"/>
        <v>7.5118260757094865E-2</v>
      </c>
      <c r="AU13" s="555">
        <f t="shared" si="4"/>
        <v>6.4718991924067534E-2</v>
      </c>
      <c r="AV13" s="555">
        <f t="shared" si="4"/>
        <v>6.4205365990011629E-2</v>
      </c>
      <c r="AW13" s="555">
        <f t="shared" si="4"/>
        <v>6.4064442186921283E-2</v>
      </c>
      <c r="AX13" s="555">
        <f t="shared" si="4"/>
        <v>5.3919476752888426E-2</v>
      </c>
      <c r="AY13" s="555">
        <f t="shared" si="4"/>
        <v>5.5329129049082319E-2</v>
      </c>
      <c r="AZ13" s="555">
        <f t="shared" si="4"/>
        <v>5.2558066165601852E-2</v>
      </c>
      <c r="BA13" s="555">
        <f t="shared" si="4"/>
        <v>4.5683769226953608E-2</v>
      </c>
      <c r="BB13" s="555">
        <f t="shared" si="4"/>
        <v>4.9602830103173706E-2</v>
      </c>
      <c r="BC13" s="555">
        <f t="shared" si="4"/>
        <v>4.8712225163725836E-2</v>
      </c>
      <c r="BD13" s="555">
        <f t="shared" si="4"/>
        <v>3.139913209182181E-2</v>
      </c>
      <c r="BE13" s="555">
        <f t="shared" si="4"/>
        <v>2.3090906823950316E-2</v>
      </c>
      <c r="BF13" s="555">
        <f t="shared" si="4"/>
        <v>1.8083448154193982E-2</v>
      </c>
      <c r="BG13" s="555">
        <f t="shared" si="4"/>
        <v>5.1886455612129283E-2</v>
      </c>
      <c r="BH13" s="555">
        <f t="shared" si="4"/>
        <v>3.8256109950395821E-2</v>
      </c>
      <c r="BI13" s="555">
        <f t="shared" si="4"/>
        <v>1.8044259039859425E-2</v>
      </c>
      <c r="BJ13" s="555">
        <f t="shared" si="4"/>
        <v>4.4363486687864648E-2</v>
      </c>
      <c r="BK13" s="555">
        <f t="shared" si="4"/>
        <v>3.4152970401021304E-2</v>
      </c>
      <c r="BL13" s="555">
        <f t="shared" si="4"/>
        <v>1.7084497607470113E-2</v>
      </c>
      <c r="BM13" s="555">
        <f t="shared" si="4"/>
        <v>7.7943850150244158E-3</v>
      </c>
      <c r="BN13" s="555">
        <f t="shared" si="4"/>
        <v>1.2334880698262121E-2</v>
      </c>
      <c r="BO13" s="555">
        <f t="shared" ref="BO13:CT13" si="5">BO12/BO11</f>
        <v>3.2561360244422251E-2</v>
      </c>
      <c r="BP13" s="555">
        <f t="shared" si="5"/>
        <v>3.305992187459126E-2</v>
      </c>
      <c r="BQ13" s="555">
        <f t="shared" si="5"/>
        <v>3.3194671647869656E-2</v>
      </c>
      <c r="BR13" s="555">
        <f t="shared" si="5"/>
        <v>3.8968094104124329E-2</v>
      </c>
      <c r="BS13" s="555">
        <f t="shared" si="5"/>
        <v>4.3787633651002814E-2</v>
      </c>
      <c r="BT13" s="555">
        <f t="shared" si="5"/>
        <v>9.857432950494207E-3</v>
      </c>
      <c r="BU13" s="555">
        <f t="shared" si="5"/>
        <v>1.4884366636982617E-4</v>
      </c>
      <c r="BV13" s="555">
        <f t="shared" si="5"/>
        <v>4.5113555498239068E-2</v>
      </c>
      <c r="BW13" s="555">
        <f>BW12/BW11</f>
        <v>3.1564770808550399E-2</v>
      </c>
      <c r="BX13" s="555">
        <f t="shared" si="5"/>
        <v>1.4555849704461674E-2</v>
      </c>
      <c r="BY13" s="555">
        <f t="shared" si="5"/>
        <v>2.8624046160795166E-2</v>
      </c>
      <c r="BZ13" s="555">
        <f t="shared" si="5"/>
        <v>2.5997816657655021E-2</v>
      </c>
      <c r="CA13" s="555">
        <f t="shared" si="5"/>
        <v>1.5046504148021261E-2</v>
      </c>
      <c r="CB13" s="555">
        <f t="shared" si="5"/>
        <v>2.3625074759208504E-2</v>
      </c>
      <c r="CC13" s="555">
        <f t="shared" si="5"/>
        <v>1.569861471251555E-2</v>
      </c>
      <c r="CD13" s="555">
        <f t="shared" si="5"/>
        <v>1.1968885320687616E-2</v>
      </c>
      <c r="CE13" s="555">
        <f t="shared" si="5"/>
        <v>3.4949959630945332E-3</v>
      </c>
      <c r="CF13" s="555">
        <f>CF12/CF11</f>
        <v>2.0525510787598827E-2</v>
      </c>
      <c r="CG13" s="555">
        <f>CG12/CG11</f>
        <v>1.1966518124202321E-2</v>
      </c>
      <c r="CH13" s="555">
        <f>CH12/CH11</f>
        <v>1.0235682964965747E-2</v>
      </c>
      <c r="CI13" s="555">
        <f t="shared" si="5"/>
        <v>2.064972031268137E-2</v>
      </c>
      <c r="CJ13" s="555">
        <f t="shared" si="5"/>
        <v>2.0989827696274749E-2</v>
      </c>
      <c r="CK13" s="555">
        <f t="shared" si="5"/>
        <v>2.4738804931683876E-2</v>
      </c>
      <c r="CL13" s="555">
        <f t="shared" si="5"/>
        <v>2.189123498839779E-2</v>
      </c>
      <c r="CM13" s="555">
        <f t="shared" si="5"/>
        <v>2.3835919622848718E-2</v>
      </c>
      <c r="CN13" s="555">
        <f t="shared" si="5"/>
        <v>2.5602400862657016E-2</v>
      </c>
      <c r="CO13" s="555">
        <f t="shared" si="5"/>
        <v>2.4682203472012117E-2</v>
      </c>
      <c r="CP13" s="555">
        <f t="shared" si="5"/>
        <v>8.117707451207665E-3</v>
      </c>
      <c r="CQ13" s="555">
        <f t="shared" si="5"/>
        <v>2.2700115257402753E-3</v>
      </c>
      <c r="CR13" s="555">
        <f t="shared" si="5"/>
        <v>1.3805167652012946E-2</v>
      </c>
      <c r="CS13" s="555">
        <f t="shared" si="5"/>
        <v>2.0196120286157585E-2</v>
      </c>
      <c r="CT13" s="555">
        <f t="shared" si="5"/>
        <v>1.5064885966650839E-2</v>
      </c>
    </row>
    <row r="14" spans="1:98" s="144" customFormat="1">
      <c r="B14" s="592" t="s">
        <v>845</v>
      </c>
      <c r="C14" s="847"/>
      <c r="D14" s="903"/>
      <c r="E14" s="847"/>
      <c r="F14" s="847"/>
      <c r="G14" s="847"/>
      <c r="H14" s="847">
        <f>AVERAGE(C13:H13)</f>
        <v>0.13572105762899447</v>
      </c>
      <c r="I14" s="847">
        <f>AVERAGE(D13:I13)</f>
        <v>0.1141535335790852</v>
      </c>
      <c r="J14" s="847">
        <f t="shared" ref="J14:BS14" si="6">AVERAGE(E13:J13)</f>
        <v>0.10171157104612161</v>
      </c>
      <c r="K14" s="847">
        <f t="shared" si="6"/>
        <v>0.10256283597825795</v>
      </c>
      <c r="L14" s="847">
        <f t="shared" si="6"/>
        <v>9.4253438431097916E-2</v>
      </c>
      <c r="M14" s="847">
        <f t="shared" si="6"/>
        <v>0.10041749371303053</v>
      </c>
      <c r="N14" s="847">
        <f t="shared" si="6"/>
        <v>9.9571820991372073E-2</v>
      </c>
      <c r="O14" s="847">
        <f t="shared" si="6"/>
        <v>9.7445557486882897E-2</v>
      </c>
      <c r="P14" s="847">
        <f t="shared" si="6"/>
        <v>9.5590416431132655E-2</v>
      </c>
      <c r="Q14" s="847">
        <f t="shared" si="6"/>
        <v>8.4823235549344636E-2</v>
      </c>
      <c r="R14" s="847">
        <f t="shared" si="6"/>
        <v>8.3895564080843629E-2</v>
      </c>
      <c r="S14" s="847">
        <f t="shared" si="6"/>
        <v>7.4383450578753924E-2</v>
      </c>
      <c r="T14" s="847">
        <f t="shared" si="6"/>
        <v>7.4118516709748353E-2</v>
      </c>
      <c r="U14" s="847">
        <f t="shared" si="6"/>
        <v>7.410729093537205E-2</v>
      </c>
      <c r="V14" s="847">
        <f t="shared" si="6"/>
        <v>7.4510199230232901E-2</v>
      </c>
      <c r="W14" s="847">
        <f t="shared" si="6"/>
        <v>7.8066874005426806E-2</v>
      </c>
      <c r="X14" s="847">
        <f t="shared" si="6"/>
        <v>8.0830258327156915E-2</v>
      </c>
      <c r="Y14" s="847">
        <f t="shared" si="6"/>
        <v>8.0353681247281553E-2</v>
      </c>
      <c r="Z14" s="847">
        <f t="shared" si="6"/>
        <v>7.973714904384395E-2</v>
      </c>
      <c r="AA14" s="847">
        <f t="shared" si="6"/>
        <v>7.8986352284750885E-2</v>
      </c>
      <c r="AB14" s="847">
        <f t="shared" si="6"/>
        <v>7.6935247596578812E-2</v>
      </c>
      <c r="AC14" s="847">
        <f t="shared" si="6"/>
        <v>7.3139318855504551E-2</v>
      </c>
      <c r="AD14" s="847">
        <f t="shared" si="6"/>
        <v>6.6558242667005815E-2</v>
      </c>
      <c r="AE14" s="847">
        <f t="shared" si="6"/>
        <v>6.2629821372799072E-2</v>
      </c>
      <c r="AF14" s="847">
        <f t="shared" si="6"/>
        <v>6.1304137283902722E-2</v>
      </c>
      <c r="AG14" s="847">
        <f t="shared" si="6"/>
        <v>6.4766645382390173E-2</v>
      </c>
      <c r="AH14" s="847">
        <f t="shared" si="6"/>
        <v>6.3896133831369759E-2</v>
      </c>
      <c r="AI14" s="847">
        <f t="shared" si="6"/>
        <v>6.2807758617973858E-2</v>
      </c>
      <c r="AJ14" s="847">
        <f t="shared" si="6"/>
        <v>6.2383863199458066E-2</v>
      </c>
      <c r="AK14" s="847">
        <f t="shared" si="6"/>
        <v>6.4167147542240011E-2</v>
      </c>
      <c r="AL14" s="847">
        <f t="shared" si="6"/>
        <v>6.3116668348037516E-2</v>
      </c>
      <c r="AM14" s="847">
        <f t="shared" si="6"/>
        <v>5.77793425094014E-2</v>
      </c>
      <c r="AN14" s="847">
        <f t="shared" si="6"/>
        <v>5.7148355657192708E-2</v>
      </c>
      <c r="AO14" s="847">
        <f t="shared" si="6"/>
        <v>5.7653185438452971E-2</v>
      </c>
      <c r="AP14" s="847">
        <f t="shared" si="6"/>
        <v>5.8381340157249995E-2</v>
      </c>
      <c r="AQ14" s="847">
        <f t="shared" si="6"/>
        <v>5.6920513110364966E-2</v>
      </c>
      <c r="AR14" s="847">
        <f t="shared" si="6"/>
        <v>5.8748217368133515E-2</v>
      </c>
      <c r="AS14" s="847">
        <f t="shared" si="6"/>
        <v>6.0312709704965106E-2</v>
      </c>
      <c r="AT14" s="847">
        <f t="shared" si="6"/>
        <v>6.3682926430274303E-2</v>
      </c>
      <c r="AU14" s="847">
        <f t="shared" si="6"/>
        <v>6.4668813668294231E-2</v>
      </c>
      <c r="AV14" s="847">
        <f t="shared" si="6"/>
        <v>6.5021439688670454E-2</v>
      </c>
      <c r="AW14" s="847">
        <f>AVERAGE(AR13:AW13)</f>
        <v>6.6780393946193908E-2</v>
      </c>
      <c r="AX14" s="847">
        <f t="shared" si="6"/>
        <v>6.499100870604442E-2</v>
      </c>
      <c r="AY14" s="847">
        <f t="shared" si="6"/>
        <v>6.2892611110011015E-2</v>
      </c>
      <c r="AZ14" s="847">
        <f t="shared" si="6"/>
        <v>5.9132578678095515E-2</v>
      </c>
      <c r="BA14" s="847">
        <f t="shared" si="6"/>
        <v>5.5960041561909847E-2</v>
      </c>
      <c r="BB14" s="847">
        <f t="shared" si="6"/>
        <v>5.3526285580770196E-2</v>
      </c>
      <c r="BC14" s="847">
        <f t="shared" si="6"/>
        <v>5.0967582743570959E-2</v>
      </c>
      <c r="BD14" s="847">
        <f t="shared" si="6"/>
        <v>4.7214191966726521E-2</v>
      </c>
      <c r="BE14" s="847">
        <f t="shared" si="6"/>
        <v>4.1841154929204517E-2</v>
      </c>
      <c r="BF14" s="847">
        <f t="shared" si="6"/>
        <v>3.6095385260636548E-2</v>
      </c>
      <c r="BG14" s="847">
        <f t="shared" si="6"/>
        <v>3.7129166324832492E-2</v>
      </c>
      <c r="BH14" s="847">
        <f t="shared" si="6"/>
        <v>3.523804629936951E-2</v>
      </c>
      <c r="BI14" s="847">
        <f t="shared" si="6"/>
        <v>3.0126718612058442E-2</v>
      </c>
      <c r="BJ14" s="847">
        <f t="shared" si="6"/>
        <v>3.2287444378065577E-2</v>
      </c>
      <c r="BK14" s="847">
        <f t="shared" si="6"/>
        <v>3.4131121640910742E-2</v>
      </c>
      <c r="BL14" s="847">
        <f t="shared" si="6"/>
        <v>3.3964629883123432E-2</v>
      </c>
      <c r="BM14" s="847">
        <f t="shared" si="6"/>
        <v>2.661595145027262E-2</v>
      </c>
      <c r="BN14" s="847">
        <f t="shared" si="6"/>
        <v>2.2295746574917008E-2</v>
      </c>
      <c r="BO14" s="847">
        <f t="shared" si="6"/>
        <v>2.4715263442344145E-2</v>
      </c>
      <c r="BP14" s="847">
        <f t="shared" si="6"/>
        <v>2.2831335973465244E-2</v>
      </c>
      <c r="BQ14" s="847">
        <f t="shared" si="6"/>
        <v>2.2671619514606636E-2</v>
      </c>
      <c r="BR14" s="847">
        <f t="shared" si="6"/>
        <v>2.6318885597382338E-2</v>
      </c>
      <c r="BS14" s="847">
        <f t="shared" si="6"/>
        <v>3.2317760370045405E-2</v>
      </c>
      <c r="BT14" s="847">
        <f t="shared" ref="BT14:CR14" si="7">AVERAGE(BO13:BT13)</f>
        <v>3.1904852412084087E-2</v>
      </c>
      <c r="BU14" s="847">
        <f t="shared" si="7"/>
        <v>2.6502766315742016E-2</v>
      </c>
      <c r="BV14" s="847">
        <f>AVERAGE(BQ13:BV13)</f>
        <v>2.8511705253016648E-2</v>
      </c>
      <c r="BW14" s="847">
        <f>AVERAGE(BR13:BW13)</f>
        <v>2.8240055113130113E-2</v>
      </c>
      <c r="BX14" s="847">
        <f t="shared" si="7"/>
        <v>2.4171347713186329E-2</v>
      </c>
      <c r="BY14" s="847">
        <f t="shared" si="7"/>
        <v>2.1644083131485057E-2</v>
      </c>
      <c r="BZ14" s="847">
        <f t="shared" si="7"/>
        <v>2.4334147082678528E-2</v>
      </c>
      <c r="CA14" s="847">
        <f t="shared" si="7"/>
        <v>2.6817090496287097E-2</v>
      </c>
      <c r="CB14" s="847">
        <f t="shared" si="7"/>
        <v>2.3235677039782004E-2</v>
      </c>
      <c r="CC14" s="847">
        <f>AVERAGE(BX13:CC13)</f>
        <v>2.0591317690442864E-2</v>
      </c>
      <c r="CD14" s="847">
        <f t="shared" si="7"/>
        <v>2.0160156959813855E-2</v>
      </c>
      <c r="CE14" s="904">
        <f t="shared" si="7"/>
        <v>1.5971981926863749E-2</v>
      </c>
      <c r="CF14" s="904">
        <f t="shared" si="7"/>
        <v>1.5059930948521047E-2</v>
      </c>
      <c r="CG14" s="904">
        <f>AVERAGE(CB13:CG13)</f>
        <v>1.4546599944551227E-2</v>
      </c>
      <c r="CH14" s="904">
        <f>AVERAGE(CC13:CH13)</f>
        <v>1.2315034645510765E-2</v>
      </c>
      <c r="CI14" s="904">
        <f t="shared" si="7"/>
        <v>1.3140218912205071E-2</v>
      </c>
      <c r="CJ14" s="904">
        <f t="shared" si="7"/>
        <v>1.4643709308136257E-2</v>
      </c>
      <c r="CK14" s="847">
        <f t="shared" si="7"/>
        <v>1.8184344136234484E-2</v>
      </c>
      <c r="CL14" s="847">
        <f t="shared" si="7"/>
        <v>1.8411964836367641E-2</v>
      </c>
      <c r="CM14" s="847">
        <f>AVERAGE(CH13:CM13)</f>
        <v>2.0390198419475373E-2</v>
      </c>
      <c r="CN14" s="847">
        <f t="shared" si="7"/>
        <v>2.2951318069090589E-2</v>
      </c>
      <c r="CO14" s="847">
        <f t="shared" si="7"/>
        <v>2.3623398595645707E-2</v>
      </c>
      <c r="CP14" s="847">
        <f t="shared" si="7"/>
        <v>2.1478045221467859E-2</v>
      </c>
      <c r="CQ14" s="847">
        <f t="shared" si="7"/>
        <v>1.773324632047726E-2</v>
      </c>
      <c r="CR14" s="847">
        <f t="shared" si="7"/>
        <v>1.638556843107979E-2</v>
      </c>
      <c r="CS14" s="847">
        <f>AVERAGE(CN13:CS13)</f>
        <v>1.5778935208297932E-2</v>
      </c>
      <c r="CT14" s="847">
        <f>AVERAGE(CO13:CT13)</f>
        <v>1.4022682725630238E-2</v>
      </c>
    </row>
    <row r="15" spans="1:98" s="144" customFormat="1">
      <c r="B15" s="129" t="s">
        <v>846</v>
      </c>
      <c r="C15" s="134"/>
      <c r="D15" s="135"/>
      <c r="E15" s="134"/>
      <c r="F15" s="134"/>
      <c r="G15" s="134"/>
      <c r="H15" s="968">
        <f>H14-I14</f>
        <v>2.1567524049909276E-2</v>
      </c>
      <c r="I15" s="968">
        <f t="shared" ref="I15:BT15" si="8">I14-J14</f>
        <v>1.2441962532963591E-2</v>
      </c>
      <c r="J15" s="968">
        <f t="shared" si="8"/>
        <v>-8.5126493213634469E-4</v>
      </c>
      <c r="K15" s="968">
        <f t="shared" si="8"/>
        <v>8.3093975471600356E-3</v>
      </c>
      <c r="L15" s="968">
        <f t="shared" si="8"/>
        <v>-6.1640552819326178E-3</v>
      </c>
      <c r="M15" s="968">
        <f t="shared" si="8"/>
        <v>8.4567272165846086E-4</v>
      </c>
      <c r="N15" s="968">
        <f t="shared" si="8"/>
        <v>2.1262635044891759E-3</v>
      </c>
      <c r="O15" s="968">
        <f t="shared" si="8"/>
        <v>1.8551410557502424E-3</v>
      </c>
      <c r="P15" s="968">
        <f t="shared" si="8"/>
        <v>1.0767180881788019E-2</v>
      </c>
      <c r="Q15" s="968">
        <f t="shared" si="8"/>
        <v>9.2767146850100679E-4</v>
      </c>
      <c r="R15" s="968">
        <f t="shared" si="8"/>
        <v>9.5121135020897057E-3</v>
      </c>
      <c r="S15" s="968">
        <f t="shared" si="8"/>
        <v>2.6493386900557081E-4</v>
      </c>
      <c r="T15" s="968">
        <f t="shared" si="8"/>
        <v>1.1225774376302788E-5</v>
      </c>
      <c r="U15" s="968">
        <f t="shared" si="8"/>
        <v>-4.0290829486085145E-4</v>
      </c>
      <c r="V15" s="968">
        <f t="shared" si="8"/>
        <v>-3.5566747751939048E-3</v>
      </c>
      <c r="W15" s="968">
        <f t="shared" si="8"/>
        <v>-2.7633843217301085E-3</v>
      </c>
      <c r="X15" s="968">
        <f t="shared" si="8"/>
        <v>4.7657707987536213E-4</v>
      </c>
      <c r="Y15" s="968">
        <f t="shared" si="8"/>
        <v>6.1653220343760307E-4</v>
      </c>
      <c r="Z15" s="968">
        <f t="shared" si="8"/>
        <v>7.507967590930642E-4</v>
      </c>
      <c r="AA15" s="968">
        <f t="shared" si="8"/>
        <v>2.0511046881720729E-3</v>
      </c>
      <c r="AB15" s="968">
        <f t="shared" si="8"/>
        <v>3.7959287410742615E-3</v>
      </c>
      <c r="AC15" s="968">
        <f t="shared" si="8"/>
        <v>6.5810761884987357E-3</v>
      </c>
      <c r="AD15" s="968">
        <f t="shared" si="8"/>
        <v>3.9284212942067437E-3</v>
      </c>
      <c r="AE15" s="968">
        <f t="shared" si="8"/>
        <v>1.3256840888963492E-3</v>
      </c>
      <c r="AF15" s="968">
        <f t="shared" si="8"/>
        <v>-3.4625080984874504E-3</v>
      </c>
      <c r="AG15" s="968">
        <f t="shared" si="8"/>
        <v>8.7051155102041422E-4</v>
      </c>
      <c r="AH15" s="968">
        <f t="shared" si="8"/>
        <v>1.0883752133959007E-3</v>
      </c>
      <c r="AI15" s="968">
        <f t="shared" si="8"/>
        <v>4.2389541851579199E-4</v>
      </c>
      <c r="AJ15" s="968">
        <f t="shared" si="8"/>
        <v>-1.7832843427819448E-3</v>
      </c>
      <c r="AK15" s="968">
        <f t="shared" si="8"/>
        <v>1.0504791942024944E-3</v>
      </c>
      <c r="AL15" s="968">
        <f t="shared" si="8"/>
        <v>5.3373258386361158E-3</v>
      </c>
      <c r="AM15" s="968">
        <f t="shared" si="8"/>
        <v>6.3098685220869255E-4</v>
      </c>
      <c r="AN15" s="968">
        <f t="shared" si="8"/>
        <v>-5.0482978126026312E-4</v>
      </c>
      <c r="AO15" s="968">
        <f t="shared" si="8"/>
        <v>-7.2815471879702359E-4</v>
      </c>
      <c r="AP15" s="968">
        <f t="shared" si="8"/>
        <v>1.4608270468850285E-3</v>
      </c>
      <c r="AQ15" s="968">
        <f t="shared" si="8"/>
        <v>-1.827704257768549E-3</v>
      </c>
      <c r="AR15" s="968">
        <f t="shared" si="8"/>
        <v>-1.5644923368315911E-3</v>
      </c>
      <c r="AS15" s="968">
        <f t="shared" si="8"/>
        <v>-3.3702167253091969E-3</v>
      </c>
      <c r="AT15" s="968">
        <f t="shared" si="8"/>
        <v>-9.8588723801992795E-4</v>
      </c>
      <c r="AU15" s="968">
        <f t="shared" si="8"/>
        <v>-3.5262602037622326E-4</v>
      </c>
      <c r="AV15" s="968">
        <f t="shared" si="8"/>
        <v>-1.758954257523454E-3</v>
      </c>
      <c r="AW15" s="968">
        <f t="shared" si="8"/>
        <v>1.7893852401494881E-3</v>
      </c>
      <c r="AX15" s="968">
        <f t="shared" si="8"/>
        <v>2.098397596033405E-3</v>
      </c>
      <c r="AY15" s="968">
        <f t="shared" si="8"/>
        <v>3.7600324319154999E-3</v>
      </c>
      <c r="AZ15" s="968">
        <f t="shared" si="8"/>
        <v>3.1725371161856683E-3</v>
      </c>
      <c r="BA15" s="968">
        <f t="shared" si="8"/>
        <v>2.4337559811396514E-3</v>
      </c>
      <c r="BB15" s="968">
        <f t="shared" si="8"/>
        <v>2.5587028371992365E-3</v>
      </c>
      <c r="BC15" s="968">
        <f t="shared" si="8"/>
        <v>3.7533907768444383E-3</v>
      </c>
      <c r="BD15" s="968">
        <f t="shared" si="8"/>
        <v>5.3730370375220035E-3</v>
      </c>
      <c r="BE15" s="968">
        <f t="shared" si="8"/>
        <v>5.7457696685679696E-3</v>
      </c>
      <c r="BF15" s="968">
        <f t="shared" si="8"/>
        <v>-1.0337810641959447E-3</v>
      </c>
      <c r="BG15" s="968">
        <f t="shared" si="8"/>
        <v>1.891120025462982E-3</v>
      </c>
      <c r="BH15" s="968">
        <f t="shared" si="8"/>
        <v>5.111327687311068E-3</v>
      </c>
      <c r="BI15" s="968">
        <f t="shared" si="8"/>
        <v>-2.160725766007135E-3</v>
      </c>
      <c r="BJ15" s="968">
        <f t="shared" si="8"/>
        <v>-1.8436772628451642E-3</v>
      </c>
      <c r="BK15" s="968">
        <f t="shared" si="8"/>
        <v>1.6649175778730985E-4</v>
      </c>
      <c r="BL15" s="968">
        <f t="shared" si="8"/>
        <v>7.3486784328508116E-3</v>
      </c>
      <c r="BM15" s="968">
        <f t="shared" si="8"/>
        <v>4.320204875355612E-3</v>
      </c>
      <c r="BN15" s="968">
        <f t="shared" si="8"/>
        <v>-2.4195168674271371E-3</v>
      </c>
      <c r="BO15" s="968">
        <f t="shared" si="8"/>
        <v>1.8839274688789015E-3</v>
      </c>
      <c r="BP15" s="968">
        <f t="shared" si="8"/>
        <v>1.5971645885860808E-4</v>
      </c>
      <c r="BQ15" s="968">
        <f t="shared" si="8"/>
        <v>-3.6472660827757027E-3</v>
      </c>
      <c r="BR15" s="968">
        <f t="shared" si="8"/>
        <v>-5.9988747726630667E-3</v>
      </c>
      <c r="BS15" s="968">
        <f t="shared" si="8"/>
        <v>4.1290795796131846E-4</v>
      </c>
      <c r="BT15" s="968">
        <f t="shared" si="8"/>
        <v>5.4020860963420701E-3</v>
      </c>
      <c r="BU15" s="968">
        <f t="shared" ref="BU15:CT15" si="9">BU14-BV14</f>
        <v>-2.0089389372746312E-3</v>
      </c>
      <c r="BV15" s="968">
        <f t="shared" si="9"/>
        <v>2.7165013988653466E-4</v>
      </c>
      <c r="BW15" s="968">
        <f t="shared" si="9"/>
        <v>4.0687073999437842E-3</v>
      </c>
      <c r="BX15" s="968">
        <f t="shared" si="9"/>
        <v>2.5272645817012718E-3</v>
      </c>
      <c r="BY15" s="968">
        <f t="shared" si="9"/>
        <v>-2.6900639511934707E-3</v>
      </c>
      <c r="BZ15" s="968">
        <f t="shared" si="9"/>
        <v>-2.4829434136085689E-3</v>
      </c>
      <c r="CA15" s="968">
        <f t="shared" si="9"/>
        <v>3.5814134565050927E-3</v>
      </c>
      <c r="CB15" s="968">
        <f t="shared" si="9"/>
        <v>2.6443593493391399E-3</v>
      </c>
      <c r="CC15" s="968">
        <f t="shared" si="9"/>
        <v>4.3116073062900856E-4</v>
      </c>
      <c r="CD15" s="968">
        <f t="shared" si="9"/>
        <v>4.1881750329501068E-3</v>
      </c>
      <c r="CE15" s="968">
        <f t="shared" si="9"/>
        <v>9.1205097834270131E-4</v>
      </c>
      <c r="CF15" s="968">
        <f t="shared" si="9"/>
        <v>5.1333100396981982E-4</v>
      </c>
      <c r="CG15" s="968">
        <f t="shared" si="9"/>
        <v>2.2315652990404621E-3</v>
      </c>
      <c r="CH15" s="968">
        <f t="shared" si="9"/>
        <v>-8.2518426669430517E-4</v>
      </c>
      <c r="CI15" s="968">
        <f t="shared" si="9"/>
        <v>-1.5034903959311868E-3</v>
      </c>
      <c r="CJ15" s="968">
        <f t="shared" si="9"/>
        <v>-3.5406348280982262E-3</v>
      </c>
      <c r="CK15" s="968">
        <f t="shared" si="9"/>
        <v>-2.2762070013315761E-4</v>
      </c>
      <c r="CL15" s="968">
        <f t="shared" si="9"/>
        <v>-1.9782335831077316E-3</v>
      </c>
      <c r="CM15" s="968">
        <f t="shared" si="9"/>
        <v>-2.5611196496152164E-3</v>
      </c>
      <c r="CN15" s="968">
        <f t="shared" si="9"/>
        <v>-6.7208052655511746E-4</v>
      </c>
      <c r="CO15" s="968">
        <f t="shared" si="9"/>
        <v>2.1453533741778476E-3</v>
      </c>
      <c r="CP15" s="968">
        <f t="shared" si="9"/>
        <v>3.7447989009905987E-3</v>
      </c>
      <c r="CQ15" s="968">
        <f t="shared" si="9"/>
        <v>1.3476778893974709E-3</v>
      </c>
      <c r="CR15" s="968">
        <f t="shared" si="9"/>
        <v>6.0663322278185772E-4</v>
      </c>
      <c r="CS15" s="968">
        <f t="shared" si="9"/>
        <v>1.7562524826676938E-3</v>
      </c>
      <c r="CT15" s="968">
        <f t="shared" si="9"/>
        <v>1.4022682725630238E-2</v>
      </c>
    </row>
    <row r="16" spans="1:98" s="150" customFormat="1">
      <c r="B16" s="137" t="s">
        <v>843</v>
      </c>
      <c r="C16" s="132">
        <v>146864535.34</v>
      </c>
      <c r="D16" s="132">
        <v>144321933.90000001</v>
      </c>
      <c r="E16" s="132">
        <v>139895589.06</v>
      </c>
      <c r="F16" s="132">
        <v>131928846.48999999</v>
      </c>
      <c r="G16" s="132">
        <v>120613479.06</v>
      </c>
      <c r="H16" s="132">
        <v>127895871.36</v>
      </c>
      <c r="I16" s="132">
        <v>116892517.59</v>
      </c>
      <c r="J16" s="132">
        <v>119516296.59999999</v>
      </c>
      <c r="K16" s="132">
        <v>124364224.08</v>
      </c>
      <c r="L16" s="132">
        <v>114140143.56999999</v>
      </c>
      <c r="M16" s="132">
        <v>108098747</v>
      </c>
      <c r="N16" s="132">
        <v>107943875.39</v>
      </c>
      <c r="O16" s="132">
        <v>107193367.53</v>
      </c>
      <c r="P16" s="132">
        <v>113493046.78</v>
      </c>
      <c r="Q16" s="132">
        <v>115051695.2</v>
      </c>
      <c r="R16" s="132">
        <v>115933647.15000001</v>
      </c>
      <c r="S16" s="132">
        <v>112134286.77</v>
      </c>
      <c r="T16" s="132">
        <v>110958008.11</v>
      </c>
      <c r="U16" s="132">
        <v>113023886.45999999</v>
      </c>
      <c r="V16" s="132">
        <v>108706342.27</v>
      </c>
      <c r="W16" s="132">
        <v>110458918.09</v>
      </c>
      <c r="X16" s="132">
        <v>98640934.170000002</v>
      </c>
      <c r="Y16" s="132">
        <v>104564770.94</v>
      </c>
      <c r="Z16" s="132">
        <v>102791023.66</v>
      </c>
      <c r="AA16" s="132">
        <v>103082626.02</v>
      </c>
      <c r="AB16" s="132">
        <v>110889734.84</v>
      </c>
      <c r="AC16" s="132">
        <v>121830459.61</v>
      </c>
      <c r="AD16" s="132">
        <v>103043276.11</v>
      </c>
      <c r="AE16" s="132">
        <v>105509549.3</v>
      </c>
      <c r="AF16" s="132">
        <v>108140797.11</v>
      </c>
      <c r="AG16" s="132">
        <v>106380316.23</v>
      </c>
      <c r="AH16" s="132">
        <v>104615932.61</v>
      </c>
      <c r="AI16" s="132">
        <v>106362985.51000001</v>
      </c>
      <c r="AJ16" s="132">
        <v>97886354.739999995</v>
      </c>
      <c r="AK16" s="132">
        <v>111450263.88</v>
      </c>
      <c r="AL16" s="132">
        <v>108385929.70999999</v>
      </c>
      <c r="AM16" s="132">
        <v>100193963.43000001</v>
      </c>
      <c r="AN16" s="132">
        <v>113357854.64</v>
      </c>
      <c r="AO16" s="132">
        <v>113410544.67</v>
      </c>
      <c r="AP16" s="132">
        <v>110705945.28</v>
      </c>
      <c r="AQ16" s="132">
        <v>106591531.98999999</v>
      </c>
      <c r="AR16" s="132">
        <v>101743953.8</v>
      </c>
      <c r="AS16" s="132">
        <v>100246508.95</v>
      </c>
      <c r="AT16" s="132">
        <v>104573325.73</v>
      </c>
      <c r="AU16" s="132">
        <v>100313171.81999999</v>
      </c>
      <c r="AV16" s="132">
        <v>97123772.370000005</v>
      </c>
      <c r="AW16" s="132">
        <v>100742236.48</v>
      </c>
      <c r="AX16" s="132">
        <v>98243667.079999998</v>
      </c>
      <c r="AY16" s="132">
        <v>106186007.75</v>
      </c>
      <c r="AZ16" s="132">
        <v>109241698.56</v>
      </c>
      <c r="BA16" s="132">
        <v>112196530.65000001</v>
      </c>
      <c r="BB16" s="132">
        <v>104957162.68000001</v>
      </c>
      <c r="BC16" s="132">
        <v>94257894.760000005</v>
      </c>
      <c r="BD16" s="132">
        <v>93747084.579999998</v>
      </c>
      <c r="BE16" s="132">
        <v>92270334.859999999</v>
      </c>
      <c r="BF16" s="132">
        <v>87174108.450000003</v>
      </c>
      <c r="BG16" s="132">
        <v>88829429.680000007</v>
      </c>
      <c r="BH16" s="132">
        <v>90390295.319999993</v>
      </c>
      <c r="BI16" s="132">
        <v>85351447.219999999</v>
      </c>
      <c r="BJ16" s="132">
        <v>82790391.920000002</v>
      </c>
      <c r="BK16" s="132">
        <v>86275713.409999996</v>
      </c>
      <c r="BL16" s="132">
        <v>93631226.75</v>
      </c>
      <c r="BM16" s="132">
        <v>91903301.069999993</v>
      </c>
      <c r="BN16" s="132">
        <v>87312576.609999999</v>
      </c>
      <c r="BO16" s="132">
        <v>86315039.590000004</v>
      </c>
      <c r="BP16" s="132">
        <v>82029155.030000001</v>
      </c>
      <c r="BQ16" s="132">
        <v>78766999.799999997</v>
      </c>
      <c r="BR16" s="132">
        <v>78354868.459999993</v>
      </c>
      <c r="BS16" s="132">
        <v>78582322.790000007</v>
      </c>
      <c r="BT16" s="132">
        <v>79462378.900000006</v>
      </c>
      <c r="BU16" s="132">
        <v>77981490.090000004</v>
      </c>
      <c r="BV16" s="132">
        <v>78477861.680000007</v>
      </c>
      <c r="BW16" s="132">
        <v>78977800.090000004</v>
      </c>
      <c r="BX16" s="132">
        <v>84687938.75</v>
      </c>
      <c r="BY16" s="132">
        <v>90586360.939999998</v>
      </c>
      <c r="BZ16" s="132">
        <v>83077007.340000004</v>
      </c>
      <c r="CA16" s="132">
        <v>78651593.650000006</v>
      </c>
      <c r="CB16" s="132">
        <v>81266530.400000006</v>
      </c>
      <c r="CC16" s="132">
        <v>84695410.120000005</v>
      </c>
      <c r="CD16" s="132">
        <v>89300369.730000004</v>
      </c>
      <c r="CE16" s="132">
        <v>83331341.459999993</v>
      </c>
      <c r="CF16" s="132">
        <v>87408901.040000007</v>
      </c>
      <c r="CG16" s="132">
        <v>98023677.430000007</v>
      </c>
      <c r="CH16" s="132">
        <v>84567921.920000002</v>
      </c>
      <c r="CI16" s="132">
        <v>80621953.219999999</v>
      </c>
      <c r="CJ16" s="132">
        <v>88016928.650000006</v>
      </c>
      <c r="CK16" s="132">
        <v>97133757.510000005</v>
      </c>
      <c r="CL16" s="132">
        <v>91581758.670000002</v>
      </c>
      <c r="CM16" s="132">
        <v>90506336.700000003</v>
      </c>
      <c r="CN16" s="132">
        <v>88026457.290000007</v>
      </c>
      <c r="CO16" s="132">
        <v>85849159.569999993</v>
      </c>
      <c r="CP16" s="132">
        <v>84231396.590000004</v>
      </c>
      <c r="CQ16" s="132">
        <v>80175455.870000005</v>
      </c>
      <c r="CR16" s="132">
        <v>78169803.120000005</v>
      </c>
      <c r="CS16" s="132">
        <v>80408574</v>
      </c>
      <c r="CT16" s="132">
        <v>78067324.890000001</v>
      </c>
    </row>
    <row r="17" spans="1:99" s="150" customFormat="1">
      <c r="B17" s="137" t="s">
        <v>844</v>
      </c>
      <c r="C17" s="132">
        <v>44800703.210000001</v>
      </c>
      <c r="D17" s="132">
        <v>29767301.649999999</v>
      </c>
      <c r="E17" s="132">
        <v>22676092.649999999</v>
      </c>
      <c r="F17" s="132">
        <v>18200451.079999998</v>
      </c>
      <c r="G17" s="132">
        <v>14498433.539999999</v>
      </c>
      <c r="H17" s="132">
        <v>13584510.970000001</v>
      </c>
      <c r="I17" s="132">
        <v>13462098</v>
      </c>
      <c r="J17" s="132">
        <v>12848400.4</v>
      </c>
      <c r="K17" s="132">
        <v>15395686.34</v>
      </c>
      <c r="L17" s="132">
        <v>12226289.1</v>
      </c>
      <c r="M17" s="132">
        <v>13173287.77</v>
      </c>
      <c r="N17" s="132">
        <v>10924347.15</v>
      </c>
      <c r="O17" s="132">
        <v>9930167.1199999992</v>
      </c>
      <c r="P17" s="132">
        <v>10060987.91</v>
      </c>
      <c r="Q17" s="132">
        <v>10031725</v>
      </c>
      <c r="R17" s="132">
        <v>10504280.300000001</v>
      </c>
      <c r="S17" s="132">
        <v>9946855.9600000009</v>
      </c>
      <c r="T17" s="132">
        <v>9049655.9900000002</v>
      </c>
      <c r="U17" s="132">
        <v>9932593.1099999994</v>
      </c>
      <c r="V17" s="132">
        <v>9453426.2400000002</v>
      </c>
      <c r="W17" s="132">
        <v>10260095.09</v>
      </c>
      <c r="X17" s="132">
        <v>9790197.4299999997</v>
      </c>
      <c r="Y17" s="132">
        <v>9329164.7100000009</v>
      </c>
      <c r="Z17" s="132">
        <v>8290301.0499999998</v>
      </c>
      <c r="AA17" s="132">
        <v>8111685.2800000003</v>
      </c>
      <c r="AB17" s="132">
        <v>8635399.8800000008</v>
      </c>
      <c r="AC17" s="132">
        <v>8432394.7799999993</v>
      </c>
      <c r="AD17" s="132">
        <v>6838680.2599999998</v>
      </c>
      <c r="AE17" s="132">
        <v>6978926.9900000002</v>
      </c>
      <c r="AF17" s="132">
        <v>6692446.6500000004</v>
      </c>
      <c r="AG17" s="132">
        <v>6550352.5899999999</v>
      </c>
      <c r="AH17" s="132">
        <v>6511053.3300000001</v>
      </c>
      <c r="AI17" s="132">
        <v>7101557.2599999998</v>
      </c>
      <c r="AJ17" s="132">
        <v>6408647.1900000004</v>
      </c>
      <c r="AK17" s="132">
        <v>6887765.4000000004</v>
      </c>
      <c r="AL17" s="132">
        <v>6975427.71</v>
      </c>
      <c r="AM17" s="132">
        <v>6192050.9199999999</v>
      </c>
      <c r="AN17" s="132">
        <v>6704954.1200000001</v>
      </c>
      <c r="AO17" s="132">
        <v>6077411.3799999999</v>
      </c>
      <c r="AP17" s="132">
        <v>5849579.4800000004</v>
      </c>
      <c r="AQ17" s="132">
        <v>5432325.9699999997</v>
      </c>
      <c r="AR17" s="132">
        <v>5403355.46</v>
      </c>
      <c r="AS17" s="132">
        <v>5475669.1600000001</v>
      </c>
      <c r="AT17" s="132">
        <v>5514145.8499999996</v>
      </c>
      <c r="AU17" s="132">
        <v>6324510.6600000001</v>
      </c>
      <c r="AV17" s="132">
        <v>6113867.8600000003</v>
      </c>
      <c r="AW17" s="132">
        <v>6280179.29</v>
      </c>
      <c r="AX17" s="132">
        <v>6278919.4299999997</v>
      </c>
      <c r="AY17" s="132">
        <v>6512524.5199999996</v>
      </c>
      <c r="AZ17" s="132">
        <v>6299426.79</v>
      </c>
      <c r="BA17" s="132">
        <v>6279984.1500000004</v>
      </c>
      <c r="BB17" s="132">
        <v>6521006.8499999996</v>
      </c>
      <c r="BC17" s="132">
        <v>773361.35</v>
      </c>
      <c r="BD17" s="132">
        <v>2859950.11</v>
      </c>
      <c r="BE17" s="132">
        <v>1778230.99</v>
      </c>
      <c r="BF17" s="132">
        <v>718032.05</v>
      </c>
      <c r="BG17" s="132">
        <v>911735.34</v>
      </c>
      <c r="BH17" s="132">
        <v>1777207.13</v>
      </c>
      <c r="BI17" s="132">
        <v>1089643.29</v>
      </c>
      <c r="BJ17" s="132">
        <v>2789082.97</v>
      </c>
      <c r="BK17" s="132">
        <v>2980248.78</v>
      </c>
      <c r="BL17" s="132">
        <v>2988469.88</v>
      </c>
      <c r="BM17" s="132">
        <v>1005187.17</v>
      </c>
      <c r="BN17" s="132">
        <v>3327417.92</v>
      </c>
      <c r="BO17" s="132">
        <v>77538.61</v>
      </c>
      <c r="BP17" s="132">
        <v>3112942.26</v>
      </c>
      <c r="BQ17" s="132">
        <v>2772999.06</v>
      </c>
      <c r="BR17" s="132">
        <v>233927.27</v>
      </c>
      <c r="BS17" s="132">
        <v>2766109.2</v>
      </c>
      <c r="BT17" s="132">
        <v>738144.85</v>
      </c>
      <c r="BU17" s="132">
        <v>557482.69999999995</v>
      </c>
      <c r="BV17" s="132">
        <v>2299698.85</v>
      </c>
      <c r="BW17" s="132">
        <v>1266349.49</v>
      </c>
      <c r="BX17" s="132">
        <v>965134.87</v>
      </c>
      <c r="BY17" s="132">
        <v>1016735.72</v>
      </c>
      <c r="BZ17" s="132">
        <v>73871.34</v>
      </c>
      <c r="CA17" s="132">
        <v>197664.41</v>
      </c>
      <c r="CB17" s="132">
        <v>1711376.51</v>
      </c>
      <c r="CC17" s="132">
        <v>1204532.57</v>
      </c>
      <c r="CD17" s="132">
        <v>2247484.37</v>
      </c>
      <c r="CE17" s="132">
        <v>1392178.86</v>
      </c>
      <c r="CF17" s="132">
        <v>1980226.19</v>
      </c>
      <c r="CG17" s="132">
        <v>2338418.35</v>
      </c>
      <c r="CH17" s="132">
        <v>1915244.58</v>
      </c>
      <c r="CI17" s="132">
        <v>670269.96</v>
      </c>
      <c r="CJ17" s="132">
        <v>1769380.56</v>
      </c>
      <c r="CK17" s="132">
        <v>2303197.2999999998</v>
      </c>
      <c r="CL17" s="132">
        <v>1895211.49</v>
      </c>
      <c r="CM17" s="132">
        <v>2838894.47</v>
      </c>
      <c r="CN17" s="132">
        <v>2899921.98</v>
      </c>
      <c r="CO17" s="132">
        <v>2728293.22</v>
      </c>
      <c r="CP17" s="132">
        <v>2024364.76</v>
      </c>
      <c r="CQ17" s="132">
        <v>997877.61</v>
      </c>
      <c r="CR17" s="132">
        <v>1455718.14</v>
      </c>
      <c r="CS17" s="132">
        <v>1419714.09</v>
      </c>
      <c r="CT17" s="132">
        <v>1092668.8899999999</v>
      </c>
    </row>
    <row r="18" spans="1:99">
      <c r="A18" s="148"/>
      <c r="B18" s="556" t="s">
        <v>244</v>
      </c>
      <c r="C18" s="555">
        <f t="shared" ref="C18:BN18" si="10">C17/C16</f>
        <v>0.30504779868253251</v>
      </c>
      <c r="D18" s="555">
        <f t="shared" si="10"/>
        <v>0.20625625534248745</v>
      </c>
      <c r="E18" s="555">
        <f t="shared" si="10"/>
        <v>0.16209297807291423</v>
      </c>
      <c r="F18" s="555">
        <f t="shared" si="10"/>
        <v>0.1379565695011179</v>
      </c>
      <c r="G18" s="555">
        <f t="shared" si="10"/>
        <v>0.12020574858625588</v>
      </c>
      <c r="H18" s="555">
        <f t="shared" si="10"/>
        <v>0.10621539871105344</v>
      </c>
      <c r="I18" s="555">
        <f t="shared" si="10"/>
        <v>0.11516646469381599</v>
      </c>
      <c r="J18" s="555">
        <f t="shared" si="10"/>
        <v>0.10750333440301731</v>
      </c>
      <c r="K18" s="555">
        <f t="shared" si="10"/>
        <v>0.1237951384643898</v>
      </c>
      <c r="L18" s="555">
        <f t="shared" si="10"/>
        <v>0.10711646855868766</v>
      </c>
      <c r="M18" s="555">
        <f t="shared" si="10"/>
        <v>0.12186346406031885</v>
      </c>
      <c r="N18" s="555">
        <f t="shared" si="10"/>
        <v>0.10120395539376789</v>
      </c>
      <c r="O18" s="555">
        <f t="shared" si="10"/>
        <v>9.2637887481432674E-2</v>
      </c>
      <c r="P18" s="555">
        <f t="shared" si="10"/>
        <v>8.8648496057231324E-2</v>
      </c>
      <c r="Q18" s="555">
        <f t="shared" si="10"/>
        <v>8.7193195915639149E-2</v>
      </c>
      <c r="R18" s="555">
        <f t="shared" si="10"/>
        <v>9.0605967794743017E-2</v>
      </c>
      <c r="S18" s="555">
        <f t="shared" si="10"/>
        <v>8.8704857778264715E-2</v>
      </c>
      <c r="T18" s="555">
        <f t="shared" si="10"/>
        <v>8.1559286653996879E-2</v>
      </c>
      <c r="U18" s="555">
        <f t="shared" si="10"/>
        <v>8.7880477491058664E-2</v>
      </c>
      <c r="V18" s="555">
        <f t="shared" si="10"/>
        <v>8.6962968697079326E-2</v>
      </c>
      <c r="W18" s="555">
        <f t="shared" si="10"/>
        <v>9.2886072645037621E-2</v>
      </c>
      <c r="X18" s="555">
        <f t="shared" si="10"/>
        <v>9.9250858808041631E-2</v>
      </c>
      <c r="Y18" s="555">
        <f t="shared" si="10"/>
        <v>8.9219003935399444E-2</v>
      </c>
      <c r="Z18" s="555">
        <f t="shared" si="10"/>
        <v>8.0651994257997447E-2</v>
      </c>
      <c r="AA18" s="555">
        <f t="shared" si="10"/>
        <v>7.8691100461742006E-2</v>
      </c>
      <c r="AB18" s="555">
        <f t="shared" si="10"/>
        <v>7.7873753530566206E-2</v>
      </c>
      <c r="AC18" s="555">
        <f t="shared" si="10"/>
        <v>6.9214175231658223E-2</v>
      </c>
      <c r="AD18" s="555">
        <f t="shared" si="10"/>
        <v>6.6367069431096326E-2</v>
      </c>
      <c r="AE18" s="555">
        <f t="shared" si="10"/>
        <v>6.614497963740236E-2</v>
      </c>
      <c r="AF18" s="555">
        <f t="shared" si="10"/>
        <v>6.1886418713859623E-2</v>
      </c>
      <c r="AG18" s="555">
        <f t="shared" si="10"/>
        <v>6.1574855406876051E-2</v>
      </c>
      <c r="AH18" s="555">
        <f t="shared" si="10"/>
        <v>6.2237683759630541E-2</v>
      </c>
      <c r="AI18" s="555">
        <f t="shared" si="10"/>
        <v>6.6767186215662661E-2</v>
      </c>
      <c r="AJ18" s="555">
        <f t="shared" si="10"/>
        <v>6.5470281399509403E-2</v>
      </c>
      <c r="AK18" s="555">
        <f t="shared" si="10"/>
        <v>6.180124802051748E-2</v>
      </c>
      <c r="AL18" s="555">
        <f t="shared" si="10"/>
        <v>6.4357317676414477E-2</v>
      </c>
      <c r="AM18" s="555">
        <f t="shared" si="10"/>
        <v>6.180063856168385E-2</v>
      </c>
      <c r="AN18" s="555">
        <f t="shared" si="10"/>
        <v>5.9148562234998911E-2</v>
      </c>
      <c r="AO18" s="555">
        <f t="shared" si="10"/>
        <v>5.358771001130401E-2</v>
      </c>
      <c r="AP18" s="555">
        <f t="shared" si="10"/>
        <v>5.2838891942118472E-2</v>
      </c>
      <c r="AQ18" s="555">
        <f t="shared" si="10"/>
        <v>5.0963954345919708E-2</v>
      </c>
      <c r="AR18" s="555">
        <f t="shared" si="10"/>
        <v>5.3107386318222677E-2</v>
      </c>
      <c r="AS18" s="555">
        <f t="shared" si="10"/>
        <v>5.46220433744092E-2</v>
      </c>
      <c r="AT18" s="555">
        <f t="shared" si="10"/>
        <v>5.2729946298514831E-2</v>
      </c>
      <c r="AU18" s="555">
        <f t="shared" si="10"/>
        <v>6.3047659098533729E-2</v>
      </c>
      <c r="AV18" s="555">
        <f t="shared" si="10"/>
        <v>6.2949242093982727E-2</v>
      </c>
      <c r="AW18" s="555">
        <f t="shared" si="10"/>
        <v>6.2339089436899503E-2</v>
      </c>
      <c r="AX18" s="555">
        <f t="shared" si="10"/>
        <v>6.3911696464740722E-2</v>
      </c>
      <c r="AY18" s="555">
        <f t="shared" si="10"/>
        <v>6.1331287031082489E-2</v>
      </c>
      <c r="AZ18" s="555">
        <f t="shared" si="10"/>
        <v>5.7665038836247108E-2</v>
      </c>
      <c r="BA18" s="555">
        <f t="shared" si="10"/>
        <v>5.5973068985444602E-2</v>
      </c>
      <c r="BB18" s="555">
        <f t="shared" si="10"/>
        <v>6.2130174668323067E-2</v>
      </c>
      <c r="BC18" s="555">
        <f t="shared" si="10"/>
        <v>8.2047382022390498E-3</v>
      </c>
      <c r="BD18" s="555">
        <f t="shared" si="10"/>
        <v>3.0507083210245683E-2</v>
      </c>
      <c r="BE18" s="555">
        <f t="shared" si="10"/>
        <v>1.9271968533527872E-2</v>
      </c>
      <c r="BF18" s="555">
        <f t="shared" si="10"/>
        <v>8.2367581701376161E-3</v>
      </c>
      <c r="BG18" s="555">
        <f t="shared" si="10"/>
        <v>1.0263888255102438E-2</v>
      </c>
      <c r="BH18" s="555">
        <f t="shared" si="10"/>
        <v>1.9661481619330106E-2</v>
      </c>
      <c r="BI18" s="555">
        <f t="shared" si="10"/>
        <v>1.2766547322757863E-2</v>
      </c>
      <c r="BJ18" s="555">
        <f t="shared" si="10"/>
        <v>3.3688486131278117E-2</v>
      </c>
      <c r="BK18" s="555">
        <f t="shared" si="10"/>
        <v>3.4543310767391082E-2</v>
      </c>
      <c r="BL18" s="555">
        <f t="shared" si="10"/>
        <v>3.1917448737261149E-2</v>
      </c>
      <c r="BM18" s="555">
        <f t="shared" si="10"/>
        <v>1.0937443577074333E-2</v>
      </c>
      <c r="BN18" s="555">
        <f t="shared" si="10"/>
        <v>3.8109262710944981E-2</v>
      </c>
      <c r="BO18" s="555">
        <f t="shared" ref="BO18:CT18" si="11">BO17/BO16</f>
        <v>8.9832096895641356E-4</v>
      </c>
      <c r="BP18" s="555">
        <f t="shared" si="11"/>
        <v>3.7949217675855899E-2</v>
      </c>
      <c r="BQ18" s="555">
        <f t="shared" si="11"/>
        <v>3.5205086737352162E-2</v>
      </c>
      <c r="BR18" s="555">
        <f t="shared" si="11"/>
        <v>2.9854848154000717E-3</v>
      </c>
      <c r="BS18" s="555">
        <f t="shared" si="11"/>
        <v>3.5200145551716897E-2</v>
      </c>
      <c r="BT18" s="555">
        <f t="shared" si="11"/>
        <v>9.2892367459691035E-3</v>
      </c>
      <c r="BU18" s="555">
        <f t="shared" si="11"/>
        <v>7.1489105857889864E-3</v>
      </c>
      <c r="BV18" s="555">
        <f t="shared" si="11"/>
        <v>2.9303790913381571E-2</v>
      </c>
      <c r="BW18" s="555">
        <f t="shared" si="11"/>
        <v>1.6034246187623835E-2</v>
      </c>
      <c r="BX18" s="555">
        <f t="shared" si="11"/>
        <v>1.1396367466789951E-2</v>
      </c>
      <c r="BY18" s="555">
        <f t="shared" si="11"/>
        <v>1.12239382336314E-2</v>
      </c>
      <c r="BZ18" s="555">
        <f t="shared" si="11"/>
        <v>8.8919115366872814E-4</v>
      </c>
      <c r="CA18" s="555">
        <f t="shared" si="11"/>
        <v>2.5131647157666968E-3</v>
      </c>
      <c r="CB18" s="555">
        <f t="shared" si="11"/>
        <v>2.1058811069901415E-2</v>
      </c>
      <c r="CC18" s="555">
        <f t="shared" si="11"/>
        <v>1.4221934438871809E-2</v>
      </c>
      <c r="CD18" s="555">
        <f t="shared" si="11"/>
        <v>2.5167693894160542E-2</v>
      </c>
      <c r="CE18" s="555">
        <f t="shared" si="11"/>
        <v>1.670654564787322E-2</v>
      </c>
      <c r="CF18" s="555">
        <f t="shared" si="11"/>
        <v>2.2654743011742133E-2</v>
      </c>
      <c r="CG18" s="555">
        <f t="shared" si="11"/>
        <v>2.3855648056765624E-2</v>
      </c>
      <c r="CH18" s="555">
        <f>CH17/CH16</f>
        <v>2.2647412121723803E-2</v>
      </c>
      <c r="CI18" s="555">
        <f t="shared" si="11"/>
        <v>8.3137400327052014E-3</v>
      </c>
      <c r="CJ18" s="555">
        <f>CJ17/CJ16</f>
        <v>2.0102730089980252E-2</v>
      </c>
      <c r="CK18" s="555">
        <f t="shared" si="11"/>
        <v>2.3711605100450103E-2</v>
      </c>
      <c r="CL18" s="555">
        <f t="shared" si="11"/>
        <v>2.0694202836059165E-2</v>
      </c>
      <c r="CM18" s="555">
        <f t="shared" si="11"/>
        <v>3.1366803403059404E-2</v>
      </c>
      <c r="CN18" s="555">
        <f t="shared" si="11"/>
        <v>3.294375429021653E-2</v>
      </c>
      <c r="CO18" s="555">
        <f t="shared" si="11"/>
        <v>3.1780080709763903E-2</v>
      </c>
      <c r="CP18" s="555">
        <f t="shared" si="11"/>
        <v>2.403337522531751E-2</v>
      </c>
      <c r="CQ18" s="555">
        <f t="shared" si="11"/>
        <v>1.2446173198166811E-2</v>
      </c>
      <c r="CR18" s="555">
        <f t="shared" si="11"/>
        <v>1.8622512554691974E-2</v>
      </c>
      <c r="CS18" s="555">
        <f t="shared" si="11"/>
        <v>1.7656252553365764E-2</v>
      </c>
      <c r="CT18" s="555">
        <f t="shared" si="11"/>
        <v>1.3996494583868658E-2</v>
      </c>
    </row>
    <row r="19" spans="1:99" s="144" customFormat="1">
      <c r="B19" s="592" t="s">
        <v>845</v>
      </c>
      <c r="C19" s="593"/>
      <c r="D19" s="593"/>
      <c r="E19" s="593"/>
      <c r="F19" s="593"/>
      <c r="G19" s="593"/>
      <c r="H19" s="593">
        <f t="shared" ref="H19" si="12">AVERAGE(C18:H18)</f>
        <v>0.17296245814939357</v>
      </c>
      <c r="I19" s="593">
        <f t="shared" ref="I19" si="13">AVERAGE(D18:I18)</f>
        <v>0.14131556915127416</v>
      </c>
      <c r="J19" s="593">
        <f t="shared" ref="J19" si="14">AVERAGE(E18:J18)</f>
        <v>0.12485674899469579</v>
      </c>
      <c r="K19" s="593">
        <f t="shared" ref="K19" si="15">AVERAGE(F18:K18)</f>
        <v>0.11847377572660839</v>
      </c>
      <c r="L19" s="593">
        <f t="shared" ref="L19" si="16">AVERAGE(G18:L18)</f>
        <v>0.11333375890287001</v>
      </c>
      <c r="M19" s="593">
        <f t="shared" ref="M19" si="17">AVERAGE(H18:M18)</f>
        <v>0.11361004481521385</v>
      </c>
      <c r="N19" s="593">
        <f t="shared" ref="N19" si="18">AVERAGE(I18:N18)</f>
        <v>0.11277480426233293</v>
      </c>
      <c r="O19" s="593">
        <f t="shared" ref="O19" si="19">AVERAGE(J18:O18)</f>
        <v>0.10902004139360237</v>
      </c>
      <c r="P19" s="593">
        <f t="shared" ref="P19" si="20">AVERAGE(K18:P18)</f>
        <v>0.10587756833597135</v>
      </c>
      <c r="Q19" s="593">
        <f t="shared" ref="Q19" si="21">AVERAGE(L18:Q18)</f>
        <v>9.9777244577846258E-2</v>
      </c>
      <c r="R19" s="593">
        <f t="shared" ref="R19" si="22">AVERAGE(M18:R18)</f>
        <v>9.7025494450522165E-2</v>
      </c>
      <c r="S19" s="593">
        <f t="shared" ref="S19" si="23">AVERAGE(N18:S18)</f>
        <v>9.1499060070179786E-2</v>
      </c>
      <c r="T19" s="593">
        <f t="shared" ref="T19" si="24">AVERAGE(O18:T18)</f>
        <v>8.8224948613551291E-2</v>
      </c>
      <c r="U19" s="593">
        <f t="shared" ref="U19" si="25">AVERAGE(P18:U18)</f>
        <v>8.7432046948488953E-2</v>
      </c>
      <c r="V19" s="593">
        <f t="shared" ref="V19" si="26">AVERAGE(Q18:V18)</f>
        <v>8.7151125721796951E-2</v>
      </c>
      <c r="W19" s="593">
        <f t="shared" ref="W19" si="27">AVERAGE(R18:W18)</f>
        <v>8.8099938510030021E-2</v>
      </c>
      <c r="X19" s="593">
        <f t="shared" ref="X19" si="28">AVERAGE(S18:X18)</f>
        <v>8.9540753678913135E-2</v>
      </c>
      <c r="Y19" s="593">
        <f t="shared" ref="Y19" si="29">AVERAGE(T18:Y18)</f>
        <v>8.9626444705102268E-2</v>
      </c>
      <c r="Z19" s="593">
        <f t="shared" ref="Z19" si="30">AVERAGE(U18:Z18)</f>
        <v>8.9475229305769025E-2</v>
      </c>
      <c r="AA19" s="593">
        <f t="shared" ref="AA19" si="31">AVERAGE(V18:AA18)</f>
        <v>8.7943666467549586E-2</v>
      </c>
      <c r="AB19" s="593">
        <f t="shared" ref="AB19" si="32">AVERAGE(W18:AB18)</f>
        <v>8.6428797273130728E-2</v>
      </c>
      <c r="AC19" s="593">
        <f t="shared" ref="AC19" si="33">AVERAGE(X18:AC18)</f>
        <v>8.2483481037567488E-2</v>
      </c>
      <c r="AD19" s="593">
        <f t="shared" ref="AD19" si="34">AVERAGE(Y18:AD18)</f>
        <v>7.7002849474743271E-2</v>
      </c>
      <c r="AE19" s="593">
        <f t="shared" ref="AE19" si="35">AVERAGE(Z18:AE18)</f>
        <v>7.3157178758410421E-2</v>
      </c>
      <c r="AF19" s="593">
        <f t="shared" ref="AF19" si="36">AVERAGE(AA18:AF18)</f>
        <v>7.0029582834387455E-2</v>
      </c>
      <c r="AG19" s="593">
        <f t="shared" ref="AG19" si="37">AVERAGE(AB18:AG18)</f>
        <v>6.7176875325243135E-2</v>
      </c>
      <c r="AH19" s="593">
        <f t="shared" ref="AH19" si="38">AVERAGE(AC18:AH18)</f>
        <v>6.4570863696753855E-2</v>
      </c>
      <c r="AI19" s="593">
        <f t="shared" ref="AI19" si="39">AVERAGE(AD18:AI18)</f>
        <v>6.4163032194087935E-2</v>
      </c>
      <c r="AJ19" s="593">
        <f t="shared" ref="AJ19" si="40">AVERAGE(AE18:AJ18)</f>
        <v>6.401356752215677E-2</v>
      </c>
      <c r="AK19" s="593">
        <f t="shared" ref="AK19" si="41">AVERAGE(AF18:AK18)</f>
        <v>6.3289612252675945E-2</v>
      </c>
      <c r="AL19" s="593">
        <f t="shared" ref="AL19" si="42">AVERAGE(AG18:AL18)</f>
        <v>6.3701428746435099E-2</v>
      </c>
      <c r="AM19" s="593">
        <f t="shared" ref="AM19" si="43">AVERAGE(AH18:AM18)</f>
        <v>6.3739059272236401E-2</v>
      </c>
      <c r="AN19" s="593">
        <f t="shared" ref="AN19" si="44">AVERAGE(AI18:AN18)</f>
        <v>6.3224205684797793E-2</v>
      </c>
      <c r="AO19" s="593">
        <f t="shared" ref="AO19" si="45">AVERAGE(AJ18:AO18)</f>
        <v>6.1027626317404694E-2</v>
      </c>
      <c r="AP19" s="593">
        <f t="shared" ref="AP19" si="46">AVERAGE(AK18:AP18)</f>
        <v>5.8922394741172869E-2</v>
      </c>
      <c r="AQ19" s="593">
        <f t="shared" ref="AQ19" si="47">AVERAGE(AL18:AQ18)</f>
        <v>5.7116179128739918E-2</v>
      </c>
      <c r="AR19" s="593">
        <f t="shared" ref="AR19" si="48">AVERAGE(AM18:AR18)</f>
        <v>5.5241190569041275E-2</v>
      </c>
      <c r="AS19" s="593">
        <f t="shared" ref="AS19" si="49">AVERAGE(AN18:AS18)</f>
        <v>5.4044758037828829E-2</v>
      </c>
      <c r="AT19" s="593">
        <f t="shared" ref="AT19" si="50">AVERAGE(AO18:AT18)</f>
        <v>5.2974988715081488E-2</v>
      </c>
      <c r="AU19" s="593">
        <f t="shared" ref="AU19" si="51">AVERAGE(AP18:AU18)</f>
        <v>5.4551646896286436E-2</v>
      </c>
      <c r="AV19" s="593">
        <f t="shared" ref="AV19" si="52">AVERAGE(AQ18:AV18)</f>
        <v>5.6236705254930484E-2</v>
      </c>
      <c r="AW19" s="593">
        <f t="shared" ref="AW19" si="53">AVERAGE(AR18:AW18)</f>
        <v>5.8132561103427106E-2</v>
      </c>
      <c r="AX19" s="593">
        <f t="shared" ref="AX19" si="54">AVERAGE(AS18:AX18)</f>
        <v>5.9933279461180121E-2</v>
      </c>
      <c r="AY19" s="593">
        <f t="shared" ref="AY19" si="55">AVERAGE(AT18:AY18)</f>
        <v>6.1051486737292333E-2</v>
      </c>
      <c r="AZ19" s="593">
        <f t="shared" ref="AZ19" si="56">AVERAGE(AU18:AZ18)</f>
        <v>6.1874002160247715E-2</v>
      </c>
      <c r="BA19" s="593">
        <f t="shared" ref="BA19" si="57">AVERAGE(AV18:BA18)</f>
        <v>6.0694903808066192E-2</v>
      </c>
      <c r="BB19" s="593">
        <f t="shared" ref="BB19" si="58">AVERAGE(AW18:BB18)</f>
        <v>6.0558392570456247E-2</v>
      </c>
      <c r="BC19" s="593">
        <f t="shared" ref="BC19" si="59">AVERAGE(AX18:BC18)</f>
        <v>5.153600069801284E-2</v>
      </c>
      <c r="BD19" s="593">
        <f t="shared" ref="BD19" si="60">AVERAGE(AY18:BD18)</f>
        <v>4.5968565155596997E-2</v>
      </c>
      <c r="BE19" s="593">
        <f t="shared" ref="BE19" si="61">AVERAGE(AZ18:BE18)</f>
        <v>3.8958678739337893E-2</v>
      </c>
      <c r="BF19" s="593">
        <f t="shared" ref="BF19" si="62">AVERAGE(BA18:BF18)</f>
        <v>3.0720631961652978E-2</v>
      </c>
      <c r="BG19" s="593">
        <f t="shared" ref="BG19" si="63">AVERAGE(BB18:BG18)</f>
        <v>2.3102435173262621E-2</v>
      </c>
      <c r="BH19" s="593">
        <f t="shared" ref="BH19" si="64">AVERAGE(BC18:BH18)</f>
        <v>1.6024319665097129E-2</v>
      </c>
      <c r="BI19" s="593">
        <f t="shared" ref="BI19" si="65">AVERAGE(BD18:BI18)</f>
        <v>1.6784621185183597E-2</v>
      </c>
      <c r="BJ19" s="593">
        <f t="shared" ref="BJ19" si="66">AVERAGE(BE18:BJ18)</f>
        <v>1.7314855005355668E-2</v>
      </c>
      <c r="BK19" s="593">
        <f t="shared" ref="BK19" si="67">AVERAGE(BF18:BK18)</f>
        <v>1.9860078710999537E-2</v>
      </c>
      <c r="BL19" s="593">
        <f t="shared" ref="BL19" si="68">AVERAGE(BG18:BL18)</f>
        <v>2.3806860472186792E-2</v>
      </c>
      <c r="BM19" s="593">
        <f t="shared" ref="BM19" si="69">AVERAGE(BH18:BM18)</f>
        <v>2.391911969251544E-2</v>
      </c>
      <c r="BN19" s="593">
        <f t="shared" ref="BN19" si="70">AVERAGE(BI18:BN18)</f>
        <v>2.6993749874451259E-2</v>
      </c>
      <c r="BO19" s="593">
        <f t="shared" ref="BO19" si="71">AVERAGE(BJ18:BO18)</f>
        <v>2.5015712148817686E-2</v>
      </c>
      <c r="BP19" s="593">
        <f t="shared" ref="BP19" si="72">AVERAGE(BK18:BP18)</f>
        <v>2.5725834072913973E-2</v>
      </c>
      <c r="BQ19" s="593">
        <f t="shared" ref="BQ19" si="73">AVERAGE(BL18:BQ18)</f>
        <v>2.5836130067907487E-2</v>
      </c>
      <c r="BR19" s="593">
        <f t="shared" ref="BR19" si="74">AVERAGE(BM18:BR18)</f>
        <v>2.1014136080930643E-2</v>
      </c>
      <c r="BS19" s="593">
        <f>AVERAGE(BN18:BS18)</f>
        <v>2.5057919743371071E-2</v>
      </c>
      <c r="BT19" s="593">
        <f t="shared" ref="BT19" si="75">AVERAGE(BO18:BT18)</f>
        <v>2.0254582082541758E-2</v>
      </c>
      <c r="BU19" s="593">
        <f t="shared" ref="BU19" si="76">AVERAGE(BP18:BU18)</f>
        <v>2.1296347018680519E-2</v>
      </c>
      <c r="BV19" s="593">
        <f t="shared" ref="BV19" si="77">AVERAGE(BQ18:BV18)</f>
        <v>1.9855442558268131E-2</v>
      </c>
      <c r="BW19" s="593">
        <f t="shared" ref="BW19" si="78">AVERAGE(BR18:BW18)</f>
        <v>1.6660302466646744E-2</v>
      </c>
      <c r="BX19" s="593">
        <f t="shared" ref="BX19" si="79">AVERAGE(BS18:BX18)</f>
        <v>1.8062116241878392E-2</v>
      </c>
      <c r="BY19" s="593">
        <f t="shared" ref="BY19" si="80">AVERAGE(BT18:BY18)</f>
        <v>1.406608168886414E-2</v>
      </c>
      <c r="BZ19" s="846">
        <f t="shared" ref="BZ19" si="81">AVERAGE(BU18:BZ18)</f>
        <v>1.266607409014741E-2</v>
      </c>
      <c r="CA19" s="846">
        <f t="shared" ref="CA19" si="82">AVERAGE(BV18:CA18)</f>
        <v>1.1893449778477031E-2</v>
      </c>
      <c r="CB19" s="846">
        <f t="shared" ref="CB19" si="83">AVERAGE(BW18:CB18)</f>
        <v>1.0519286471230337E-2</v>
      </c>
      <c r="CC19" s="846">
        <f t="shared" ref="CC19" si="84">AVERAGE(BX18:CC18)</f>
        <v>1.0217234513105E-2</v>
      </c>
      <c r="CD19" s="846">
        <f t="shared" ref="CD19" si="85">AVERAGE(BY18:CD18)</f>
        <v>1.2512455584333433E-2</v>
      </c>
      <c r="CE19" s="846">
        <f t="shared" ref="CE19" si="86">AVERAGE(BZ18:CE18)</f>
        <v>1.342622348670707E-2</v>
      </c>
      <c r="CF19" s="593">
        <f t="shared" ref="CF19" si="87">AVERAGE(CA18:CF18)</f>
        <v>1.7053815463052638E-2</v>
      </c>
      <c r="CG19" s="593">
        <f t="shared" ref="CG19" si="88">AVERAGE(CB18:CG18)</f>
        <v>2.0610896019885791E-2</v>
      </c>
      <c r="CH19" s="593">
        <f t="shared" ref="CH19" si="89">AVERAGE(CC18:CH18)</f>
        <v>2.0875662861856187E-2</v>
      </c>
      <c r="CI19" s="593">
        <f t="shared" ref="CI19" si="90">AVERAGE(CD18:CI18)</f>
        <v>1.9890963794161755E-2</v>
      </c>
      <c r="CJ19" s="593">
        <f t="shared" ref="CJ19" si="91">AVERAGE(CE18:CJ18)</f>
        <v>1.9046803160131704E-2</v>
      </c>
      <c r="CK19" s="593">
        <f t="shared" ref="CK19" si="92">AVERAGE(CF18:CK18)</f>
        <v>2.021431306889452E-2</v>
      </c>
      <c r="CL19" s="593">
        <f t="shared" ref="CL19" si="93">AVERAGE(CG18:CL18)</f>
        <v>1.9887556372947358E-2</v>
      </c>
      <c r="CM19" s="593">
        <f t="shared" ref="CM19" si="94">AVERAGE(CH18:CM18)</f>
        <v>2.1139415597329653E-2</v>
      </c>
      <c r="CN19" s="593">
        <f t="shared" ref="CN19" si="95">AVERAGE(CI18:CN18)</f>
        <v>2.2855472625411776E-2</v>
      </c>
      <c r="CO19" s="593">
        <f t="shared" ref="CO19" si="96">AVERAGE(CJ18:CO18)</f>
        <v>2.6766529404921562E-2</v>
      </c>
      <c r="CP19" s="593">
        <f t="shared" ref="CP19" si="97">AVERAGE(CK18:CP18)</f>
        <v>2.7421636927477771E-2</v>
      </c>
      <c r="CQ19" s="593">
        <f t="shared" ref="CQ19" si="98">AVERAGE(CL18:CQ18)</f>
        <v>2.5544064943763888E-2</v>
      </c>
      <c r="CR19" s="593">
        <f t="shared" ref="CR19" si="99">AVERAGE(CM18:CR18)</f>
        <v>2.5198783230202689E-2</v>
      </c>
      <c r="CS19" s="593">
        <f t="shared" ref="CS19" si="100">AVERAGE(CN18:CS18)</f>
        <v>2.2913691421920415E-2</v>
      </c>
      <c r="CT19" s="593">
        <f t="shared" ref="CT19" si="101">AVERAGE(CO18:CT18)</f>
        <v>1.9755814804195772E-2</v>
      </c>
    </row>
    <row r="20" spans="1:99">
      <c r="A20" s="148"/>
      <c r="B20" s="129" t="s">
        <v>236</v>
      </c>
      <c r="C20" s="134"/>
      <c r="D20" s="134"/>
      <c r="E20" s="134"/>
      <c r="F20" s="134"/>
      <c r="G20" s="134"/>
      <c r="H20" s="968">
        <f>H19-I19</f>
        <v>3.1646888998119405E-2</v>
      </c>
      <c r="I20" s="968">
        <f t="shared" ref="I20:BT20" si="102">I19-J19</f>
        <v>1.6458820156578374E-2</v>
      </c>
      <c r="J20" s="968">
        <f t="shared" si="102"/>
        <v>6.3829732680873996E-3</v>
      </c>
      <c r="K20" s="968">
        <f t="shared" si="102"/>
        <v>5.1400168237383803E-3</v>
      </c>
      <c r="L20" s="968">
        <f t="shared" si="102"/>
        <v>-2.7628591234384048E-4</v>
      </c>
      <c r="M20" s="968">
        <f t="shared" si="102"/>
        <v>8.3524055288092258E-4</v>
      </c>
      <c r="N20" s="968">
        <f t="shared" si="102"/>
        <v>3.7547628687305545E-3</v>
      </c>
      <c r="O20" s="968">
        <f t="shared" si="102"/>
        <v>3.1424730576310178E-3</v>
      </c>
      <c r="P20" s="968">
        <f t="shared" si="102"/>
        <v>6.1003237581250952E-3</v>
      </c>
      <c r="Q20" s="968">
        <f t="shared" si="102"/>
        <v>2.751750127324093E-3</v>
      </c>
      <c r="R20" s="968">
        <f t="shared" si="102"/>
        <v>5.5264343803423793E-3</v>
      </c>
      <c r="S20" s="968">
        <f t="shared" si="102"/>
        <v>3.2741114566284951E-3</v>
      </c>
      <c r="T20" s="969">
        <f t="shared" si="102"/>
        <v>7.9290166506233717E-4</v>
      </c>
      <c r="U20" s="969">
        <f t="shared" si="102"/>
        <v>2.8092122669200192E-4</v>
      </c>
      <c r="V20" s="969">
        <f t="shared" si="102"/>
        <v>-9.4881278823306936E-4</v>
      </c>
      <c r="W20" s="969">
        <f t="shared" si="102"/>
        <v>-1.4408151688831139E-3</v>
      </c>
      <c r="X20" s="969">
        <f t="shared" si="102"/>
        <v>-8.5691026189133046E-5</v>
      </c>
      <c r="Y20" s="969">
        <f t="shared" si="102"/>
        <v>1.5121539933324324E-4</v>
      </c>
      <c r="Z20" s="968">
        <f t="shared" si="102"/>
        <v>1.5315628382194385E-3</v>
      </c>
      <c r="AA20" s="968">
        <f t="shared" si="102"/>
        <v>1.514869194418858E-3</v>
      </c>
      <c r="AB20" s="968">
        <f t="shared" si="102"/>
        <v>3.9453162355632398E-3</v>
      </c>
      <c r="AC20" s="968">
        <f t="shared" si="102"/>
        <v>5.4806315628242175E-3</v>
      </c>
      <c r="AD20" s="968">
        <f t="shared" si="102"/>
        <v>3.8456707163328496E-3</v>
      </c>
      <c r="AE20" s="968">
        <f t="shared" si="102"/>
        <v>3.1275959240229662E-3</v>
      </c>
      <c r="AF20" s="968">
        <f t="shared" si="102"/>
        <v>2.8527075091443199E-3</v>
      </c>
      <c r="AG20" s="968">
        <f t="shared" si="102"/>
        <v>2.6060116284892798E-3</v>
      </c>
      <c r="AH20" s="968">
        <f t="shared" si="102"/>
        <v>4.0783150266592016E-4</v>
      </c>
      <c r="AI20" s="968">
        <f t="shared" si="102"/>
        <v>1.4946467193116542E-4</v>
      </c>
      <c r="AJ20" s="968">
        <f t="shared" si="102"/>
        <v>7.2395526948082489E-4</v>
      </c>
      <c r="AK20" s="968">
        <f t="shared" si="102"/>
        <v>-4.1181649375915397E-4</v>
      </c>
      <c r="AL20" s="968">
        <f t="shared" si="102"/>
        <v>-3.7630525801302106E-5</v>
      </c>
      <c r="AM20" s="968">
        <f t="shared" si="102"/>
        <v>5.1485358743860732E-4</v>
      </c>
      <c r="AN20" s="968">
        <f t="shared" si="102"/>
        <v>2.1965793673930992E-3</v>
      </c>
      <c r="AO20" s="968">
        <f t="shared" si="102"/>
        <v>2.1052315762318252E-3</v>
      </c>
      <c r="AP20" s="968">
        <f t="shared" si="102"/>
        <v>1.8062156124329515E-3</v>
      </c>
      <c r="AQ20" s="968">
        <f t="shared" si="102"/>
        <v>1.8749885596986426E-3</v>
      </c>
      <c r="AR20" s="968">
        <f t="shared" si="102"/>
        <v>1.1964325312124463E-3</v>
      </c>
      <c r="AS20" s="968">
        <f t="shared" si="102"/>
        <v>1.0697693227473409E-3</v>
      </c>
      <c r="AT20" s="968">
        <f t="shared" si="102"/>
        <v>-1.5766581812049485E-3</v>
      </c>
      <c r="AU20" s="968">
        <f t="shared" si="102"/>
        <v>-1.6850583586440482E-3</v>
      </c>
      <c r="AV20" s="968">
        <f t="shared" si="102"/>
        <v>-1.895855848496622E-3</v>
      </c>
      <c r="AW20" s="968">
        <f t="shared" si="102"/>
        <v>-1.8007183577530145E-3</v>
      </c>
      <c r="AX20" s="968">
        <f t="shared" si="102"/>
        <v>-1.1182072761122125E-3</v>
      </c>
      <c r="AY20" s="968">
        <f t="shared" si="102"/>
        <v>-8.2251542295538188E-4</v>
      </c>
      <c r="AZ20" s="968">
        <f t="shared" si="102"/>
        <v>1.1790983521815235E-3</v>
      </c>
      <c r="BA20" s="968">
        <f t="shared" si="102"/>
        <v>1.3651123760994449E-4</v>
      </c>
      <c r="BB20" s="968">
        <f t="shared" si="102"/>
        <v>9.0223918724434068E-3</v>
      </c>
      <c r="BC20" s="968">
        <f t="shared" si="102"/>
        <v>5.5674355424158439E-3</v>
      </c>
      <c r="BD20" s="968">
        <f t="shared" si="102"/>
        <v>7.0098864162591035E-3</v>
      </c>
      <c r="BE20" s="968">
        <f t="shared" si="102"/>
        <v>8.2380467776849153E-3</v>
      </c>
      <c r="BF20" s="968">
        <f t="shared" si="102"/>
        <v>7.6181967883903572E-3</v>
      </c>
      <c r="BG20" s="968">
        <f t="shared" si="102"/>
        <v>7.0781155081654917E-3</v>
      </c>
      <c r="BH20" s="968">
        <f t="shared" si="102"/>
        <v>-7.6030152008646837E-4</v>
      </c>
      <c r="BI20" s="968">
        <f t="shared" si="102"/>
        <v>-5.3023382017207063E-4</v>
      </c>
      <c r="BJ20" s="968">
        <f t="shared" si="102"/>
        <v>-2.545223705643869E-3</v>
      </c>
      <c r="BK20" s="968">
        <f t="shared" si="102"/>
        <v>-3.9467817611872555E-3</v>
      </c>
      <c r="BL20" s="968">
        <f t="shared" si="102"/>
        <v>-1.1225922032864766E-4</v>
      </c>
      <c r="BM20" s="968">
        <f t="shared" si="102"/>
        <v>-3.0746301819358189E-3</v>
      </c>
      <c r="BN20" s="968">
        <f t="shared" si="102"/>
        <v>1.9780377256335725E-3</v>
      </c>
      <c r="BO20" s="968">
        <f t="shared" si="102"/>
        <v>-7.1012192409628666E-4</v>
      </c>
      <c r="BP20" s="968">
        <f t="shared" si="102"/>
        <v>-1.102959949935145E-4</v>
      </c>
      <c r="BQ20" s="968">
        <f t="shared" si="102"/>
        <v>4.8219939869768441E-3</v>
      </c>
      <c r="BR20" s="968">
        <f t="shared" si="102"/>
        <v>-4.0437836624404276E-3</v>
      </c>
      <c r="BS20" s="968">
        <f t="shared" si="102"/>
        <v>4.8033376608293127E-3</v>
      </c>
      <c r="BT20" s="968">
        <f t="shared" si="102"/>
        <v>-1.0417649361387608E-3</v>
      </c>
      <c r="BU20" s="968">
        <f t="shared" ref="BU20:CT20" si="103">BU19-BV19</f>
        <v>1.4409044604123886E-3</v>
      </c>
      <c r="BV20" s="968">
        <f t="shared" si="103"/>
        <v>3.1951400916213867E-3</v>
      </c>
      <c r="BW20" s="968">
        <f t="shared" si="103"/>
        <v>-1.401813775231648E-3</v>
      </c>
      <c r="BX20" s="968">
        <f t="shared" si="103"/>
        <v>3.9960345530142515E-3</v>
      </c>
      <c r="BY20" s="968">
        <f t="shared" si="103"/>
        <v>1.4000075987167307E-3</v>
      </c>
      <c r="BZ20" s="968">
        <f t="shared" si="103"/>
        <v>7.7262431167037827E-4</v>
      </c>
      <c r="CA20" s="968">
        <f t="shared" si="103"/>
        <v>1.3741633072466945E-3</v>
      </c>
      <c r="CB20" s="968">
        <f t="shared" si="103"/>
        <v>3.0205195812533711E-4</v>
      </c>
      <c r="CC20" s="968">
        <f t="shared" si="103"/>
        <v>-2.2952210712284329E-3</v>
      </c>
      <c r="CD20" s="968">
        <f t="shared" si="103"/>
        <v>-9.1376790237363698E-4</v>
      </c>
      <c r="CE20" s="968">
        <f t="shared" si="103"/>
        <v>-3.6275919763455681E-3</v>
      </c>
      <c r="CF20" s="968">
        <f t="shared" si="103"/>
        <v>-3.5570805568331532E-3</v>
      </c>
      <c r="CG20" s="968">
        <f t="shared" si="103"/>
        <v>-2.6476684197039579E-4</v>
      </c>
      <c r="CH20" s="968">
        <f t="shared" si="103"/>
        <v>9.84699067694432E-4</v>
      </c>
      <c r="CI20" s="968">
        <f t="shared" si="103"/>
        <v>8.4416063403005073E-4</v>
      </c>
      <c r="CJ20" s="968">
        <f t="shared" si="103"/>
        <v>-1.1675099087628156E-3</v>
      </c>
      <c r="CK20" s="968">
        <f t="shared" si="103"/>
        <v>3.2675669594716197E-4</v>
      </c>
      <c r="CL20" s="968">
        <f t="shared" si="103"/>
        <v>-1.251859224382295E-3</v>
      </c>
      <c r="CM20" s="968">
        <f t="shared" si="103"/>
        <v>-1.7160570280821234E-3</v>
      </c>
      <c r="CN20" s="968">
        <f t="shared" si="103"/>
        <v>-3.9110567795097861E-3</v>
      </c>
      <c r="CO20" s="968">
        <f t="shared" si="103"/>
        <v>-6.5510752255620863E-4</v>
      </c>
      <c r="CP20" s="968">
        <f t="shared" si="103"/>
        <v>1.8775719837138827E-3</v>
      </c>
      <c r="CQ20" s="968">
        <f t="shared" si="103"/>
        <v>3.4528171356119908E-4</v>
      </c>
      <c r="CR20" s="968">
        <f t="shared" si="103"/>
        <v>2.285091808282274E-3</v>
      </c>
      <c r="CS20" s="968">
        <f t="shared" si="103"/>
        <v>3.1578766177246427E-3</v>
      </c>
      <c r="CT20" s="968">
        <f t="shared" si="103"/>
        <v>1.9755814804195772E-2</v>
      </c>
    </row>
    <row r="21" spans="1:99" s="150" customFormat="1">
      <c r="B21" s="137" t="s">
        <v>843</v>
      </c>
      <c r="C21" s="132">
        <v>1768052.58</v>
      </c>
      <c r="D21" s="132">
        <v>1686599.6</v>
      </c>
      <c r="E21" s="132">
        <v>1721700.03</v>
      </c>
      <c r="F21" s="132">
        <v>1785768.42</v>
      </c>
      <c r="G21" s="132">
        <v>2109953.5499999998</v>
      </c>
      <c r="H21" s="132">
        <v>1671288.93</v>
      </c>
      <c r="I21" s="132">
        <v>1364415.35</v>
      </c>
      <c r="J21" s="132">
        <v>1532543.87</v>
      </c>
      <c r="K21" s="132">
        <v>1536546.97</v>
      </c>
      <c r="L21" s="132">
        <v>1358065.03</v>
      </c>
      <c r="M21" s="132">
        <v>1218421.73</v>
      </c>
      <c r="N21" s="132">
        <v>1324196.04</v>
      </c>
      <c r="O21" s="132">
        <v>1422388.05</v>
      </c>
      <c r="P21" s="132">
        <v>1612357.09</v>
      </c>
      <c r="Q21" s="132">
        <v>1564548.44</v>
      </c>
      <c r="R21" s="132">
        <v>1491004.36</v>
      </c>
      <c r="S21" s="132">
        <v>1409656.31</v>
      </c>
      <c r="T21" s="132">
        <v>1302755.1000000001</v>
      </c>
      <c r="U21" s="132">
        <v>1441076.65</v>
      </c>
      <c r="V21" s="132">
        <v>1268980.6000000001</v>
      </c>
      <c r="W21" s="132">
        <v>1169599.48</v>
      </c>
      <c r="X21" s="132">
        <v>1124306.6399999999</v>
      </c>
      <c r="Y21" s="132">
        <v>1220961.98</v>
      </c>
      <c r="Z21" s="132">
        <v>1210746.71</v>
      </c>
      <c r="AA21" s="132">
        <v>1291173.21</v>
      </c>
      <c r="AB21" s="132">
        <v>1380740.39</v>
      </c>
      <c r="AC21" s="132">
        <v>1396044</v>
      </c>
      <c r="AD21" s="132">
        <v>1111295.21</v>
      </c>
      <c r="AE21" s="132">
        <v>1038060.34</v>
      </c>
      <c r="AF21" s="132">
        <v>1046675.86</v>
      </c>
      <c r="AG21" s="132">
        <v>904159.07</v>
      </c>
      <c r="AH21" s="132">
        <v>829123.29</v>
      </c>
      <c r="AI21" s="132">
        <v>999009.27</v>
      </c>
      <c r="AJ21" s="132">
        <v>903170.92</v>
      </c>
      <c r="AK21" s="132">
        <v>1106359.56</v>
      </c>
      <c r="AL21" s="132">
        <v>1031384.85</v>
      </c>
      <c r="AM21" s="132">
        <v>1076414.1100000001</v>
      </c>
      <c r="AN21" s="132">
        <v>1094279.93</v>
      </c>
      <c r="AO21" s="132">
        <v>1083187.18</v>
      </c>
      <c r="AP21" s="132">
        <v>1011300.45</v>
      </c>
      <c r="AQ21" s="132">
        <v>879969.54</v>
      </c>
      <c r="AR21" s="132">
        <v>834343.99</v>
      </c>
      <c r="AS21" s="132">
        <v>670850.43000000005</v>
      </c>
      <c r="AT21" s="132">
        <v>740201.47</v>
      </c>
      <c r="AU21" s="132">
        <v>814591.46</v>
      </c>
      <c r="AV21" s="132">
        <v>842422.33</v>
      </c>
      <c r="AW21" s="132">
        <v>1077317.27</v>
      </c>
      <c r="AX21" s="132">
        <v>1259172.3899999999</v>
      </c>
      <c r="AY21" s="132">
        <v>1250019.53</v>
      </c>
      <c r="AZ21" s="132">
        <v>1232177.96</v>
      </c>
      <c r="BA21" s="132">
        <v>1210422.1100000001</v>
      </c>
      <c r="BB21" s="132">
        <v>1193034.54</v>
      </c>
      <c r="BC21" s="132">
        <v>1147004.29</v>
      </c>
      <c r="BD21" s="132">
        <v>950707.14</v>
      </c>
      <c r="BE21" s="132">
        <v>898078.26</v>
      </c>
      <c r="BF21" s="132">
        <v>967682.32</v>
      </c>
      <c r="BG21" s="132">
        <v>946060.46</v>
      </c>
      <c r="BH21" s="132">
        <v>884628.36</v>
      </c>
      <c r="BI21" s="132">
        <v>808161.88</v>
      </c>
      <c r="BJ21" s="132">
        <v>813517.68</v>
      </c>
      <c r="BK21" s="132">
        <v>837418.5</v>
      </c>
      <c r="BL21" s="132">
        <v>747227.96</v>
      </c>
      <c r="BM21" s="132">
        <v>815928.82</v>
      </c>
      <c r="BN21" s="132">
        <v>794541.18</v>
      </c>
      <c r="BO21" s="132">
        <v>894367.66</v>
      </c>
      <c r="BP21" s="132">
        <v>679994.31</v>
      </c>
      <c r="BQ21" s="132">
        <v>617594.04</v>
      </c>
      <c r="BR21" s="132">
        <v>642943.35</v>
      </c>
      <c r="BS21" s="132">
        <v>381513.48</v>
      </c>
      <c r="BT21" s="132">
        <v>694273.86</v>
      </c>
      <c r="BU21" s="132">
        <v>620928.56999999995</v>
      </c>
      <c r="BV21" s="132">
        <v>634591.41</v>
      </c>
      <c r="BW21" s="132">
        <v>719994.39</v>
      </c>
      <c r="BX21" s="132">
        <v>1006067.28</v>
      </c>
      <c r="BY21" s="132">
        <v>799700.24</v>
      </c>
      <c r="BZ21" s="132">
        <v>713030.56</v>
      </c>
      <c r="CA21" s="132">
        <v>750710.14</v>
      </c>
      <c r="CB21" s="132">
        <v>832577.13</v>
      </c>
      <c r="CC21" s="132">
        <v>996547.82</v>
      </c>
      <c r="CD21" s="132">
        <v>960110.11</v>
      </c>
      <c r="CE21" s="132">
        <v>973114.18</v>
      </c>
      <c r="CF21" s="132">
        <v>1052846.72</v>
      </c>
      <c r="CG21" s="132">
        <v>1042530.33</v>
      </c>
      <c r="CH21" s="132">
        <v>1099820.8799999999</v>
      </c>
      <c r="CI21" s="132">
        <v>1237395.1599999999</v>
      </c>
      <c r="CJ21" s="132">
        <v>1313359.73</v>
      </c>
      <c r="CK21" s="132">
        <v>1355646.89</v>
      </c>
      <c r="CL21" s="132">
        <v>1346165.18</v>
      </c>
      <c r="CM21" s="132">
        <v>1597607.04</v>
      </c>
      <c r="CN21" s="132">
        <v>1450352.79</v>
      </c>
      <c r="CO21" s="132">
        <v>1153811.3400000001</v>
      </c>
      <c r="CP21" s="132">
        <v>1335531.96</v>
      </c>
      <c r="CQ21" s="132">
        <v>1174029.81</v>
      </c>
      <c r="CR21" s="132">
        <v>1313285.03</v>
      </c>
      <c r="CS21" s="151">
        <v>1354803.76</v>
      </c>
      <c r="CT21" s="132">
        <v>1392460.21</v>
      </c>
    </row>
    <row r="22" spans="1:99" s="150" customFormat="1">
      <c r="B22" s="137" t="s">
        <v>844</v>
      </c>
      <c r="C22" s="132">
        <v>350526.73</v>
      </c>
      <c r="D22" s="132">
        <v>232083.7</v>
      </c>
      <c r="E22" s="132">
        <v>130752.27</v>
      </c>
      <c r="F22" s="132">
        <v>111114.25</v>
      </c>
      <c r="G22" s="132">
        <v>79210.05</v>
      </c>
      <c r="H22" s="132">
        <v>76745.05</v>
      </c>
      <c r="I22" s="132">
        <v>100999.73</v>
      </c>
      <c r="J22" s="132">
        <v>110981.22</v>
      </c>
      <c r="K22" s="132">
        <v>203908.8</v>
      </c>
      <c r="L22" s="132">
        <v>61355.45</v>
      </c>
      <c r="M22" s="132">
        <v>99403.3</v>
      </c>
      <c r="N22" s="132">
        <v>73128.89</v>
      </c>
      <c r="O22" s="132">
        <v>52012.66</v>
      </c>
      <c r="P22" s="132">
        <v>75742.19</v>
      </c>
      <c r="Q22" s="132">
        <v>49369.13</v>
      </c>
      <c r="R22" s="132">
        <v>66420.820000000007</v>
      </c>
      <c r="S22" s="132">
        <v>88120.98</v>
      </c>
      <c r="T22" s="132">
        <v>58841.55</v>
      </c>
      <c r="U22" s="132">
        <v>144269.54999999999</v>
      </c>
      <c r="V22" s="132">
        <v>64767.94</v>
      </c>
      <c r="W22" s="132">
        <v>51758.35</v>
      </c>
      <c r="X22" s="132">
        <v>41261.26</v>
      </c>
      <c r="Y22" s="132">
        <v>62741.63</v>
      </c>
      <c r="Z22" s="132">
        <v>46524.13</v>
      </c>
      <c r="AA22" s="132">
        <v>56024.47</v>
      </c>
      <c r="AB22" s="132">
        <v>115394.4</v>
      </c>
      <c r="AC22" s="132">
        <v>70616.070000000007</v>
      </c>
      <c r="AD22" s="132">
        <v>56756.28</v>
      </c>
      <c r="AE22" s="132">
        <v>47855.63</v>
      </c>
      <c r="AF22" s="132">
        <v>64253.440000000002</v>
      </c>
      <c r="AG22" s="132">
        <v>45139.72</v>
      </c>
      <c r="AH22" s="132">
        <v>40502.99</v>
      </c>
      <c r="AI22" s="132">
        <v>66992.509999999995</v>
      </c>
      <c r="AJ22" s="132">
        <v>40619.57</v>
      </c>
      <c r="AK22" s="132">
        <v>59993.73</v>
      </c>
      <c r="AL22" s="132">
        <v>56598.1</v>
      </c>
      <c r="AM22" s="132">
        <v>47557.26</v>
      </c>
      <c r="AN22" s="132">
        <v>40198.94</v>
      </c>
      <c r="AO22" s="132">
        <v>34155.129999999997</v>
      </c>
      <c r="AP22" s="132">
        <v>44844.71</v>
      </c>
      <c r="AQ22" s="132">
        <v>32674.91</v>
      </c>
      <c r="AR22" s="132">
        <v>32736.76</v>
      </c>
      <c r="AS22" s="132">
        <v>34809.160000000003</v>
      </c>
      <c r="AT22" s="132">
        <v>42947.39</v>
      </c>
      <c r="AU22" s="132">
        <v>51441.33</v>
      </c>
      <c r="AV22" s="132">
        <v>74165.62</v>
      </c>
      <c r="AW22" s="132">
        <v>73068.89</v>
      </c>
      <c r="AX22" s="132">
        <v>168529.48</v>
      </c>
      <c r="AY22" s="132">
        <v>103441.52</v>
      </c>
      <c r="AZ22" s="132">
        <v>47822.82</v>
      </c>
      <c r="BA22" s="132">
        <v>42342.38</v>
      </c>
      <c r="BB22" s="132">
        <v>43567.74</v>
      </c>
      <c r="BC22" s="132">
        <v>34130.01</v>
      </c>
      <c r="BD22" s="132">
        <v>42617.17</v>
      </c>
      <c r="BE22" s="132">
        <v>23741.13</v>
      </c>
      <c r="BF22" s="132">
        <v>43022.7</v>
      </c>
      <c r="BG22" s="132">
        <v>60676.13</v>
      </c>
      <c r="BH22" s="132">
        <v>60918.12</v>
      </c>
      <c r="BI22" s="132">
        <v>22753.48</v>
      </c>
      <c r="BJ22" s="132">
        <v>67889.5</v>
      </c>
      <c r="BK22" s="132">
        <v>26529.68</v>
      </c>
      <c r="BL22" s="132">
        <v>43775.199999999997</v>
      </c>
      <c r="BM22" s="132">
        <v>28083.84</v>
      </c>
      <c r="BN22" s="132">
        <v>1252.3699999999999</v>
      </c>
      <c r="BO22" s="132">
        <v>34924.83</v>
      </c>
      <c r="BP22" s="132">
        <v>19958.18</v>
      </c>
      <c r="BQ22" s="132">
        <v>18894.89</v>
      </c>
      <c r="BR22" s="132">
        <v>16697.86</v>
      </c>
      <c r="BS22" s="132">
        <v>14535.05</v>
      </c>
      <c r="BT22" s="132">
        <v>14293.59</v>
      </c>
      <c r="BU22" s="132">
        <v>74988.83</v>
      </c>
      <c r="BV22" s="132">
        <v>19826.84</v>
      </c>
      <c r="BW22" s="132">
        <v>10268.42</v>
      </c>
      <c r="BX22" s="132">
        <v>36042.36</v>
      </c>
      <c r="BY22" s="132">
        <v>69970.19</v>
      </c>
      <c r="BZ22" s="132">
        <v>13072.96</v>
      </c>
      <c r="CA22" s="132">
        <v>71345.7</v>
      </c>
      <c r="CB22" s="132">
        <v>13278.53</v>
      </c>
      <c r="CC22" s="132">
        <v>26859.51</v>
      </c>
      <c r="CD22" s="132">
        <v>15932.67</v>
      </c>
      <c r="CE22" s="132">
        <v>7205.04</v>
      </c>
      <c r="CF22" s="132">
        <v>14606.34</v>
      </c>
      <c r="CG22" s="132">
        <v>18526.080000000002</v>
      </c>
      <c r="CH22" s="132">
        <v>58576</v>
      </c>
      <c r="CI22" s="132">
        <v>13589.05</v>
      </c>
      <c r="CJ22" s="132">
        <v>16188.36</v>
      </c>
      <c r="CK22" s="132">
        <v>22751.55</v>
      </c>
      <c r="CL22" s="132">
        <v>73611.100000000006</v>
      </c>
      <c r="CM22" s="132">
        <v>161738.72</v>
      </c>
      <c r="CN22" s="132">
        <v>40773.519999999997</v>
      </c>
      <c r="CO22" s="132">
        <v>21663.61</v>
      </c>
      <c r="CP22" s="132">
        <v>80596.27</v>
      </c>
      <c r="CQ22" s="132">
        <v>35692.44</v>
      </c>
      <c r="CR22" s="132">
        <v>92710.95</v>
      </c>
      <c r="CS22" s="151">
        <v>22512.59</v>
      </c>
      <c r="CT22" s="132">
        <v>6692.86</v>
      </c>
    </row>
    <row r="23" spans="1:99" s="144" customFormat="1">
      <c r="B23" s="138" t="s">
        <v>244</v>
      </c>
      <c r="C23" s="555">
        <f t="shared" ref="C23:BN23" si="104">C22/C21</f>
        <v>0.19825582902065048</v>
      </c>
      <c r="D23" s="555">
        <f t="shared" si="104"/>
        <v>0.13760450316720105</v>
      </c>
      <c r="E23" s="555">
        <f t="shared" si="104"/>
        <v>7.5943699669912879E-2</v>
      </c>
      <c r="F23" s="555">
        <f t="shared" si="104"/>
        <v>6.2222093724784315E-2</v>
      </c>
      <c r="G23" s="555">
        <f t="shared" si="104"/>
        <v>3.7541134495591148E-2</v>
      </c>
      <c r="H23" s="555">
        <f t="shared" si="104"/>
        <v>4.5919678292849105E-2</v>
      </c>
      <c r="I23" s="555">
        <f t="shared" si="104"/>
        <v>7.4024181859284999E-2</v>
      </c>
      <c r="J23" s="555">
        <f t="shared" si="104"/>
        <v>7.241634133448982E-2</v>
      </c>
      <c r="K23" s="555">
        <f t="shared" si="104"/>
        <v>0.13270586840570189</v>
      </c>
      <c r="L23" s="555">
        <f t="shared" si="104"/>
        <v>4.5178580292285414E-2</v>
      </c>
      <c r="M23" s="555">
        <f t="shared" si="104"/>
        <v>8.1583656588265219E-2</v>
      </c>
      <c r="N23" s="555">
        <f t="shared" si="104"/>
        <v>5.5225123615382503E-2</v>
      </c>
      <c r="O23" s="555">
        <f t="shared" si="104"/>
        <v>3.6567137919922769E-2</v>
      </c>
      <c r="P23" s="555">
        <f t="shared" si="104"/>
        <v>4.6976064092601223E-2</v>
      </c>
      <c r="Q23" s="555">
        <f t="shared" si="104"/>
        <v>3.1554874708769005E-2</v>
      </c>
      <c r="R23" s="555">
        <f t="shared" si="104"/>
        <v>4.4547703401752632E-2</v>
      </c>
      <c r="S23" s="555">
        <f t="shared" si="104"/>
        <v>6.2512386441202814E-2</v>
      </c>
      <c r="T23" s="555">
        <f t="shared" si="104"/>
        <v>4.5167007981776468E-2</v>
      </c>
      <c r="U23" s="555">
        <f t="shared" si="104"/>
        <v>0.10011233614811536</v>
      </c>
      <c r="V23" s="555">
        <f t="shared" si="104"/>
        <v>5.1039346070381214E-2</v>
      </c>
      <c r="W23" s="555">
        <f t="shared" si="104"/>
        <v>4.4253054900469005E-2</v>
      </c>
      <c r="X23" s="555">
        <f t="shared" si="104"/>
        <v>3.6699294064473378E-2</v>
      </c>
      <c r="Y23" s="555">
        <f t="shared" si="104"/>
        <v>5.1387046466426417E-2</v>
      </c>
      <c r="Z23" s="555">
        <f t="shared" si="104"/>
        <v>3.8425980938655617E-2</v>
      </c>
      <c r="AA23" s="555">
        <f t="shared" si="104"/>
        <v>4.3390359686908311E-2</v>
      </c>
      <c r="AB23" s="555">
        <f t="shared" si="104"/>
        <v>8.3574291616108951E-2</v>
      </c>
      <c r="AC23" s="555">
        <f t="shared" si="104"/>
        <v>5.0582983057840591E-2</v>
      </c>
      <c r="AD23" s="555">
        <f t="shared" si="104"/>
        <v>5.1072189899927671E-2</v>
      </c>
      <c r="AE23" s="555">
        <f t="shared" si="104"/>
        <v>4.6101009889270982E-2</v>
      </c>
      <c r="AF23" s="555">
        <f t="shared" si="104"/>
        <v>6.1388097744033192E-2</v>
      </c>
      <c r="AG23" s="555">
        <f t="shared" si="104"/>
        <v>4.992453374382453E-2</v>
      </c>
      <c r="AH23" s="555">
        <f t="shared" si="104"/>
        <v>4.8850382673486348E-2</v>
      </c>
      <c r="AI23" s="555">
        <f t="shared" si="104"/>
        <v>6.7058947310869296E-2</v>
      </c>
      <c r="AJ23" s="555">
        <f t="shared" si="104"/>
        <v>4.4974399751488897E-2</v>
      </c>
      <c r="AK23" s="555">
        <f t="shared" si="104"/>
        <v>5.4226249918245387E-2</v>
      </c>
      <c r="AL23" s="555">
        <f t="shared" si="104"/>
        <v>5.4875830297487889E-2</v>
      </c>
      <c r="AM23" s="555">
        <f t="shared" si="104"/>
        <v>4.4181193425641731E-2</v>
      </c>
      <c r="AN23" s="555">
        <f t="shared" si="104"/>
        <v>3.6735517940094178E-2</v>
      </c>
      <c r="AO23" s="555">
        <f t="shared" si="104"/>
        <v>3.1532066323015383E-2</v>
      </c>
      <c r="AP23" s="555">
        <f t="shared" si="104"/>
        <v>4.4343607283077943E-2</v>
      </c>
      <c r="AQ23" s="555">
        <f t="shared" si="104"/>
        <v>3.7131864814320729E-2</v>
      </c>
      <c r="AR23" s="555">
        <f t="shared" si="104"/>
        <v>3.9236526411606319E-2</v>
      </c>
      <c r="AS23" s="555">
        <f t="shared" si="104"/>
        <v>5.1888108650388731E-2</v>
      </c>
      <c r="AT23" s="555">
        <f t="shared" si="104"/>
        <v>5.802121684519216E-2</v>
      </c>
      <c r="AU23" s="555">
        <f t="shared" si="104"/>
        <v>6.3149851828792805E-2</v>
      </c>
      <c r="AV23" s="555">
        <f t="shared" si="104"/>
        <v>8.8038525759401465E-2</v>
      </c>
      <c r="AW23" s="555">
        <f t="shared" si="104"/>
        <v>6.7824857202929648E-2</v>
      </c>
      <c r="AX23" s="555">
        <f t="shared" si="104"/>
        <v>0.13384146709252417</v>
      </c>
      <c r="AY23" s="555">
        <f t="shared" si="104"/>
        <v>8.2751923083953738E-2</v>
      </c>
      <c r="AZ23" s="555">
        <f t="shared" si="104"/>
        <v>3.8811617763395152E-2</v>
      </c>
      <c r="BA23" s="555">
        <f t="shared" si="104"/>
        <v>3.4981499139998352E-2</v>
      </c>
      <c r="BB23" s="555">
        <f t="shared" si="104"/>
        <v>3.651842301229602E-2</v>
      </c>
      <c r="BC23" s="555">
        <f t="shared" si="104"/>
        <v>2.9755782343237794E-2</v>
      </c>
      <c r="BD23" s="555">
        <f t="shared" si="104"/>
        <v>4.4826811756141852E-2</v>
      </c>
      <c r="BE23" s="555">
        <f t="shared" si="104"/>
        <v>2.64354801328784E-2</v>
      </c>
      <c r="BF23" s="555">
        <f t="shared" si="104"/>
        <v>4.4459528825534396E-2</v>
      </c>
      <c r="BG23" s="555">
        <f t="shared" si="104"/>
        <v>6.413557332266058E-2</v>
      </c>
      <c r="BH23" s="555">
        <f t="shared" si="104"/>
        <v>6.8862951669331512E-2</v>
      </c>
      <c r="BI23" s="555">
        <f t="shared" si="104"/>
        <v>2.815460684683618E-2</v>
      </c>
      <c r="BJ23" s="555">
        <f t="shared" si="104"/>
        <v>8.3451781896123012E-2</v>
      </c>
      <c r="BK23" s="555">
        <f t="shared" si="104"/>
        <v>3.1680312770735304E-2</v>
      </c>
      <c r="BL23" s="555">
        <f t="shared" si="104"/>
        <v>5.858346092937957E-2</v>
      </c>
      <c r="BM23" s="555">
        <f t="shared" si="104"/>
        <v>3.4419473012363998E-2</v>
      </c>
      <c r="BN23" s="555">
        <f t="shared" si="104"/>
        <v>1.5762178619867127E-3</v>
      </c>
      <c r="BO23" s="555">
        <f t="shared" ref="BO23:CT23" si="105">BO22/BO21</f>
        <v>3.9049746051864176E-2</v>
      </c>
      <c r="BP23" s="555">
        <f t="shared" si="105"/>
        <v>2.9350510300593543E-2</v>
      </c>
      <c r="BQ23" s="555">
        <f t="shared" si="105"/>
        <v>3.0594352885918392E-2</v>
      </c>
      <c r="BR23" s="555">
        <f t="shared" si="105"/>
        <v>2.5970966182323842E-2</v>
      </c>
      <c r="BS23" s="555">
        <f t="shared" si="105"/>
        <v>3.8098391700340441E-2</v>
      </c>
      <c r="BT23" s="555">
        <f t="shared" si="105"/>
        <v>2.0587826826722239E-2</v>
      </c>
      <c r="BU23" s="555">
        <f t="shared" si="105"/>
        <v>0.12076885107734696</v>
      </c>
      <c r="BV23" s="555">
        <f t="shared" si="105"/>
        <v>3.12434736549617E-2</v>
      </c>
      <c r="BW23" s="555">
        <f t="shared" si="105"/>
        <v>1.4261805567679493E-2</v>
      </c>
      <c r="BX23" s="555">
        <f t="shared" si="105"/>
        <v>3.5824999695845391E-2</v>
      </c>
      <c r="BY23" s="555">
        <f t="shared" si="105"/>
        <v>8.7495522072120427E-2</v>
      </c>
      <c r="BZ23" s="555">
        <f t="shared" si="105"/>
        <v>1.8334361433260307E-2</v>
      </c>
      <c r="CA23" s="555">
        <f t="shared" si="105"/>
        <v>9.5037613319036818E-2</v>
      </c>
      <c r="CB23" s="555">
        <f t="shared" si="105"/>
        <v>1.5948708559890421E-2</v>
      </c>
      <c r="CC23" s="555">
        <f t="shared" si="105"/>
        <v>2.695255507156696E-2</v>
      </c>
      <c r="CD23" s="555">
        <f>CD22/CD21</f>
        <v>1.659462788075422E-2</v>
      </c>
      <c r="CE23" s="555">
        <f t="shared" si="105"/>
        <v>7.4041054462899714E-3</v>
      </c>
      <c r="CF23" s="555">
        <f t="shared" si="105"/>
        <v>1.3873187542437326E-2</v>
      </c>
      <c r="CG23" s="555">
        <f t="shared" si="105"/>
        <v>1.7770303143122945E-2</v>
      </c>
      <c r="CH23" s="555">
        <f>CH22/CH21</f>
        <v>5.3259581687519889E-2</v>
      </c>
      <c r="CI23" s="555">
        <f t="shared" si="105"/>
        <v>1.0981980889597143E-2</v>
      </c>
      <c r="CJ23" s="555">
        <f t="shared" si="105"/>
        <v>1.2325914698176409E-2</v>
      </c>
      <c r="CK23" s="555">
        <f t="shared" si="105"/>
        <v>1.6782799538602563E-2</v>
      </c>
      <c r="CL23" s="555">
        <f t="shared" si="105"/>
        <v>5.4682071036780203E-2</v>
      </c>
      <c r="CM23" s="555">
        <f t="shared" si="105"/>
        <v>0.10123811171988827</v>
      </c>
      <c r="CN23" s="555">
        <f t="shared" si="105"/>
        <v>2.8112829017276544E-2</v>
      </c>
      <c r="CO23" s="555">
        <f t="shared" si="105"/>
        <v>1.8775695166941244E-2</v>
      </c>
      <c r="CP23" s="555">
        <f t="shared" si="105"/>
        <v>6.0347690968024462E-2</v>
      </c>
      <c r="CQ23" s="555">
        <f t="shared" si="105"/>
        <v>3.0401647126830623E-2</v>
      </c>
      <c r="CR23" s="555">
        <f t="shared" si="105"/>
        <v>7.059469032400377E-2</v>
      </c>
      <c r="CS23" s="848">
        <f t="shared" si="105"/>
        <v>1.6616864127982637E-2</v>
      </c>
      <c r="CT23" s="555">
        <f t="shared" si="105"/>
        <v>4.8065000004560276E-3</v>
      </c>
    </row>
    <row r="24" spans="1:99" s="144" customFormat="1">
      <c r="B24" s="592" t="s">
        <v>845</v>
      </c>
      <c r="C24" s="593"/>
      <c r="D24" s="593"/>
      <c r="E24" s="593"/>
      <c r="F24" s="593"/>
      <c r="G24" s="593"/>
      <c r="H24" s="593">
        <f t="shared" ref="H24" si="106">AVERAGE(C23:H23)</f>
        <v>9.2914489728498154E-2</v>
      </c>
      <c r="I24" s="593">
        <f t="shared" ref="I24" si="107">AVERAGE(D23:I23)</f>
        <v>7.2209215201603907E-2</v>
      </c>
      <c r="J24" s="593">
        <f t="shared" ref="J24" si="108">AVERAGE(E23:J23)</f>
        <v>6.1344521562818714E-2</v>
      </c>
      <c r="K24" s="593">
        <f t="shared" ref="K24" si="109">AVERAGE(F23:K23)</f>
        <v>7.0804883018783557E-2</v>
      </c>
      <c r="L24" s="593">
        <f t="shared" ref="L24" si="110">AVERAGE(G23:L23)</f>
        <v>6.7964297446700392E-2</v>
      </c>
      <c r="M24" s="593">
        <f t="shared" ref="M24" si="111">AVERAGE(H23:M23)</f>
        <v>7.5304717795479398E-2</v>
      </c>
      <c r="N24" s="593">
        <f t="shared" ref="N24" si="112">AVERAGE(I23:N23)</f>
        <v>7.6855625349234971E-2</v>
      </c>
      <c r="O24" s="593">
        <f t="shared" ref="O24" si="113">AVERAGE(J23:O23)</f>
        <v>7.061278469267461E-2</v>
      </c>
      <c r="P24" s="593">
        <f t="shared" ref="P24" si="114">AVERAGE(K23:P23)</f>
        <v>6.6372738485693181E-2</v>
      </c>
      <c r="Q24" s="593">
        <f t="shared" ref="Q24" si="115">AVERAGE(L23:Q23)</f>
        <v>4.9514239536204353E-2</v>
      </c>
      <c r="R24" s="593">
        <f t="shared" ref="R24" si="116">AVERAGE(M23:R23)</f>
        <v>4.9409093387782231E-2</v>
      </c>
      <c r="S24" s="593">
        <f t="shared" ref="S24" si="117">AVERAGE(N23:S23)</f>
        <v>4.6230548363271819E-2</v>
      </c>
      <c r="T24" s="593">
        <f t="shared" ref="T24" si="118">AVERAGE(O23:T23)</f>
        <v>4.4554195757670813E-2</v>
      </c>
      <c r="U24" s="593">
        <f t="shared" ref="U24" si="119">AVERAGE(P23:U23)</f>
        <v>5.5145062129036256E-2</v>
      </c>
      <c r="V24" s="593">
        <f t="shared" ref="V24" si="120">AVERAGE(Q23:V23)</f>
        <v>5.5822275791999589E-2</v>
      </c>
      <c r="W24" s="593">
        <f t="shared" ref="W24" si="121">AVERAGE(R23:W23)</f>
        <v>5.7938639157282916E-2</v>
      </c>
      <c r="X24" s="593">
        <f t="shared" ref="X24" si="122">AVERAGE(S23:X23)</f>
        <v>5.6630570934403039E-2</v>
      </c>
      <c r="Y24" s="593">
        <f t="shared" ref="Y24" si="123">AVERAGE(T23:Y23)</f>
        <v>5.4776347605273633E-2</v>
      </c>
      <c r="Z24" s="593">
        <f t="shared" ref="Z24" si="124">AVERAGE(U23:Z23)</f>
        <v>5.3652843098086829E-2</v>
      </c>
      <c r="AA24" s="593">
        <f t="shared" ref="AA24" si="125">AVERAGE(V23:AA23)</f>
        <v>4.419918035455233E-2</v>
      </c>
      <c r="AB24" s="593">
        <f t="shared" ref="AB24" si="126">AVERAGE(W23:AB23)</f>
        <v>4.9621671278840283E-2</v>
      </c>
      <c r="AC24" s="593">
        <f t="shared" ref="AC24" si="127">AVERAGE(X23:AC23)</f>
        <v>5.0676659305068879E-2</v>
      </c>
      <c r="AD24" s="593">
        <f t="shared" ref="AD24" si="128">AVERAGE(Y23:AD23)</f>
        <v>5.3072141944311264E-2</v>
      </c>
      <c r="AE24" s="593">
        <f t="shared" ref="AE24" si="129">AVERAGE(Z23:AE23)</f>
        <v>5.2191135848118686E-2</v>
      </c>
      <c r="AF24" s="593">
        <f t="shared" ref="AF24" si="130">AVERAGE(AA23:AF23)</f>
        <v>5.6018155315681613E-2</v>
      </c>
      <c r="AG24" s="593">
        <f t="shared" ref="AG24" si="131">AVERAGE(AB23:AG23)</f>
        <v>5.7107184325167655E-2</v>
      </c>
      <c r="AH24" s="593">
        <f t="shared" ref="AH24" si="132">AVERAGE(AC23:AH23)</f>
        <v>5.1319866168063888E-2</v>
      </c>
      <c r="AI24" s="593">
        <f t="shared" ref="AI24" si="133">AVERAGE(AD23:AI23)</f>
        <v>5.4065860210235343E-2</v>
      </c>
      <c r="AJ24" s="593">
        <f t="shared" ref="AJ24" si="134">AVERAGE(AE23:AJ23)</f>
        <v>5.3049561852162218E-2</v>
      </c>
      <c r="AK24" s="593">
        <f t="shared" ref="AK24" si="135">AVERAGE(AF23:AK23)</f>
        <v>5.4403768523657942E-2</v>
      </c>
      <c r="AL24" s="593">
        <f t="shared" ref="AL24" si="136">AVERAGE(AG23:AL23)</f>
        <v>5.3318390615900386E-2</v>
      </c>
      <c r="AM24" s="593">
        <f t="shared" ref="AM24" si="137">AVERAGE(AH23:AM23)</f>
        <v>5.2361167229536591E-2</v>
      </c>
      <c r="AN24" s="593">
        <f t="shared" ref="AN24" si="138">AVERAGE(AI23:AN23)</f>
        <v>5.0342023107304561E-2</v>
      </c>
      <c r="AO24" s="593">
        <f t="shared" ref="AO24" si="139">AVERAGE(AJ23:AO23)</f>
        <v>4.4420876275995579E-2</v>
      </c>
      <c r="AP24" s="593">
        <f t="shared" ref="AP24" si="140">AVERAGE(AK23:AP23)</f>
        <v>4.4315744197927082E-2</v>
      </c>
      <c r="AQ24" s="593">
        <f t="shared" ref="AQ24" si="141">AVERAGE(AL23:AQ23)</f>
        <v>4.146668001393964E-2</v>
      </c>
      <c r="AR24" s="593">
        <f t="shared" ref="AR24" si="142">AVERAGE(AM23:AR23)</f>
        <v>3.8860129366292719E-2</v>
      </c>
      <c r="AS24" s="593">
        <f t="shared" ref="AS24" si="143">AVERAGE(AN23:AS23)</f>
        <v>4.0144615237083882E-2</v>
      </c>
      <c r="AT24" s="593">
        <f t="shared" ref="AT24" si="144">AVERAGE(AO23:AT23)</f>
        <v>4.3692231721266878E-2</v>
      </c>
      <c r="AU24" s="593">
        <f t="shared" ref="AU24" si="145">AVERAGE(AP23:AU23)</f>
        <v>4.8961862638896451E-2</v>
      </c>
      <c r="AV24" s="593">
        <f t="shared" ref="AV24" si="146">AVERAGE(AQ23:AV23)</f>
        <v>5.6244349051617036E-2</v>
      </c>
      <c r="AW24" s="593">
        <f t="shared" ref="AW24" si="147">AVERAGE(AR23:AW23)</f>
        <v>6.1359847783051848E-2</v>
      </c>
      <c r="AX24" s="593">
        <f t="shared" ref="AX24" si="148">AVERAGE(AS23:AX23)</f>
        <v>7.7127337896538153E-2</v>
      </c>
      <c r="AY24" s="593">
        <f t="shared" ref="AY24" si="149">AVERAGE(AT23:AY23)</f>
        <v>8.2271306968798988E-2</v>
      </c>
      <c r="AZ24" s="593">
        <f t="shared" ref="AZ24" si="150">AVERAGE(AU23:AZ23)</f>
        <v>7.9069707121832825E-2</v>
      </c>
      <c r="BA24" s="593">
        <f t="shared" ref="BA24" si="151">AVERAGE(AV23:BA23)</f>
        <v>7.4374981673700422E-2</v>
      </c>
      <c r="BB24" s="593">
        <f t="shared" ref="BB24" si="152">AVERAGE(AW23:BB23)</f>
        <v>6.5788297882516181E-2</v>
      </c>
      <c r="BC24" s="593">
        <f t="shared" ref="BC24" si="153">AVERAGE(AX23:BC23)</f>
        <v>5.9443452072567543E-2</v>
      </c>
      <c r="BD24" s="593">
        <f t="shared" ref="BD24" si="154">AVERAGE(AY23:BD23)</f>
        <v>4.4607676183170485E-2</v>
      </c>
      <c r="BE24" s="593">
        <f t="shared" ref="BE24" si="155">AVERAGE(AZ23:BE23)</f>
        <v>3.5221602357991259E-2</v>
      </c>
      <c r="BF24" s="593">
        <f t="shared" ref="BF24" si="156">AVERAGE(BA23:BF23)</f>
        <v>3.6162920868347798E-2</v>
      </c>
      <c r="BG24" s="593">
        <f t="shared" ref="BG24" si="157">AVERAGE(BB23:BG23)</f>
        <v>4.1021933232124837E-2</v>
      </c>
      <c r="BH24" s="593">
        <f t="shared" ref="BH24" si="158">AVERAGE(BC23:BH23)</f>
        <v>4.6412688008297419E-2</v>
      </c>
      <c r="BI24" s="593">
        <f t="shared" ref="BI24" si="159">AVERAGE(BD23:BI23)</f>
        <v>4.6145825425563815E-2</v>
      </c>
      <c r="BJ24" s="593">
        <f t="shared" ref="BJ24" si="160">AVERAGE(BE23:BJ23)</f>
        <v>5.2583320448894022E-2</v>
      </c>
      <c r="BK24" s="593">
        <f t="shared" ref="BK24" si="161">AVERAGE(BF23:BK23)</f>
        <v>5.3457459221870167E-2</v>
      </c>
      <c r="BL24" s="593">
        <f t="shared" ref="BL24" si="162">AVERAGE(BG23:BL23)</f>
        <v>5.5811447905844358E-2</v>
      </c>
      <c r="BM24" s="593">
        <f t="shared" ref="BM24" si="163">AVERAGE(BH23:BM23)</f>
        <v>5.0858764520794929E-2</v>
      </c>
      <c r="BN24" s="593">
        <f t="shared" ref="BN24" si="164">AVERAGE(BI23:BN23)</f>
        <v>3.9644308886237468E-2</v>
      </c>
      <c r="BO24" s="593">
        <f t="shared" ref="BO24" si="165">AVERAGE(BJ23:BO23)</f>
        <v>4.1460165420408798E-2</v>
      </c>
      <c r="BP24" s="593">
        <f t="shared" ref="BP24" si="166">AVERAGE(BK23:BP23)</f>
        <v>3.244328682115389E-2</v>
      </c>
      <c r="BQ24" s="593">
        <f t="shared" ref="BQ24" si="167">AVERAGE(BL23:BQ23)</f>
        <v>3.2262293507017731E-2</v>
      </c>
      <c r="BR24" s="593">
        <f t="shared" ref="BR24" si="168">AVERAGE(BM23:BR23)</f>
        <v>2.6826877715841777E-2</v>
      </c>
      <c r="BS24" s="593">
        <f t="shared" ref="BS24" si="169">AVERAGE(BN23:BS23)</f>
        <v>2.7440030830504517E-2</v>
      </c>
      <c r="BT24" s="593">
        <f t="shared" ref="BT24" si="170">AVERAGE(BO23:BT23)</f>
        <v>3.0608632324627103E-2</v>
      </c>
      <c r="BU24" s="593">
        <f t="shared" ref="BU24" si="171">AVERAGE(BP23:BU23)</f>
        <v>4.4228483162207566E-2</v>
      </c>
      <c r="BV24" s="593">
        <f t="shared" ref="BV24" si="172">AVERAGE(BQ23:BV23)</f>
        <v>4.4543977054602259E-2</v>
      </c>
      <c r="BW24" s="593">
        <f t="shared" ref="BW24" si="173">AVERAGE(BR23:BW23)</f>
        <v>4.1821885834895774E-2</v>
      </c>
      <c r="BX24" s="593">
        <f t="shared" ref="BX24" si="174">AVERAGE(BS23:BX23)</f>
        <v>4.346422475381604E-2</v>
      </c>
      <c r="BY24" s="593">
        <f t="shared" ref="BY24" si="175">AVERAGE(BT23:BY23)</f>
        <v>5.1697079815779368E-2</v>
      </c>
      <c r="BZ24" s="593">
        <f t="shared" ref="BZ24" si="176">AVERAGE(BU23:BZ23)</f>
        <v>5.1321502250202378E-2</v>
      </c>
      <c r="CA24" s="593">
        <f t="shared" ref="CA24" si="177">AVERAGE(BV23:CA23)</f>
        <v>4.7032962623817363E-2</v>
      </c>
      <c r="CB24" s="593">
        <f t="shared" ref="CB24" si="178">AVERAGE(BW23:CB23)</f>
        <v>4.4483835107972151E-2</v>
      </c>
      <c r="CC24" s="593">
        <f t="shared" ref="CC24" si="179">AVERAGE(BX23:CC23)</f>
        <v>4.6598960025286719E-2</v>
      </c>
      <c r="CD24" s="593">
        <f t="shared" ref="CD24" si="180">AVERAGE(BY23:CD23)</f>
        <v>4.3393898056104864E-2</v>
      </c>
      <c r="CE24" s="593">
        <f t="shared" ref="CE24" si="181">AVERAGE(BZ23:CE23)</f>
        <v>3.0045328618466451E-2</v>
      </c>
      <c r="CF24" s="593">
        <f t="shared" ref="CF24" si="182">AVERAGE(CA23:CF23)</f>
        <v>2.9301799636662618E-2</v>
      </c>
      <c r="CG24" s="846">
        <f t="shared" ref="CG24" si="183">AVERAGE(CB23:CG23)</f>
        <v>1.6423914607343642E-2</v>
      </c>
      <c r="CH24" s="846">
        <f t="shared" ref="CH24" si="184">AVERAGE(CC23:CH23)</f>
        <v>2.2642393461948556E-2</v>
      </c>
      <c r="CI24" s="846">
        <f t="shared" ref="CI24" si="185">AVERAGE(CD23:CI23)</f>
        <v>1.9980631098286915E-2</v>
      </c>
      <c r="CJ24" s="846">
        <f t="shared" ref="CJ24" si="186">AVERAGE(CE23:CJ23)</f>
        <v>1.9269178901190617E-2</v>
      </c>
      <c r="CK24" s="846">
        <f t="shared" ref="CK24" si="187">AVERAGE(CF23:CK23)</f>
        <v>2.0832294583242716E-2</v>
      </c>
      <c r="CL24" s="846">
        <f t="shared" ref="CL24" si="188">AVERAGE(CG23:CL23)</f>
        <v>2.7633775165633191E-2</v>
      </c>
      <c r="CM24" s="593">
        <f t="shared" ref="CM24" si="189">AVERAGE(CH23:CM23)</f>
        <v>4.1545076595094078E-2</v>
      </c>
      <c r="CN24" s="593">
        <f t="shared" ref="CN24" si="190">AVERAGE(CI23:CN23)</f>
        <v>3.7353951150053522E-2</v>
      </c>
      <c r="CO24" s="593">
        <f t="shared" ref="CO24" si="191">AVERAGE(CJ23:CO23)</f>
        <v>3.8652903529610871E-2</v>
      </c>
      <c r="CP24" s="593">
        <f t="shared" ref="CP24" si="192">AVERAGE(CK23:CP23)</f>
        <v>4.665653290791888E-2</v>
      </c>
      <c r="CQ24" s="593">
        <f t="shared" ref="CQ24" si="193">AVERAGE(CL23:CQ23)</f>
        <v>4.8926340839290226E-2</v>
      </c>
      <c r="CR24" s="593">
        <f t="shared" ref="CR24" si="194">AVERAGE(CM23:CR23)</f>
        <v>5.1578444053827492E-2</v>
      </c>
      <c r="CS24" s="593">
        <f t="shared" ref="CS24" si="195">AVERAGE(CN23:CS23)</f>
        <v>3.747490278850988E-2</v>
      </c>
      <c r="CT24" s="593">
        <f t="shared" ref="CT24" si="196">AVERAGE(CO23:CT23)</f>
        <v>3.3590514619039787E-2</v>
      </c>
    </row>
    <row r="25" spans="1:99" s="144" customFormat="1">
      <c r="B25" s="129" t="s">
        <v>847</v>
      </c>
      <c r="C25" s="134"/>
      <c r="D25" s="134"/>
      <c r="E25" s="134"/>
      <c r="F25" s="134"/>
      <c r="G25" s="134"/>
      <c r="H25" s="134"/>
      <c r="I25" s="134"/>
      <c r="J25" s="134"/>
      <c r="K25" s="134"/>
      <c r="L25" s="134"/>
      <c r="M25" s="134"/>
      <c r="N25" s="134"/>
      <c r="O25" s="134"/>
      <c r="P25" s="134"/>
      <c r="Q25" s="134"/>
      <c r="R25" s="134"/>
      <c r="S25" s="134"/>
      <c r="T25" s="134"/>
      <c r="U25" s="134"/>
      <c r="V25" s="134"/>
      <c r="W25" s="134"/>
      <c r="X25" s="134"/>
      <c r="Y25" s="134"/>
      <c r="Z25" s="134"/>
      <c r="AA25" s="134"/>
      <c r="AB25" s="134"/>
      <c r="AC25" s="134"/>
      <c r="AD25" s="134"/>
      <c r="AE25" s="134"/>
      <c r="AF25" s="134"/>
      <c r="AG25" s="134"/>
      <c r="AH25" s="134"/>
      <c r="AI25" s="134"/>
      <c r="AJ25" s="134"/>
      <c r="AK25" s="134"/>
      <c r="AL25" s="134"/>
      <c r="AM25" s="134"/>
      <c r="AN25" s="134"/>
      <c r="AO25" s="134"/>
      <c r="AP25" s="134"/>
      <c r="AQ25" s="134"/>
      <c r="AR25" s="134"/>
      <c r="AS25" s="134"/>
      <c r="AT25" s="134"/>
      <c r="AU25" s="134"/>
      <c r="AV25" s="134"/>
      <c r="AW25" s="134"/>
      <c r="AX25" s="134"/>
      <c r="AY25" s="134"/>
      <c r="AZ25" s="134"/>
      <c r="BA25" s="134"/>
      <c r="BB25" s="134"/>
      <c r="BC25" s="134"/>
      <c r="BD25" s="134"/>
      <c r="BE25" s="134"/>
      <c r="BF25" s="134"/>
      <c r="BG25" s="134"/>
      <c r="BH25" s="134"/>
      <c r="BI25" s="134"/>
      <c r="BJ25" s="134"/>
      <c r="BK25" s="134"/>
      <c r="BL25" s="134"/>
      <c r="BM25" s="134"/>
      <c r="BN25" s="134"/>
      <c r="BO25" s="134"/>
      <c r="BP25" s="134"/>
      <c r="BQ25" s="134"/>
      <c r="BR25" s="134"/>
      <c r="BS25" s="134"/>
      <c r="BT25" s="134"/>
      <c r="BU25" s="134"/>
      <c r="BV25" s="134"/>
      <c r="BW25" s="134"/>
      <c r="BX25" s="134"/>
      <c r="BY25" s="134"/>
      <c r="BZ25" s="134"/>
      <c r="CA25" s="134"/>
      <c r="CB25" s="134"/>
      <c r="CC25" s="134"/>
      <c r="CD25" s="134"/>
      <c r="CE25" s="134"/>
      <c r="CF25" s="134"/>
      <c r="CG25" s="134"/>
      <c r="CH25" s="134"/>
      <c r="CI25" s="134"/>
      <c r="CJ25" s="134"/>
      <c r="CK25" s="134"/>
      <c r="CL25" s="134"/>
      <c r="CM25" s="134"/>
      <c r="CN25" s="134"/>
      <c r="CO25" s="134"/>
      <c r="CP25" s="134"/>
      <c r="CQ25" s="134"/>
      <c r="CR25" s="134"/>
      <c r="CS25" s="134"/>
      <c r="CT25"/>
    </row>
    <row r="26" spans="1:99" s="150" customFormat="1">
      <c r="B26" s="137" t="s">
        <v>843</v>
      </c>
      <c r="C26" s="132">
        <v>28270525.530000001</v>
      </c>
      <c r="D26" s="132">
        <v>28553547.239999998</v>
      </c>
      <c r="E26" s="132">
        <v>29388308.039999999</v>
      </c>
      <c r="F26" s="132">
        <v>25087037.690000001</v>
      </c>
      <c r="G26" s="132">
        <v>27068639.690000001</v>
      </c>
      <c r="H26" s="132">
        <v>26359747.07</v>
      </c>
      <c r="I26" s="132">
        <v>23546980.34</v>
      </c>
      <c r="J26" s="132">
        <v>25989605.25</v>
      </c>
      <c r="K26" s="132">
        <v>23288047.780000001</v>
      </c>
      <c r="L26" s="132">
        <v>19439954.390000001</v>
      </c>
      <c r="M26" s="132">
        <v>21036767.280000001</v>
      </c>
      <c r="N26" s="132">
        <v>21142926.370000001</v>
      </c>
      <c r="O26" s="132">
        <v>23661876.43</v>
      </c>
      <c r="P26" s="132">
        <v>24930980.359999999</v>
      </c>
      <c r="Q26" s="132">
        <v>24889493.940000001</v>
      </c>
      <c r="R26" s="132">
        <v>23385270.550000001</v>
      </c>
      <c r="S26" s="132">
        <v>22088775.07</v>
      </c>
      <c r="T26" s="132">
        <v>22652170.800000001</v>
      </c>
      <c r="U26" s="132">
        <v>22724930.870000001</v>
      </c>
      <c r="V26" s="132">
        <v>21686452.91</v>
      </c>
      <c r="W26" s="132">
        <v>18996218.149999999</v>
      </c>
      <c r="X26" s="132">
        <v>17433838.91</v>
      </c>
      <c r="Y26" s="132">
        <v>19119067.350000001</v>
      </c>
      <c r="Z26" s="132">
        <v>19319393.34</v>
      </c>
      <c r="AA26" s="132">
        <v>20133666.850000001</v>
      </c>
      <c r="AB26" s="132">
        <v>22812522.879999999</v>
      </c>
      <c r="AC26" s="132">
        <v>21390865.25</v>
      </c>
      <c r="AD26" s="132">
        <v>19605133.059999999</v>
      </c>
      <c r="AE26" s="132">
        <v>20242722.210000001</v>
      </c>
      <c r="AF26" s="132">
        <v>18501862.949999999</v>
      </c>
      <c r="AG26" s="132">
        <v>18335684.039999999</v>
      </c>
      <c r="AH26" s="132">
        <v>18226399.539999999</v>
      </c>
      <c r="AI26" s="132">
        <v>16607595.279999999</v>
      </c>
      <c r="AJ26" s="132">
        <v>17085753.280000001</v>
      </c>
      <c r="AK26" s="132">
        <v>19183704.649999999</v>
      </c>
      <c r="AL26" s="132">
        <v>16690351.140000001</v>
      </c>
      <c r="AM26" s="132">
        <v>19780344.57</v>
      </c>
      <c r="AN26" s="132">
        <v>18723378.140000001</v>
      </c>
      <c r="AO26" s="132">
        <v>18245343.510000002</v>
      </c>
      <c r="AP26" s="132">
        <v>17332411.059999999</v>
      </c>
      <c r="AQ26" s="132">
        <v>16382072.949999999</v>
      </c>
      <c r="AR26" s="132">
        <v>15173257.01</v>
      </c>
      <c r="AS26" s="132">
        <v>13784389.15</v>
      </c>
      <c r="AT26" s="132">
        <v>17132670.760000002</v>
      </c>
      <c r="AU26" s="132">
        <v>15841656.060000001</v>
      </c>
      <c r="AV26" s="132">
        <v>16922816.629999999</v>
      </c>
      <c r="AW26" s="132">
        <v>18786350.48</v>
      </c>
      <c r="AX26" s="132">
        <v>21031914.469999999</v>
      </c>
      <c r="AY26" s="132">
        <v>22189138.050000001</v>
      </c>
      <c r="AZ26" s="132">
        <v>23345963.98</v>
      </c>
      <c r="BA26" s="132">
        <v>23916403.789999999</v>
      </c>
      <c r="BB26" s="132">
        <v>20805861.52</v>
      </c>
      <c r="BC26" s="132">
        <v>19541503.960000001</v>
      </c>
      <c r="BD26" s="132">
        <v>22146127.25</v>
      </c>
      <c r="BE26" s="132">
        <v>20272952.289999999</v>
      </c>
      <c r="BF26" s="132">
        <v>17752440.670000002</v>
      </c>
      <c r="BG26" s="132">
        <v>15843469.6</v>
      </c>
      <c r="BH26" s="132">
        <v>14874025.369999999</v>
      </c>
      <c r="BI26" s="132">
        <v>17757128.219999999</v>
      </c>
      <c r="BJ26" s="132">
        <v>18939361.899999999</v>
      </c>
      <c r="BK26" s="132">
        <v>18176972.420000002</v>
      </c>
      <c r="BL26" s="132">
        <v>19785348.32</v>
      </c>
      <c r="BM26" s="132">
        <v>20626188.68</v>
      </c>
      <c r="BN26" s="132">
        <v>17234176.789999999</v>
      </c>
      <c r="BO26" s="132">
        <v>20643827.780000001</v>
      </c>
      <c r="BP26" s="132">
        <v>16487210.539999999</v>
      </c>
      <c r="BQ26" s="132">
        <v>18602035.27</v>
      </c>
      <c r="BR26" s="132">
        <v>19416806.050000001</v>
      </c>
      <c r="BS26" s="132">
        <v>17716543.489999998</v>
      </c>
      <c r="BT26" s="132">
        <v>16845316.93</v>
      </c>
      <c r="BU26" s="132">
        <v>16861744.16</v>
      </c>
      <c r="BV26" s="132">
        <v>18508881.829999998</v>
      </c>
      <c r="BW26" s="132">
        <v>19959880.539999999</v>
      </c>
      <c r="BX26" s="132">
        <v>19696428.010000002</v>
      </c>
      <c r="BY26" s="132">
        <v>18341580.02</v>
      </c>
      <c r="BZ26" s="132">
        <v>16564843.470000001</v>
      </c>
      <c r="CA26" s="132">
        <v>21323666.969999999</v>
      </c>
      <c r="CB26" s="132">
        <v>21221532.420000002</v>
      </c>
      <c r="CC26" s="132">
        <v>19048703.5</v>
      </c>
      <c r="CD26" s="132">
        <v>20529638.199999999</v>
      </c>
      <c r="CE26" s="132">
        <v>17870608.399999999</v>
      </c>
      <c r="CF26" s="132">
        <v>18205198.68</v>
      </c>
      <c r="CG26" s="132">
        <v>19785844.039999999</v>
      </c>
      <c r="CH26" s="132">
        <v>21339610.149999999</v>
      </c>
      <c r="CI26" s="132">
        <v>19931268.300000001</v>
      </c>
      <c r="CJ26" s="132">
        <v>23640321.32</v>
      </c>
      <c r="CK26" s="132">
        <v>22728498.5</v>
      </c>
      <c r="CL26" s="132">
        <v>25236445.620000001</v>
      </c>
      <c r="CM26" s="132">
        <v>24238039.68</v>
      </c>
      <c r="CN26" s="132">
        <v>21269774.859999999</v>
      </c>
      <c r="CO26" s="132">
        <v>22141771</v>
      </c>
      <c r="CP26" s="132">
        <v>21317956.280000001</v>
      </c>
      <c r="CQ26" s="132">
        <v>17551094.859999999</v>
      </c>
      <c r="CR26" s="132">
        <v>16918167.140000001</v>
      </c>
      <c r="CS26" s="132">
        <v>19205688.940000001</v>
      </c>
      <c r="CT26" s="132">
        <v>19546806.530000001</v>
      </c>
    </row>
    <row r="27" spans="1:99" s="150" customFormat="1">
      <c r="B27" s="137" t="s">
        <v>844</v>
      </c>
      <c r="C27" s="132">
        <v>972155.84</v>
      </c>
      <c r="D27" s="132">
        <v>3013885.09</v>
      </c>
      <c r="E27" s="132">
        <v>320505.52</v>
      </c>
      <c r="F27" s="132">
        <v>71075.570000000007</v>
      </c>
      <c r="G27" s="132">
        <v>28699.02</v>
      </c>
      <c r="H27" s="132">
        <v>49407.44</v>
      </c>
      <c r="I27" s="132">
        <v>3794.67</v>
      </c>
      <c r="J27" s="132">
        <v>11479.32</v>
      </c>
      <c r="K27" s="132">
        <v>3725.15</v>
      </c>
      <c r="L27" s="132">
        <v>5624.35</v>
      </c>
      <c r="M27" s="132">
        <v>6771.77</v>
      </c>
      <c r="N27" s="132">
        <v>20953.97</v>
      </c>
      <c r="O27" s="132">
        <v>63348.52</v>
      </c>
      <c r="P27" s="132">
        <v>8102</v>
      </c>
      <c r="Q27" s="132">
        <v>279004.28999999998</v>
      </c>
      <c r="R27" s="132">
        <v>9993.67</v>
      </c>
      <c r="S27" s="132">
        <v>147020.41</v>
      </c>
      <c r="T27" s="132">
        <v>19960.84</v>
      </c>
      <c r="U27" s="132">
        <v>53433.35</v>
      </c>
      <c r="V27" s="132">
        <v>5942.93</v>
      </c>
      <c r="W27" s="132">
        <v>129640.48</v>
      </c>
      <c r="X27" s="132">
        <v>2441.12</v>
      </c>
      <c r="Y27" s="132">
        <v>417131.85</v>
      </c>
      <c r="Z27" s="132">
        <v>19870.099999999999</v>
      </c>
      <c r="AA27" s="132">
        <v>205370.71</v>
      </c>
      <c r="AB27" s="132">
        <v>60716.62</v>
      </c>
      <c r="AC27" s="132">
        <v>48510.85</v>
      </c>
      <c r="AD27" s="132">
        <v>76858.009999999995</v>
      </c>
      <c r="AE27" s="132">
        <v>87484.36</v>
      </c>
      <c r="AF27" s="132">
        <v>1220.06</v>
      </c>
      <c r="AG27" s="132">
        <v>81659.64</v>
      </c>
      <c r="AH27" s="132">
        <v>518513.74</v>
      </c>
      <c r="AI27" s="132">
        <v>480771.13</v>
      </c>
      <c r="AJ27" s="132">
        <v>461011.44</v>
      </c>
      <c r="AK27" s="132">
        <v>503314.91</v>
      </c>
      <c r="AL27" s="132">
        <v>514618.29</v>
      </c>
      <c r="AM27" s="132">
        <v>482162.44</v>
      </c>
      <c r="AN27" s="132">
        <v>454026.94</v>
      </c>
      <c r="AO27" s="132">
        <v>462103.51</v>
      </c>
      <c r="AP27" s="132">
        <v>556265.14</v>
      </c>
      <c r="AQ27" s="132">
        <v>511163.61</v>
      </c>
      <c r="AR27" s="132">
        <v>374499.65</v>
      </c>
      <c r="AS27" s="132">
        <v>112506.31</v>
      </c>
      <c r="AT27" s="132">
        <v>152680.6</v>
      </c>
      <c r="AU27" s="132">
        <v>419879.05</v>
      </c>
      <c r="AV27" s="132">
        <v>306379.13</v>
      </c>
      <c r="AW27" s="132">
        <v>286637.53000000003</v>
      </c>
      <c r="AX27" s="132">
        <v>78195.02</v>
      </c>
      <c r="AY27" s="132">
        <v>206505.94</v>
      </c>
      <c r="AZ27" s="132">
        <v>85168.83</v>
      </c>
      <c r="BA27" s="132">
        <v>13612.36</v>
      </c>
      <c r="BB27" s="132">
        <v>5997.6</v>
      </c>
      <c r="BC27" s="132">
        <v>1974.57</v>
      </c>
      <c r="BD27" s="132">
        <v>239097.87</v>
      </c>
      <c r="BE27" s="132">
        <v>2598.4</v>
      </c>
      <c r="BF27" s="132">
        <v>5131.8900000000003</v>
      </c>
      <c r="BG27" s="132">
        <v>3587.06</v>
      </c>
      <c r="BH27" s="132">
        <v>2979.16</v>
      </c>
      <c r="BI27" s="132">
        <v>257500.92</v>
      </c>
      <c r="BJ27" s="132">
        <v>76509.929999999993</v>
      </c>
      <c r="BK27" s="132">
        <v>85695.96</v>
      </c>
      <c r="BL27" s="132">
        <v>3284.04</v>
      </c>
      <c r="BM27" s="132">
        <v>20762.88</v>
      </c>
      <c r="BN27" s="132">
        <v>2471.9899999999998</v>
      </c>
      <c r="BO27" s="132">
        <v>5686.45</v>
      </c>
      <c r="BP27" s="132">
        <v>351265.46</v>
      </c>
      <c r="BQ27" s="132">
        <v>2710.42</v>
      </c>
      <c r="BR27" s="132">
        <v>3212.97</v>
      </c>
      <c r="BS27" s="132">
        <v>30688.18</v>
      </c>
      <c r="BT27" s="132">
        <v>5033.2</v>
      </c>
      <c r="BU27" s="132">
        <v>12357</v>
      </c>
      <c r="BV27" s="132">
        <v>422781.83</v>
      </c>
      <c r="BW27" s="132">
        <v>63419.59</v>
      </c>
      <c r="BX27" s="132">
        <v>106616.68</v>
      </c>
      <c r="BY27" s="132">
        <v>65133.51</v>
      </c>
      <c r="BZ27" s="132">
        <v>256470.22</v>
      </c>
      <c r="CA27" s="132">
        <v>3582.64</v>
      </c>
      <c r="CB27" s="132">
        <v>58371.58</v>
      </c>
      <c r="CC27" s="132">
        <v>4045.14</v>
      </c>
      <c r="CD27" s="132">
        <v>14608.99</v>
      </c>
      <c r="CE27" s="132">
        <v>201854.37</v>
      </c>
      <c r="CF27" s="132">
        <v>5181.28</v>
      </c>
      <c r="CG27" s="132">
        <v>55995.79</v>
      </c>
      <c r="CH27" s="132">
        <v>1780718.24</v>
      </c>
      <c r="CI27" s="132">
        <v>359876.64</v>
      </c>
      <c r="CJ27" s="132">
        <v>342088.47</v>
      </c>
      <c r="CK27" s="132">
        <v>635851.63</v>
      </c>
      <c r="CL27" s="132">
        <v>390434.3</v>
      </c>
      <c r="CM27" s="132">
        <v>354460.11</v>
      </c>
      <c r="CN27" s="132">
        <v>321255.15000000002</v>
      </c>
      <c r="CO27" s="132">
        <v>682693.05</v>
      </c>
      <c r="CP27" s="132">
        <v>350221.22</v>
      </c>
      <c r="CQ27" s="132">
        <v>332964.27</v>
      </c>
      <c r="CR27" s="132">
        <v>282223.39</v>
      </c>
      <c r="CS27" s="132">
        <v>240359.29</v>
      </c>
      <c r="CT27" s="132">
        <v>99271.61</v>
      </c>
      <c r="CU27" s="151"/>
    </row>
    <row r="28" spans="1:99" s="144" customFormat="1">
      <c r="A28" s="595"/>
      <c r="B28" s="556" t="s">
        <v>244</v>
      </c>
      <c r="C28" s="555">
        <f t="shared" ref="C28:BN28" si="197">C27/C26</f>
        <v>3.4387611187785369E-2</v>
      </c>
      <c r="D28" s="555">
        <f t="shared" si="197"/>
        <v>0.10555203753381361</v>
      </c>
      <c r="E28" s="555">
        <f t="shared" si="197"/>
        <v>1.0905885414150574E-2</v>
      </c>
      <c r="F28" s="555">
        <f t="shared" si="197"/>
        <v>2.8331591349396983E-3</v>
      </c>
      <c r="G28" s="555">
        <f t="shared" si="197"/>
        <v>1.0602313351787053E-3</v>
      </c>
      <c r="H28" s="555">
        <f t="shared" si="197"/>
        <v>1.8743518239683929E-3</v>
      </c>
      <c r="I28" s="555">
        <f t="shared" si="197"/>
        <v>1.6115314767362651E-4</v>
      </c>
      <c r="J28" s="555">
        <f t="shared" si="197"/>
        <v>4.4168889406275225E-4</v>
      </c>
      <c r="K28" s="555">
        <f t="shared" si="197"/>
        <v>1.5995973708020277E-4</v>
      </c>
      <c r="L28" s="555">
        <f t="shared" si="197"/>
        <v>2.8931909443641448E-4</v>
      </c>
      <c r="M28" s="555">
        <f t="shared" si="197"/>
        <v>3.219016453368305E-4</v>
      </c>
      <c r="N28" s="555">
        <f t="shared" si="197"/>
        <v>9.9106290365424E-4</v>
      </c>
      <c r="O28" s="555">
        <f t="shared" si="197"/>
        <v>2.6772399132168065E-3</v>
      </c>
      <c r="P28" s="555">
        <f t="shared" si="197"/>
        <v>3.2497719235297654E-4</v>
      </c>
      <c r="Q28" s="555">
        <f t="shared" si="197"/>
        <v>1.1209721285317541E-2</v>
      </c>
      <c r="R28" s="555">
        <f t="shared" si="197"/>
        <v>4.2734891514864255E-4</v>
      </c>
      <c r="S28" s="555">
        <f t="shared" si="197"/>
        <v>6.655887867665267E-3</v>
      </c>
      <c r="T28" s="555">
        <f t="shared" si="197"/>
        <v>8.8118883511155584E-4</v>
      </c>
      <c r="U28" s="555">
        <f t="shared" si="197"/>
        <v>2.351309682993988E-3</v>
      </c>
      <c r="V28" s="555">
        <f t="shared" si="197"/>
        <v>2.7403882159353094E-4</v>
      </c>
      <c r="W28" s="555">
        <f t="shared" si="197"/>
        <v>6.8245415469710222E-3</v>
      </c>
      <c r="X28" s="555">
        <f t="shared" si="197"/>
        <v>1.4002194310742315E-4</v>
      </c>
      <c r="Y28" s="555">
        <f t="shared" si="197"/>
        <v>2.1817583586262117E-2</v>
      </c>
      <c r="Z28" s="555">
        <f t="shared" si="197"/>
        <v>1.0285053805939022E-3</v>
      </c>
      <c r="AA28" s="555">
        <f t="shared" si="197"/>
        <v>1.0200362980576486E-2</v>
      </c>
      <c r="AB28" s="555">
        <f t="shared" si="197"/>
        <v>2.6615477963303638E-3</v>
      </c>
      <c r="AC28" s="555">
        <f t="shared" si="197"/>
        <v>2.2678301898049684E-3</v>
      </c>
      <c r="AD28" s="555">
        <f t="shared" si="197"/>
        <v>3.9203003501573786E-3</v>
      </c>
      <c r="AE28" s="555">
        <f t="shared" si="197"/>
        <v>4.3217685394498131E-3</v>
      </c>
      <c r="AF28" s="555">
        <f t="shared" si="197"/>
        <v>6.5942548774527597E-5</v>
      </c>
      <c r="AG28" s="555">
        <f t="shared" si="197"/>
        <v>4.4535911407426283E-3</v>
      </c>
      <c r="AH28" s="555">
        <f t="shared" si="197"/>
        <v>2.8448500696040376E-2</v>
      </c>
      <c r="AI28" s="555">
        <f t="shared" si="197"/>
        <v>2.8948870796422735E-2</v>
      </c>
      <c r="AJ28" s="555">
        <f t="shared" si="197"/>
        <v>2.6982213335577321E-2</v>
      </c>
      <c r="AK28" s="555">
        <f t="shared" si="197"/>
        <v>2.623658564301343E-2</v>
      </c>
      <c r="AL28" s="555">
        <f t="shared" si="197"/>
        <v>3.0833281198420607E-2</v>
      </c>
      <c r="AM28" s="555">
        <f t="shared" si="197"/>
        <v>2.4375836239540288E-2</v>
      </c>
      <c r="AN28" s="555">
        <f t="shared" si="197"/>
        <v>2.4249199936310209E-2</v>
      </c>
      <c r="AO28" s="555">
        <f t="shared" si="197"/>
        <v>2.5327202513163314E-2</v>
      </c>
      <c r="AP28" s="555">
        <f t="shared" si="197"/>
        <v>3.2093927271535649E-2</v>
      </c>
      <c r="AQ28" s="555">
        <f t="shared" si="197"/>
        <v>3.1202620789208487E-2</v>
      </c>
      <c r="AR28" s="555">
        <f t="shared" si="197"/>
        <v>2.468155978332038E-2</v>
      </c>
      <c r="AS28" s="555">
        <f t="shared" si="197"/>
        <v>8.1618640315301895E-3</v>
      </c>
      <c r="AT28" s="555">
        <f t="shared" si="197"/>
        <v>8.9116636943999735E-3</v>
      </c>
      <c r="AU28" s="555">
        <f t="shared" si="197"/>
        <v>2.6504744731845917E-2</v>
      </c>
      <c r="AV28" s="555">
        <f t="shared" si="197"/>
        <v>1.8104499782670046E-2</v>
      </c>
      <c r="AW28" s="555">
        <f t="shared" si="197"/>
        <v>1.5257754842014425E-2</v>
      </c>
      <c r="AX28" s="555">
        <f t="shared" si="197"/>
        <v>3.7179221183852602E-3</v>
      </c>
      <c r="AY28" s="555">
        <f t="shared" si="197"/>
        <v>9.3066228861467641E-3</v>
      </c>
      <c r="AZ28" s="555">
        <f t="shared" si="197"/>
        <v>3.6481179390562908E-3</v>
      </c>
      <c r="BA28" s="555">
        <f t="shared" si="197"/>
        <v>5.6916416529527078E-4</v>
      </c>
      <c r="BB28" s="555">
        <f t="shared" si="197"/>
        <v>2.8826491968307594E-4</v>
      </c>
      <c r="BC28" s="555">
        <f t="shared" si="197"/>
        <v>1.0104493513098056E-4</v>
      </c>
      <c r="BD28" s="555">
        <f t="shared" si="197"/>
        <v>1.0796373889705705E-2</v>
      </c>
      <c r="BE28" s="555">
        <f t="shared" si="197"/>
        <v>1.2817077467704139E-4</v>
      </c>
      <c r="BF28" s="555">
        <f t="shared" si="197"/>
        <v>2.8908081403547086E-4</v>
      </c>
      <c r="BG28" s="555">
        <f t="shared" si="197"/>
        <v>2.2640621597178436E-4</v>
      </c>
      <c r="BH28" s="555">
        <f t="shared" si="197"/>
        <v>2.0029278731827253E-4</v>
      </c>
      <c r="BI28" s="555">
        <f t="shared" si="197"/>
        <v>1.450127052132082E-2</v>
      </c>
      <c r="BJ28" s="555">
        <f t="shared" si="197"/>
        <v>4.0397311379323717E-3</v>
      </c>
      <c r="BK28" s="555">
        <f t="shared" si="197"/>
        <v>4.714534303067397E-3</v>
      </c>
      <c r="BL28" s="555">
        <f t="shared" si="197"/>
        <v>1.6598343111707219E-4</v>
      </c>
      <c r="BM28" s="555">
        <f t="shared" si="197"/>
        <v>1.0066270760013237E-3</v>
      </c>
      <c r="BN28" s="555">
        <f t="shared" si="197"/>
        <v>1.4343533956518036E-4</v>
      </c>
      <c r="BO28" s="555">
        <f t="shared" ref="BO28:CT28" si="198">BO27/BO26</f>
        <v>2.7545521405236212E-4</v>
      </c>
      <c r="BP28" s="555">
        <f t="shared" si="198"/>
        <v>2.1305329919077992E-2</v>
      </c>
      <c r="BQ28" s="555">
        <f t="shared" si="198"/>
        <v>1.4570556181941913E-4</v>
      </c>
      <c r="BR28" s="555">
        <f t="shared" si="198"/>
        <v>1.6547366192597878E-4</v>
      </c>
      <c r="BS28" s="555">
        <f t="shared" si="198"/>
        <v>1.7321764833711365E-3</v>
      </c>
      <c r="BT28" s="555">
        <f t="shared" si="198"/>
        <v>2.9878927306118661E-4</v>
      </c>
      <c r="BU28" s="555">
        <f t="shared" si="198"/>
        <v>7.3284233723066997E-4</v>
      </c>
      <c r="BV28" s="555">
        <f t="shared" si="198"/>
        <v>2.2842105421773069E-2</v>
      </c>
      <c r="BW28" s="555">
        <f t="shared" si="198"/>
        <v>3.1773531846999723E-3</v>
      </c>
      <c r="BX28" s="555">
        <f t="shared" si="198"/>
        <v>5.4129956937303573E-3</v>
      </c>
      <c r="BY28" s="555">
        <f t="shared" si="198"/>
        <v>3.5511395380865341E-3</v>
      </c>
      <c r="BZ28" s="555">
        <f t="shared" si="198"/>
        <v>1.5482803714051635E-2</v>
      </c>
      <c r="CA28" s="555">
        <f t="shared" si="198"/>
        <v>1.6801237821995491E-4</v>
      </c>
      <c r="CB28" s="555">
        <f t="shared" si="198"/>
        <v>2.7505827027358471E-3</v>
      </c>
      <c r="CC28" s="555">
        <f t="shared" si="198"/>
        <v>2.1235775967640001E-4</v>
      </c>
      <c r="CD28" s="555">
        <f t="shared" si="198"/>
        <v>7.1160484455103546E-4</v>
      </c>
      <c r="CE28" s="555">
        <f t="shared" si="198"/>
        <v>1.1295327248063923E-2</v>
      </c>
      <c r="CF28" s="555">
        <f t="shared" si="198"/>
        <v>2.846044193789595E-4</v>
      </c>
      <c r="CG28" s="555">
        <f t="shared" si="198"/>
        <v>2.8300935702715671E-3</v>
      </c>
      <c r="CH28" s="555">
        <f>CH27/CH26</f>
        <v>8.3446615354404688E-2</v>
      </c>
      <c r="CI28" s="555">
        <f t="shared" si="198"/>
        <v>1.8055882575219763E-2</v>
      </c>
      <c r="CJ28" s="555">
        <f t="shared" si="198"/>
        <v>1.4470550775068735E-2</v>
      </c>
      <c r="CK28" s="555">
        <f t="shared" si="198"/>
        <v>2.797596286441887E-2</v>
      </c>
      <c r="CL28" s="555">
        <f t="shared" si="198"/>
        <v>1.5471049524128666E-2</v>
      </c>
      <c r="CM28" s="555">
        <f t="shared" si="198"/>
        <v>1.4624124503454893E-2</v>
      </c>
      <c r="CN28" s="555">
        <f t="shared" si="198"/>
        <v>1.5103834060987332E-2</v>
      </c>
      <c r="CO28" s="555">
        <f t="shared" si="198"/>
        <v>3.0832811431389117E-2</v>
      </c>
      <c r="CP28" s="555">
        <f t="shared" si="198"/>
        <v>1.6428461312146005E-2</v>
      </c>
      <c r="CQ28" s="555">
        <f t="shared" si="198"/>
        <v>1.8971139558868526E-2</v>
      </c>
      <c r="CR28" s="555">
        <f>CR27/CR26</f>
        <v>1.6681676428927868E-2</v>
      </c>
      <c r="CS28" s="555">
        <f>CS27/CS26</f>
        <v>1.2515004837936316E-2</v>
      </c>
      <c r="CT28" s="555">
        <f t="shared" si="198"/>
        <v>5.0786613070344846E-3</v>
      </c>
    </row>
    <row r="29" spans="1:99" s="144" customFormat="1">
      <c r="B29" s="592" t="s">
        <v>845</v>
      </c>
      <c r="C29" s="593"/>
      <c r="D29" s="593"/>
      <c r="E29" s="593"/>
      <c r="F29" s="593"/>
      <c r="G29" s="593"/>
      <c r="H29" s="593">
        <f t="shared" ref="H29" si="199">AVERAGE(C28:H28)</f>
        <v>2.6102212738306058E-2</v>
      </c>
      <c r="I29" s="593">
        <f t="shared" ref="I29" si="200">AVERAGE(D28:I28)</f>
        <v>2.03978030649541E-2</v>
      </c>
      <c r="J29" s="593">
        <f t="shared" ref="J29" si="201">AVERAGE(E28:J28)</f>
        <v>2.8794116249956253E-3</v>
      </c>
      <c r="K29" s="593">
        <f>AVERAGE(F28:K28)</f>
        <v>1.0884240121505631E-3</v>
      </c>
      <c r="L29" s="593">
        <f>AVERAGE(G28:L28)</f>
        <v>6.6445067206668239E-4</v>
      </c>
      <c r="M29" s="593">
        <f t="shared" ref="M29" si="202">AVERAGE(H28:M28)</f>
        <v>5.4139572375970328E-4</v>
      </c>
      <c r="N29" s="593">
        <f t="shared" ref="N29" si="203">AVERAGE(I28:N28)</f>
        <v>3.9418090370734441E-4</v>
      </c>
      <c r="O29" s="593">
        <f t="shared" ref="O29" si="204">AVERAGE(J28:O28)</f>
        <v>8.1352869796454108E-4</v>
      </c>
      <c r="P29" s="593">
        <f t="shared" ref="P29" si="205">AVERAGE(K28:P28)</f>
        <v>7.9407674767957841E-4</v>
      </c>
      <c r="Q29" s="593">
        <f t="shared" ref="Q29" si="206">AVERAGE(L28:Q28)</f>
        <v>2.6357036723858016E-3</v>
      </c>
      <c r="R29" s="593">
        <f t="shared" ref="R29" si="207">AVERAGE(M28:R28)</f>
        <v>2.6587086425045058E-3</v>
      </c>
      <c r="S29" s="593">
        <f t="shared" ref="S29" si="208">AVERAGE(N28:S28)</f>
        <v>3.7143730128925793E-3</v>
      </c>
      <c r="T29" s="593">
        <f t="shared" ref="T29" si="209">AVERAGE(O28:T28)</f>
        <v>3.6960606681354646E-3</v>
      </c>
      <c r="U29" s="593">
        <f t="shared" ref="U29" si="210">AVERAGE(P28:U28)</f>
        <v>3.6417389630983284E-3</v>
      </c>
      <c r="V29" s="593">
        <f t="shared" ref="V29" si="211">AVERAGE(Q28:V28)</f>
        <v>3.6332492346384201E-3</v>
      </c>
      <c r="W29" s="593">
        <f t="shared" ref="W29" si="212">AVERAGE(R28:W28)</f>
        <v>2.9023859449140003E-3</v>
      </c>
      <c r="X29" s="593">
        <f t="shared" ref="X29" si="213">AVERAGE(S28:X28)</f>
        <v>2.8544981162404643E-3</v>
      </c>
      <c r="Y29" s="593">
        <f t="shared" ref="Y29" si="214">AVERAGE(T28:Y28)</f>
        <v>5.3814474026732733E-3</v>
      </c>
      <c r="Z29" s="593">
        <f t="shared" ref="Z29" si="215">AVERAGE(U28:Z28)</f>
        <v>5.406000160253663E-3</v>
      </c>
      <c r="AA29" s="593">
        <f t="shared" ref="AA29" si="216">AVERAGE(V28:AA28)</f>
        <v>6.7141757098507469E-3</v>
      </c>
      <c r="AB29" s="593">
        <f t="shared" ref="AB29" si="217">AVERAGE(W28:AB28)</f>
        <v>7.1120938723068863E-3</v>
      </c>
      <c r="AC29" s="593">
        <f t="shared" ref="AC29" si="218">AVERAGE(X28:AC28)</f>
        <v>6.3526419794458769E-3</v>
      </c>
      <c r="AD29" s="593">
        <f t="shared" ref="AD29" si="219">AVERAGE(Y28:AD28)</f>
        <v>6.9826883806208689E-3</v>
      </c>
      <c r="AE29" s="593">
        <f t="shared" ref="AE29" si="220">AVERAGE(Z28:AE28)</f>
        <v>4.0667192061521517E-3</v>
      </c>
      <c r="AF29" s="593">
        <f t="shared" ref="AF29" si="221">AVERAGE(AA28:AF28)</f>
        <v>3.9062920675155899E-3</v>
      </c>
      <c r="AG29" s="593">
        <f t="shared" ref="AG29" si="222">AVERAGE(AB28:AG28)</f>
        <v>2.9484967608766131E-3</v>
      </c>
      <c r="AH29" s="593">
        <f t="shared" ref="AH29" si="223">AVERAGE(AC28:AH28)</f>
        <v>7.2463222441616149E-3</v>
      </c>
      <c r="AI29" s="593">
        <f t="shared" ref="AI29" si="224">AVERAGE(AD28:AI28)</f>
        <v>1.1693162345264576E-2</v>
      </c>
      <c r="AJ29" s="593">
        <f t="shared" ref="AJ29" si="225">AVERAGE(AE28:AJ28)</f>
        <v>1.5536814509501234E-2</v>
      </c>
      <c r="AK29" s="593">
        <f t="shared" ref="AK29" si="226">AVERAGE(AF28:AK28)</f>
        <v>1.9189284026761833E-2</v>
      </c>
      <c r="AL29" s="593">
        <f t="shared" ref="AL29" si="227">AVERAGE(AG28:AL28)</f>
        <v>2.4317173801702851E-2</v>
      </c>
      <c r="AM29" s="593">
        <f t="shared" ref="AM29" si="228">AVERAGE(AH28:AM28)</f>
        <v>2.7637547984835795E-2</v>
      </c>
      <c r="AN29" s="593">
        <f t="shared" ref="AN29" si="229">AVERAGE(AI28:AN28)</f>
        <v>2.693766452488076E-2</v>
      </c>
      <c r="AO29" s="593">
        <f t="shared" ref="AO29" si="230">AVERAGE(AJ28:AO28)</f>
        <v>2.6334053144337524E-2</v>
      </c>
      <c r="AP29" s="593">
        <f t="shared" ref="AP29" si="231">AVERAGE(AK28:AP28)</f>
        <v>2.7186005466997249E-2</v>
      </c>
      <c r="AQ29" s="593">
        <f t="shared" ref="AQ29" si="232">AVERAGE(AL28:AQ28)</f>
        <v>2.801367799136309E-2</v>
      </c>
      <c r="AR29" s="593">
        <f t="shared" ref="AR29" si="233">AVERAGE(AM28:AR28)</f>
        <v>2.6988391088846386E-2</v>
      </c>
      <c r="AS29" s="593">
        <f t="shared" ref="AS29" si="234">AVERAGE(AN28:AS28)</f>
        <v>2.4286062387511371E-2</v>
      </c>
      <c r="AT29" s="593">
        <f t="shared" ref="AT29" si="235">AVERAGE(AO28:AT28)</f>
        <v>2.1729806347192997E-2</v>
      </c>
      <c r="AU29" s="593">
        <f t="shared" ref="AU29" si="236">AVERAGE(AP28:AU28)</f>
        <v>2.1926063383640098E-2</v>
      </c>
      <c r="AV29" s="593">
        <f t="shared" ref="AV29" si="237">AVERAGE(AQ28:AV28)</f>
        <v>1.9594492135495831E-2</v>
      </c>
      <c r="AW29" s="593">
        <f t="shared" ref="AW29" si="238">AVERAGE(AR28:AW28)</f>
        <v>1.6937014477630158E-2</v>
      </c>
      <c r="AX29" s="593">
        <f t="shared" ref="AX29" si="239">AVERAGE(AS28:AX28)</f>
        <v>1.3443074866807637E-2</v>
      </c>
      <c r="AY29" s="593">
        <f t="shared" ref="AY29" si="240">AVERAGE(AT28:AY28)</f>
        <v>1.3633868009243731E-2</v>
      </c>
      <c r="AZ29" s="593">
        <f t="shared" ref="AZ29" si="241">AVERAGE(AU28:AZ28)</f>
        <v>1.275661038335312E-2</v>
      </c>
      <c r="BA29" s="593">
        <f t="shared" ref="BA29" si="242">AVERAGE(AV28:BA28)</f>
        <v>8.434013622261342E-3</v>
      </c>
      <c r="BB29" s="593">
        <f t="shared" ref="BB29" si="243">AVERAGE(AW28:BB28)</f>
        <v>5.4646411450968478E-3</v>
      </c>
      <c r="BC29" s="847">
        <f t="shared" ref="BC29" si="244">AVERAGE(AX28:BC28)</f>
        <v>2.9385228272829408E-3</v>
      </c>
      <c r="BD29" s="847">
        <f t="shared" ref="BD29" si="245">AVERAGE(AY28:BD28)</f>
        <v>4.1182647891696809E-3</v>
      </c>
      <c r="BE29" s="846">
        <f t="shared" ref="BE29" si="246">AVERAGE(AZ28:BE28)</f>
        <v>2.5885227705913939E-3</v>
      </c>
      <c r="BF29" s="846">
        <f t="shared" ref="BF29" si="247">AVERAGE(BA28:BF28)</f>
        <v>2.0286832497545906E-3</v>
      </c>
      <c r="BG29" s="846">
        <f t="shared" ref="BG29" si="248">AVERAGE(BB28:BG28)</f>
        <v>1.971556924867343E-3</v>
      </c>
      <c r="BH29" s="846">
        <f t="shared" ref="BH29" si="249">AVERAGE(BC28:BH28)</f>
        <v>1.9568949028065425E-3</v>
      </c>
      <c r="BI29" s="846">
        <f t="shared" ref="BI29" si="250">AVERAGE(BD28:BI28)</f>
        <v>4.3569325005048494E-3</v>
      </c>
      <c r="BJ29" s="846">
        <f t="shared" ref="BJ29" si="251">AVERAGE(BE28:BJ28)</f>
        <v>3.2308253752092939E-3</v>
      </c>
      <c r="BK29" s="593">
        <f t="shared" ref="BK29" si="252">AVERAGE(BF28:BK28)</f>
        <v>3.9952192966076867E-3</v>
      </c>
      <c r="BL29" s="593">
        <f t="shared" ref="BL29" si="253">AVERAGE(BG28:BL28)</f>
        <v>3.974703066121286E-3</v>
      </c>
      <c r="BM29" s="593">
        <f t="shared" ref="BM29" si="254">AVERAGE(BH28:BM28)</f>
        <v>4.1047398761262094E-3</v>
      </c>
      <c r="BN29" s="593">
        <f t="shared" ref="BN29" si="255">AVERAGE(BI28:BN28)</f>
        <v>4.0952636348340265E-3</v>
      </c>
      <c r="BO29" s="593">
        <f t="shared" ref="BO29" si="256">AVERAGE(BJ28:BO28)</f>
        <v>1.7242944169559512E-3</v>
      </c>
      <c r="BP29" s="593">
        <f t="shared" ref="BP29" si="257">AVERAGE(BK28:BP28)</f>
        <v>4.601894213813555E-3</v>
      </c>
      <c r="BQ29" s="593">
        <f t="shared" ref="BQ29" si="258">AVERAGE(BL28:BQ28)</f>
        <v>3.8404227569388918E-3</v>
      </c>
      <c r="BR29" s="593">
        <f t="shared" ref="BR29" si="259">AVERAGE(BM28:BR28)</f>
        <v>3.8403377954070428E-3</v>
      </c>
      <c r="BS29" s="593">
        <f t="shared" ref="BS29" si="260">AVERAGE(BN28:BS28)</f>
        <v>3.961262696635345E-3</v>
      </c>
      <c r="BT29" s="593">
        <f t="shared" ref="BT29" si="261">AVERAGE(BO28:BT28)</f>
        <v>3.9871550188846794E-3</v>
      </c>
      <c r="BU29" s="593">
        <f t="shared" ref="BU29" si="262">AVERAGE(BP28:BU28)</f>
        <v>4.0633862060810641E-3</v>
      </c>
      <c r="BV29" s="593">
        <f t="shared" ref="BV29" si="263">AVERAGE(BQ28:BV28)</f>
        <v>4.3195154565302436E-3</v>
      </c>
      <c r="BW29" s="593">
        <f t="shared" ref="BW29" si="264">AVERAGE(BR28:BW28)</f>
        <v>4.8247900603436691E-3</v>
      </c>
      <c r="BX29" s="593">
        <f t="shared" ref="BX29" si="265">AVERAGE(BS28:BX28)</f>
        <v>5.6993770656443982E-3</v>
      </c>
      <c r="BY29" s="593">
        <f t="shared" ref="BY29" si="266">AVERAGE(BT28:BY28)</f>
        <v>6.0025375747636313E-3</v>
      </c>
      <c r="BZ29" s="593">
        <f t="shared" ref="BZ29" si="267">AVERAGE(BU28:BZ28)</f>
        <v>8.5332066482620393E-3</v>
      </c>
      <c r="CA29" s="593">
        <f t="shared" ref="CA29" si="268">AVERAGE(BV28:CA28)</f>
        <v>8.4390683217602531E-3</v>
      </c>
      <c r="CB29" s="593">
        <f t="shared" ref="CB29" si="269">AVERAGE(BW28:CB28)</f>
        <v>5.0904812019207163E-3</v>
      </c>
      <c r="CC29" s="593">
        <f t="shared" ref="CC29" si="270">AVERAGE(BX28:CC28)</f>
        <v>4.5963152977501216E-3</v>
      </c>
      <c r="CD29" s="593">
        <f t="shared" ref="CD29" si="271">AVERAGE(BY28:CD28)</f>
        <v>3.8127501562202344E-3</v>
      </c>
      <c r="CE29" s="593">
        <f t="shared" ref="CE29" si="272">AVERAGE(BZ28:CE28)</f>
        <v>5.103448107883133E-3</v>
      </c>
      <c r="CF29" s="593">
        <f t="shared" ref="CF29" si="273">AVERAGE(CA28:CF28)</f>
        <v>2.5704148921043535E-3</v>
      </c>
      <c r="CG29" s="593">
        <f t="shared" ref="CG29" si="274">AVERAGE(CB28:CG28)</f>
        <v>3.0140950907796217E-3</v>
      </c>
      <c r="CH29" s="593">
        <f t="shared" ref="CH29" si="275">AVERAGE(CC28:CH28)</f>
        <v>1.6463433866057763E-2</v>
      </c>
      <c r="CI29" s="593">
        <f t="shared" ref="CI29" si="276">AVERAGE(CD28:CI28)</f>
        <v>1.9437354668648321E-2</v>
      </c>
      <c r="CJ29" s="593">
        <f t="shared" ref="CJ29" si="277">AVERAGE(CE28:CJ28)</f>
        <v>2.1730512323734606E-2</v>
      </c>
      <c r="CK29" s="593">
        <f t="shared" ref="CK29" si="278">AVERAGE(CF28:CK28)</f>
        <v>2.4510618259793764E-2</v>
      </c>
      <c r="CL29" s="593">
        <f t="shared" ref="CL29" si="279">AVERAGE(CG28:CL28)</f>
        <v>2.7041692443918713E-2</v>
      </c>
      <c r="CM29" s="593">
        <f>AVERAGE(CH28:CM28)</f>
        <v>2.9007364266115939E-2</v>
      </c>
      <c r="CN29" s="593">
        <f t="shared" ref="CN29" si="280">AVERAGE(CI28:CN28)</f>
        <v>1.7616900717213044E-2</v>
      </c>
      <c r="CO29" s="593">
        <f t="shared" ref="CO29" si="281">AVERAGE(CJ28:CO28)</f>
        <v>1.9746388859907937E-2</v>
      </c>
      <c r="CP29" s="593">
        <f t="shared" ref="CP29" si="282">AVERAGE(CK28:CP28)</f>
        <v>2.0072707282754149E-2</v>
      </c>
      <c r="CQ29" s="593">
        <f t="shared" ref="CQ29" si="283">AVERAGE(CL28:CQ28)</f>
        <v>1.8571903398495754E-2</v>
      </c>
      <c r="CR29" s="593">
        <f t="shared" ref="CR29" si="284">AVERAGE(CM28:CR28)</f>
        <v>1.8773674549295623E-2</v>
      </c>
      <c r="CS29" s="593">
        <f>AVERAGE(CN28:CS28)</f>
        <v>1.842215460504253E-2</v>
      </c>
      <c r="CT29" s="593">
        <f>AVERAGE(CO28:CT28)</f>
        <v>1.6751292479383718E-2</v>
      </c>
    </row>
    <row r="30" spans="1:99" s="144" customFormat="1">
      <c r="B30" s="139"/>
      <c r="C30" s="140"/>
      <c r="D30" s="140"/>
      <c r="E30" s="140"/>
      <c r="F30" s="140"/>
      <c r="G30" s="140"/>
      <c r="H30" s="140"/>
      <c r="I30" s="140"/>
      <c r="J30" s="140"/>
      <c r="K30" s="140"/>
      <c r="L30" s="140"/>
      <c r="M30" s="140"/>
      <c r="N30" s="140"/>
      <c r="O30" s="140"/>
      <c r="P30" s="140"/>
      <c r="Q30" s="140"/>
      <c r="R30" s="140"/>
      <c r="S30" s="140"/>
      <c r="T30" s="140"/>
      <c r="U30" s="140"/>
      <c r="V30" s="140"/>
      <c r="W30" s="140"/>
      <c r="X30" s="140"/>
      <c r="Y30" s="140"/>
      <c r="Z30" s="140"/>
      <c r="AA30" s="140"/>
      <c r="AB30" s="140"/>
      <c r="AC30" s="140"/>
      <c r="AD30" s="140"/>
      <c r="AE30" s="140"/>
      <c r="AF30" s="140"/>
      <c r="AG30" s="140"/>
      <c r="AH30" s="140"/>
      <c r="AI30" s="140"/>
      <c r="AJ30" s="140"/>
      <c r="AK30" s="140"/>
      <c r="AL30" s="140"/>
      <c r="AM30" s="140"/>
      <c r="AN30" s="140"/>
      <c r="AO30" s="140"/>
      <c r="AP30" s="140"/>
      <c r="AQ30" s="140"/>
      <c r="AR30" s="140"/>
      <c r="AS30" s="140"/>
      <c r="AT30" s="140"/>
      <c r="AU30" s="140"/>
      <c r="AV30" s="140"/>
      <c r="AW30" s="140"/>
      <c r="AX30" s="140"/>
      <c r="AY30" s="140"/>
      <c r="AZ30" s="140"/>
      <c r="BA30" s="140"/>
      <c r="BB30" s="140"/>
      <c r="BC30" s="140"/>
      <c r="BD30" s="140"/>
      <c r="BE30" s="140"/>
      <c r="BF30" s="140"/>
      <c r="BG30" s="140"/>
      <c r="BH30" s="140"/>
      <c r="BI30" s="140"/>
      <c r="BJ30" s="140"/>
      <c r="BK30" s="140"/>
      <c r="BL30" s="140"/>
      <c r="BM30" s="140"/>
      <c r="BN30" s="140"/>
      <c r="BO30" s="140"/>
      <c r="BP30" s="140"/>
      <c r="BQ30" s="140"/>
      <c r="BR30" s="140"/>
      <c r="BS30" s="140"/>
      <c r="BT30" s="140"/>
      <c r="BU30" s="140"/>
      <c r="BV30" s="140"/>
      <c r="BW30" s="140"/>
      <c r="BX30" s="140"/>
      <c r="BY30" s="140"/>
      <c r="BZ30" s="140"/>
      <c r="CA30" s="140"/>
      <c r="CB30" s="140"/>
      <c r="CC30" s="140"/>
      <c r="CD30" s="140"/>
      <c r="CE30" s="140"/>
      <c r="CF30" s="140"/>
      <c r="CG30" s="140"/>
      <c r="CH30" s="140"/>
      <c r="CI30" s="140"/>
      <c r="CJ30" s="140"/>
      <c r="CK30" s="140"/>
      <c r="CL30" s="140"/>
      <c r="CM30" s="140"/>
      <c r="CN30" s="140"/>
      <c r="CO30" s="140"/>
      <c r="CP30" s="140"/>
      <c r="CQ30" s="140"/>
      <c r="CR30" s="140"/>
      <c r="CS30" s="140"/>
      <c r="CT30" s="140"/>
    </row>
    <row r="31" spans="1:99" s="150" customFormat="1">
      <c r="A31" s="596"/>
      <c r="B31" s="141" t="s">
        <v>848</v>
      </c>
      <c r="C31" s="141">
        <f t="shared" ref="C31:BN31" si="285">C11+C16+C21+C26</f>
        <v>220631995.36000001</v>
      </c>
      <c r="D31" s="141">
        <f t="shared" si="285"/>
        <v>217859334.58000001</v>
      </c>
      <c r="E31" s="141">
        <f t="shared" si="285"/>
        <v>211869217.01999998</v>
      </c>
      <c r="F31" s="141">
        <f t="shared" si="285"/>
        <v>199328404.49999997</v>
      </c>
      <c r="G31" s="141">
        <f t="shared" si="285"/>
        <v>186510870.37</v>
      </c>
      <c r="H31" s="141">
        <f t="shared" si="285"/>
        <v>194099193.82999998</v>
      </c>
      <c r="I31" s="141">
        <f t="shared" si="285"/>
        <v>176599288.41</v>
      </c>
      <c r="J31" s="141">
        <f t="shared" si="285"/>
        <v>182773181.90000001</v>
      </c>
      <c r="K31" s="141">
        <f t="shared" si="285"/>
        <v>186806331.93000001</v>
      </c>
      <c r="L31" s="141">
        <f t="shared" si="285"/>
        <v>168779250.92000002</v>
      </c>
      <c r="M31" s="141">
        <f t="shared" si="285"/>
        <v>162991555.81</v>
      </c>
      <c r="N31" s="141">
        <f t="shared" si="285"/>
        <v>162787015.71000001</v>
      </c>
      <c r="O31" s="141">
        <f t="shared" si="285"/>
        <v>164870298.63000003</v>
      </c>
      <c r="P31" s="141">
        <f t="shared" si="285"/>
        <v>174281810.56</v>
      </c>
      <c r="Q31" s="141">
        <f t="shared" si="285"/>
        <v>175626282.25999999</v>
      </c>
      <c r="R31" s="141">
        <f t="shared" si="285"/>
        <v>175325610.35000002</v>
      </c>
      <c r="S31" s="141">
        <f t="shared" si="285"/>
        <v>168912458.13999999</v>
      </c>
      <c r="T31" s="141">
        <f t="shared" si="285"/>
        <v>167114307.78</v>
      </c>
      <c r="U31" s="141">
        <f t="shared" si="285"/>
        <v>170335522.27000001</v>
      </c>
      <c r="V31" s="141">
        <f t="shared" si="285"/>
        <v>162049081.81</v>
      </c>
      <c r="W31" s="141">
        <f t="shared" si="285"/>
        <v>160385082.77000001</v>
      </c>
      <c r="X31" s="141">
        <f t="shared" si="285"/>
        <v>145112889.55000001</v>
      </c>
      <c r="Y31" s="141">
        <f t="shared" si="285"/>
        <v>152782953.11000001</v>
      </c>
      <c r="Z31" s="141">
        <f t="shared" si="285"/>
        <v>152479022.24999997</v>
      </c>
      <c r="AA31" s="141">
        <f t="shared" si="285"/>
        <v>154304064.06</v>
      </c>
      <c r="AB31" s="141">
        <f t="shared" si="285"/>
        <v>165649689.07999998</v>
      </c>
      <c r="AC31" s="141">
        <f t="shared" si="285"/>
        <v>176683857.56999999</v>
      </c>
      <c r="AD31" s="141">
        <f t="shared" si="285"/>
        <v>151593024.69</v>
      </c>
      <c r="AE31" s="141">
        <f t="shared" si="285"/>
        <v>154846046.16</v>
      </c>
      <c r="AF31" s="141">
        <f t="shared" si="285"/>
        <v>155501208.72999999</v>
      </c>
      <c r="AG31" s="141">
        <f t="shared" si="285"/>
        <v>152984969.62</v>
      </c>
      <c r="AH31" s="141">
        <f t="shared" si="285"/>
        <v>147342774.64000002</v>
      </c>
      <c r="AI31" s="141">
        <f t="shared" si="285"/>
        <v>149222417.37</v>
      </c>
      <c r="AJ31" s="141">
        <f t="shared" si="285"/>
        <v>141085703.19</v>
      </c>
      <c r="AK31" s="141">
        <f t="shared" si="285"/>
        <v>158218802.97</v>
      </c>
      <c r="AL31" s="141">
        <f t="shared" si="285"/>
        <v>152964110.20999998</v>
      </c>
      <c r="AM31" s="141">
        <f t="shared" si="285"/>
        <v>146731734.43000001</v>
      </c>
      <c r="AN31" s="141">
        <f t="shared" si="285"/>
        <v>159922073.16000003</v>
      </c>
      <c r="AO31" s="141">
        <f t="shared" si="285"/>
        <v>158125648.31</v>
      </c>
      <c r="AP31" s="141">
        <f t="shared" si="285"/>
        <v>153436861.39999998</v>
      </c>
      <c r="AQ31" s="141">
        <f t="shared" si="285"/>
        <v>145471054.53999999</v>
      </c>
      <c r="AR31" s="141">
        <f t="shared" si="285"/>
        <v>137196685.47</v>
      </c>
      <c r="AS31" s="141">
        <f t="shared" si="285"/>
        <v>133812779.39000002</v>
      </c>
      <c r="AT31" s="141">
        <f t="shared" si="285"/>
        <v>144020656.06999999</v>
      </c>
      <c r="AU31" s="141">
        <f t="shared" si="285"/>
        <v>145866815.51999998</v>
      </c>
      <c r="AV31" s="141">
        <f t="shared" si="285"/>
        <v>144904160.38</v>
      </c>
      <c r="AW31" s="141">
        <f t="shared" si="285"/>
        <v>149585156.63</v>
      </c>
      <c r="AX31" s="141">
        <f t="shared" si="285"/>
        <v>151120816.32999998</v>
      </c>
      <c r="AY31" s="141">
        <f t="shared" si="285"/>
        <v>163004210.36000001</v>
      </c>
      <c r="AZ31" s="141">
        <f t="shared" si="285"/>
        <v>167313865.46000001</v>
      </c>
      <c r="BA31" s="141">
        <f t="shared" si="285"/>
        <v>171529877.30000001</v>
      </c>
      <c r="BB31" s="141">
        <f t="shared" si="285"/>
        <v>159122241.53</v>
      </c>
      <c r="BC31" s="141">
        <f t="shared" si="285"/>
        <v>144395989.95000002</v>
      </c>
      <c r="BD31" s="141">
        <f t="shared" si="285"/>
        <v>147723028.84999999</v>
      </c>
      <c r="BE31" s="141">
        <f t="shared" si="285"/>
        <v>142343523.09</v>
      </c>
      <c r="BF31" s="141">
        <f t="shared" si="285"/>
        <v>134167817.63</v>
      </c>
      <c r="BG31" s="141">
        <f t="shared" si="285"/>
        <v>132826546.64</v>
      </c>
      <c r="BH31" s="141">
        <f t="shared" si="285"/>
        <v>133871480.98999999</v>
      </c>
      <c r="BI31" s="141">
        <f t="shared" si="285"/>
        <v>128524034.8</v>
      </c>
      <c r="BJ31" s="141">
        <f t="shared" si="285"/>
        <v>128913872.13</v>
      </c>
      <c r="BK31" s="141">
        <f t="shared" si="285"/>
        <v>132064353.81</v>
      </c>
      <c r="BL31" s="141">
        <f t="shared" si="285"/>
        <v>142228323.91999999</v>
      </c>
      <c r="BM31" s="141">
        <f t="shared" si="285"/>
        <v>141981064.55999997</v>
      </c>
      <c r="BN31" s="141">
        <f t="shared" si="285"/>
        <v>133344522.86000001</v>
      </c>
      <c r="BO31" s="141">
        <f t="shared" ref="BO31:CT31" si="286">BO11+BO16+BO21+BO26</f>
        <v>134300130.17000002</v>
      </c>
      <c r="BP31" s="141">
        <f t="shared" si="286"/>
        <v>125351630.40000001</v>
      </c>
      <c r="BQ31" s="141">
        <f t="shared" si="286"/>
        <v>123607770.63</v>
      </c>
      <c r="BR31" s="141">
        <f t="shared" si="286"/>
        <v>123438179.11999999</v>
      </c>
      <c r="BS31" s="141">
        <f t="shared" si="286"/>
        <v>121758286.43000001</v>
      </c>
      <c r="BT31" s="141">
        <f t="shared" si="286"/>
        <v>121490505.52000001</v>
      </c>
      <c r="BU31" s="141">
        <f t="shared" si="286"/>
        <v>118633035.8</v>
      </c>
      <c r="BV31" s="141">
        <f t="shared" si="286"/>
        <v>112856275.78</v>
      </c>
      <c r="BW31" s="141">
        <f t="shared" si="286"/>
        <v>125407474.84999999</v>
      </c>
      <c r="BX31" s="141">
        <f t="shared" si="286"/>
        <v>132943168.38000001</v>
      </c>
      <c r="BY31" s="141">
        <f t="shared" si="286"/>
        <v>138470262.19</v>
      </c>
      <c r="BZ31" s="141">
        <f t="shared" si="286"/>
        <v>127194914.10000001</v>
      </c>
      <c r="CA31" s="141">
        <f t="shared" si="286"/>
        <v>127697655.08</v>
      </c>
      <c r="CB31" s="141">
        <f t="shared" si="286"/>
        <v>130053199.59</v>
      </c>
      <c r="CC31" s="141">
        <f t="shared" si="286"/>
        <v>131714451.66</v>
      </c>
      <c r="CD31" s="141">
        <f t="shared" si="286"/>
        <v>139283366.22999999</v>
      </c>
      <c r="CE31" s="141">
        <f t="shared" si="286"/>
        <v>128940640.02000001</v>
      </c>
      <c r="CF31" s="141">
        <f t="shared" si="286"/>
        <v>134228346.78</v>
      </c>
      <c r="CG31" s="141">
        <f t="shared" si="286"/>
        <v>147358694.78999999</v>
      </c>
      <c r="CH31" s="141">
        <f t="shared" si="286"/>
        <v>134729802.05000001</v>
      </c>
      <c r="CI31" s="141">
        <f t="shared" si="286"/>
        <v>128709452.45999999</v>
      </c>
      <c r="CJ31" s="141">
        <f t="shared" si="286"/>
        <v>141483664.15000001</v>
      </c>
      <c r="CK31" s="141">
        <f t="shared" si="286"/>
        <v>151220555.90000001</v>
      </c>
      <c r="CL31" s="141">
        <f t="shared" si="286"/>
        <v>147949731.07000002</v>
      </c>
      <c r="CM31" s="141">
        <f t="shared" si="286"/>
        <v>145830750.84</v>
      </c>
      <c r="CN31" s="141">
        <f t="shared" si="286"/>
        <v>139154760.56</v>
      </c>
      <c r="CO31" s="141">
        <f t="shared" si="286"/>
        <v>137438321.16</v>
      </c>
      <c r="CP31" s="141">
        <f t="shared" si="286"/>
        <v>134107834.33</v>
      </c>
      <c r="CQ31" s="141">
        <f t="shared" si="286"/>
        <v>125062527.00000001</v>
      </c>
      <c r="CR31" s="141">
        <f t="shared" si="286"/>
        <v>121311100.55000001</v>
      </c>
      <c r="CS31" s="141">
        <f t="shared" si="286"/>
        <v>126103494.64</v>
      </c>
      <c r="CT31" s="141">
        <f t="shared" si="286"/>
        <v>124756268.11999999</v>
      </c>
    </row>
    <row r="32" spans="1:99" s="150" customFormat="1">
      <c r="A32" s="596"/>
      <c r="B32" s="142" t="s">
        <v>849</v>
      </c>
      <c r="C32" s="142">
        <f t="shared" ref="C32:BN32" si="287">C12+C17+C22+C27</f>
        <v>55591402.700000003</v>
      </c>
      <c r="D32" s="142">
        <f t="shared" si="287"/>
        <v>39922548.820000008</v>
      </c>
      <c r="E32" s="142">
        <f t="shared" si="287"/>
        <v>28163217.889999997</v>
      </c>
      <c r="F32" s="142">
        <f t="shared" si="287"/>
        <v>23999349.599999998</v>
      </c>
      <c r="G32" s="142">
        <f t="shared" si="287"/>
        <v>18208247.859999999</v>
      </c>
      <c r="H32" s="142">
        <f t="shared" si="287"/>
        <v>16699911.360000001</v>
      </c>
      <c r="I32" s="142">
        <f t="shared" si="287"/>
        <v>16597958.700000001</v>
      </c>
      <c r="J32" s="142">
        <f t="shared" si="287"/>
        <v>16005668.270000001</v>
      </c>
      <c r="K32" s="142">
        <f t="shared" si="287"/>
        <v>20431285.469999999</v>
      </c>
      <c r="L32" s="142">
        <f t="shared" si="287"/>
        <v>15296199.6</v>
      </c>
      <c r="M32" s="142">
        <f t="shared" si="287"/>
        <v>17688108.27</v>
      </c>
      <c r="N32" s="142">
        <f t="shared" si="287"/>
        <v>13389498.650000002</v>
      </c>
      <c r="O32" s="142">
        <f t="shared" si="287"/>
        <v>12468910.469999999</v>
      </c>
      <c r="P32" s="142">
        <f t="shared" si="287"/>
        <v>12671977.76</v>
      </c>
      <c r="Q32" s="142">
        <f t="shared" si="287"/>
        <v>12534957.799999999</v>
      </c>
      <c r="R32" s="142">
        <f t="shared" si="287"/>
        <v>13451371.67</v>
      </c>
      <c r="S32" s="142">
        <f t="shared" si="287"/>
        <v>12778015.520000001</v>
      </c>
      <c r="T32" s="142">
        <f t="shared" si="287"/>
        <v>11435549.49</v>
      </c>
      <c r="U32" s="142">
        <f t="shared" si="287"/>
        <v>12592560.359999999</v>
      </c>
      <c r="V32" s="142">
        <f t="shared" si="287"/>
        <v>11840032.069999998</v>
      </c>
      <c r="W32" s="142">
        <f t="shared" si="287"/>
        <v>12973519.529999999</v>
      </c>
      <c r="X32" s="142">
        <f t="shared" si="287"/>
        <v>12618316.609999999</v>
      </c>
      <c r="Y32" s="142">
        <f t="shared" si="287"/>
        <v>11903983.82</v>
      </c>
      <c r="Z32" s="142">
        <f t="shared" si="287"/>
        <v>10337870.949999999</v>
      </c>
      <c r="AA32" s="142">
        <f t="shared" si="287"/>
        <v>10452330.780000001</v>
      </c>
      <c r="AB32" s="142">
        <f t="shared" si="287"/>
        <v>10764904.35</v>
      </c>
      <c r="AC32" s="142">
        <f t="shared" si="287"/>
        <v>10549422.389999999</v>
      </c>
      <c r="AD32" s="142">
        <f t="shared" si="287"/>
        <v>8649643.2699999996</v>
      </c>
      <c r="AE32" s="142">
        <f t="shared" si="287"/>
        <v>8561267.7400000002</v>
      </c>
      <c r="AF32" s="142">
        <f t="shared" si="287"/>
        <v>8426422.2000000011</v>
      </c>
      <c r="AG32" s="142">
        <f t="shared" si="287"/>
        <v>9155213.8200000022</v>
      </c>
      <c r="AH32" s="142">
        <f t="shared" si="287"/>
        <v>8459171.2799999993</v>
      </c>
      <c r="AI32" s="142">
        <f t="shared" si="287"/>
        <v>9057789.5099999998</v>
      </c>
      <c r="AJ32" s="142">
        <f t="shared" si="287"/>
        <v>8365441.0700000012</v>
      </c>
      <c r="AK32" s="142">
        <f t="shared" si="287"/>
        <v>9100039.040000001</v>
      </c>
      <c r="AL32" s="142">
        <f t="shared" si="287"/>
        <v>8988554.8599999994</v>
      </c>
      <c r="AM32" s="142">
        <f t="shared" si="287"/>
        <v>8224946.0300000003</v>
      </c>
      <c r="AN32" s="142">
        <f t="shared" si="287"/>
        <v>8667484.870000001</v>
      </c>
      <c r="AO32" s="142">
        <f t="shared" si="287"/>
        <v>8066493.6399999997</v>
      </c>
      <c r="AP32" s="142">
        <f t="shared" si="287"/>
        <v>7964881.3499999996</v>
      </c>
      <c r="AQ32" s="142">
        <f t="shared" si="287"/>
        <v>7132931.3400000008</v>
      </c>
      <c r="AR32" s="142">
        <f t="shared" si="287"/>
        <v>7067832.1200000001</v>
      </c>
      <c r="AS32" s="142">
        <f t="shared" si="287"/>
        <v>6920996.5699999994</v>
      </c>
      <c r="AT32" s="142">
        <f t="shared" si="287"/>
        <v>7330409.6099999985</v>
      </c>
      <c r="AU32" s="142">
        <f t="shared" si="287"/>
        <v>8666041.3900000006</v>
      </c>
      <c r="AV32" s="142">
        <f t="shared" si="287"/>
        <v>8421546.2400000002</v>
      </c>
      <c r="AW32" s="142">
        <f t="shared" si="287"/>
        <v>8496425.3499999996</v>
      </c>
      <c r="AX32" s="142">
        <f t="shared" si="287"/>
        <v>8174828.4100000001</v>
      </c>
      <c r="AY32" s="142">
        <f t="shared" si="287"/>
        <v>8669305.4699999988</v>
      </c>
      <c r="AZ32" s="142">
        <f t="shared" si="287"/>
        <v>8192799.6200000001</v>
      </c>
      <c r="BA32" s="142">
        <f t="shared" si="287"/>
        <v>7898621.6900000004</v>
      </c>
      <c r="BB32" s="142">
        <f t="shared" si="287"/>
        <v>8166105.8899999997</v>
      </c>
      <c r="BC32" s="142">
        <f t="shared" si="287"/>
        <v>2244020.8399999994</v>
      </c>
      <c r="BD32" s="142">
        <f t="shared" si="287"/>
        <v>4111242.4</v>
      </c>
      <c r="BE32" s="142">
        <f t="shared" si="287"/>
        <v>2471947.5499999998</v>
      </c>
      <c r="BF32" s="142">
        <f t="shared" si="287"/>
        <v>1277470.5699999998</v>
      </c>
      <c r="BG32" s="142">
        <f t="shared" si="287"/>
        <v>2387703.7799999998</v>
      </c>
      <c r="BH32" s="142">
        <f t="shared" si="287"/>
        <v>2901660.64</v>
      </c>
      <c r="BI32" s="142">
        <f t="shared" si="287"/>
        <v>1813918.14</v>
      </c>
      <c r="BJ32" s="142">
        <f t="shared" si="287"/>
        <v>4103374.1900000004</v>
      </c>
      <c r="BK32" s="142">
        <f t="shared" si="287"/>
        <v>4006894.57</v>
      </c>
      <c r="BL32" s="142">
        <f t="shared" si="287"/>
        <v>3514997.3600000003</v>
      </c>
      <c r="BM32" s="142">
        <f t="shared" si="287"/>
        <v>1277231.1399999999</v>
      </c>
      <c r="BN32" s="142">
        <f t="shared" si="287"/>
        <v>3676558.7600000002</v>
      </c>
      <c r="BO32" s="142">
        <f t="shared" ref="BO32:CT32" si="288">BO12+BO17+BO22+BO27</f>
        <v>979296.7699999999</v>
      </c>
      <c r="BP32" s="142">
        <f t="shared" si="288"/>
        <v>4348857.1000000006</v>
      </c>
      <c r="BQ32" s="142">
        <f t="shared" si="288"/>
        <v>3645089.75</v>
      </c>
      <c r="BR32" s="142">
        <f t="shared" si="288"/>
        <v>1228958.5900000001</v>
      </c>
      <c r="BS32" s="142">
        <f t="shared" si="288"/>
        <v>3909434.62</v>
      </c>
      <c r="BT32" s="142">
        <f t="shared" si="288"/>
        <v>998865.73999999987</v>
      </c>
      <c r="BU32" s="142">
        <f t="shared" si="288"/>
        <v>648277.06999999995</v>
      </c>
      <c r="BV32" s="142">
        <f t="shared" si="288"/>
        <v>3429609.87</v>
      </c>
      <c r="BW32" s="142">
        <f t="shared" si="288"/>
        <v>2152824.0299999998</v>
      </c>
      <c r="BX32" s="142">
        <f t="shared" si="288"/>
        <v>1508847.37</v>
      </c>
      <c r="BY32" s="142">
        <f t="shared" si="288"/>
        <v>1974569.53</v>
      </c>
      <c r="BZ32" s="142">
        <f t="shared" si="288"/>
        <v>1041196.7699999999</v>
      </c>
      <c r="CA32" s="142">
        <f t="shared" si="288"/>
        <v>678422.30999999994</v>
      </c>
      <c r="CB32" s="142">
        <f t="shared" si="288"/>
        <v>2414585.34</v>
      </c>
      <c r="CC32" s="142">
        <f t="shared" si="288"/>
        <v>1658888.3599999999</v>
      </c>
      <c r="CD32" s="142">
        <f t="shared" si="288"/>
        <v>2619058.4500000002</v>
      </c>
      <c r="CE32" s="142">
        <f t="shared" si="288"/>
        <v>1694783.85</v>
      </c>
      <c r="CF32" s="142">
        <f t="shared" si="288"/>
        <v>2565725.6299999994</v>
      </c>
      <c r="CG32" s="142">
        <f t="shared" si="288"/>
        <v>2754065.4800000004</v>
      </c>
      <c r="CH32" s="142">
        <f t="shared" si="288"/>
        <v>4038297.0200000005</v>
      </c>
      <c r="CI32" s="142">
        <f t="shared" si="288"/>
        <v>1599602.08</v>
      </c>
      <c r="CJ32" s="142">
        <f t="shared" si="288"/>
        <v>2726141.49</v>
      </c>
      <c r="CK32" s="142">
        <f t="shared" si="288"/>
        <v>3704030.26</v>
      </c>
      <c r="CL32" s="142">
        <f t="shared" si="288"/>
        <v>3011295.2399999998</v>
      </c>
      <c r="CM32" s="142">
        <f t="shared" si="288"/>
        <v>4057985.1900000004</v>
      </c>
      <c r="CN32" s="142">
        <f t="shared" si="288"/>
        <v>3989268.15</v>
      </c>
      <c r="CO32" s="142">
        <f t="shared" si="288"/>
        <v>4130997.76</v>
      </c>
      <c r="CP32" s="142">
        <f t="shared" si="288"/>
        <v>2676170.1900000004</v>
      </c>
      <c r="CQ32" s="142">
        <f t="shared" si="288"/>
        <v>1425922.24</v>
      </c>
      <c r="CR32" s="142">
        <f t="shared" si="288"/>
        <v>2174537.0699999998</v>
      </c>
      <c r="CS32" s="142">
        <f t="shared" si="288"/>
        <v>2190203.9</v>
      </c>
      <c r="CT32" s="142">
        <f t="shared" si="288"/>
        <v>1586549.3</v>
      </c>
    </row>
    <row r="33" spans="1:98" s="144" customFormat="1">
      <c r="A33" s="595"/>
      <c r="B33" s="435" t="s">
        <v>244</v>
      </c>
      <c r="C33" s="557">
        <f t="shared" ref="C33:BN33" si="289">C32/C31</f>
        <v>0.2519643744747575</v>
      </c>
      <c r="D33" s="557">
        <f t="shared" si="289"/>
        <v>0.18324920020968882</v>
      </c>
      <c r="E33" s="557">
        <f t="shared" si="289"/>
        <v>0.13292737041333122</v>
      </c>
      <c r="F33" s="557">
        <f t="shared" si="289"/>
        <v>0.12040105202367182</v>
      </c>
      <c r="G33" s="557">
        <f t="shared" si="289"/>
        <v>9.7625665591922345E-2</v>
      </c>
      <c r="H33" s="557">
        <f t="shared" si="289"/>
        <v>8.6038025354327169E-2</v>
      </c>
      <c r="I33" s="557">
        <f t="shared" si="289"/>
        <v>9.3986554812528544E-2</v>
      </c>
      <c r="J33" s="557">
        <f t="shared" si="289"/>
        <v>8.7571207677268115E-2</v>
      </c>
      <c r="K33" s="557">
        <f t="shared" si="289"/>
        <v>0.10937148253441431</v>
      </c>
      <c r="L33" s="557">
        <f t="shared" si="289"/>
        <v>9.0628436354716804E-2</v>
      </c>
      <c r="M33" s="557">
        <f t="shared" si="289"/>
        <v>0.10852162360250803</v>
      </c>
      <c r="N33" s="557">
        <f t="shared" si="289"/>
        <v>8.2251637770993827E-2</v>
      </c>
      <c r="O33" s="557">
        <f t="shared" si="289"/>
        <v>7.5628603657609553E-2</v>
      </c>
      <c r="P33" s="557">
        <f t="shared" si="289"/>
        <v>7.2709697697554143E-2</v>
      </c>
      <c r="Q33" s="557">
        <f t="shared" si="289"/>
        <v>7.1372904093266881E-2</v>
      </c>
      <c r="R33" s="557">
        <f t="shared" si="289"/>
        <v>7.6722229246184964E-2</v>
      </c>
      <c r="S33" s="557">
        <f t="shared" si="289"/>
        <v>7.5648745277326901E-2</v>
      </c>
      <c r="T33" s="557">
        <f t="shared" si="289"/>
        <v>6.8429505779089198E-2</v>
      </c>
      <c r="U33" s="557">
        <f t="shared" si="289"/>
        <v>7.3927975751525543E-2</v>
      </c>
      <c r="V33" s="557">
        <f t="shared" si="289"/>
        <v>7.3064481068039921E-2</v>
      </c>
      <c r="W33" s="557">
        <f t="shared" si="289"/>
        <v>8.0889814102005089E-2</v>
      </c>
      <c r="X33" s="557">
        <f t="shared" si="289"/>
        <v>8.6955174341368485E-2</v>
      </c>
      <c r="Y33" s="557">
        <f t="shared" si="289"/>
        <v>7.7914345662826803E-2</v>
      </c>
      <c r="Z33" s="557">
        <f t="shared" si="289"/>
        <v>6.7798644019702203E-2</v>
      </c>
      <c r="AA33" s="557">
        <f t="shared" si="289"/>
        <v>6.7738531993141088E-2</v>
      </c>
      <c r="AB33" s="557">
        <f t="shared" si="289"/>
        <v>6.4985961698975026E-2</v>
      </c>
      <c r="AC33" s="557">
        <f t="shared" si="289"/>
        <v>5.9707901644724087E-2</v>
      </c>
      <c r="AD33" s="557">
        <f t="shared" si="289"/>
        <v>5.7058319719446714E-2</v>
      </c>
      <c r="AE33" s="557">
        <f t="shared" si="289"/>
        <v>5.5288901152527825E-2</v>
      </c>
      <c r="AF33" s="557">
        <f t="shared" si="289"/>
        <v>5.4188789069999931E-2</v>
      </c>
      <c r="AG33" s="557">
        <f t="shared" si="289"/>
        <v>5.9843877753093494E-2</v>
      </c>
      <c r="AH33" s="557">
        <f t="shared" si="289"/>
        <v>5.7411510680914907E-2</v>
      </c>
      <c r="AI33" s="557">
        <f t="shared" si="289"/>
        <v>6.0699924781013478E-2</v>
      </c>
      <c r="AJ33" s="557">
        <f t="shared" si="289"/>
        <v>5.9293329379620195E-2</v>
      </c>
      <c r="AK33" s="557">
        <f t="shared" si="289"/>
        <v>5.7515534621542214E-2</v>
      </c>
      <c r="AL33" s="557">
        <f t="shared" si="289"/>
        <v>5.8762508719593598E-2</v>
      </c>
      <c r="AM33" s="557">
        <f t="shared" si="289"/>
        <v>5.6054309328182866E-2</v>
      </c>
      <c r="AN33" s="557">
        <f t="shared" si="289"/>
        <v>5.4198177266801005E-2</v>
      </c>
      <c r="AO33" s="557">
        <f t="shared" si="289"/>
        <v>5.1013189360564141E-2</v>
      </c>
      <c r="AP33" s="557">
        <f t="shared" si="289"/>
        <v>5.1909829732739832E-2</v>
      </c>
      <c r="AQ33" s="557">
        <f t="shared" si="289"/>
        <v>4.9033337680512018E-2</v>
      </c>
      <c r="AR33" s="557">
        <f t="shared" si="289"/>
        <v>5.1516055914816408E-2</v>
      </c>
      <c r="AS33" s="557">
        <f t="shared" si="289"/>
        <v>5.1721491785389324E-2</v>
      </c>
      <c r="AT33" s="557">
        <f t="shared" si="289"/>
        <v>5.0898321185518805E-2</v>
      </c>
      <c r="AU33" s="557">
        <f t="shared" si="289"/>
        <v>5.9410643600509593E-2</v>
      </c>
      <c r="AV33" s="557">
        <f t="shared" si="289"/>
        <v>5.8118043111496209E-2</v>
      </c>
      <c r="AW33" s="557">
        <f t="shared" si="289"/>
        <v>5.6799922809292983E-2</v>
      </c>
      <c r="AX33" s="557">
        <f t="shared" si="289"/>
        <v>5.4094654916029335E-2</v>
      </c>
      <c r="AY33" s="557">
        <f t="shared" si="289"/>
        <v>5.3184549349084669E-2</v>
      </c>
      <c r="AZ33" s="557">
        <f t="shared" si="289"/>
        <v>4.8966650776224314E-2</v>
      </c>
      <c r="BA33" s="557">
        <f t="shared" si="289"/>
        <v>4.604808103596772E-2</v>
      </c>
      <c r="BB33" s="557">
        <f t="shared" si="289"/>
        <v>5.131970120255256E-2</v>
      </c>
      <c r="BC33" s="557">
        <f t="shared" si="289"/>
        <v>1.5540742099396501E-2</v>
      </c>
      <c r="BD33" s="557">
        <f t="shared" si="289"/>
        <v>2.7830748069582384E-2</v>
      </c>
      <c r="BE33" s="557">
        <f t="shared" si="289"/>
        <v>1.7366069746897115E-2</v>
      </c>
      <c r="BF33" s="557">
        <f t="shared" si="289"/>
        <v>9.5214380957058722E-3</v>
      </c>
      <c r="BG33" s="557">
        <f t="shared" si="289"/>
        <v>1.7976103726248315E-2</v>
      </c>
      <c r="BH33" s="557">
        <f t="shared" si="289"/>
        <v>2.1674972283430179E-2</v>
      </c>
      <c r="BI33" s="557">
        <f t="shared" si="289"/>
        <v>1.4113454676572292E-2</v>
      </c>
      <c r="BJ33" s="557">
        <f t="shared" si="289"/>
        <v>3.1830354035615765E-2</v>
      </c>
      <c r="BK33" s="557">
        <f t="shared" si="289"/>
        <v>3.0340470039059056E-2</v>
      </c>
      <c r="BL33" s="557">
        <f t="shared" si="289"/>
        <v>2.4713764903656614E-2</v>
      </c>
      <c r="BM33" s="557">
        <f t="shared" si="289"/>
        <v>8.9957850644249333E-3</v>
      </c>
      <c r="BN33" s="557">
        <f t="shared" si="289"/>
        <v>2.7571876828117362E-2</v>
      </c>
      <c r="BO33" s="557">
        <f t="shared" ref="BO33:CT33" si="290">BO32/BO31</f>
        <v>7.291852723898218E-3</v>
      </c>
      <c r="BP33" s="557">
        <f t="shared" si="290"/>
        <v>3.4693263152004446E-2</v>
      </c>
      <c r="BQ33" s="557">
        <f t="shared" si="290"/>
        <v>2.9489163435452537E-2</v>
      </c>
      <c r="BR33" s="557">
        <f t="shared" si="290"/>
        <v>9.9560654471844753E-3</v>
      </c>
      <c r="BS33" s="557">
        <f t="shared" si="290"/>
        <v>3.2108160640447012E-2</v>
      </c>
      <c r="BT33" s="557">
        <f t="shared" si="290"/>
        <v>8.2217596817519591E-3</v>
      </c>
      <c r="BU33" s="557">
        <f t="shared" si="290"/>
        <v>5.4645577062776302E-3</v>
      </c>
      <c r="BV33" s="557">
        <f t="shared" si="290"/>
        <v>3.0389181694118809E-2</v>
      </c>
      <c r="BW33" s="557">
        <f t="shared" si="290"/>
        <v>1.7166632472067511E-2</v>
      </c>
      <c r="BX33" s="557">
        <f t="shared" si="290"/>
        <v>1.1349566799003652E-2</v>
      </c>
      <c r="BY33" s="557">
        <f t="shared" si="290"/>
        <v>1.4259881499253772E-2</v>
      </c>
      <c r="BZ33" s="557">
        <f t="shared" si="290"/>
        <v>8.1858364964295365E-3</v>
      </c>
      <c r="CA33" s="557">
        <f t="shared" si="290"/>
        <v>5.312723319586269E-3</v>
      </c>
      <c r="CB33" s="557">
        <f t="shared" si="290"/>
        <v>1.8566135609213118E-2</v>
      </c>
      <c r="CC33" s="557">
        <f t="shared" si="290"/>
        <v>1.2594581225469151E-2</v>
      </c>
      <c r="CD33" s="557">
        <f t="shared" si="290"/>
        <v>1.8803813555705734E-2</v>
      </c>
      <c r="CE33" s="557">
        <f t="shared" si="290"/>
        <v>1.314390753556925E-2</v>
      </c>
      <c r="CF33" s="557">
        <f t="shared" si="290"/>
        <v>1.9114633321121198E-2</v>
      </c>
      <c r="CG33" s="557">
        <f t="shared" si="290"/>
        <v>1.8689534973995277E-2</v>
      </c>
      <c r="CH33" s="557">
        <f>CH32/CH31</f>
        <v>2.9973301812625947E-2</v>
      </c>
      <c r="CI33" s="557">
        <f t="shared" si="290"/>
        <v>1.2428007806941145E-2</v>
      </c>
      <c r="CJ33" s="557">
        <f t="shared" si="290"/>
        <v>1.9268242071464617E-2</v>
      </c>
      <c r="CK33" s="557">
        <f t="shared" si="290"/>
        <v>2.4494224597675876E-2</v>
      </c>
      <c r="CL33" s="557">
        <f t="shared" si="290"/>
        <v>2.0353502627018998E-2</v>
      </c>
      <c r="CM33" s="557">
        <f t="shared" si="290"/>
        <v>2.7826676929423949E-2</v>
      </c>
      <c r="CN33" s="557">
        <f t="shared" si="290"/>
        <v>2.8667852497075937E-2</v>
      </c>
      <c r="CO33" s="557">
        <f t="shared" si="290"/>
        <v>3.0057102889017855E-2</v>
      </c>
      <c r="CP33" s="557">
        <f t="shared" si="290"/>
        <v>1.995536057509311E-2</v>
      </c>
      <c r="CQ33" s="557">
        <f t="shared" si="290"/>
        <v>1.1401674619928316E-2</v>
      </c>
      <c r="CR33" s="557">
        <f t="shared" si="290"/>
        <v>1.7925293399706114E-2</v>
      </c>
      <c r="CS33" s="557">
        <f t="shared" si="290"/>
        <v>1.7368304552166373E-2</v>
      </c>
      <c r="CT33" s="557">
        <f t="shared" si="290"/>
        <v>1.2717191079120267E-2</v>
      </c>
    </row>
    <row r="34" spans="1:98" s="144" customFormat="1">
      <c r="B34" s="138"/>
      <c r="C34" s="138"/>
      <c r="D34" s="138"/>
      <c r="E34" s="138"/>
      <c r="F34" s="138"/>
      <c r="G34" s="138"/>
      <c r="H34" s="138"/>
      <c r="I34" s="138"/>
      <c r="J34" s="138"/>
      <c r="K34" s="138"/>
      <c r="L34" s="138"/>
      <c r="M34" s="138"/>
      <c r="N34" s="138"/>
      <c r="O34" s="138"/>
      <c r="P34" s="138"/>
      <c r="Q34" s="138"/>
      <c r="R34" s="138"/>
      <c r="S34" s="138"/>
      <c r="T34" s="138"/>
      <c r="U34" s="138"/>
      <c r="V34" s="138"/>
      <c r="W34" s="138"/>
      <c r="X34" s="138"/>
      <c r="Y34" s="138"/>
      <c r="Z34" s="138"/>
      <c r="AA34" s="138"/>
      <c r="AB34" s="138"/>
      <c r="AC34" s="138"/>
      <c r="AD34" s="138"/>
      <c r="AE34" s="138"/>
      <c r="AF34" s="138"/>
      <c r="AG34" s="138"/>
      <c r="AH34" s="138"/>
      <c r="AI34" s="138"/>
      <c r="AJ34" s="138"/>
      <c r="AK34" s="138"/>
      <c r="AL34" s="138"/>
      <c r="AM34" s="138"/>
      <c r="AN34" s="138"/>
      <c r="AO34" s="138"/>
      <c r="AP34" s="138"/>
      <c r="AQ34" s="138"/>
      <c r="AR34" s="138"/>
      <c r="AS34" s="138"/>
      <c r="AT34" s="138"/>
      <c r="AU34" s="138"/>
      <c r="AV34" s="138"/>
      <c r="AW34" s="138"/>
      <c r="AX34" s="138"/>
      <c r="AY34" s="138"/>
      <c r="AZ34" s="138"/>
      <c r="BA34" s="138"/>
      <c r="BB34" s="138"/>
      <c r="BC34" s="138"/>
      <c r="BD34" s="138"/>
      <c r="BE34" s="138"/>
      <c r="BF34" s="138"/>
      <c r="BG34" s="138"/>
      <c r="BH34" s="138"/>
      <c r="BI34" s="138"/>
      <c r="BJ34" s="138"/>
      <c r="BK34" s="138"/>
      <c r="BL34" s="138"/>
      <c r="BM34" s="138"/>
      <c r="BN34" s="138"/>
      <c r="BO34" s="138"/>
      <c r="BP34" s="138"/>
      <c r="BQ34" s="138"/>
      <c r="BR34" s="138"/>
      <c r="BS34" s="138"/>
      <c r="BT34" s="138"/>
      <c r="BU34" s="138"/>
      <c r="BV34" s="138"/>
      <c r="BW34" s="138"/>
      <c r="BX34" s="138"/>
      <c r="BY34" s="138"/>
      <c r="BZ34" s="138"/>
      <c r="CA34" s="138"/>
      <c r="CB34" s="138"/>
      <c r="CC34" s="138"/>
      <c r="CD34" s="138"/>
      <c r="CE34" s="138"/>
      <c r="CF34" s="138"/>
      <c r="CG34" s="138"/>
      <c r="CH34" s="138"/>
      <c r="CI34" s="138"/>
      <c r="CJ34" s="138"/>
      <c r="CK34" s="138"/>
      <c r="CL34" s="138"/>
      <c r="CM34" s="138"/>
      <c r="CN34" s="138"/>
      <c r="CO34" s="138"/>
      <c r="CP34" s="138"/>
      <c r="CQ34" s="138"/>
      <c r="CR34" s="138"/>
      <c r="CS34" s="138"/>
      <c r="CT34" s="138"/>
    </row>
    <row r="35" spans="1:98" s="144" customFormat="1">
      <c r="A35" s="131"/>
      <c r="B35" s="139"/>
      <c r="C35" s="143"/>
      <c r="D35" s="143"/>
      <c r="E35" s="143"/>
      <c r="F35" s="143"/>
      <c r="G35" s="143"/>
      <c r="H35" s="143"/>
      <c r="I35" s="143"/>
      <c r="J35" s="143"/>
      <c r="K35" s="143"/>
      <c r="L35" s="143"/>
      <c r="M35" s="143"/>
      <c r="N35" s="143"/>
      <c r="O35" s="143"/>
      <c r="P35" s="143"/>
      <c r="Q35" s="143"/>
      <c r="R35" s="143"/>
      <c r="S35" s="143"/>
      <c r="T35" s="143"/>
      <c r="U35" s="143"/>
      <c r="V35" s="143"/>
      <c r="W35" s="143"/>
      <c r="X35" s="143"/>
      <c r="Y35" s="143"/>
      <c r="Z35" s="139"/>
      <c r="AA35" s="139"/>
      <c r="AB35" s="139"/>
      <c r="AC35" s="131"/>
      <c r="AD35" s="131"/>
      <c r="AE35" s="131"/>
      <c r="AF35" s="131"/>
      <c r="AG35" s="131"/>
      <c r="AH35" s="131"/>
      <c r="AI35" s="131"/>
      <c r="AJ35" s="131"/>
      <c r="AK35" s="131"/>
      <c r="AL35" s="131"/>
      <c r="AM35" s="131"/>
      <c r="AN35" s="131"/>
      <c r="AO35" s="131"/>
      <c r="AP35" s="131"/>
      <c r="AQ35" s="131"/>
      <c r="AR35" s="131"/>
      <c r="AS35" s="131"/>
      <c r="AT35" s="131"/>
      <c r="AU35" s="131"/>
      <c r="AV35" s="131"/>
      <c r="AW35" s="131"/>
      <c r="AX35" s="131"/>
      <c r="AY35" s="131"/>
      <c r="AZ35" s="131"/>
      <c r="BA35" s="131"/>
      <c r="BB35" s="131"/>
      <c r="BC35" s="131"/>
      <c r="BD35" s="131"/>
      <c r="BE35" s="131"/>
      <c r="BF35" s="131"/>
      <c r="BG35" s="131"/>
      <c r="BH35" s="131"/>
      <c r="BI35" s="131"/>
      <c r="BJ35" s="131"/>
      <c r="BK35" s="131"/>
      <c r="BL35" s="131"/>
      <c r="BM35" s="131"/>
      <c r="BN35" s="131"/>
      <c r="BO35" s="131"/>
      <c r="BP35" s="131"/>
      <c r="BQ35" s="131"/>
      <c r="BR35" s="131"/>
      <c r="BS35" s="131"/>
      <c r="BT35" s="131"/>
      <c r="BU35" s="131"/>
      <c r="BV35" s="131"/>
      <c r="BW35" s="131"/>
      <c r="BX35" s="131"/>
      <c r="BY35" s="131"/>
      <c r="BZ35" s="131"/>
      <c r="CA35" s="131"/>
      <c r="CB35" s="131"/>
      <c r="CC35" s="131"/>
      <c r="CD35" s="131"/>
      <c r="CE35" s="131"/>
      <c r="CF35" s="131"/>
      <c r="CG35" s="131"/>
      <c r="CH35" s="131"/>
      <c r="CI35" s="131"/>
      <c r="CJ35" s="131"/>
      <c r="CK35" s="131"/>
      <c r="CL35" s="131"/>
      <c r="CM35" s="131"/>
      <c r="CT35" s="145"/>
    </row>
    <row r="36" spans="1:98" s="144" customFormat="1">
      <c r="A36" s="131"/>
      <c r="B36" s="139"/>
      <c r="C36" s="136"/>
      <c r="D36" s="143"/>
      <c r="E36" s="143"/>
      <c r="F36" s="143"/>
      <c r="G36" s="143"/>
      <c r="H36" s="143"/>
      <c r="I36" s="143"/>
      <c r="J36" s="143"/>
      <c r="K36" s="143"/>
      <c r="L36" s="143"/>
      <c r="M36" s="143"/>
      <c r="N36" s="143"/>
      <c r="O36" s="143"/>
      <c r="P36" s="143"/>
      <c r="Q36" s="143"/>
      <c r="R36" s="143"/>
      <c r="S36" s="143"/>
      <c r="T36" s="143"/>
      <c r="U36" s="143"/>
      <c r="V36" s="143"/>
      <c r="W36" s="143"/>
      <c r="X36" s="143"/>
      <c r="Y36" s="143"/>
      <c r="Z36" s="139"/>
      <c r="AA36" s="139"/>
      <c r="AB36" s="139"/>
      <c r="AC36" s="131"/>
      <c r="AD36" s="131"/>
      <c r="AE36" s="131"/>
      <c r="AF36" s="131"/>
      <c r="AG36" s="131"/>
      <c r="AH36" s="131"/>
      <c r="AI36" s="131"/>
      <c r="AJ36" s="131"/>
      <c r="AK36" s="131"/>
      <c r="AL36" s="131"/>
      <c r="AM36" s="131"/>
      <c r="AN36" s="131"/>
      <c r="AO36" s="131"/>
      <c r="AP36" s="131"/>
      <c r="AQ36" s="131"/>
      <c r="AR36" s="131"/>
      <c r="AS36" s="131"/>
      <c r="AT36" s="131"/>
      <c r="AU36" s="131"/>
      <c r="AV36" s="131"/>
      <c r="AW36" s="131"/>
      <c r="AX36" s="131"/>
      <c r="AY36" s="131"/>
      <c r="AZ36" s="131"/>
      <c r="BA36" s="131"/>
      <c r="BB36" s="131"/>
      <c r="BC36" s="131"/>
      <c r="BD36" s="131"/>
      <c r="BE36" s="131"/>
      <c r="BF36" s="131"/>
      <c r="BG36" s="131"/>
      <c r="BH36" s="131"/>
      <c r="BI36" s="131"/>
      <c r="BJ36" s="131"/>
      <c r="BK36" s="131"/>
      <c r="BL36" s="131"/>
      <c r="BM36" s="131"/>
      <c r="BN36" s="131"/>
      <c r="BO36" s="131"/>
      <c r="BP36" s="131"/>
      <c r="BQ36" s="131"/>
      <c r="BR36" s="131"/>
      <c r="BS36" s="131"/>
      <c r="BT36" s="131"/>
      <c r="BU36" s="131"/>
      <c r="BV36" s="131"/>
      <c r="BW36" s="131"/>
      <c r="BX36" s="131"/>
      <c r="BY36" s="131"/>
      <c r="BZ36" s="131"/>
      <c r="CA36" s="131"/>
      <c r="CB36" s="131"/>
      <c r="CC36" s="131"/>
      <c r="CD36" s="131"/>
      <c r="CE36" s="131"/>
      <c r="CF36" s="131"/>
      <c r="CG36" s="131"/>
      <c r="CH36" s="131"/>
      <c r="CI36" s="131"/>
      <c r="CJ36" s="131"/>
      <c r="CK36" s="131"/>
      <c r="CL36" s="131"/>
      <c r="CM36" s="131"/>
      <c r="CO36" s="146"/>
      <c r="CP36" s="146"/>
      <c r="CQ36" s="146"/>
      <c r="CR36" s="146"/>
      <c r="CS36" s="146"/>
      <c r="CT36" s="146"/>
    </row>
    <row r="37" spans="1:98" s="144" customFormat="1">
      <c r="A37" s="131"/>
      <c r="B37" s="131"/>
      <c r="C37" s="136"/>
      <c r="D37" s="131"/>
      <c r="E37" s="131"/>
      <c r="F37" s="131"/>
      <c r="G37" s="131"/>
      <c r="H37" s="131"/>
      <c r="I37" s="131"/>
      <c r="J37" s="131"/>
      <c r="K37" s="131"/>
      <c r="L37" s="131"/>
      <c r="M37" s="131"/>
      <c r="N37" s="131"/>
      <c r="O37" s="131"/>
      <c r="P37" s="131"/>
      <c r="Q37" s="131"/>
      <c r="R37" s="131"/>
      <c r="S37" s="131"/>
      <c r="T37" s="131"/>
      <c r="U37" s="131"/>
      <c r="V37" s="131"/>
      <c r="W37" s="131"/>
      <c r="X37" s="131"/>
      <c r="Y37" s="131"/>
      <c r="Z37" s="131"/>
      <c r="AA37" s="131"/>
      <c r="AB37" s="131"/>
      <c r="AC37" s="131"/>
      <c r="AD37" s="131"/>
      <c r="AE37" s="131"/>
      <c r="AF37" s="131"/>
      <c r="AG37" s="131"/>
      <c r="AH37" s="131"/>
      <c r="AI37" s="131"/>
      <c r="AJ37" s="131"/>
      <c r="AK37" s="131"/>
      <c r="AL37" s="131"/>
      <c r="AM37" s="131"/>
      <c r="AN37" s="131"/>
      <c r="AO37" s="131"/>
      <c r="AP37" s="131"/>
      <c r="AQ37" s="131"/>
      <c r="AR37" s="131"/>
      <c r="AS37" s="131"/>
      <c r="AT37" s="131"/>
      <c r="AU37" s="131"/>
      <c r="AV37" s="131"/>
      <c r="AW37" s="131"/>
      <c r="AX37" s="131"/>
      <c r="AY37" s="131"/>
      <c r="AZ37" s="131"/>
      <c r="BA37" s="131"/>
      <c r="BB37" s="131"/>
      <c r="BC37" s="131"/>
      <c r="BD37" s="131"/>
      <c r="BE37" s="131"/>
      <c r="BF37" s="131"/>
      <c r="BG37" s="131"/>
      <c r="BH37" s="131"/>
      <c r="BI37" s="131"/>
      <c r="BJ37" s="131"/>
      <c r="BK37" s="131"/>
      <c r="BL37" s="131"/>
      <c r="BM37" s="131"/>
      <c r="BN37" s="131"/>
      <c r="BO37" s="131"/>
      <c r="BP37" s="131"/>
      <c r="BQ37" s="131"/>
      <c r="BR37" s="131"/>
      <c r="BS37" s="131"/>
      <c r="BT37" s="131"/>
      <c r="BU37" s="131"/>
      <c r="BV37" s="131"/>
      <c r="BW37" s="131"/>
      <c r="BX37" s="131"/>
      <c r="BY37" s="131"/>
      <c r="BZ37" s="131"/>
      <c r="CA37" s="131"/>
      <c r="CB37" s="131"/>
      <c r="CC37" s="131"/>
      <c r="CD37" s="131"/>
      <c r="CE37" s="131"/>
      <c r="CF37" s="131"/>
      <c r="CG37" s="131"/>
      <c r="CH37" s="131"/>
      <c r="CI37" s="131"/>
      <c r="CJ37" s="131"/>
      <c r="CK37" s="131"/>
      <c r="CL37" s="131"/>
      <c r="CM37" s="131"/>
      <c r="CO37" s="146"/>
      <c r="CP37" s="146"/>
      <c r="CQ37" s="146"/>
      <c r="CR37" s="146"/>
      <c r="CS37" s="146"/>
      <c r="CT37" s="146"/>
    </row>
    <row r="38" spans="1:98">
      <c r="C38" s="147"/>
      <c r="CN38" s="148"/>
      <c r="CO38" s="149"/>
      <c r="CP38" s="149"/>
      <c r="CQ38" s="149"/>
      <c r="CR38" s="149"/>
      <c r="CS38" s="149"/>
      <c r="CT38" s="149"/>
    </row>
    <row r="39" spans="1:98">
      <c r="C39" s="147"/>
      <c r="CN39" s="148"/>
      <c r="CO39" s="148"/>
      <c r="CP39" s="148"/>
      <c r="CQ39" s="148"/>
      <c r="CR39" s="148"/>
      <c r="CS39" s="148"/>
      <c r="CT39" s="148"/>
    </row>
    <row r="40" spans="1:98">
      <c r="C40" s="147"/>
    </row>
    <row r="41" spans="1:98">
      <c r="C41" s="147"/>
    </row>
    <row r="42" spans="1:98">
      <c r="C42" s="147"/>
    </row>
    <row r="43" spans="1:98">
      <c r="C43" s="147"/>
    </row>
    <row r="44" spans="1:98">
      <c r="C44" s="147"/>
    </row>
    <row r="45" spans="1:98">
      <c r="C45" s="147"/>
    </row>
    <row r="46" spans="1:98">
      <c r="C46" s="147"/>
    </row>
    <row r="47" spans="1:98">
      <c r="C47" s="147"/>
    </row>
    <row r="48" spans="1:98">
      <c r="C48" s="147"/>
    </row>
    <row r="49" spans="3:3">
      <c r="C49" s="147"/>
    </row>
    <row r="50" spans="3:3">
      <c r="C50" s="147"/>
    </row>
    <row r="51" spans="3:3">
      <c r="C51" s="147"/>
    </row>
    <row r="52" spans="3:3">
      <c r="C52" s="147"/>
    </row>
    <row r="53" spans="3:3">
      <c r="C53" s="147"/>
    </row>
    <row r="54" spans="3:3">
      <c r="C54" s="147"/>
    </row>
    <row r="55" spans="3:3">
      <c r="C55" s="147"/>
    </row>
    <row r="56" spans="3:3">
      <c r="C56" s="147"/>
    </row>
    <row r="57" spans="3:3">
      <c r="C57" s="147"/>
    </row>
    <row r="58" spans="3:3">
      <c r="C58" s="147"/>
    </row>
    <row r="59" spans="3:3">
      <c r="C59" s="147"/>
    </row>
    <row r="60" spans="3:3">
      <c r="C60" s="147"/>
    </row>
    <row r="61" spans="3:3">
      <c r="C61" s="147"/>
    </row>
    <row r="62" spans="3:3">
      <c r="C62" s="147"/>
    </row>
    <row r="63" spans="3:3">
      <c r="C63" s="147"/>
    </row>
    <row r="64" spans="3:3">
      <c r="C64" s="147"/>
    </row>
    <row r="65" spans="3:3">
      <c r="C65" s="147"/>
    </row>
    <row r="66" spans="3:3">
      <c r="C66" s="147"/>
    </row>
    <row r="67" spans="3:3">
      <c r="C67" s="147"/>
    </row>
    <row r="68" spans="3:3">
      <c r="C68" s="147"/>
    </row>
    <row r="69" spans="3:3">
      <c r="C69" s="147"/>
    </row>
    <row r="70" spans="3:3">
      <c r="C70" s="147"/>
    </row>
    <row r="71" spans="3:3">
      <c r="C71" s="147"/>
    </row>
    <row r="72" spans="3:3">
      <c r="C72" s="147"/>
    </row>
    <row r="73" spans="3:3">
      <c r="C73" s="147"/>
    </row>
    <row r="74" spans="3:3">
      <c r="C74" s="147"/>
    </row>
    <row r="75" spans="3:3">
      <c r="C75" s="147"/>
    </row>
    <row r="76" spans="3:3">
      <c r="C76" s="147"/>
    </row>
    <row r="77" spans="3:3">
      <c r="C77" s="147"/>
    </row>
    <row r="78" spans="3:3">
      <c r="C78" s="147"/>
    </row>
    <row r="79" spans="3:3">
      <c r="C79" s="147"/>
    </row>
    <row r="80" spans="3:3">
      <c r="C80" s="147"/>
    </row>
    <row r="81" spans="3:3">
      <c r="C81" s="147"/>
    </row>
    <row r="82" spans="3:3">
      <c r="C82" s="147"/>
    </row>
    <row r="83" spans="3:3">
      <c r="C83" s="147"/>
    </row>
    <row r="84" spans="3:3">
      <c r="C84" s="147"/>
    </row>
    <row r="85" spans="3:3">
      <c r="C85" s="147"/>
    </row>
    <row r="86" spans="3:3">
      <c r="C86" s="147"/>
    </row>
    <row r="87" spans="3:3">
      <c r="C87" s="147"/>
    </row>
    <row r="88" spans="3:3">
      <c r="C88" s="147"/>
    </row>
    <row r="89" spans="3:3">
      <c r="C89" s="147"/>
    </row>
    <row r="90" spans="3:3">
      <c r="C90" s="147"/>
    </row>
    <row r="91" spans="3:3">
      <c r="C91" s="147"/>
    </row>
    <row r="92" spans="3:3">
      <c r="C92" s="147"/>
    </row>
    <row r="93" spans="3:3">
      <c r="C93" s="147"/>
    </row>
    <row r="94" spans="3:3">
      <c r="C94" s="147"/>
    </row>
    <row r="95" spans="3:3">
      <c r="C95" s="147"/>
    </row>
    <row r="96" spans="3:3">
      <c r="C96" s="147"/>
    </row>
    <row r="97" spans="3:3">
      <c r="C97" s="147"/>
    </row>
    <row r="98" spans="3:3">
      <c r="C98" s="147"/>
    </row>
    <row r="99" spans="3:3">
      <c r="C99" s="147"/>
    </row>
    <row r="100" spans="3:3">
      <c r="C100" s="147"/>
    </row>
    <row r="101" spans="3:3">
      <c r="C101" s="147"/>
    </row>
    <row r="102" spans="3:3">
      <c r="C102" s="147"/>
    </row>
    <row r="103" spans="3:3">
      <c r="C103" s="147"/>
    </row>
    <row r="104" spans="3:3">
      <c r="C104" s="147"/>
    </row>
    <row r="105" spans="3:3">
      <c r="C105" s="147"/>
    </row>
    <row r="106" spans="3:3">
      <c r="C106" s="147"/>
    </row>
    <row r="107" spans="3:3">
      <c r="C107" s="147"/>
    </row>
    <row r="108" spans="3:3">
      <c r="C108" s="147"/>
    </row>
    <row r="109" spans="3:3">
      <c r="C109" s="147"/>
    </row>
    <row r="110" spans="3:3">
      <c r="C110" s="147"/>
    </row>
    <row r="111" spans="3:3">
      <c r="C111" s="147"/>
    </row>
  </sheetData>
  <pageMargins left="0.511811024" right="0.511811024" top="0.78740157499999996" bottom="0.78740157499999996" header="0.31496062000000002" footer="0.31496062000000002"/>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4F2F07-3AF9-4983-80E5-3AB9EB9F77CF}">
  <sheetPr>
    <tabColor theme="7"/>
  </sheetPr>
  <dimension ref="A1:ZI37"/>
  <sheetViews>
    <sheetView showGridLines="0" zoomScaleNormal="100" workbookViewId="0">
      <selection activeCell="G23" sqref="G23"/>
    </sheetView>
  </sheetViews>
  <sheetFormatPr defaultColWidth="0" defaultRowHeight="15" customHeight="1" zeroHeight="1"/>
  <cols>
    <col min="1" max="1" width="1.85546875" style="1" customWidth="1"/>
    <col min="2" max="2" width="1.28515625" style="1" customWidth="1"/>
    <col min="3" max="3" width="17.7109375" style="1" customWidth="1"/>
    <col min="4" max="4" width="15.5703125" style="1" customWidth="1"/>
    <col min="5" max="7" width="18.7109375" style="1" customWidth="1"/>
    <col min="8" max="9" width="13.7109375" style="1" customWidth="1"/>
    <col min="10" max="11" width="9.140625" style="1" customWidth="1"/>
    <col min="12" max="13" width="9.140625" style="1" hidden="1" customWidth="1"/>
    <col min="14" max="16384" width="9.140625" style="1" hidden="1"/>
  </cols>
  <sheetData>
    <row r="1" spans="2:685" ht="9.9499999999999993" customHeight="1"/>
    <row r="2" spans="2:685" s="30" customFormat="1" ht="24.95" customHeight="1">
      <c r="B2" s="2"/>
      <c r="C2" s="1044" t="str">
        <f>'Reposicionamento Tarifário'!D2</f>
        <v>Companhia de Saneamento Ambiental do Distrito Federal - CAESB</v>
      </c>
      <c r="D2" s="1044"/>
      <c r="E2" s="1044"/>
      <c r="F2" s="1044"/>
      <c r="G2" s="1044"/>
      <c r="H2" s="1044"/>
      <c r="I2" s="1044"/>
      <c r="J2" s="395"/>
      <c r="K2" s="198"/>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c r="IT2" s="29"/>
      <c r="IU2" s="29"/>
      <c r="IV2" s="29"/>
      <c r="IW2" s="29"/>
      <c r="IX2" s="29"/>
      <c r="IY2" s="29"/>
      <c r="IZ2" s="29"/>
      <c r="JA2" s="29"/>
      <c r="JB2" s="29"/>
      <c r="JC2" s="29"/>
      <c r="JD2" s="29"/>
      <c r="JE2" s="29"/>
      <c r="JF2" s="29"/>
      <c r="JG2" s="29"/>
      <c r="JH2" s="29"/>
      <c r="JI2" s="29"/>
      <c r="JJ2" s="29"/>
      <c r="JK2" s="29"/>
      <c r="JL2" s="29"/>
      <c r="JM2" s="29"/>
      <c r="JN2" s="29"/>
      <c r="JO2" s="29"/>
      <c r="JP2" s="29"/>
      <c r="JQ2" s="29"/>
      <c r="JR2" s="29"/>
      <c r="JS2" s="29"/>
      <c r="JT2" s="29"/>
      <c r="JU2" s="29"/>
      <c r="JV2" s="29"/>
      <c r="JW2" s="29"/>
      <c r="JX2" s="29"/>
      <c r="JY2" s="29"/>
      <c r="JZ2" s="29"/>
      <c r="KA2" s="29"/>
      <c r="KB2" s="29"/>
      <c r="KC2" s="29"/>
      <c r="KD2" s="29"/>
      <c r="KE2" s="29"/>
      <c r="KF2" s="29"/>
      <c r="KG2" s="29"/>
      <c r="KH2" s="29"/>
      <c r="KI2" s="29"/>
      <c r="KJ2" s="29"/>
      <c r="KK2" s="29"/>
      <c r="KL2" s="29"/>
      <c r="KM2" s="29"/>
      <c r="KN2" s="29"/>
      <c r="KO2" s="29"/>
      <c r="KP2" s="29"/>
      <c r="KQ2" s="29"/>
      <c r="KR2" s="29"/>
      <c r="KS2" s="29"/>
      <c r="KT2" s="29"/>
      <c r="KU2" s="29"/>
      <c r="KV2" s="29"/>
      <c r="KW2" s="29"/>
      <c r="KX2" s="29"/>
      <c r="KY2" s="29"/>
      <c r="KZ2" s="29"/>
      <c r="LA2" s="29"/>
      <c r="LB2" s="29"/>
      <c r="LC2" s="29"/>
      <c r="LD2" s="29"/>
      <c r="LE2" s="29"/>
      <c r="LF2" s="29"/>
      <c r="LG2" s="29"/>
      <c r="LH2" s="29"/>
      <c r="LI2" s="29"/>
      <c r="LJ2" s="29"/>
      <c r="LK2" s="29"/>
      <c r="LL2" s="29"/>
      <c r="LM2" s="29"/>
      <c r="LN2" s="29"/>
      <c r="LO2" s="29"/>
      <c r="LP2" s="29"/>
      <c r="LQ2" s="29"/>
      <c r="LR2" s="29"/>
      <c r="LS2" s="29"/>
      <c r="LT2" s="29"/>
      <c r="LU2" s="29"/>
      <c r="LV2" s="29"/>
      <c r="LW2" s="29"/>
      <c r="LX2" s="29"/>
      <c r="LY2" s="29"/>
      <c r="LZ2" s="29"/>
      <c r="MA2" s="29"/>
      <c r="MB2" s="29"/>
      <c r="MC2" s="29"/>
      <c r="MD2" s="29"/>
      <c r="ME2" s="29"/>
      <c r="MF2" s="29"/>
      <c r="MG2" s="29"/>
      <c r="MH2" s="29"/>
      <c r="MI2" s="29"/>
      <c r="MJ2" s="29"/>
      <c r="MK2" s="29"/>
      <c r="ML2" s="29"/>
      <c r="MM2" s="29"/>
      <c r="MN2" s="29"/>
      <c r="MO2" s="29"/>
      <c r="MP2" s="29"/>
      <c r="MQ2" s="29"/>
      <c r="MR2" s="29"/>
      <c r="MS2" s="29"/>
      <c r="MT2" s="29"/>
      <c r="MU2" s="29"/>
      <c r="MV2" s="29"/>
      <c r="MW2" s="29"/>
      <c r="MX2" s="29"/>
      <c r="MY2" s="29"/>
      <c r="MZ2" s="29"/>
      <c r="NA2" s="29"/>
      <c r="NB2" s="29"/>
      <c r="NC2" s="29"/>
      <c r="ND2" s="29"/>
      <c r="NE2" s="29"/>
      <c r="NF2" s="29"/>
      <c r="NG2" s="29"/>
      <c r="NH2" s="29"/>
      <c r="NI2" s="29"/>
      <c r="NJ2" s="29"/>
      <c r="NK2" s="29"/>
      <c r="NL2" s="29"/>
      <c r="NM2" s="29"/>
      <c r="NN2" s="29"/>
      <c r="NO2" s="29"/>
      <c r="NP2" s="29"/>
      <c r="NQ2" s="29"/>
      <c r="NR2" s="29"/>
      <c r="NS2" s="29"/>
      <c r="NT2" s="29"/>
      <c r="NU2" s="29"/>
      <c r="NV2" s="29"/>
      <c r="NW2" s="29"/>
      <c r="NX2" s="29"/>
      <c r="NY2" s="29"/>
      <c r="NZ2" s="29"/>
      <c r="OA2" s="29"/>
      <c r="OB2" s="29"/>
      <c r="OC2" s="29"/>
      <c r="OD2" s="29"/>
      <c r="OE2" s="29"/>
      <c r="OF2" s="29"/>
      <c r="OG2" s="29"/>
      <c r="OH2" s="29"/>
      <c r="OI2" s="29"/>
      <c r="OJ2" s="29"/>
      <c r="OK2" s="29"/>
      <c r="OL2" s="29"/>
      <c r="OM2" s="29"/>
      <c r="ON2" s="29"/>
      <c r="OO2" s="29"/>
      <c r="OP2" s="29"/>
      <c r="OQ2" s="29"/>
      <c r="OR2" s="29"/>
      <c r="OS2" s="29"/>
      <c r="OT2" s="29"/>
      <c r="OU2" s="29"/>
      <c r="OV2" s="29"/>
      <c r="OW2" s="29"/>
      <c r="OX2" s="29"/>
      <c r="OY2" s="29"/>
      <c r="OZ2" s="29"/>
      <c r="PA2" s="29"/>
      <c r="PB2" s="29"/>
      <c r="PC2" s="29"/>
      <c r="PD2" s="29"/>
      <c r="PE2" s="29"/>
      <c r="PF2" s="29"/>
      <c r="PG2" s="29"/>
      <c r="PH2" s="29"/>
      <c r="PI2" s="29"/>
      <c r="PJ2" s="29"/>
      <c r="PK2" s="29"/>
      <c r="PL2" s="29"/>
      <c r="PM2" s="29"/>
      <c r="PN2" s="29"/>
      <c r="PO2" s="29"/>
      <c r="PP2" s="29"/>
      <c r="PQ2" s="29"/>
      <c r="PR2" s="29"/>
      <c r="PS2" s="29"/>
      <c r="PT2" s="29"/>
      <c r="PU2" s="29"/>
      <c r="PV2" s="29"/>
      <c r="PW2" s="29"/>
      <c r="PX2" s="29"/>
      <c r="PY2" s="29"/>
      <c r="PZ2" s="29"/>
      <c r="QA2" s="29"/>
      <c r="QB2" s="29"/>
      <c r="QC2" s="29"/>
      <c r="QD2" s="29"/>
      <c r="QE2" s="29"/>
      <c r="QF2" s="29"/>
      <c r="QG2" s="29"/>
      <c r="QH2" s="29"/>
      <c r="QI2" s="29"/>
      <c r="QJ2" s="29"/>
      <c r="QK2" s="29"/>
      <c r="QL2" s="29"/>
      <c r="QM2" s="29"/>
      <c r="QN2" s="29"/>
      <c r="QO2" s="29"/>
      <c r="QP2" s="29"/>
      <c r="QQ2" s="29"/>
      <c r="QR2" s="29"/>
      <c r="QS2" s="29"/>
      <c r="QT2" s="29"/>
      <c r="QU2" s="29"/>
      <c r="QV2" s="29"/>
      <c r="QW2" s="29"/>
      <c r="QX2" s="29"/>
      <c r="QY2" s="29"/>
      <c r="QZ2" s="29"/>
      <c r="RA2" s="29"/>
      <c r="RB2" s="29"/>
      <c r="RC2" s="29"/>
      <c r="RD2" s="29"/>
      <c r="RE2" s="29"/>
      <c r="RF2" s="29"/>
      <c r="RG2" s="29"/>
      <c r="RH2" s="29"/>
      <c r="RI2" s="29"/>
      <c r="RJ2" s="29"/>
      <c r="RK2" s="29"/>
      <c r="RL2" s="29"/>
      <c r="RM2" s="29"/>
      <c r="RN2" s="29"/>
      <c r="RO2" s="29"/>
      <c r="RP2" s="29"/>
      <c r="RQ2" s="29"/>
      <c r="RR2" s="29"/>
      <c r="RS2" s="29"/>
      <c r="RT2" s="29"/>
      <c r="RU2" s="29"/>
      <c r="RV2" s="29"/>
      <c r="RW2" s="29"/>
      <c r="RX2" s="29"/>
      <c r="RY2" s="29"/>
      <c r="RZ2" s="29"/>
      <c r="SA2" s="29"/>
      <c r="SB2" s="29"/>
      <c r="SC2" s="29"/>
      <c r="SD2" s="29"/>
      <c r="SE2" s="29"/>
      <c r="SF2" s="29"/>
      <c r="SG2" s="29"/>
      <c r="SH2" s="29"/>
      <c r="SI2" s="29"/>
      <c r="SJ2" s="29"/>
      <c r="SK2" s="29"/>
      <c r="SL2" s="29"/>
      <c r="SM2" s="29"/>
      <c r="SN2" s="29"/>
      <c r="SO2" s="29"/>
      <c r="SP2" s="29"/>
      <c r="SQ2" s="29"/>
      <c r="SR2" s="29"/>
      <c r="SS2" s="29"/>
      <c r="ST2" s="29"/>
      <c r="SU2" s="29"/>
      <c r="SV2" s="29"/>
      <c r="SW2" s="29"/>
      <c r="SX2" s="29"/>
      <c r="SY2" s="29"/>
      <c r="SZ2" s="29"/>
      <c r="TA2" s="29"/>
      <c r="TB2" s="29"/>
      <c r="TC2" s="29"/>
      <c r="TD2" s="29"/>
      <c r="TE2" s="29"/>
      <c r="TF2" s="29"/>
      <c r="TG2" s="29"/>
      <c r="TH2" s="29"/>
      <c r="TI2" s="29"/>
      <c r="TJ2" s="29"/>
      <c r="TK2" s="29"/>
      <c r="TL2" s="29"/>
      <c r="TM2" s="29"/>
      <c r="TN2" s="29"/>
      <c r="TO2" s="29"/>
      <c r="TP2" s="29"/>
      <c r="TQ2" s="29"/>
      <c r="TR2" s="29"/>
      <c r="TS2" s="29"/>
      <c r="TT2" s="29"/>
      <c r="TU2" s="29"/>
      <c r="TV2" s="29"/>
      <c r="TW2" s="29"/>
      <c r="TX2" s="29"/>
      <c r="TY2" s="29"/>
      <c r="TZ2" s="29"/>
      <c r="UA2" s="29"/>
      <c r="UB2" s="29"/>
      <c r="UC2" s="29"/>
      <c r="UD2" s="29"/>
      <c r="UE2" s="29"/>
      <c r="UF2" s="29"/>
      <c r="UG2" s="29"/>
      <c r="UH2" s="29"/>
      <c r="UI2" s="29"/>
      <c r="UJ2" s="29"/>
      <c r="UK2" s="29"/>
      <c r="UL2" s="29"/>
      <c r="UM2" s="29"/>
      <c r="UN2" s="29"/>
      <c r="UO2" s="29"/>
      <c r="UP2" s="29"/>
      <c r="UQ2" s="29"/>
      <c r="UR2" s="29"/>
      <c r="US2" s="29"/>
      <c r="UT2" s="29"/>
      <c r="UU2" s="29"/>
      <c r="UV2" s="29"/>
      <c r="UW2" s="29"/>
      <c r="UX2" s="29"/>
      <c r="UY2" s="29"/>
      <c r="UZ2" s="29"/>
      <c r="VA2" s="29"/>
      <c r="VB2" s="29"/>
      <c r="VC2" s="29"/>
      <c r="VD2" s="29"/>
      <c r="VE2" s="29"/>
      <c r="VF2" s="29"/>
      <c r="VG2" s="29"/>
      <c r="VH2" s="29"/>
      <c r="VI2" s="29"/>
      <c r="VJ2" s="29"/>
      <c r="VK2" s="29"/>
      <c r="VL2" s="29"/>
      <c r="VM2" s="29"/>
      <c r="VN2" s="29"/>
      <c r="VO2" s="29"/>
      <c r="VP2" s="29"/>
      <c r="VQ2" s="29"/>
      <c r="VR2" s="29"/>
      <c r="VS2" s="29"/>
      <c r="VT2" s="29"/>
      <c r="VU2" s="29"/>
      <c r="VV2" s="29"/>
      <c r="VW2" s="29"/>
      <c r="VX2" s="29"/>
      <c r="VY2" s="29"/>
      <c r="VZ2" s="29"/>
      <c r="WA2" s="29"/>
      <c r="WB2" s="29"/>
      <c r="WC2" s="29"/>
      <c r="WD2" s="29"/>
      <c r="WE2" s="29"/>
      <c r="WF2" s="29"/>
      <c r="WG2" s="29"/>
      <c r="WH2" s="29"/>
      <c r="WI2" s="29"/>
      <c r="WJ2" s="29"/>
      <c r="WK2" s="29"/>
      <c r="WL2" s="29"/>
      <c r="WM2" s="29"/>
      <c r="WN2" s="29"/>
      <c r="WO2" s="29"/>
      <c r="WP2" s="29"/>
      <c r="WQ2" s="29"/>
      <c r="WR2" s="29"/>
      <c r="WS2" s="29"/>
      <c r="WT2" s="29"/>
      <c r="WU2" s="29"/>
      <c r="WV2" s="29"/>
      <c r="WW2" s="29"/>
      <c r="WX2" s="29"/>
      <c r="WY2" s="29"/>
      <c r="WZ2" s="29"/>
      <c r="XA2" s="29"/>
      <c r="XB2" s="29"/>
      <c r="XC2" s="29"/>
      <c r="XD2" s="29"/>
      <c r="XE2" s="29"/>
      <c r="XF2" s="29"/>
      <c r="XG2" s="29"/>
      <c r="XH2" s="29"/>
      <c r="XI2" s="29"/>
      <c r="XJ2" s="29"/>
      <c r="XK2" s="29"/>
      <c r="XL2" s="29"/>
      <c r="XM2" s="29"/>
      <c r="XN2" s="29"/>
      <c r="XO2" s="29"/>
      <c r="XP2" s="29"/>
      <c r="XQ2" s="29"/>
      <c r="XR2" s="29"/>
      <c r="XS2" s="29"/>
      <c r="XT2" s="29"/>
      <c r="XU2" s="29"/>
      <c r="XV2" s="29"/>
      <c r="XW2" s="29"/>
      <c r="XX2" s="29"/>
      <c r="XY2" s="29"/>
      <c r="XZ2" s="29"/>
      <c r="YA2" s="29"/>
      <c r="YB2" s="29"/>
      <c r="YC2" s="29"/>
      <c r="YD2" s="29"/>
      <c r="YE2" s="29"/>
      <c r="YF2" s="29"/>
      <c r="YG2" s="29"/>
      <c r="YH2" s="29"/>
      <c r="YI2" s="29"/>
      <c r="YJ2" s="29"/>
      <c r="YK2" s="29"/>
      <c r="YL2" s="29"/>
      <c r="YM2" s="29"/>
      <c r="YN2" s="29"/>
      <c r="YO2" s="29"/>
      <c r="YP2" s="29"/>
      <c r="YQ2" s="29"/>
      <c r="YR2" s="29"/>
      <c r="YS2" s="29"/>
      <c r="YT2" s="29"/>
      <c r="YU2" s="29"/>
      <c r="YV2" s="29"/>
      <c r="YW2" s="29"/>
      <c r="YX2" s="29"/>
      <c r="YY2" s="29"/>
      <c r="YZ2" s="29"/>
      <c r="ZA2" s="29"/>
      <c r="ZB2" s="29"/>
      <c r="ZC2" s="29"/>
      <c r="ZD2" s="29"/>
      <c r="ZE2" s="29"/>
      <c r="ZF2" s="29"/>
      <c r="ZG2" s="29"/>
      <c r="ZH2" s="29"/>
      <c r="ZI2" s="29"/>
    </row>
    <row r="3" spans="2:685" s="6" customFormat="1" ht="20.100000000000001" customHeight="1">
      <c r="B3" s="3"/>
      <c r="C3" s="4" t="str">
        <f>'Reposicionamento Tarifário'!D3</f>
        <v>Revisão Tarifária Periódica (4ª RTP)</v>
      </c>
      <c r="D3" s="5"/>
      <c r="E3" s="5"/>
      <c r="F3" s="5"/>
      <c r="G3" s="5"/>
      <c r="H3" s="5"/>
      <c r="I3" s="5"/>
      <c r="J3" s="5"/>
      <c r="K3" s="198"/>
    </row>
    <row r="4" spans="2:685" s="6" customFormat="1" ht="20.100000000000001" customHeight="1">
      <c r="B4" s="3"/>
      <c r="C4" s="4" t="s">
        <v>850</v>
      </c>
      <c r="D4" s="5"/>
      <c r="E4" s="5"/>
      <c r="F4" s="5"/>
      <c r="G4" s="5"/>
      <c r="H4" s="5"/>
      <c r="I4" s="5"/>
      <c r="J4" s="5"/>
      <c r="K4" s="198"/>
    </row>
    <row r="5" spans="2:685" s="6" customFormat="1" ht="20.100000000000001" customHeight="1">
      <c r="B5" s="3"/>
      <c r="C5" s="7" t="s">
        <v>145</v>
      </c>
      <c r="D5" s="5"/>
      <c r="E5" s="5"/>
      <c r="F5" s="5"/>
      <c r="G5" s="5"/>
      <c r="H5" s="5"/>
      <c r="I5" s="5"/>
      <c r="J5" s="5"/>
      <c r="K5" s="198"/>
    </row>
    <row r="6" spans="2:685" s="9" customFormat="1" ht="30" customHeight="1">
      <c r="B6" s="2"/>
      <c r="C6" s="8"/>
      <c r="D6" s="31"/>
      <c r="E6" s="32"/>
      <c r="F6" s="32"/>
      <c r="G6" s="31"/>
      <c r="H6" s="58"/>
      <c r="I6" s="5"/>
      <c r="J6" s="5"/>
      <c r="K6" s="198"/>
      <c r="L6" s="1"/>
      <c r="M6" s="1"/>
      <c r="N6" s="1"/>
      <c r="O6" s="1"/>
      <c r="P6" s="1"/>
      <c r="Q6" s="1"/>
      <c r="R6" s="1"/>
      <c r="S6" s="1"/>
      <c r="T6" s="1"/>
      <c r="U6" s="1"/>
      <c r="V6" s="1"/>
      <c r="W6" s="1"/>
      <c r="X6" s="1"/>
      <c r="Y6" s="1"/>
      <c r="Z6" s="1"/>
      <c r="AA6" s="1"/>
      <c r="AB6" s="1"/>
      <c r="AC6" s="1"/>
      <c r="AD6" s="1"/>
      <c r="AE6" s="1"/>
      <c r="AF6" s="1"/>
      <c r="AG6" s="1"/>
      <c r="AH6" s="1"/>
      <c r="AI6" s="1"/>
      <c r="AJ6" s="1"/>
      <c r="AK6" s="1"/>
      <c r="AL6" s="10"/>
    </row>
    <row r="7" spans="2:685" s="112" customFormat="1" ht="12.75">
      <c r="D7" s="113"/>
      <c r="K7" s="121"/>
    </row>
    <row r="8" spans="2:685" s="112" customFormat="1" ht="7.5" customHeight="1">
      <c r="E8" s="121"/>
      <c r="F8" s="121"/>
      <c r="G8" s="121"/>
      <c r="H8" s="121"/>
    </row>
    <row r="9" spans="2:685" s="119" customFormat="1" ht="45.6" customHeight="1">
      <c r="B9" s="1"/>
      <c r="C9" s="517" t="s">
        <v>292</v>
      </c>
      <c r="D9" s="521" t="s">
        <v>851</v>
      </c>
      <c r="E9" s="520" t="s">
        <v>852</v>
      </c>
      <c r="F9" s="521" t="s">
        <v>853</v>
      </c>
      <c r="G9" s="521" t="s">
        <v>854</v>
      </c>
      <c r="H9" s="281"/>
      <c r="I9" s="272"/>
    </row>
    <row r="10" spans="2:685" s="119" customFormat="1" ht="15" customHeight="1">
      <c r="B10" s="1"/>
      <c r="C10" s="410" t="s">
        <v>846</v>
      </c>
      <c r="D10" s="378">
        <f>AVERAGE('Curva de envelhecimento '!BZ19:CE19)</f>
        <v>1.187245398733338E-2</v>
      </c>
      <c r="E10" s="821">
        <f>('Rec. Op. Direta (R$) 2023'!O10+'Rec. Op. Direta (R$) 2023'!O11)</f>
        <v>1384712814.78</v>
      </c>
      <c r="F10" s="865">
        <f>('Rec. Op. Direta (R$) 2023'!O10+'Rec. Op. Direta (R$) 2023'!O11)/'Rec. Op. Direta (R$) 2023'!$O$18</f>
        <v>0.65502494718185778</v>
      </c>
      <c r="G10" s="378">
        <f>D10*F10</f>
        <v>7.7767535459720835E-3</v>
      </c>
      <c r="H10" s="278"/>
      <c r="I10" s="606"/>
      <c r="J10" s="124"/>
    </row>
    <row r="11" spans="2:685" s="123" customFormat="1">
      <c r="C11" s="410" t="s">
        <v>233</v>
      </c>
      <c r="D11" s="378">
        <f>AVERAGE('Curva de envelhecimento '!CE14:CJ14)</f>
        <v>1.4279579280964684E-2</v>
      </c>
      <c r="E11" s="822">
        <f>'Rec. Op. Direta (R$) 2023'!O12</f>
        <v>415770872.66000003</v>
      </c>
      <c r="F11" s="865">
        <f>'Rec. Op. Direta (R$) 2023'!O12/'Rec. Op. Direta (R$) 2023'!$O$18</f>
        <v>0.19667637288901688</v>
      </c>
      <c r="G11" s="378">
        <f t="shared" ref="G11:G13" si="0">D11*F11</f>
        <v>2.8084558593612897E-3</v>
      </c>
      <c r="H11" s="279"/>
      <c r="I11" s="607"/>
      <c r="J11" s="124"/>
    </row>
    <row r="12" spans="2:685" s="112" customFormat="1">
      <c r="C12" s="410" t="s">
        <v>236</v>
      </c>
      <c r="D12" s="383">
        <f>AVERAGE('Curva de envelhecimento '!CG24:CL24)</f>
        <v>2.1130364636274272E-2</v>
      </c>
      <c r="E12" s="382">
        <f>'Rec. Op. Direta (R$) 2023'!O13</f>
        <v>18069938.850000001</v>
      </c>
      <c r="F12" s="865">
        <f>'Rec. Op. Direta (R$) 2023'!O13/'Rec. Op. Direta (R$) 2023'!$O$18</f>
        <v>8.5478090579245262E-3</v>
      </c>
      <c r="G12" s="378">
        <f t="shared" si="0"/>
        <v>1.8061832223519329E-4</v>
      </c>
      <c r="H12" s="278"/>
      <c r="I12" s="608"/>
      <c r="J12" s="124"/>
    </row>
    <row r="13" spans="2:685" s="119" customFormat="1" ht="15" customHeight="1">
      <c r="B13" s="1"/>
      <c r="C13" s="410" t="s">
        <v>847</v>
      </c>
      <c r="D13" s="383">
        <f>AVERAGE('Curva de envelhecimento '!BE29:BJ29)</f>
        <v>2.6889026206223352E-3</v>
      </c>
      <c r="E13" s="382">
        <f>'Rec. Op. Direta (R$) 2023'!O14</f>
        <v>285922973.19000006</v>
      </c>
      <c r="F13" s="865">
        <f>'Rec. Op. Direta (R$) 2023'!O14/'Rec. Op. Direta (R$) 2023'!$O$18</f>
        <v>0.13525308526997001</v>
      </c>
      <c r="G13" s="378">
        <f t="shared" si="0"/>
        <v>3.6368237542967855E-4</v>
      </c>
      <c r="H13" s="278"/>
      <c r="I13" s="606"/>
      <c r="J13" s="124"/>
    </row>
    <row r="14" spans="2:685" s="119" customFormat="1" ht="19.5" customHeight="1">
      <c r="B14" s="1"/>
      <c r="C14" s="1088" t="s">
        <v>854</v>
      </c>
      <c r="D14" s="1089"/>
      <c r="E14" s="1089"/>
      <c r="F14" s="1090"/>
      <c r="G14" s="522">
        <f>SUM(G10:G13)</f>
        <v>1.1129510102998246E-2</v>
      </c>
      <c r="H14" s="276"/>
      <c r="I14" s="609"/>
      <c r="J14" s="124"/>
    </row>
    <row r="15" spans="2:685" ht="15" customHeight="1">
      <c r="C15" s="271"/>
      <c r="D15" s="271"/>
      <c r="E15" s="277"/>
      <c r="F15" s="277"/>
      <c r="G15" s="277"/>
      <c r="H15" s="271"/>
      <c r="I15" s="271"/>
    </row>
    <row r="16" spans="2:685" ht="4.9000000000000004" customHeight="1">
      <c r="C16" s="271"/>
      <c r="D16" s="271"/>
      <c r="E16" s="271"/>
      <c r="F16" s="271"/>
      <c r="G16" s="271"/>
      <c r="H16" s="271"/>
      <c r="I16" s="271"/>
    </row>
    <row r="17" spans="3:9" ht="15" customHeight="1">
      <c r="C17" s="1086" t="s">
        <v>855</v>
      </c>
      <c r="D17" s="1086"/>
      <c r="E17" s="1086"/>
      <c r="F17" s="277"/>
      <c r="G17" s="271"/>
      <c r="H17" s="271"/>
      <c r="I17" s="271"/>
    </row>
    <row r="18" spans="3:9" ht="15" customHeight="1">
      <c r="C18" s="1084" t="s">
        <v>856</v>
      </c>
      <c r="D18" s="1084"/>
      <c r="E18" s="868">
        <f>'Reposicionamento Tarifário'!E21</f>
        <v>122885662.49065772</v>
      </c>
      <c r="F18" s="271"/>
      <c r="G18" s="271"/>
      <c r="H18" s="271"/>
      <c r="I18" s="271"/>
    </row>
    <row r="19" spans="3:9" ht="15" customHeight="1">
      <c r="C19" s="1084" t="s">
        <v>857</v>
      </c>
      <c r="D19" s="1087"/>
      <c r="E19" s="869">
        <f ca="1">'Reposicionamento Tarifário'!E41</f>
        <v>2013774290.3076401</v>
      </c>
      <c r="F19" s="897"/>
      <c r="G19" s="769"/>
      <c r="H19" s="271"/>
      <c r="I19" s="271"/>
    </row>
    <row r="20" spans="3:9" ht="3" customHeight="1">
      <c r="C20" s="964"/>
      <c r="D20" s="964"/>
      <c r="E20" s="870"/>
      <c r="F20" s="271"/>
      <c r="G20" s="271"/>
      <c r="H20" s="271"/>
      <c r="I20" s="271"/>
    </row>
    <row r="21" spans="3:9" ht="15" customHeight="1">
      <c r="C21" s="1084" t="s">
        <v>858</v>
      </c>
      <c r="D21" s="1084"/>
      <c r="E21" s="871">
        <v>3.6499999999999998E-2</v>
      </c>
      <c r="F21" s="271"/>
      <c r="G21" s="271"/>
      <c r="H21" s="271"/>
      <c r="I21" s="271"/>
    </row>
    <row r="22" spans="3:9" ht="3" customHeight="1">
      <c r="C22" s="964"/>
      <c r="D22" s="964"/>
      <c r="E22" s="870"/>
      <c r="F22" s="271"/>
      <c r="G22" s="271"/>
      <c r="H22" s="271"/>
      <c r="I22" s="271"/>
    </row>
    <row r="23" spans="3:9" ht="15" customHeight="1">
      <c r="C23" s="1084" t="s">
        <v>859</v>
      </c>
      <c r="D23" s="1084"/>
      <c r="E23" s="868">
        <f ca="1">(E18+E19)/(1-E21)</f>
        <v>2217602441.9286952</v>
      </c>
      <c r="F23" s="271"/>
      <c r="G23" s="271"/>
      <c r="H23" s="271"/>
      <c r="I23" s="271"/>
    </row>
    <row r="24" spans="3:9" ht="3" customHeight="1">
      <c r="C24" s="964"/>
      <c r="D24" s="964"/>
      <c r="E24" s="870"/>
      <c r="F24" s="271"/>
      <c r="G24" s="271"/>
      <c r="H24" s="271"/>
      <c r="I24" s="271"/>
    </row>
    <row r="25" spans="3:9" ht="15" customHeight="1">
      <c r="C25" s="1084" t="s">
        <v>860</v>
      </c>
      <c r="D25" s="1084"/>
      <c r="E25" s="871">
        <f>G14</f>
        <v>1.1129510102998246E-2</v>
      </c>
      <c r="F25" s="271"/>
      <c r="G25" s="271"/>
      <c r="H25" s="271"/>
      <c r="I25" s="271"/>
    </row>
    <row r="26" spans="3:9" ht="3" customHeight="1">
      <c r="C26" s="964"/>
      <c r="D26" s="964"/>
      <c r="E26" s="870"/>
      <c r="F26" s="271"/>
      <c r="G26" s="271"/>
      <c r="H26" s="271"/>
      <c r="I26" s="271"/>
    </row>
    <row r="27" spans="3:9" ht="15" customHeight="1">
      <c r="C27" s="1085" t="s">
        <v>850</v>
      </c>
      <c r="D27" s="1085"/>
      <c r="E27" s="872">
        <f ca="1">E23*E25</f>
        <v>24680828.781878993</v>
      </c>
      <c r="F27" s="769"/>
      <c r="G27" s="271"/>
      <c r="H27" s="271"/>
      <c r="I27" s="271"/>
    </row>
    <row r="28" spans="3:9" ht="4.9000000000000004" customHeight="1">
      <c r="C28" s="271"/>
      <c r="D28" s="271"/>
      <c r="E28" s="271"/>
      <c r="F28" s="271"/>
      <c r="G28" s="271"/>
      <c r="H28" s="271"/>
      <c r="I28" s="271"/>
    </row>
    <row r="29" spans="3:9" ht="15" customHeight="1"/>
    <row r="30" spans="3:9" ht="15" customHeight="1">
      <c r="E30" s="873"/>
    </row>
    <row r="31" spans="3:9" ht="15" customHeight="1"/>
    <row r="32" spans="3:9" ht="15" customHeight="1"/>
    <row r="37" ht="12.75" hidden="1"/>
  </sheetData>
  <mergeCells count="9">
    <mergeCell ref="C23:D23"/>
    <mergeCell ref="C25:D25"/>
    <mergeCell ref="C27:D27"/>
    <mergeCell ref="C17:E17"/>
    <mergeCell ref="C2:I2"/>
    <mergeCell ref="C18:D18"/>
    <mergeCell ref="C19:D19"/>
    <mergeCell ref="C21:D21"/>
    <mergeCell ref="C14:F14"/>
  </mergeCells>
  <pageMargins left="0.75" right="0.75" top="1" bottom="1" header="0.5" footer="0.5"/>
  <pageSetup paperSize="9"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8DCD7-22E3-4D32-9251-0340475F62BB}">
  <sheetPr>
    <tabColor theme="7"/>
  </sheetPr>
  <dimension ref="A1:ZQ70"/>
  <sheetViews>
    <sheetView showGridLines="0" topLeftCell="A20" zoomScale="80" zoomScaleNormal="80" workbookViewId="0">
      <selection activeCell="E38" sqref="E38"/>
    </sheetView>
  </sheetViews>
  <sheetFormatPr defaultColWidth="0" defaultRowHeight="0" customHeight="1" zeroHeight="1"/>
  <cols>
    <col min="1" max="1" width="1.7109375" style="114" customWidth="1"/>
    <col min="2" max="2" width="0.7109375" style="114" customWidth="1"/>
    <col min="3" max="3" width="4.140625" style="152" bestFit="1" customWidth="1"/>
    <col min="4" max="4" width="30.140625" style="114" customWidth="1"/>
    <col min="5" max="5" width="19.7109375" style="114" customWidth="1"/>
    <col min="6" max="6" width="2.7109375" style="114" customWidth="1"/>
    <col min="7" max="7" width="16" style="114" customWidth="1"/>
    <col min="8" max="9" width="10.7109375" style="114" customWidth="1"/>
    <col min="10" max="10" width="23" style="114" customWidth="1"/>
    <col min="11" max="11" width="0.7109375" style="114" customWidth="1"/>
    <col min="12" max="12" width="57.7109375" style="850" customWidth="1"/>
    <col min="13" max="13" width="11.7109375" style="114" customWidth="1"/>
    <col min="14" max="693" width="0" style="114" hidden="1" customWidth="1"/>
    <col min="694" max="16384" width="9.140625" style="114" hidden="1"/>
  </cols>
  <sheetData>
    <row r="1" spans="1:679" ht="9.9499999999999993" customHeight="1"/>
    <row r="2" spans="1:679" s="30" customFormat="1" ht="24.95" customHeight="1">
      <c r="A2" s="2"/>
      <c r="B2" s="2"/>
      <c r="C2" s="27" t="str">
        <f>'Reposicionamento Tarifário'!D2</f>
        <v>Companhia de Saneamento Ambiental do Distrito Federal - CAESB</v>
      </c>
      <c r="D2" s="28"/>
      <c r="E2" s="28"/>
      <c r="F2" s="28"/>
      <c r="G2" s="28"/>
      <c r="H2" s="57"/>
      <c r="I2" s="57"/>
      <c r="J2" s="57"/>
      <c r="K2" s="57"/>
      <c r="L2" s="851"/>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c r="IT2" s="29"/>
      <c r="IU2" s="29"/>
      <c r="IV2" s="29"/>
      <c r="IW2" s="29"/>
      <c r="IX2" s="29"/>
      <c r="IY2" s="29"/>
      <c r="IZ2" s="29"/>
      <c r="JA2" s="29"/>
      <c r="JB2" s="29"/>
      <c r="JC2" s="29"/>
      <c r="JD2" s="29"/>
      <c r="JE2" s="29"/>
      <c r="JF2" s="29"/>
      <c r="JG2" s="29"/>
      <c r="JH2" s="29"/>
      <c r="JI2" s="29"/>
      <c r="JJ2" s="29"/>
      <c r="JK2" s="29"/>
      <c r="JL2" s="29"/>
      <c r="JM2" s="29"/>
      <c r="JN2" s="29"/>
      <c r="JO2" s="29"/>
      <c r="JP2" s="29"/>
      <c r="JQ2" s="29"/>
      <c r="JR2" s="29"/>
      <c r="JS2" s="29"/>
      <c r="JT2" s="29"/>
      <c r="JU2" s="29"/>
      <c r="JV2" s="29"/>
      <c r="JW2" s="29"/>
      <c r="JX2" s="29"/>
      <c r="JY2" s="29"/>
      <c r="JZ2" s="29"/>
      <c r="KA2" s="29"/>
      <c r="KB2" s="29"/>
      <c r="KC2" s="29"/>
      <c r="KD2" s="29"/>
      <c r="KE2" s="29"/>
      <c r="KF2" s="29"/>
      <c r="KG2" s="29"/>
      <c r="KH2" s="29"/>
      <c r="KI2" s="29"/>
      <c r="KJ2" s="29"/>
      <c r="KK2" s="29"/>
      <c r="KL2" s="29"/>
      <c r="KM2" s="29"/>
      <c r="KN2" s="29"/>
      <c r="KO2" s="29"/>
      <c r="KP2" s="29"/>
      <c r="KQ2" s="29"/>
      <c r="KR2" s="29"/>
      <c r="KS2" s="29"/>
      <c r="KT2" s="29"/>
      <c r="KU2" s="29"/>
      <c r="KV2" s="29"/>
      <c r="KW2" s="29"/>
      <c r="KX2" s="29"/>
      <c r="KY2" s="29"/>
      <c r="KZ2" s="29"/>
      <c r="LA2" s="29"/>
      <c r="LB2" s="29"/>
      <c r="LC2" s="29"/>
      <c r="LD2" s="29"/>
      <c r="LE2" s="29"/>
      <c r="LF2" s="29"/>
      <c r="LG2" s="29"/>
      <c r="LH2" s="29"/>
      <c r="LI2" s="29"/>
      <c r="LJ2" s="29"/>
      <c r="LK2" s="29"/>
      <c r="LL2" s="29"/>
      <c r="LM2" s="29"/>
      <c r="LN2" s="29"/>
      <c r="LO2" s="29"/>
      <c r="LP2" s="29"/>
      <c r="LQ2" s="29"/>
      <c r="LR2" s="29"/>
      <c r="LS2" s="29"/>
      <c r="LT2" s="29"/>
      <c r="LU2" s="29"/>
      <c r="LV2" s="29"/>
      <c r="LW2" s="29"/>
      <c r="LX2" s="29"/>
      <c r="LY2" s="29"/>
      <c r="LZ2" s="29"/>
      <c r="MA2" s="29"/>
      <c r="MB2" s="29"/>
      <c r="MC2" s="29"/>
      <c r="MD2" s="29"/>
      <c r="ME2" s="29"/>
      <c r="MF2" s="29"/>
      <c r="MG2" s="29"/>
      <c r="MH2" s="29"/>
      <c r="MI2" s="29"/>
      <c r="MJ2" s="29"/>
      <c r="MK2" s="29"/>
      <c r="ML2" s="29"/>
      <c r="MM2" s="29"/>
      <c r="MN2" s="29"/>
      <c r="MO2" s="29"/>
      <c r="MP2" s="29"/>
      <c r="MQ2" s="29"/>
      <c r="MR2" s="29"/>
      <c r="MS2" s="29"/>
      <c r="MT2" s="29"/>
      <c r="MU2" s="29"/>
      <c r="MV2" s="29"/>
      <c r="MW2" s="29"/>
      <c r="MX2" s="29"/>
      <c r="MY2" s="29"/>
      <c r="MZ2" s="29"/>
      <c r="NA2" s="29"/>
      <c r="NB2" s="29"/>
      <c r="NC2" s="29"/>
      <c r="ND2" s="29"/>
      <c r="NE2" s="29"/>
      <c r="NF2" s="29"/>
      <c r="NG2" s="29"/>
      <c r="NH2" s="29"/>
      <c r="NI2" s="29"/>
      <c r="NJ2" s="29"/>
      <c r="NK2" s="29"/>
      <c r="NL2" s="29"/>
      <c r="NM2" s="29"/>
      <c r="NN2" s="29"/>
      <c r="NO2" s="29"/>
      <c r="NP2" s="29"/>
      <c r="NQ2" s="29"/>
      <c r="NR2" s="29"/>
      <c r="NS2" s="29"/>
      <c r="NT2" s="29"/>
      <c r="NU2" s="29"/>
      <c r="NV2" s="29"/>
      <c r="NW2" s="29"/>
      <c r="NX2" s="29"/>
      <c r="NY2" s="29"/>
      <c r="NZ2" s="29"/>
      <c r="OA2" s="29"/>
      <c r="OB2" s="29"/>
      <c r="OC2" s="29"/>
      <c r="OD2" s="29"/>
      <c r="OE2" s="29"/>
      <c r="OF2" s="29"/>
      <c r="OG2" s="29"/>
      <c r="OH2" s="29"/>
      <c r="OI2" s="29"/>
      <c r="OJ2" s="29"/>
      <c r="OK2" s="29"/>
      <c r="OL2" s="29"/>
      <c r="OM2" s="29"/>
      <c r="ON2" s="29"/>
      <c r="OO2" s="29"/>
      <c r="OP2" s="29"/>
      <c r="OQ2" s="29"/>
      <c r="OR2" s="29"/>
      <c r="OS2" s="29"/>
      <c r="OT2" s="29"/>
      <c r="OU2" s="29"/>
      <c r="OV2" s="29"/>
      <c r="OW2" s="29"/>
      <c r="OX2" s="29"/>
      <c r="OY2" s="29"/>
      <c r="OZ2" s="29"/>
      <c r="PA2" s="29"/>
      <c r="PB2" s="29"/>
      <c r="PC2" s="29"/>
      <c r="PD2" s="29"/>
      <c r="PE2" s="29"/>
      <c r="PF2" s="29"/>
      <c r="PG2" s="29"/>
      <c r="PH2" s="29"/>
      <c r="PI2" s="29"/>
      <c r="PJ2" s="29"/>
      <c r="PK2" s="29"/>
      <c r="PL2" s="29"/>
      <c r="PM2" s="29"/>
      <c r="PN2" s="29"/>
      <c r="PO2" s="29"/>
      <c r="PP2" s="29"/>
      <c r="PQ2" s="29"/>
      <c r="PR2" s="29"/>
      <c r="PS2" s="29"/>
      <c r="PT2" s="29"/>
      <c r="PU2" s="29"/>
      <c r="PV2" s="29"/>
      <c r="PW2" s="29"/>
      <c r="PX2" s="29"/>
      <c r="PY2" s="29"/>
      <c r="PZ2" s="29"/>
      <c r="QA2" s="29"/>
      <c r="QB2" s="29"/>
      <c r="QC2" s="29"/>
      <c r="QD2" s="29"/>
      <c r="QE2" s="29"/>
      <c r="QF2" s="29"/>
      <c r="QG2" s="29"/>
      <c r="QH2" s="29"/>
      <c r="QI2" s="29"/>
      <c r="QJ2" s="29"/>
      <c r="QK2" s="29"/>
      <c r="QL2" s="29"/>
      <c r="QM2" s="29"/>
      <c r="QN2" s="29"/>
      <c r="QO2" s="29"/>
      <c r="QP2" s="29"/>
      <c r="QQ2" s="29"/>
      <c r="QR2" s="29"/>
      <c r="QS2" s="29"/>
      <c r="QT2" s="29"/>
      <c r="QU2" s="29"/>
      <c r="QV2" s="29"/>
      <c r="QW2" s="29"/>
      <c r="QX2" s="29"/>
      <c r="QY2" s="29"/>
      <c r="QZ2" s="29"/>
      <c r="RA2" s="29"/>
      <c r="RB2" s="29"/>
      <c r="RC2" s="29"/>
      <c r="RD2" s="29"/>
      <c r="RE2" s="29"/>
      <c r="RF2" s="29"/>
      <c r="RG2" s="29"/>
      <c r="RH2" s="29"/>
      <c r="RI2" s="29"/>
      <c r="RJ2" s="29"/>
      <c r="RK2" s="29"/>
      <c r="RL2" s="29"/>
      <c r="RM2" s="29"/>
      <c r="RN2" s="29"/>
      <c r="RO2" s="29"/>
      <c r="RP2" s="29"/>
      <c r="RQ2" s="29"/>
      <c r="RR2" s="29"/>
      <c r="RS2" s="29"/>
      <c r="RT2" s="29"/>
      <c r="RU2" s="29"/>
      <c r="RV2" s="29"/>
      <c r="RW2" s="29"/>
      <c r="RX2" s="29"/>
      <c r="RY2" s="29"/>
      <c r="RZ2" s="29"/>
      <c r="SA2" s="29"/>
      <c r="SB2" s="29"/>
      <c r="SC2" s="29"/>
      <c r="SD2" s="29"/>
      <c r="SE2" s="29"/>
      <c r="SF2" s="29"/>
      <c r="SG2" s="29"/>
      <c r="SH2" s="29"/>
      <c r="SI2" s="29"/>
      <c r="SJ2" s="29"/>
      <c r="SK2" s="29"/>
      <c r="SL2" s="29"/>
      <c r="SM2" s="29"/>
      <c r="SN2" s="29"/>
      <c r="SO2" s="29"/>
      <c r="SP2" s="29"/>
      <c r="SQ2" s="29"/>
      <c r="SR2" s="29"/>
      <c r="SS2" s="29"/>
      <c r="ST2" s="29"/>
      <c r="SU2" s="29"/>
      <c r="SV2" s="29"/>
      <c r="SW2" s="29"/>
      <c r="SX2" s="29"/>
      <c r="SY2" s="29"/>
      <c r="SZ2" s="29"/>
      <c r="TA2" s="29"/>
      <c r="TB2" s="29"/>
      <c r="TC2" s="29"/>
      <c r="TD2" s="29"/>
      <c r="TE2" s="29"/>
      <c r="TF2" s="29"/>
      <c r="TG2" s="29"/>
      <c r="TH2" s="29"/>
      <c r="TI2" s="29"/>
      <c r="TJ2" s="29"/>
      <c r="TK2" s="29"/>
      <c r="TL2" s="29"/>
      <c r="TM2" s="29"/>
      <c r="TN2" s="29"/>
      <c r="TO2" s="29"/>
      <c r="TP2" s="29"/>
      <c r="TQ2" s="29"/>
      <c r="TR2" s="29"/>
      <c r="TS2" s="29"/>
      <c r="TT2" s="29"/>
      <c r="TU2" s="29"/>
      <c r="TV2" s="29"/>
      <c r="TW2" s="29"/>
      <c r="TX2" s="29"/>
      <c r="TY2" s="29"/>
      <c r="TZ2" s="29"/>
      <c r="UA2" s="29"/>
      <c r="UB2" s="29"/>
      <c r="UC2" s="29"/>
      <c r="UD2" s="29"/>
      <c r="UE2" s="29"/>
      <c r="UF2" s="29"/>
      <c r="UG2" s="29"/>
      <c r="UH2" s="29"/>
      <c r="UI2" s="29"/>
      <c r="UJ2" s="29"/>
      <c r="UK2" s="29"/>
      <c r="UL2" s="29"/>
      <c r="UM2" s="29"/>
      <c r="UN2" s="29"/>
      <c r="UO2" s="29"/>
      <c r="UP2" s="29"/>
      <c r="UQ2" s="29"/>
      <c r="UR2" s="29"/>
      <c r="US2" s="29"/>
      <c r="UT2" s="29"/>
      <c r="UU2" s="29"/>
      <c r="UV2" s="29"/>
      <c r="UW2" s="29"/>
      <c r="UX2" s="29"/>
      <c r="UY2" s="29"/>
      <c r="UZ2" s="29"/>
      <c r="VA2" s="29"/>
      <c r="VB2" s="29"/>
      <c r="VC2" s="29"/>
      <c r="VD2" s="29"/>
      <c r="VE2" s="29"/>
      <c r="VF2" s="29"/>
      <c r="VG2" s="29"/>
      <c r="VH2" s="29"/>
      <c r="VI2" s="29"/>
      <c r="VJ2" s="29"/>
      <c r="VK2" s="29"/>
      <c r="VL2" s="29"/>
      <c r="VM2" s="29"/>
      <c r="VN2" s="29"/>
      <c r="VO2" s="29"/>
      <c r="VP2" s="29"/>
      <c r="VQ2" s="29"/>
      <c r="VR2" s="29"/>
      <c r="VS2" s="29"/>
      <c r="VT2" s="29"/>
      <c r="VU2" s="29"/>
      <c r="VV2" s="29"/>
      <c r="VW2" s="29"/>
      <c r="VX2" s="29"/>
      <c r="VY2" s="29"/>
      <c r="VZ2" s="29"/>
      <c r="WA2" s="29"/>
      <c r="WB2" s="29"/>
      <c r="WC2" s="29"/>
      <c r="WD2" s="29"/>
      <c r="WE2" s="29"/>
      <c r="WF2" s="29"/>
      <c r="WG2" s="29"/>
      <c r="WH2" s="29"/>
      <c r="WI2" s="29"/>
      <c r="WJ2" s="29"/>
      <c r="WK2" s="29"/>
      <c r="WL2" s="29"/>
      <c r="WM2" s="29"/>
      <c r="WN2" s="29"/>
      <c r="WO2" s="29"/>
      <c r="WP2" s="29"/>
      <c r="WQ2" s="29"/>
      <c r="WR2" s="29"/>
      <c r="WS2" s="29"/>
      <c r="WT2" s="29"/>
      <c r="WU2" s="29"/>
      <c r="WV2" s="29"/>
      <c r="WW2" s="29"/>
      <c r="WX2" s="29"/>
      <c r="WY2" s="29"/>
      <c r="WZ2" s="29"/>
      <c r="XA2" s="29"/>
      <c r="XB2" s="29"/>
      <c r="XC2" s="29"/>
      <c r="XD2" s="29"/>
      <c r="XE2" s="29"/>
      <c r="XF2" s="29"/>
      <c r="XG2" s="29"/>
      <c r="XH2" s="29"/>
      <c r="XI2" s="29"/>
      <c r="XJ2" s="29"/>
      <c r="XK2" s="29"/>
      <c r="XL2" s="29"/>
      <c r="XM2" s="29"/>
      <c r="XN2" s="29"/>
      <c r="XO2" s="29"/>
      <c r="XP2" s="29"/>
      <c r="XQ2" s="29"/>
      <c r="XR2" s="29"/>
      <c r="XS2" s="29"/>
      <c r="XT2" s="29"/>
      <c r="XU2" s="29"/>
      <c r="XV2" s="29"/>
      <c r="XW2" s="29"/>
      <c r="XX2" s="29"/>
      <c r="XY2" s="29"/>
      <c r="XZ2" s="29"/>
      <c r="YA2" s="29"/>
      <c r="YB2" s="29"/>
      <c r="YC2" s="29"/>
      <c r="YD2" s="29"/>
      <c r="YE2" s="29"/>
      <c r="YF2" s="29"/>
      <c r="YG2" s="29"/>
      <c r="YH2" s="29"/>
      <c r="YI2" s="29"/>
      <c r="YJ2" s="29"/>
      <c r="YK2" s="29"/>
      <c r="YL2" s="29"/>
      <c r="YM2" s="29"/>
      <c r="YN2" s="29"/>
      <c r="YO2" s="29"/>
      <c r="YP2" s="29"/>
      <c r="YQ2" s="29"/>
      <c r="YR2" s="29"/>
      <c r="YS2" s="29"/>
      <c r="YT2" s="29"/>
      <c r="YU2" s="29"/>
      <c r="YV2" s="29"/>
      <c r="YW2" s="29"/>
      <c r="YX2" s="29"/>
      <c r="YY2" s="29"/>
      <c r="YZ2" s="29"/>
      <c r="ZA2" s="29"/>
      <c r="ZB2" s="29"/>
      <c r="ZC2" s="29"/>
    </row>
    <row r="3" spans="1:679" s="6" customFormat="1" ht="20.100000000000001" customHeight="1">
      <c r="A3" s="3"/>
      <c r="B3" s="3"/>
      <c r="C3" s="4" t="str">
        <f>'Reposicionamento Tarifário'!D3</f>
        <v>Revisão Tarifária Periódica (4ª RTP)</v>
      </c>
      <c r="D3" s="5"/>
      <c r="E3" s="5"/>
      <c r="F3" s="5"/>
      <c r="G3" s="5"/>
      <c r="H3" s="5"/>
      <c r="I3" s="5"/>
      <c r="J3" s="5"/>
      <c r="K3" s="57"/>
      <c r="L3" s="852"/>
    </row>
    <row r="4" spans="1:679" s="6" customFormat="1" ht="19.5" customHeight="1">
      <c r="A4" s="3"/>
      <c r="B4" s="3"/>
      <c r="C4" s="4" t="s">
        <v>861</v>
      </c>
      <c r="D4" s="5"/>
      <c r="E4" s="5"/>
      <c r="F4" s="5"/>
      <c r="G4" s="5"/>
      <c r="H4" s="5"/>
      <c r="I4" s="5"/>
      <c r="J4" s="5"/>
      <c r="K4" s="57"/>
      <c r="L4" s="852"/>
    </row>
    <row r="5" spans="1:679" s="6" customFormat="1" ht="20.100000000000001" customHeight="1">
      <c r="A5" s="3"/>
      <c r="B5" s="3"/>
      <c r="C5" s="7" t="s">
        <v>88</v>
      </c>
      <c r="D5" s="5"/>
      <c r="E5" s="5"/>
      <c r="F5" s="5"/>
      <c r="G5" s="5"/>
      <c r="H5" s="5"/>
      <c r="I5" s="5"/>
      <c r="J5" s="5"/>
      <c r="K5" s="57"/>
      <c r="L5" s="852"/>
    </row>
    <row r="6" spans="1:679" s="9" customFormat="1" ht="26.45" customHeight="1">
      <c r="A6" s="2"/>
      <c r="B6" s="2"/>
      <c r="C6" s="8"/>
      <c r="D6" s="31"/>
      <c r="E6" s="31"/>
      <c r="F6" s="32"/>
      <c r="G6" s="31"/>
      <c r="H6" s="31"/>
      <c r="I6" s="58"/>
      <c r="J6" s="58"/>
      <c r="K6" s="57"/>
      <c r="L6" s="58"/>
      <c r="M6" s="1"/>
      <c r="N6" s="1"/>
      <c r="O6" s="1"/>
      <c r="P6" s="1"/>
      <c r="Q6" s="1"/>
      <c r="R6" s="1"/>
      <c r="S6" s="1"/>
      <c r="T6" s="1"/>
      <c r="U6" s="1"/>
      <c r="V6" s="1"/>
      <c r="W6" s="1"/>
      <c r="X6" s="1"/>
      <c r="Y6" s="1"/>
      <c r="Z6" s="1"/>
      <c r="AA6" s="1"/>
      <c r="AB6" s="1"/>
      <c r="AC6" s="1"/>
      <c r="AD6" s="1"/>
      <c r="AE6" s="1"/>
      <c r="AF6" s="1"/>
      <c r="AG6" s="1"/>
      <c r="AH6" s="1"/>
      <c r="AI6" s="1"/>
      <c r="AJ6" s="10"/>
    </row>
    <row r="7" spans="1:679" s="190" customFormat="1" ht="13.15" customHeight="1">
      <c r="A7" s="17"/>
      <c r="B7" s="17"/>
      <c r="C7" s="309"/>
      <c r="F7" s="148"/>
      <c r="I7" s="310"/>
      <c r="J7" s="310"/>
      <c r="K7" s="210"/>
      <c r="L7" s="310"/>
      <c r="M7" s="122"/>
      <c r="N7" s="122"/>
      <c r="O7" s="122"/>
      <c r="P7" s="122"/>
      <c r="Q7" s="122"/>
      <c r="R7" s="122"/>
      <c r="S7" s="122"/>
      <c r="T7" s="122"/>
      <c r="U7" s="122"/>
      <c r="V7" s="122"/>
      <c r="W7" s="122"/>
      <c r="X7" s="122"/>
      <c r="Y7" s="122"/>
      <c r="Z7" s="122"/>
      <c r="AA7" s="122"/>
      <c r="AB7" s="122"/>
      <c r="AC7" s="122"/>
      <c r="AD7" s="122"/>
      <c r="AE7" s="122"/>
      <c r="AF7" s="122"/>
      <c r="AG7" s="122"/>
      <c r="AH7" s="122"/>
      <c r="AI7" s="122"/>
      <c r="AJ7" s="311"/>
    </row>
    <row r="8" spans="1:679" ht="4.9000000000000004" customHeight="1">
      <c r="B8" s="312"/>
      <c r="C8" s="155"/>
      <c r="D8" s="156"/>
      <c r="E8" s="156"/>
      <c r="F8" s="156"/>
      <c r="G8" s="156"/>
      <c r="H8" s="156"/>
      <c r="I8" s="156"/>
      <c r="J8" s="156"/>
      <c r="K8" s="301"/>
    </row>
    <row r="9" spans="1:679" s="153" customFormat="1" ht="15" customHeight="1">
      <c r="B9" s="313"/>
      <c r="C9" s="314"/>
      <c r="D9" s="314" t="s">
        <v>862</v>
      </c>
      <c r="E9" s="314" t="s">
        <v>340</v>
      </c>
      <c r="F9" s="314"/>
      <c r="G9" s="314" t="s">
        <v>89</v>
      </c>
      <c r="H9" s="315"/>
      <c r="I9" s="315"/>
      <c r="J9" s="315"/>
      <c r="K9" s="316"/>
      <c r="L9" s="853"/>
      <c r="M9" s="181"/>
    </row>
    <row r="10" spans="1:679" ht="7.5" customHeight="1">
      <c r="B10" s="317"/>
      <c r="C10" s="306"/>
      <c r="D10" s="251"/>
      <c r="E10" s="251"/>
      <c r="F10" s="251"/>
      <c r="G10" s="251"/>
      <c r="H10" s="251"/>
      <c r="I10" s="251"/>
      <c r="J10" s="251"/>
      <c r="K10" s="318"/>
      <c r="L10" s="479"/>
    </row>
    <row r="11" spans="1:679" ht="7.5" customHeight="1">
      <c r="B11" s="317"/>
      <c r="C11" s="250"/>
      <c r="D11" s="254"/>
      <c r="E11" s="254"/>
      <c r="F11" s="254"/>
      <c r="G11" s="254"/>
      <c r="H11" s="254"/>
      <c r="I11" s="254"/>
      <c r="J11" s="254"/>
      <c r="K11" s="318"/>
      <c r="L11" s="603"/>
    </row>
    <row r="12" spans="1:679" s="157" customFormat="1" ht="15" customHeight="1">
      <c r="B12" s="319"/>
      <c r="C12" s="320" t="s">
        <v>91</v>
      </c>
      <c r="D12" s="320" t="s">
        <v>863</v>
      </c>
      <c r="E12" s="320"/>
      <c r="F12" s="320"/>
      <c r="G12" s="323" t="s">
        <v>864</v>
      </c>
      <c r="H12" s="320"/>
      <c r="I12" s="320"/>
      <c r="J12" s="320"/>
      <c r="K12" s="321"/>
      <c r="L12" s="853"/>
    </row>
    <row r="13" spans="1:679" ht="7.5" customHeight="1">
      <c r="B13" s="317"/>
      <c r="C13" s="306"/>
      <c r="D13" s="251"/>
      <c r="E13" s="251"/>
      <c r="F13" s="251"/>
      <c r="G13" s="251"/>
      <c r="H13" s="251"/>
      <c r="I13" s="251"/>
      <c r="J13" s="251"/>
      <c r="K13" s="318"/>
      <c r="L13" s="603"/>
    </row>
    <row r="14" spans="1:679" ht="15" customHeight="1">
      <c r="B14" s="317"/>
      <c r="C14" s="306"/>
      <c r="D14" s="323" t="s">
        <v>865</v>
      </c>
      <c r="E14" s="965">
        <f>(E15+E16)*E17</f>
        <v>460082560.42130291</v>
      </c>
      <c r="F14" s="324"/>
      <c r="G14" s="324"/>
      <c r="H14" s="251"/>
      <c r="I14" s="251"/>
      <c r="J14" s="251"/>
      <c r="K14" s="318"/>
      <c r="L14" s="856"/>
    </row>
    <row r="15" spans="1:679" ht="15" customHeight="1">
      <c r="B15" s="317"/>
      <c r="C15" s="306"/>
      <c r="D15" s="325" t="s">
        <v>866</v>
      </c>
      <c r="E15" s="849">
        <v>5354327461.7952805</v>
      </c>
      <c r="F15" s="324"/>
      <c r="G15" s="326" t="s">
        <v>867</v>
      </c>
      <c r="H15" s="251"/>
      <c r="I15" s="251"/>
      <c r="J15" s="324"/>
      <c r="K15" s="318"/>
      <c r="L15" s="856"/>
    </row>
    <row r="16" spans="1:679" ht="15" customHeight="1">
      <c r="B16" s="317"/>
      <c r="C16" s="306"/>
      <c r="D16" s="325" t="s">
        <v>868</v>
      </c>
      <c r="E16" s="849">
        <f>SUM('BAR Incremental'!L:L)</f>
        <v>729189042.52301669</v>
      </c>
      <c r="F16" s="324"/>
      <c r="G16" s="326" t="s">
        <v>869</v>
      </c>
      <c r="H16" s="251"/>
      <c r="I16" s="251"/>
      <c r="J16" s="324"/>
      <c r="K16" s="318"/>
      <c r="L16" s="856"/>
    </row>
    <row r="17" spans="1:12" ht="15" customHeight="1">
      <c r="B17" s="317"/>
      <c r="C17" s="306"/>
      <c r="D17" s="325" t="s">
        <v>37</v>
      </c>
      <c r="E17" s="258">
        <f>WACC!D24</f>
        <v>7.562773275863062E-2</v>
      </c>
      <c r="F17" s="324"/>
      <c r="G17" s="251" t="s">
        <v>870</v>
      </c>
      <c r="H17" s="251"/>
      <c r="I17" s="251"/>
      <c r="J17" s="251"/>
      <c r="K17" s="318"/>
      <c r="L17" s="603"/>
    </row>
    <row r="18" spans="1:12" ht="7.5" customHeight="1">
      <c r="B18" s="317"/>
      <c r="C18" s="306"/>
      <c r="D18" s="325"/>
      <c r="E18" s="324"/>
      <c r="F18" s="324"/>
      <c r="G18" s="251"/>
      <c r="H18" s="251"/>
      <c r="I18" s="251"/>
      <c r="J18" s="251"/>
      <c r="K18" s="318"/>
      <c r="L18" s="603"/>
    </row>
    <row r="19" spans="1:12" ht="7.5" customHeight="1">
      <c r="B19" s="317"/>
      <c r="C19" s="306"/>
      <c r="D19" s="325"/>
      <c r="E19" s="251"/>
      <c r="F19" s="251"/>
      <c r="G19" s="251"/>
      <c r="H19" s="251"/>
      <c r="I19" s="251"/>
      <c r="J19" s="251"/>
      <c r="K19" s="318"/>
      <c r="L19" s="603"/>
    </row>
    <row r="20" spans="1:12" ht="15" customHeight="1" thickBot="1">
      <c r="B20" s="317"/>
      <c r="C20" s="446"/>
      <c r="D20" s="450" t="s">
        <v>865</v>
      </c>
      <c r="E20" s="447">
        <f>E14</f>
        <v>460082560.42130291</v>
      </c>
      <c r="F20" s="448"/>
      <c r="G20" s="446" t="s">
        <v>863</v>
      </c>
      <c r="H20" s="446"/>
      <c r="I20" s="446"/>
      <c r="J20" s="446"/>
      <c r="K20" s="318"/>
      <c r="L20" s="853"/>
    </row>
    <row r="21" spans="1:12" ht="15" customHeight="1">
      <c r="B21" s="317"/>
      <c r="C21" s="306"/>
      <c r="D21" s="251"/>
      <c r="E21" s="255"/>
      <c r="F21" s="256"/>
      <c r="G21" s="251"/>
      <c r="H21" s="251"/>
      <c r="I21" s="251"/>
      <c r="J21" s="251"/>
      <c r="K21" s="318"/>
      <c r="L21" s="857"/>
    </row>
    <row r="22" spans="1:12" ht="7.5" customHeight="1">
      <c r="B22" s="317"/>
      <c r="C22" s="250"/>
      <c r="D22" s="254"/>
      <c r="E22" s="254"/>
      <c r="F22" s="254"/>
      <c r="G22" s="254"/>
      <c r="H22" s="254"/>
      <c r="I22" s="254"/>
      <c r="J22" s="254"/>
      <c r="K22" s="318"/>
      <c r="L22" s="603"/>
    </row>
    <row r="23" spans="1:12" ht="15" customHeight="1">
      <c r="B23" s="317"/>
      <c r="C23" s="307" t="s">
        <v>871</v>
      </c>
      <c r="D23" s="320" t="s">
        <v>872</v>
      </c>
      <c r="E23" s="320"/>
      <c r="F23" s="323" t="s">
        <v>873</v>
      </c>
      <c r="G23" s="320"/>
      <c r="H23" s="320"/>
      <c r="I23" s="320"/>
      <c r="J23" s="320"/>
      <c r="K23" s="318"/>
      <c r="L23" s="603"/>
    </row>
    <row r="24" spans="1:12" s="157" customFormat="1" ht="7.5" customHeight="1">
      <c r="B24" s="319"/>
      <c r="C24" s="307"/>
      <c r="D24" s="320"/>
      <c r="E24" s="322"/>
      <c r="F24" s="322"/>
      <c r="G24" s="320"/>
      <c r="H24" s="320"/>
      <c r="I24" s="320"/>
      <c r="J24" s="320"/>
      <c r="K24" s="321"/>
      <c r="L24" s="853"/>
    </row>
    <row r="25" spans="1:12" ht="15" customHeight="1">
      <c r="B25" s="317"/>
      <c r="C25" s="306"/>
      <c r="D25" s="325"/>
      <c r="E25" s="326"/>
      <c r="F25" s="324"/>
      <c r="G25" s="251"/>
      <c r="H25" s="251"/>
      <c r="I25" s="251"/>
      <c r="J25" s="251"/>
      <c r="K25" s="318"/>
      <c r="L25" s="603"/>
    </row>
    <row r="26" spans="1:12" ht="15" customHeight="1">
      <c r="B26" s="317"/>
      <c r="C26" s="306"/>
      <c r="D26" s="325" t="s">
        <v>874</v>
      </c>
      <c r="E26" s="326" t="s">
        <v>875</v>
      </c>
      <c r="F26" s="324"/>
      <c r="G26" s="251"/>
      <c r="H26" s="251"/>
      <c r="I26" s="251"/>
      <c r="J26" s="251"/>
      <c r="K26" s="318"/>
      <c r="L26" s="603"/>
    </row>
    <row r="27" spans="1:12" ht="15" customHeight="1">
      <c r="B27" s="317"/>
      <c r="C27" s="306"/>
      <c r="D27" s="325" t="s">
        <v>876</v>
      </c>
      <c r="E27" s="326" t="s">
        <v>877</v>
      </c>
      <c r="F27" s="324"/>
      <c r="G27" s="251"/>
      <c r="H27" s="251"/>
      <c r="I27" s="251"/>
      <c r="J27" s="251"/>
      <c r="K27" s="318"/>
      <c r="L27" s="603"/>
    </row>
    <row r="28" spans="1:12" ht="15" customHeight="1">
      <c r="B28" s="317"/>
      <c r="C28" s="306"/>
      <c r="D28" s="325" t="s">
        <v>878</v>
      </c>
      <c r="E28" s="326" t="s">
        <v>879</v>
      </c>
      <c r="F28" s="324"/>
      <c r="G28" s="251"/>
      <c r="H28" s="251"/>
      <c r="I28" s="251"/>
      <c r="J28" s="251"/>
      <c r="K28" s="318"/>
      <c r="L28" s="603"/>
    </row>
    <row r="29" spans="1:12" ht="15" customHeight="1">
      <c r="B29" s="317"/>
      <c r="C29" s="306"/>
      <c r="D29" s="325" t="s">
        <v>880</v>
      </c>
      <c r="E29" s="326" t="s">
        <v>881</v>
      </c>
      <c r="F29" s="324"/>
      <c r="G29" s="251"/>
      <c r="H29" s="251"/>
      <c r="I29" s="251"/>
      <c r="J29" s="251"/>
      <c r="K29" s="318"/>
      <c r="L29" s="854"/>
    </row>
    <row r="30" spans="1:12" ht="7.5" customHeight="1">
      <c r="B30" s="317"/>
      <c r="C30" s="306"/>
      <c r="D30" s="325"/>
      <c r="E30" s="251"/>
      <c r="F30" s="251"/>
      <c r="G30" s="251"/>
      <c r="H30" s="251"/>
      <c r="I30" s="251"/>
      <c r="J30" s="251"/>
      <c r="K30" s="318"/>
      <c r="L30" s="603"/>
    </row>
    <row r="31" spans="1:12" ht="15" customHeight="1" thickBot="1">
      <c r="B31" s="317"/>
      <c r="C31" s="450"/>
      <c r="D31" s="450" t="s">
        <v>882</v>
      </c>
      <c r="E31" s="451">
        <v>166258741.23236287</v>
      </c>
      <c r="F31" s="448"/>
      <c r="G31" s="446" t="s">
        <v>883</v>
      </c>
      <c r="H31" s="446"/>
      <c r="I31" s="446"/>
      <c r="J31" s="446"/>
      <c r="K31" s="318"/>
      <c r="L31" s="853"/>
    </row>
    <row r="32" spans="1:12" s="161" customFormat="1" ht="15.75" thickBot="1">
      <c r="A32" s="114"/>
      <c r="B32" s="317"/>
      <c r="C32" s="450"/>
      <c r="D32" s="450" t="s">
        <v>882</v>
      </c>
      <c r="E32" s="451">
        <f>SUM('BAR Incremental'!M:M)</f>
        <v>25992768.366275273</v>
      </c>
      <c r="F32" s="450"/>
      <c r="G32" s="450" t="s">
        <v>884</v>
      </c>
      <c r="H32" s="450"/>
      <c r="I32" s="450"/>
      <c r="J32" s="450"/>
      <c r="K32" s="330"/>
      <c r="L32" s="856"/>
    </row>
    <row r="33" spans="2:12" s="161" customFormat="1" ht="15" customHeight="1">
      <c r="B33" s="327"/>
      <c r="C33" s="328"/>
      <c r="D33" s="328"/>
      <c r="E33" s="259"/>
      <c r="F33" s="329"/>
      <c r="G33" s="261"/>
      <c r="H33" s="261"/>
      <c r="I33" s="261"/>
      <c r="J33" s="261"/>
      <c r="K33" s="330"/>
      <c r="L33" s="853"/>
    </row>
    <row r="34" spans="2:12" s="161" customFormat="1" ht="15" customHeight="1">
      <c r="B34" s="327"/>
      <c r="C34" s="250"/>
      <c r="D34" s="254"/>
      <c r="E34" s="254"/>
      <c r="F34" s="254"/>
      <c r="G34" s="254"/>
      <c r="H34" s="254"/>
      <c r="I34" s="254"/>
      <c r="J34" s="254"/>
      <c r="K34" s="330"/>
      <c r="L34" s="603"/>
    </row>
    <row r="35" spans="2:12" s="161" customFormat="1" ht="15" customHeight="1">
      <c r="B35" s="327"/>
      <c r="C35" s="307" t="s">
        <v>98</v>
      </c>
      <c r="D35" s="320" t="s">
        <v>885</v>
      </c>
      <c r="E35" s="320"/>
      <c r="F35" s="320"/>
      <c r="G35" s="320"/>
      <c r="H35" s="325" t="s">
        <v>886</v>
      </c>
      <c r="I35" s="251"/>
      <c r="J35" s="251"/>
      <c r="K35" s="330"/>
      <c r="L35" s="603"/>
    </row>
    <row r="36" spans="2:12" s="161" customFormat="1" ht="15" customHeight="1">
      <c r="B36" s="327"/>
      <c r="C36" s="306"/>
      <c r="D36" s="325"/>
      <c r="E36" s="251"/>
      <c r="F36" s="251"/>
      <c r="G36" s="251"/>
      <c r="H36" s="251"/>
      <c r="I36" s="251"/>
      <c r="J36" s="251"/>
      <c r="K36" s="330"/>
      <c r="L36" s="603"/>
    </row>
    <row r="37" spans="2:12" s="161" customFormat="1" ht="15" customHeight="1">
      <c r="B37" s="327"/>
      <c r="C37" s="306"/>
      <c r="D37" s="325" t="s">
        <v>37</v>
      </c>
      <c r="E37" s="326">
        <f>E17</f>
        <v>7.562773275863062E-2</v>
      </c>
      <c r="F37" s="331"/>
      <c r="G37" s="251" t="s">
        <v>870</v>
      </c>
      <c r="H37" s="251"/>
      <c r="I37" s="251"/>
      <c r="J37" s="251"/>
      <c r="K37" s="330"/>
      <c r="L37" s="603"/>
    </row>
    <row r="38" spans="2:12" s="161" customFormat="1" ht="15" customHeight="1">
      <c r="B38" s="327"/>
      <c r="C38" s="306"/>
      <c r="D38" s="325" t="s">
        <v>887</v>
      </c>
      <c r="E38" s="849">
        <f>Almoxarifado!E10</f>
        <v>19402248.867312826</v>
      </c>
      <c r="F38" s="324"/>
      <c r="G38" s="1091" t="s">
        <v>888</v>
      </c>
      <c r="H38" s="1091"/>
      <c r="I38" s="1091"/>
      <c r="J38" s="1091"/>
      <c r="K38" s="330"/>
      <c r="L38" s="603"/>
    </row>
    <row r="39" spans="2:12" s="161" customFormat="1" ht="15">
      <c r="B39" s="327"/>
      <c r="C39" s="306"/>
      <c r="D39" s="325"/>
      <c r="E39" s="324"/>
      <c r="F39" s="324"/>
      <c r="G39" s="1091"/>
      <c r="H39" s="1091"/>
      <c r="I39" s="1091"/>
      <c r="J39" s="1091"/>
      <c r="K39" s="330"/>
      <c r="L39" s="603"/>
    </row>
    <row r="40" spans="2:12" s="161" customFormat="1" ht="15" customHeight="1" thickBot="1">
      <c r="B40" s="327"/>
      <c r="C40" s="450"/>
      <c r="D40" s="450" t="s">
        <v>889</v>
      </c>
      <c r="E40" s="447">
        <f>E38*E37</f>
        <v>1467348.0922535781</v>
      </c>
      <c r="F40" s="448"/>
      <c r="G40" s="446" t="s">
        <v>890</v>
      </c>
      <c r="H40" s="446"/>
      <c r="I40" s="446"/>
      <c r="J40" s="446"/>
      <c r="K40" s="330"/>
      <c r="L40" s="853"/>
    </row>
    <row r="41" spans="2:12" ht="7.5" customHeight="1">
      <c r="B41" s="317"/>
      <c r="C41" s="250"/>
      <c r="D41" s="254"/>
      <c r="E41" s="254"/>
      <c r="F41" s="254"/>
      <c r="G41" s="254"/>
      <c r="H41" s="254"/>
      <c r="I41" s="254"/>
      <c r="J41" s="254"/>
      <c r="K41" s="318"/>
      <c r="L41" s="603"/>
    </row>
    <row r="42" spans="2:12" s="157" customFormat="1" ht="15" customHeight="1">
      <c r="B42" s="319"/>
      <c r="C42" s="307"/>
      <c r="D42" s="320" t="s">
        <v>891</v>
      </c>
      <c r="E42" s="320"/>
      <c r="F42" s="320"/>
      <c r="G42" s="320" t="s">
        <v>892</v>
      </c>
      <c r="H42" s="320"/>
      <c r="I42" s="320"/>
      <c r="J42" s="320"/>
      <c r="K42" s="321"/>
      <c r="L42" s="853"/>
    </row>
    <row r="43" spans="2:12" s="157" customFormat="1" ht="7.5" customHeight="1">
      <c r="B43" s="319"/>
      <c r="C43" s="307"/>
      <c r="D43" s="320"/>
      <c r="E43" s="322"/>
      <c r="F43" s="322"/>
      <c r="G43" s="320"/>
      <c r="H43" s="320"/>
      <c r="I43" s="320"/>
      <c r="J43" s="320"/>
      <c r="K43" s="321"/>
      <c r="L43" s="853"/>
    </row>
    <row r="44" spans="2:12" ht="15" customHeight="1">
      <c r="B44" s="317"/>
      <c r="C44" s="306"/>
      <c r="D44" s="251" t="s">
        <v>893</v>
      </c>
      <c r="E44" s="966">
        <f>E20*E47</f>
        <v>469636801.04494244</v>
      </c>
      <c r="F44" s="256"/>
      <c r="G44" s="251" t="s">
        <v>863</v>
      </c>
      <c r="H44" s="251"/>
      <c r="I44" s="251"/>
      <c r="J44" s="251"/>
      <c r="K44" s="318"/>
      <c r="L44" s="855"/>
    </row>
    <row r="45" spans="2:12" ht="15" customHeight="1">
      <c r="B45" s="317"/>
      <c r="C45" s="306"/>
      <c r="D45" s="251" t="s">
        <v>894</v>
      </c>
      <c r="E45" s="966">
        <f>SUM(E31:E32)*E47</f>
        <v>196243873.88491178</v>
      </c>
      <c r="F45" s="256"/>
      <c r="G45" s="251" t="s">
        <v>872</v>
      </c>
      <c r="H45" s="251"/>
      <c r="I45" s="251"/>
      <c r="J45" s="251"/>
      <c r="K45" s="318"/>
      <c r="L45" s="854"/>
    </row>
    <row r="46" spans="2:12" ht="15" customHeight="1">
      <c r="B46" s="317"/>
      <c r="C46" s="306"/>
      <c r="D46" s="251" t="s">
        <v>895</v>
      </c>
      <c r="E46" s="966">
        <f>E40*E47</f>
        <v>1497819.5727182829</v>
      </c>
      <c r="F46" s="256"/>
      <c r="G46" s="251" t="s">
        <v>890</v>
      </c>
      <c r="H46" s="251"/>
      <c r="I46" s="251"/>
      <c r="J46" s="251"/>
      <c r="K46" s="318"/>
      <c r="L46" s="855"/>
    </row>
    <row r="47" spans="2:12" ht="15" customHeight="1">
      <c r="B47" s="317"/>
      <c r="C47" s="306"/>
      <c r="D47" s="251" t="s">
        <v>896</v>
      </c>
      <c r="E47" s="257">
        <f>' Índice_atualização'!L33/' Índice_atualização'!L28</f>
        <v>1.0207663611828508</v>
      </c>
      <c r="F47" s="256"/>
      <c r="G47" s="251" t="s">
        <v>897</v>
      </c>
      <c r="H47" s="251"/>
      <c r="I47" s="251"/>
      <c r="J47" s="251"/>
      <c r="K47" s="318"/>
      <c r="L47" s="855"/>
    </row>
    <row r="48" spans="2:12" ht="15" customHeight="1">
      <c r="B48" s="317"/>
      <c r="C48" s="306"/>
      <c r="D48" s="251"/>
      <c r="E48" s="255"/>
      <c r="F48" s="256"/>
      <c r="G48" s="251"/>
      <c r="H48" s="251"/>
      <c r="I48" s="251"/>
      <c r="J48" s="251"/>
      <c r="K48" s="318"/>
      <c r="L48" s="855"/>
    </row>
    <row r="49" spans="2:12" ht="15" customHeight="1" thickBot="1">
      <c r="B49" s="317"/>
      <c r="C49" s="446"/>
      <c r="D49" s="446" t="s">
        <v>898</v>
      </c>
      <c r="E49" s="447">
        <f>E44+E45+E46</f>
        <v>667378494.50257242</v>
      </c>
      <c r="F49" s="448"/>
      <c r="G49" s="446" t="s">
        <v>891</v>
      </c>
      <c r="H49" s="446"/>
      <c r="I49" s="446"/>
      <c r="J49" s="449"/>
      <c r="K49" s="318"/>
      <c r="L49" s="855"/>
    </row>
    <row r="50" spans="2:12" ht="15" customHeight="1">
      <c r="B50" s="317"/>
      <c r="C50" s="306"/>
      <c r="D50" s="251"/>
      <c r="E50" s="255"/>
      <c r="F50" s="256"/>
      <c r="G50" s="251"/>
      <c r="H50" s="251"/>
      <c r="I50" s="251"/>
      <c r="J50" s="251"/>
      <c r="K50" s="318"/>
      <c r="L50" s="855"/>
    </row>
    <row r="51" spans="2:12" ht="7.5" customHeight="1">
      <c r="B51" s="332"/>
      <c r="C51" s="333"/>
      <c r="D51" s="334"/>
      <c r="E51" s="334"/>
      <c r="F51" s="334"/>
      <c r="G51" s="334"/>
      <c r="H51" s="334"/>
      <c r="I51" s="334"/>
      <c r="J51" s="334"/>
      <c r="K51" s="335"/>
      <c r="L51" s="603"/>
    </row>
    <row r="52" spans="2:12" ht="13.9" customHeight="1">
      <c r="C52" s="306"/>
      <c r="D52" s="251"/>
      <c r="E52" s="251"/>
      <c r="F52" s="251"/>
      <c r="G52" s="251"/>
      <c r="H52" s="251"/>
      <c r="I52" s="251"/>
      <c r="J52" s="324"/>
      <c r="L52" s="855"/>
    </row>
    <row r="53" spans="2:12" ht="7.5" customHeight="1">
      <c r="B53" s="163"/>
      <c r="C53" s="162"/>
      <c r="D53" s="163"/>
      <c r="E53" s="163"/>
      <c r="F53" s="163"/>
      <c r="G53" s="163"/>
      <c r="H53" s="163"/>
      <c r="I53" s="163"/>
      <c r="J53" s="163"/>
      <c r="K53" s="163"/>
      <c r="L53" s="187"/>
    </row>
    <row r="54" spans="2:12" ht="21.75" customHeight="1">
      <c r="C54" s="164"/>
      <c r="D54" s="164"/>
      <c r="E54" s="164"/>
      <c r="F54" s="164"/>
      <c r="G54" s="164"/>
      <c r="H54" s="164"/>
      <c r="I54" s="164"/>
      <c r="J54" s="164"/>
      <c r="L54" s="858"/>
    </row>
    <row r="55" spans="2:12" ht="15" hidden="1" customHeight="1"/>
    <row r="56" spans="2:12" ht="15" hidden="1" customHeight="1"/>
    <row r="57" spans="2:12" ht="12.75" hidden="1"/>
    <row r="58" spans="2:12" ht="12.75" hidden="1"/>
    <row r="59" spans="2:12" ht="12.75" hidden="1"/>
    <row r="60" spans="2:12" ht="12.75" hidden="1"/>
    <row r="61" spans="2:12" ht="12.75" hidden="1"/>
    <row r="62" spans="2:12" ht="12.75" hidden="1"/>
    <row r="63" spans="2:12" ht="12.75" hidden="1"/>
    <row r="64" spans="2:12" ht="12.75" hidden="1"/>
    <row r="65" ht="12.75" hidden="1"/>
    <row r="66" ht="12.75" hidden="1"/>
    <row r="67" ht="12.75" hidden="1"/>
    <row r="68" ht="12.75" hidden="1"/>
    <row r="69" ht="12.75" hidden="1"/>
    <row r="70" ht="12.75" hidden="1"/>
  </sheetData>
  <mergeCells count="1">
    <mergeCell ref="G38:J39"/>
  </mergeCells>
  <pageMargins left="0.75" right="0.75" top="1" bottom="1" header="0.5" footer="0.5"/>
  <pageSetup paperSize="9"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C37742-A11C-4E22-BD7A-40F7BF27C167}">
  <sheetPr>
    <tabColor theme="7"/>
  </sheetPr>
  <dimension ref="A1:YX80"/>
  <sheetViews>
    <sheetView showGridLines="0" zoomScaleNormal="100" workbookViewId="0">
      <selection activeCell="P6" sqref="P6"/>
    </sheetView>
  </sheetViews>
  <sheetFormatPr defaultColWidth="9.140625" defaultRowHeight="0" customHeight="1" zeroHeight="1"/>
  <cols>
    <col min="1" max="1" width="1.7109375" style="114" customWidth="1"/>
    <col min="2" max="2" width="4.140625" style="152" bestFit="1" customWidth="1"/>
    <col min="3" max="3" width="8" style="114" customWidth="1"/>
    <col min="4" max="4" width="18.42578125" style="152" customWidth="1"/>
    <col min="5" max="5" width="16.28515625" style="152" customWidth="1"/>
    <col min="6" max="6" width="10.5703125" style="152" customWidth="1"/>
    <col min="7" max="7" width="16" style="152" customWidth="1"/>
    <col min="8" max="8" width="11.140625" style="152" customWidth="1"/>
    <col min="9" max="9" width="16" style="152" customWidth="1"/>
    <col min="10" max="10" width="11.5703125" style="152" customWidth="1"/>
    <col min="11" max="11" width="15.5703125" style="152" customWidth="1"/>
    <col min="12" max="13" width="16.7109375" style="114" customWidth="1"/>
    <col min="14" max="696" width="9.140625" style="114" customWidth="1"/>
    <col min="697" max="16384" width="9.140625" style="114"/>
  </cols>
  <sheetData>
    <row r="1" spans="1:674" ht="9.9499999999999993" customHeight="1"/>
    <row r="2" spans="1:674" s="30" customFormat="1" ht="24.95" customHeight="1">
      <c r="A2" s="2"/>
      <c r="B2" s="27" t="str">
        <f>'Reposicionamento Tarifário'!D2</f>
        <v>Companhia de Saneamento Ambiental do Distrito Federal - CAESB</v>
      </c>
      <c r="C2" s="28"/>
      <c r="D2" s="282"/>
      <c r="E2" s="282"/>
      <c r="F2" s="282"/>
      <c r="G2" s="282"/>
      <c r="H2" s="282"/>
      <c r="I2" s="282"/>
      <c r="J2" s="282"/>
      <c r="K2" s="283"/>
      <c r="L2" s="57"/>
      <c r="M2" s="57"/>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c r="IT2" s="29"/>
      <c r="IU2" s="29"/>
      <c r="IV2" s="29"/>
      <c r="IW2" s="29"/>
      <c r="IX2" s="29"/>
      <c r="IY2" s="29"/>
      <c r="IZ2" s="29"/>
      <c r="JA2" s="29"/>
      <c r="JB2" s="29"/>
      <c r="JC2" s="29"/>
      <c r="JD2" s="29"/>
      <c r="JE2" s="29"/>
      <c r="JF2" s="29"/>
      <c r="JG2" s="29"/>
      <c r="JH2" s="29"/>
      <c r="JI2" s="29"/>
      <c r="JJ2" s="29"/>
      <c r="JK2" s="29"/>
      <c r="JL2" s="29"/>
      <c r="JM2" s="29"/>
      <c r="JN2" s="29"/>
      <c r="JO2" s="29"/>
      <c r="JP2" s="29"/>
      <c r="JQ2" s="29"/>
      <c r="JR2" s="29"/>
      <c r="JS2" s="29"/>
      <c r="JT2" s="29"/>
      <c r="JU2" s="29"/>
      <c r="JV2" s="29"/>
      <c r="JW2" s="29"/>
      <c r="JX2" s="29"/>
      <c r="JY2" s="29"/>
      <c r="JZ2" s="29"/>
      <c r="KA2" s="29"/>
      <c r="KB2" s="29"/>
      <c r="KC2" s="29"/>
      <c r="KD2" s="29"/>
      <c r="KE2" s="29"/>
      <c r="KF2" s="29"/>
      <c r="KG2" s="29"/>
      <c r="KH2" s="29"/>
      <c r="KI2" s="29"/>
      <c r="KJ2" s="29"/>
      <c r="KK2" s="29"/>
      <c r="KL2" s="29"/>
      <c r="KM2" s="29"/>
      <c r="KN2" s="29"/>
      <c r="KO2" s="29"/>
      <c r="KP2" s="29"/>
      <c r="KQ2" s="29"/>
      <c r="KR2" s="29"/>
      <c r="KS2" s="29"/>
      <c r="KT2" s="29"/>
      <c r="KU2" s="29"/>
      <c r="KV2" s="29"/>
      <c r="KW2" s="29"/>
      <c r="KX2" s="29"/>
      <c r="KY2" s="29"/>
      <c r="KZ2" s="29"/>
      <c r="LA2" s="29"/>
      <c r="LB2" s="29"/>
      <c r="LC2" s="29"/>
      <c r="LD2" s="29"/>
      <c r="LE2" s="29"/>
      <c r="LF2" s="29"/>
      <c r="LG2" s="29"/>
      <c r="LH2" s="29"/>
      <c r="LI2" s="29"/>
      <c r="LJ2" s="29"/>
      <c r="LK2" s="29"/>
      <c r="LL2" s="29"/>
      <c r="LM2" s="29"/>
      <c r="LN2" s="29"/>
      <c r="LO2" s="29"/>
      <c r="LP2" s="29"/>
      <c r="LQ2" s="29"/>
      <c r="LR2" s="29"/>
      <c r="LS2" s="29"/>
      <c r="LT2" s="29"/>
      <c r="LU2" s="29"/>
      <c r="LV2" s="29"/>
      <c r="LW2" s="29"/>
      <c r="LX2" s="29"/>
      <c r="LY2" s="29"/>
      <c r="LZ2" s="29"/>
      <c r="MA2" s="29"/>
      <c r="MB2" s="29"/>
      <c r="MC2" s="29"/>
      <c r="MD2" s="29"/>
      <c r="ME2" s="29"/>
      <c r="MF2" s="29"/>
      <c r="MG2" s="29"/>
      <c r="MH2" s="29"/>
      <c r="MI2" s="29"/>
      <c r="MJ2" s="29"/>
      <c r="MK2" s="29"/>
      <c r="ML2" s="29"/>
      <c r="MM2" s="29"/>
      <c r="MN2" s="29"/>
      <c r="MO2" s="29"/>
      <c r="MP2" s="29"/>
      <c r="MQ2" s="29"/>
      <c r="MR2" s="29"/>
      <c r="MS2" s="29"/>
      <c r="MT2" s="29"/>
      <c r="MU2" s="29"/>
      <c r="MV2" s="29"/>
      <c r="MW2" s="29"/>
      <c r="MX2" s="29"/>
      <c r="MY2" s="29"/>
      <c r="MZ2" s="29"/>
      <c r="NA2" s="29"/>
      <c r="NB2" s="29"/>
      <c r="NC2" s="29"/>
      <c r="ND2" s="29"/>
      <c r="NE2" s="29"/>
      <c r="NF2" s="29"/>
      <c r="NG2" s="29"/>
      <c r="NH2" s="29"/>
      <c r="NI2" s="29"/>
      <c r="NJ2" s="29"/>
      <c r="NK2" s="29"/>
      <c r="NL2" s="29"/>
      <c r="NM2" s="29"/>
      <c r="NN2" s="29"/>
      <c r="NO2" s="29"/>
      <c r="NP2" s="29"/>
      <c r="NQ2" s="29"/>
      <c r="NR2" s="29"/>
      <c r="NS2" s="29"/>
      <c r="NT2" s="29"/>
      <c r="NU2" s="29"/>
      <c r="NV2" s="29"/>
      <c r="NW2" s="29"/>
      <c r="NX2" s="29"/>
      <c r="NY2" s="29"/>
      <c r="NZ2" s="29"/>
      <c r="OA2" s="29"/>
      <c r="OB2" s="29"/>
      <c r="OC2" s="29"/>
      <c r="OD2" s="29"/>
      <c r="OE2" s="29"/>
      <c r="OF2" s="29"/>
      <c r="OG2" s="29"/>
      <c r="OH2" s="29"/>
      <c r="OI2" s="29"/>
      <c r="OJ2" s="29"/>
      <c r="OK2" s="29"/>
      <c r="OL2" s="29"/>
      <c r="OM2" s="29"/>
      <c r="ON2" s="29"/>
      <c r="OO2" s="29"/>
      <c r="OP2" s="29"/>
      <c r="OQ2" s="29"/>
      <c r="OR2" s="29"/>
      <c r="OS2" s="29"/>
      <c r="OT2" s="29"/>
      <c r="OU2" s="29"/>
      <c r="OV2" s="29"/>
      <c r="OW2" s="29"/>
      <c r="OX2" s="29"/>
      <c r="OY2" s="29"/>
      <c r="OZ2" s="29"/>
      <c r="PA2" s="29"/>
      <c r="PB2" s="29"/>
      <c r="PC2" s="29"/>
      <c r="PD2" s="29"/>
      <c r="PE2" s="29"/>
      <c r="PF2" s="29"/>
      <c r="PG2" s="29"/>
      <c r="PH2" s="29"/>
      <c r="PI2" s="29"/>
      <c r="PJ2" s="29"/>
      <c r="PK2" s="29"/>
      <c r="PL2" s="29"/>
      <c r="PM2" s="29"/>
      <c r="PN2" s="29"/>
      <c r="PO2" s="29"/>
      <c r="PP2" s="29"/>
      <c r="PQ2" s="29"/>
      <c r="PR2" s="29"/>
      <c r="PS2" s="29"/>
      <c r="PT2" s="29"/>
      <c r="PU2" s="29"/>
      <c r="PV2" s="29"/>
      <c r="PW2" s="29"/>
      <c r="PX2" s="29"/>
      <c r="PY2" s="29"/>
      <c r="PZ2" s="29"/>
      <c r="QA2" s="29"/>
      <c r="QB2" s="29"/>
      <c r="QC2" s="29"/>
      <c r="QD2" s="29"/>
      <c r="QE2" s="29"/>
      <c r="QF2" s="29"/>
      <c r="QG2" s="29"/>
      <c r="QH2" s="29"/>
      <c r="QI2" s="29"/>
      <c r="QJ2" s="29"/>
      <c r="QK2" s="29"/>
      <c r="QL2" s="29"/>
      <c r="QM2" s="29"/>
      <c r="QN2" s="29"/>
      <c r="QO2" s="29"/>
      <c r="QP2" s="29"/>
      <c r="QQ2" s="29"/>
      <c r="QR2" s="29"/>
      <c r="QS2" s="29"/>
      <c r="QT2" s="29"/>
      <c r="QU2" s="29"/>
      <c r="QV2" s="29"/>
      <c r="QW2" s="29"/>
      <c r="QX2" s="29"/>
      <c r="QY2" s="29"/>
      <c r="QZ2" s="29"/>
      <c r="RA2" s="29"/>
      <c r="RB2" s="29"/>
      <c r="RC2" s="29"/>
      <c r="RD2" s="29"/>
      <c r="RE2" s="29"/>
      <c r="RF2" s="29"/>
      <c r="RG2" s="29"/>
      <c r="RH2" s="29"/>
      <c r="RI2" s="29"/>
      <c r="RJ2" s="29"/>
      <c r="RK2" s="29"/>
      <c r="RL2" s="29"/>
      <c r="RM2" s="29"/>
      <c r="RN2" s="29"/>
      <c r="RO2" s="29"/>
      <c r="RP2" s="29"/>
      <c r="RQ2" s="29"/>
      <c r="RR2" s="29"/>
      <c r="RS2" s="29"/>
      <c r="RT2" s="29"/>
      <c r="RU2" s="29"/>
      <c r="RV2" s="29"/>
      <c r="RW2" s="29"/>
      <c r="RX2" s="29"/>
      <c r="RY2" s="29"/>
      <c r="RZ2" s="29"/>
      <c r="SA2" s="29"/>
      <c r="SB2" s="29"/>
      <c r="SC2" s="29"/>
      <c r="SD2" s="29"/>
      <c r="SE2" s="29"/>
      <c r="SF2" s="29"/>
      <c r="SG2" s="29"/>
      <c r="SH2" s="29"/>
      <c r="SI2" s="29"/>
      <c r="SJ2" s="29"/>
      <c r="SK2" s="29"/>
      <c r="SL2" s="29"/>
      <c r="SM2" s="29"/>
      <c r="SN2" s="29"/>
      <c r="SO2" s="29"/>
      <c r="SP2" s="29"/>
      <c r="SQ2" s="29"/>
      <c r="SR2" s="29"/>
      <c r="SS2" s="29"/>
      <c r="ST2" s="29"/>
      <c r="SU2" s="29"/>
      <c r="SV2" s="29"/>
      <c r="SW2" s="29"/>
      <c r="SX2" s="29"/>
      <c r="SY2" s="29"/>
      <c r="SZ2" s="29"/>
      <c r="TA2" s="29"/>
      <c r="TB2" s="29"/>
      <c r="TC2" s="29"/>
      <c r="TD2" s="29"/>
      <c r="TE2" s="29"/>
      <c r="TF2" s="29"/>
      <c r="TG2" s="29"/>
      <c r="TH2" s="29"/>
      <c r="TI2" s="29"/>
      <c r="TJ2" s="29"/>
      <c r="TK2" s="29"/>
      <c r="TL2" s="29"/>
      <c r="TM2" s="29"/>
      <c r="TN2" s="29"/>
      <c r="TO2" s="29"/>
      <c r="TP2" s="29"/>
      <c r="TQ2" s="29"/>
      <c r="TR2" s="29"/>
      <c r="TS2" s="29"/>
      <c r="TT2" s="29"/>
      <c r="TU2" s="29"/>
      <c r="TV2" s="29"/>
      <c r="TW2" s="29"/>
      <c r="TX2" s="29"/>
      <c r="TY2" s="29"/>
      <c r="TZ2" s="29"/>
      <c r="UA2" s="29"/>
      <c r="UB2" s="29"/>
      <c r="UC2" s="29"/>
      <c r="UD2" s="29"/>
      <c r="UE2" s="29"/>
      <c r="UF2" s="29"/>
      <c r="UG2" s="29"/>
      <c r="UH2" s="29"/>
      <c r="UI2" s="29"/>
      <c r="UJ2" s="29"/>
      <c r="UK2" s="29"/>
      <c r="UL2" s="29"/>
      <c r="UM2" s="29"/>
      <c r="UN2" s="29"/>
      <c r="UO2" s="29"/>
      <c r="UP2" s="29"/>
      <c r="UQ2" s="29"/>
      <c r="UR2" s="29"/>
      <c r="US2" s="29"/>
      <c r="UT2" s="29"/>
      <c r="UU2" s="29"/>
      <c r="UV2" s="29"/>
      <c r="UW2" s="29"/>
      <c r="UX2" s="29"/>
      <c r="UY2" s="29"/>
      <c r="UZ2" s="29"/>
      <c r="VA2" s="29"/>
      <c r="VB2" s="29"/>
      <c r="VC2" s="29"/>
      <c r="VD2" s="29"/>
      <c r="VE2" s="29"/>
      <c r="VF2" s="29"/>
      <c r="VG2" s="29"/>
      <c r="VH2" s="29"/>
      <c r="VI2" s="29"/>
      <c r="VJ2" s="29"/>
      <c r="VK2" s="29"/>
      <c r="VL2" s="29"/>
      <c r="VM2" s="29"/>
      <c r="VN2" s="29"/>
      <c r="VO2" s="29"/>
      <c r="VP2" s="29"/>
      <c r="VQ2" s="29"/>
      <c r="VR2" s="29"/>
      <c r="VS2" s="29"/>
      <c r="VT2" s="29"/>
      <c r="VU2" s="29"/>
      <c r="VV2" s="29"/>
      <c r="VW2" s="29"/>
      <c r="VX2" s="29"/>
      <c r="VY2" s="29"/>
      <c r="VZ2" s="29"/>
      <c r="WA2" s="29"/>
      <c r="WB2" s="29"/>
      <c r="WC2" s="29"/>
      <c r="WD2" s="29"/>
      <c r="WE2" s="29"/>
      <c r="WF2" s="29"/>
      <c r="WG2" s="29"/>
      <c r="WH2" s="29"/>
      <c r="WI2" s="29"/>
      <c r="WJ2" s="29"/>
      <c r="WK2" s="29"/>
      <c r="WL2" s="29"/>
      <c r="WM2" s="29"/>
      <c r="WN2" s="29"/>
      <c r="WO2" s="29"/>
      <c r="WP2" s="29"/>
      <c r="WQ2" s="29"/>
      <c r="WR2" s="29"/>
      <c r="WS2" s="29"/>
      <c r="WT2" s="29"/>
      <c r="WU2" s="29"/>
      <c r="WV2" s="29"/>
      <c r="WW2" s="29"/>
      <c r="WX2" s="29"/>
      <c r="WY2" s="29"/>
      <c r="WZ2" s="29"/>
      <c r="XA2" s="29"/>
      <c r="XB2" s="29"/>
      <c r="XC2" s="29"/>
      <c r="XD2" s="29"/>
      <c r="XE2" s="29"/>
      <c r="XF2" s="29"/>
      <c r="XG2" s="29"/>
      <c r="XH2" s="29"/>
      <c r="XI2" s="29"/>
      <c r="XJ2" s="29"/>
      <c r="XK2" s="29"/>
      <c r="XL2" s="29"/>
      <c r="XM2" s="29"/>
      <c r="XN2" s="29"/>
      <c r="XO2" s="29"/>
      <c r="XP2" s="29"/>
      <c r="XQ2" s="29"/>
      <c r="XR2" s="29"/>
      <c r="XS2" s="29"/>
      <c r="XT2" s="29"/>
      <c r="XU2" s="29"/>
      <c r="XV2" s="29"/>
      <c r="XW2" s="29"/>
      <c r="XX2" s="29"/>
      <c r="XY2" s="29"/>
      <c r="XZ2" s="29"/>
      <c r="YA2" s="29"/>
      <c r="YB2" s="29"/>
      <c r="YC2" s="29"/>
      <c r="YD2" s="29"/>
      <c r="YE2" s="29"/>
      <c r="YF2" s="29"/>
      <c r="YG2" s="29"/>
      <c r="YH2" s="29"/>
      <c r="YI2" s="29"/>
      <c r="YJ2" s="29"/>
      <c r="YK2" s="29"/>
      <c r="YL2" s="29"/>
      <c r="YM2" s="29"/>
      <c r="YN2" s="29"/>
      <c r="YO2" s="29"/>
      <c r="YP2" s="29"/>
      <c r="YQ2" s="29"/>
      <c r="YR2" s="29"/>
      <c r="YS2" s="29"/>
      <c r="YT2" s="29"/>
      <c r="YU2" s="29"/>
      <c r="YV2" s="29"/>
      <c r="YW2" s="29"/>
      <c r="YX2" s="29"/>
    </row>
    <row r="3" spans="1:674" s="6" customFormat="1" ht="20.100000000000001" customHeight="1">
      <c r="A3" s="3"/>
      <c r="B3" s="4" t="str">
        <f>'Reposicionamento Tarifário'!D3</f>
        <v>Revisão Tarifária Periódica (4ª RTP)</v>
      </c>
      <c r="C3" s="5"/>
      <c r="D3" s="284"/>
      <c r="E3" s="284"/>
      <c r="F3" s="284"/>
      <c r="G3" s="284"/>
      <c r="H3" s="284"/>
      <c r="I3" s="284"/>
      <c r="J3" s="284"/>
      <c r="K3" s="284"/>
      <c r="L3" s="5"/>
      <c r="M3" s="5"/>
    </row>
    <row r="4" spans="1:674" s="6" customFormat="1" ht="20.100000000000001" customHeight="1">
      <c r="A4" s="3"/>
      <c r="B4" s="4" t="s">
        <v>899</v>
      </c>
      <c r="C4" s="5"/>
      <c r="D4" s="284"/>
      <c r="E4" s="284"/>
      <c r="F4" s="284"/>
      <c r="G4" s="284"/>
      <c r="H4" s="284"/>
      <c r="I4" s="284"/>
      <c r="J4" s="284"/>
      <c r="K4" s="284"/>
      <c r="L4" s="5"/>
      <c r="M4" s="5"/>
    </row>
    <row r="5" spans="1:674" s="6" customFormat="1" ht="20.100000000000001" customHeight="1">
      <c r="A5" s="3"/>
      <c r="B5" s="7" t="s">
        <v>88</v>
      </c>
      <c r="C5" s="5"/>
      <c r="D5" s="284"/>
      <c r="E5" s="284"/>
      <c r="F5" s="284"/>
      <c r="G5" s="284"/>
      <c r="H5" s="284"/>
      <c r="I5" s="284"/>
      <c r="J5" s="284"/>
      <c r="K5" s="284"/>
      <c r="L5" s="5"/>
      <c r="M5" s="5"/>
    </row>
    <row r="6" spans="1:674" s="9" customFormat="1" ht="25.15" customHeight="1">
      <c r="A6" s="2"/>
      <c r="B6" s="8"/>
      <c r="C6" s="31"/>
      <c r="D6" s="407"/>
      <c r="E6" s="285"/>
      <c r="F6" s="407"/>
      <c r="G6" s="407"/>
      <c r="H6" s="407"/>
      <c r="I6" s="407"/>
      <c r="J6" s="407"/>
      <c r="K6" s="407"/>
      <c r="L6" s="58"/>
      <c r="M6" s="70"/>
      <c r="N6" s="1"/>
      <c r="O6" s="1"/>
      <c r="P6" s="1"/>
      <c r="Q6" s="1"/>
      <c r="R6" s="1"/>
      <c r="S6" s="1"/>
      <c r="T6" s="1"/>
      <c r="U6" s="1"/>
      <c r="V6" s="1"/>
      <c r="W6" s="1"/>
      <c r="X6" s="1"/>
      <c r="Y6" s="1"/>
      <c r="Z6" s="1"/>
      <c r="AA6" s="1"/>
      <c r="AB6" s="1"/>
      <c r="AC6" s="1"/>
      <c r="AD6" s="1"/>
      <c r="AE6" s="10"/>
    </row>
    <row r="7" spans="1:674" ht="7.5" customHeight="1"/>
    <row r="8" spans="1:674" ht="7.5" customHeight="1">
      <c r="M8" s="524"/>
    </row>
    <row r="9" spans="1:674" ht="7.5" customHeight="1">
      <c r="B9" s="155"/>
      <c r="C9" s="156"/>
      <c r="D9" s="155"/>
      <c r="E9" s="155"/>
      <c r="F9" s="155"/>
      <c r="G9" s="155"/>
      <c r="H9" s="155"/>
      <c r="I9" s="155"/>
      <c r="J9" s="155"/>
      <c r="K9" s="155"/>
      <c r="L9" s="156"/>
    </row>
    <row r="10" spans="1:674" ht="18.75" customHeight="1">
      <c r="C10" s="1098" t="s">
        <v>900</v>
      </c>
      <c r="D10" s="1098"/>
      <c r="E10" s="597">
        <f>AVERAGE(M14:M61)</f>
        <v>19402248.867312826</v>
      </c>
    </row>
    <row r="11" spans="1:674" ht="10.5" customHeight="1" thickBot="1">
      <c r="B11" s="114"/>
    </row>
    <row r="12" spans="1:674" ht="15" customHeight="1">
      <c r="B12" s="114"/>
      <c r="C12" s="1099" t="s">
        <v>901</v>
      </c>
      <c r="D12" s="1101" t="s">
        <v>902</v>
      </c>
      <c r="E12" s="1103" t="s">
        <v>903</v>
      </c>
      <c r="F12" s="1104"/>
      <c r="G12" s="1105" t="s">
        <v>904</v>
      </c>
      <c r="H12" s="1104"/>
      <c r="I12" s="1105" t="s">
        <v>905</v>
      </c>
      <c r="J12" s="1104"/>
      <c r="K12" s="1096" t="s">
        <v>906</v>
      </c>
      <c r="L12" s="1092" t="s">
        <v>907</v>
      </c>
      <c r="M12" s="1094" t="s">
        <v>908</v>
      </c>
    </row>
    <row r="13" spans="1:674" ht="15" customHeight="1" thickBot="1">
      <c r="B13" s="114"/>
      <c r="C13" s="1100"/>
      <c r="D13" s="1102"/>
      <c r="E13" s="800" t="s">
        <v>909</v>
      </c>
      <c r="F13" s="803" t="s">
        <v>910</v>
      </c>
      <c r="G13" s="802" t="s">
        <v>909</v>
      </c>
      <c r="H13" s="803" t="s">
        <v>910</v>
      </c>
      <c r="I13" s="802" t="s">
        <v>909</v>
      </c>
      <c r="J13" s="803" t="s">
        <v>910</v>
      </c>
      <c r="K13" s="1097"/>
      <c r="L13" s="1093" t="s">
        <v>896</v>
      </c>
      <c r="M13" s="1095" t="s">
        <v>911</v>
      </c>
    </row>
    <row r="14" spans="1:674" ht="15" customHeight="1">
      <c r="B14" s="114"/>
      <c r="C14" s="804" t="s">
        <v>912</v>
      </c>
      <c r="D14" s="806">
        <v>26003013.479999993</v>
      </c>
      <c r="E14" s="416">
        <f t="shared" ref="E14:E61" si="0">D14*F14</f>
        <v>7829442.4115159269</v>
      </c>
      <c r="F14" s="799">
        <f>F15</f>
        <v>0.30109750231594806</v>
      </c>
      <c r="G14" s="289">
        <f t="shared" ref="G14:G61" si="1">D14*H14</f>
        <v>126954.79982612714</v>
      </c>
      <c r="H14" s="799">
        <f t="shared" ref="H14:H59" si="2">H15</f>
        <v>4.8823110415172994E-3</v>
      </c>
      <c r="I14" s="289">
        <f t="shared" ref="I14:I61" si="3">D14*J14</f>
        <v>4728215.7331384709</v>
      </c>
      <c r="J14" s="799">
        <f>J15</f>
        <v>0.18183337622676463</v>
      </c>
      <c r="K14" s="291">
        <f t="shared" ref="K14:K61" si="4">D14-(E14+G14+I14)</f>
        <v>13318400.535519468</v>
      </c>
      <c r="L14" s="291">
        <v>1.4962379239923058</v>
      </c>
      <c r="M14" s="291">
        <f t="shared" ref="M14:M61" si="5">K14*L14</f>
        <v>19927495.968163662</v>
      </c>
    </row>
    <row r="15" spans="1:674" ht="15" customHeight="1">
      <c r="B15" s="114"/>
      <c r="C15" s="801" t="s">
        <v>913</v>
      </c>
      <c r="D15" s="807">
        <v>27540157.839999992</v>
      </c>
      <c r="E15" s="417">
        <f t="shared" si="0"/>
        <v>8292272.7390109729</v>
      </c>
      <c r="F15" s="290">
        <f t="shared" ref="F15:F59" si="6">F16</f>
        <v>0.30109750231594806</v>
      </c>
      <c r="G15" s="292">
        <f t="shared" si="1"/>
        <v>134459.61670736119</v>
      </c>
      <c r="H15" s="290">
        <f>H16</f>
        <v>4.8823110415172994E-3</v>
      </c>
      <c r="I15" s="292">
        <f t="shared" si="3"/>
        <v>5007719.8818651997</v>
      </c>
      <c r="J15" s="290">
        <f t="shared" ref="J15:J59" si="7">J16</f>
        <v>0.18183337622676463</v>
      </c>
      <c r="K15" s="293">
        <f t="shared" si="4"/>
        <v>14105705.602416459</v>
      </c>
      <c r="L15" s="293">
        <v>1.5062832528971948</v>
      </c>
      <c r="M15" s="293">
        <f t="shared" si="5"/>
        <v>21247188.119218048</v>
      </c>
    </row>
    <row r="16" spans="1:674" ht="15" customHeight="1">
      <c r="B16" s="114"/>
      <c r="C16" s="801" t="s">
        <v>914</v>
      </c>
      <c r="D16" s="807">
        <v>27805276.68999999</v>
      </c>
      <c r="E16" s="417">
        <f t="shared" si="0"/>
        <v>8372099.3625628483</v>
      </c>
      <c r="F16" s="290">
        <f t="shared" si="6"/>
        <v>0.30109750231594806</v>
      </c>
      <c r="G16" s="292">
        <f t="shared" si="1"/>
        <v>135754.00939603054</v>
      </c>
      <c r="H16" s="290">
        <f>H17</f>
        <v>4.8823110415172994E-3</v>
      </c>
      <c r="I16" s="292">
        <f t="shared" si="3"/>
        <v>5055927.3374620564</v>
      </c>
      <c r="J16" s="290">
        <f t="shared" si="7"/>
        <v>0.18183337622676463</v>
      </c>
      <c r="K16" s="293">
        <f t="shared" si="4"/>
        <v>14241495.980579056</v>
      </c>
      <c r="L16" s="293">
        <v>1.5063650758730083</v>
      </c>
      <c r="M16" s="293">
        <f t="shared" si="5"/>
        <v>21452892.173330113</v>
      </c>
    </row>
    <row r="17" spans="2:13" ht="15" customHeight="1">
      <c r="B17" s="114"/>
      <c r="C17" s="801" t="s">
        <v>915</v>
      </c>
      <c r="D17" s="807">
        <v>28891886.959999993</v>
      </c>
      <c r="E17" s="417">
        <f t="shared" si="0"/>
        <v>8699275.0008507073</v>
      </c>
      <c r="F17" s="290">
        <f t="shared" si="6"/>
        <v>0.30109750231594806</v>
      </c>
      <c r="G17" s="292">
        <f t="shared" si="1"/>
        <v>141059.17871507764</v>
      </c>
      <c r="H17" s="290">
        <f t="shared" si="2"/>
        <v>4.8823110415172994E-3</v>
      </c>
      <c r="I17" s="292">
        <f t="shared" si="3"/>
        <v>5253509.3514988339</v>
      </c>
      <c r="J17" s="290">
        <f t="shared" si="7"/>
        <v>0.18183337622676463</v>
      </c>
      <c r="K17" s="293">
        <f t="shared" si="4"/>
        <v>14798043.428935375</v>
      </c>
      <c r="L17" s="293">
        <v>1.4962641619892816</v>
      </c>
      <c r="M17" s="293">
        <f t="shared" si="5"/>
        <v>22141782.050276984</v>
      </c>
    </row>
    <row r="18" spans="2:13" ht="15" customHeight="1">
      <c r="B18" s="114"/>
      <c r="C18" s="801" t="s">
        <v>916</v>
      </c>
      <c r="D18" s="807">
        <v>33401951.009999998</v>
      </c>
      <c r="E18" s="417">
        <f t="shared" si="0"/>
        <v>10057244.021590658</v>
      </c>
      <c r="F18" s="290">
        <f t="shared" si="6"/>
        <v>0.30109750231594806</v>
      </c>
      <c r="G18" s="292">
        <f t="shared" si="1"/>
        <v>163078.7142243429</v>
      </c>
      <c r="H18" s="290">
        <f t="shared" si="2"/>
        <v>4.8823110415172994E-3</v>
      </c>
      <c r="I18" s="292">
        <f t="shared" si="3"/>
        <v>6073589.5247092899</v>
      </c>
      <c r="J18" s="290">
        <f t="shared" si="7"/>
        <v>0.18183337622676463</v>
      </c>
      <c r="K18" s="293">
        <f t="shared" si="4"/>
        <v>17108038.74947571</v>
      </c>
      <c r="L18" s="293">
        <v>1.4917867873118169</v>
      </c>
      <c r="M18" s="293">
        <f t="shared" si="5"/>
        <v>25521546.163286444</v>
      </c>
    </row>
    <row r="19" spans="2:13" ht="15" customHeight="1">
      <c r="B19" s="114"/>
      <c r="C19" s="801" t="s">
        <v>917</v>
      </c>
      <c r="D19" s="807">
        <v>31752459.669999998</v>
      </c>
      <c r="E19" s="417">
        <f t="shared" si="0"/>
        <v>9560586.2990248725</v>
      </c>
      <c r="F19" s="290">
        <f t="shared" si="6"/>
        <v>0.30109750231594806</v>
      </c>
      <c r="G19" s="292">
        <f t="shared" si="1"/>
        <v>155025.38444217373</v>
      </c>
      <c r="H19" s="290">
        <f t="shared" si="2"/>
        <v>4.8823110415172994E-3</v>
      </c>
      <c r="I19" s="292">
        <f t="shared" si="3"/>
        <v>5773656.9453002801</v>
      </c>
      <c r="J19" s="290">
        <f t="shared" si="7"/>
        <v>0.18183337622676463</v>
      </c>
      <c r="K19" s="293">
        <f t="shared" si="4"/>
        <v>16263191.041232672</v>
      </c>
      <c r="L19" s="293">
        <v>1.4612204786645451</v>
      </c>
      <c r="M19" s="293">
        <f t="shared" si="5"/>
        <v>23764107.797882944</v>
      </c>
    </row>
    <row r="20" spans="2:13" ht="15" customHeight="1">
      <c r="B20" s="114"/>
      <c r="C20" s="801" t="s">
        <v>918</v>
      </c>
      <c r="D20" s="808">
        <v>30770303.589999996</v>
      </c>
      <c r="E20" s="417">
        <f t="shared" si="0"/>
        <v>9264861.5564524494</v>
      </c>
      <c r="F20" s="290">
        <f t="shared" si="6"/>
        <v>0.30109750231594806</v>
      </c>
      <c r="G20" s="292">
        <f t="shared" si="1"/>
        <v>150230.19296829638</v>
      </c>
      <c r="H20" s="290">
        <f t="shared" si="2"/>
        <v>4.8823110415172994E-3</v>
      </c>
      <c r="I20" s="292">
        <f t="shared" si="3"/>
        <v>5595068.1892922353</v>
      </c>
      <c r="J20" s="290">
        <f t="shared" si="7"/>
        <v>0.18183337622676463</v>
      </c>
      <c r="K20" s="293">
        <f t="shared" si="4"/>
        <v>15760143.651287016</v>
      </c>
      <c r="L20" s="293">
        <v>1.4542834779667329</v>
      </c>
      <c r="M20" s="293">
        <f t="shared" si="5"/>
        <v>22919716.522449005</v>
      </c>
    </row>
    <row r="21" spans="2:13" ht="15" customHeight="1">
      <c r="B21" s="114"/>
      <c r="C21" s="801" t="s">
        <v>919</v>
      </c>
      <c r="D21" s="809">
        <v>28309968.719999999</v>
      </c>
      <c r="E21" s="417">
        <f t="shared" si="0"/>
        <v>8524060.8722346164</v>
      </c>
      <c r="F21" s="290">
        <f t="shared" si="6"/>
        <v>0.30109750231594806</v>
      </c>
      <c r="G21" s="292">
        <f t="shared" si="1"/>
        <v>138218.07286666537</v>
      </c>
      <c r="H21" s="290">
        <f t="shared" si="2"/>
        <v>4.8823110415172994E-3</v>
      </c>
      <c r="I21" s="292">
        <f t="shared" si="3"/>
        <v>5147697.1932316981</v>
      </c>
      <c r="J21" s="290">
        <f t="shared" si="7"/>
        <v>0.18183337622676463</v>
      </c>
      <c r="K21" s="293">
        <f t="shared" si="4"/>
        <v>14499992.581667019</v>
      </c>
      <c r="L21" s="293">
        <v>1.4548747873555756</v>
      </c>
      <c r="M21" s="293">
        <f t="shared" si="5"/>
        <v>21095673.62391023</v>
      </c>
    </row>
    <row r="22" spans="2:13" ht="15" customHeight="1">
      <c r="B22" s="114"/>
      <c r="C22" s="801" t="s">
        <v>920</v>
      </c>
      <c r="D22" s="809">
        <v>28263606.259999998</v>
      </c>
      <c r="E22" s="417">
        <f t="shared" si="0"/>
        <v>8510101.2513273936</v>
      </c>
      <c r="F22" s="290">
        <f t="shared" si="6"/>
        <v>0.30109750231594806</v>
      </c>
      <c r="G22" s="292">
        <f t="shared" si="1"/>
        <v>137991.71691629547</v>
      </c>
      <c r="H22" s="290">
        <f t="shared" si="2"/>
        <v>4.8823110415172994E-3</v>
      </c>
      <c r="I22" s="292">
        <f t="shared" si="3"/>
        <v>5139266.9505997198</v>
      </c>
      <c r="J22" s="290">
        <f t="shared" si="7"/>
        <v>0.18183337622676463</v>
      </c>
      <c r="K22" s="293">
        <f t="shared" si="4"/>
        <v>14476246.341156591</v>
      </c>
      <c r="L22" s="293">
        <v>1.4369976732978542</v>
      </c>
      <c r="M22" s="293">
        <f t="shared" si="5"/>
        <v>20802332.310328595</v>
      </c>
    </row>
    <row r="23" spans="2:13" ht="15" customHeight="1">
      <c r="B23" s="114"/>
      <c r="C23" s="801" t="s">
        <v>921</v>
      </c>
      <c r="D23" s="806">
        <v>28527057.710000001</v>
      </c>
      <c r="E23" s="417">
        <f t="shared" si="0"/>
        <v>8589425.8249039091</v>
      </c>
      <c r="F23" s="290">
        <f t="shared" si="6"/>
        <v>0.30109750231594806</v>
      </c>
      <c r="G23" s="292">
        <f t="shared" si="1"/>
        <v>139277.96883953421</v>
      </c>
      <c r="H23" s="290">
        <f t="shared" si="2"/>
        <v>4.8823110415172994E-3</v>
      </c>
      <c r="I23" s="292">
        <f t="shared" si="3"/>
        <v>5187171.2172250571</v>
      </c>
      <c r="J23" s="290">
        <f t="shared" si="7"/>
        <v>0.18183337622676463</v>
      </c>
      <c r="K23" s="293">
        <f t="shared" si="4"/>
        <v>14611182.699031502</v>
      </c>
      <c r="L23" s="293">
        <v>1.4255604349563875</v>
      </c>
      <c r="M23" s="293">
        <f t="shared" si="5"/>
        <v>20829123.963658594</v>
      </c>
    </row>
    <row r="24" spans="2:13" ht="15" customHeight="1">
      <c r="B24" s="114"/>
      <c r="C24" s="801" t="s">
        <v>922</v>
      </c>
      <c r="D24" s="807">
        <v>28748616.969999999</v>
      </c>
      <c r="E24" s="417">
        <f t="shared" si="0"/>
        <v>8656136.7647048775</v>
      </c>
      <c r="F24" s="290">
        <f t="shared" si="6"/>
        <v>0.30109750231594806</v>
      </c>
      <c r="G24" s="292">
        <f t="shared" si="1"/>
        <v>140359.6900609826</v>
      </c>
      <c r="H24" s="290">
        <f t="shared" si="2"/>
        <v>4.8823110415172994E-3</v>
      </c>
      <c r="I24" s="292">
        <f t="shared" si="3"/>
        <v>5227458.0855051596</v>
      </c>
      <c r="J24" s="290">
        <f t="shared" si="7"/>
        <v>0.18183337622676463</v>
      </c>
      <c r="K24" s="293">
        <f t="shared" si="4"/>
        <v>14724662.429728979</v>
      </c>
      <c r="L24" s="293">
        <v>1.4215794330240428</v>
      </c>
      <c r="M24" s="293">
        <f t="shared" si="5"/>
        <v>20932277.268324547</v>
      </c>
    </row>
    <row r="25" spans="2:13" ht="15" customHeight="1">
      <c r="B25" s="114"/>
      <c r="C25" s="801" t="s">
        <v>923</v>
      </c>
      <c r="D25" s="807">
        <v>28425492.620000001</v>
      </c>
      <c r="E25" s="417">
        <f t="shared" si="0"/>
        <v>8558844.8299824148</v>
      </c>
      <c r="F25" s="290">
        <f t="shared" si="6"/>
        <v>0.30109750231594806</v>
      </c>
      <c r="G25" s="292">
        <f t="shared" si="1"/>
        <v>138782.0964791945</v>
      </c>
      <c r="H25" s="290">
        <f t="shared" si="2"/>
        <v>4.8823110415172994E-3</v>
      </c>
      <c r="I25" s="292">
        <f t="shared" si="3"/>
        <v>5168703.2940035816</v>
      </c>
      <c r="J25" s="290">
        <f t="shared" si="7"/>
        <v>0.18183337622676463</v>
      </c>
      <c r="K25" s="293">
        <f t="shared" si="4"/>
        <v>14559162.39953481</v>
      </c>
      <c r="L25" s="293">
        <v>1.3997847125736187</v>
      </c>
      <c r="M25" s="293">
        <f t="shared" si="5"/>
        <v>20379692.954745471</v>
      </c>
    </row>
    <row r="26" spans="2:13" ht="15" customHeight="1">
      <c r="B26" s="114"/>
      <c r="C26" s="801" t="s">
        <v>924</v>
      </c>
      <c r="D26" s="807">
        <v>28594075.82</v>
      </c>
      <c r="E26" s="417">
        <f t="shared" si="0"/>
        <v>8609604.8104348443</v>
      </c>
      <c r="F26" s="290">
        <f t="shared" si="6"/>
        <v>0.30109750231594806</v>
      </c>
      <c r="G26" s="292">
        <f t="shared" si="1"/>
        <v>139605.17209796884</v>
      </c>
      <c r="H26" s="290">
        <f t="shared" si="2"/>
        <v>4.8823110415172994E-3</v>
      </c>
      <c r="I26" s="292">
        <f t="shared" si="3"/>
        <v>5199357.3464346929</v>
      </c>
      <c r="J26" s="290">
        <f t="shared" si="7"/>
        <v>0.18183337622676463</v>
      </c>
      <c r="K26" s="293">
        <f t="shared" si="4"/>
        <v>14645508.491032496</v>
      </c>
      <c r="L26" s="293">
        <v>1.3692794442050999</v>
      </c>
      <c r="M26" s="293">
        <f t="shared" si="5"/>
        <v>20053793.726702049</v>
      </c>
    </row>
    <row r="27" spans="2:13" ht="15" customHeight="1">
      <c r="B27" s="114"/>
      <c r="C27" s="801" t="s">
        <v>925</v>
      </c>
      <c r="D27" s="807">
        <v>29438593.239999998</v>
      </c>
      <c r="E27" s="417">
        <f t="shared" si="0"/>
        <v>8863886.8962591533</v>
      </c>
      <c r="F27" s="290">
        <f t="shared" si="6"/>
        <v>0.30109750231594806</v>
      </c>
      <c r="G27" s="292">
        <f t="shared" si="1"/>
        <v>143728.36882238853</v>
      </c>
      <c r="H27" s="290">
        <f t="shared" si="2"/>
        <v>4.8823110415172994E-3</v>
      </c>
      <c r="I27" s="292">
        <f t="shared" si="3"/>
        <v>5352918.8001956092</v>
      </c>
      <c r="J27" s="290">
        <f t="shared" si="7"/>
        <v>0.18183337622676463</v>
      </c>
      <c r="K27" s="293">
        <f t="shared" si="4"/>
        <v>15078059.174722847</v>
      </c>
      <c r="L27" s="293">
        <v>1.3327077673903929</v>
      </c>
      <c r="M27" s="293">
        <f t="shared" si="5"/>
        <v>20094646.579325113</v>
      </c>
    </row>
    <row r="28" spans="2:13" ht="15" customHeight="1">
      <c r="B28" s="114"/>
      <c r="C28" s="801" t="s">
        <v>926</v>
      </c>
      <c r="D28" s="807">
        <v>29516527.41</v>
      </c>
      <c r="E28" s="417">
        <f t="shared" si="0"/>
        <v>8887352.6801912189</v>
      </c>
      <c r="F28" s="290">
        <f t="shared" si="6"/>
        <v>0.30109750231594806</v>
      </c>
      <c r="G28" s="292">
        <f t="shared" si="1"/>
        <v>144108.86768109101</v>
      </c>
      <c r="H28" s="290">
        <f t="shared" si="2"/>
        <v>4.8823110415172994E-3</v>
      </c>
      <c r="I28" s="292">
        <f t="shared" si="3"/>
        <v>5367089.8334501404</v>
      </c>
      <c r="J28" s="290">
        <f t="shared" si="7"/>
        <v>0.18183337622676463</v>
      </c>
      <c r="K28" s="293">
        <f t="shared" si="4"/>
        <v>15117976.028677549</v>
      </c>
      <c r="L28" s="293">
        <v>1.2772643423510148</v>
      </c>
      <c r="M28" s="293">
        <f t="shared" si="5"/>
        <v>19309651.709947236</v>
      </c>
    </row>
    <row r="29" spans="2:13" ht="15" customHeight="1">
      <c r="B29" s="114"/>
      <c r="C29" s="801" t="s">
        <v>927</v>
      </c>
      <c r="D29" s="807">
        <v>27784234.899999999</v>
      </c>
      <c r="E29" s="417">
        <f t="shared" si="0"/>
        <v>8365763.7321495945</v>
      </c>
      <c r="F29" s="290">
        <f t="shared" si="6"/>
        <v>0.30109750231594806</v>
      </c>
      <c r="G29" s="292">
        <f t="shared" si="1"/>
        <v>135651.2768323803</v>
      </c>
      <c r="H29" s="290">
        <f t="shared" si="2"/>
        <v>4.8823110415172994E-3</v>
      </c>
      <c r="I29" s="292">
        <f t="shared" si="3"/>
        <v>5052101.2377445037</v>
      </c>
      <c r="J29" s="290">
        <f t="shared" si="7"/>
        <v>0.18183337622676463</v>
      </c>
      <c r="K29" s="293">
        <f t="shared" si="4"/>
        <v>14230718.653273519</v>
      </c>
      <c r="L29" s="293">
        <v>1.2372825583794849</v>
      </c>
      <c r="M29" s="293">
        <f t="shared" si="5"/>
        <v>17607419.982900918</v>
      </c>
    </row>
    <row r="30" spans="2:13" ht="15" customHeight="1">
      <c r="B30" s="114"/>
      <c r="C30" s="801" t="s">
        <v>928</v>
      </c>
      <c r="D30" s="807">
        <v>28034317.839999996</v>
      </c>
      <c r="E30" s="417">
        <f t="shared" si="0"/>
        <v>8441063.0807554238</v>
      </c>
      <c r="F30" s="290">
        <f t="shared" si="6"/>
        <v>0.30109750231594806</v>
      </c>
      <c r="G30" s="292">
        <f t="shared" si="1"/>
        <v>136872.25953163739</v>
      </c>
      <c r="H30" s="290">
        <f t="shared" si="2"/>
        <v>4.8823110415172994E-3</v>
      </c>
      <c r="I30" s="292">
        <f t="shared" si="3"/>
        <v>5097574.6630614186</v>
      </c>
      <c r="J30" s="290">
        <f t="shared" si="7"/>
        <v>0.18183337622676463</v>
      </c>
      <c r="K30" s="293">
        <f t="shared" si="4"/>
        <v>14358807.836651515</v>
      </c>
      <c r="L30" s="293">
        <v>1.1980187647088685</v>
      </c>
      <c r="M30" s="293">
        <f t="shared" si="5"/>
        <v>17202121.227157269</v>
      </c>
    </row>
    <row r="31" spans="2:13" ht="15" customHeight="1">
      <c r="B31" s="114"/>
      <c r="C31" s="801" t="s">
        <v>929</v>
      </c>
      <c r="D31" s="807">
        <v>29154675.329999998</v>
      </c>
      <c r="E31" s="417">
        <f t="shared" si="0"/>
        <v>8778399.922695389</v>
      </c>
      <c r="F31" s="290">
        <f t="shared" si="6"/>
        <v>0.30109750231594806</v>
      </c>
      <c r="G31" s="292">
        <f t="shared" si="1"/>
        <v>142342.193275511</v>
      </c>
      <c r="H31" s="290">
        <f t="shared" si="2"/>
        <v>4.8823110415172994E-3</v>
      </c>
      <c r="I31" s="292">
        <f t="shared" si="3"/>
        <v>5301293.0480490625</v>
      </c>
      <c r="J31" s="290">
        <f t="shared" si="7"/>
        <v>0.18183337622676463</v>
      </c>
      <c r="K31" s="293">
        <f t="shared" si="4"/>
        <v>14932640.165980035</v>
      </c>
      <c r="L31" s="293">
        <v>1.1866493787696923</v>
      </c>
      <c r="M31" s="293">
        <f t="shared" si="5"/>
        <v>17719808.176351566</v>
      </c>
    </row>
    <row r="32" spans="2:13" ht="15" customHeight="1">
      <c r="B32" s="114"/>
      <c r="C32" s="801" t="s">
        <v>930</v>
      </c>
      <c r="D32" s="807">
        <v>24687675.420000002</v>
      </c>
      <c r="E32" s="417">
        <f t="shared" si="0"/>
        <v>7433397.4069488244</v>
      </c>
      <c r="F32" s="290">
        <f t="shared" si="6"/>
        <v>0.30109750231594806</v>
      </c>
      <c r="G32" s="292">
        <f t="shared" si="1"/>
        <v>120532.91029246124</v>
      </c>
      <c r="H32" s="290">
        <f t="shared" si="2"/>
        <v>4.8823110415172994E-3</v>
      </c>
      <c r="I32" s="292">
        <f t="shared" si="3"/>
        <v>4489043.3728091093</v>
      </c>
      <c r="J32" s="290">
        <f t="shared" si="7"/>
        <v>0.18183337622676463</v>
      </c>
      <c r="K32" s="293">
        <f t="shared" si="4"/>
        <v>12644701.729949607</v>
      </c>
      <c r="L32" s="293">
        <v>1.1568409459724418</v>
      </c>
      <c r="M32" s="293">
        <f t="shared" si="5"/>
        <v>14627908.710814275</v>
      </c>
    </row>
    <row r="33" spans="2:13" ht="15" customHeight="1">
      <c r="B33" s="114"/>
      <c r="C33" s="801" t="s">
        <v>931</v>
      </c>
      <c r="D33" s="807">
        <v>25696621.779999994</v>
      </c>
      <c r="E33" s="417">
        <f t="shared" si="0"/>
        <v>7737188.6359155895</v>
      </c>
      <c r="F33" s="290">
        <f t="shared" si="6"/>
        <v>0.30109750231594806</v>
      </c>
      <c r="G33" s="292">
        <f t="shared" si="1"/>
        <v>125458.90024618788</v>
      </c>
      <c r="H33" s="290">
        <f t="shared" si="2"/>
        <v>4.8823110415172994E-3</v>
      </c>
      <c r="I33" s="292">
        <f t="shared" si="3"/>
        <v>4672503.4958796129</v>
      </c>
      <c r="J33" s="290">
        <f t="shared" si="7"/>
        <v>0.18183337622676463</v>
      </c>
      <c r="K33" s="293">
        <f t="shared" si="4"/>
        <v>13161470.747958604</v>
      </c>
      <c r="L33" s="293">
        <v>1.128340706546783</v>
      </c>
      <c r="M33" s="293">
        <f t="shared" si="5"/>
        <v>14850623.202946428</v>
      </c>
    </row>
    <row r="34" spans="2:13" ht="15" customHeight="1">
      <c r="B34" s="114"/>
      <c r="C34" s="801" t="s">
        <v>932</v>
      </c>
      <c r="D34" s="808">
        <v>24692635.489999987</v>
      </c>
      <c r="E34" s="417">
        <f t="shared" si="0"/>
        <v>7434890.871637132</v>
      </c>
      <c r="F34" s="290">
        <f t="shared" si="6"/>
        <v>0.30109750231594806</v>
      </c>
      <c r="G34" s="292">
        <f t="shared" si="1"/>
        <v>120557.12689698886</v>
      </c>
      <c r="H34" s="290">
        <f t="shared" si="2"/>
        <v>4.8823110415172994E-3</v>
      </c>
      <c r="I34" s="292">
        <f t="shared" si="3"/>
        <v>4489945.2790835286</v>
      </c>
      <c r="J34" s="290">
        <f t="shared" si="7"/>
        <v>0.18183337622676463</v>
      </c>
      <c r="K34" s="293">
        <f t="shared" si="4"/>
        <v>12647242.212382339</v>
      </c>
      <c r="L34" s="293">
        <v>1.0961333981587986</v>
      </c>
      <c r="M34" s="293">
        <f t="shared" si="5"/>
        <v>13863064.583596056</v>
      </c>
    </row>
    <row r="35" spans="2:13" ht="15" customHeight="1">
      <c r="B35" s="114"/>
      <c r="C35" s="801" t="s">
        <v>933</v>
      </c>
      <c r="D35" s="809">
        <v>25950010.229999989</v>
      </c>
      <c r="E35" s="417">
        <f t="shared" si="0"/>
        <v>7813483.2653262978</v>
      </c>
      <c r="F35" s="290">
        <f t="shared" si="6"/>
        <v>0.30109750231594806</v>
      </c>
      <c r="G35" s="292">
        <f t="shared" si="1"/>
        <v>126696.02147341582</v>
      </c>
      <c r="H35" s="290">
        <f t="shared" si="2"/>
        <v>4.8823110415172994E-3</v>
      </c>
      <c r="I35" s="292">
        <f t="shared" si="3"/>
        <v>4718577.9732399788</v>
      </c>
      <c r="J35" s="290">
        <f t="shared" si="7"/>
        <v>0.18183337622676463</v>
      </c>
      <c r="K35" s="293">
        <f t="shared" si="4"/>
        <v>13291252.969960297</v>
      </c>
      <c r="L35" s="293">
        <v>1.0798463022689593</v>
      </c>
      <c r="M35" s="293">
        <f t="shared" si="5"/>
        <v>14352510.37213295</v>
      </c>
    </row>
    <row r="36" spans="2:13" ht="15" customHeight="1">
      <c r="B36" s="114"/>
      <c r="C36" s="801" t="s">
        <v>934</v>
      </c>
      <c r="D36" s="806">
        <v>31022152.719999984</v>
      </c>
      <c r="E36" s="417">
        <f t="shared" si="0"/>
        <v>9340692.7004558891</v>
      </c>
      <c r="F36" s="290">
        <f t="shared" si="6"/>
        <v>0.30109750231594806</v>
      </c>
      <c r="G36" s="292">
        <f t="shared" si="1"/>
        <v>151459.79875649186</v>
      </c>
      <c r="H36" s="290">
        <f t="shared" si="2"/>
        <v>4.8823110415172994E-3</v>
      </c>
      <c r="I36" s="292">
        <f t="shared" si="3"/>
        <v>5640862.766899907</v>
      </c>
      <c r="J36" s="290">
        <f t="shared" si="7"/>
        <v>0.18183337622676463</v>
      </c>
      <c r="K36" s="293">
        <f t="shared" si="4"/>
        <v>15889137.453887697</v>
      </c>
      <c r="L36" s="293">
        <v>1.0373528578335698</v>
      </c>
      <c r="M36" s="293">
        <f t="shared" si="5"/>
        <v>16482642.146300813</v>
      </c>
    </row>
    <row r="37" spans="2:13" ht="15" customHeight="1">
      <c r="B37" s="114"/>
      <c r="C37" s="801" t="s">
        <v>935</v>
      </c>
      <c r="D37" s="807">
        <v>32298467.009999998</v>
      </c>
      <c r="E37" s="417">
        <f t="shared" si="0"/>
        <v>9724987.7453450467</v>
      </c>
      <c r="F37" s="290">
        <f t="shared" si="6"/>
        <v>0.30109750231594806</v>
      </c>
      <c r="G37" s="292">
        <f t="shared" si="1"/>
        <v>157691.16210700522</v>
      </c>
      <c r="H37" s="290">
        <f t="shared" si="2"/>
        <v>4.8823110415172994E-3</v>
      </c>
      <c r="I37" s="292">
        <f t="shared" si="3"/>
        <v>5872939.3033770751</v>
      </c>
      <c r="J37" s="290">
        <f t="shared" si="7"/>
        <v>0.18183337622676463</v>
      </c>
      <c r="K37" s="293">
        <f t="shared" si="4"/>
        <v>16542848.79917087</v>
      </c>
      <c r="L37" s="293">
        <v>1.0311387677053694</v>
      </c>
      <c r="M37" s="293">
        <f t="shared" si="5"/>
        <v>17057972.725113302</v>
      </c>
    </row>
    <row r="38" spans="2:13" ht="15" customHeight="1">
      <c r="B38" s="114"/>
      <c r="C38" s="801" t="s">
        <v>936</v>
      </c>
      <c r="D38" s="807">
        <v>33153297.560000002</v>
      </c>
      <c r="E38" s="417">
        <f t="shared" si="0"/>
        <v>9982375.0888534151</v>
      </c>
      <c r="F38" s="290">
        <f t="shared" si="6"/>
        <v>0.30109750231594806</v>
      </c>
      <c r="G38" s="292">
        <f t="shared" si="1"/>
        <v>161864.71073989655</v>
      </c>
      <c r="H38" s="290">
        <f t="shared" si="2"/>
        <v>4.8823110415172994E-3</v>
      </c>
      <c r="I38" s="292">
        <f t="shared" si="3"/>
        <v>6028376.0283853579</v>
      </c>
      <c r="J38" s="290">
        <f t="shared" si="7"/>
        <v>0.18183337622676463</v>
      </c>
      <c r="K38" s="293">
        <f t="shared" si="4"/>
        <v>16980681.732021332</v>
      </c>
      <c r="L38" s="293">
        <v>1.023185237456127</v>
      </c>
      <c r="M38" s="293">
        <f t="shared" si="5"/>
        <v>17374382.870145164</v>
      </c>
    </row>
    <row r="39" spans="2:13" ht="15" customHeight="1">
      <c r="B39" s="114"/>
      <c r="C39" s="801" t="s">
        <v>937</v>
      </c>
      <c r="D39" s="807">
        <v>34332039.460000008</v>
      </c>
      <c r="E39" s="417">
        <f t="shared" si="0"/>
        <v>10337291.330818573</v>
      </c>
      <c r="F39" s="290">
        <f t="shared" si="6"/>
        <v>0.30109750231594806</v>
      </c>
      <c r="G39" s="292">
        <f t="shared" si="1"/>
        <v>167619.69533336567</v>
      </c>
      <c r="H39" s="290">
        <f t="shared" si="2"/>
        <v>4.8823110415172994E-3</v>
      </c>
      <c r="I39" s="292">
        <f t="shared" si="3"/>
        <v>6242710.6477623107</v>
      </c>
      <c r="J39" s="290">
        <f t="shared" si="7"/>
        <v>0.18183337622676463</v>
      </c>
      <c r="K39" s="293">
        <f t="shared" si="4"/>
        <v>17584417.786085758</v>
      </c>
      <c r="L39" s="293">
        <v>1.016439259958398</v>
      </c>
      <c r="M39" s="293">
        <f t="shared" si="5"/>
        <v>17873492.6012883</v>
      </c>
    </row>
    <row r="40" spans="2:13" ht="15" customHeight="1">
      <c r="B40" s="114"/>
      <c r="C40" s="801" t="s">
        <v>938</v>
      </c>
      <c r="D40" s="807">
        <v>35408531.600000009</v>
      </c>
      <c r="E40" s="417">
        <f t="shared" si="0"/>
        <v>10661420.425435323</v>
      </c>
      <c r="F40" s="290">
        <f t="shared" si="6"/>
        <v>0.30109750231594806</v>
      </c>
      <c r="G40" s="292">
        <f t="shared" si="1"/>
        <v>172875.46479459424</v>
      </c>
      <c r="H40" s="290">
        <f t="shared" si="2"/>
        <v>4.8823110415172994E-3</v>
      </c>
      <c r="I40" s="292">
        <f t="shared" si="3"/>
        <v>6438452.8480600854</v>
      </c>
      <c r="J40" s="290">
        <f t="shared" si="7"/>
        <v>0.18183337622676463</v>
      </c>
      <c r="K40" s="293">
        <f t="shared" si="4"/>
        <v>18135782.861710005</v>
      </c>
      <c r="L40" s="293">
        <v>1.0229804705656675</v>
      </c>
      <c r="M40" s="293">
        <f t="shared" si="5"/>
        <v>18552551.685948867</v>
      </c>
    </row>
    <row r="41" spans="2:13" ht="15" customHeight="1">
      <c r="B41" s="114"/>
      <c r="C41" s="801" t="s">
        <v>939</v>
      </c>
      <c r="D41" s="807">
        <v>35279895.870000012</v>
      </c>
      <c r="E41" s="417">
        <f t="shared" si="0"/>
        <v>10622688.528423736</v>
      </c>
      <c r="F41" s="290">
        <f t="shared" si="6"/>
        <v>0.30109750231594806</v>
      </c>
      <c r="G41" s="292">
        <f t="shared" si="1"/>
        <v>172247.42514968163</v>
      </c>
      <c r="H41" s="290">
        <f t="shared" si="2"/>
        <v>4.8823110415172994E-3</v>
      </c>
      <c r="I41" s="292">
        <f t="shared" si="3"/>
        <v>6415062.5789707918</v>
      </c>
      <c r="J41" s="290">
        <f t="shared" si="7"/>
        <v>0.18183337622676463</v>
      </c>
      <c r="K41" s="293">
        <f t="shared" si="4"/>
        <v>18069897.337455802</v>
      </c>
      <c r="L41" s="293">
        <v>1.0164457798756144</v>
      </c>
      <c r="M41" s="293">
        <f t="shared" si="5"/>
        <v>18367070.891442548</v>
      </c>
    </row>
    <row r="42" spans="2:13" ht="15" customHeight="1">
      <c r="B42" s="114"/>
      <c r="C42" s="801" t="s">
        <v>940</v>
      </c>
      <c r="D42" s="807">
        <v>36917340.730000019</v>
      </c>
      <c r="E42" s="417">
        <f t="shared" si="0"/>
        <v>11115719.085949825</v>
      </c>
      <c r="F42" s="290">
        <f t="shared" si="6"/>
        <v>0.30109750231594806</v>
      </c>
      <c r="G42" s="292">
        <f t="shared" si="1"/>
        <v>180241.94026953541</v>
      </c>
      <c r="H42" s="290">
        <f t="shared" si="2"/>
        <v>4.8823110415172994E-3</v>
      </c>
      <c r="I42" s="292">
        <f t="shared" si="3"/>
        <v>6712804.7062497549</v>
      </c>
      <c r="J42" s="290">
        <f t="shared" si="7"/>
        <v>0.18183337622676463</v>
      </c>
      <c r="K42" s="293">
        <f t="shared" si="4"/>
        <v>18908574.997530904</v>
      </c>
      <c r="L42" s="293">
        <v>1.0162595294658736</v>
      </c>
      <c r="M42" s="293">
        <f t="shared" si="5"/>
        <v>19216019.52986094</v>
      </c>
    </row>
    <row r="43" spans="2:13" ht="15" customHeight="1">
      <c r="B43" s="114"/>
      <c r="C43" s="801" t="s">
        <v>941</v>
      </c>
      <c r="D43" s="807">
        <v>37149297.470000036</v>
      </c>
      <c r="E43" s="417">
        <f t="shared" si="0"/>
        <v>11185560.681009179</v>
      </c>
      <c r="F43" s="290">
        <f t="shared" si="6"/>
        <v>0.30109750231594806</v>
      </c>
      <c r="G43" s="292">
        <f t="shared" si="1"/>
        <v>181374.42522239184</v>
      </c>
      <c r="H43" s="290">
        <f t="shared" si="2"/>
        <v>4.8823110415172994E-3</v>
      </c>
      <c r="I43" s="292">
        <f t="shared" si="3"/>
        <v>6754982.1834225114</v>
      </c>
      <c r="J43" s="290">
        <f t="shared" si="7"/>
        <v>0.18183337622676463</v>
      </c>
      <c r="K43" s="293">
        <f t="shared" si="4"/>
        <v>19027380.180345953</v>
      </c>
      <c r="L43" s="293">
        <v>1.0074860034805102</v>
      </c>
      <c r="M43" s="293">
        <f t="shared" si="5"/>
        <v>19169819.214601014</v>
      </c>
    </row>
    <row r="44" spans="2:13" ht="15" customHeight="1">
      <c r="B44" s="114"/>
      <c r="C44" s="801" t="s">
        <v>942</v>
      </c>
      <c r="D44" s="807">
        <v>37812524.090000033</v>
      </c>
      <c r="E44" s="417">
        <f t="shared" si="0"/>
        <v>11385256.559760626</v>
      </c>
      <c r="F44" s="290">
        <f t="shared" si="6"/>
        <v>0.30109750231594806</v>
      </c>
      <c r="G44" s="292">
        <f t="shared" si="1"/>
        <v>184612.50387224604</v>
      </c>
      <c r="H44" s="290">
        <f t="shared" si="2"/>
        <v>4.8823110415172994E-3</v>
      </c>
      <c r="I44" s="292">
        <f t="shared" si="3"/>
        <v>6875578.9189405767</v>
      </c>
      <c r="J44" s="290">
        <f t="shared" si="7"/>
        <v>0.18183337622676463</v>
      </c>
      <c r="K44" s="293">
        <f t="shared" si="4"/>
        <v>19367076.107426584</v>
      </c>
      <c r="L44" s="293">
        <v>0.98950132872553853</v>
      </c>
      <c r="M44" s="293">
        <f t="shared" si="5"/>
        <v>19163747.541827235</v>
      </c>
    </row>
    <row r="45" spans="2:13" ht="15" customHeight="1">
      <c r="B45" s="114"/>
      <c r="C45" s="801" t="s">
        <v>943</v>
      </c>
      <c r="D45" s="807">
        <v>39267533.580000035</v>
      </c>
      <c r="E45" s="417">
        <f t="shared" si="0"/>
        <v>11823356.283045629</v>
      </c>
      <c r="F45" s="290">
        <f t="shared" si="6"/>
        <v>0.30109750231594806</v>
      </c>
      <c r="G45" s="292">
        <f t="shared" si="1"/>
        <v>191716.3127707855</v>
      </c>
      <c r="H45" s="290">
        <f t="shared" si="2"/>
        <v>4.8823110415172994E-3</v>
      </c>
      <c r="I45" s="292">
        <f t="shared" si="3"/>
        <v>7140148.2069492601</v>
      </c>
      <c r="J45" s="290">
        <f t="shared" si="7"/>
        <v>0.18183337622676463</v>
      </c>
      <c r="K45" s="293">
        <f t="shared" si="4"/>
        <v>20112312.777234361</v>
      </c>
      <c r="L45" s="293">
        <v>0.97169102252559247</v>
      </c>
      <c r="M45" s="293">
        <f t="shared" si="5"/>
        <v>19542953.767865393</v>
      </c>
    </row>
    <row r="46" spans="2:13" ht="15" customHeight="1">
      <c r="B46" s="114"/>
      <c r="C46" s="801" t="s">
        <v>944</v>
      </c>
      <c r="D46" s="807">
        <v>40827838.190000042</v>
      </c>
      <c r="E46" s="417">
        <f t="shared" si="0"/>
        <v>12293160.103968691</v>
      </c>
      <c r="F46" s="290">
        <f t="shared" si="6"/>
        <v>0.30109750231594806</v>
      </c>
      <c r="G46" s="292">
        <f t="shared" si="1"/>
        <v>199334.20519631889</v>
      </c>
      <c r="H46" s="290">
        <f t="shared" si="2"/>
        <v>4.8823110415172994E-3</v>
      </c>
      <c r="I46" s="292">
        <f t="shared" si="3"/>
        <v>7423863.6621277463</v>
      </c>
      <c r="J46" s="290">
        <f t="shared" si="7"/>
        <v>0.18183337622676463</v>
      </c>
      <c r="K46" s="293">
        <f t="shared" si="4"/>
        <v>20911480.218707286</v>
      </c>
      <c r="L46" s="293">
        <v>0.95506527365685745</v>
      </c>
      <c r="M46" s="293">
        <f t="shared" si="5"/>
        <v>19971828.577649634</v>
      </c>
    </row>
    <row r="47" spans="2:13" ht="15" customHeight="1">
      <c r="B47" s="114"/>
      <c r="C47" s="801" t="s">
        <v>945</v>
      </c>
      <c r="D47" s="807">
        <v>42217016.940000042</v>
      </c>
      <c r="E47" s="417">
        <f t="shared" si="0"/>
        <v>12711438.355864082</v>
      </c>
      <c r="F47" s="290">
        <f t="shared" si="6"/>
        <v>0.30109750231594806</v>
      </c>
      <c r="G47" s="292">
        <f t="shared" si="1"/>
        <v>206116.60794608507</v>
      </c>
      <c r="H47" s="290">
        <f t="shared" si="2"/>
        <v>4.8823110415172994E-3</v>
      </c>
      <c r="I47" s="292">
        <f t="shared" si="3"/>
        <v>7676462.7244227231</v>
      </c>
      <c r="J47" s="290">
        <f t="shared" si="7"/>
        <v>0.18183337622676463</v>
      </c>
      <c r="K47" s="293">
        <f t="shared" si="4"/>
        <v>21622999.251767151</v>
      </c>
      <c r="L47" s="293">
        <v>0.94177409070570872</v>
      </c>
      <c r="M47" s="293">
        <f t="shared" si="5"/>
        <v>20363980.458663229</v>
      </c>
    </row>
    <row r="48" spans="2:13" ht="15" customHeight="1">
      <c r="B48" s="114"/>
      <c r="C48" s="801" t="s">
        <v>946</v>
      </c>
      <c r="D48" s="807">
        <v>42327553.390000053</v>
      </c>
      <c r="E48" s="417">
        <f t="shared" si="0"/>
        <v>12744720.604873955</v>
      </c>
      <c r="F48" s="290">
        <f t="shared" si="6"/>
        <v>0.30109750231594806</v>
      </c>
      <c r="G48" s="292">
        <f t="shared" si="1"/>
        <v>206656.28127641024</v>
      </c>
      <c r="H48" s="290">
        <f t="shared" si="2"/>
        <v>4.8823110415172994E-3</v>
      </c>
      <c r="I48" s="292">
        <f t="shared" si="3"/>
        <v>7696561.9403223461</v>
      </c>
      <c r="J48" s="290">
        <f t="shared" si="7"/>
        <v>0.18183337622676463</v>
      </c>
      <c r="K48" s="293">
        <f t="shared" si="4"/>
        <v>21679614.563527342</v>
      </c>
      <c r="L48" s="293">
        <v>0.93688685277202732</v>
      </c>
      <c r="M48" s="293">
        <f t="shared" si="5"/>
        <v>20311345.857733741</v>
      </c>
    </row>
    <row r="49" spans="2:13" ht="15" customHeight="1">
      <c r="B49" s="114"/>
      <c r="C49" s="801" t="s">
        <v>947</v>
      </c>
      <c r="D49" s="807">
        <v>42987821.880000047</v>
      </c>
      <c r="E49" s="417">
        <f t="shared" si="0"/>
        <v>12943525.798070878</v>
      </c>
      <c r="F49" s="290">
        <f t="shared" si="6"/>
        <v>0.30109750231594806</v>
      </c>
      <c r="G49" s="292">
        <f t="shared" si="1"/>
        <v>209879.91741550318</v>
      </c>
      <c r="H49" s="290">
        <f t="shared" si="2"/>
        <v>4.8823110415172994E-3</v>
      </c>
      <c r="I49" s="292">
        <f t="shared" si="3"/>
        <v>7816620.789075193</v>
      </c>
      <c r="J49" s="290">
        <f t="shared" si="7"/>
        <v>0.18183337622676463</v>
      </c>
      <c r="K49" s="293">
        <f t="shared" si="4"/>
        <v>22017795.375438474</v>
      </c>
      <c r="L49" s="293">
        <v>0.93143569220124245</v>
      </c>
      <c r="M49" s="293">
        <f t="shared" si="5"/>
        <v>20508160.47626685</v>
      </c>
    </row>
    <row r="50" spans="2:13" ht="15" customHeight="1">
      <c r="B50" s="114"/>
      <c r="C50" s="801" t="s">
        <v>948</v>
      </c>
      <c r="D50" s="807">
        <v>42269613.310000047</v>
      </c>
      <c r="E50" s="417">
        <f t="shared" si="0"/>
        <v>12727274.991501968</v>
      </c>
      <c r="F50" s="290">
        <f t="shared" si="6"/>
        <v>0.30109750231594806</v>
      </c>
      <c r="G50" s="292">
        <f t="shared" si="1"/>
        <v>206373.39978407984</v>
      </c>
      <c r="H50" s="290">
        <f t="shared" si="2"/>
        <v>4.8823110415172994E-3</v>
      </c>
      <c r="I50" s="292">
        <f t="shared" si="3"/>
        <v>7686026.4999570958</v>
      </c>
      <c r="J50" s="290">
        <f t="shared" si="7"/>
        <v>0.18183337622676463</v>
      </c>
      <c r="K50" s="293">
        <f t="shared" si="4"/>
        <v>21649938.418756902</v>
      </c>
      <c r="L50" s="293">
        <v>0.9295194903032421</v>
      </c>
      <c r="M50" s="293">
        <f t="shared" si="5"/>
        <v>20124039.724099495</v>
      </c>
    </row>
    <row r="51" spans="2:13" ht="15" customHeight="1">
      <c r="B51" s="114"/>
      <c r="C51" s="801" t="s">
        <v>949</v>
      </c>
      <c r="D51" s="807">
        <v>42579116.440000035</v>
      </c>
      <c r="E51" s="417">
        <f t="shared" si="0"/>
        <v>12820465.610903934</v>
      </c>
      <c r="F51" s="290">
        <f t="shared" si="6"/>
        <v>0.30109750231594806</v>
      </c>
      <c r="G51" s="292">
        <f t="shared" si="1"/>
        <v>207884.49033306295</v>
      </c>
      <c r="H51" s="290">
        <f t="shared" si="2"/>
        <v>4.8823110415172994E-3</v>
      </c>
      <c r="I51" s="292">
        <f t="shared" si="3"/>
        <v>7742304.4990377454</v>
      </c>
      <c r="J51" s="290">
        <f t="shared" si="7"/>
        <v>0.18183337622676463</v>
      </c>
      <c r="K51" s="293">
        <f t="shared" si="4"/>
        <v>21808461.839725293</v>
      </c>
      <c r="L51" s="293">
        <v>0.93605591204755434</v>
      </c>
      <c r="M51" s="293">
        <f t="shared" si="5"/>
        <v>20413939.637738343</v>
      </c>
    </row>
    <row r="52" spans="2:13" ht="15" customHeight="1">
      <c r="B52" s="114"/>
      <c r="C52" s="801" t="s">
        <v>950</v>
      </c>
      <c r="D52" s="807">
        <v>40723816.160000034</v>
      </c>
      <c r="E52" s="417">
        <f t="shared" si="0"/>
        <v>12261839.330549853</v>
      </c>
      <c r="F52" s="290">
        <f t="shared" si="6"/>
        <v>0.30109750231594806</v>
      </c>
      <c r="G52" s="292">
        <f t="shared" si="1"/>
        <v>198826.3372906888</v>
      </c>
      <c r="H52" s="290">
        <f t="shared" si="2"/>
        <v>4.8823110415172994E-3</v>
      </c>
      <c r="I52" s="292">
        <f t="shared" si="3"/>
        <v>7404948.9852108834</v>
      </c>
      <c r="J52" s="290">
        <f t="shared" si="7"/>
        <v>0.18183337622676463</v>
      </c>
      <c r="K52" s="293">
        <f t="shared" si="4"/>
        <v>20858201.506948609</v>
      </c>
      <c r="L52" s="293">
        <v>0.94499626424761451</v>
      </c>
      <c r="M52" s="293">
        <f t="shared" si="5"/>
        <v>19710922.502990399</v>
      </c>
    </row>
    <row r="53" spans="2:13" ht="15" customHeight="1">
      <c r="B53" s="114"/>
      <c r="C53" s="801" t="s">
        <v>951</v>
      </c>
      <c r="D53" s="807">
        <v>41687443.300000034</v>
      </c>
      <c r="E53" s="417">
        <f t="shared" si="0"/>
        <v>12551985.055567713</v>
      </c>
      <c r="F53" s="290">
        <f t="shared" si="6"/>
        <v>0.30109750231594806</v>
      </c>
      <c r="G53" s="292">
        <f t="shared" si="1"/>
        <v>203531.06471621653</v>
      </c>
      <c r="H53" s="290">
        <f t="shared" si="2"/>
        <v>4.8823110415172994E-3</v>
      </c>
      <c r="I53" s="292">
        <f t="shared" si="3"/>
        <v>7580168.5615008241</v>
      </c>
      <c r="J53" s="290">
        <f t="shared" si="7"/>
        <v>0.18183337622676463</v>
      </c>
      <c r="K53" s="293">
        <f t="shared" si="4"/>
        <v>21351758.618215282</v>
      </c>
      <c r="L53" s="293">
        <v>0.95426581933273735</v>
      </c>
      <c r="M53" s="293">
        <f t="shared" si="5"/>
        <v>20375253.432006042</v>
      </c>
    </row>
    <row r="54" spans="2:13" ht="15" customHeight="1">
      <c r="B54" s="114"/>
      <c r="C54" s="801" t="s">
        <v>952</v>
      </c>
      <c r="D54" s="807">
        <v>39029200.130000032</v>
      </c>
      <c r="E54" s="417">
        <f t="shared" si="0"/>
        <v>11751594.676532285</v>
      </c>
      <c r="F54" s="290">
        <f t="shared" si="6"/>
        <v>0.30109750231594806</v>
      </c>
      <c r="G54" s="292">
        <f t="shared" si="1"/>
        <v>190552.69473628758</v>
      </c>
      <c r="H54" s="290">
        <f t="shared" si="2"/>
        <v>4.8823110415172994E-3</v>
      </c>
      <c r="I54" s="292">
        <f t="shared" si="3"/>
        <v>7096811.2310679872</v>
      </c>
      <c r="J54" s="290">
        <f t="shared" si="7"/>
        <v>0.18183337622676463</v>
      </c>
      <c r="K54" s="293">
        <f t="shared" si="4"/>
        <v>19990241.527663473</v>
      </c>
      <c r="L54" s="293">
        <v>0.959683482591283</v>
      </c>
      <c r="M54" s="293">
        <f t="shared" si="5"/>
        <v>19184304.607108969</v>
      </c>
    </row>
    <row r="55" spans="2:13" ht="15" customHeight="1">
      <c r="B55" s="114"/>
      <c r="C55" s="801" t="s">
        <v>953</v>
      </c>
      <c r="D55" s="807">
        <v>43411342.00000003</v>
      </c>
      <c r="E55" s="417">
        <f t="shared" si="0"/>
        <v>13071046.648383422</v>
      </c>
      <c r="F55" s="290">
        <f t="shared" si="6"/>
        <v>0.30109750231594806</v>
      </c>
      <c r="G55" s="292">
        <f t="shared" si="1"/>
        <v>211947.67437368384</v>
      </c>
      <c r="H55" s="290">
        <f t="shared" si="2"/>
        <v>4.8823110415172994E-3</v>
      </c>
      <c r="I55" s="292">
        <f t="shared" si="3"/>
        <v>7893630.8823947543</v>
      </c>
      <c r="J55" s="290">
        <f t="shared" si="7"/>
        <v>0.18183337622676463</v>
      </c>
      <c r="K55" s="293">
        <f t="shared" si="4"/>
        <v>22234716.79484817</v>
      </c>
      <c r="L55" s="293">
        <v>0.95540419257092546</v>
      </c>
      <c r="M55" s="293">
        <f t="shared" si="5"/>
        <v>21243141.646425113</v>
      </c>
    </row>
    <row r="56" spans="2:13" ht="15" customHeight="1">
      <c r="B56" s="114"/>
      <c r="C56" s="801" t="s">
        <v>954</v>
      </c>
      <c r="D56" s="807">
        <v>38182257.070000023</v>
      </c>
      <c r="E56" s="417">
        <f t="shared" si="0"/>
        <v>11496582.236562457</v>
      </c>
      <c r="F56" s="290">
        <f t="shared" si="6"/>
        <v>0.30109750231594806</v>
      </c>
      <c r="G56" s="292">
        <f t="shared" si="1"/>
        <v>186417.65528291307</v>
      </c>
      <c r="H56" s="290">
        <f t="shared" si="2"/>
        <v>4.8823110415172994E-3</v>
      </c>
      <c r="I56" s="292">
        <f t="shared" si="3"/>
        <v>6942808.7149963574</v>
      </c>
      <c r="J56" s="290">
        <f t="shared" si="7"/>
        <v>0.18183337622676463</v>
      </c>
      <c r="K56" s="293">
        <f t="shared" si="4"/>
        <v>19556448.463158295</v>
      </c>
      <c r="L56" s="293">
        <v>0.9533849320778881</v>
      </c>
      <c r="M56" s="293">
        <f t="shared" si="5"/>
        <v>18644823.289732888</v>
      </c>
    </row>
    <row r="57" spans="2:13" ht="15" customHeight="1">
      <c r="B57" s="114"/>
      <c r="C57" s="801" t="s">
        <v>955</v>
      </c>
      <c r="D57" s="807">
        <v>37878445.860000029</v>
      </c>
      <c r="E57" s="417">
        <f t="shared" si="0"/>
        <v>11405105.440055871</v>
      </c>
      <c r="F57" s="290">
        <f t="shared" si="6"/>
        <v>0.30109750231594806</v>
      </c>
      <c r="G57" s="292">
        <f t="shared" si="1"/>
        <v>184934.35445779338</v>
      </c>
      <c r="H57" s="290">
        <f t="shared" si="2"/>
        <v>4.8823110415172994E-3</v>
      </c>
      <c r="I57" s="292">
        <f t="shared" si="3"/>
        <v>6887565.6969465204</v>
      </c>
      <c r="J57" s="290">
        <f t="shared" si="7"/>
        <v>0.18183337622676463</v>
      </c>
      <c r="K57" s="293">
        <f t="shared" si="4"/>
        <v>19400840.368539844</v>
      </c>
      <c r="L57" s="293">
        <v>0.95396216419367352</v>
      </c>
      <c r="M57" s="293">
        <f t="shared" si="5"/>
        <v>18507667.665148254</v>
      </c>
    </row>
    <row r="58" spans="2:13" ht="15" customHeight="1">
      <c r="B58" s="114"/>
      <c r="C58" s="801" t="s">
        <v>956</v>
      </c>
      <c r="D58" s="807">
        <v>37483767.490000032</v>
      </c>
      <c r="E58" s="417">
        <f t="shared" si="0"/>
        <v>11286268.768630743</v>
      </c>
      <c r="F58" s="290">
        <f t="shared" si="6"/>
        <v>0.30109750231594806</v>
      </c>
      <c r="G58" s="292">
        <f t="shared" si="1"/>
        <v>183007.41189409434</v>
      </c>
      <c r="H58" s="290">
        <f t="shared" si="2"/>
        <v>4.8823110415172994E-3</v>
      </c>
      <c r="I58" s="292">
        <f t="shared" si="3"/>
        <v>6815799.9964057449</v>
      </c>
      <c r="J58" s="290">
        <f t="shared" si="7"/>
        <v>0.18183337622676463</v>
      </c>
      <c r="K58" s="293">
        <f t="shared" si="4"/>
        <v>19198691.313069448</v>
      </c>
      <c r="L58" s="293">
        <v>0.9534718001923741</v>
      </c>
      <c r="M58" s="293">
        <f t="shared" si="5"/>
        <v>18305410.767610021</v>
      </c>
    </row>
    <row r="59" spans="2:13" ht="15" customHeight="1">
      <c r="B59" s="114"/>
      <c r="C59" s="801" t="s">
        <v>957</v>
      </c>
      <c r="D59" s="807">
        <v>39392347.580000028</v>
      </c>
      <c r="E59" s="417">
        <f t="shared" si="0"/>
        <v>11860937.46669969</v>
      </c>
      <c r="F59" s="290">
        <f t="shared" si="6"/>
        <v>0.30109750231594806</v>
      </c>
      <c r="G59" s="292">
        <f t="shared" si="1"/>
        <v>192325.69354112141</v>
      </c>
      <c r="H59" s="290">
        <f t="shared" si="2"/>
        <v>4.8823110415172994E-3</v>
      </c>
      <c r="I59" s="292">
        <f t="shared" si="3"/>
        <v>7162843.557969626</v>
      </c>
      <c r="J59" s="290">
        <f t="shared" si="7"/>
        <v>0.18183337622676463</v>
      </c>
      <c r="K59" s="293">
        <f t="shared" si="4"/>
        <v>20176240.861789592</v>
      </c>
      <c r="L59" s="293">
        <v>0.96261673321432573</v>
      </c>
      <c r="M59" s="293">
        <f t="shared" si="5"/>
        <v>19421987.06692129</v>
      </c>
    </row>
    <row r="60" spans="2:13" ht="15" customHeight="1">
      <c r="B60" s="114"/>
      <c r="C60" s="801" t="s">
        <v>958</v>
      </c>
      <c r="D60" s="807">
        <v>41463135.690000027</v>
      </c>
      <c r="E60" s="417">
        <f t="shared" si="0"/>
        <v>12484446.594446251</v>
      </c>
      <c r="F60" s="290">
        <f>F61</f>
        <v>0.30109750231594806</v>
      </c>
      <c r="G60" s="292">
        <f t="shared" si="1"/>
        <v>202435.92519521713</v>
      </c>
      <c r="H60" s="290">
        <f>H61</f>
        <v>4.8823110415172994E-3</v>
      </c>
      <c r="I60" s="292">
        <f t="shared" si="3"/>
        <v>7539381.9514611671</v>
      </c>
      <c r="J60" s="290">
        <f>J61</f>
        <v>0.18183337622676463</v>
      </c>
      <c r="K60" s="293">
        <f t="shared" si="4"/>
        <v>21236871.218897391</v>
      </c>
      <c r="L60" s="293">
        <v>0.98070125493122373</v>
      </c>
      <c r="M60" s="293">
        <f t="shared" si="5"/>
        <v>20827026.255185459</v>
      </c>
    </row>
    <row r="61" spans="2:13" ht="15" customHeight="1" thickBot="1">
      <c r="B61" s="114"/>
      <c r="C61" s="805" t="s">
        <v>959</v>
      </c>
      <c r="D61" s="810">
        <v>38849269.640000038</v>
      </c>
      <c r="E61" s="811">
        <f t="shared" si="0"/>
        <v>11697418.055402802</v>
      </c>
      <c r="F61" s="418">
        <v>0.30109750231594806</v>
      </c>
      <c r="G61" s="811">
        <f t="shared" si="1"/>
        <v>189674.218118255</v>
      </c>
      <c r="H61" s="288">
        <v>4.8823110415172994E-3</v>
      </c>
      <c r="I61" s="811">
        <f t="shared" si="3"/>
        <v>7064093.8625851516</v>
      </c>
      <c r="J61" s="288">
        <v>0.18183337622676463</v>
      </c>
      <c r="K61" s="811">
        <f t="shared" si="4"/>
        <v>19898083.50389383</v>
      </c>
      <c r="L61" s="294">
        <v>1</v>
      </c>
      <c r="M61" s="294">
        <f t="shared" si="5"/>
        <v>19898083.50389383</v>
      </c>
    </row>
    <row r="62" spans="2:13" ht="15" customHeight="1">
      <c r="B62" s="114"/>
    </row>
    <row r="63" spans="2:13" ht="7.5" customHeight="1">
      <c r="B63" s="798"/>
      <c r="C63" s="163"/>
      <c r="D63" s="162"/>
      <c r="E63" s="162"/>
      <c r="F63" s="162"/>
      <c r="G63" s="162"/>
      <c r="H63" s="162"/>
      <c r="I63" s="162"/>
      <c r="J63" s="162"/>
      <c r="K63" s="162"/>
      <c r="L63" s="162"/>
      <c r="M63" s="162"/>
    </row>
    <row r="64" spans="2:13" ht="21.75" customHeight="1">
      <c r="B64" s="164"/>
      <c r="C64" s="164"/>
      <c r="D64" s="286"/>
      <c r="E64" s="286"/>
      <c r="F64" s="286"/>
      <c r="G64" s="286"/>
      <c r="H64" s="286"/>
      <c r="I64" s="286"/>
      <c r="J64" s="286"/>
      <c r="K64" s="287"/>
      <c r="L64" s="230"/>
    </row>
    <row r="65" ht="15" hidden="1" customHeight="1"/>
    <row r="66" ht="15" hidden="1" customHeight="1"/>
    <row r="67" ht="12.75" hidden="1"/>
    <row r="68" ht="12.75" hidden="1"/>
    <row r="69" ht="12.75" hidden="1"/>
    <row r="70" ht="12.75" hidden="1"/>
    <row r="71" ht="12.75" hidden="1"/>
    <row r="72" ht="12.75" hidden="1"/>
    <row r="73" ht="12.75" hidden="1"/>
    <row r="74" ht="12.75" hidden="1"/>
    <row r="75" ht="12.75" hidden="1"/>
    <row r="76" ht="12.75" hidden="1"/>
    <row r="77" ht="12.75" hidden="1"/>
    <row r="78" ht="12.75" hidden="1"/>
    <row r="79" ht="12.75" hidden="1"/>
    <row r="80" ht="12.75" hidden="1"/>
  </sheetData>
  <mergeCells count="9">
    <mergeCell ref="L12:L13"/>
    <mergeCell ref="M12:M13"/>
    <mergeCell ref="K12:K13"/>
    <mergeCell ref="C10:D10"/>
    <mergeCell ref="C12:C13"/>
    <mergeCell ref="D12:D13"/>
    <mergeCell ref="E12:F12"/>
    <mergeCell ref="G12:H12"/>
    <mergeCell ref="I12:J12"/>
  </mergeCells>
  <pageMargins left="0.75" right="0.75" top="1" bottom="1" header="0.5" footer="0.5"/>
  <pageSetup paperSize="9" orientation="portrait" r:id="rId1"/>
  <headerFooter alignWithMargins="0"/>
  <ignoredErrors>
    <ignoredError sqref="H14 H17:H60" formula="1"/>
  </ignoredError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E471B-ACAE-41B3-9E9A-BC02AF678540}">
  <sheetPr>
    <tabColor theme="7"/>
  </sheetPr>
  <dimension ref="A2:P13304"/>
  <sheetViews>
    <sheetView zoomScale="80" zoomScaleNormal="80" workbookViewId="0">
      <pane ySplit="8" topLeftCell="A14" activePane="bottomLeft" state="frozen"/>
      <selection pane="bottomLeft" activeCell="O17" sqref="O17"/>
    </sheetView>
  </sheetViews>
  <sheetFormatPr defaultColWidth="0" defaultRowHeight="15"/>
  <cols>
    <col min="1" max="1" width="1.7109375" style="161" customWidth="1"/>
    <col min="2" max="2" width="67.140625" style="165" customWidth="1"/>
    <col min="3" max="3" width="23.42578125" style="165" customWidth="1"/>
    <col min="4" max="4" width="19.42578125" style="148" bestFit="1" customWidth="1"/>
    <col min="5" max="5" width="19.5703125" style="933" bestFit="1" customWidth="1"/>
    <col min="6" max="6" width="13.28515625" style="944" customWidth="1"/>
    <col min="7" max="7" width="17" style="618" bestFit="1" customWidth="1"/>
    <col min="8" max="8" width="17.42578125" style="149" customWidth="1"/>
    <col min="9" max="9" width="17.7109375" style="149" customWidth="1"/>
    <col min="10" max="10" width="18.28515625" style="618" bestFit="1" customWidth="1"/>
    <col min="11" max="11" width="20.85546875" style="148" bestFit="1" customWidth="1"/>
    <col min="12" max="12" width="18.85546875" style="618" bestFit="1" customWidth="1"/>
    <col min="13" max="13" width="15" style="618" bestFit="1" customWidth="1"/>
    <col min="14" max="14" width="9.28515625" style="148" bestFit="1" customWidth="1"/>
    <col min="15" max="15" width="10.28515625" style="148" bestFit="1" customWidth="1"/>
    <col min="16" max="16" width="0" style="148" hidden="1" customWidth="1"/>
    <col min="17" max="16384" width="9.140625" style="148" hidden="1"/>
  </cols>
  <sheetData>
    <row r="2" spans="1:13" ht="20.25">
      <c r="A2" s="17"/>
      <c r="B2" s="27" t="str">
        <f>'Reposicionamento Tarifário'!D2</f>
        <v>Companhia de Saneamento Ambiental do Distrito Federal - CAESB</v>
      </c>
      <c r="C2" s="28"/>
      <c r="D2" s="28"/>
      <c r="E2" s="930"/>
      <c r="F2" s="941"/>
      <c r="G2" s="916"/>
      <c r="H2" s="924"/>
      <c r="I2" s="924"/>
      <c r="J2" s="916"/>
      <c r="K2" s="57"/>
      <c r="L2" s="916"/>
      <c r="M2" s="916"/>
    </row>
    <row r="3" spans="1:13" ht="20.25">
      <c r="A3" s="167"/>
      <c r="B3" s="4" t="str">
        <f>'Reposicionamento Tarifário'!D3</f>
        <v>Revisão Tarifária Periódica (4ª RTP)</v>
      </c>
      <c r="C3" s="5"/>
      <c r="D3" s="5"/>
      <c r="E3" s="931"/>
      <c r="F3" s="942"/>
      <c r="G3" s="917"/>
      <c r="H3" s="925"/>
      <c r="I3" s="925"/>
      <c r="J3" s="917"/>
      <c r="K3" s="5"/>
      <c r="L3" s="917"/>
      <c r="M3" s="917"/>
    </row>
    <row r="4" spans="1:13" ht="20.25">
      <c r="A4" s="167"/>
      <c r="B4" s="4" t="s">
        <v>960</v>
      </c>
      <c r="C4" s="5"/>
      <c r="D4" s="5"/>
      <c r="E4" s="931"/>
      <c r="F4" s="942"/>
      <c r="G4" s="917"/>
      <c r="H4" s="925"/>
      <c r="I4" s="925"/>
      <c r="J4" s="917"/>
      <c r="K4" s="5"/>
      <c r="L4" s="917"/>
      <c r="M4" s="917"/>
    </row>
    <row r="5" spans="1:13" ht="20.25">
      <c r="A5" s="167"/>
      <c r="B5" s="7" t="s">
        <v>88</v>
      </c>
      <c r="C5" s="5"/>
      <c r="D5" s="5"/>
      <c r="E5" s="931"/>
      <c r="F5" s="942"/>
      <c r="G5" s="917"/>
      <c r="H5" s="925"/>
      <c r="I5" s="925"/>
      <c r="J5" s="917"/>
      <c r="K5" s="5"/>
      <c r="L5" s="917"/>
      <c r="M5" s="917"/>
    </row>
    <row r="6" spans="1:13" ht="25.15" customHeight="1">
      <c r="A6" s="17"/>
      <c r="B6" s="8"/>
      <c r="C6" s="31"/>
      <c r="D6" s="31"/>
      <c r="E6" s="932"/>
      <c r="F6" s="943"/>
      <c r="G6" s="920"/>
      <c r="H6" s="926"/>
      <c r="I6" s="926"/>
      <c r="J6" s="918"/>
      <c r="K6" s="58"/>
      <c r="L6" s="918"/>
      <c r="M6" s="918"/>
    </row>
    <row r="7" spans="1:13">
      <c r="A7" s="160"/>
    </row>
    <row r="8" spans="1:13" s="170" customFormat="1" ht="51">
      <c r="A8" s="169"/>
      <c r="B8" s="413" t="s">
        <v>961</v>
      </c>
      <c r="C8" s="413" t="s">
        <v>962</v>
      </c>
      <c r="D8" s="413" t="s">
        <v>963</v>
      </c>
      <c r="E8" s="934" t="s">
        <v>964</v>
      </c>
      <c r="F8" s="945" t="s">
        <v>965</v>
      </c>
      <c r="G8" s="919" t="s">
        <v>966</v>
      </c>
      <c r="H8" s="927" t="s">
        <v>967</v>
      </c>
      <c r="I8" s="927" t="s">
        <v>968</v>
      </c>
      <c r="J8" s="919" t="s">
        <v>969</v>
      </c>
      <c r="K8" s="413" t="s">
        <v>970</v>
      </c>
      <c r="L8" s="919" t="s">
        <v>971</v>
      </c>
      <c r="M8" s="919" t="s">
        <v>882</v>
      </c>
    </row>
    <row r="9" spans="1:13" ht="121.5" customHeight="1">
      <c r="B9" s="574" t="s">
        <v>972</v>
      </c>
      <c r="C9" s="574" t="s">
        <v>973</v>
      </c>
      <c r="D9" s="574" t="s">
        <v>974</v>
      </c>
      <c r="E9" s="935" t="s">
        <v>975</v>
      </c>
      <c r="F9" s="946" t="s">
        <v>976</v>
      </c>
      <c r="G9" s="575" t="s">
        <v>977</v>
      </c>
      <c r="H9" s="928" t="s">
        <v>978</v>
      </c>
      <c r="I9" s="928" t="s">
        <v>979</v>
      </c>
      <c r="J9" s="575" t="s">
        <v>980</v>
      </c>
      <c r="K9" s="574" t="s">
        <v>981</v>
      </c>
      <c r="L9" s="575" t="s">
        <v>982</v>
      </c>
      <c r="M9" s="937" t="s">
        <v>983</v>
      </c>
    </row>
    <row r="10" spans="1:13" ht="75">
      <c r="B10" s="921" t="s">
        <v>984</v>
      </c>
      <c r="C10" s="921" t="s">
        <v>985</v>
      </c>
      <c r="D10" s="922" t="s">
        <v>986</v>
      </c>
      <c r="E10" s="936">
        <v>1</v>
      </c>
      <c r="F10" s="947">
        <v>43832</v>
      </c>
      <c r="G10" s="923">
        <v>456.60349305277197</v>
      </c>
      <c r="H10" s="929">
        <v>8.3333333333333332E-3</v>
      </c>
      <c r="I10" s="929">
        <v>0.35</v>
      </c>
      <c r="J10" s="923">
        <v>296.79227048430175</v>
      </c>
      <c r="K10" s="922">
        <v>1</v>
      </c>
      <c r="L10" s="923">
        <v>296.79227048430175</v>
      </c>
      <c r="M10" s="923">
        <f>IF(L10=0,"",IF(I10=100%,0,(H10*12)*(G10*E10*K10)))</f>
        <v>45.660349305277201</v>
      </c>
    </row>
    <row r="11" spans="1:13" ht="75">
      <c r="B11" s="921" t="s">
        <v>987</v>
      </c>
      <c r="C11" s="921" t="s">
        <v>985</v>
      </c>
      <c r="D11" s="922" t="s">
        <v>986</v>
      </c>
      <c r="E11" s="936">
        <v>1</v>
      </c>
      <c r="F11" s="947">
        <v>43832</v>
      </c>
      <c r="G11" s="923">
        <v>1485.0961212969503</v>
      </c>
      <c r="H11" s="929">
        <v>8.3333333333333332E-3</v>
      </c>
      <c r="I11" s="929">
        <v>0.35</v>
      </c>
      <c r="J11" s="923">
        <v>965.31247884301774</v>
      </c>
      <c r="K11" s="922">
        <v>1</v>
      </c>
      <c r="L11" s="923">
        <v>965.31247884301774</v>
      </c>
      <c r="M11" s="923">
        <f t="shared" ref="M11:M74" si="0">IF(L11=0,"",IF(I11=100%,0,(H11*12)*(G11*E11*K11)))</f>
        <v>148.50961212969503</v>
      </c>
    </row>
    <row r="12" spans="1:13" ht="75">
      <c r="B12" s="921" t="s">
        <v>987</v>
      </c>
      <c r="C12" s="921" t="s">
        <v>985</v>
      </c>
      <c r="D12" s="922" t="s">
        <v>986</v>
      </c>
      <c r="E12" s="936">
        <v>1</v>
      </c>
      <c r="F12" s="947">
        <v>43832</v>
      </c>
      <c r="G12" s="923">
        <v>2970.1922425939006</v>
      </c>
      <c r="H12" s="929">
        <v>8.3333333333333332E-3</v>
      </c>
      <c r="I12" s="929">
        <v>0.35</v>
      </c>
      <c r="J12" s="923">
        <v>1930.6249576860355</v>
      </c>
      <c r="K12" s="922">
        <v>1</v>
      </c>
      <c r="L12" s="923">
        <v>1930.6249576860355</v>
      </c>
      <c r="M12" s="923">
        <f t="shared" si="0"/>
        <v>297.01922425939006</v>
      </c>
    </row>
    <row r="13" spans="1:13" ht="75">
      <c r="B13" s="921" t="s">
        <v>988</v>
      </c>
      <c r="C13" s="921" t="s">
        <v>985</v>
      </c>
      <c r="D13" s="922" t="s">
        <v>986</v>
      </c>
      <c r="E13" s="936">
        <v>1</v>
      </c>
      <c r="F13" s="947">
        <v>43832</v>
      </c>
      <c r="G13" s="923">
        <v>879.61364074836411</v>
      </c>
      <c r="H13" s="929">
        <v>8.3333333333333332E-3</v>
      </c>
      <c r="I13" s="929">
        <v>0.35</v>
      </c>
      <c r="J13" s="923">
        <v>571.74886648643667</v>
      </c>
      <c r="K13" s="922">
        <v>1</v>
      </c>
      <c r="L13" s="923">
        <v>571.74886648643667</v>
      </c>
      <c r="M13" s="923">
        <f t="shared" si="0"/>
        <v>87.961364074836411</v>
      </c>
    </row>
    <row r="14" spans="1:13" ht="75">
      <c r="B14" s="921" t="s">
        <v>988</v>
      </c>
      <c r="C14" s="921" t="s">
        <v>985</v>
      </c>
      <c r="D14" s="922" t="s">
        <v>986</v>
      </c>
      <c r="E14" s="936">
        <v>1</v>
      </c>
      <c r="F14" s="947">
        <v>43832</v>
      </c>
      <c r="G14" s="923">
        <v>879.61364074836411</v>
      </c>
      <c r="H14" s="929">
        <v>8.3333333333333332E-3</v>
      </c>
      <c r="I14" s="929">
        <v>0.35</v>
      </c>
      <c r="J14" s="923">
        <v>571.74886648643667</v>
      </c>
      <c r="K14" s="922">
        <v>1</v>
      </c>
      <c r="L14" s="923">
        <v>571.74886648643667</v>
      </c>
      <c r="M14" s="923">
        <f t="shared" si="0"/>
        <v>87.961364074836411</v>
      </c>
    </row>
    <row r="15" spans="1:13" ht="75">
      <c r="B15" s="921" t="s">
        <v>988</v>
      </c>
      <c r="C15" s="921" t="s">
        <v>985</v>
      </c>
      <c r="D15" s="922" t="s">
        <v>986</v>
      </c>
      <c r="E15" s="936">
        <v>1</v>
      </c>
      <c r="F15" s="947">
        <v>43832</v>
      </c>
      <c r="G15" s="923">
        <v>3758.349192288465</v>
      </c>
      <c r="H15" s="929">
        <v>8.3333333333333332E-3</v>
      </c>
      <c r="I15" s="929">
        <v>0.35</v>
      </c>
      <c r="J15" s="923">
        <v>2442.926974987502</v>
      </c>
      <c r="K15" s="922">
        <v>1</v>
      </c>
      <c r="L15" s="923">
        <v>2442.926974987502</v>
      </c>
      <c r="M15" s="923">
        <f t="shared" si="0"/>
        <v>375.8349192288465</v>
      </c>
    </row>
    <row r="16" spans="1:13" ht="75">
      <c r="B16" s="921" t="s">
        <v>984</v>
      </c>
      <c r="C16" s="921" t="s">
        <v>985</v>
      </c>
      <c r="D16" s="922" t="s">
        <v>986</v>
      </c>
      <c r="E16" s="936">
        <v>1</v>
      </c>
      <c r="F16" s="947">
        <v>43832</v>
      </c>
      <c r="G16" s="923">
        <v>456.60349305277197</v>
      </c>
      <c r="H16" s="929">
        <v>8.3333333333333332E-3</v>
      </c>
      <c r="I16" s="929">
        <v>0.35</v>
      </c>
      <c r="J16" s="923">
        <v>296.79227048430175</v>
      </c>
      <c r="K16" s="922">
        <v>1</v>
      </c>
      <c r="L16" s="923">
        <v>296.79227048430175</v>
      </c>
      <c r="M16" s="923">
        <f t="shared" si="0"/>
        <v>45.660349305277201</v>
      </c>
    </row>
    <row r="17" spans="2:13" ht="75">
      <c r="B17" s="921" t="s">
        <v>988</v>
      </c>
      <c r="C17" s="921" t="s">
        <v>985</v>
      </c>
      <c r="D17" s="922" t="s">
        <v>986</v>
      </c>
      <c r="E17" s="936">
        <v>1</v>
      </c>
      <c r="F17" s="947">
        <v>43832</v>
      </c>
      <c r="G17" s="923">
        <v>1279.4380229067115</v>
      </c>
      <c r="H17" s="929">
        <v>8.3333333333333332E-3</v>
      </c>
      <c r="I17" s="929">
        <v>0.35</v>
      </c>
      <c r="J17" s="923">
        <v>831.6347148893625</v>
      </c>
      <c r="K17" s="922">
        <v>1</v>
      </c>
      <c r="L17" s="923">
        <v>831.6347148893625</v>
      </c>
      <c r="M17" s="923">
        <f t="shared" si="0"/>
        <v>127.94380229067116</v>
      </c>
    </row>
    <row r="18" spans="2:13" ht="75">
      <c r="B18" s="921" t="s">
        <v>988</v>
      </c>
      <c r="C18" s="921" t="s">
        <v>985</v>
      </c>
      <c r="D18" s="922" t="s">
        <v>986</v>
      </c>
      <c r="E18" s="936">
        <v>1</v>
      </c>
      <c r="F18" s="947">
        <v>43832</v>
      </c>
      <c r="G18" s="923">
        <v>799.64876431669472</v>
      </c>
      <c r="H18" s="929">
        <v>8.3333333333333332E-3</v>
      </c>
      <c r="I18" s="929">
        <v>0.35</v>
      </c>
      <c r="J18" s="923">
        <v>519.77169680585166</v>
      </c>
      <c r="K18" s="922">
        <v>1</v>
      </c>
      <c r="L18" s="923">
        <v>519.77169680585166</v>
      </c>
      <c r="M18" s="923">
        <f t="shared" si="0"/>
        <v>79.964876431669481</v>
      </c>
    </row>
    <row r="19" spans="2:13" ht="75">
      <c r="B19" s="921" t="s">
        <v>988</v>
      </c>
      <c r="C19" s="921" t="s">
        <v>985</v>
      </c>
      <c r="D19" s="922" t="s">
        <v>986</v>
      </c>
      <c r="E19" s="936">
        <v>1</v>
      </c>
      <c r="F19" s="947">
        <v>43832</v>
      </c>
      <c r="G19" s="923">
        <v>1519.3326522017198</v>
      </c>
      <c r="H19" s="929">
        <v>8.3333333333333332E-3</v>
      </c>
      <c r="I19" s="929">
        <v>0.35</v>
      </c>
      <c r="J19" s="923">
        <v>987.56622393111797</v>
      </c>
      <c r="K19" s="922">
        <v>1</v>
      </c>
      <c r="L19" s="923">
        <v>987.56622393111797</v>
      </c>
      <c r="M19" s="923">
        <f t="shared" si="0"/>
        <v>151.93326522017199</v>
      </c>
    </row>
    <row r="20" spans="2:13" ht="75">
      <c r="B20" s="921" t="s">
        <v>987</v>
      </c>
      <c r="C20" s="921" t="s">
        <v>985</v>
      </c>
      <c r="D20" s="922" t="s">
        <v>986</v>
      </c>
      <c r="E20" s="936">
        <v>1</v>
      </c>
      <c r="F20" s="947">
        <v>43832</v>
      </c>
      <c r="G20" s="923">
        <v>1485.0961212969503</v>
      </c>
      <c r="H20" s="929">
        <v>8.3333333333333332E-3</v>
      </c>
      <c r="I20" s="929">
        <v>0.35</v>
      </c>
      <c r="J20" s="923">
        <v>965.31247884301774</v>
      </c>
      <c r="K20" s="922">
        <v>1</v>
      </c>
      <c r="L20" s="923">
        <v>965.31247884301774</v>
      </c>
      <c r="M20" s="923">
        <f t="shared" si="0"/>
        <v>148.50961212969503</v>
      </c>
    </row>
    <row r="21" spans="2:13" ht="75">
      <c r="B21" s="921" t="s">
        <v>988</v>
      </c>
      <c r="C21" s="921" t="s">
        <v>985</v>
      </c>
      <c r="D21" s="922" t="s">
        <v>986</v>
      </c>
      <c r="E21" s="936">
        <v>1</v>
      </c>
      <c r="F21" s="947">
        <v>43832</v>
      </c>
      <c r="G21" s="923">
        <v>239.8946292950084</v>
      </c>
      <c r="H21" s="929">
        <v>8.3333333333333332E-3</v>
      </c>
      <c r="I21" s="929">
        <v>0.35</v>
      </c>
      <c r="J21" s="923">
        <v>155.93150904175548</v>
      </c>
      <c r="K21" s="922">
        <v>1</v>
      </c>
      <c r="L21" s="923">
        <v>155.93150904175548</v>
      </c>
      <c r="M21" s="923">
        <f t="shared" si="0"/>
        <v>23.989462929500842</v>
      </c>
    </row>
    <row r="22" spans="2:13" ht="75">
      <c r="B22" s="921" t="s">
        <v>984</v>
      </c>
      <c r="C22" s="921" t="s">
        <v>985</v>
      </c>
      <c r="D22" s="922" t="s">
        <v>986</v>
      </c>
      <c r="E22" s="936">
        <v>1</v>
      </c>
      <c r="F22" s="947">
        <v>43800</v>
      </c>
      <c r="G22" s="923">
        <v>5935.845409686036</v>
      </c>
      <c r="H22" s="929">
        <v>8.3333333333333332E-3</v>
      </c>
      <c r="I22" s="929">
        <v>0.35833333333333334</v>
      </c>
      <c r="J22" s="923">
        <v>3808.8341378818732</v>
      </c>
      <c r="K22" s="922">
        <v>1</v>
      </c>
      <c r="L22" s="923">
        <v>3808.8341378818732</v>
      </c>
      <c r="M22" s="923">
        <f t="shared" si="0"/>
        <v>593.58454096860362</v>
      </c>
    </row>
    <row r="23" spans="2:13" ht="75">
      <c r="B23" s="921" t="s">
        <v>984</v>
      </c>
      <c r="C23" s="921" t="s">
        <v>985</v>
      </c>
      <c r="D23" s="922" t="s">
        <v>986</v>
      </c>
      <c r="E23" s="936">
        <v>1</v>
      </c>
      <c r="F23" s="947">
        <v>43800</v>
      </c>
      <c r="G23" s="923">
        <v>8218.8628749498948</v>
      </c>
      <c r="H23" s="929">
        <v>8.3333333333333332E-3</v>
      </c>
      <c r="I23" s="929">
        <v>0.35833333333333334</v>
      </c>
      <c r="J23" s="923">
        <v>5273.7703447595159</v>
      </c>
      <c r="K23" s="922">
        <v>1</v>
      </c>
      <c r="L23" s="923">
        <v>5273.7703447595159</v>
      </c>
      <c r="M23" s="923">
        <f t="shared" si="0"/>
        <v>821.88628749498957</v>
      </c>
    </row>
    <row r="24" spans="2:13" ht="75">
      <c r="B24" s="921" t="s">
        <v>984</v>
      </c>
      <c r="C24" s="921" t="s">
        <v>985</v>
      </c>
      <c r="D24" s="922" t="s">
        <v>986</v>
      </c>
      <c r="E24" s="936">
        <v>1</v>
      </c>
      <c r="F24" s="947">
        <v>43800</v>
      </c>
      <c r="G24" s="923">
        <v>4566.0349305277196</v>
      </c>
      <c r="H24" s="929">
        <v>8.3333333333333332E-3</v>
      </c>
      <c r="I24" s="929">
        <v>0.35833333333333334</v>
      </c>
      <c r="J24" s="923">
        <v>2929.8724137552867</v>
      </c>
      <c r="K24" s="922">
        <v>1</v>
      </c>
      <c r="L24" s="923">
        <v>2929.8724137552867</v>
      </c>
      <c r="M24" s="923">
        <f t="shared" si="0"/>
        <v>456.60349305277197</v>
      </c>
    </row>
    <row r="25" spans="2:13" ht="75">
      <c r="B25" s="921" t="s">
        <v>987</v>
      </c>
      <c r="C25" s="921" t="s">
        <v>985</v>
      </c>
      <c r="D25" s="922" t="s">
        <v>986</v>
      </c>
      <c r="E25" s="936">
        <v>1</v>
      </c>
      <c r="F25" s="947">
        <v>43800</v>
      </c>
      <c r="G25" s="923">
        <v>8910.5767277817013</v>
      </c>
      <c r="H25" s="929">
        <v>8.3333333333333332E-3</v>
      </c>
      <c r="I25" s="929">
        <v>0.35833333333333334</v>
      </c>
      <c r="J25" s="923">
        <v>5717.6200669932587</v>
      </c>
      <c r="K25" s="922">
        <v>1</v>
      </c>
      <c r="L25" s="923">
        <v>5717.6200669932587</v>
      </c>
      <c r="M25" s="923">
        <f t="shared" si="0"/>
        <v>891.05767277817017</v>
      </c>
    </row>
    <row r="26" spans="2:13" ht="75">
      <c r="B26" s="921" t="s">
        <v>987</v>
      </c>
      <c r="C26" s="921" t="s">
        <v>985</v>
      </c>
      <c r="D26" s="922" t="s">
        <v>986</v>
      </c>
      <c r="E26" s="936">
        <v>1</v>
      </c>
      <c r="F26" s="947">
        <v>43800</v>
      </c>
      <c r="G26" s="923">
        <v>19306.249576860355</v>
      </c>
      <c r="H26" s="929">
        <v>8.3333333333333332E-3</v>
      </c>
      <c r="I26" s="929">
        <v>0.35833333333333334</v>
      </c>
      <c r="J26" s="923">
        <v>12388.176811818728</v>
      </c>
      <c r="K26" s="922">
        <v>1</v>
      </c>
      <c r="L26" s="923">
        <v>12388.176811818728</v>
      </c>
      <c r="M26" s="923">
        <f t="shared" si="0"/>
        <v>1930.6249576860355</v>
      </c>
    </row>
    <row r="27" spans="2:13" ht="75">
      <c r="B27" s="921" t="s">
        <v>987</v>
      </c>
      <c r="C27" s="921" t="s">
        <v>985</v>
      </c>
      <c r="D27" s="922" t="s">
        <v>986</v>
      </c>
      <c r="E27" s="936">
        <v>1</v>
      </c>
      <c r="F27" s="947">
        <v>43800</v>
      </c>
      <c r="G27" s="923">
        <v>16336.057334266454</v>
      </c>
      <c r="H27" s="929">
        <v>8.3333333333333332E-3</v>
      </c>
      <c r="I27" s="929">
        <v>0.35833333333333334</v>
      </c>
      <c r="J27" s="923">
        <v>10482.303456154308</v>
      </c>
      <c r="K27" s="922">
        <v>1</v>
      </c>
      <c r="L27" s="923">
        <v>10482.303456154308</v>
      </c>
      <c r="M27" s="923">
        <f t="shared" si="0"/>
        <v>1633.6057334266454</v>
      </c>
    </row>
    <row r="28" spans="2:13" ht="75">
      <c r="B28" s="921" t="s">
        <v>989</v>
      </c>
      <c r="C28" s="921" t="s">
        <v>985</v>
      </c>
      <c r="D28" s="922" t="s">
        <v>986</v>
      </c>
      <c r="E28" s="936">
        <v>1</v>
      </c>
      <c r="F28" s="947">
        <v>43800</v>
      </c>
      <c r="G28" s="923">
        <v>2559.1030101491242</v>
      </c>
      <c r="H28" s="929">
        <v>8.3333333333333332E-3</v>
      </c>
      <c r="I28" s="929">
        <v>0.35833333333333334</v>
      </c>
      <c r="J28" s="923">
        <v>1642.0910981790214</v>
      </c>
      <c r="K28" s="922">
        <v>1</v>
      </c>
      <c r="L28" s="923">
        <v>1642.0910981790214</v>
      </c>
      <c r="M28" s="923">
        <f t="shared" si="0"/>
        <v>255.91030101491242</v>
      </c>
    </row>
    <row r="29" spans="2:13" ht="75">
      <c r="B29" s="921" t="s">
        <v>990</v>
      </c>
      <c r="C29" s="921" t="s">
        <v>985</v>
      </c>
      <c r="D29" s="922" t="s">
        <v>986</v>
      </c>
      <c r="E29" s="936">
        <v>1</v>
      </c>
      <c r="F29" s="947">
        <v>43800</v>
      </c>
      <c r="G29" s="923">
        <v>8360.9454069303683</v>
      </c>
      <c r="H29" s="929">
        <v>8.3333333333333332E-3</v>
      </c>
      <c r="I29" s="929">
        <v>0.35833333333333334</v>
      </c>
      <c r="J29" s="923">
        <v>5364.9399694469867</v>
      </c>
      <c r="K29" s="922">
        <v>1</v>
      </c>
      <c r="L29" s="923">
        <v>5364.9399694469867</v>
      </c>
      <c r="M29" s="923">
        <f t="shared" si="0"/>
        <v>836.09454069303683</v>
      </c>
    </row>
    <row r="30" spans="2:13" ht="75">
      <c r="B30" s="921" t="s">
        <v>990</v>
      </c>
      <c r="C30" s="921" t="s">
        <v>985</v>
      </c>
      <c r="D30" s="922" t="s">
        <v>986</v>
      </c>
      <c r="E30" s="936">
        <v>1</v>
      </c>
      <c r="F30" s="947">
        <v>43800</v>
      </c>
      <c r="G30" s="923">
        <v>4180.4727034651842</v>
      </c>
      <c r="H30" s="929">
        <v>8.3333333333333332E-3</v>
      </c>
      <c r="I30" s="929">
        <v>0.35833333333333334</v>
      </c>
      <c r="J30" s="923">
        <v>2682.4699847234933</v>
      </c>
      <c r="K30" s="922">
        <v>1</v>
      </c>
      <c r="L30" s="923">
        <v>2682.4699847234933</v>
      </c>
      <c r="M30" s="923">
        <f t="shared" si="0"/>
        <v>418.04727034651842</v>
      </c>
    </row>
    <row r="31" spans="2:13" ht="75">
      <c r="B31" s="921" t="s">
        <v>990</v>
      </c>
      <c r="C31" s="921" t="s">
        <v>985</v>
      </c>
      <c r="D31" s="922" t="s">
        <v>986</v>
      </c>
      <c r="E31" s="936">
        <v>1</v>
      </c>
      <c r="F31" s="947">
        <v>43800</v>
      </c>
      <c r="G31" s="923">
        <v>16721.890813860737</v>
      </c>
      <c r="H31" s="929">
        <v>8.3333333333333332E-3</v>
      </c>
      <c r="I31" s="929">
        <v>0.35833333333333334</v>
      </c>
      <c r="J31" s="923">
        <v>10729.879938893973</v>
      </c>
      <c r="K31" s="922">
        <v>1</v>
      </c>
      <c r="L31" s="923">
        <v>10729.879938893973</v>
      </c>
      <c r="M31" s="923">
        <f t="shared" si="0"/>
        <v>1672.1890813860737</v>
      </c>
    </row>
    <row r="32" spans="2:13" ht="75">
      <c r="B32" s="921" t="s">
        <v>991</v>
      </c>
      <c r="C32" s="921" t="s">
        <v>985</v>
      </c>
      <c r="D32" s="922" t="s">
        <v>986</v>
      </c>
      <c r="E32" s="936">
        <v>1</v>
      </c>
      <c r="F32" s="947">
        <v>43800</v>
      </c>
      <c r="G32" s="923">
        <v>3671.3612929430783</v>
      </c>
      <c r="H32" s="929">
        <v>8.3333333333333332E-3</v>
      </c>
      <c r="I32" s="929">
        <v>0.35833333333333334</v>
      </c>
      <c r="J32" s="923">
        <v>2355.7901629718085</v>
      </c>
      <c r="K32" s="922">
        <v>1</v>
      </c>
      <c r="L32" s="923">
        <v>2355.7901629718085</v>
      </c>
      <c r="M32" s="923">
        <f t="shared" si="0"/>
        <v>367.13612929430786</v>
      </c>
    </row>
    <row r="33" spans="2:13" ht="75">
      <c r="B33" s="921" t="s">
        <v>991</v>
      </c>
      <c r="C33" s="921" t="s">
        <v>985</v>
      </c>
      <c r="D33" s="922" t="s">
        <v>986</v>
      </c>
      <c r="E33" s="936">
        <v>1</v>
      </c>
      <c r="F33" s="947">
        <v>43800</v>
      </c>
      <c r="G33" s="923">
        <v>11014.083878829235</v>
      </c>
      <c r="H33" s="929">
        <v>8.3333333333333332E-3</v>
      </c>
      <c r="I33" s="929">
        <v>0.35833333333333334</v>
      </c>
      <c r="J33" s="923">
        <v>7067.3704889154251</v>
      </c>
      <c r="K33" s="922">
        <v>1</v>
      </c>
      <c r="L33" s="923">
        <v>7067.3704889154251</v>
      </c>
      <c r="M33" s="923">
        <f t="shared" si="0"/>
        <v>1101.4083878829235</v>
      </c>
    </row>
    <row r="34" spans="2:13" ht="75">
      <c r="B34" s="921" t="s">
        <v>988</v>
      </c>
      <c r="C34" s="921" t="s">
        <v>985</v>
      </c>
      <c r="D34" s="922" t="s">
        <v>986</v>
      </c>
      <c r="E34" s="936">
        <v>1</v>
      </c>
      <c r="F34" s="947">
        <v>43800</v>
      </c>
      <c r="G34" s="923">
        <v>4078.208698015143</v>
      </c>
      <c r="H34" s="929">
        <v>8.3333333333333332E-3</v>
      </c>
      <c r="I34" s="929">
        <v>0.35833333333333334</v>
      </c>
      <c r="J34" s="923">
        <v>2616.8505812263834</v>
      </c>
      <c r="K34" s="922">
        <v>1</v>
      </c>
      <c r="L34" s="923">
        <v>2616.8505812263834</v>
      </c>
      <c r="M34" s="923">
        <f t="shared" si="0"/>
        <v>407.82086980151433</v>
      </c>
    </row>
    <row r="35" spans="2:13" ht="75">
      <c r="B35" s="921" t="s">
        <v>988</v>
      </c>
      <c r="C35" s="921" t="s">
        <v>985</v>
      </c>
      <c r="D35" s="922" t="s">
        <v>986</v>
      </c>
      <c r="E35" s="936">
        <v>1</v>
      </c>
      <c r="F35" s="947">
        <v>43800</v>
      </c>
      <c r="G35" s="923">
        <v>2878.7355515401009</v>
      </c>
      <c r="H35" s="929">
        <v>8.3333333333333332E-3</v>
      </c>
      <c r="I35" s="929">
        <v>0.35833333333333334</v>
      </c>
      <c r="J35" s="923">
        <v>1847.1886455715648</v>
      </c>
      <c r="K35" s="922">
        <v>1</v>
      </c>
      <c r="L35" s="923">
        <v>1847.1886455715648</v>
      </c>
      <c r="M35" s="923">
        <f t="shared" si="0"/>
        <v>287.87355515401009</v>
      </c>
    </row>
    <row r="36" spans="2:13" ht="75">
      <c r="B36" s="921" t="s">
        <v>988</v>
      </c>
      <c r="C36" s="921" t="s">
        <v>985</v>
      </c>
      <c r="D36" s="922" t="s">
        <v>986</v>
      </c>
      <c r="E36" s="936">
        <v>1</v>
      </c>
      <c r="F36" s="947">
        <v>43800</v>
      </c>
      <c r="G36" s="923">
        <v>3518.4545629934564</v>
      </c>
      <c r="H36" s="929">
        <v>8.3333333333333332E-3</v>
      </c>
      <c r="I36" s="929">
        <v>0.35833333333333334</v>
      </c>
      <c r="J36" s="923">
        <v>2257.6750112541345</v>
      </c>
      <c r="K36" s="922">
        <v>1</v>
      </c>
      <c r="L36" s="923">
        <v>2257.6750112541345</v>
      </c>
      <c r="M36" s="923">
        <f t="shared" si="0"/>
        <v>351.84545629934564</v>
      </c>
    </row>
    <row r="37" spans="2:13" ht="75">
      <c r="B37" s="921" t="s">
        <v>987</v>
      </c>
      <c r="C37" s="921" t="s">
        <v>985</v>
      </c>
      <c r="D37" s="922" t="s">
        <v>986</v>
      </c>
      <c r="E37" s="936">
        <v>1</v>
      </c>
      <c r="F37" s="947">
        <v>43800</v>
      </c>
      <c r="G37" s="923">
        <v>1485.0961212969503</v>
      </c>
      <c r="H37" s="929">
        <v>8.3333333333333332E-3</v>
      </c>
      <c r="I37" s="929">
        <v>0.35833333333333334</v>
      </c>
      <c r="J37" s="923">
        <v>952.93667783220974</v>
      </c>
      <c r="K37" s="922">
        <v>1</v>
      </c>
      <c r="L37" s="923">
        <v>952.93667783220974</v>
      </c>
      <c r="M37" s="923">
        <f t="shared" si="0"/>
        <v>148.50961212969503</v>
      </c>
    </row>
    <row r="38" spans="2:13" ht="75">
      <c r="B38" s="921" t="s">
        <v>987</v>
      </c>
      <c r="C38" s="921" t="s">
        <v>985</v>
      </c>
      <c r="D38" s="922" t="s">
        <v>986</v>
      </c>
      <c r="E38" s="936">
        <v>1</v>
      </c>
      <c r="F38" s="947">
        <v>43800</v>
      </c>
      <c r="G38" s="923">
        <v>1485.0961212969503</v>
      </c>
      <c r="H38" s="929">
        <v>8.3333333333333332E-3</v>
      </c>
      <c r="I38" s="929">
        <v>0.35833333333333334</v>
      </c>
      <c r="J38" s="923">
        <v>952.93667783220974</v>
      </c>
      <c r="K38" s="922">
        <v>1</v>
      </c>
      <c r="L38" s="923">
        <v>952.93667783220974</v>
      </c>
      <c r="M38" s="923">
        <f t="shared" si="0"/>
        <v>148.50961212969503</v>
      </c>
    </row>
    <row r="39" spans="2:13" ht="75">
      <c r="B39" s="921" t="s">
        <v>988</v>
      </c>
      <c r="C39" s="921" t="s">
        <v>985</v>
      </c>
      <c r="D39" s="922" t="s">
        <v>986</v>
      </c>
      <c r="E39" s="936">
        <v>1</v>
      </c>
      <c r="F39" s="947">
        <v>43800</v>
      </c>
      <c r="G39" s="923">
        <v>79.964876431669467</v>
      </c>
      <c r="H39" s="929">
        <v>8.3333333333333332E-3</v>
      </c>
      <c r="I39" s="929">
        <v>0.35833333333333334</v>
      </c>
      <c r="J39" s="923">
        <v>51.310795710321244</v>
      </c>
      <c r="K39" s="922">
        <v>1</v>
      </c>
      <c r="L39" s="923">
        <v>51.310795710321244</v>
      </c>
      <c r="M39" s="923">
        <f t="shared" si="0"/>
        <v>7.9964876431669474</v>
      </c>
    </row>
    <row r="40" spans="2:13" ht="75">
      <c r="B40" s="921" t="s">
        <v>988</v>
      </c>
      <c r="C40" s="921" t="s">
        <v>985</v>
      </c>
      <c r="D40" s="922" t="s">
        <v>986</v>
      </c>
      <c r="E40" s="936">
        <v>1</v>
      </c>
      <c r="F40" s="947">
        <v>43800</v>
      </c>
      <c r="G40" s="923">
        <v>3678.3843158567956</v>
      </c>
      <c r="H40" s="929">
        <v>8.3333333333333332E-3</v>
      </c>
      <c r="I40" s="929">
        <v>0.35833333333333334</v>
      </c>
      <c r="J40" s="923">
        <v>2360.2966026747772</v>
      </c>
      <c r="K40" s="922">
        <v>1</v>
      </c>
      <c r="L40" s="923">
        <v>2360.2966026747772</v>
      </c>
      <c r="M40" s="923">
        <f t="shared" si="0"/>
        <v>367.83843158567959</v>
      </c>
    </row>
    <row r="41" spans="2:13" ht="75">
      <c r="B41" s="921" t="s">
        <v>988</v>
      </c>
      <c r="C41" s="921" t="s">
        <v>985</v>
      </c>
      <c r="D41" s="922" t="s">
        <v>986</v>
      </c>
      <c r="E41" s="936">
        <v>1</v>
      </c>
      <c r="F41" s="947">
        <v>43800</v>
      </c>
      <c r="G41" s="923">
        <v>2159.0516636550756</v>
      </c>
      <c r="H41" s="929">
        <v>8.3333333333333332E-3</v>
      </c>
      <c r="I41" s="929">
        <v>0.35833333333333334</v>
      </c>
      <c r="J41" s="923">
        <v>1385.3914841786736</v>
      </c>
      <c r="K41" s="922">
        <v>1</v>
      </c>
      <c r="L41" s="923">
        <v>1385.3914841786736</v>
      </c>
      <c r="M41" s="923">
        <f t="shared" si="0"/>
        <v>215.90516636550757</v>
      </c>
    </row>
    <row r="42" spans="2:13" ht="75">
      <c r="B42" s="921" t="s">
        <v>988</v>
      </c>
      <c r="C42" s="921" t="s">
        <v>985</v>
      </c>
      <c r="D42" s="922" t="s">
        <v>986</v>
      </c>
      <c r="E42" s="936">
        <v>1</v>
      </c>
      <c r="F42" s="947">
        <v>43800</v>
      </c>
      <c r="G42" s="923">
        <v>3438.489686561787</v>
      </c>
      <c r="H42" s="929">
        <v>8.3333333333333332E-3</v>
      </c>
      <c r="I42" s="929">
        <v>0.35833333333333334</v>
      </c>
      <c r="J42" s="923">
        <v>2206.3642155438133</v>
      </c>
      <c r="K42" s="922">
        <v>1</v>
      </c>
      <c r="L42" s="923">
        <v>2206.3642155438133</v>
      </c>
      <c r="M42" s="923">
        <f t="shared" si="0"/>
        <v>343.84896865617873</v>
      </c>
    </row>
    <row r="43" spans="2:13" ht="75">
      <c r="B43" s="921" t="s">
        <v>988</v>
      </c>
      <c r="C43" s="921" t="s">
        <v>985</v>
      </c>
      <c r="D43" s="922" t="s">
        <v>986</v>
      </c>
      <c r="E43" s="936">
        <v>1</v>
      </c>
      <c r="F43" s="947">
        <v>43800</v>
      </c>
      <c r="G43" s="923">
        <v>639.71901145335573</v>
      </c>
      <c r="H43" s="929">
        <v>8.3333333333333332E-3</v>
      </c>
      <c r="I43" s="929">
        <v>0.35833333333333334</v>
      </c>
      <c r="J43" s="923">
        <v>410.48636568256995</v>
      </c>
      <c r="K43" s="922">
        <v>1</v>
      </c>
      <c r="L43" s="923">
        <v>410.48636568256995</v>
      </c>
      <c r="M43" s="923">
        <f t="shared" si="0"/>
        <v>63.971901145335579</v>
      </c>
    </row>
    <row r="44" spans="2:13" ht="75">
      <c r="B44" s="921" t="s">
        <v>988</v>
      </c>
      <c r="C44" s="921" t="s">
        <v>985</v>
      </c>
      <c r="D44" s="922" t="s">
        <v>986</v>
      </c>
      <c r="E44" s="936">
        <v>1</v>
      </c>
      <c r="F44" s="947">
        <v>43800</v>
      </c>
      <c r="G44" s="923">
        <v>479.7892585900168</v>
      </c>
      <c r="H44" s="929">
        <v>8.3333333333333332E-3</v>
      </c>
      <c r="I44" s="929">
        <v>0.35833333333333334</v>
      </c>
      <c r="J44" s="923">
        <v>307.86477426192744</v>
      </c>
      <c r="K44" s="922">
        <v>1</v>
      </c>
      <c r="L44" s="923">
        <v>307.86477426192744</v>
      </c>
      <c r="M44" s="923">
        <f t="shared" si="0"/>
        <v>47.978925859001684</v>
      </c>
    </row>
    <row r="45" spans="2:13" ht="75">
      <c r="B45" s="921" t="s">
        <v>988</v>
      </c>
      <c r="C45" s="921" t="s">
        <v>985</v>
      </c>
      <c r="D45" s="922" t="s">
        <v>986</v>
      </c>
      <c r="E45" s="936">
        <v>1</v>
      </c>
      <c r="F45" s="947">
        <v>43800</v>
      </c>
      <c r="G45" s="923">
        <v>639.71901145335573</v>
      </c>
      <c r="H45" s="929">
        <v>8.3333333333333332E-3</v>
      </c>
      <c r="I45" s="929">
        <v>0.35833333333333334</v>
      </c>
      <c r="J45" s="923">
        <v>410.48636568256995</v>
      </c>
      <c r="K45" s="922">
        <v>1</v>
      </c>
      <c r="L45" s="923">
        <v>410.48636568256995</v>
      </c>
      <c r="M45" s="923">
        <f t="shared" si="0"/>
        <v>63.971901145335579</v>
      </c>
    </row>
    <row r="46" spans="2:13" ht="75">
      <c r="B46" s="921" t="s">
        <v>984</v>
      </c>
      <c r="C46" s="921" t="s">
        <v>985</v>
      </c>
      <c r="D46" s="922" t="s">
        <v>986</v>
      </c>
      <c r="E46" s="936">
        <v>1</v>
      </c>
      <c r="F46" s="947">
        <v>43800</v>
      </c>
      <c r="G46" s="923">
        <v>456.60349305277197</v>
      </c>
      <c r="H46" s="929">
        <v>8.3333333333333332E-3</v>
      </c>
      <c r="I46" s="929">
        <v>0.35833333333333334</v>
      </c>
      <c r="J46" s="923">
        <v>292.9872413755287</v>
      </c>
      <c r="K46" s="922">
        <v>1</v>
      </c>
      <c r="L46" s="923">
        <v>292.9872413755287</v>
      </c>
      <c r="M46" s="923">
        <f t="shared" si="0"/>
        <v>45.660349305277201</v>
      </c>
    </row>
    <row r="47" spans="2:13" ht="75">
      <c r="B47" s="921" t="s">
        <v>984</v>
      </c>
      <c r="C47" s="921" t="s">
        <v>985</v>
      </c>
      <c r="D47" s="922" t="s">
        <v>986</v>
      </c>
      <c r="E47" s="936">
        <v>1</v>
      </c>
      <c r="F47" s="947">
        <v>43800</v>
      </c>
      <c r="G47" s="923">
        <v>913.20698610554393</v>
      </c>
      <c r="H47" s="929">
        <v>8.3333333333333332E-3</v>
      </c>
      <c r="I47" s="929">
        <v>0.35833333333333334</v>
      </c>
      <c r="J47" s="923">
        <v>585.97448275105739</v>
      </c>
      <c r="K47" s="922">
        <v>1</v>
      </c>
      <c r="L47" s="923">
        <v>585.97448275105739</v>
      </c>
      <c r="M47" s="923">
        <f t="shared" si="0"/>
        <v>91.320698610554402</v>
      </c>
    </row>
    <row r="48" spans="2:13" ht="75">
      <c r="B48" s="921" t="s">
        <v>987</v>
      </c>
      <c r="C48" s="921" t="s">
        <v>985</v>
      </c>
      <c r="D48" s="922" t="s">
        <v>986</v>
      </c>
      <c r="E48" s="936">
        <v>1</v>
      </c>
      <c r="F48" s="947">
        <v>43800</v>
      </c>
      <c r="G48" s="923">
        <v>2970.1922425939006</v>
      </c>
      <c r="H48" s="929">
        <v>8.3333333333333332E-3</v>
      </c>
      <c r="I48" s="929">
        <v>0.35833333333333334</v>
      </c>
      <c r="J48" s="923">
        <v>1905.8733556644195</v>
      </c>
      <c r="K48" s="922">
        <v>1</v>
      </c>
      <c r="L48" s="923">
        <v>1905.8733556644195</v>
      </c>
      <c r="M48" s="923">
        <f t="shared" si="0"/>
        <v>297.01922425939006</v>
      </c>
    </row>
    <row r="49" spans="2:13" ht="75">
      <c r="B49" s="921" t="s">
        <v>987</v>
      </c>
      <c r="C49" s="921" t="s">
        <v>985</v>
      </c>
      <c r="D49" s="922" t="s">
        <v>986</v>
      </c>
      <c r="E49" s="936">
        <v>1</v>
      </c>
      <c r="F49" s="947">
        <v>43800</v>
      </c>
      <c r="G49" s="923">
        <v>1485.0961212969503</v>
      </c>
      <c r="H49" s="929">
        <v>8.3333333333333332E-3</v>
      </c>
      <c r="I49" s="929">
        <v>0.35833333333333334</v>
      </c>
      <c r="J49" s="923">
        <v>952.93667783220974</v>
      </c>
      <c r="K49" s="922">
        <v>1</v>
      </c>
      <c r="L49" s="923">
        <v>952.93667783220974</v>
      </c>
      <c r="M49" s="923">
        <f t="shared" si="0"/>
        <v>148.50961212969503</v>
      </c>
    </row>
    <row r="50" spans="2:13" ht="75">
      <c r="B50" s="921" t="s">
        <v>988</v>
      </c>
      <c r="C50" s="921" t="s">
        <v>985</v>
      </c>
      <c r="D50" s="922" t="s">
        <v>986</v>
      </c>
      <c r="E50" s="936">
        <v>1</v>
      </c>
      <c r="F50" s="947">
        <v>43800</v>
      </c>
      <c r="G50" s="923">
        <v>16232.869915628902</v>
      </c>
      <c r="H50" s="929">
        <v>8.3333333333333332E-3</v>
      </c>
      <c r="I50" s="929">
        <v>0.35833333333333334</v>
      </c>
      <c r="J50" s="923">
        <v>10416.091529195211</v>
      </c>
      <c r="K50" s="922">
        <v>1</v>
      </c>
      <c r="L50" s="923">
        <v>10416.091529195211</v>
      </c>
      <c r="M50" s="923">
        <f t="shared" si="0"/>
        <v>1623.2869915628903</v>
      </c>
    </row>
    <row r="51" spans="2:13" ht="75">
      <c r="B51" s="921" t="s">
        <v>988</v>
      </c>
      <c r="C51" s="921" t="s">
        <v>985</v>
      </c>
      <c r="D51" s="922" t="s">
        <v>986</v>
      </c>
      <c r="E51" s="936">
        <v>1</v>
      </c>
      <c r="F51" s="947">
        <v>43800</v>
      </c>
      <c r="G51" s="923">
        <v>17432.343062103944</v>
      </c>
      <c r="H51" s="929">
        <v>8.3333333333333332E-3</v>
      </c>
      <c r="I51" s="929">
        <v>0.35833333333333334</v>
      </c>
      <c r="J51" s="923">
        <v>11185.75346485003</v>
      </c>
      <c r="K51" s="922">
        <v>1</v>
      </c>
      <c r="L51" s="923">
        <v>11185.75346485003</v>
      </c>
      <c r="M51" s="923">
        <f t="shared" si="0"/>
        <v>1743.2343062103946</v>
      </c>
    </row>
    <row r="52" spans="2:13" ht="75">
      <c r="B52" s="921" t="s">
        <v>988</v>
      </c>
      <c r="C52" s="921" t="s">
        <v>985</v>
      </c>
      <c r="D52" s="922" t="s">
        <v>986</v>
      </c>
      <c r="E52" s="936">
        <v>1</v>
      </c>
      <c r="F52" s="947">
        <v>43800</v>
      </c>
      <c r="G52" s="923">
        <v>18791.745961442324</v>
      </c>
      <c r="H52" s="929">
        <v>8.3333333333333332E-3</v>
      </c>
      <c r="I52" s="929">
        <v>0.35833333333333334</v>
      </c>
      <c r="J52" s="923">
        <v>12058.036991925492</v>
      </c>
      <c r="K52" s="922">
        <v>1</v>
      </c>
      <c r="L52" s="923">
        <v>12058.036991925492</v>
      </c>
      <c r="M52" s="923">
        <f t="shared" si="0"/>
        <v>1879.1745961442325</v>
      </c>
    </row>
    <row r="53" spans="2:13" ht="75">
      <c r="B53" s="921" t="s">
        <v>984</v>
      </c>
      <c r="C53" s="921" t="s">
        <v>985</v>
      </c>
      <c r="D53" s="922" t="s">
        <v>986</v>
      </c>
      <c r="E53" s="936">
        <v>1</v>
      </c>
      <c r="F53" s="947">
        <v>43800</v>
      </c>
      <c r="G53" s="923">
        <v>456.60349305277197</v>
      </c>
      <c r="H53" s="929">
        <v>8.3333333333333332E-3</v>
      </c>
      <c r="I53" s="929">
        <v>0.35833333333333334</v>
      </c>
      <c r="J53" s="923">
        <v>292.9872413755287</v>
      </c>
      <c r="K53" s="922">
        <v>1</v>
      </c>
      <c r="L53" s="923">
        <v>292.9872413755287</v>
      </c>
      <c r="M53" s="923">
        <f t="shared" si="0"/>
        <v>45.660349305277201</v>
      </c>
    </row>
    <row r="54" spans="2:13" ht="75">
      <c r="B54" s="921" t="s">
        <v>987</v>
      </c>
      <c r="C54" s="921" t="s">
        <v>985</v>
      </c>
      <c r="D54" s="922" t="s">
        <v>986</v>
      </c>
      <c r="E54" s="936">
        <v>1</v>
      </c>
      <c r="F54" s="947">
        <v>43800</v>
      </c>
      <c r="G54" s="923">
        <v>1485.0961212969503</v>
      </c>
      <c r="H54" s="929">
        <v>8.3333333333333332E-3</v>
      </c>
      <c r="I54" s="929">
        <v>0.35833333333333334</v>
      </c>
      <c r="J54" s="923">
        <v>952.93667783220974</v>
      </c>
      <c r="K54" s="922">
        <v>1</v>
      </c>
      <c r="L54" s="923">
        <v>952.93667783220974</v>
      </c>
      <c r="M54" s="923">
        <f t="shared" si="0"/>
        <v>148.50961212969503</v>
      </c>
    </row>
    <row r="55" spans="2:13" ht="75">
      <c r="B55" s="921" t="s">
        <v>988</v>
      </c>
      <c r="C55" s="921" t="s">
        <v>985</v>
      </c>
      <c r="D55" s="922" t="s">
        <v>986</v>
      </c>
      <c r="E55" s="936">
        <v>1</v>
      </c>
      <c r="F55" s="947">
        <v>43800</v>
      </c>
      <c r="G55" s="923">
        <v>17032.518679945595</v>
      </c>
      <c r="H55" s="929">
        <v>8.3333333333333332E-3</v>
      </c>
      <c r="I55" s="929">
        <v>0.35833333333333334</v>
      </c>
      <c r="J55" s="923">
        <v>10929.199486298425</v>
      </c>
      <c r="K55" s="922">
        <v>1</v>
      </c>
      <c r="L55" s="923">
        <v>10929.199486298425</v>
      </c>
      <c r="M55" s="923">
        <f t="shared" si="0"/>
        <v>1703.2518679945597</v>
      </c>
    </row>
    <row r="56" spans="2:13" ht="75">
      <c r="B56" s="921" t="s">
        <v>988</v>
      </c>
      <c r="C56" s="921" t="s">
        <v>985</v>
      </c>
      <c r="D56" s="922" t="s">
        <v>986</v>
      </c>
      <c r="E56" s="936">
        <v>1</v>
      </c>
      <c r="F56" s="947">
        <v>43800</v>
      </c>
      <c r="G56" s="923">
        <v>7676.6281374402688</v>
      </c>
      <c r="H56" s="929">
        <v>8.3333333333333332E-3</v>
      </c>
      <c r="I56" s="929">
        <v>0.35833333333333334</v>
      </c>
      <c r="J56" s="923">
        <v>4925.836388190839</v>
      </c>
      <c r="K56" s="922">
        <v>1</v>
      </c>
      <c r="L56" s="923">
        <v>4925.836388190839</v>
      </c>
      <c r="M56" s="923">
        <f t="shared" si="0"/>
        <v>767.66281374402695</v>
      </c>
    </row>
    <row r="57" spans="2:13" ht="75">
      <c r="B57" s="921" t="s">
        <v>988</v>
      </c>
      <c r="C57" s="921" t="s">
        <v>985</v>
      </c>
      <c r="D57" s="922" t="s">
        <v>986</v>
      </c>
      <c r="E57" s="936">
        <v>1</v>
      </c>
      <c r="F57" s="947">
        <v>43800</v>
      </c>
      <c r="G57" s="923">
        <v>7916.5227667352774</v>
      </c>
      <c r="H57" s="929">
        <v>8.3333333333333332E-3</v>
      </c>
      <c r="I57" s="929">
        <v>0.35833333333333334</v>
      </c>
      <c r="J57" s="923">
        <v>5079.7687753218033</v>
      </c>
      <c r="K57" s="922">
        <v>1</v>
      </c>
      <c r="L57" s="923">
        <v>5079.7687753218033</v>
      </c>
      <c r="M57" s="923">
        <f t="shared" si="0"/>
        <v>791.65227667352781</v>
      </c>
    </row>
    <row r="58" spans="2:13" ht="75">
      <c r="B58" s="921" t="s">
        <v>984</v>
      </c>
      <c r="C58" s="921" t="s">
        <v>985</v>
      </c>
      <c r="D58" s="922" t="s">
        <v>986</v>
      </c>
      <c r="E58" s="936">
        <v>1</v>
      </c>
      <c r="F58" s="947">
        <v>43800</v>
      </c>
      <c r="G58" s="923">
        <v>456.60349305277197</v>
      </c>
      <c r="H58" s="929">
        <v>8.3333333333333332E-3</v>
      </c>
      <c r="I58" s="929">
        <v>0.35833333333333334</v>
      </c>
      <c r="J58" s="923">
        <v>292.9872413755287</v>
      </c>
      <c r="K58" s="922">
        <v>1</v>
      </c>
      <c r="L58" s="923">
        <v>292.9872413755287</v>
      </c>
      <c r="M58" s="923">
        <f t="shared" si="0"/>
        <v>45.660349305277201</v>
      </c>
    </row>
    <row r="59" spans="2:13" ht="75">
      <c r="B59" s="921" t="s">
        <v>987</v>
      </c>
      <c r="C59" s="921" t="s">
        <v>985</v>
      </c>
      <c r="D59" s="922" t="s">
        <v>986</v>
      </c>
      <c r="E59" s="936">
        <v>1</v>
      </c>
      <c r="F59" s="947">
        <v>43800</v>
      </c>
      <c r="G59" s="923">
        <v>1485.0961212969503</v>
      </c>
      <c r="H59" s="929">
        <v>8.3333333333333332E-3</v>
      </c>
      <c r="I59" s="929">
        <v>0.35833333333333334</v>
      </c>
      <c r="J59" s="923">
        <v>952.93667783220974</v>
      </c>
      <c r="K59" s="922">
        <v>1</v>
      </c>
      <c r="L59" s="923">
        <v>952.93667783220974</v>
      </c>
      <c r="M59" s="923">
        <f t="shared" si="0"/>
        <v>148.50961212969503</v>
      </c>
    </row>
    <row r="60" spans="2:13" ht="75">
      <c r="B60" s="921" t="s">
        <v>987</v>
      </c>
      <c r="C60" s="921" t="s">
        <v>985</v>
      </c>
      <c r="D60" s="922" t="s">
        <v>986</v>
      </c>
      <c r="E60" s="936">
        <v>1</v>
      </c>
      <c r="F60" s="947">
        <v>43800</v>
      </c>
      <c r="G60" s="923">
        <v>1485.0961212969503</v>
      </c>
      <c r="H60" s="929">
        <v>8.3333333333333332E-3</v>
      </c>
      <c r="I60" s="929">
        <v>0.35833333333333334</v>
      </c>
      <c r="J60" s="923">
        <v>952.93667783220974</v>
      </c>
      <c r="K60" s="922">
        <v>1</v>
      </c>
      <c r="L60" s="923">
        <v>952.93667783220974</v>
      </c>
      <c r="M60" s="923">
        <f t="shared" si="0"/>
        <v>148.50961212969503</v>
      </c>
    </row>
    <row r="61" spans="2:13" ht="75">
      <c r="B61" s="921" t="s">
        <v>988</v>
      </c>
      <c r="C61" s="921" t="s">
        <v>985</v>
      </c>
      <c r="D61" s="922" t="s">
        <v>986</v>
      </c>
      <c r="E61" s="936">
        <v>1</v>
      </c>
      <c r="F61" s="947">
        <v>43800</v>
      </c>
      <c r="G61" s="923">
        <v>239.8946292950084</v>
      </c>
      <c r="H61" s="929">
        <v>8.3333333333333332E-3</v>
      </c>
      <c r="I61" s="929">
        <v>0.35833333333333334</v>
      </c>
      <c r="J61" s="923">
        <v>153.93238713096372</v>
      </c>
      <c r="K61" s="922">
        <v>1</v>
      </c>
      <c r="L61" s="923">
        <v>153.93238713096372</v>
      </c>
      <c r="M61" s="923">
        <f t="shared" si="0"/>
        <v>23.989462929500842</v>
      </c>
    </row>
    <row r="62" spans="2:13" ht="75">
      <c r="B62" s="921" t="s">
        <v>988</v>
      </c>
      <c r="C62" s="921" t="s">
        <v>985</v>
      </c>
      <c r="D62" s="922" t="s">
        <v>986</v>
      </c>
      <c r="E62" s="936">
        <v>1</v>
      </c>
      <c r="F62" s="947">
        <v>43800</v>
      </c>
      <c r="G62" s="923">
        <v>79.964876431669467</v>
      </c>
      <c r="H62" s="929">
        <v>8.3333333333333332E-3</v>
      </c>
      <c r="I62" s="929">
        <v>0.35833333333333334</v>
      </c>
      <c r="J62" s="923">
        <v>51.310795710321244</v>
      </c>
      <c r="K62" s="922">
        <v>1</v>
      </c>
      <c r="L62" s="923">
        <v>51.310795710321244</v>
      </c>
      <c r="M62" s="923">
        <f t="shared" si="0"/>
        <v>7.9964876431669474</v>
      </c>
    </row>
    <row r="63" spans="2:13" ht="75">
      <c r="B63" s="921" t="s">
        <v>988</v>
      </c>
      <c r="C63" s="921" t="s">
        <v>985</v>
      </c>
      <c r="D63" s="922" t="s">
        <v>986</v>
      </c>
      <c r="E63" s="936">
        <v>1</v>
      </c>
      <c r="F63" s="947">
        <v>43800</v>
      </c>
      <c r="G63" s="923">
        <v>1279.4380229067115</v>
      </c>
      <c r="H63" s="929">
        <v>8.3333333333333332E-3</v>
      </c>
      <c r="I63" s="929">
        <v>0.35833333333333334</v>
      </c>
      <c r="J63" s="923">
        <v>820.97273136513991</v>
      </c>
      <c r="K63" s="922">
        <v>1</v>
      </c>
      <c r="L63" s="923">
        <v>820.97273136513991</v>
      </c>
      <c r="M63" s="923">
        <f t="shared" si="0"/>
        <v>127.94380229067116</v>
      </c>
    </row>
    <row r="64" spans="2:13" ht="75">
      <c r="B64" s="921" t="s">
        <v>988</v>
      </c>
      <c r="C64" s="921" t="s">
        <v>985</v>
      </c>
      <c r="D64" s="922" t="s">
        <v>986</v>
      </c>
      <c r="E64" s="936">
        <v>1</v>
      </c>
      <c r="F64" s="947">
        <v>43800</v>
      </c>
      <c r="G64" s="923">
        <v>3038.6653044034397</v>
      </c>
      <c r="H64" s="929">
        <v>8.3333333333333332E-3</v>
      </c>
      <c r="I64" s="929">
        <v>0.35833333333333334</v>
      </c>
      <c r="J64" s="923">
        <v>1949.8102369922071</v>
      </c>
      <c r="K64" s="922">
        <v>1</v>
      </c>
      <c r="L64" s="923">
        <v>1949.8102369922071</v>
      </c>
      <c r="M64" s="923">
        <f t="shared" si="0"/>
        <v>303.86653044034398</v>
      </c>
    </row>
    <row r="65" spans="2:13" ht="75">
      <c r="B65" s="921" t="s">
        <v>988</v>
      </c>
      <c r="C65" s="921" t="s">
        <v>985</v>
      </c>
      <c r="D65" s="922" t="s">
        <v>986</v>
      </c>
      <c r="E65" s="936">
        <v>1</v>
      </c>
      <c r="F65" s="947">
        <v>43800</v>
      </c>
      <c r="G65" s="923">
        <v>879.61364074836411</v>
      </c>
      <c r="H65" s="929">
        <v>8.3333333333333332E-3</v>
      </c>
      <c r="I65" s="929">
        <v>0.35833333333333334</v>
      </c>
      <c r="J65" s="923">
        <v>564.41875281353362</v>
      </c>
      <c r="K65" s="922">
        <v>1</v>
      </c>
      <c r="L65" s="923">
        <v>564.41875281353362</v>
      </c>
      <c r="M65" s="923">
        <f t="shared" si="0"/>
        <v>87.961364074836411</v>
      </c>
    </row>
    <row r="66" spans="2:13" ht="75">
      <c r="B66" s="921" t="s">
        <v>988</v>
      </c>
      <c r="C66" s="921" t="s">
        <v>985</v>
      </c>
      <c r="D66" s="922" t="s">
        <v>986</v>
      </c>
      <c r="E66" s="936">
        <v>1</v>
      </c>
      <c r="F66" s="947">
        <v>43800</v>
      </c>
      <c r="G66" s="923">
        <v>1839.1921579283978</v>
      </c>
      <c r="H66" s="929">
        <v>8.3333333333333332E-3</v>
      </c>
      <c r="I66" s="929">
        <v>0.35833333333333334</v>
      </c>
      <c r="J66" s="923">
        <v>1180.1483013373886</v>
      </c>
      <c r="K66" s="922">
        <v>1</v>
      </c>
      <c r="L66" s="923">
        <v>1180.1483013373886</v>
      </c>
      <c r="M66" s="923">
        <f t="shared" si="0"/>
        <v>183.91921579283979</v>
      </c>
    </row>
    <row r="67" spans="2:13" ht="75">
      <c r="B67" s="921" t="s">
        <v>984</v>
      </c>
      <c r="C67" s="921" t="s">
        <v>985</v>
      </c>
      <c r="D67" s="922" t="s">
        <v>986</v>
      </c>
      <c r="E67" s="936">
        <v>1</v>
      </c>
      <c r="F67" s="947">
        <v>43800</v>
      </c>
      <c r="G67" s="923">
        <v>913.20698610554393</v>
      </c>
      <c r="H67" s="929">
        <v>8.3333333333333332E-3</v>
      </c>
      <c r="I67" s="929">
        <v>0.35833333333333334</v>
      </c>
      <c r="J67" s="923">
        <v>585.97448275105739</v>
      </c>
      <c r="K67" s="922">
        <v>1</v>
      </c>
      <c r="L67" s="923">
        <v>585.97448275105739</v>
      </c>
      <c r="M67" s="923">
        <f t="shared" si="0"/>
        <v>91.320698610554402</v>
      </c>
    </row>
    <row r="68" spans="2:13" ht="75">
      <c r="B68" s="921" t="s">
        <v>987</v>
      </c>
      <c r="C68" s="921" t="s">
        <v>985</v>
      </c>
      <c r="D68" s="922" t="s">
        <v>986</v>
      </c>
      <c r="E68" s="936">
        <v>1</v>
      </c>
      <c r="F68" s="947">
        <v>43800</v>
      </c>
      <c r="G68" s="923">
        <v>1485.0961212969503</v>
      </c>
      <c r="H68" s="929">
        <v>8.3333333333333332E-3</v>
      </c>
      <c r="I68" s="929">
        <v>0.35833333333333334</v>
      </c>
      <c r="J68" s="923">
        <v>952.93667783220974</v>
      </c>
      <c r="K68" s="922">
        <v>1</v>
      </c>
      <c r="L68" s="923">
        <v>952.93667783220974</v>
      </c>
      <c r="M68" s="923">
        <f t="shared" si="0"/>
        <v>148.50961212969503</v>
      </c>
    </row>
    <row r="69" spans="2:13" ht="75">
      <c r="B69" s="921" t="s">
        <v>988</v>
      </c>
      <c r="C69" s="921" t="s">
        <v>985</v>
      </c>
      <c r="D69" s="922" t="s">
        <v>986</v>
      </c>
      <c r="E69" s="936">
        <v>1</v>
      </c>
      <c r="F69" s="947">
        <v>43800</v>
      </c>
      <c r="G69" s="923">
        <v>5037.787215195176</v>
      </c>
      <c r="H69" s="929">
        <v>8.3333333333333332E-3</v>
      </c>
      <c r="I69" s="929">
        <v>0.35833333333333334</v>
      </c>
      <c r="J69" s="923">
        <v>3232.580129750238</v>
      </c>
      <c r="K69" s="922">
        <v>1</v>
      </c>
      <c r="L69" s="923">
        <v>3232.580129750238</v>
      </c>
      <c r="M69" s="923">
        <f t="shared" si="0"/>
        <v>503.7787215195176</v>
      </c>
    </row>
    <row r="70" spans="2:13" ht="75">
      <c r="B70" s="921" t="s">
        <v>988</v>
      </c>
      <c r="C70" s="921" t="s">
        <v>985</v>
      </c>
      <c r="D70" s="922" t="s">
        <v>986</v>
      </c>
      <c r="E70" s="936">
        <v>1</v>
      </c>
      <c r="F70" s="947">
        <v>43800</v>
      </c>
      <c r="G70" s="923">
        <v>2079.0867872234062</v>
      </c>
      <c r="H70" s="929">
        <v>8.3333333333333332E-3</v>
      </c>
      <c r="I70" s="929">
        <v>0.35833333333333334</v>
      </c>
      <c r="J70" s="923">
        <v>1334.0806884683523</v>
      </c>
      <c r="K70" s="922">
        <v>1</v>
      </c>
      <c r="L70" s="923">
        <v>1334.0806884683523</v>
      </c>
      <c r="M70" s="923">
        <f t="shared" si="0"/>
        <v>207.90867872234062</v>
      </c>
    </row>
    <row r="71" spans="2:13" ht="75">
      <c r="B71" s="921" t="s">
        <v>988</v>
      </c>
      <c r="C71" s="921" t="s">
        <v>985</v>
      </c>
      <c r="D71" s="922" t="s">
        <v>986</v>
      </c>
      <c r="E71" s="936">
        <v>1</v>
      </c>
      <c r="F71" s="947">
        <v>43800</v>
      </c>
      <c r="G71" s="923">
        <v>1759.2272814967282</v>
      </c>
      <c r="H71" s="929">
        <v>8.3333333333333332E-3</v>
      </c>
      <c r="I71" s="929">
        <v>0.35833333333333334</v>
      </c>
      <c r="J71" s="923">
        <v>1128.8375056270672</v>
      </c>
      <c r="K71" s="922">
        <v>1</v>
      </c>
      <c r="L71" s="923">
        <v>1128.8375056270672</v>
      </c>
      <c r="M71" s="923">
        <f t="shared" si="0"/>
        <v>175.92272814967282</v>
      </c>
    </row>
    <row r="72" spans="2:13" ht="75">
      <c r="B72" s="921" t="s">
        <v>988</v>
      </c>
      <c r="C72" s="921" t="s">
        <v>985</v>
      </c>
      <c r="D72" s="922" t="s">
        <v>986</v>
      </c>
      <c r="E72" s="936">
        <v>1</v>
      </c>
      <c r="F72" s="947">
        <v>43800</v>
      </c>
      <c r="G72" s="923">
        <v>79.964876431669467</v>
      </c>
      <c r="H72" s="929">
        <v>8.3333333333333332E-3</v>
      </c>
      <c r="I72" s="929">
        <v>0.35833333333333334</v>
      </c>
      <c r="J72" s="923">
        <v>51.310795710321244</v>
      </c>
      <c r="K72" s="922">
        <v>1</v>
      </c>
      <c r="L72" s="923">
        <v>51.310795710321244</v>
      </c>
      <c r="M72" s="923">
        <f t="shared" si="0"/>
        <v>7.9964876431669474</v>
      </c>
    </row>
    <row r="73" spans="2:13" ht="75">
      <c r="B73" s="921" t="s">
        <v>984</v>
      </c>
      <c r="C73" s="921" t="s">
        <v>985</v>
      </c>
      <c r="D73" s="922" t="s">
        <v>986</v>
      </c>
      <c r="E73" s="936">
        <v>1</v>
      </c>
      <c r="F73" s="947">
        <v>43800</v>
      </c>
      <c r="G73" s="923">
        <v>913.20698610554393</v>
      </c>
      <c r="H73" s="929">
        <v>8.3333333333333332E-3</v>
      </c>
      <c r="I73" s="929">
        <v>0.35833333333333334</v>
      </c>
      <c r="J73" s="923">
        <v>585.97448275105739</v>
      </c>
      <c r="K73" s="922">
        <v>1</v>
      </c>
      <c r="L73" s="923">
        <v>585.97448275105739</v>
      </c>
      <c r="M73" s="923">
        <f t="shared" si="0"/>
        <v>91.320698610554402</v>
      </c>
    </row>
    <row r="74" spans="2:13" ht="75">
      <c r="B74" s="921" t="s">
        <v>984</v>
      </c>
      <c r="C74" s="921" t="s">
        <v>985</v>
      </c>
      <c r="D74" s="922" t="s">
        <v>986</v>
      </c>
      <c r="E74" s="936">
        <v>1</v>
      </c>
      <c r="F74" s="947">
        <v>43800</v>
      </c>
      <c r="G74" s="923">
        <v>2283.0174652638598</v>
      </c>
      <c r="H74" s="929">
        <v>8.3333333333333332E-3</v>
      </c>
      <c r="I74" s="929">
        <v>0.35833333333333334</v>
      </c>
      <c r="J74" s="923">
        <v>1464.9362068776434</v>
      </c>
      <c r="K74" s="922">
        <v>1</v>
      </c>
      <c r="L74" s="923">
        <v>1464.9362068776434</v>
      </c>
      <c r="M74" s="923">
        <f t="shared" si="0"/>
        <v>228.30174652638598</v>
      </c>
    </row>
    <row r="75" spans="2:13" ht="75">
      <c r="B75" s="921" t="s">
        <v>987</v>
      </c>
      <c r="C75" s="921" t="s">
        <v>985</v>
      </c>
      <c r="D75" s="922" t="s">
        <v>986</v>
      </c>
      <c r="E75" s="936">
        <v>1</v>
      </c>
      <c r="F75" s="947">
        <v>43800</v>
      </c>
      <c r="G75" s="923">
        <v>1485.0961212969503</v>
      </c>
      <c r="H75" s="929">
        <v>8.3333333333333332E-3</v>
      </c>
      <c r="I75" s="929">
        <v>0.35833333333333334</v>
      </c>
      <c r="J75" s="923">
        <v>952.93667783220974</v>
      </c>
      <c r="K75" s="922">
        <v>1</v>
      </c>
      <c r="L75" s="923">
        <v>952.93667783220974</v>
      </c>
      <c r="M75" s="923">
        <f t="shared" ref="M75:M138" si="1">IF(L75=0,"",IF(I75=100%,0,(H75*12)*(G75*E75*K75)))</f>
        <v>148.50961212969503</v>
      </c>
    </row>
    <row r="76" spans="2:13" ht="75">
      <c r="B76" s="921" t="s">
        <v>988</v>
      </c>
      <c r="C76" s="921" t="s">
        <v>985</v>
      </c>
      <c r="D76" s="922" t="s">
        <v>986</v>
      </c>
      <c r="E76" s="936">
        <v>1</v>
      </c>
      <c r="F76" s="947">
        <v>43800</v>
      </c>
      <c r="G76" s="923">
        <v>2079.0867872234062</v>
      </c>
      <c r="H76" s="929">
        <v>8.3333333333333332E-3</v>
      </c>
      <c r="I76" s="929">
        <v>0.35833333333333334</v>
      </c>
      <c r="J76" s="923">
        <v>1334.0806884683523</v>
      </c>
      <c r="K76" s="922">
        <v>1</v>
      </c>
      <c r="L76" s="923">
        <v>1334.0806884683523</v>
      </c>
      <c r="M76" s="923">
        <f t="shared" si="1"/>
        <v>207.90867872234062</v>
      </c>
    </row>
    <row r="77" spans="2:13" ht="75">
      <c r="B77" s="921" t="s">
        <v>988</v>
      </c>
      <c r="C77" s="921" t="s">
        <v>985</v>
      </c>
      <c r="D77" s="922" t="s">
        <v>986</v>
      </c>
      <c r="E77" s="936">
        <v>1</v>
      </c>
      <c r="F77" s="947">
        <v>43800</v>
      </c>
      <c r="G77" s="923">
        <v>2239.016540086745</v>
      </c>
      <c r="H77" s="929">
        <v>8.3333333333333332E-3</v>
      </c>
      <c r="I77" s="929">
        <v>0.35833333333333334</v>
      </c>
      <c r="J77" s="923">
        <v>1436.7022798889948</v>
      </c>
      <c r="K77" s="922">
        <v>1</v>
      </c>
      <c r="L77" s="923">
        <v>1436.7022798889948</v>
      </c>
      <c r="M77" s="923">
        <f t="shared" si="1"/>
        <v>223.90165400867451</v>
      </c>
    </row>
    <row r="78" spans="2:13" ht="75">
      <c r="B78" s="921" t="s">
        <v>988</v>
      </c>
      <c r="C78" s="921" t="s">
        <v>985</v>
      </c>
      <c r="D78" s="922" t="s">
        <v>986</v>
      </c>
      <c r="E78" s="936">
        <v>1</v>
      </c>
      <c r="F78" s="947">
        <v>43800</v>
      </c>
      <c r="G78" s="923">
        <v>1999.1219107917366</v>
      </c>
      <c r="H78" s="929">
        <v>8.3333333333333332E-3</v>
      </c>
      <c r="I78" s="929">
        <v>0.35833333333333334</v>
      </c>
      <c r="J78" s="923">
        <v>1282.7698927580309</v>
      </c>
      <c r="K78" s="922">
        <v>1</v>
      </c>
      <c r="L78" s="923">
        <v>1282.7698927580309</v>
      </c>
      <c r="M78" s="923">
        <f t="shared" si="1"/>
        <v>199.91219107917368</v>
      </c>
    </row>
    <row r="79" spans="2:13" ht="75">
      <c r="B79" s="921" t="s">
        <v>988</v>
      </c>
      <c r="C79" s="921" t="s">
        <v>985</v>
      </c>
      <c r="D79" s="922" t="s">
        <v>986</v>
      </c>
      <c r="E79" s="936">
        <v>1</v>
      </c>
      <c r="F79" s="947">
        <v>43800</v>
      </c>
      <c r="G79" s="923">
        <v>3438.489686561787</v>
      </c>
      <c r="H79" s="929">
        <v>8.3333333333333332E-3</v>
      </c>
      <c r="I79" s="929">
        <v>0.35833333333333334</v>
      </c>
      <c r="J79" s="923">
        <v>2206.3642155438133</v>
      </c>
      <c r="K79" s="922">
        <v>1</v>
      </c>
      <c r="L79" s="923">
        <v>2206.3642155438133</v>
      </c>
      <c r="M79" s="923">
        <f t="shared" si="1"/>
        <v>343.84896865617873</v>
      </c>
    </row>
    <row r="80" spans="2:13" ht="75">
      <c r="B80" s="921" t="s">
        <v>988</v>
      </c>
      <c r="C80" s="921" t="s">
        <v>985</v>
      </c>
      <c r="D80" s="922" t="s">
        <v>986</v>
      </c>
      <c r="E80" s="936">
        <v>1</v>
      </c>
      <c r="F80" s="947">
        <v>43800</v>
      </c>
      <c r="G80" s="923">
        <v>4637.9628330368287</v>
      </c>
      <c r="H80" s="929">
        <v>8.3333333333333332E-3</v>
      </c>
      <c r="I80" s="929">
        <v>0.35833333333333334</v>
      </c>
      <c r="J80" s="923">
        <v>2976.0261511986319</v>
      </c>
      <c r="K80" s="922">
        <v>1</v>
      </c>
      <c r="L80" s="923">
        <v>2976.0261511986319</v>
      </c>
      <c r="M80" s="923">
        <f t="shared" si="1"/>
        <v>463.79628330368291</v>
      </c>
    </row>
    <row r="81" spans="2:13" ht="75">
      <c r="B81" s="921" t="s">
        <v>988</v>
      </c>
      <c r="C81" s="921" t="s">
        <v>985</v>
      </c>
      <c r="D81" s="922" t="s">
        <v>986</v>
      </c>
      <c r="E81" s="936">
        <v>1</v>
      </c>
      <c r="F81" s="947">
        <v>43800</v>
      </c>
      <c r="G81" s="923">
        <v>3278.5599336984483</v>
      </c>
      <c r="H81" s="929">
        <v>8.3333333333333332E-3</v>
      </c>
      <c r="I81" s="929">
        <v>0.35833333333333334</v>
      </c>
      <c r="J81" s="923">
        <v>2103.742624123171</v>
      </c>
      <c r="K81" s="922">
        <v>1</v>
      </c>
      <c r="L81" s="923">
        <v>2103.742624123171</v>
      </c>
      <c r="M81" s="923">
        <f t="shared" si="1"/>
        <v>327.85599336984484</v>
      </c>
    </row>
    <row r="82" spans="2:13" ht="75">
      <c r="B82" s="921" t="s">
        <v>988</v>
      </c>
      <c r="C82" s="921" t="s">
        <v>985</v>
      </c>
      <c r="D82" s="922" t="s">
        <v>986</v>
      </c>
      <c r="E82" s="936">
        <v>1</v>
      </c>
      <c r="F82" s="947">
        <v>43800</v>
      </c>
      <c r="G82" s="923">
        <v>79.964876431669467</v>
      </c>
      <c r="H82" s="929">
        <v>8.3333333333333332E-3</v>
      </c>
      <c r="I82" s="929">
        <v>0.35833333333333334</v>
      </c>
      <c r="J82" s="923">
        <v>51.310795710321244</v>
      </c>
      <c r="K82" s="922">
        <v>1</v>
      </c>
      <c r="L82" s="923">
        <v>51.310795710321244</v>
      </c>
      <c r="M82" s="923">
        <f t="shared" si="1"/>
        <v>7.9964876431669474</v>
      </c>
    </row>
    <row r="83" spans="2:13" ht="75">
      <c r="B83" s="921" t="s">
        <v>988</v>
      </c>
      <c r="C83" s="921" t="s">
        <v>985</v>
      </c>
      <c r="D83" s="922" t="s">
        <v>986</v>
      </c>
      <c r="E83" s="936">
        <v>1</v>
      </c>
      <c r="F83" s="947">
        <v>43800</v>
      </c>
      <c r="G83" s="923">
        <v>1679.2624050650588</v>
      </c>
      <c r="H83" s="929">
        <v>8.3333333333333332E-3</v>
      </c>
      <c r="I83" s="929">
        <v>0.35833333333333334</v>
      </c>
      <c r="J83" s="923">
        <v>1077.5267099167461</v>
      </c>
      <c r="K83" s="922">
        <v>1</v>
      </c>
      <c r="L83" s="923">
        <v>1077.5267099167461</v>
      </c>
      <c r="M83" s="923">
        <f t="shared" si="1"/>
        <v>167.92624050650591</v>
      </c>
    </row>
    <row r="84" spans="2:13" ht="75">
      <c r="B84" s="921" t="s">
        <v>988</v>
      </c>
      <c r="C84" s="921" t="s">
        <v>985</v>
      </c>
      <c r="D84" s="922" t="s">
        <v>986</v>
      </c>
      <c r="E84" s="936">
        <v>1</v>
      </c>
      <c r="F84" s="947">
        <v>43800</v>
      </c>
      <c r="G84" s="923">
        <v>2318.9814165184143</v>
      </c>
      <c r="H84" s="929">
        <v>8.3333333333333332E-3</v>
      </c>
      <c r="I84" s="929">
        <v>0.35833333333333334</v>
      </c>
      <c r="J84" s="923">
        <v>1488.0130755993159</v>
      </c>
      <c r="K84" s="922">
        <v>1</v>
      </c>
      <c r="L84" s="923">
        <v>1488.0130755993159</v>
      </c>
      <c r="M84" s="923">
        <f t="shared" si="1"/>
        <v>231.89814165184146</v>
      </c>
    </row>
    <row r="85" spans="2:13" ht="75">
      <c r="B85" s="921" t="s">
        <v>988</v>
      </c>
      <c r="C85" s="921" t="s">
        <v>985</v>
      </c>
      <c r="D85" s="922" t="s">
        <v>986</v>
      </c>
      <c r="E85" s="936">
        <v>1</v>
      </c>
      <c r="F85" s="947">
        <v>43800</v>
      </c>
      <c r="G85" s="923">
        <v>1519.3326522017198</v>
      </c>
      <c r="H85" s="929">
        <v>8.3333333333333332E-3</v>
      </c>
      <c r="I85" s="929">
        <v>0.35833333333333334</v>
      </c>
      <c r="J85" s="923">
        <v>974.90511849610357</v>
      </c>
      <c r="K85" s="922">
        <v>1</v>
      </c>
      <c r="L85" s="923">
        <v>974.90511849610357</v>
      </c>
      <c r="M85" s="923">
        <f t="shared" si="1"/>
        <v>151.93326522017199</v>
      </c>
    </row>
    <row r="86" spans="2:13" ht="75">
      <c r="B86" s="921" t="s">
        <v>984</v>
      </c>
      <c r="C86" s="921" t="s">
        <v>985</v>
      </c>
      <c r="D86" s="922" t="s">
        <v>986</v>
      </c>
      <c r="E86" s="936">
        <v>1</v>
      </c>
      <c r="F86" s="947">
        <v>43800</v>
      </c>
      <c r="G86" s="923">
        <v>11415.087326319299</v>
      </c>
      <c r="H86" s="929">
        <v>8.3333333333333332E-3</v>
      </c>
      <c r="I86" s="929">
        <v>0.35833333333333334</v>
      </c>
      <c r="J86" s="923">
        <v>7324.6810343882171</v>
      </c>
      <c r="K86" s="922">
        <v>1</v>
      </c>
      <c r="L86" s="923">
        <v>7324.6810343882171</v>
      </c>
      <c r="M86" s="923">
        <f t="shared" si="1"/>
        <v>1141.5087326319299</v>
      </c>
    </row>
    <row r="87" spans="2:13" ht="75">
      <c r="B87" s="921" t="s">
        <v>987</v>
      </c>
      <c r="C87" s="921" t="s">
        <v>985</v>
      </c>
      <c r="D87" s="922" t="s">
        <v>986</v>
      </c>
      <c r="E87" s="936">
        <v>1</v>
      </c>
      <c r="F87" s="947">
        <v>43800</v>
      </c>
      <c r="G87" s="923">
        <v>438103.35578260035</v>
      </c>
      <c r="H87" s="929">
        <v>8.3333333333333332E-3</v>
      </c>
      <c r="I87" s="929">
        <v>0.35833333333333334</v>
      </c>
      <c r="J87" s="923">
        <v>281116.31996050186</v>
      </c>
      <c r="K87" s="922">
        <v>1</v>
      </c>
      <c r="L87" s="923">
        <v>281116.31996050186</v>
      </c>
      <c r="M87" s="923">
        <f t="shared" si="1"/>
        <v>43810.335578260041</v>
      </c>
    </row>
    <row r="88" spans="2:13" ht="75">
      <c r="B88" s="921" t="s">
        <v>987</v>
      </c>
      <c r="C88" s="921" t="s">
        <v>985</v>
      </c>
      <c r="D88" s="922" t="s">
        <v>986</v>
      </c>
      <c r="E88" s="936">
        <v>1</v>
      </c>
      <c r="F88" s="947">
        <v>43800</v>
      </c>
      <c r="G88" s="923">
        <v>115837.49746116213</v>
      </c>
      <c r="H88" s="929">
        <v>8.3333333333333332E-3</v>
      </c>
      <c r="I88" s="929">
        <v>0.35833333333333334</v>
      </c>
      <c r="J88" s="923">
        <v>74329.060870912363</v>
      </c>
      <c r="K88" s="922">
        <v>1</v>
      </c>
      <c r="L88" s="923">
        <v>74329.060870912363</v>
      </c>
      <c r="M88" s="923">
        <f t="shared" si="1"/>
        <v>11583.749746116213</v>
      </c>
    </row>
    <row r="89" spans="2:13" ht="75">
      <c r="B89" s="921" t="s">
        <v>987</v>
      </c>
      <c r="C89" s="921" t="s">
        <v>985</v>
      </c>
      <c r="D89" s="922" t="s">
        <v>986</v>
      </c>
      <c r="E89" s="936">
        <v>1</v>
      </c>
      <c r="F89" s="947">
        <v>43800</v>
      </c>
      <c r="G89" s="923">
        <v>77224.998307441419</v>
      </c>
      <c r="H89" s="929">
        <v>8.3333333333333332E-3</v>
      </c>
      <c r="I89" s="929">
        <v>0.35833333333333334</v>
      </c>
      <c r="J89" s="923">
        <v>49552.707247274913</v>
      </c>
      <c r="K89" s="922">
        <v>1</v>
      </c>
      <c r="L89" s="923">
        <v>49552.707247274913</v>
      </c>
      <c r="M89" s="923">
        <f t="shared" si="1"/>
        <v>7722.4998307441419</v>
      </c>
    </row>
    <row r="90" spans="2:13" ht="75">
      <c r="B90" s="921" t="s">
        <v>991</v>
      </c>
      <c r="C90" s="921" t="s">
        <v>985</v>
      </c>
      <c r="D90" s="922" t="s">
        <v>986</v>
      </c>
      <c r="E90" s="936">
        <v>1</v>
      </c>
      <c r="F90" s="947">
        <v>43800</v>
      </c>
      <c r="G90" s="923">
        <v>3671.3612929430783</v>
      </c>
      <c r="H90" s="929">
        <v>8.3333333333333332E-3</v>
      </c>
      <c r="I90" s="929">
        <v>0.35833333333333334</v>
      </c>
      <c r="J90" s="923">
        <v>2355.7901629718085</v>
      </c>
      <c r="K90" s="922">
        <v>1</v>
      </c>
      <c r="L90" s="923">
        <v>2355.7901629718085</v>
      </c>
      <c r="M90" s="923">
        <f t="shared" si="1"/>
        <v>367.13612929430786</v>
      </c>
    </row>
    <row r="91" spans="2:13" ht="75">
      <c r="B91" s="921" t="s">
        <v>988</v>
      </c>
      <c r="C91" s="921" t="s">
        <v>985</v>
      </c>
      <c r="D91" s="922" t="s">
        <v>986</v>
      </c>
      <c r="E91" s="936">
        <v>1</v>
      </c>
      <c r="F91" s="947">
        <v>43800</v>
      </c>
      <c r="G91" s="923">
        <v>639.71901145335573</v>
      </c>
      <c r="H91" s="929">
        <v>8.3333333333333332E-3</v>
      </c>
      <c r="I91" s="929">
        <v>0.35833333333333334</v>
      </c>
      <c r="J91" s="923">
        <v>410.48636568256995</v>
      </c>
      <c r="K91" s="922">
        <v>1</v>
      </c>
      <c r="L91" s="923">
        <v>410.48636568256995</v>
      </c>
      <c r="M91" s="923">
        <f t="shared" si="1"/>
        <v>63.971901145335579</v>
      </c>
    </row>
    <row r="92" spans="2:13" ht="75">
      <c r="B92" s="921" t="s">
        <v>988</v>
      </c>
      <c r="C92" s="921" t="s">
        <v>985</v>
      </c>
      <c r="D92" s="922" t="s">
        <v>986</v>
      </c>
      <c r="E92" s="936">
        <v>1</v>
      </c>
      <c r="F92" s="947">
        <v>43800</v>
      </c>
      <c r="G92" s="923">
        <v>239.8946292950084</v>
      </c>
      <c r="H92" s="929">
        <v>8.3333333333333332E-3</v>
      </c>
      <c r="I92" s="929">
        <v>0.35833333333333334</v>
      </c>
      <c r="J92" s="923">
        <v>153.93238713096372</v>
      </c>
      <c r="K92" s="922">
        <v>1</v>
      </c>
      <c r="L92" s="923">
        <v>153.93238713096372</v>
      </c>
      <c r="M92" s="923">
        <f t="shared" si="1"/>
        <v>23.989462929500842</v>
      </c>
    </row>
    <row r="93" spans="2:13" ht="75">
      <c r="B93" s="921" t="s">
        <v>988</v>
      </c>
      <c r="C93" s="921" t="s">
        <v>985</v>
      </c>
      <c r="D93" s="922" t="s">
        <v>986</v>
      </c>
      <c r="E93" s="936">
        <v>1</v>
      </c>
      <c r="F93" s="947">
        <v>43800</v>
      </c>
      <c r="G93" s="923">
        <v>719.68388788502523</v>
      </c>
      <c r="H93" s="929">
        <v>8.3333333333333332E-3</v>
      </c>
      <c r="I93" s="929">
        <v>0.35833333333333334</v>
      </c>
      <c r="J93" s="923">
        <v>461.79716139289121</v>
      </c>
      <c r="K93" s="922">
        <v>1</v>
      </c>
      <c r="L93" s="923">
        <v>461.79716139289121</v>
      </c>
      <c r="M93" s="923">
        <f t="shared" si="1"/>
        <v>71.968388788502523</v>
      </c>
    </row>
    <row r="94" spans="2:13" ht="75">
      <c r="B94" s="921" t="s">
        <v>984</v>
      </c>
      <c r="C94" s="921" t="s">
        <v>985</v>
      </c>
      <c r="D94" s="922" t="s">
        <v>986</v>
      </c>
      <c r="E94" s="936">
        <v>1</v>
      </c>
      <c r="F94" s="947">
        <v>43800</v>
      </c>
      <c r="G94" s="923">
        <v>456.60349305277197</v>
      </c>
      <c r="H94" s="929">
        <v>8.3333333333333332E-3</v>
      </c>
      <c r="I94" s="929">
        <v>0.35833333333333334</v>
      </c>
      <c r="J94" s="923">
        <v>292.9872413755287</v>
      </c>
      <c r="K94" s="922">
        <v>1</v>
      </c>
      <c r="L94" s="923">
        <v>292.9872413755287</v>
      </c>
      <c r="M94" s="923">
        <f t="shared" si="1"/>
        <v>45.660349305277201</v>
      </c>
    </row>
    <row r="95" spans="2:13" ht="75">
      <c r="B95" s="921" t="s">
        <v>988</v>
      </c>
      <c r="C95" s="921" t="s">
        <v>985</v>
      </c>
      <c r="D95" s="922" t="s">
        <v>986</v>
      </c>
      <c r="E95" s="936">
        <v>1</v>
      </c>
      <c r="F95" s="947">
        <v>43800</v>
      </c>
      <c r="G95" s="923">
        <v>159.92975286333893</v>
      </c>
      <c r="H95" s="929">
        <v>8.3333333333333332E-3</v>
      </c>
      <c r="I95" s="929">
        <v>0.35833333333333334</v>
      </c>
      <c r="J95" s="923">
        <v>102.62159142064249</v>
      </c>
      <c r="K95" s="922">
        <v>1</v>
      </c>
      <c r="L95" s="923">
        <v>102.62159142064249</v>
      </c>
      <c r="M95" s="923">
        <f t="shared" si="1"/>
        <v>15.992975286333895</v>
      </c>
    </row>
    <row r="96" spans="2:13" ht="75">
      <c r="B96" s="921" t="s">
        <v>988</v>
      </c>
      <c r="C96" s="921" t="s">
        <v>985</v>
      </c>
      <c r="D96" s="922" t="s">
        <v>986</v>
      </c>
      <c r="E96" s="936">
        <v>1</v>
      </c>
      <c r="F96" s="947">
        <v>43800</v>
      </c>
      <c r="G96" s="923">
        <v>319.85950572667787</v>
      </c>
      <c r="H96" s="929">
        <v>8.3333333333333332E-3</v>
      </c>
      <c r="I96" s="929">
        <v>0.35833333333333334</v>
      </c>
      <c r="J96" s="923">
        <v>205.24318284128498</v>
      </c>
      <c r="K96" s="922">
        <v>1</v>
      </c>
      <c r="L96" s="923">
        <v>205.24318284128498</v>
      </c>
      <c r="M96" s="923">
        <f t="shared" si="1"/>
        <v>31.98595057266779</v>
      </c>
    </row>
    <row r="97" spans="2:13" ht="75">
      <c r="B97" s="921" t="s">
        <v>988</v>
      </c>
      <c r="C97" s="921" t="s">
        <v>985</v>
      </c>
      <c r="D97" s="922" t="s">
        <v>986</v>
      </c>
      <c r="E97" s="936">
        <v>1</v>
      </c>
      <c r="F97" s="947">
        <v>43800</v>
      </c>
      <c r="G97" s="923">
        <v>79.964876431669467</v>
      </c>
      <c r="H97" s="929">
        <v>8.3333333333333332E-3</v>
      </c>
      <c r="I97" s="929">
        <v>0.35833333333333334</v>
      </c>
      <c r="J97" s="923">
        <v>51.310795710321244</v>
      </c>
      <c r="K97" s="922">
        <v>1</v>
      </c>
      <c r="L97" s="923">
        <v>51.310795710321244</v>
      </c>
      <c r="M97" s="923">
        <f t="shared" si="1"/>
        <v>7.9964876431669474</v>
      </c>
    </row>
    <row r="98" spans="2:13" ht="75">
      <c r="B98" s="921" t="s">
        <v>988</v>
      </c>
      <c r="C98" s="921" t="s">
        <v>985</v>
      </c>
      <c r="D98" s="922" t="s">
        <v>986</v>
      </c>
      <c r="E98" s="936">
        <v>1</v>
      </c>
      <c r="F98" s="947">
        <v>43800</v>
      </c>
      <c r="G98" s="923">
        <v>159.92975286333893</v>
      </c>
      <c r="H98" s="929">
        <v>8.3333333333333332E-3</v>
      </c>
      <c r="I98" s="929">
        <v>0.35833333333333334</v>
      </c>
      <c r="J98" s="923">
        <v>102.62159142064249</v>
      </c>
      <c r="K98" s="922">
        <v>1</v>
      </c>
      <c r="L98" s="923">
        <v>102.62159142064249</v>
      </c>
      <c r="M98" s="923">
        <f t="shared" si="1"/>
        <v>15.992975286333895</v>
      </c>
    </row>
    <row r="99" spans="2:13" ht="75">
      <c r="B99" s="921" t="s">
        <v>988</v>
      </c>
      <c r="C99" s="921" t="s">
        <v>985</v>
      </c>
      <c r="D99" s="922" t="s">
        <v>986</v>
      </c>
      <c r="E99" s="936">
        <v>1</v>
      </c>
      <c r="F99" s="947">
        <v>43800</v>
      </c>
      <c r="G99" s="923">
        <v>559.75413502168624</v>
      </c>
      <c r="H99" s="929">
        <v>8.3333333333333332E-3</v>
      </c>
      <c r="I99" s="929">
        <v>0.35833333333333334</v>
      </c>
      <c r="J99" s="923">
        <v>359.1755699722487</v>
      </c>
      <c r="K99" s="922">
        <v>1</v>
      </c>
      <c r="L99" s="923">
        <v>359.1755699722487</v>
      </c>
      <c r="M99" s="923">
        <f t="shared" si="1"/>
        <v>55.975413502168628</v>
      </c>
    </row>
    <row r="100" spans="2:13" ht="75">
      <c r="B100" s="921" t="s">
        <v>988</v>
      </c>
      <c r="C100" s="921" t="s">
        <v>985</v>
      </c>
      <c r="D100" s="922" t="s">
        <v>986</v>
      </c>
      <c r="E100" s="936">
        <v>1</v>
      </c>
      <c r="F100" s="947">
        <v>43800</v>
      </c>
      <c r="G100" s="923">
        <v>159.92975286333893</v>
      </c>
      <c r="H100" s="929">
        <v>8.3333333333333332E-3</v>
      </c>
      <c r="I100" s="929">
        <v>0.35833333333333334</v>
      </c>
      <c r="J100" s="923">
        <v>102.62159142064249</v>
      </c>
      <c r="K100" s="922">
        <v>1</v>
      </c>
      <c r="L100" s="923">
        <v>102.62159142064249</v>
      </c>
      <c r="M100" s="923">
        <f t="shared" si="1"/>
        <v>15.992975286333895</v>
      </c>
    </row>
    <row r="101" spans="2:13" ht="75">
      <c r="B101" s="921" t="s">
        <v>987</v>
      </c>
      <c r="C101" s="921" t="s">
        <v>985</v>
      </c>
      <c r="D101" s="922" t="s">
        <v>986</v>
      </c>
      <c r="E101" s="936">
        <v>1</v>
      </c>
      <c r="F101" s="947">
        <v>43800</v>
      </c>
      <c r="G101" s="923">
        <v>25246.634062048153</v>
      </c>
      <c r="H101" s="929">
        <v>8.3333333333333332E-3</v>
      </c>
      <c r="I101" s="929">
        <v>0.35833333333333334</v>
      </c>
      <c r="J101" s="923">
        <v>16199.923523147565</v>
      </c>
      <c r="K101" s="922">
        <v>1</v>
      </c>
      <c r="L101" s="923">
        <v>16199.923523147565</v>
      </c>
      <c r="M101" s="923">
        <f t="shared" si="1"/>
        <v>2524.6634062048156</v>
      </c>
    </row>
    <row r="102" spans="2:13" ht="75">
      <c r="B102" s="921" t="s">
        <v>987</v>
      </c>
      <c r="C102" s="921" t="s">
        <v>985</v>
      </c>
      <c r="D102" s="922" t="s">
        <v>986</v>
      </c>
      <c r="E102" s="936">
        <v>1</v>
      </c>
      <c r="F102" s="947">
        <v>43800</v>
      </c>
      <c r="G102" s="923">
        <v>26731.730183345106</v>
      </c>
      <c r="H102" s="929">
        <v>8.3333333333333332E-3</v>
      </c>
      <c r="I102" s="929">
        <v>0.35833333333333334</v>
      </c>
      <c r="J102" s="923">
        <v>17152.860200979776</v>
      </c>
      <c r="K102" s="922">
        <v>1</v>
      </c>
      <c r="L102" s="923">
        <v>17152.860200979776</v>
      </c>
      <c r="M102" s="923">
        <f t="shared" si="1"/>
        <v>2673.1730183345107</v>
      </c>
    </row>
    <row r="103" spans="2:13" ht="75">
      <c r="B103" s="921" t="s">
        <v>987</v>
      </c>
      <c r="C103" s="921" t="s">
        <v>985</v>
      </c>
      <c r="D103" s="922" t="s">
        <v>986</v>
      </c>
      <c r="E103" s="936">
        <v>1</v>
      </c>
      <c r="F103" s="947">
        <v>43800</v>
      </c>
      <c r="G103" s="923">
        <v>20791.345698157304</v>
      </c>
      <c r="H103" s="929">
        <v>8.3333333333333332E-3</v>
      </c>
      <c r="I103" s="929">
        <v>0.35833333333333334</v>
      </c>
      <c r="J103" s="923">
        <v>13341.113489650936</v>
      </c>
      <c r="K103" s="922">
        <v>1</v>
      </c>
      <c r="L103" s="923">
        <v>13341.113489650936</v>
      </c>
      <c r="M103" s="923">
        <f t="shared" si="1"/>
        <v>2079.1345698157306</v>
      </c>
    </row>
    <row r="104" spans="2:13" ht="75">
      <c r="B104" s="921" t="s">
        <v>988</v>
      </c>
      <c r="C104" s="921" t="s">
        <v>985</v>
      </c>
      <c r="D104" s="922" t="s">
        <v>986</v>
      </c>
      <c r="E104" s="936">
        <v>1</v>
      </c>
      <c r="F104" s="947">
        <v>43800</v>
      </c>
      <c r="G104" s="923">
        <v>1199.4731464750421</v>
      </c>
      <c r="H104" s="929">
        <v>8.3333333333333332E-3</v>
      </c>
      <c r="I104" s="929">
        <v>0.35833333333333334</v>
      </c>
      <c r="J104" s="923">
        <v>769.66193565481865</v>
      </c>
      <c r="K104" s="922">
        <v>1</v>
      </c>
      <c r="L104" s="923">
        <v>769.66193565481865</v>
      </c>
      <c r="M104" s="923">
        <f t="shared" si="1"/>
        <v>119.94731464750421</v>
      </c>
    </row>
    <row r="105" spans="2:13" ht="75">
      <c r="B105" s="921" t="s">
        <v>988</v>
      </c>
      <c r="C105" s="921" t="s">
        <v>985</v>
      </c>
      <c r="D105" s="922" t="s">
        <v>986</v>
      </c>
      <c r="E105" s="936">
        <v>1</v>
      </c>
      <c r="F105" s="947">
        <v>43800</v>
      </c>
      <c r="G105" s="923">
        <v>879.61364074836411</v>
      </c>
      <c r="H105" s="929">
        <v>8.3333333333333332E-3</v>
      </c>
      <c r="I105" s="929">
        <v>0.35833333333333334</v>
      </c>
      <c r="J105" s="923">
        <v>564.41875281353362</v>
      </c>
      <c r="K105" s="922">
        <v>1</v>
      </c>
      <c r="L105" s="923">
        <v>564.41875281353362</v>
      </c>
      <c r="M105" s="923">
        <f t="shared" si="1"/>
        <v>87.961364074836411</v>
      </c>
    </row>
    <row r="106" spans="2:13" ht="75">
      <c r="B106" s="921" t="s">
        <v>988</v>
      </c>
      <c r="C106" s="921" t="s">
        <v>985</v>
      </c>
      <c r="D106" s="922" t="s">
        <v>986</v>
      </c>
      <c r="E106" s="936">
        <v>1</v>
      </c>
      <c r="F106" s="947">
        <v>43800</v>
      </c>
      <c r="G106" s="923">
        <v>959.5785171800336</v>
      </c>
      <c r="H106" s="929">
        <v>8.3333333333333332E-3</v>
      </c>
      <c r="I106" s="929">
        <v>0.35833333333333334</v>
      </c>
      <c r="J106" s="923">
        <v>615.72954852385487</v>
      </c>
      <c r="K106" s="922">
        <v>1</v>
      </c>
      <c r="L106" s="923">
        <v>615.72954852385487</v>
      </c>
      <c r="M106" s="923">
        <f t="shared" si="1"/>
        <v>95.957851718003369</v>
      </c>
    </row>
    <row r="107" spans="2:13" ht="75">
      <c r="B107" s="921" t="s">
        <v>988</v>
      </c>
      <c r="C107" s="921" t="s">
        <v>985</v>
      </c>
      <c r="D107" s="922" t="s">
        <v>986</v>
      </c>
      <c r="E107" s="936">
        <v>1</v>
      </c>
      <c r="F107" s="947">
        <v>43800</v>
      </c>
      <c r="G107" s="923">
        <v>239.8946292950084</v>
      </c>
      <c r="H107" s="929">
        <v>8.3333333333333332E-3</v>
      </c>
      <c r="I107" s="929">
        <v>0.35833333333333334</v>
      </c>
      <c r="J107" s="923">
        <v>153.93238713096372</v>
      </c>
      <c r="K107" s="922">
        <v>1</v>
      </c>
      <c r="L107" s="923">
        <v>153.93238713096372</v>
      </c>
      <c r="M107" s="923">
        <f t="shared" si="1"/>
        <v>23.989462929500842</v>
      </c>
    </row>
    <row r="108" spans="2:13" ht="75">
      <c r="B108" s="921" t="s">
        <v>988</v>
      </c>
      <c r="C108" s="921" t="s">
        <v>985</v>
      </c>
      <c r="D108" s="922" t="s">
        <v>986</v>
      </c>
      <c r="E108" s="936">
        <v>1</v>
      </c>
      <c r="F108" s="947">
        <v>43800</v>
      </c>
      <c r="G108" s="923">
        <v>239.8946292950084</v>
      </c>
      <c r="H108" s="929">
        <v>8.3333333333333332E-3</v>
      </c>
      <c r="I108" s="929">
        <v>0.35833333333333334</v>
      </c>
      <c r="J108" s="923">
        <v>153.93238713096372</v>
      </c>
      <c r="K108" s="922">
        <v>1</v>
      </c>
      <c r="L108" s="923">
        <v>153.93238713096372</v>
      </c>
      <c r="M108" s="923">
        <f t="shared" si="1"/>
        <v>23.989462929500842</v>
      </c>
    </row>
    <row r="109" spans="2:13" ht="75">
      <c r="B109" s="921" t="s">
        <v>988</v>
      </c>
      <c r="C109" s="921" t="s">
        <v>985</v>
      </c>
      <c r="D109" s="922" t="s">
        <v>986</v>
      </c>
      <c r="E109" s="936">
        <v>1</v>
      </c>
      <c r="F109" s="947">
        <v>43800</v>
      </c>
      <c r="G109" s="923">
        <v>79.964876431669467</v>
      </c>
      <c r="H109" s="929">
        <v>8.3333333333333332E-3</v>
      </c>
      <c r="I109" s="929">
        <v>0.35833333333333334</v>
      </c>
      <c r="J109" s="923">
        <v>51.310795710321244</v>
      </c>
      <c r="K109" s="922">
        <v>1</v>
      </c>
      <c r="L109" s="923">
        <v>51.310795710321244</v>
      </c>
      <c r="M109" s="923">
        <f t="shared" si="1"/>
        <v>7.9964876431669474</v>
      </c>
    </row>
    <row r="110" spans="2:13" ht="75">
      <c r="B110" s="921" t="s">
        <v>984</v>
      </c>
      <c r="C110" s="921" t="s">
        <v>985</v>
      </c>
      <c r="D110" s="922" t="s">
        <v>986</v>
      </c>
      <c r="E110" s="936">
        <v>1</v>
      </c>
      <c r="F110" s="947">
        <v>43800</v>
      </c>
      <c r="G110" s="923">
        <v>456.60349305277197</v>
      </c>
      <c r="H110" s="929">
        <v>8.3333333333333332E-3</v>
      </c>
      <c r="I110" s="929">
        <v>0.35833333333333334</v>
      </c>
      <c r="J110" s="923">
        <v>292.9872413755287</v>
      </c>
      <c r="K110" s="922">
        <v>1</v>
      </c>
      <c r="L110" s="923">
        <v>292.9872413755287</v>
      </c>
      <c r="M110" s="923">
        <f t="shared" si="1"/>
        <v>45.660349305277201</v>
      </c>
    </row>
    <row r="111" spans="2:13" ht="75">
      <c r="B111" s="921" t="s">
        <v>984</v>
      </c>
      <c r="C111" s="921" t="s">
        <v>985</v>
      </c>
      <c r="D111" s="922" t="s">
        <v>986</v>
      </c>
      <c r="E111" s="936">
        <v>1</v>
      </c>
      <c r="F111" s="947">
        <v>43800</v>
      </c>
      <c r="G111" s="923">
        <v>913.20698610554393</v>
      </c>
      <c r="H111" s="929">
        <v>8.3333333333333332E-3</v>
      </c>
      <c r="I111" s="929">
        <v>0.35833333333333334</v>
      </c>
      <c r="J111" s="923">
        <v>585.97448275105739</v>
      </c>
      <c r="K111" s="922">
        <v>1</v>
      </c>
      <c r="L111" s="923">
        <v>585.97448275105739</v>
      </c>
      <c r="M111" s="923">
        <f t="shared" si="1"/>
        <v>91.320698610554402</v>
      </c>
    </row>
    <row r="112" spans="2:13" ht="75">
      <c r="B112" s="921" t="s">
        <v>987</v>
      </c>
      <c r="C112" s="921" t="s">
        <v>985</v>
      </c>
      <c r="D112" s="922" t="s">
        <v>986</v>
      </c>
      <c r="E112" s="936">
        <v>1</v>
      </c>
      <c r="F112" s="947">
        <v>43800</v>
      </c>
      <c r="G112" s="923">
        <v>1485.0961212969503</v>
      </c>
      <c r="H112" s="929">
        <v>8.3333333333333332E-3</v>
      </c>
      <c r="I112" s="929">
        <v>0.35833333333333334</v>
      </c>
      <c r="J112" s="923">
        <v>952.93667783220974</v>
      </c>
      <c r="K112" s="922">
        <v>1</v>
      </c>
      <c r="L112" s="923">
        <v>952.93667783220974</v>
      </c>
      <c r="M112" s="923">
        <f t="shared" si="1"/>
        <v>148.50961212969503</v>
      </c>
    </row>
    <row r="113" spans="2:13" ht="75">
      <c r="B113" s="921" t="s">
        <v>987</v>
      </c>
      <c r="C113" s="921" t="s">
        <v>985</v>
      </c>
      <c r="D113" s="922" t="s">
        <v>986</v>
      </c>
      <c r="E113" s="936">
        <v>1</v>
      </c>
      <c r="F113" s="947">
        <v>43800</v>
      </c>
      <c r="G113" s="923">
        <v>1485.0961212969503</v>
      </c>
      <c r="H113" s="929">
        <v>8.3333333333333332E-3</v>
      </c>
      <c r="I113" s="929">
        <v>0.35833333333333334</v>
      </c>
      <c r="J113" s="923">
        <v>952.93667783220974</v>
      </c>
      <c r="K113" s="922">
        <v>1</v>
      </c>
      <c r="L113" s="923">
        <v>952.93667783220974</v>
      </c>
      <c r="M113" s="923">
        <f t="shared" si="1"/>
        <v>148.50961212969503</v>
      </c>
    </row>
    <row r="114" spans="2:13" ht="75">
      <c r="B114" s="921" t="s">
        <v>988</v>
      </c>
      <c r="C114" s="921" t="s">
        <v>985</v>
      </c>
      <c r="D114" s="922" t="s">
        <v>986</v>
      </c>
      <c r="E114" s="936">
        <v>1</v>
      </c>
      <c r="F114" s="947">
        <v>43800</v>
      </c>
      <c r="G114" s="923">
        <v>879.61364074836411</v>
      </c>
      <c r="H114" s="929">
        <v>8.3333333333333332E-3</v>
      </c>
      <c r="I114" s="929">
        <v>0.35833333333333334</v>
      </c>
      <c r="J114" s="923">
        <v>564.41875281353362</v>
      </c>
      <c r="K114" s="922">
        <v>1</v>
      </c>
      <c r="L114" s="923">
        <v>564.41875281353362</v>
      </c>
      <c r="M114" s="923">
        <f t="shared" si="1"/>
        <v>87.961364074836411</v>
      </c>
    </row>
    <row r="115" spans="2:13" ht="75">
      <c r="B115" s="921" t="s">
        <v>988</v>
      </c>
      <c r="C115" s="921" t="s">
        <v>985</v>
      </c>
      <c r="D115" s="922" t="s">
        <v>986</v>
      </c>
      <c r="E115" s="936">
        <v>1</v>
      </c>
      <c r="F115" s="947">
        <v>43800</v>
      </c>
      <c r="G115" s="923">
        <v>879.61364074836411</v>
      </c>
      <c r="H115" s="929">
        <v>8.3333333333333332E-3</v>
      </c>
      <c r="I115" s="929">
        <v>0.35833333333333334</v>
      </c>
      <c r="J115" s="923">
        <v>564.41875281353362</v>
      </c>
      <c r="K115" s="922">
        <v>1</v>
      </c>
      <c r="L115" s="923">
        <v>564.41875281353362</v>
      </c>
      <c r="M115" s="923">
        <f t="shared" si="1"/>
        <v>87.961364074836411</v>
      </c>
    </row>
    <row r="116" spans="2:13" ht="75">
      <c r="B116" s="921" t="s">
        <v>988</v>
      </c>
      <c r="C116" s="921" t="s">
        <v>985</v>
      </c>
      <c r="D116" s="922" t="s">
        <v>986</v>
      </c>
      <c r="E116" s="936">
        <v>1</v>
      </c>
      <c r="F116" s="947">
        <v>43800</v>
      </c>
      <c r="G116" s="923">
        <v>719.68388788502523</v>
      </c>
      <c r="H116" s="929">
        <v>8.3333333333333332E-3</v>
      </c>
      <c r="I116" s="929">
        <v>0.35833333333333334</v>
      </c>
      <c r="J116" s="923">
        <v>461.79716139289121</v>
      </c>
      <c r="K116" s="922">
        <v>1</v>
      </c>
      <c r="L116" s="923">
        <v>461.79716139289121</v>
      </c>
      <c r="M116" s="923">
        <f t="shared" si="1"/>
        <v>71.968388788502523</v>
      </c>
    </row>
    <row r="117" spans="2:13" ht="75">
      <c r="B117" s="921" t="s">
        <v>984</v>
      </c>
      <c r="C117" s="921" t="s">
        <v>985</v>
      </c>
      <c r="D117" s="922" t="s">
        <v>986</v>
      </c>
      <c r="E117" s="936">
        <v>1</v>
      </c>
      <c r="F117" s="947">
        <v>43800</v>
      </c>
      <c r="G117" s="923">
        <v>456.60349305277197</v>
      </c>
      <c r="H117" s="929">
        <v>8.3333333333333332E-3</v>
      </c>
      <c r="I117" s="929">
        <v>0.35833333333333334</v>
      </c>
      <c r="J117" s="923">
        <v>292.9872413755287</v>
      </c>
      <c r="K117" s="922">
        <v>1</v>
      </c>
      <c r="L117" s="923">
        <v>292.9872413755287</v>
      </c>
      <c r="M117" s="923">
        <f t="shared" si="1"/>
        <v>45.660349305277201</v>
      </c>
    </row>
    <row r="118" spans="2:13" ht="75">
      <c r="B118" s="921" t="s">
        <v>984</v>
      </c>
      <c r="C118" s="921" t="s">
        <v>985</v>
      </c>
      <c r="D118" s="922" t="s">
        <v>986</v>
      </c>
      <c r="E118" s="936">
        <v>1</v>
      </c>
      <c r="F118" s="947">
        <v>43800</v>
      </c>
      <c r="G118" s="923">
        <v>456.60349305277197</v>
      </c>
      <c r="H118" s="929">
        <v>8.3333333333333332E-3</v>
      </c>
      <c r="I118" s="929">
        <v>0.35833333333333334</v>
      </c>
      <c r="J118" s="923">
        <v>292.9872413755287</v>
      </c>
      <c r="K118" s="922">
        <v>1</v>
      </c>
      <c r="L118" s="923">
        <v>292.9872413755287</v>
      </c>
      <c r="M118" s="923">
        <f t="shared" si="1"/>
        <v>45.660349305277201</v>
      </c>
    </row>
    <row r="119" spans="2:13" ht="75">
      <c r="B119" s="921" t="s">
        <v>987</v>
      </c>
      <c r="C119" s="921" t="s">
        <v>985</v>
      </c>
      <c r="D119" s="922" t="s">
        <v>986</v>
      </c>
      <c r="E119" s="936">
        <v>1</v>
      </c>
      <c r="F119" s="947">
        <v>43800</v>
      </c>
      <c r="G119" s="923">
        <v>1485.0961212969503</v>
      </c>
      <c r="H119" s="929">
        <v>8.3333333333333332E-3</v>
      </c>
      <c r="I119" s="929">
        <v>0.35833333333333334</v>
      </c>
      <c r="J119" s="923">
        <v>952.93667783220974</v>
      </c>
      <c r="K119" s="922">
        <v>1</v>
      </c>
      <c r="L119" s="923">
        <v>952.93667783220974</v>
      </c>
      <c r="M119" s="923">
        <f t="shared" si="1"/>
        <v>148.50961212969503</v>
      </c>
    </row>
    <row r="120" spans="2:13" ht="75">
      <c r="B120" s="921" t="s">
        <v>991</v>
      </c>
      <c r="C120" s="921" t="s">
        <v>985</v>
      </c>
      <c r="D120" s="922" t="s">
        <v>986</v>
      </c>
      <c r="E120" s="936">
        <v>1</v>
      </c>
      <c r="F120" s="947">
        <v>43800</v>
      </c>
      <c r="G120" s="923">
        <v>7342.7225858861566</v>
      </c>
      <c r="H120" s="929">
        <v>8.3333333333333332E-3</v>
      </c>
      <c r="I120" s="929">
        <v>0.35833333333333334</v>
      </c>
      <c r="J120" s="923">
        <v>4711.580325943617</v>
      </c>
      <c r="K120" s="922">
        <v>1</v>
      </c>
      <c r="L120" s="923">
        <v>4711.580325943617</v>
      </c>
      <c r="M120" s="923">
        <f t="shared" si="1"/>
        <v>734.27225858861573</v>
      </c>
    </row>
    <row r="121" spans="2:13" ht="75">
      <c r="B121" s="921" t="s">
        <v>988</v>
      </c>
      <c r="C121" s="921" t="s">
        <v>985</v>
      </c>
      <c r="D121" s="922" t="s">
        <v>986</v>
      </c>
      <c r="E121" s="936">
        <v>1</v>
      </c>
      <c r="F121" s="947">
        <v>43800</v>
      </c>
      <c r="G121" s="923">
        <v>1199.4731464750421</v>
      </c>
      <c r="H121" s="929">
        <v>8.3333333333333332E-3</v>
      </c>
      <c r="I121" s="929">
        <v>0.35833333333333334</v>
      </c>
      <c r="J121" s="923">
        <v>769.66193565481865</v>
      </c>
      <c r="K121" s="922">
        <v>1</v>
      </c>
      <c r="L121" s="923">
        <v>769.66193565481865</v>
      </c>
      <c r="M121" s="923">
        <f t="shared" si="1"/>
        <v>119.94731464750421</v>
      </c>
    </row>
    <row r="122" spans="2:13" ht="75">
      <c r="B122" s="921" t="s">
        <v>988</v>
      </c>
      <c r="C122" s="921" t="s">
        <v>985</v>
      </c>
      <c r="D122" s="922" t="s">
        <v>986</v>
      </c>
      <c r="E122" s="936">
        <v>1</v>
      </c>
      <c r="F122" s="947">
        <v>43800</v>
      </c>
      <c r="G122" s="923">
        <v>1199.4731464750421</v>
      </c>
      <c r="H122" s="929">
        <v>8.3333333333333332E-3</v>
      </c>
      <c r="I122" s="929">
        <v>0.35833333333333334</v>
      </c>
      <c r="J122" s="923">
        <v>769.66193565481865</v>
      </c>
      <c r="K122" s="922">
        <v>1</v>
      </c>
      <c r="L122" s="923">
        <v>769.66193565481865</v>
      </c>
      <c r="M122" s="923">
        <f t="shared" si="1"/>
        <v>119.94731464750421</v>
      </c>
    </row>
    <row r="123" spans="2:13" ht="75">
      <c r="B123" s="921" t="s">
        <v>988</v>
      </c>
      <c r="C123" s="921" t="s">
        <v>985</v>
      </c>
      <c r="D123" s="922" t="s">
        <v>986</v>
      </c>
      <c r="E123" s="936">
        <v>1</v>
      </c>
      <c r="F123" s="947">
        <v>43800</v>
      </c>
      <c r="G123" s="923">
        <v>799.64876431669472</v>
      </c>
      <c r="H123" s="929">
        <v>8.3333333333333332E-3</v>
      </c>
      <c r="I123" s="929">
        <v>0.35833333333333334</v>
      </c>
      <c r="J123" s="923">
        <v>513.10795710321247</v>
      </c>
      <c r="K123" s="922">
        <v>1</v>
      </c>
      <c r="L123" s="923">
        <v>513.10795710321247</v>
      </c>
      <c r="M123" s="923">
        <f t="shared" si="1"/>
        <v>79.964876431669481</v>
      </c>
    </row>
    <row r="124" spans="2:13" ht="75">
      <c r="B124" s="921" t="s">
        <v>984</v>
      </c>
      <c r="C124" s="921" t="s">
        <v>985</v>
      </c>
      <c r="D124" s="922" t="s">
        <v>986</v>
      </c>
      <c r="E124" s="936">
        <v>1</v>
      </c>
      <c r="F124" s="947">
        <v>43800</v>
      </c>
      <c r="G124" s="923">
        <v>456.60349305277197</v>
      </c>
      <c r="H124" s="929">
        <v>8.3333333333333332E-3</v>
      </c>
      <c r="I124" s="929">
        <v>0.35833333333333334</v>
      </c>
      <c r="J124" s="923">
        <v>292.9872413755287</v>
      </c>
      <c r="K124" s="922">
        <v>1</v>
      </c>
      <c r="L124" s="923">
        <v>292.9872413755287</v>
      </c>
      <c r="M124" s="923">
        <f t="shared" si="1"/>
        <v>45.660349305277201</v>
      </c>
    </row>
    <row r="125" spans="2:13" ht="75">
      <c r="B125" s="921" t="s">
        <v>984</v>
      </c>
      <c r="C125" s="921" t="s">
        <v>985</v>
      </c>
      <c r="D125" s="922" t="s">
        <v>986</v>
      </c>
      <c r="E125" s="936">
        <v>1</v>
      </c>
      <c r="F125" s="947">
        <v>43800</v>
      </c>
      <c r="G125" s="923">
        <v>456.60349305277197</v>
      </c>
      <c r="H125" s="929">
        <v>8.3333333333333332E-3</v>
      </c>
      <c r="I125" s="929">
        <v>0.35833333333333334</v>
      </c>
      <c r="J125" s="923">
        <v>292.9872413755287</v>
      </c>
      <c r="K125" s="922">
        <v>1</v>
      </c>
      <c r="L125" s="923">
        <v>292.9872413755287</v>
      </c>
      <c r="M125" s="923">
        <f t="shared" si="1"/>
        <v>45.660349305277201</v>
      </c>
    </row>
    <row r="126" spans="2:13" ht="75">
      <c r="B126" s="921" t="s">
        <v>987</v>
      </c>
      <c r="C126" s="921" t="s">
        <v>985</v>
      </c>
      <c r="D126" s="922" t="s">
        <v>986</v>
      </c>
      <c r="E126" s="936">
        <v>1</v>
      </c>
      <c r="F126" s="947">
        <v>43800</v>
      </c>
      <c r="G126" s="923">
        <v>2970.1922425939006</v>
      </c>
      <c r="H126" s="929">
        <v>8.3333333333333332E-3</v>
      </c>
      <c r="I126" s="929">
        <v>0.35833333333333334</v>
      </c>
      <c r="J126" s="923">
        <v>1905.8733556644195</v>
      </c>
      <c r="K126" s="922">
        <v>1</v>
      </c>
      <c r="L126" s="923">
        <v>1905.8733556644195</v>
      </c>
      <c r="M126" s="923">
        <f t="shared" si="1"/>
        <v>297.01922425939006</v>
      </c>
    </row>
    <row r="127" spans="2:13" ht="75">
      <c r="B127" s="921" t="s">
        <v>988</v>
      </c>
      <c r="C127" s="921" t="s">
        <v>985</v>
      </c>
      <c r="D127" s="922" t="s">
        <v>986</v>
      </c>
      <c r="E127" s="936">
        <v>1</v>
      </c>
      <c r="F127" s="947">
        <v>43800</v>
      </c>
      <c r="G127" s="923">
        <v>1759.2272814967282</v>
      </c>
      <c r="H127" s="929">
        <v>8.3333333333333332E-3</v>
      </c>
      <c r="I127" s="929">
        <v>0.35833333333333334</v>
      </c>
      <c r="J127" s="923">
        <v>1128.8375056270672</v>
      </c>
      <c r="K127" s="922">
        <v>1</v>
      </c>
      <c r="L127" s="923">
        <v>1128.8375056270672</v>
      </c>
      <c r="M127" s="923">
        <f t="shared" si="1"/>
        <v>175.92272814967282</v>
      </c>
    </row>
    <row r="128" spans="2:13" ht="75">
      <c r="B128" s="921" t="s">
        <v>988</v>
      </c>
      <c r="C128" s="921" t="s">
        <v>985</v>
      </c>
      <c r="D128" s="922" t="s">
        <v>986</v>
      </c>
      <c r="E128" s="936">
        <v>1</v>
      </c>
      <c r="F128" s="947">
        <v>43800</v>
      </c>
      <c r="G128" s="923">
        <v>1759.2272814967282</v>
      </c>
      <c r="H128" s="929">
        <v>8.3333333333333332E-3</v>
      </c>
      <c r="I128" s="929">
        <v>0.35833333333333334</v>
      </c>
      <c r="J128" s="923">
        <v>1128.8375056270672</v>
      </c>
      <c r="K128" s="922">
        <v>1</v>
      </c>
      <c r="L128" s="923">
        <v>1128.8375056270672</v>
      </c>
      <c r="M128" s="923">
        <f t="shared" si="1"/>
        <v>175.92272814967282</v>
      </c>
    </row>
    <row r="129" spans="2:13" ht="75">
      <c r="B129" s="921" t="s">
        <v>988</v>
      </c>
      <c r="C129" s="921" t="s">
        <v>985</v>
      </c>
      <c r="D129" s="922" t="s">
        <v>986</v>
      </c>
      <c r="E129" s="936">
        <v>1</v>
      </c>
      <c r="F129" s="947">
        <v>43800</v>
      </c>
      <c r="G129" s="923">
        <v>959.5785171800336</v>
      </c>
      <c r="H129" s="929">
        <v>8.3333333333333332E-3</v>
      </c>
      <c r="I129" s="929">
        <v>0.35833333333333334</v>
      </c>
      <c r="J129" s="923">
        <v>615.72954852385487</v>
      </c>
      <c r="K129" s="922">
        <v>1</v>
      </c>
      <c r="L129" s="923">
        <v>615.72954852385487</v>
      </c>
      <c r="M129" s="923">
        <f t="shared" si="1"/>
        <v>95.957851718003369</v>
      </c>
    </row>
    <row r="130" spans="2:13" ht="75">
      <c r="B130" s="921" t="s">
        <v>988</v>
      </c>
      <c r="C130" s="921" t="s">
        <v>985</v>
      </c>
      <c r="D130" s="922" t="s">
        <v>986</v>
      </c>
      <c r="E130" s="936">
        <v>1</v>
      </c>
      <c r="F130" s="947">
        <v>43800</v>
      </c>
      <c r="G130" s="923">
        <v>2718.8057986767617</v>
      </c>
      <c r="H130" s="929">
        <v>8.3333333333333332E-3</v>
      </c>
      <c r="I130" s="929">
        <v>0.35833333333333334</v>
      </c>
      <c r="J130" s="923">
        <v>1744.5670541509221</v>
      </c>
      <c r="K130" s="922">
        <v>1</v>
      </c>
      <c r="L130" s="923">
        <v>1744.5670541509221</v>
      </c>
      <c r="M130" s="923">
        <f t="shared" si="1"/>
        <v>271.8805798676762</v>
      </c>
    </row>
    <row r="131" spans="2:13" ht="75">
      <c r="B131" s="921" t="s">
        <v>988</v>
      </c>
      <c r="C131" s="921" t="s">
        <v>985</v>
      </c>
      <c r="D131" s="922" t="s">
        <v>986</v>
      </c>
      <c r="E131" s="936">
        <v>1</v>
      </c>
      <c r="F131" s="947">
        <v>43800</v>
      </c>
      <c r="G131" s="923">
        <v>1519.3326522017198</v>
      </c>
      <c r="H131" s="929">
        <v>8.3333333333333332E-3</v>
      </c>
      <c r="I131" s="929">
        <v>0.35833333333333334</v>
      </c>
      <c r="J131" s="923">
        <v>974.90511849610357</v>
      </c>
      <c r="K131" s="922">
        <v>1</v>
      </c>
      <c r="L131" s="923">
        <v>974.90511849610357</v>
      </c>
      <c r="M131" s="923">
        <f t="shared" si="1"/>
        <v>151.93326522017199</v>
      </c>
    </row>
    <row r="132" spans="2:13" ht="75">
      <c r="B132" s="921" t="s">
        <v>988</v>
      </c>
      <c r="C132" s="921" t="s">
        <v>985</v>
      </c>
      <c r="D132" s="922" t="s">
        <v>986</v>
      </c>
      <c r="E132" s="936">
        <v>1</v>
      </c>
      <c r="F132" s="947">
        <v>43800</v>
      </c>
      <c r="G132" s="923">
        <v>1599.2975286333894</v>
      </c>
      <c r="H132" s="929">
        <v>8.3333333333333332E-3</v>
      </c>
      <c r="I132" s="929">
        <v>0.35833333333333334</v>
      </c>
      <c r="J132" s="923">
        <v>1026.2159142064249</v>
      </c>
      <c r="K132" s="922">
        <v>1</v>
      </c>
      <c r="L132" s="923">
        <v>1026.2159142064249</v>
      </c>
      <c r="M132" s="923">
        <f t="shared" si="1"/>
        <v>159.92975286333896</v>
      </c>
    </row>
    <row r="133" spans="2:13" ht="75">
      <c r="B133" s="921" t="s">
        <v>988</v>
      </c>
      <c r="C133" s="921" t="s">
        <v>985</v>
      </c>
      <c r="D133" s="922" t="s">
        <v>986</v>
      </c>
      <c r="E133" s="936">
        <v>1</v>
      </c>
      <c r="F133" s="947">
        <v>43800</v>
      </c>
      <c r="G133" s="923">
        <v>2079.0867872234062</v>
      </c>
      <c r="H133" s="929">
        <v>8.3333333333333332E-3</v>
      </c>
      <c r="I133" s="929">
        <v>0.35833333333333334</v>
      </c>
      <c r="J133" s="923">
        <v>1334.0806884683523</v>
      </c>
      <c r="K133" s="922">
        <v>1</v>
      </c>
      <c r="L133" s="923">
        <v>1334.0806884683523</v>
      </c>
      <c r="M133" s="923">
        <f t="shared" si="1"/>
        <v>207.90867872234062</v>
      </c>
    </row>
    <row r="134" spans="2:13" ht="75">
      <c r="B134" s="921" t="s">
        <v>988</v>
      </c>
      <c r="C134" s="921" t="s">
        <v>985</v>
      </c>
      <c r="D134" s="922" t="s">
        <v>986</v>
      </c>
      <c r="E134" s="936">
        <v>1</v>
      </c>
      <c r="F134" s="947">
        <v>43800</v>
      </c>
      <c r="G134" s="923">
        <v>1279.4380229067115</v>
      </c>
      <c r="H134" s="929">
        <v>8.3333333333333332E-3</v>
      </c>
      <c r="I134" s="929">
        <v>0.35833333333333334</v>
      </c>
      <c r="J134" s="923">
        <v>820.97273136513991</v>
      </c>
      <c r="K134" s="922">
        <v>1</v>
      </c>
      <c r="L134" s="923">
        <v>820.97273136513991</v>
      </c>
      <c r="M134" s="923">
        <f t="shared" si="1"/>
        <v>127.94380229067116</v>
      </c>
    </row>
    <row r="135" spans="2:13" ht="75">
      <c r="B135" s="921" t="s">
        <v>988</v>
      </c>
      <c r="C135" s="921" t="s">
        <v>985</v>
      </c>
      <c r="D135" s="922" t="s">
        <v>986</v>
      </c>
      <c r="E135" s="936">
        <v>1</v>
      </c>
      <c r="F135" s="947">
        <v>43800</v>
      </c>
      <c r="G135" s="923">
        <v>1199.4731464750421</v>
      </c>
      <c r="H135" s="929">
        <v>8.3333333333333332E-3</v>
      </c>
      <c r="I135" s="929">
        <v>0.35833333333333334</v>
      </c>
      <c r="J135" s="923">
        <v>769.66193565481865</v>
      </c>
      <c r="K135" s="922">
        <v>1</v>
      </c>
      <c r="L135" s="923">
        <v>769.66193565481865</v>
      </c>
      <c r="M135" s="923">
        <f t="shared" si="1"/>
        <v>119.94731464750421</v>
      </c>
    </row>
    <row r="136" spans="2:13" ht="75">
      <c r="B136" s="921" t="s">
        <v>988</v>
      </c>
      <c r="C136" s="921" t="s">
        <v>985</v>
      </c>
      <c r="D136" s="922" t="s">
        <v>986</v>
      </c>
      <c r="E136" s="936">
        <v>1</v>
      </c>
      <c r="F136" s="947">
        <v>43800</v>
      </c>
      <c r="G136" s="923">
        <v>2718.8057986767617</v>
      </c>
      <c r="H136" s="929">
        <v>8.3333333333333332E-3</v>
      </c>
      <c r="I136" s="929">
        <v>0.35833333333333334</v>
      </c>
      <c r="J136" s="923">
        <v>1744.5670541509221</v>
      </c>
      <c r="K136" s="922">
        <v>1</v>
      </c>
      <c r="L136" s="923">
        <v>1744.5670541509221</v>
      </c>
      <c r="M136" s="923">
        <f t="shared" si="1"/>
        <v>271.8805798676762</v>
      </c>
    </row>
    <row r="137" spans="2:13" ht="75">
      <c r="B137" s="921" t="s">
        <v>988</v>
      </c>
      <c r="C137" s="921" t="s">
        <v>985</v>
      </c>
      <c r="D137" s="922" t="s">
        <v>986</v>
      </c>
      <c r="E137" s="936">
        <v>1</v>
      </c>
      <c r="F137" s="947">
        <v>43800</v>
      </c>
      <c r="G137" s="923">
        <v>1679.2624050650588</v>
      </c>
      <c r="H137" s="929">
        <v>8.3333333333333332E-3</v>
      </c>
      <c r="I137" s="929">
        <v>0.35833333333333334</v>
      </c>
      <c r="J137" s="923">
        <v>1077.5267099167461</v>
      </c>
      <c r="K137" s="922">
        <v>1</v>
      </c>
      <c r="L137" s="923">
        <v>1077.5267099167461</v>
      </c>
      <c r="M137" s="923">
        <f t="shared" si="1"/>
        <v>167.92624050650591</v>
      </c>
    </row>
    <row r="138" spans="2:13" ht="75">
      <c r="B138" s="921" t="s">
        <v>988</v>
      </c>
      <c r="C138" s="921" t="s">
        <v>985</v>
      </c>
      <c r="D138" s="922" t="s">
        <v>986</v>
      </c>
      <c r="E138" s="936">
        <v>1</v>
      </c>
      <c r="F138" s="947">
        <v>43800</v>
      </c>
      <c r="G138" s="923">
        <v>2159.0516636550756</v>
      </c>
      <c r="H138" s="929">
        <v>8.3333333333333332E-3</v>
      </c>
      <c r="I138" s="929">
        <v>0.35833333333333334</v>
      </c>
      <c r="J138" s="923">
        <v>1385.3914841786736</v>
      </c>
      <c r="K138" s="922">
        <v>1</v>
      </c>
      <c r="L138" s="923">
        <v>1385.3914841786736</v>
      </c>
      <c r="M138" s="923">
        <f t="shared" si="1"/>
        <v>215.90516636550757</v>
      </c>
    </row>
    <row r="139" spans="2:13" ht="75">
      <c r="B139" s="921" t="s">
        <v>988</v>
      </c>
      <c r="C139" s="921" t="s">
        <v>985</v>
      </c>
      <c r="D139" s="922" t="s">
        <v>986</v>
      </c>
      <c r="E139" s="936">
        <v>1</v>
      </c>
      <c r="F139" s="947">
        <v>43800</v>
      </c>
      <c r="G139" s="923">
        <v>319.85950572667787</v>
      </c>
      <c r="H139" s="929">
        <v>8.3333333333333332E-3</v>
      </c>
      <c r="I139" s="929">
        <v>0.35833333333333334</v>
      </c>
      <c r="J139" s="923">
        <v>205.24318284128498</v>
      </c>
      <c r="K139" s="922">
        <v>1</v>
      </c>
      <c r="L139" s="923">
        <v>205.24318284128498</v>
      </c>
      <c r="M139" s="923">
        <f t="shared" ref="M139:M202" si="2">IF(L139=0,"",IF(I139=100%,0,(H139*12)*(G139*E139*K139)))</f>
        <v>31.98595057266779</v>
      </c>
    </row>
    <row r="140" spans="2:13" ht="75">
      <c r="B140" s="921" t="s">
        <v>988</v>
      </c>
      <c r="C140" s="921" t="s">
        <v>985</v>
      </c>
      <c r="D140" s="922" t="s">
        <v>986</v>
      </c>
      <c r="E140" s="936">
        <v>1</v>
      </c>
      <c r="F140" s="947">
        <v>43800</v>
      </c>
      <c r="G140" s="923">
        <v>1439.3677757700505</v>
      </c>
      <c r="H140" s="929">
        <v>8.3333333333333332E-3</v>
      </c>
      <c r="I140" s="929">
        <v>0.35833333333333334</v>
      </c>
      <c r="J140" s="923">
        <v>923.59432278578242</v>
      </c>
      <c r="K140" s="922">
        <v>1</v>
      </c>
      <c r="L140" s="923">
        <v>923.59432278578242</v>
      </c>
      <c r="M140" s="923">
        <f t="shared" si="2"/>
        <v>143.93677757700505</v>
      </c>
    </row>
    <row r="141" spans="2:13" ht="75">
      <c r="B141" s="921" t="s">
        <v>988</v>
      </c>
      <c r="C141" s="921" t="s">
        <v>985</v>
      </c>
      <c r="D141" s="922" t="s">
        <v>986</v>
      </c>
      <c r="E141" s="936">
        <v>1</v>
      </c>
      <c r="F141" s="947">
        <v>43800</v>
      </c>
      <c r="G141" s="923">
        <v>319.85950572667787</v>
      </c>
      <c r="H141" s="929">
        <v>8.3333333333333332E-3</v>
      </c>
      <c r="I141" s="929">
        <v>0.35833333333333334</v>
      </c>
      <c r="J141" s="923">
        <v>205.24318284128498</v>
      </c>
      <c r="K141" s="922">
        <v>1</v>
      </c>
      <c r="L141" s="923">
        <v>205.24318284128498</v>
      </c>
      <c r="M141" s="923">
        <f t="shared" si="2"/>
        <v>31.98595057266779</v>
      </c>
    </row>
    <row r="142" spans="2:13" ht="75">
      <c r="B142" s="921" t="s">
        <v>984</v>
      </c>
      <c r="C142" s="921" t="s">
        <v>985</v>
      </c>
      <c r="D142" s="922" t="s">
        <v>986</v>
      </c>
      <c r="E142" s="936">
        <v>1</v>
      </c>
      <c r="F142" s="947">
        <v>43800</v>
      </c>
      <c r="G142" s="923">
        <v>456.60349305277197</v>
      </c>
      <c r="H142" s="929">
        <v>8.3333333333333332E-3</v>
      </c>
      <c r="I142" s="929">
        <v>0.35833333333333334</v>
      </c>
      <c r="J142" s="923">
        <v>292.9872413755287</v>
      </c>
      <c r="K142" s="922">
        <v>1</v>
      </c>
      <c r="L142" s="923">
        <v>292.9872413755287</v>
      </c>
      <c r="M142" s="923">
        <f t="shared" si="2"/>
        <v>45.660349305277201</v>
      </c>
    </row>
    <row r="143" spans="2:13" ht="75">
      <c r="B143" s="921" t="s">
        <v>991</v>
      </c>
      <c r="C143" s="921" t="s">
        <v>985</v>
      </c>
      <c r="D143" s="922" t="s">
        <v>986</v>
      </c>
      <c r="E143" s="936">
        <v>1</v>
      </c>
      <c r="F143" s="947">
        <v>43800</v>
      </c>
      <c r="G143" s="923">
        <v>3671.3612929430783</v>
      </c>
      <c r="H143" s="929">
        <v>8.3333333333333332E-3</v>
      </c>
      <c r="I143" s="929">
        <v>0.35833333333333334</v>
      </c>
      <c r="J143" s="923">
        <v>2355.7901629718085</v>
      </c>
      <c r="K143" s="922">
        <v>1</v>
      </c>
      <c r="L143" s="923">
        <v>2355.7901629718085</v>
      </c>
      <c r="M143" s="923">
        <f t="shared" si="2"/>
        <v>367.13612929430786</v>
      </c>
    </row>
    <row r="144" spans="2:13" ht="75">
      <c r="B144" s="921" t="s">
        <v>988</v>
      </c>
      <c r="C144" s="921" t="s">
        <v>985</v>
      </c>
      <c r="D144" s="922" t="s">
        <v>986</v>
      </c>
      <c r="E144" s="936">
        <v>1</v>
      </c>
      <c r="F144" s="947">
        <v>43800</v>
      </c>
      <c r="G144" s="923">
        <v>5517.5764737851932</v>
      </c>
      <c r="H144" s="929">
        <v>8.3333333333333332E-3</v>
      </c>
      <c r="I144" s="929">
        <v>0.35833333333333334</v>
      </c>
      <c r="J144" s="923">
        <v>3540.4449040121654</v>
      </c>
      <c r="K144" s="922">
        <v>1</v>
      </c>
      <c r="L144" s="923">
        <v>3540.4449040121654</v>
      </c>
      <c r="M144" s="923">
        <f t="shared" si="2"/>
        <v>551.75764737851932</v>
      </c>
    </row>
    <row r="145" spans="2:13" ht="75">
      <c r="B145" s="921" t="s">
        <v>988</v>
      </c>
      <c r="C145" s="921" t="s">
        <v>985</v>
      </c>
      <c r="D145" s="922" t="s">
        <v>986</v>
      </c>
      <c r="E145" s="936">
        <v>1</v>
      </c>
      <c r="F145" s="947">
        <v>43800</v>
      </c>
      <c r="G145" s="923">
        <v>4398.068203741821</v>
      </c>
      <c r="H145" s="929">
        <v>8.3333333333333332E-3</v>
      </c>
      <c r="I145" s="929">
        <v>0.35833333333333334</v>
      </c>
      <c r="J145" s="923">
        <v>2822.0937640676684</v>
      </c>
      <c r="K145" s="922">
        <v>1</v>
      </c>
      <c r="L145" s="923">
        <v>2822.0937640676684</v>
      </c>
      <c r="M145" s="923">
        <f t="shared" si="2"/>
        <v>439.80682037418211</v>
      </c>
    </row>
    <row r="146" spans="2:13" ht="75">
      <c r="B146" s="921" t="s">
        <v>988</v>
      </c>
      <c r="C146" s="921" t="s">
        <v>985</v>
      </c>
      <c r="D146" s="922" t="s">
        <v>986</v>
      </c>
      <c r="E146" s="936">
        <v>1</v>
      </c>
      <c r="F146" s="947">
        <v>43800</v>
      </c>
      <c r="G146" s="923">
        <v>3838.3140687201344</v>
      </c>
      <c r="H146" s="929">
        <v>8.3333333333333332E-3</v>
      </c>
      <c r="I146" s="929">
        <v>0.35833333333333334</v>
      </c>
      <c r="J146" s="923">
        <v>2462.9181940954195</v>
      </c>
      <c r="K146" s="922">
        <v>1</v>
      </c>
      <c r="L146" s="923">
        <v>2462.9181940954195</v>
      </c>
      <c r="M146" s="923">
        <f t="shared" si="2"/>
        <v>383.83140687201347</v>
      </c>
    </row>
    <row r="147" spans="2:13" ht="75">
      <c r="B147" s="921" t="s">
        <v>984</v>
      </c>
      <c r="C147" s="921" t="s">
        <v>985</v>
      </c>
      <c r="D147" s="922" t="s">
        <v>986</v>
      </c>
      <c r="E147" s="936">
        <v>1</v>
      </c>
      <c r="F147" s="947">
        <v>43800</v>
      </c>
      <c r="G147" s="923">
        <v>456.60349305277197</v>
      </c>
      <c r="H147" s="929">
        <v>8.3333333333333332E-3</v>
      </c>
      <c r="I147" s="929">
        <v>0.35833333333333334</v>
      </c>
      <c r="J147" s="923">
        <v>292.9872413755287</v>
      </c>
      <c r="K147" s="922">
        <v>1</v>
      </c>
      <c r="L147" s="923">
        <v>292.9872413755287</v>
      </c>
      <c r="M147" s="923">
        <f t="shared" si="2"/>
        <v>45.660349305277201</v>
      </c>
    </row>
    <row r="148" spans="2:13" ht="75">
      <c r="B148" s="921" t="s">
        <v>984</v>
      </c>
      <c r="C148" s="921" t="s">
        <v>985</v>
      </c>
      <c r="D148" s="922" t="s">
        <v>986</v>
      </c>
      <c r="E148" s="936">
        <v>1</v>
      </c>
      <c r="F148" s="947">
        <v>43800</v>
      </c>
      <c r="G148" s="923">
        <v>913.20698610554393</v>
      </c>
      <c r="H148" s="929">
        <v>8.3333333333333332E-3</v>
      </c>
      <c r="I148" s="929">
        <v>0.35833333333333334</v>
      </c>
      <c r="J148" s="923">
        <v>585.97448275105739</v>
      </c>
      <c r="K148" s="922">
        <v>1</v>
      </c>
      <c r="L148" s="923">
        <v>585.97448275105739</v>
      </c>
      <c r="M148" s="923">
        <f t="shared" si="2"/>
        <v>91.320698610554402</v>
      </c>
    </row>
    <row r="149" spans="2:13" ht="75">
      <c r="B149" s="921" t="s">
        <v>988</v>
      </c>
      <c r="C149" s="921" t="s">
        <v>985</v>
      </c>
      <c r="D149" s="922" t="s">
        <v>986</v>
      </c>
      <c r="E149" s="936">
        <v>1</v>
      </c>
      <c r="F149" s="947">
        <v>43800</v>
      </c>
      <c r="G149" s="923">
        <v>1679.2624050650588</v>
      </c>
      <c r="H149" s="929">
        <v>8.3333333333333332E-3</v>
      </c>
      <c r="I149" s="929">
        <v>0.35833333333333334</v>
      </c>
      <c r="J149" s="923">
        <v>1077.5267099167461</v>
      </c>
      <c r="K149" s="922">
        <v>1</v>
      </c>
      <c r="L149" s="923">
        <v>1077.5267099167461</v>
      </c>
      <c r="M149" s="923">
        <f t="shared" si="2"/>
        <v>167.92624050650591</v>
      </c>
    </row>
    <row r="150" spans="2:13" ht="75">
      <c r="B150" s="921" t="s">
        <v>988</v>
      </c>
      <c r="C150" s="921" t="s">
        <v>985</v>
      </c>
      <c r="D150" s="922" t="s">
        <v>986</v>
      </c>
      <c r="E150" s="936">
        <v>1</v>
      </c>
      <c r="F150" s="947">
        <v>43800</v>
      </c>
      <c r="G150" s="923">
        <v>1919.1570343600672</v>
      </c>
      <c r="H150" s="929">
        <v>8.3333333333333332E-3</v>
      </c>
      <c r="I150" s="929">
        <v>0.35833333333333334</v>
      </c>
      <c r="J150" s="923">
        <v>1231.4590970477097</v>
      </c>
      <c r="K150" s="922">
        <v>1</v>
      </c>
      <c r="L150" s="923">
        <v>1231.4590970477097</v>
      </c>
      <c r="M150" s="923">
        <f t="shared" si="2"/>
        <v>191.91570343600674</v>
      </c>
    </row>
    <row r="151" spans="2:13" ht="75">
      <c r="B151" s="921" t="s">
        <v>988</v>
      </c>
      <c r="C151" s="921" t="s">
        <v>985</v>
      </c>
      <c r="D151" s="922" t="s">
        <v>986</v>
      </c>
      <c r="E151" s="936">
        <v>1</v>
      </c>
      <c r="F151" s="947">
        <v>43800</v>
      </c>
      <c r="G151" s="923">
        <v>1119.5082700433725</v>
      </c>
      <c r="H151" s="929">
        <v>8.3333333333333332E-3</v>
      </c>
      <c r="I151" s="929">
        <v>0.35833333333333334</v>
      </c>
      <c r="J151" s="923">
        <v>718.35113994449739</v>
      </c>
      <c r="K151" s="922">
        <v>1</v>
      </c>
      <c r="L151" s="923">
        <v>718.35113994449739</v>
      </c>
      <c r="M151" s="923">
        <f t="shared" si="2"/>
        <v>111.95082700433726</v>
      </c>
    </row>
    <row r="152" spans="2:13" ht="75">
      <c r="B152" s="921" t="s">
        <v>989</v>
      </c>
      <c r="C152" s="921" t="s">
        <v>985</v>
      </c>
      <c r="D152" s="922" t="s">
        <v>986</v>
      </c>
      <c r="E152" s="936">
        <v>1</v>
      </c>
      <c r="F152" s="947">
        <v>43800</v>
      </c>
      <c r="G152" s="923">
        <v>2559.1030101491242</v>
      </c>
      <c r="H152" s="929">
        <v>8.3333333333333332E-3</v>
      </c>
      <c r="I152" s="929">
        <v>0.35833333333333334</v>
      </c>
      <c r="J152" s="923">
        <v>1642.0910981790214</v>
      </c>
      <c r="K152" s="922">
        <v>1</v>
      </c>
      <c r="L152" s="923">
        <v>1642.0910981790214</v>
      </c>
      <c r="M152" s="923">
        <f t="shared" si="2"/>
        <v>255.91030101491242</v>
      </c>
    </row>
    <row r="153" spans="2:13" ht="75">
      <c r="B153" s="921" t="s">
        <v>988</v>
      </c>
      <c r="C153" s="921" t="s">
        <v>985</v>
      </c>
      <c r="D153" s="922" t="s">
        <v>986</v>
      </c>
      <c r="E153" s="936">
        <v>1</v>
      </c>
      <c r="F153" s="947">
        <v>43800</v>
      </c>
      <c r="G153" s="923">
        <v>1839.1921579283978</v>
      </c>
      <c r="H153" s="929">
        <v>8.3333333333333332E-3</v>
      </c>
      <c r="I153" s="929">
        <v>0.35833333333333334</v>
      </c>
      <c r="J153" s="923">
        <v>1180.1483013373886</v>
      </c>
      <c r="K153" s="922">
        <v>1</v>
      </c>
      <c r="L153" s="923">
        <v>1180.1483013373886</v>
      </c>
      <c r="M153" s="923">
        <f t="shared" si="2"/>
        <v>183.91921579283979</v>
      </c>
    </row>
    <row r="154" spans="2:13" ht="75">
      <c r="B154" s="921" t="s">
        <v>988</v>
      </c>
      <c r="C154" s="921" t="s">
        <v>985</v>
      </c>
      <c r="D154" s="922" t="s">
        <v>986</v>
      </c>
      <c r="E154" s="936">
        <v>1</v>
      </c>
      <c r="F154" s="947">
        <v>43800</v>
      </c>
      <c r="G154" s="923">
        <v>959.5785171800336</v>
      </c>
      <c r="H154" s="929">
        <v>8.3333333333333332E-3</v>
      </c>
      <c r="I154" s="929">
        <v>0.35833333333333334</v>
      </c>
      <c r="J154" s="923">
        <v>615.72954852385487</v>
      </c>
      <c r="K154" s="922">
        <v>1</v>
      </c>
      <c r="L154" s="923">
        <v>615.72954852385487</v>
      </c>
      <c r="M154" s="923">
        <f t="shared" si="2"/>
        <v>95.957851718003369</v>
      </c>
    </row>
    <row r="155" spans="2:13" ht="75">
      <c r="B155" s="921" t="s">
        <v>988</v>
      </c>
      <c r="C155" s="921" t="s">
        <v>985</v>
      </c>
      <c r="D155" s="922" t="s">
        <v>986</v>
      </c>
      <c r="E155" s="936">
        <v>1</v>
      </c>
      <c r="F155" s="947">
        <v>43800</v>
      </c>
      <c r="G155" s="923">
        <v>1759.2272814967282</v>
      </c>
      <c r="H155" s="929">
        <v>8.3333333333333332E-3</v>
      </c>
      <c r="I155" s="929">
        <v>0.35833333333333334</v>
      </c>
      <c r="J155" s="923">
        <v>1128.8375056270672</v>
      </c>
      <c r="K155" s="922">
        <v>1</v>
      </c>
      <c r="L155" s="923">
        <v>1128.8375056270672</v>
      </c>
      <c r="M155" s="923">
        <f t="shared" si="2"/>
        <v>175.92272814967282</v>
      </c>
    </row>
    <row r="156" spans="2:13" ht="75">
      <c r="B156" s="921" t="s">
        <v>987</v>
      </c>
      <c r="C156" s="921" t="s">
        <v>985</v>
      </c>
      <c r="D156" s="922" t="s">
        <v>986</v>
      </c>
      <c r="E156" s="936">
        <v>1</v>
      </c>
      <c r="F156" s="947">
        <v>43800</v>
      </c>
      <c r="G156" s="923">
        <v>1485.0961212969503</v>
      </c>
      <c r="H156" s="929">
        <v>8.3333333333333332E-3</v>
      </c>
      <c r="I156" s="929">
        <v>0.35833333333333334</v>
      </c>
      <c r="J156" s="923">
        <v>952.93667783220974</v>
      </c>
      <c r="K156" s="922">
        <v>1</v>
      </c>
      <c r="L156" s="923">
        <v>952.93667783220974</v>
      </c>
      <c r="M156" s="923">
        <f t="shared" si="2"/>
        <v>148.50961212969503</v>
      </c>
    </row>
    <row r="157" spans="2:13" ht="75">
      <c r="B157" s="921" t="s">
        <v>987</v>
      </c>
      <c r="C157" s="921" t="s">
        <v>985</v>
      </c>
      <c r="D157" s="922" t="s">
        <v>986</v>
      </c>
      <c r="E157" s="936">
        <v>1</v>
      </c>
      <c r="F157" s="947">
        <v>43800</v>
      </c>
      <c r="G157" s="923">
        <v>5940.3844851878011</v>
      </c>
      <c r="H157" s="929">
        <v>8.3333333333333332E-3</v>
      </c>
      <c r="I157" s="929">
        <v>0.35833333333333334</v>
      </c>
      <c r="J157" s="923">
        <v>3811.746711328839</v>
      </c>
      <c r="K157" s="922">
        <v>1</v>
      </c>
      <c r="L157" s="923">
        <v>3811.746711328839</v>
      </c>
      <c r="M157" s="923">
        <f t="shared" si="2"/>
        <v>594.03844851878011</v>
      </c>
    </row>
    <row r="158" spans="2:13" ht="75">
      <c r="B158" s="921" t="s">
        <v>988</v>
      </c>
      <c r="C158" s="921" t="s">
        <v>985</v>
      </c>
      <c r="D158" s="922" t="s">
        <v>986</v>
      </c>
      <c r="E158" s="936">
        <v>1</v>
      </c>
      <c r="F158" s="947">
        <v>43800</v>
      </c>
      <c r="G158" s="923">
        <v>7676.6281374402688</v>
      </c>
      <c r="H158" s="929">
        <v>8.3333333333333332E-3</v>
      </c>
      <c r="I158" s="929">
        <v>0.35833333333333334</v>
      </c>
      <c r="J158" s="923">
        <v>4925.836388190839</v>
      </c>
      <c r="K158" s="922">
        <v>1</v>
      </c>
      <c r="L158" s="923">
        <v>4925.836388190839</v>
      </c>
      <c r="M158" s="923">
        <f t="shared" si="2"/>
        <v>767.66281374402695</v>
      </c>
    </row>
    <row r="159" spans="2:13" ht="75">
      <c r="B159" s="921" t="s">
        <v>988</v>
      </c>
      <c r="C159" s="921" t="s">
        <v>985</v>
      </c>
      <c r="D159" s="922" t="s">
        <v>986</v>
      </c>
      <c r="E159" s="936">
        <v>1</v>
      </c>
      <c r="F159" s="947">
        <v>43800</v>
      </c>
      <c r="G159" s="923">
        <v>5677.506226648532</v>
      </c>
      <c r="H159" s="929">
        <v>8.3333333333333332E-3</v>
      </c>
      <c r="I159" s="929">
        <v>0.35833333333333334</v>
      </c>
      <c r="J159" s="923">
        <v>3643.0664954328081</v>
      </c>
      <c r="K159" s="922">
        <v>1</v>
      </c>
      <c r="L159" s="923">
        <v>3643.0664954328081</v>
      </c>
      <c r="M159" s="923">
        <f t="shared" si="2"/>
        <v>567.75062266485327</v>
      </c>
    </row>
    <row r="160" spans="2:13" ht="75">
      <c r="B160" s="921" t="s">
        <v>988</v>
      </c>
      <c r="C160" s="921" t="s">
        <v>985</v>
      </c>
      <c r="D160" s="922" t="s">
        <v>986</v>
      </c>
      <c r="E160" s="936">
        <v>1</v>
      </c>
      <c r="F160" s="947">
        <v>43800</v>
      </c>
      <c r="G160" s="923">
        <v>6717.0496202602353</v>
      </c>
      <c r="H160" s="929">
        <v>8.3333333333333332E-3</v>
      </c>
      <c r="I160" s="929">
        <v>0.35833333333333334</v>
      </c>
      <c r="J160" s="923">
        <v>4310.1068396669843</v>
      </c>
      <c r="K160" s="922">
        <v>1</v>
      </c>
      <c r="L160" s="923">
        <v>4310.1068396669843</v>
      </c>
      <c r="M160" s="923">
        <f t="shared" si="2"/>
        <v>671.70496202602362</v>
      </c>
    </row>
    <row r="161" spans="2:13" ht="75">
      <c r="B161" s="921" t="s">
        <v>988</v>
      </c>
      <c r="C161" s="921" t="s">
        <v>985</v>
      </c>
      <c r="D161" s="922" t="s">
        <v>986</v>
      </c>
      <c r="E161" s="936">
        <v>1</v>
      </c>
      <c r="F161" s="947">
        <v>43800</v>
      </c>
      <c r="G161" s="923">
        <v>239.8946292950084</v>
      </c>
      <c r="H161" s="929">
        <v>8.3333333333333332E-3</v>
      </c>
      <c r="I161" s="929">
        <v>0.35833333333333334</v>
      </c>
      <c r="J161" s="923">
        <v>153.93238713096372</v>
      </c>
      <c r="K161" s="922">
        <v>1</v>
      </c>
      <c r="L161" s="923">
        <v>153.93238713096372</v>
      </c>
      <c r="M161" s="923">
        <f t="shared" si="2"/>
        <v>23.989462929500842</v>
      </c>
    </row>
    <row r="162" spans="2:13" ht="75">
      <c r="B162" s="921" t="s">
        <v>988</v>
      </c>
      <c r="C162" s="921" t="s">
        <v>985</v>
      </c>
      <c r="D162" s="922" t="s">
        <v>986</v>
      </c>
      <c r="E162" s="936">
        <v>1</v>
      </c>
      <c r="F162" s="947">
        <v>43800</v>
      </c>
      <c r="G162" s="923">
        <v>239.8946292950084</v>
      </c>
      <c r="H162" s="929">
        <v>8.3333333333333332E-3</v>
      </c>
      <c r="I162" s="929">
        <v>0.35833333333333334</v>
      </c>
      <c r="J162" s="923">
        <v>153.93238713096372</v>
      </c>
      <c r="K162" s="922">
        <v>1</v>
      </c>
      <c r="L162" s="923">
        <v>153.93238713096372</v>
      </c>
      <c r="M162" s="923">
        <f t="shared" si="2"/>
        <v>23.989462929500842</v>
      </c>
    </row>
    <row r="163" spans="2:13" ht="75">
      <c r="B163" s="921" t="s">
        <v>984</v>
      </c>
      <c r="C163" s="921" t="s">
        <v>985</v>
      </c>
      <c r="D163" s="922" t="s">
        <v>986</v>
      </c>
      <c r="E163" s="936">
        <v>1</v>
      </c>
      <c r="F163" s="947">
        <v>43800</v>
      </c>
      <c r="G163" s="923">
        <v>456.60349305277197</v>
      </c>
      <c r="H163" s="929">
        <v>8.3333333333333332E-3</v>
      </c>
      <c r="I163" s="929">
        <v>0.35833333333333334</v>
      </c>
      <c r="J163" s="923">
        <v>292.9872413755287</v>
      </c>
      <c r="K163" s="922">
        <v>1</v>
      </c>
      <c r="L163" s="923">
        <v>292.9872413755287</v>
      </c>
      <c r="M163" s="923">
        <f t="shared" si="2"/>
        <v>45.660349305277201</v>
      </c>
    </row>
    <row r="164" spans="2:13" ht="75">
      <c r="B164" s="921" t="s">
        <v>988</v>
      </c>
      <c r="C164" s="921" t="s">
        <v>985</v>
      </c>
      <c r="D164" s="922" t="s">
        <v>986</v>
      </c>
      <c r="E164" s="936">
        <v>1</v>
      </c>
      <c r="F164" s="947">
        <v>43800</v>
      </c>
      <c r="G164" s="923">
        <v>6157.2954852385492</v>
      </c>
      <c r="H164" s="929">
        <v>8.3333333333333332E-3</v>
      </c>
      <c r="I164" s="929">
        <v>0.35833333333333334</v>
      </c>
      <c r="J164" s="923">
        <v>3950.9312696947359</v>
      </c>
      <c r="K164" s="922">
        <v>1</v>
      </c>
      <c r="L164" s="923">
        <v>3950.9312696947359</v>
      </c>
      <c r="M164" s="923">
        <f t="shared" si="2"/>
        <v>615.72954852385499</v>
      </c>
    </row>
    <row r="165" spans="2:13" ht="75">
      <c r="B165" s="921" t="s">
        <v>988</v>
      </c>
      <c r="C165" s="921" t="s">
        <v>985</v>
      </c>
      <c r="D165" s="922" t="s">
        <v>986</v>
      </c>
      <c r="E165" s="936">
        <v>1</v>
      </c>
      <c r="F165" s="947">
        <v>43800</v>
      </c>
      <c r="G165" s="923">
        <v>5757.4711030802018</v>
      </c>
      <c r="H165" s="929">
        <v>8.3333333333333332E-3</v>
      </c>
      <c r="I165" s="929">
        <v>0.35833333333333334</v>
      </c>
      <c r="J165" s="923">
        <v>3694.3772911431297</v>
      </c>
      <c r="K165" s="922">
        <v>1</v>
      </c>
      <c r="L165" s="923">
        <v>3694.3772911431297</v>
      </c>
      <c r="M165" s="923">
        <f t="shared" si="2"/>
        <v>575.74711030802018</v>
      </c>
    </row>
    <row r="166" spans="2:13" ht="75">
      <c r="B166" s="921" t="s">
        <v>988</v>
      </c>
      <c r="C166" s="921" t="s">
        <v>985</v>
      </c>
      <c r="D166" s="922" t="s">
        <v>986</v>
      </c>
      <c r="E166" s="936">
        <v>1</v>
      </c>
      <c r="F166" s="947">
        <v>43800</v>
      </c>
      <c r="G166" s="923">
        <v>4478.0330801734899</v>
      </c>
      <c r="H166" s="929">
        <v>8.3333333333333332E-3</v>
      </c>
      <c r="I166" s="929">
        <v>0.35833333333333334</v>
      </c>
      <c r="J166" s="923">
        <v>2873.4045597779896</v>
      </c>
      <c r="K166" s="922">
        <v>1</v>
      </c>
      <c r="L166" s="923">
        <v>2873.4045597779896</v>
      </c>
      <c r="M166" s="923">
        <f t="shared" si="2"/>
        <v>447.80330801734902</v>
      </c>
    </row>
    <row r="167" spans="2:13" ht="75">
      <c r="B167" s="921" t="s">
        <v>988</v>
      </c>
      <c r="C167" s="921" t="s">
        <v>985</v>
      </c>
      <c r="D167" s="922" t="s">
        <v>986</v>
      </c>
      <c r="E167" s="936">
        <v>1</v>
      </c>
      <c r="F167" s="947">
        <v>43800</v>
      </c>
      <c r="G167" s="923">
        <v>79.964876431669467</v>
      </c>
      <c r="H167" s="929">
        <v>8.3333333333333332E-3</v>
      </c>
      <c r="I167" s="929">
        <v>0.35833333333333334</v>
      </c>
      <c r="J167" s="923">
        <v>51.310795710321244</v>
      </c>
      <c r="K167" s="922">
        <v>1</v>
      </c>
      <c r="L167" s="923">
        <v>51.310795710321244</v>
      </c>
      <c r="M167" s="923">
        <f t="shared" si="2"/>
        <v>7.9964876431669474</v>
      </c>
    </row>
    <row r="168" spans="2:13" ht="75">
      <c r="B168" s="921" t="s">
        <v>988</v>
      </c>
      <c r="C168" s="921" t="s">
        <v>985</v>
      </c>
      <c r="D168" s="922" t="s">
        <v>986</v>
      </c>
      <c r="E168" s="936">
        <v>1</v>
      </c>
      <c r="F168" s="947">
        <v>43800</v>
      </c>
      <c r="G168" s="923">
        <v>239.8946292950084</v>
      </c>
      <c r="H168" s="929">
        <v>8.3333333333333332E-3</v>
      </c>
      <c r="I168" s="929">
        <v>0.35833333333333334</v>
      </c>
      <c r="J168" s="923">
        <v>153.93238713096372</v>
      </c>
      <c r="K168" s="922">
        <v>1</v>
      </c>
      <c r="L168" s="923">
        <v>153.93238713096372</v>
      </c>
      <c r="M168" s="923">
        <f t="shared" si="2"/>
        <v>23.989462929500842</v>
      </c>
    </row>
    <row r="169" spans="2:13" ht="75">
      <c r="B169" s="921" t="s">
        <v>988</v>
      </c>
      <c r="C169" s="921" t="s">
        <v>985</v>
      </c>
      <c r="D169" s="922" t="s">
        <v>986</v>
      </c>
      <c r="E169" s="936">
        <v>1</v>
      </c>
      <c r="F169" s="947">
        <v>43800</v>
      </c>
      <c r="G169" s="923">
        <v>159.92975286333893</v>
      </c>
      <c r="H169" s="929">
        <v>8.3333333333333332E-3</v>
      </c>
      <c r="I169" s="929">
        <v>0.35833333333333334</v>
      </c>
      <c r="J169" s="923">
        <v>102.62159142064249</v>
      </c>
      <c r="K169" s="922">
        <v>1</v>
      </c>
      <c r="L169" s="923">
        <v>102.62159142064249</v>
      </c>
      <c r="M169" s="923">
        <f t="shared" si="2"/>
        <v>15.992975286333895</v>
      </c>
    </row>
    <row r="170" spans="2:13" ht="75">
      <c r="B170" s="921" t="s">
        <v>988</v>
      </c>
      <c r="C170" s="921" t="s">
        <v>985</v>
      </c>
      <c r="D170" s="922" t="s">
        <v>986</v>
      </c>
      <c r="E170" s="936">
        <v>1</v>
      </c>
      <c r="F170" s="947">
        <v>43800</v>
      </c>
      <c r="G170" s="923">
        <v>159.92975286333893</v>
      </c>
      <c r="H170" s="929">
        <v>8.3333333333333332E-3</v>
      </c>
      <c r="I170" s="929">
        <v>0.35833333333333334</v>
      </c>
      <c r="J170" s="923">
        <v>102.62159142064249</v>
      </c>
      <c r="K170" s="922">
        <v>1</v>
      </c>
      <c r="L170" s="923">
        <v>102.62159142064249</v>
      </c>
      <c r="M170" s="923">
        <f t="shared" si="2"/>
        <v>15.992975286333895</v>
      </c>
    </row>
    <row r="171" spans="2:13" ht="75">
      <c r="B171" s="921" t="s">
        <v>988</v>
      </c>
      <c r="C171" s="921" t="s">
        <v>985</v>
      </c>
      <c r="D171" s="922" t="s">
        <v>986</v>
      </c>
      <c r="E171" s="936">
        <v>1</v>
      </c>
      <c r="F171" s="947">
        <v>43800</v>
      </c>
      <c r="G171" s="923">
        <v>2318.9814165184143</v>
      </c>
      <c r="H171" s="929">
        <v>8.3333333333333332E-3</v>
      </c>
      <c r="I171" s="929">
        <v>0.35833333333333334</v>
      </c>
      <c r="J171" s="923">
        <v>1488.0130755993159</v>
      </c>
      <c r="K171" s="922">
        <v>1</v>
      </c>
      <c r="L171" s="923">
        <v>1488.0130755993159</v>
      </c>
      <c r="M171" s="923">
        <f t="shared" si="2"/>
        <v>231.89814165184146</v>
      </c>
    </row>
    <row r="172" spans="2:13" ht="75">
      <c r="B172" s="921" t="s">
        <v>988</v>
      </c>
      <c r="C172" s="921" t="s">
        <v>985</v>
      </c>
      <c r="D172" s="922" t="s">
        <v>986</v>
      </c>
      <c r="E172" s="936">
        <v>1</v>
      </c>
      <c r="F172" s="947">
        <v>43800</v>
      </c>
      <c r="G172" s="923">
        <v>1439.3677757700505</v>
      </c>
      <c r="H172" s="929">
        <v>8.3333333333333332E-3</v>
      </c>
      <c r="I172" s="929">
        <v>0.35833333333333334</v>
      </c>
      <c r="J172" s="923">
        <v>923.59432278578242</v>
      </c>
      <c r="K172" s="922">
        <v>1</v>
      </c>
      <c r="L172" s="923">
        <v>923.59432278578242</v>
      </c>
      <c r="M172" s="923">
        <f t="shared" si="2"/>
        <v>143.93677757700505</v>
      </c>
    </row>
    <row r="173" spans="2:13" ht="75">
      <c r="B173" s="921" t="s">
        <v>988</v>
      </c>
      <c r="C173" s="921" t="s">
        <v>985</v>
      </c>
      <c r="D173" s="922" t="s">
        <v>986</v>
      </c>
      <c r="E173" s="936">
        <v>1</v>
      </c>
      <c r="F173" s="947">
        <v>43800</v>
      </c>
      <c r="G173" s="923">
        <v>959.5785171800336</v>
      </c>
      <c r="H173" s="929">
        <v>8.3333333333333332E-3</v>
      </c>
      <c r="I173" s="929">
        <v>0.35833333333333334</v>
      </c>
      <c r="J173" s="923">
        <v>615.72954852385487</v>
      </c>
      <c r="K173" s="922">
        <v>1</v>
      </c>
      <c r="L173" s="923">
        <v>615.72954852385487</v>
      </c>
      <c r="M173" s="923">
        <f t="shared" si="2"/>
        <v>95.957851718003369</v>
      </c>
    </row>
    <row r="174" spans="2:13" ht="75">
      <c r="B174" s="921" t="s">
        <v>984</v>
      </c>
      <c r="C174" s="921" t="s">
        <v>985</v>
      </c>
      <c r="D174" s="922" t="s">
        <v>986</v>
      </c>
      <c r="E174" s="936">
        <v>1</v>
      </c>
      <c r="F174" s="947">
        <v>43800</v>
      </c>
      <c r="G174" s="923">
        <v>456.60349305277197</v>
      </c>
      <c r="H174" s="929">
        <v>8.3333333333333332E-3</v>
      </c>
      <c r="I174" s="929">
        <v>0.35833333333333334</v>
      </c>
      <c r="J174" s="923">
        <v>292.9872413755287</v>
      </c>
      <c r="K174" s="922">
        <v>1</v>
      </c>
      <c r="L174" s="923">
        <v>292.9872413755287</v>
      </c>
      <c r="M174" s="923">
        <f t="shared" si="2"/>
        <v>45.660349305277201</v>
      </c>
    </row>
    <row r="175" spans="2:13" ht="75">
      <c r="B175" s="921" t="s">
        <v>990</v>
      </c>
      <c r="C175" s="921" t="s">
        <v>985</v>
      </c>
      <c r="D175" s="922" t="s">
        <v>986</v>
      </c>
      <c r="E175" s="936">
        <v>1</v>
      </c>
      <c r="F175" s="947">
        <v>43800</v>
      </c>
      <c r="G175" s="923">
        <v>4180.4727034651842</v>
      </c>
      <c r="H175" s="929">
        <v>8.3333333333333332E-3</v>
      </c>
      <c r="I175" s="929">
        <v>0.35833333333333334</v>
      </c>
      <c r="J175" s="923">
        <v>2682.4699847234933</v>
      </c>
      <c r="K175" s="922">
        <v>1</v>
      </c>
      <c r="L175" s="923">
        <v>2682.4699847234933</v>
      </c>
      <c r="M175" s="923">
        <f t="shared" si="2"/>
        <v>418.04727034651842</v>
      </c>
    </row>
    <row r="176" spans="2:13" ht="75">
      <c r="B176" s="921" t="s">
        <v>991</v>
      </c>
      <c r="C176" s="921" t="s">
        <v>985</v>
      </c>
      <c r="D176" s="922" t="s">
        <v>986</v>
      </c>
      <c r="E176" s="936">
        <v>1</v>
      </c>
      <c r="F176" s="947">
        <v>43800</v>
      </c>
      <c r="G176" s="923">
        <v>3671.3612929430783</v>
      </c>
      <c r="H176" s="929">
        <v>8.3333333333333332E-3</v>
      </c>
      <c r="I176" s="929">
        <v>0.35833333333333334</v>
      </c>
      <c r="J176" s="923">
        <v>2355.7901629718085</v>
      </c>
      <c r="K176" s="922">
        <v>1</v>
      </c>
      <c r="L176" s="923">
        <v>2355.7901629718085</v>
      </c>
      <c r="M176" s="923">
        <f t="shared" si="2"/>
        <v>367.13612929430786</v>
      </c>
    </row>
    <row r="177" spans="2:13" ht="75">
      <c r="B177" s="921" t="s">
        <v>991</v>
      </c>
      <c r="C177" s="921" t="s">
        <v>985</v>
      </c>
      <c r="D177" s="922" t="s">
        <v>986</v>
      </c>
      <c r="E177" s="936">
        <v>1</v>
      </c>
      <c r="F177" s="947">
        <v>43800</v>
      </c>
      <c r="G177" s="923">
        <v>3671.3612929430783</v>
      </c>
      <c r="H177" s="929">
        <v>8.3333333333333332E-3</v>
      </c>
      <c r="I177" s="929">
        <v>0.35833333333333334</v>
      </c>
      <c r="J177" s="923">
        <v>2355.7901629718085</v>
      </c>
      <c r="K177" s="922">
        <v>1</v>
      </c>
      <c r="L177" s="923">
        <v>2355.7901629718085</v>
      </c>
      <c r="M177" s="923">
        <f t="shared" si="2"/>
        <v>367.13612929430786</v>
      </c>
    </row>
    <row r="178" spans="2:13" ht="75">
      <c r="B178" s="921" t="s">
        <v>988</v>
      </c>
      <c r="C178" s="921" t="s">
        <v>985</v>
      </c>
      <c r="D178" s="922" t="s">
        <v>986</v>
      </c>
      <c r="E178" s="936">
        <v>1</v>
      </c>
      <c r="F178" s="947">
        <v>43800</v>
      </c>
      <c r="G178" s="923">
        <v>399.82438215834736</v>
      </c>
      <c r="H178" s="929">
        <v>8.3333333333333332E-3</v>
      </c>
      <c r="I178" s="929">
        <v>0.35833333333333334</v>
      </c>
      <c r="J178" s="923">
        <v>256.55397855160624</v>
      </c>
      <c r="K178" s="922">
        <v>1</v>
      </c>
      <c r="L178" s="923">
        <v>256.55397855160624</v>
      </c>
      <c r="M178" s="923">
        <f t="shared" si="2"/>
        <v>39.98243821583474</v>
      </c>
    </row>
    <row r="179" spans="2:13" ht="75">
      <c r="B179" s="921" t="s">
        <v>988</v>
      </c>
      <c r="C179" s="921" t="s">
        <v>985</v>
      </c>
      <c r="D179" s="922" t="s">
        <v>986</v>
      </c>
      <c r="E179" s="936">
        <v>1</v>
      </c>
      <c r="F179" s="947">
        <v>43800</v>
      </c>
      <c r="G179" s="923">
        <v>79.964876431669467</v>
      </c>
      <c r="H179" s="929">
        <v>8.3333333333333332E-3</v>
      </c>
      <c r="I179" s="929">
        <v>0.35833333333333334</v>
      </c>
      <c r="J179" s="923">
        <v>51.310795710321244</v>
      </c>
      <c r="K179" s="922">
        <v>1</v>
      </c>
      <c r="L179" s="923">
        <v>51.310795710321244</v>
      </c>
      <c r="M179" s="923">
        <f t="shared" si="2"/>
        <v>7.9964876431669474</v>
      </c>
    </row>
    <row r="180" spans="2:13" ht="75">
      <c r="B180" s="921" t="s">
        <v>988</v>
      </c>
      <c r="C180" s="921" t="s">
        <v>985</v>
      </c>
      <c r="D180" s="922" t="s">
        <v>986</v>
      </c>
      <c r="E180" s="936">
        <v>1</v>
      </c>
      <c r="F180" s="947">
        <v>43800</v>
      </c>
      <c r="G180" s="923">
        <v>2798.7706751084315</v>
      </c>
      <c r="H180" s="929">
        <v>8.3333333333333332E-3</v>
      </c>
      <c r="I180" s="929">
        <v>0.35833333333333334</v>
      </c>
      <c r="J180" s="923">
        <v>1795.8778498612437</v>
      </c>
      <c r="K180" s="922">
        <v>1</v>
      </c>
      <c r="L180" s="923">
        <v>1795.8778498612437</v>
      </c>
      <c r="M180" s="923">
        <f t="shared" si="2"/>
        <v>279.87706751084318</v>
      </c>
    </row>
    <row r="181" spans="2:13" ht="75">
      <c r="B181" s="921" t="s">
        <v>988</v>
      </c>
      <c r="C181" s="921" t="s">
        <v>985</v>
      </c>
      <c r="D181" s="922" t="s">
        <v>986</v>
      </c>
      <c r="E181" s="936">
        <v>1</v>
      </c>
      <c r="F181" s="947">
        <v>43800</v>
      </c>
      <c r="G181" s="923">
        <v>1519.3326522017198</v>
      </c>
      <c r="H181" s="929">
        <v>8.3333333333333332E-3</v>
      </c>
      <c r="I181" s="929">
        <v>0.35833333333333334</v>
      </c>
      <c r="J181" s="923">
        <v>974.90511849610357</v>
      </c>
      <c r="K181" s="922">
        <v>1</v>
      </c>
      <c r="L181" s="923">
        <v>974.90511849610357</v>
      </c>
      <c r="M181" s="923">
        <f t="shared" si="2"/>
        <v>151.93326522017199</v>
      </c>
    </row>
    <row r="182" spans="2:13" ht="75">
      <c r="B182" s="921" t="s">
        <v>988</v>
      </c>
      <c r="C182" s="921" t="s">
        <v>985</v>
      </c>
      <c r="D182" s="922" t="s">
        <v>986</v>
      </c>
      <c r="E182" s="936">
        <v>1</v>
      </c>
      <c r="F182" s="947">
        <v>43800</v>
      </c>
      <c r="G182" s="923">
        <v>1759.2272814967282</v>
      </c>
      <c r="H182" s="929">
        <v>8.3333333333333332E-3</v>
      </c>
      <c r="I182" s="929">
        <v>0.35833333333333334</v>
      </c>
      <c r="J182" s="923">
        <v>1128.8375056270672</v>
      </c>
      <c r="K182" s="922">
        <v>1</v>
      </c>
      <c r="L182" s="923">
        <v>1128.8375056270672</v>
      </c>
      <c r="M182" s="923">
        <f t="shared" si="2"/>
        <v>175.92272814967282</v>
      </c>
    </row>
    <row r="183" spans="2:13" ht="75">
      <c r="B183" s="921" t="s">
        <v>988</v>
      </c>
      <c r="C183" s="921" t="s">
        <v>985</v>
      </c>
      <c r="D183" s="922" t="s">
        <v>986</v>
      </c>
      <c r="E183" s="936">
        <v>1</v>
      </c>
      <c r="F183" s="947">
        <v>43800</v>
      </c>
      <c r="G183" s="923">
        <v>399.82438215834736</v>
      </c>
      <c r="H183" s="929">
        <v>8.3333333333333332E-3</v>
      </c>
      <c r="I183" s="929">
        <v>0.35833333333333334</v>
      </c>
      <c r="J183" s="923">
        <v>256.55397855160624</v>
      </c>
      <c r="K183" s="922">
        <v>1</v>
      </c>
      <c r="L183" s="923">
        <v>256.55397855160624</v>
      </c>
      <c r="M183" s="923">
        <f t="shared" si="2"/>
        <v>39.98243821583474</v>
      </c>
    </row>
    <row r="184" spans="2:13" ht="75">
      <c r="B184" s="921" t="s">
        <v>988</v>
      </c>
      <c r="C184" s="921" t="s">
        <v>985</v>
      </c>
      <c r="D184" s="922" t="s">
        <v>986</v>
      </c>
      <c r="E184" s="936">
        <v>1</v>
      </c>
      <c r="F184" s="947">
        <v>43800</v>
      </c>
      <c r="G184" s="923">
        <v>239.8946292950084</v>
      </c>
      <c r="H184" s="929">
        <v>8.3333333333333332E-3</v>
      </c>
      <c r="I184" s="929">
        <v>0.35833333333333334</v>
      </c>
      <c r="J184" s="923">
        <v>153.93238713096372</v>
      </c>
      <c r="K184" s="922">
        <v>1</v>
      </c>
      <c r="L184" s="923">
        <v>153.93238713096372</v>
      </c>
      <c r="M184" s="923">
        <f t="shared" si="2"/>
        <v>23.989462929500842</v>
      </c>
    </row>
    <row r="185" spans="2:13" ht="75">
      <c r="B185" s="921" t="s">
        <v>988</v>
      </c>
      <c r="C185" s="921" t="s">
        <v>985</v>
      </c>
      <c r="D185" s="922" t="s">
        <v>986</v>
      </c>
      <c r="E185" s="936">
        <v>1</v>
      </c>
      <c r="F185" s="947">
        <v>43800</v>
      </c>
      <c r="G185" s="923">
        <v>159.92975286333893</v>
      </c>
      <c r="H185" s="929">
        <v>8.3333333333333332E-3</v>
      </c>
      <c r="I185" s="929">
        <v>0.35833333333333334</v>
      </c>
      <c r="J185" s="923">
        <v>102.62159142064249</v>
      </c>
      <c r="K185" s="922">
        <v>1</v>
      </c>
      <c r="L185" s="923">
        <v>102.62159142064249</v>
      </c>
      <c r="M185" s="923">
        <f t="shared" si="2"/>
        <v>15.992975286333895</v>
      </c>
    </row>
    <row r="186" spans="2:13" ht="75">
      <c r="B186" s="921" t="s">
        <v>988</v>
      </c>
      <c r="C186" s="921" t="s">
        <v>985</v>
      </c>
      <c r="D186" s="922" t="s">
        <v>986</v>
      </c>
      <c r="E186" s="936">
        <v>1</v>
      </c>
      <c r="F186" s="947">
        <v>43800</v>
      </c>
      <c r="G186" s="923">
        <v>9595.7851718003367</v>
      </c>
      <c r="H186" s="929">
        <v>8.3333333333333332E-3</v>
      </c>
      <c r="I186" s="929">
        <v>0.35833333333333334</v>
      </c>
      <c r="J186" s="923">
        <v>6157.2954852385492</v>
      </c>
      <c r="K186" s="922">
        <v>1</v>
      </c>
      <c r="L186" s="923">
        <v>6157.2954852385492</v>
      </c>
      <c r="M186" s="923">
        <f t="shared" si="2"/>
        <v>959.57851718003371</v>
      </c>
    </row>
    <row r="187" spans="2:13" ht="75">
      <c r="B187" s="921" t="s">
        <v>988</v>
      </c>
      <c r="C187" s="921" t="s">
        <v>985</v>
      </c>
      <c r="D187" s="922" t="s">
        <v>986</v>
      </c>
      <c r="E187" s="936">
        <v>1</v>
      </c>
      <c r="F187" s="947">
        <v>43800</v>
      </c>
      <c r="G187" s="923">
        <v>5197.7169680585157</v>
      </c>
      <c r="H187" s="929">
        <v>8.3333333333333332E-3</v>
      </c>
      <c r="I187" s="929">
        <v>0.35833333333333334</v>
      </c>
      <c r="J187" s="923">
        <v>3335.2017211708808</v>
      </c>
      <c r="K187" s="922">
        <v>1</v>
      </c>
      <c r="L187" s="923">
        <v>3335.2017211708808</v>
      </c>
      <c r="M187" s="923">
        <f t="shared" si="2"/>
        <v>519.77169680585155</v>
      </c>
    </row>
    <row r="188" spans="2:13" ht="75">
      <c r="B188" s="921" t="s">
        <v>988</v>
      </c>
      <c r="C188" s="921" t="s">
        <v>985</v>
      </c>
      <c r="D188" s="922" t="s">
        <v>986</v>
      </c>
      <c r="E188" s="936">
        <v>1</v>
      </c>
      <c r="F188" s="947">
        <v>43800</v>
      </c>
      <c r="G188" s="923">
        <v>5117.7520916268459</v>
      </c>
      <c r="H188" s="929">
        <v>8.3333333333333332E-3</v>
      </c>
      <c r="I188" s="929">
        <v>0.35833333333333334</v>
      </c>
      <c r="J188" s="923">
        <v>3283.8909254605596</v>
      </c>
      <c r="K188" s="922">
        <v>1</v>
      </c>
      <c r="L188" s="923">
        <v>3283.8909254605596</v>
      </c>
      <c r="M188" s="923">
        <f t="shared" si="2"/>
        <v>511.77520916268463</v>
      </c>
    </row>
    <row r="189" spans="2:13" ht="75">
      <c r="B189" s="921" t="s">
        <v>987</v>
      </c>
      <c r="C189" s="921" t="s">
        <v>985</v>
      </c>
      <c r="D189" s="922" t="s">
        <v>986</v>
      </c>
      <c r="E189" s="936">
        <v>1</v>
      </c>
      <c r="F189" s="947">
        <v>43800</v>
      </c>
      <c r="G189" s="923">
        <v>1485.0961212969503</v>
      </c>
      <c r="H189" s="929">
        <v>8.3333333333333332E-3</v>
      </c>
      <c r="I189" s="929">
        <v>0.35833333333333334</v>
      </c>
      <c r="J189" s="923">
        <v>952.93667783220974</v>
      </c>
      <c r="K189" s="922">
        <v>1</v>
      </c>
      <c r="L189" s="923">
        <v>952.93667783220974</v>
      </c>
      <c r="M189" s="923">
        <f t="shared" si="2"/>
        <v>148.50961212969503</v>
      </c>
    </row>
    <row r="190" spans="2:13" ht="75">
      <c r="B190" s="921" t="s">
        <v>988</v>
      </c>
      <c r="C190" s="921" t="s">
        <v>985</v>
      </c>
      <c r="D190" s="922" t="s">
        <v>986</v>
      </c>
      <c r="E190" s="936">
        <v>1</v>
      </c>
      <c r="F190" s="947">
        <v>43800</v>
      </c>
      <c r="G190" s="923">
        <v>1759.2272814967282</v>
      </c>
      <c r="H190" s="929">
        <v>8.3333333333333332E-3</v>
      </c>
      <c r="I190" s="929">
        <v>0.35833333333333334</v>
      </c>
      <c r="J190" s="923">
        <v>1128.8375056270672</v>
      </c>
      <c r="K190" s="922">
        <v>1</v>
      </c>
      <c r="L190" s="923">
        <v>1128.8375056270672</v>
      </c>
      <c r="M190" s="923">
        <f t="shared" si="2"/>
        <v>175.92272814967282</v>
      </c>
    </row>
    <row r="191" spans="2:13" ht="75">
      <c r="B191" s="921" t="s">
        <v>988</v>
      </c>
      <c r="C191" s="921" t="s">
        <v>985</v>
      </c>
      <c r="D191" s="922" t="s">
        <v>986</v>
      </c>
      <c r="E191" s="936">
        <v>1</v>
      </c>
      <c r="F191" s="947">
        <v>43800</v>
      </c>
      <c r="G191" s="923">
        <v>1999.1219107917366</v>
      </c>
      <c r="H191" s="929">
        <v>8.3333333333333332E-3</v>
      </c>
      <c r="I191" s="929">
        <v>0.35833333333333334</v>
      </c>
      <c r="J191" s="923">
        <v>1282.7698927580309</v>
      </c>
      <c r="K191" s="922">
        <v>1</v>
      </c>
      <c r="L191" s="923">
        <v>1282.7698927580309</v>
      </c>
      <c r="M191" s="923">
        <f t="shared" si="2"/>
        <v>199.91219107917368</v>
      </c>
    </row>
    <row r="192" spans="2:13" ht="75">
      <c r="B192" s="921" t="s">
        <v>988</v>
      </c>
      <c r="C192" s="921" t="s">
        <v>985</v>
      </c>
      <c r="D192" s="922" t="s">
        <v>986</v>
      </c>
      <c r="E192" s="936">
        <v>1</v>
      </c>
      <c r="F192" s="947">
        <v>43800</v>
      </c>
      <c r="G192" s="923">
        <v>1439.3677757700505</v>
      </c>
      <c r="H192" s="929">
        <v>8.3333333333333332E-3</v>
      </c>
      <c r="I192" s="929">
        <v>0.35833333333333334</v>
      </c>
      <c r="J192" s="923">
        <v>923.59432278578242</v>
      </c>
      <c r="K192" s="922">
        <v>1</v>
      </c>
      <c r="L192" s="923">
        <v>923.59432278578242</v>
      </c>
      <c r="M192" s="923">
        <f t="shared" si="2"/>
        <v>143.93677757700505</v>
      </c>
    </row>
    <row r="193" spans="2:13" ht="75">
      <c r="B193" s="921" t="s">
        <v>988</v>
      </c>
      <c r="C193" s="921" t="s">
        <v>985</v>
      </c>
      <c r="D193" s="922" t="s">
        <v>986</v>
      </c>
      <c r="E193" s="936">
        <v>1</v>
      </c>
      <c r="F193" s="947">
        <v>43800</v>
      </c>
      <c r="G193" s="923">
        <v>239.8946292950084</v>
      </c>
      <c r="H193" s="929">
        <v>8.3333333333333332E-3</v>
      </c>
      <c r="I193" s="929">
        <v>0.35833333333333334</v>
      </c>
      <c r="J193" s="923">
        <v>153.93238713096372</v>
      </c>
      <c r="K193" s="922">
        <v>1</v>
      </c>
      <c r="L193" s="923">
        <v>153.93238713096372</v>
      </c>
      <c r="M193" s="923">
        <f t="shared" si="2"/>
        <v>23.989462929500842</v>
      </c>
    </row>
    <row r="194" spans="2:13" ht="75">
      <c r="B194" s="921" t="s">
        <v>988</v>
      </c>
      <c r="C194" s="921" t="s">
        <v>985</v>
      </c>
      <c r="D194" s="922" t="s">
        <v>986</v>
      </c>
      <c r="E194" s="936">
        <v>1</v>
      </c>
      <c r="F194" s="947">
        <v>43800</v>
      </c>
      <c r="G194" s="923">
        <v>319.85950572667787</v>
      </c>
      <c r="H194" s="929">
        <v>8.3333333333333332E-3</v>
      </c>
      <c r="I194" s="929">
        <v>0.35833333333333334</v>
      </c>
      <c r="J194" s="923">
        <v>205.24318284128498</v>
      </c>
      <c r="K194" s="922">
        <v>1</v>
      </c>
      <c r="L194" s="923">
        <v>205.24318284128498</v>
      </c>
      <c r="M194" s="923">
        <f t="shared" si="2"/>
        <v>31.98595057266779</v>
      </c>
    </row>
    <row r="195" spans="2:13" ht="75">
      <c r="B195" s="921" t="s">
        <v>984</v>
      </c>
      <c r="C195" s="921" t="s">
        <v>985</v>
      </c>
      <c r="D195" s="922" t="s">
        <v>986</v>
      </c>
      <c r="E195" s="936">
        <v>1</v>
      </c>
      <c r="F195" s="947">
        <v>43800</v>
      </c>
      <c r="G195" s="923">
        <v>456.60349305277197</v>
      </c>
      <c r="H195" s="929">
        <v>8.3333333333333332E-3</v>
      </c>
      <c r="I195" s="929">
        <v>0.35833333333333334</v>
      </c>
      <c r="J195" s="923">
        <v>292.9872413755287</v>
      </c>
      <c r="K195" s="922">
        <v>1</v>
      </c>
      <c r="L195" s="923">
        <v>292.9872413755287</v>
      </c>
      <c r="M195" s="923">
        <f t="shared" si="2"/>
        <v>45.660349305277201</v>
      </c>
    </row>
    <row r="196" spans="2:13" ht="75">
      <c r="B196" s="921" t="s">
        <v>984</v>
      </c>
      <c r="C196" s="921" t="s">
        <v>985</v>
      </c>
      <c r="D196" s="922" t="s">
        <v>986</v>
      </c>
      <c r="E196" s="936">
        <v>1</v>
      </c>
      <c r="F196" s="947">
        <v>43800</v>
      </c>
      <c r="G196" s="923">
        <v>456.60349305277197</v>
      </c>
      <c r="H196" s="929">
        <v>8.3333333333333332E-3</v>
      </c>
      <c r="I196" s="929">
        <v>0.35833333333333334</v>
      </c>
      <c r="J196" s="923">
        <v>292.9872413755287</v>
      </c>
      <c r="K196" s="922">
        <v>1</v>
      </c>
      <c r="L196" s="923">
        <v>292.9872413755287</v>
      </c>
      <c r="M196" s="923">
        <f t="shared" si="2"/>
        <v>45.660349305277201</v>
      </c>
    </row>
    <row r="197" spans="2:13" ht="75">
      <c r="B197" s="921" t="s">
        <v>987</v>
      </c>
      <c r="C197" s="921" t="s">
        <v>985</v>
      </c>
      <c r="D197" s="922" t="s">
        <v>986</v>
      </c>
      <c r="E197" s="936">
        <v>1</v>
      </c>
      <c r="F197" s="947">
        <v>43800</v>
      </c>
      <c r="G197" s="923">
        <v>1485.0961212969503</v>
      </c>
      <c r="H197" s="929">
        <v>8.3333333333333332E-3</v>
      </c>
      <c r="I197" s="929">
        <v>0.35833333333333334</v>
      </c>
      <c r="J197" s="923">
        <v>952.93667783220974</v>
      </c>
      <c r="K197" s="922">
        <v>1</v>
      </c>
      <c r="L197" s="923">
        <v>952.93667783220974</v>
      </c>
      <c r="M197" s="923">
        <f t="shared" si="2"/>
        <v>148.50961212969503</v>
      </c>
    </row>
    <row r="198" spans="2:13" ht="75">
      <c r="B198" s="921" t="s">
        <v>988</v>
      </c>
      <c r="C198" s="921" t="s">
        <v>985</v>
      </c>
      <c r="D198" s="922" t="s">
        <v>986</v>
      </c>
      <c r="E198" s="936">
        <v>1</v>
      </c>
      <c r="F198" s="947">
        <v>43800</v>
      </c>
      <c r="G198" s="923">
        <v>1679.2624050650588</v>
      </c>
      <c r="H198" s="929">
        <v>8.3333333333333332E-3</v>
      </c>
      <c r="I198" s="929">
        <v>0.35833333333333334</v>
      </c>
      <c r="J198" s="923">
        <v>1077.5267099167461</v>
      </c>
      <c r="K198" s="922">
        <v>1</v>
      </c>
      <c r="L198" s="923">
        <v>1077.5267099167461</v>
      </c>
      <c r="M198" s="923">
        <f t="shared" si="2"/>
        <v>167.92624050650591</v>
      </c>
    </row>
    <row r="199" spans="2:13" ht="75">
      <c r="B199" s="921" t="s">
        <v>988</v>
      </c>
      <c r="C199" s="921" t="s">
        <v>985</v>
      </c>
      <c r="D199" s="922" t="s">
        <v>986</v>
      </c>
      <c r="E199" s="936">
        <v>1</v>
      </c>
      <c r="F199" s="947">
        <v>43800</v>
      </c>
      <c r="G199" s="923">
        <v>319.85950572667787</v>
      </c>
      <c r="H199" s="929">
        <v>8.3333333333333332E-3</v>
      </c>
      <c r="I199" s="929">
        <v>0.35833333333333334</v>
      </c>
      <c r="J199" s="923">
        <v>205.24318284128498</v>
      </c>
      <c r="K199" s="922">
        <v>1</v>
      </c>
      <c r="L199" s="923">
        <v>205.24318284128498</v>
      </c>
      <c r="M199" s="923">
        <f t="shared" si="2"/>
        <v>31.98595057266779</v>
      </c>
    </row>
    <row r="200" spans="2:13" ht="75">
      <c r="B200" s="921" t="s">
        <v>988</v>
      </c>
      <c r="C200" s="921" t="s">
        <v>985</v>
      </c>
      <c r="D200" s="922" t="s">
        <v>986</v>
      </c>
      <c r="E200" s="936">
        <v>1</v>
      </c>
      <c r="F200" s="947">
        <v>43800</v>
      </c>
      <c r="G200" s="923">
        <v>2798.7706751084315</v>
      </c>
      <c r="H200" s="929">
        <v>8.3333333333333332E-3</v>
      </c>
      <c r="I200" s="929">
        <v>0.35833333333333334</v>
      </c>
      <c r="J200" s="923">
        <v>1795.8778498612437</v>
      </c>
      <c r="K200" s="922">
        <v>1</v>
      </c>
      <c r="L200" s="923">
        <v>1795.8778498612437</v>
      </c>
      <c r="M200" s="923">
        <f t="shared" si="2"/>
        <v>279.87706751084318</v>
      </c>
    </row>
    <row r="201" spans="2:13" ht="75">
      <c r="B201" s="921" t="s">
        <v>984</v>
      </c>
      <c r="C201" s="921" t="s">
        <v>985</v>
      </c>
      <c r="D201" s="922" t="s">
        <v>986</v>
      </c>
      <c r="E201" s="936">
        <v>1</v>
      </c>
      <c r="F201" s="947">
        <v>43800</v>
      </c>
      <c r="G201" s="923">
        <v>913.20698610554393</v>
      </c>
      <c r="H201" s="929">
        <v>8.3333333333333332E-3</v>
      </c>
      <c r="I201" s="929">
        <v>0.35833333333333334</v>
      </c>
      <c r="J201" s="923">
        <v>585.97448275105739</v>
      </c>
      <c r="K201" s="922">
        <v>1</v>
      </c>
      <c r="L201" s="923">
        <v>585.97448275105739</v>
      </c>
      <c r="M201" s="923">
        <f t="shared" si="2"/>
        <v>91.320698610554402</v>
      </c>
    </row>
    <row r="202" spans="2:13" ht="75">
      <c r="B202" s="921" t="s">
        <v>984</v>
      </c>
      <c r="C202" s="921" t="s">
        <v>985</v>
      </c>
      <c r="D202" s="922" t="s">
        <v>986</v>
      </c>
      <c r="E202" s="936">
        <v>1</v>
      </c>
      <c r="F202" s="947">
        <v>43800</v>
      </c>
      <c r="G202" s="923">
        <v>913.20698610554393</v>
      </c>
      <c r="H202" s="929">
        <v>8.3333333333333332E-3</v>
      </c>
      <c r="I202" s="929">
        <v>0.35833333333333334</v>
      </c>
      <c r="J202" s="923">
        <v>585.97448275105739</v>
      </c>
      <c r="K202" s="922">
        <v>1</v>
      </c>
      <c r="L202" s="923">
        <v>585.97448275105739</v>
      </c>
      <c r="M202" s="923">
        <f t="shared" si="2"/>
        <v>91.320698610554402</v>
      </c>
    </row>
    <row r="203" spans="2:13" ht="75">
      <c r="B203" s="921" t="s">
        <v>984</v>
      </c>
      <c r="C203" s="921" t="s">
        <v>985</v>
      </c>
      <c r="D203" s="922" t="s">
        <v>986</v>
      </c>
      <c r="E203" s="936">
        <v>1</v>
      </c>
      <c r="F203" s="947">
        <v>43800</v>
      </c>
      <c r="G203" s="923">
        <v>1369.810479158316</v>
      </c>
      <c r="H203" s="929">
        <v>8.3333333333333332E-3</v>
      </c>
      <c r="I203" s="929">
        <v>0.35833333333333334</v>
      </c>
      <c r="J203" s="923">
        <v>878.96172412658609</v>
      </c>
      <c r="K203" s="922">
        <v>1</v>
      </c>
      <c r="L203" s="923">
        <v>878.96172412658609</v>
      </c>
      <c r="M203" s="923">
        <f t="shared" ref="M203:M266" si="3">IF(L203=0,"",IF(I203=100%,0,(H203*12)*(G203*E203*K203)))</f>
        <v>136.9810479158316</v>
      </c>
    </row>
    <row r="204" spans="2:13" ht="75">
      <c r="B204" s="921" t="s">
        <v>987</v>
      </c>
      <c r="C204" s="921" t="s">
        <v>985</v>
      </c>
      <c r="D204" s="922" t="s">
        <v>986</v>
      </c>
      <c r="E204" s="936">
        <v>1</v>
      </c>
      <c r="F204" s="947">
        <v>43800</v>
      </c>
      <c r="G204" s="923">
        <v>4455.2883638908506</v>
      </c>
      <c r="H204" s="929">
        <v>8.3333333333333332E-3</v>
      </c>
      <c r="I204" s="929">
        <v>0.35833333333333334</v>
      </c>
      <c r="J204" s="923">
        <v>2858.8100334966293</v>
      </c>
      <c r="K204" s="922">
        <v>1</v>
      </c>
      <c r="L204" s="923">
        <v>2858.8100334966293</v>
      </c>
      <c r="M204" s="923">
        <f t="shared" si="3"/>
        <v>445.52883638908509</v>
      </c>
    </row>
    <row r="205" spans="2:13" ht="75">
      <c r="B205" s="921" t="s">
        <v>990</v>
      </c>
      <c r="C205" s="921" t="s">
        <v>985</v>
      </c>
      <c r="D205" s="922" t="s">
        <v>986</v>
      </c>
      <c r="E205" s="936">
        <v>1</v>
      </c>
      <c r="F205" s="947">
        <v>43800</v>
      </c>
      <c r="G205" s="923">
        <v>4180.4727034651842</v>
      </c>
      <c r="H205" s="929">
        <v>8.3333333333333332E-3</v>
      </c>
      <c r="I205" s="929">
        <v>0.35833333333333334</v>
      </c>
      <c r="J205" s="923">
        <v>2682.4699847234933</v>
      </c>
      <c r="K205" s="922">
        <v>1</v>
      </c>
      <c r="L205" s="923">
        <v>2682.4699847234933</v>
      </c>
      <c r="M205" s="923">
        <f t="shared" si="3"/>
        <v>418.04727034651842</v>
      </c>
    </row>
    <row r="206" spans="2:13" ht="75">
      <c r="B206" s="921" t="s">
        <v>990</v>
      </c>
      <c r="C206" s="921" t="s">
        <v>985</v>
      </c>
      <c r="D206" s="922" t="s">
        <v>986</v>
      </c>
      <c r="E206" s="936">
        <v>1</v>
      </c>
      <c r="F206" s="947">
        <v>43800</v>
      </c>
      <c r="G206" s="923">
        <v>4180.4727034651842</v>
      </c>
      <c r="H206" s="929">
        <v>8.3333333333333332E-3</v>
      </c>
      <c r="I206" s="929">
        <v>0.35833333333333334</v>
      </c>
      <c r="J206" s="923">
        <v>2682.4699847234933</v>
      </c>
      <c r="K206" s="922">
        <v>1</v>
      </c>
      <c r="L206" s="923">
        <v>2682.4699847234933</v>
      </c>
      <c r="M206" s="923">
        <f t="shared" si="3"/>
        <v>418.04727034651842</v>
      </c>
    </row>
    <row r="207" spans="2:13" ht="75">
      <c r="B207" s="921" t="s">
        <v>988</v>
      </c>
      <c r="C207" s="921" t="s">
        <v>985</v>
      </c>
      <c r="D207" s="922" t="s">
        <v>986</v>
      </c>
      <c r="E207" s="936">
        <v>1</v>
      </c>
      <c r="F207" s="947">
        <v>43800</v>
      </c>
      <c r="G207" s="923">
        <v>4957.8223387635071</v>
      </c>
      <c r="H207" s="929">
        <v>8.3333333333333332E-3</v>
      </c>
      <c r="I207" s="929">
        <v>0.35833333333333334</v>
      </c>
      <c r="J207" s="923">
        <v>3181.2693340399173</v>
      </c>
      <c r="K207" s="922">
        <v>1</v>
      </c>
      <c r="L207" s="923">
        <v>3181.2693340399173</v>
      </c>
      <c r="M207" s="923">
        <f t="shared" si="3"/>
        <v>495.78223387635074</v>
      </c>
    </row>
    <row r="208" spans="2:13" ht="75">
      <c r="B208" s="921" t="s">
        <v>988</v>
      </c>
      <c r="C208" s="921" t="s">
        <v>985</v>
      </c>
      <c r="D208" s="922" t="s">
        <v>986</v>
      </c>
      <c r="E208" s="936">
        <v>1</v>
      </c>
      <c r="F208" s="947">
        <v>43800</v>
      </c>
      <c r="G208" s="923">
        <v>6557.1198673968966</v>
      </c>
      <c r="H208" s="929">
        <v>8.3333333333333332E-3</v>
      </c>
      <c r="I208" s="929">
        <v>0.35833333333333334</v>
      </c>
      <c r="J208" s="923">
        <v>4207.4852482463421</v>
      </c>
      <c r="K208" s="922">
        <v>1</v>
      </c>
      <c r="L208" s="923">
        <v>4207.4852482463421</v>
      </c>
      <c r="M208" s="923">
        <f t="shared" si="3"/>
        <v>655.71198673968968</v>
      </c>
    </row>
    <row r="209" spans="2:13" ht="75">
      <c r="B209" s="921" t="s">
        <v>988</v>
      </c>
      <c r="C209" s="921" t="s">
        <v>985</v>
      </c>
      <c r="D209" s="922" t="s">
        <v>986</v>
      </c>
      <c r="E209" s="936">
        <v>1</v>
      </c>
      <c r="F209" s="947">
        <v>43800</v>
      </c>
      <c r="G209" s="923">
        <v>3678.3843158567956</v>
      </c>
      <c r="H209" s="929">
        <v>8.3333333333333332E-3</v>
      </c>
      <c r="I209" s="929">
        <v>0.35833333333333334</v>
      </c>
      <c r="J209" s="923">
        <v>2360.2966026747772</v>
      </c>
      <c r="K209" s="922">
        <v>1</v>
      </c>
      <c r="L209" s="923">
        <v>2360.2966026747772</v>
      </c>
      <c r="M209" s="923">
        <f t="shared" si="3"/>
        <v>367.83843158567959</v>
      </c>
    </row>
    <row r="210" spans="2:13" ht="75">
      <c r="B210" s="921" t="s">
        <v>988</v>
      </c>
      <c r="C210" s="921" t="s">
        <v>985</v>
      </c>
      <c r="D210" s="922" t="s">
        <v>986</v>
      </c>
      <c r="E210" s="936">
        <v>1</v>
      </c>
      <c r="F210" s="947">
        <v>43800</v>
      </c>
      <c r="G210" s="923">
        <v>159.92975286333893</v>
      </c>
      <c r="H210" s="929">
        <v>8.3333333333333332E-3</v>
      </c>
      <c r="I210" s="929">
        <v>0.35833333333333334</v>
      </c>
      <c r="J210" s="923">
        <v>102.62159142064249</v>
      </c>
      <c r="K210" s="922">
        <v>1</v>
      </c>
      <c r="L210" s="923">
        <v>102.62159142064249</v>
      </c>
      <c r="M210" s="923">
        <f t="shared" si="3"/>
        <v>15.992975286333895</v>
      </c>
    </row>
    <row r="211" spans="2:13" ht="75">
      <c r="B211" s="921" t="s">
        <v>988</v>
      </c>
      <c r="C211" s="921" t="s">
        <v>985</v>
      </c>
      <c r="D211" s="922" t="s">
        <v>986</v>
      </c>
      <c r="E211" s="936">
        <v>1</v>
      </c>
      <c r="F211" s="947">
        <v>43800</v>
      </c>
      <c r="G211" s="923">
        <v>79.964876431669467</v>
      </c>
      <c r="H211" s="929">
        <v>8.3333333333333332E-3</v>
      </c>
      <c r="I211" s="929">
        <v>0.35833333333333334</v>
      </c>
      <c r="J211" s="923">
        <v>51.310795710321244</v>
      </c>
      <c r="K211" s="922">
        <v>1</v>
      </c>
      <c r="L211" s="923">
        <v>51.310795710321244</v>
      </c>
      <c r="M211" s="923">
        <f t="shared" si="3"/>
        <v>7.9964876431669474</v>
      </c>
    </row>
    <row r="212" spans="2:13" ht="75">
      <c r="B212" s="921" t="s">
        <v>984</v>
      </c>
      <c r="C212" s="921" t="s">
        <v>985</v>
      </c>
      <c r="D212" s="922" t="s">
        <v>986</v>
      </c>
      <c r="E212" s="936">
        <v>1</v>
      </c>
      <c r="F212" s="947">
        <v>43800</v>
      </c>
      <c r="G212" s="923">
        <v>456.60349305277197</v>
      </c>
      <c r="H212" s="929">
        <v>8.3333333333333332E-3</v>
      </c>
      <c r="I212" s="929">
        <v>0.35833333333333334</v>
      </c>
      <c r="J212" s="923">
        <v>292.9872413755287</v>
      </c>
      <c r="K212" s="922">
        <v>1</v>
      </c>
      <c r="L212" s="923">
        <v>292.9872413755287</v>
      </c>
      <c r="M212" s="923">
        <f t="shared" si="3"/>
        <v>45.660349305277201</v>
      </c>
    </row>
    <row r="213" spans="2:13" ht="75">
      <c r="B213" s="921" t="s">
        <v>984</v>
      </c>
      <c r="C213" s="921" t="s">
        <v>985</v>
      </c>
      <c r="D213" s="922" t="s">
        <v>986</v>
      </c>
      <c r="E213" s="936">
        <v>1</v>
      </c>
      <c r="F213" s="947">
        <v>43800</v>
      </c>
      <c r="G213" s="923">
        <v>1826.4139722110879</v>
      </c>
      <c r="H213" s="929">
        <v>8.3333333333333332E-3</v>
      </c>
      <c r="I213" s="929">
        <v>0.35833333333333334</v>
      </c>
      <c r="J213" s="923">
        <v>1171.9489655021148</v>
      </c>
      <c r="K213" s="922">
        <v>1</v>
      </c>
      <c r="L213" s="923">
        <v>1171.9489655021148</v>
      </c>
      <c r="M213" s="923">
        <f t="shared" si="3"/>
        <v>182.6413972211088</v>
      </c>
    </row>
    <row r="214" spans="2:13" ht="75">
      <c r="B214" s="921" t="s">
        <v>987</v>
      </c>
      <c r="C214" s="921" t="s">
        <v>985</v>
      </c>
      <c r="D214" s="922" t="s">
        <v>986</v>
      </c>
      <c r="E214" s="936">
        <v>1</v>
      </c>
      <c r="F214" s="947">
        <v>43800</v>
      </c>
      <c r="G214" s="923">
        <v>2970.1922425939006</v>
      </c>
      <c r="H214" s="929">
        <v>8.3333333333333332E-3</v>
      </c>
      <c r="I214" s="929">
        <v>0.35833333333333334</v>
      </c>
      <c r="J214" s="923">
        <v>1905.8733556644195</v>
      </c>
      <c r="K214" s="922">
        <v>1</v>
      </c>
      <c r="L214" s="923">
        <v>1905.8733556644195</v>
      </c>
      <c r="M214" s="923">
        <f t="shared" si="3"/>
        <v>297.01922425939006</v>
      </c>
    </row>
    <row r="215" spans="2:13" ht="75">
      <c r="B215" s="921" t="s">
        <v>987</v>
      </c>
      <c r="C215" s="921" t="s">
        <v>985</v>
      </c>
      <c r="D215" s="922" t="s">
        <v>986</v>
      </c>
      <c r="E215" s="936">
        <v>1</v>
      </c>
      <c r="F215" s="947">
        <v>43800</v>
      </c>
      <c r="G215" s="923">
        <v>1485.0961212969503</v>
      </c>
      <c r="H215" s="929">
        <v>8.3333333333333332E-3</v>
      </c>
      <c r="I215" s="929">
        <v>0.35833333333333334</v>
      </c>
      <c r="J215" s="923">
        <v>952.93667783220974</v>
      </c>
      <c r="K215" s="922">
        <v>1</v>
      </c>
      <c r="L215" s="923">
        <v>952.93667783220974</v>
      </c>
      <c r="M215" s="923">
        <f t="shared" si="3"/>
        <v>148.50961212969503</v>
      </c>
    </row>
    <row r="216" spans="2:13" ht="75">
      <c r="B216" s="921" t="s">
        <v>988</v>
      </c>
      <c r="C216" s="921" t="s">
        <v>985</v>
      </c>
      <c r="D216" s="922" t="s">
        <v>986</v>
      </c>
      <c r="E216" s="936">
        <v>1</v>
      </c>
      <c r="F216" s="947">
        <v>43800</v>
      </c>
      <c r="G216" s="923">
        <v>4557.9979566051597</v>
      </c>
      <c r="H216" s="929">
        <v>8.3333333333333332E-3</v>
      </c>
      <c r="I216" s="929">
        <v>0.35833333333333334</v>
      </c>
      <c r="J216" s="923">
        <v>2924.7153554883107</v>
      </c>
      <c r="K216" s="922">
        <v>1</v>
      </c>
      <c r="L216" s="923">
        <v>2924.7153554883107</v>
      </c>
      <c r="M216" s="923">
        <f t="shared" si="3"/>
        <v>455.799795660516</v>
      </c>
    </row>
    <row r="217" spans="2:13" ht="75">
      <c r="B217" s="921" t="s">
        <v>988</v>
      </c>
      <c r="C217" s="921" t="s">
        <v>985</v>
      </c>
      <c r="D217" s="922" t="s">
        <v>986</v>
      </c>
      <c r="E217" s="936">
        <v>1</v>
      </c>
      <c r="F217" s="947">
        <v>43800</v>
      </c>
      <c r="G217" s="923">
        <v>4398.068203741821</v>
      </c>
      <c r="H217" s="929">
        <v>8.3333333333333332E-3</v>
      </c>
      <c r="I217" s="929">
        <v>0.35833333333333334</v>
      </c>
      <c r="J217" s="923">
        <v>2822.0937640676684</v>
      </c>
      <c r="K217" s="922">
        <v>1</v>
      </c>
      <c r="L217" s="923">
        <v>2822.0937640676684</v>
      </c>
      <c r="M217" s="923">
        <f t="shared" si="3"/>
        <v>439.80682037418211</v>
      </c>
    </row>
    <row r="218" spans="2:13" ht="75">
      <c r="B218" s="921" t="s">
        <v>988</v>
      </c>
      <c r="C218" s="921" t="s">
        <v>985</v>
      </c>
      <c r="D218" s="922" t="s">
        <v>986</v>
      </c>
      <c r="E218" s="936">
        <v>1</v>
      </c>
      <c r="F218" s="947">
        <v>43800</v>
      </c>
      <c r="G218" s="923">
        <v>4078.208698015143</v>
      </c>
      <c r="H218" s="929">
        <v>8.3333333333333332E-3</v>
      </c>
      <c r="I218" s="929">
        <v>0.35833333333333334</v>
      </c>
      <c r="J218" s="923">
        <v>2616.8505812263834</v>
      </c>
      <c r="K218" s="922">
        <v>1</v>
      </c>
      <c r="L218" s="923">
        <v>2616.8505812263834</v>
      </c>
      <c r="M218" s="923">
        <f t="shared" si="3"/>
        <v>407.82086980151433</v>
      </c>
    </row>
    <row r="219" spans="2:13" ht="75">
      <c r="B219" s="921" t="s">
        <v>984</v>
      </c>
      <c r="C219" s="921" t="s">
        <v>985</v>
      </c>
      <c r="D219" s="922" t="s">
        <v>986</v>
      </c>
      <c r="E219" s="936">
        <v>1</v>
      </c>
      <c r="F219" s="947">
        <v>43829</v>
      </c>
      <c r="G219" s="923">
        <v>456.60349305277197</v>
      </c>
      <c r="H219" s="929">
        <v>8.3333333333333332E-3</v>
      </c>
      <c r="I219" s="929">
        <v>0.35833333333333334</v>
      </c>
      <c r="J219" s="923">
        <v>292.9872413755287</v>
      </c>
      <c r="K219" s="922">
        <v>1</v>
      </c>
      <c r="L219" s="923">
        <v>292.9872413755287</v>
      </c>
      <c r="M219" s="923">
        <f t="shared" si="3"/>
        <v>45.660349305277201</v>
      </c>
    </row>
    <row r="220" spans="2:13" ht="75">
      <c r="B220" s="921" t="s">
        <v>984</v>
      </c>
      <c r="C220" s="921" t="s">
        <v>985</v>
      </c>
      <c r="D220" s="922" t="s">
        <v>986</v>
      </c>
      <c r="E220" s="936">
        <v>1</v>
      </c>
      <c r="F220" s="947">
        <v>43829</v>
      </c>
      <c r="G220" s="923">
        <v>456.60349305277197</v>
      </c>
      <c r="H220" s="929">
        <v>8.3333333333333332E-3</v>
      </c>
      <c r="I220" s="929">
        <v>0.35833333333333334</v>
      </c>
      <c r="J220" s="923">
        <v>292.9872413755287</v>
      </c>
      <c r="K220" s="922">
        <v>1</v>
      </c>
      <c r="L220" s="923">
        <v>292.9872413755287</v>
      </c>
      <c r="M220" s="923">
        <f t="shared" si="3"/>
        <v>45.660349305277201</v>
      </c>
    </row>
    <row r="221" spans="2:13" ht="75">
      <c r="B221" s="921" t="s">
        <v>984</v>
      </c>
      <c r="C221" s="921" t="s">
        <v>985</v>
      </c>
      <c r="D221" s="922" t="s">
        <v>986</v>
      </c>
      <c r="E221" s="936">
        <v>1</v>
      </c>
      <c r="F221" s="947">
        <v>43829</v>
      </c>
      <c r="G221" s="923">
        <v>456.60349305277197</v>
      </c>
      <c r="H221" s="929">
        <v>8.3333333333333332E-3</v>
      </c>
      <c r="I221" s="929">
        <v>0.35833333333333334</v>
      </c>
      <c r="J221" s="923">
        <v>292.9872413755287</v>
      </c>
      <c r="K221" s="922">
        <v>1</v>
      </c>
      <c r="L221" s="923">
        <v>292.9872413755287</v>
      </c>
      <c r="M221" s="923">
        <f t="shared" si="3"/>
        <v>45.660349305277201</v>
      </c>
    </row>
    <row r="222" spans="2:13" ht="75">
      <c r="B222" s="921" t="s">
        <v>987</v>
      </c>
      <c r="C222" s="921" t="s">
        <v>985</v>
      </c>
      <c r="D222" s="922" t="s">
        <v>986</v>
      </c>
      <c r="E222" s="936">
        <v>1</v>
      </c>
      <c r="F222" s="947">
        <v>43829</v>
      </c>
      <c r="G222" s="923">
        <v>2970.1922425939006</v>
      </c>
      <c r="H222" s="929">
        <v>8.3333333333333332E-3</v>
      </c>
      <c r="I222" s="929">
        <v>0.35833333333333334</v>
      </c>
      <c r="J222" s="923">
        <v>1905.8733556644195</v>
      </c>
      <c r="K222" s="922">
        <v>1</v>
      </c>
      <c r="L222" s="923">
        <v>1905.8733556644195</v>
      </c>
      <c r="M222" s="923">
        <f t="shared" si="3"/>
        <v>297.01922425939006</v>
      </c>
    </row>
    <row r="223" spans="2:13" ht="75">
      <c r="B223" s="921" t="s">
        <v>991</v>
      </c>
      <c r="C223" s="921" t="s">
        <v>985</v>
      </c>
      <c r="D223" s="922" t="s">
        <v>986</v>
      </c>
      <c r="E223" s="936">
        <v>1</v>
      </c>
      <c r="F223" s="947">
        <v>43829</v>
      </c>
      <c r="G223" s="923">
        <v>3671.3612929430783</v>
      </c>
      <c r="H223" s="929">
        <v>8.3333333333333332E-3</v>
      </c>
      <c r="I223" s="929">
        <v>0.35833333333333334</v>
      </c>
      <c r="J223" s="923">
        <v>2355.7901629718085</v>
      </c>
      <c r="K223" s="922">
        <v>1</v>
      </c>
      <c r="L223" s="923">
        <v>2355.7901629718085</v>
      </c>
      <c r="M223" s="923">
        <f t="shared" si="3"/>
        <v>367.13612929430786</v>
      </c>
    </row>
    <row r="224" spans="2:13" ht="75">
      <c r="B224" s="921" t="s">
        <v>988</v>
      </c>
      <c r="C224" s="921" t="s">
        <v>985</v>
      </c>
      <c r="D224" s="922" t="s">
        <v>986</v>
      </c>
      <c r="E224" s="936">
        <v>1</v>
      </c>
      <c r="F224" s="947">
        <v>43829</v>
      </c>
      <c r="G224" s="923">
        <v>399.82438215834736</v>
      </c>
      <c r="H224" s="929">
        <v>8.3333333333333332E-3</v>
      </c>
      <c r="I224" s="929">
        <v>0.35833333333333334</v>
      </c>
      <c r="J224" s="923">
        <v>256.55397855160624</v>
      </c>
      <c r="K224" s="922">
        <v>1</v>
      </c>
      <c r="L224" s="923">
        <v>256.55397855160624</v>
      </c>
      <c r="M224" s="923">
        <f t="shared" si="3"/>
        <v>39.98243821583474</v>
      </c>
    </row>
    <row r="225" spans="2:13" ht="75">
      <c r="B225" s="921" t="s">
        <v>988</v>
      </c>
      <c r="C225" s="921" t="s">
        <v>985</v>
      </c>
      <c r="D225" s="922" t="s">
        <v>986</v>
      </c>
      <c r="E225" s="936">
        <v>1</v>
      </c>
      <c r="F225" s="947">
        <v>43829</v>
      </c>
      <c r="G225" s="923">
        <v>1359.4028993383808</v>
      </c>
      <c r="H225" s="929">
        <v>8.3333333333333332E-3</v>
      </c>
      <c r="I225" s="929">
        <v>0.35833333333333334</v>
      </c>
      <c r="J225" s="923">
        <v>872.28352707546105</v>
      </c>
      <c r="K225" s="922">
        <v>1</v>
      </c>
      <c r="L225" s="923">
        <v>872.28352707546105</v>
      </c>
      <c r="M225" s="923">
        <f t="shared" si="3"/>
        <v>135.9402899338381</v>
      </c>
    </row>
    <row r="226" spans="2:13" ht="75">
      <c r="B226" s="921" t="s">
        <v>988</v>
      </c>
      <c r="C226" s="921" t="s">
        <v>985</v>
      </c>
      <c r="D226" s="922" t="s">
        <v>986</v>
      </c>
      <c r="E226" s="936">
        <v>1</v>
      </c>
      <c r="F226" s="947">
        <v>43829</v>
      </c>
      <c r="G226" s="923">
        <v>1999.1219107917366</v>
      </c>
      <c r="H226" s="929">
        <v>8.3333333333333332E-3</v>
      </c>
      <c r="I226" s="929">
        <v>0.35833333333333334</v>
      </c>
      <c r="J226" s="923">
        <v>1282.7698927580309</v>
      </c>
      <c r="K226" s="922">
        <v>1</v>
      </c>
      <c r="L226" s="923">
        <v>1282.7698927580309</v>
      </c>
      <c r="M226" s="923">
        <f t="shared" si="3"/>
        <v>199.91219107917368</v>
      </c>
    </row>
    <row r="227" spans="2:13" ht="75">
      <c r="B227" s="921" t="s">
        <v>987</v>
      </c>
      <c r="C227" s="921" t="s">
        <v>985</v>
      </c>
      <c r="D227" s="922" t="s">
        <v>986</v>
      </c>
      <c r="E227" s="936">
        <v>1</v>
      </c>
      <c r="F227" s="947">
        <v>43829</v>
      </c>
      <c r="G227" s="923">
        <v>1485.0961212969503</v>
      </c>
      <c r="H227" s="929">
        <v>8.3333333333333332E-3</v>
      </c>
      <c r="I227" s="929">
        <v>0.35833333333333334</v>
      </c>
      <c r="J227" s="923">
        <v>952.93667783220974</v>
      </c>
      <c r="K227" s="922">
        <v>1</v>
      </c>
      <c r="L227" s="923">
        <v>952.93667783220974</v>
      </c>
      <c r="M227" s="923">
        <f t="shared" si="3"/>
        <v>148.50961212969503</v>
      </c>
    </row>
    <row r="228" spans="2:13" ht="75">
      <c r="B228" s="921" t="s">
        <v>988</v>
      </c>
      <c r="C228" s="921" t="s">
        <v>985</v>
      </c>
      <c r="D228" s="922" t="s">
        <v>986</v>
      </c>
      <c r="E228" s="936">
        <v>1</v>
      </c>
      <c r="F228" s="947">
        <v>43829</v>
      </c>
      <c r="G228" s="923">
        <v>399.82438215834736</v>
      </c>
      <c r="H228" s="929">
        <v>8.3333333333333332E-3</v>
      </c>
      <c r="I228" s="929">
        <v>0.35833333333333334</v>
      </c>
      <c r="J228" s="923">
        <v>256.55397855160624</v>
      </c>
      <c r="K228" s="922">
        <v>1</v>
      </c>
      <c r="L228" s="923">
        <v>256.55397855160624</v>
      </c>
      <c r="M228" s="923">
        <f t="shared" si="3"/>
        <v>39.98243821583474</v>
      </c>
    </row>
    <row r="229" spans="2:13" ht="75">
      <c r="B229" s="921" t="s">
        <v>988</v>
      </c>
      <c r="C229" s="921" t="s">
        <v>985</v>
      </c>
      <c r="D229" s="922" t="s">
        <v>986</v>
      </c>
      <c r="E229" s="936">
        <v>1</v>
      </c>
      <c r="F229" s="947">
        <v>43829</v>
      </c>
      <c r="G229" s="923">
        <v>719.68388788502523</v>
      </c>
      <c r="H229" s="929">
        <v>8.3333333333333332E-3</v>
      </c>
      <c r="I229" s="929">
        <v>0.35833333333333334</v>
      </c>
      <c r="J229" s="923">
        <v>461.79716139289121</v>
      </c>
      <c r="K229" s="922">
        <v>1</v>
      </c>
      <c r="L229" s="923">
        <v>461.79716139289121</v>
      </c>
      <c r="M229" s="923">
        <f t="shared" si="3"/>
        <v>71.968388788502523</v>
      </c>
    </row>
    <row r="230" spans="2:13" ht="75">
      <c r="B230" s="921" t="s">
        <v>988</v>
      </c>
      <c r="C230" s="921" t="s">
        <v>985</v>
      </c>
      <c r="D230" s="922" t="s">
        <v>986</v>
      </c>
      <c r="E230" s="936">
        <v>1</v>
      </c>
      <c r="F230" s="947">
        <v>43829</v>
      </c>
      <c r="G230" s="923">
        <v>719.68388788502523</v>
      </c>
      <c r="H230" s="929">
        <v>8.3333333333333332E-3</v>
      </c>
      <c r="I230" s="929">
        <v>0.35833333333333334</v>
      </c>
      <c r="J230" s="923">
        <v>461.79716139289121</v>
      </c>
      <c r="K230" s="922">
        <v>1</v>
      </c>
      <c r="L230" s="923">
        <v>461.79716139289121</v>
      </c>
      <c r="M230" s="923">
        <f t="shared" si="3"/>
        <v>71.968388788502523</v>
      </c>
    </row>
    <row r="231" spans="2:13" ht="75">
      <c r="B231" s="921" t="s">
        <v>988</v>
      </c>
      <c r="C231" s="921" t="s">
        <v>985</v>
      </c>
      <c r="D231" s="922" t="s">
        <v>986</v>
      </c>
      <c r="E231" s="936">
        <v>1</v>
      </c>
      <c r="F231" s="947">
        <v>43829</v>
      </c>
      <c r="G231" s="923">
        <v>79.964876431669467</v>
      </c>
      <c r="H231" s="929">
        <v>8.3333333333333332E-3</v>
      </c>
      <c r="I231" s="929">
        <v>0.35833333333333334</v>
      </c>
      <c r="J231" s="923">
        <v>51.310795710321244</v>
      </c>
      <c r="K231" s="922">
        <v>1</v>
      </c>
      <c r="L231" s="923">
        <v>51.310795710321244</v>
      </c>
      <c r="M231" s="923">
        <f t="shared" si="3"/>
        <v>7.9964876431669474</v>
      </c>
    </row>
    <row r="232" spans="2:13" ht="75">
      <c r="B232" s="921" t="s">
        <v>984</v>
      </c>
      <c r="C232" s="921" t="s">
        <v>985</v>
      </c>
      <c r="D232" s="922" t="s">
        <v>986</v>
      </c>
      <c r="E232" s="936">
        <v>1</v>
      </c>
      <c r="F232" s="947">
        <v>43829</v>
      </c>
      <c r="G232" s="923">
        <v>7762.2593818971236</v>
      </c>
      <c r="H232" s="929">
        <v>8.3333333333333332E-3</v>
      </c>
      <c r="I232" s="929">
        <v>0.35833333333333334</v>
      </c>
      <c r="J232" s="923">
        <v>4980.7831033839875</v>
      </c>
      <c r="K232" s="922">
        <v>1</v>
      </c>
      <c r="L232" s="923">
        <v>4980.7831033839875</v>
      </c>
      <c r="M232" s="923">
        <f t="shared" si="3"/>
        <v>776.22593818971245</v>
      </c>
    </row>
    <row r="233" spans="2:13" ht="75">
      <c r="B233" s="921" t="s">
        <v>984</v>
      </c>
      <c r="C233" s="921" t="s">
        <v>985</v>
      </c>
      <c r="D233" s="922" t="s">
        <v>986</v>
      </c>
      <c r="E233" s="936">
        <v>1</v>
      </c>
      <c r="F233" s="947">
        <v>43829</v>
      </c>
      <c r="G233" s="923">
        <v>3652.8279444221757</v>
      </c>
      <c r="H233" s="929">
        <v>8.3333333333333332E-3</v>
      </c>
      <c r="I233" s="929">
        <v>0.35833333333333334</v>
      </c>
      <c r="J233" s="923">
        <v>2343.8979310042296</v>
      </c>
      <c r="K233" s="922">
        <v>1</v>
      </c>
      <c r="L233" s="923">
        <v>2343.8979310042296</v>
      </c>
      <c r="M233" s="923">
        <f t="shared" si="3"/>
        <v>365.28279444221761</v>
      </c>
    </row>
    <row r="234" spans="2:13" ht="75">
      <c r="B234" s="921" t="s">
        <v>984</v>
      </c>
      <c r="C234" s="921" t="s">
        <v>985</v>
      </c>
      <c r="D234" s="922" t="s">
        <v>986</v>
      </c>
      <c r="E234" s="936">
        <v>1</v>
      </c>
      <c r="F234" s="947">
        <v>43829</v>
      </c>
      <c r="G234" s="923">
        <v>1826.4139722110879</v>
      </c>
      <c r="H234" s="929">
        <v>8.3333333333333332E-3</v>
      </c>
      <c r="I234" s="929">
        <v>0.35833333333333334</v>
      </c>
      <c r="J234" s="923">
        <v>1171.9489655021148</v>
      </c>
      <c r="K234" s="922">
        <v>1</v>
      </c>
      <c r="L234" s="923">
        <v>1171.9489655021148</v>
      </c>
      <c r="M234" s="923">
        <f t="shared" si="3"/>
        <v>182.6413972211088</v>
      </c>
    </row>
    <row r="235" spans="2:13" ht="75">
      <c r="B235" s="921" t="s">
        <v>987</v>
      </c>
      <c r="C235" s="921" t="s">
        <v>985</v>
      </c>
      <c r="D235" s="922" t="s">
        <v>986</v>
      </c>
      <c r="E235" s="936">
        <v>1</v>
      </c>
      <c r="F235" s="947">
        <v>43829</v>
      </c>
      <c r="G235" s="923">
        <v>5940.3844851878011</v>
      </c>
      <c r="H235" s="929">
        <v>8.3333333333333332E-3</v>
      </c>
      <c r="I235" s="929">
        <v>0.35833333333333334</v>
      </c>
      <c r="J235" s="923">
        <v>3811.746711328839</v>
      </c>
      <c r="K235" s="922">
        <v>1</v>
      </c>
      <c r="L235" s="923">
        <v>3811.746711328839</v>
      </c>
      <c r="M235" s="923">
        <f t="shared" si="3"/>
        <v>594.03844851878011</v>
      </c>
    </row>
    <row r="236" spans="2:13" ht="75">
      <c r="B236" s="921" t="s">
        <v>987</v>
      </c>
      <c r="C236" s="921" t="s">
        <v>985</v>
      </c>
      <c r="D236" s="922" t="s">
        <v>986</v>
      </c>
      <c r="E236" s="936">
        <v>1</v>
      </c>
      <c r="F236" s="947">
        <v>43829</v>
      </c>
      <c r="G236" s="923">
        <v>8910.5767277817013</v>
      </c>
      <c r="H236" s="929">
        <v>8.3333333333333332E-3</v>
      </c>
      <c r="I236" s="929">
        <v>0.35833333333333334</v>
      </c>
      <c r="J236" s="923">
        <v>5717.6200669932587</v>
      </c>
      <c r="K236" s="922">
        <v>1</v>
      </c>
      <c r="L236" s="923">
        <v>5717.6200669932587</v>
      </c>
      <c r="M236" s="923">
        <f t="shared" si="3"/>
        <v>891.05767277817017</v>
      </c>
    </row>
    <row r="237" spans="2:13" ht="75">
      <c r="B237" s="921" t="s">
        <v>987</v>
      </c>
      <c r="C237" s="921" t="s">
        <v>985</v>
      </c>
      <c r="D237" s="922" t="s">
        <v>986</v>
      </c>
      <c r="E237" s="936">
        <v>1</v>
      </c>
      <c r="F237" s="947">
        <v>43829</v>
      </c>
      <c r="G237" s="923">
        <v>4455.2883638908506</v>
      </c>
      <c r="H237" s="929">
        <v>8.3333333333333332E-3</v>
      </c>
      <c r="I237" s="929">
        <v>0.35833333333333334</v>
      </c>
      <c r="J237" s="923">
        <v>2858.8100334966293</v>
      </c>
      <c r="K237" s="922">
        <v>1</v>
      </c>
      <c r="L237" s="923">
        <v>2858.8100334966293</v>
      </c>
      <c r="M237" s="923">
        <f t="shared" si="3"/>
        <v>445.52883638908509</v>
      </c>
    </row>
    <row r="238" spans="2:13" ht="75">
      <c r="B238" s="921" t="s">
        <v>990</v>
      </c>
      <c r="C238" s="921" t="s">
        <v>985</v>
      </c>
      <c r="D238" s="922" t="s">
        <v>986</v>
      </c>
      <c r="E238" s="936">
        <v>1</v>
      </c>
      <c r="F238" s="947">
        <v>43829</v>
      </c>
      <c r="G238" s="923">
        <v>4180.4727034651842</v>
      </c>
      <c r="H238" s="929">
        <v>8.3333333333333332E-3</v>
      </c>
      <c r="I238" s="929">
        <v>0.35833333333333334</v>
      </c>
      <c r="J238" s="923">
        <v>2682.4699847234933</v>
      </c>
      <c r="K238" s="922">
        <v>1</v>
      </c>
      <c r="L238" s="923">
        <v>2682.4699847234933</v>
      </c>
      <c r="M238" s="923">
        <f t="shared" si="3"/>
        <v>418.04727034651842</v>
      </c>
    </row>
    <row r="239" spans="2:13" ht="75">
      <c r="B239" s="921" t="s">
        <v>990</v>
      </c>
      <c r="C239" s="921" t="s">
        <v>985</v>
      </c>
      <c r="D239" s="922" t="s">
        <v>986</v>
      </c>
      <c r="E239" s="936">
        <v>1</v>
      </c>
      <c r="F239" s="947">
        <v>43829</v>
      </c>
      <c r="G239" s="923">
        <v>20902.363517325921</v>
      </c>
      <c r="H239" s="929">
        <v>8.3333333333333332E-3</v>
      </c>
      <c r="I239" s="929">
        <v>0.35833333333333334</v>
      </c>
      <c r="J239" s="923">
        <v>13412.349923617465</v>
      </c>
      <c r="K239" s="922">
        <v>1</v>
      </c>
      <c r="L239" s="923">
        <v>13412.349923617465</v>
      </c>
      <c r="M239" s="923">
        <f t="shared" si="3"/>
        <v>2090.2363517325921</v>
      </c>
    </row>
    <row r="240" spans="2:13" ht="75">
      <c r="B240" s="921" t="s">
        <v>991</v>
      </c>
      <c r="C240" s="921" t="s">
        <v>985</v>
      </c>
      <c r="D240" s="922" t="s">
        <v>986</v>
      </c>
      <c r="E240" s="936">
        <v>1</v>
      </c>
      <c r="F240" s="947">
        <v>43829</v>
      </c>
      <c r="G240" s="923">
        <v>3671.3612929430783</v>
      </c>
      <c r="H240" s="929">
        <v>8.3333333333333332E-3</v>
      </c>
      <c r="I240" s="929">
        <v>0.35833333333333334</v>
      </c>
      <c r="J240" s="923">
        <v>2355.7901629718085</v>
      </c>
      <c r="K240" s="922">
        <v>1</v>
      </c>
      <c r="L240" s="923">
        <v>2355.7901629718085</v>
      </c>
      <c r="M240" s="923">
        <f t="shared" si="3"/>
        <v>367.13612929430786</v>
      </c>
    </row>
    <row r="241" spans="2:13" ht="75">
      <c r="B241" s="921" t="s">
        <v>988</v>
      </c>
      <c r="C241" s="921" t="s">
        <v>985</v>
      </c>
      <c r="D241" s="922" t="s">
        <v>986</v>
      </c>
      <c r="E241" s="936">
        <v>1</v>
      </c>
      <c r="F241" s="947">
        <v>43829</v>
      </c>
      <c r="G241" s="923">
        <v>1679.2624050650588</v>
      </c>
      <c r="H241" s="929">
        <v>8.3333333333333332E-3</v>
      </c>
      <c r="I241" s="929">
        <v>0.35833333333333334</v>
      </c>
      <c r="J241" s="923">
        <v>1077.5267099167461</v>
      </c>
      <c r="K241" s="922">
        <v>1</v>
      </c>
      <c r="L241" s="923">
        <v>1077.5267099167461</v>
      </c>
      <c r="M241" s="923">
        <f t="shared" si="3"/>
        <v>167.92624050650591</v>
      </c>
    </row>
    <row r="242" spans="2:13" ht="75">
      <c r="B242" s="921" t="s">
        <v>988</v>
      </c>
      <c r="C242" s="921" t="s">
        <v>985</v>
      </c>
      <c r="D242" s="922" t="s">
        <v>986</v>
      </c>
      <c r="E242" s="936">
        <v>1</v>
      </c>
      <c r="F242" s="947">
        <v>43829</v>
      </c>
      <c r="G242" s="923">
        <v>5357.6467209218545</v>
      </c>
      <c r="H242" s="929">
        <v>8.3333333333333332E-3</v>
      </c>
      <c r="I242" s="929">
        <v>0.35833333333333334</v>
      </c>
      <c r="J242" s="923">
        <v>3437.8233125915231</v>
      </c>
      <c r="K242" s="922">
        <v>1</v>
      </c>
      <c r="L242" s="923">
        <v>3437.8233125915231</v>
      </c>
      <c r="M242" s="923">
        <f t="shared" si="3"/>
        <v>535.76467209218549</v>
      </c>
    </row>
    <row r="243" spans="2:13" ht="75">
      <c r="B243" s="921" t="s">
        <v>988</v>
      </c>
      <c r="C243" s="921" t="s">
        <v>985</v>
      </c>
      <c r="D243" s="922" t="s">
        <v>986</v>
      </c>
      <c r="E243" s="936">
        <v>1</v>
      </c>
      <c r="F243" s="947">
        <v>43829</v>
      </c>
      <c r="G243" s="923">
        <v>2398.9462929500842</v>
      </c>
      <c r="H243" s="929">
        <v>8.3333333333333332E-3</v>
      </c>
      <c r="I243" s="929">
        <v>0.35833333333333334</v>
      </c>
      <c r="J243" s="923">
        <v>1539.3238713096373</v>
      </c>
      <c r="K243" s="922">
        <v>1</v>
      </c>
      <c r="L243" s="923">
        <v>1539.3238713096373</v>
      </c>
      <c r="M243" s="923">
        <f t="shared" si="3"/>
        <v>239.89462929500843</v>
      </c>
    </row>
    <row r="244" spans="2:13" ht="75">
      <c r="B244" s="921" t="s">
        <v>984</v>
      </c>
      <c r="C244" s="921" t="s">
        <v>985</v>
      </c>
      <c r="D244" s="922" t="s">
        <v>986</v>
      </c>
      <c r="E244" s="936">
        <v>1</v>
      </c>
      <c r="F244" s="947">
        <v>43829</v>
      </c>
      <c r="G244" s="923">
        <v>456.60349305277197</v>
      </c>
      <c r="H244" s="929">
        <v>8.3333333333333332E-3</v>
      </c>
      <c r="I244" s="929">
        <v>0.35833333333333334</v>
      </c>
      <c r="J244" s="923">
        <v>292.9872413755287</v>
      </c>
      <c r="K244" s="922">
        <v>1</v>
      </c>
      <c r="L244" s="923">
        <v>292.9872413755287</v>
      </c>
      <c r="M244" s="923">
        <f t="shared" si="3"/>
        <v>45.660349305277201</v>
      </c>
    </row>
    <row r="245" spans="2:13" ht="75">
      <c r="B245" s="921" t="s">
        <v>987</v>
      </c>
      <c r="C245" s="921" t="s">
        <v>985</v>
      </c>
      <c r="D245" s="922" t="s">
        <v>986</v>
      </c>
      <c r="E245" s="936">
        <v>1</v>
      </c>
      <c r="F245" s="947">
        <v>43829</v>
      </c>
      <c r="G245" s="923">
        <v>1485.0961212969503</v>
      </c>
      <c r="H245" s="929">
        <v>8.3333333333333332E-3</v>
      </c>
      <c r="I245" s="929">
        <v>0.35833333333333334</v>
      </c>
      <c r="J245" s="923">
        <v>952.93667783220974</v>
      </c>
      <c r="K245" s="922">
        <v>1</v>
      </c>
      <c r="L245" s="923">
        <v>952.93667783220974</v>
      </c>
      <c r="M245" s="923">
        <f t="shared" si="3"/>
        <v>148.50961212969503</v>
      </c>
    </row>
    <row r="246" spans="2:13" ht="75">
      <c r="B246" s="921" t="s">
        <v>988</v>
      </c>
      <c r="C246" s="921" t="s">
        <v>985</v>
      </c>
      <c r="D246" s="922" t="s">
        <v>986</v>
      </c>
      <c r="E246" s="936">
        <v>1</v>
      </c>
      <c r="F246" s="947">
        <v>43829</v>
      </c>
      <c r="G246" s="923">
        <v>959.5785171800336</v>
      </c>
      <c r="H246" s="929">
        <v>8.3333333333333332E-3</v>
      </c>
      <c r="I246" s="929">
        <v>0.35833333333333334</v>
      </c>
      <c r="J246" s="923">
        <v>615.72954852385487</v>
      </c>
      <c r="K246" s="922">
        <v>1</v>
      </c>
      <c r="L246" s="923">
        <v>615.72954852385487</v>
      </c>
      <c r="M246" s="923">
        <f t="shared" si="3"/>
        <v>95.957851718003369</v>
      </c>
    </row>
    <row r="247" spans="2:13" ht="75">
      <c r="B247" s="921" t="s">
        <v>988</v>
      </c>
      <c r="C247" s="921" t="s">
        <v>985</v>
      </c>
      <c r="D247" s="922" t="s">
        <v>986</v>
      </c>
      <c r="E247" s="936">
        <v>1</v>
      </c>
      <c r="F247" s="947">
        <v>43829</v>
      </c>
      <c r="G247" s="923">
        <v>559.75413502168624</v>
      </c>
      <c r="H247" s="929">
        <v>8.3333333333333332E-3</v>
      </c>
      <c r="I247" s="929">
        <v>0.35833333333333334</v>
      </c>
      <c r="J247" s="923">
        <v>359.1755699722487</v>
      </c>
      <c r="K247" s="922">
        <v>1</v>
      </c>
      <c r="L247" s="923">
        <v>359.1755699722487</v>
      </c>
      <c r="M247" s="923">
        <f t="shared" si="3"/>
        <v>55.975413502168628</v>
      </c>
    </row>
    <row r="248" spans="2:13" ht="75">
      <c r="B248" s="921" t="s">
        <v>988</v>
      </c>
      <c r="C248" s="921" t="s">
        <v>985</v>
      </c>
      <c r="D248" s="922" t="s">
        <v>986</v>
      </c>
      <c r="E248" s="936">
        <v>1</v>
      </c>
      <c r="F248" s="947">
        <v>43829</v>
      </c>
      <c r="G248" s="923">
        <v>479.7892585900168</v>
      </c>
      <c r="H248" s="929">
        <v>8.3333333333333332E-3</v>
      </c>
      <c r="I248" s="929">
        <v>0.35833333333333334</v>
      </c>
      <c r="J248" s="923">
        <v>307.86477426192744</v>
      </c>
      <c r="K248" s="922">
        <v>1</v>
      </c>
      <c r="L248" s="923">
        <v>307.86477426192744</v>
      </c>
      <c r="M248" s="923">
        <f t="shared" si="3"/>
        <v>47.978925859001684</v>
      </c>
    </row>
    <row r="249" spans="2:13" ht="75">
      <c r="B249" s="921" t="s">
        <v>988</v>
      </c>
      <c r="C249" s="921" t="s">
        <v>985</v>
      </c>
      <c r="D249" s="922" t="s">
        <v>986</v>
      </c>
      <c r="E249" s="936">
        <v>1</v>
      </c>
      <c r="F249" s="947">
        <v>43829</v>
      </c>
      <c r="G249" s="923">
        <v>79.964876431669467</v>
      </c>
      <c r="H249" s="929">
        <v>8.3333333333333332E-3</v>
      </c>
      <c r="I249" s="929">
        <v>0.35833333333333334</v>
      </c>
      <c r="J249" s="923">
        <v>51.310795710321244</v>
      </c>
      <c r="K249" s="922">
        <v>1</v>
      </c>
      <c r="L249" s="923">
        <v>51.310795710321244</v>
      </c>
      <c r="M249" s="923">
        <f t="shared" si="3"/>
        <v>7.9964876431669474</v>
      </c>
    </row>
    <row r="250" spans="2:13" ht="75">
      <c r="B250" s="921" t="s">
        <v>988</v>
      </c>
      <c r="C250" s="921" t="s">
        <v>985</v>
      </c>
      <c r="D250" s="922" t="s">
        <v>986</v>
      </c>
      <c r="E250" s="936">
        <v>1</v>
      </c>
      <c r="F250" s="947">
        <v>43829</v>
      </c>
      <c r="G250" s="923">
        <v>159.92975286333893</v>
      </c>
      <c r="H250" s="929">
        <v>8.3333333333333332E-3</v>
      </c>
      <c r="I250" s="929">
        <v>0.35833333333333334</v>
      </c>
      <c r="J250" s="923">
        <v>102.62159142064249</v>
      </c>
      <c r="K250" s="922">
        <v>1</v>
      </c>
      <c r="L250" s="923">
        <v>102.62159142064249</v>
      </c>
      <c r="M250" s="923">
        <f t="shared" si="3"/>
        <v>15.992975286333895</v>
      </c>
    </row>
    <row r="251" spans="2:13" ht="75">
      <c r="B251" s="921" t="s">
        <v>988</v>
      </c>
      <c r="C251" s="921" t="s">
        <v>985</v>
      </c>
      <c r="D251" s="922" t="s">
        <v>986</v>
      </c>
      <c r="E251" s="936">
        <v>1</v>
      </c>
      <c r="F251" s="947">
        <v>43829</v>
      </c>
      <c r="G251" s="923">
        <v>79.964876431669467</v>
      </c>
      <c r="H251" s="929">
        <v>8.3333333333333332E-3</v>
      </c>
      <c r="I251" s="929">
        <v>0.35833333333333334</v>
      </c>
      <c r="J251" s="923">
        <v>51.310795710321244</v>
      </c>
      <c r="K251" s="922">
        <v>1</v>
      </c>
      <c r="L251" s="923">
        <v>51.310795710321244</v>
      </c>
      <c r="M251" s="923">
        <f t="shared" si="3"/>
        <v>7.9964876431669474</v>
      </c>
    </row>
    <row r="252" spans="2:13" ht="75">
      <c r="B252" s="921" t="s">
        <v>984</v>
      </c>
      <c r="C252" s="921" t="s">
        <v>985</v>
      </c>
      <c r="D252" s="922" t="s">
        <v>986</v>
      </c>
      <c r="E252" s="936">
        <v>1</v>
      </c>
      <c r="F252" s="947">
        <v>43829</v>
      </c>
      <c r="G252" s="923">
        <v>913.20698610554393</v>
      </c>
      <c r="H252" s="929">
        <v>8.3333333333333332E-3</v>
      </c>
      <c r="I252" s="929">
        <v>0.35833333333333334</v>
      </c>
      <c r="J252" s="923">
        <v>585.97448275105739</v>
      </c>
      <c r="K252" s="922">
        <v>1</v>
      </c>
      <c r="L252" s="923">
        <v>585.97448275105739</v>
      </c>
      <c r="M252" s="923">
        <f t="shared" si="3"/>
        <v>91.320698610554402</v>
      </c>
    </row>
    <row r="253" spans="2:13" ht="75">
      <c r="B253" s="921" t="s">
        <v>984</v>
      </c>
      <c r="C253" s="921" t="s">
        <v>985</v>
      </c>
      <c r="D253" s="922" t="s">
        <v>986</v>
      </c>
      <c r="E253" s="936">
        <v>1</v>
      </c>
      <c r="F253" s="947">
        <v>43829</v>
      </c>
      <c r="G253" s="923">
        <v>456.60349305277197</v>
      </c>
      <c r="H253" s="929">
        <v>8.3333333333333332E-3</v>
      </c>
      <c r="I253" s="929">
        <v>0.35833333333333334</v>
      </c>
      <c r="J253" s="923">
        <v>292.9872413755287</v>
      </c>
      <c r="K253" s="922">
        <v>1</v>
      </c>
      <c r="L253" s="923">
        <v>292.9872413755287</v>
      </c>
      <c r="M253" s="923">
        <f t="shared" si="3"/>
        <v>45.660349305277201</v>
      </c>
    </row>
    <row r="254" spans="2:13" ht="75">
      <c r="B254" s="921" t="s">
        <v>988</v>
      </c>
      <c r="C254" s="921" t="s">
        <v>985</v>
      </c>
      <c r="D254" s="922" t="s">
        <v>986</v>
      </c>
      <c r="E254" s="936">
        <v>1</v>
      </c>
      <c r="F254" s="947">
        <v>43829</v>
      </c>
      <c r="G254" s="923">
        <v>9595.7851718003367</v>
      </c>
      <c r="H254" s="929">
        <v>8.3333333333333332E-3</v>
      </c>
      <c r="I254" s="929">
        <v>0.35833333333333334</v>
      </c>
      <c r="J254" s="923">
        <v>6157.2954852385492</v>
      </c>
      <c r="K254" s="922">
        <v>1</v>
      </c>
      <c r="L254" s="923">
        <v>6157.2954852385492</v>
      </c>
      <c r="M254" s="923">
        <f t="shared" si="3"/>
        <v>959.57851718003371</v>
      </c>
    </row>
    <row r="255" spans="2:13" ht="75">
      <c r="B255" s="921" t="s">
        <v>988</v>
      </c>
      <c r="C255" s="921" t="s">
        <v>985</v>
      </c>
      <c r="D255" s="922" t="s">
        <v>986</v>
      </c>
      <c r="E255" s="936">
        <v>1</v>
      </c>
      <c r="F255" s="947">
        <v>43829</v>
      </c>
      <c r="G255" s="923">
        <v>10155.539306822022</v>
      </c>
      <c r="H255" s="929">
        <v>8.3333333333333332E-3</v>
      </c>
      <c r="I255" s="929">
        <v>0.35833333333333334</v>
      </c>
      <c r="J255" s="923">
        <v>6516.4710552107972</v>
      </c>
      <c r="K255" s="922">
        <v>1</v>
      </c>
      <c r="L255" s="923">
        <v>6516.4710552107972</v>
      </c>
      <c r="M255" s="923">
        <f t="shared" si="3"/>
        <v>1015.5539306822022</v>
      </c>
    </row>
    <row r="256" spans="2:13" ht="75">
      <c r="B256" s="921" t="s">
        <v>988</v>
      </c>
      <c r="C256" s="921" t="s">
        <v>985</v>
      </c>
      <c r="D256" s="922" t="s">
        <v>986</v>
      </c>
      <c r="E256" s="936">
        <v>1</v>
      </c>
      <c r="F256" s="947">
        <v>43829</v>
      </c>
      <c r="G256" s="923">
        <v>6397.1901145335578</v>
      </c>
      <c r="H256" s="929">
        <v>8.3333333333333332E-3</v>
      </c>
      <c r="I256" s="929">
        <v>0.35833333333333334</v>
      </c>
      <c r="J256" s="923">
        <v>4104.8636568256998</v>
      </c>
      <c r="K256" s="922">
        <v>1</v>
      </c>
      <c r="L256" s="923">
        <v>4104.8636568256998</v>
      </c>
      <c r="M256" s="923">
        <f t="shared" si="3"/>
        <v>639.71901145335585</v>
      </c>
    </row>
    <row r="257" spans="2:13" ht="75">
      <c r="B257" s="921" t="s">
        <v>988</v>
      </c>
      <c r="C257" s="921" t="s">
        <v>985</v>
      </c>
      <c r="D257" s="922" t="s">
        <v>986</v>
      </c>
      <c r="E257" s="936">
        <v>1</v>
      </c>
      <c r="F257" s="947">
        <v>43829</v>
      </c>
      <c r="G257" s="923">
        <v>79.964876431669467</v>
      </c>
      <c r="H257" s="929">
        <v>8.3333333333333332E-3</v>
      </c>
      <c r="I257" s="929">
        <v>0.35833333333333334</v>
      </c>
      <c r="J257" s="923">
        <v>51.310795710321244</v>
      </c>
      <c r="K257" s="922">
        <v>1</v>
      </c>
      <c r="L257" s="923">
        <v>51.310795710321244</v>
      </c>
      <c r="M257" s="923">
        <f t="shared" si="3"/>
        <v>7.9964876431669474</v>
      </c>
    </row>
    <row r="258" spans="2:13" ht="75">
      <c r="B258" s="921" t="s">
        <v>988</v>
      </c>
      <c r="C258" s="921" t="s">
        <v>985</v>
      </c>
      <c r="D258" s="922" t="s">
        <v>986</v>
      </c>
      <c r="E258" s="936">
        <v>1</v>
      </c>
      <c r="F258" s="947">
        <v>43829</v>
      </c>
      <c r="G258" s="923">
        <v>3198.5950572667789</v>
      </c>
      <c r="H258" s="929">
        <v>8.3333333333333332E-3</v>
      </c>
      <c r="I258" s="929">
        <v>0.35833333333333334</v>
      </c>
      <c r="J258" s="923">
        <v>2052.4318284128499</v>
      </c>
      <c r="K258" s="922">
        <v>1</v>
      </c>
      <c r="L258" s="923">
        <v>2052.4318284128499</v>
      </c>
      <c r="M258" s="923">
        <f t="shared" si="3"/>
        <v>319.85950572667792</v>
      </c>
    </row>
    <row r="259" spans="2:13" ht="75">
      <c r="B259" s="921" t="s">
        <v>988</v>
      </c>
      <c r="C259" s="921" t="s">
        <v>985</v>
      </c>
      <c r="D259" s="922" t="s">
        <v>986</v>
      </c>
      <c r="E259" s="936">
        <v>1</v>
      </c>
      <c r="F259" s="947">
        <v>43829</v>
      </c>
      <c r="G259" s="923">
        <v>3598.4194394251258</v>
      </c>
      <c r="H259" s="929">
        <v>8.3333333333333332E-3</v>
      </c>
      <c r="I259" s="929">
        <v>0.35833333333333334</v>
      </c>
      <c r="J259" s="923">
        <v>2308.9858069644556</v>
      </c>
      <c r="K259" s="922">
        <v>1</v>
      </c>
      <c r="L259" s="923">
        <v>2308.9858069644556</v>
      </c>
      <c r="M259" s="923">
        <f t="shared" si="3"/>
        <v>359.84194394251261</v>
      </c>
    </row>
    <row r="260" spans="2:13" ht="75">
      <c r="B260" s="921" t="s">
        <v>988</v>
      </c>
      <c r="C260" s="921" t="s">
        <v>985</v>
      </c>
      <c r="D260" s="922" t="s">
        <v>986</v>
      </c>
      <c r="E260" s="936">
        <v>1</v>
      </c>
      <c r="F260" s="947">
        <v>43829</v>
      </c>
      <c r="G260" s="923">
        <v>1279.4380229067115</v>
      </c>
      <c r="H260" s="929">
        <v>8.3333333333333332E-3</v>
      </c>
      <c r="I260" s="929">
        <v>0.35833333333333334</v>
      </c>
      <c r="J260" s="923">
        <v>820.97273136513991</v>
      </c>
      <c r="K260" s="922">
        <v>1</v>
      </c>
      <c r="L260" s="923">
        <v>820.97273136513991</v>
      </c>
      <c r="M260" s="923">
        <f t="shared" si="3"/>
        <v>127.94380229067116</v>
      </c>
    </row>
    <row r="261" spans="2:13" ht="75">
      <c r="B261" s="921" t="s">
        <v>988</v>
      </c>
      <c r="C261" s="921" t="s">
        <v>985</v>
      </c>
      <c r="D261" s="922" t="s">
        <v>986</v>
      </c>
      <c r="E261" s="936">
        <v>1</v>
      </c>
      <c r="F261" s="947">
        <v>43829</v>
      </c>
      <c r="G261" s="923">
        <v>559.75413502168624</v>
      </c>
      <c r="H261" s="929">
        <v>8.3333333333333332E-3</v>
      </c>
      <c r="I261" s="929">
        <v>0.35833333333333334</v>
      </c>
      <c r="J261" s="923">
        <v>359.1755699722487</v>
      </c>
      <c r="K261" s="922">
        <v>1</v>
      </c>
      <c r="L261" s="923">
        <v>359.1755699722487</v>
      </c>
      <c r="M261" s="923">
        <f t="shared" si="3"/>
        <v>55.975413502168628</v>
      </c>
    </row>
    <row r="262" spans="2:13" ht="75">
      <c r="B262" s="921" t="s">
        <v>988</v>
      </c>
      <c r="C262" s="921" t="s">
        <v>985</v>
      </c>
      <c r="D262" s="922" t="s">
        <v>986</v>
      </c>
      <c r="E262" s="936">
        <v>1</v>
      </c>
      <c r="F262" s="947">
        <v>43829</v>
      </c>
      <c r="G262" s="923">
        <v>399.82438215834736</v>
      </c>
      <c r="H262" s="929">
        <v>8.3333333333333332E-3</v>
      </c>
      <c r="I262" s="929">
        <v>0.35833333333333334</v>
      </c>
      <c r="J262" s="923">
        <v>256.55397855160624</v>
      </c>
      <c r="K262" s="922">
        <v>1</v>
      </c>
      <c r="L262" s="923">
        <v>256.55397855160624</v>
      </c>
      <c r="M262" s="923">
        <f t="shared" si="3"/>
        <v>39.98243821583474</v>
      </c>
    </row>
    <row r="263" spans="2:13" ht="75">
      <c r="B263" s="921" t="s">
        <v>988</v>
      </c>
      <c r="C263" s="921" t="s">
        <v>985</v>
      </c>
      <c r="D263" s="922" t="s">
        <v>986</v>
      </c>
      <c r="E263" s="936">
        <v>1</v>
      </c>
      <c r="F263" s="947">
        <v>43829</v>
      </c>
      <c r="G263" s="923">
        <v>239.8946292950084</v>
      </c>
      <c r="H263" s="929">
        <v>8.3333333333333332E-3</v>
      </c>
      <c r="I263" s="929">
        <v>0.35833333333333334</v>
      </c>
      <c r="J263" s="923">
        <v>153.93238713096372</v>
      </c>
      <c r="K263" s="922">
        <v>1</v>
      </c>
      <c r="L263" s="923">
        <v>153.93238713096372</v>
      </c>
      <c r="M263" s="923">
        <f t="shared" si="3"/>
        <v>23.989462929500842</v>
      </c>
    </row>
    <row r="264" spans="2:13" ht="75">
      <c r="B264" s="921" t="s">
        <v>988</v>
      </c>
      <c r="C264" s="921" t="s">
        <v>985</v>
      </c>
      <c r="D264" s="922" t="s">
        <v>986</v>
      </c>
      <c r="E264" s="936">
        <v>1</v>
      </c>
      <c r="F264" s="947">
        <v>43829</v>
      </c>
      <c r="G264" s="923">
        <v>719.68388788502523</v>
      </c>
      <c r="H264" s="929">
        <v>8.3333333333333332E-3</v>
      </c>
      <c r="I264" s="929">
        <v>0.35833333333333334</v>
      </c>
      <c r="J264" s="923">
        <v>461.79716139289121</v>
      </c>
      <c r="K264" s="922">
        <v>1</v>
      </c>
      <c r="L264" s="923">
        <v>461.79716139289121</v>
      </c>
      <c r="M264" s="923">
        <f t="shared" si="3"/>
        <v>71.968388788502523</v>
      </c>
    </row>
    <row r="265" spans="2:13" ht="75">
      <c r="B265" s="921" t="s">
        <v>988</v>
      </c>
      <c r="C265" s="921" t="s">
        <v>985</v>
      </c>
      <c r="D265" s="922" t="s">
        <v>986</v>
      </c>
      <c r="E265" s="936">
        <v>1</v>
      </c>
      <c r="F265" s="947">
        <v>43829</v>
      </c>
      <c r="G265" s="923">
        <v>159.92975286333893</v>
      </c>
      <c r="H265" s="929">
        <v>8.3333333333333332E-3</v>
      </c>
      <c r="I265" s="929">
        <v>0.35833333333333334</v>
      </c>
      <c r="J265" s="923">
        <v>102.62159142064249</v>
      </c>
      <c r="K265" s="922">
        <v>1</v>
      </c>
      <c r="L265" s="923">
        <v>102.62159142064249</v>
      </c>
      <c r="M265" s="923">
        <f t="shared" si="3"/>
        <v>15.992975286333895</v>
      </c>
    </row>
    <row r="266" spans="2:13" ht="75">
      <c r="B266" s="921" t="s">
        <v>988</v>
      </c>
      <c r="C266" s="921" t="s">
        <v>985</v>
      </c>
      <c r="D266" s="922" t="s">
        <v>986</v>
      </c>
      <c r="E266" s="936">
        <v>1</v>
      </c>
      <c r="F266" s="947">
        <v>43829</v>
      </c>
      <c r="G266" s="923">
        <v>239.8946292950084</v>
      </c>
      <c r="H266" s="929">
        <v>8.3333333333333332E-3</v>
      </c>
      <c r="I266" s="929">
        <v>0.35833333333333334</v>
      </c>
      <c r="J266" s="923">
        <v>153.93238713096372</v>
      </c>
      <c r="K266" s="922">
        <v>1</v>
      </c>
      <c r="L266" s="923">
        <v>153.93238713096372</v>
      </c>
      <c r="M266" s="923">
        <f t="shared" si="3"/>
        <v>23.989462929500842</v>
      </c>
    </row>
    <row r="267" spans="2:13" ht="75">
      <c r="B267" s="921" t="s">
        <v>984</v>
      </c>
      <c r="C267" s="921" t="s">
        <v>985</v>
      </c>
      <c r="D267" s="922" t="s">
        <v>986</v>
      </c>
      <c r="E267" s="936">
        <v>1</v>
      </c>
      <c r="F267" s="947">
        <v>43829</v>
      </c>
      <c r="G267" s="923">
        <v>456.60349305277197</v>
      </c>
      <c r="H267" s="929">
        <v>8.3333333333333332E-3</v>
      </c>
      <c r="I267" s="929">
        <v>0.35833333333333334</v>
      </c>
      <c r="J267" s="923">
        <v>292.9872413755287</v>
      </c>
      <c r="K267" s="922">
        <v>1</v>
      </c>
      <c r="L267" s="923">
        <v>292.9872413755287</v>
      </c>
      <c r="M267" s="923">
        <f t="shared" ref="M267:M330" si="4">IF(L267=0,"",IF(I267=100%,0,(H267*12)*(G267*E267*K267)))</f>
        <v>45.660349305277201</v>
      </c>
    </row>
    <row r="268" spans="2:13" ht="75">
      <c r="B268" s="921" t="s">
        <v>988</v>
      </c>
      <c r="C268" s="921" t="s">
        <v>985</v>
      </c>
      <c r="D268" s="922" t="s">
        <v>986</v>
      </c>
      <c r="E268" s="936">
        <v>1</v>
      </c>
      <c r="F268" s="947">
        <v>43829</v>
      </c>
      <c r="G268" s="923">
        <v>1119.5082700433725</v>
      </c>
      <c r="H268" s="929">
        <v>8.3333333333333332E-3</v>
      </c>
      <c r="I268" s="929">
        <v>0.35833333333333334</v>
      </c>
      <c r="J268" s="923">
        <v>718.35113994449739</v>
      </c>
      <c r="K268" s="922">
        <v>1</v>
      </c>
      <c r="L268" s="923">
        <v>718.35113994449739</v>
      </c>
      <c r="M268" s="923">
        <f t="shared" si="4"/>
        <v>111.95082700433726</v>
      </c>
    </row>
    <row r="269" spans="2:13" ht="75">
      <c r="B269" s="921" t="s">
        <v>988</v>
      </c>
      <c r="C269" s="921" t="s">
        <v>985</v>
      </c>
      <c r="D269" s="922" t="s">
        <v>986</v>
      </c>
      <c r="E269" s="936">
        <v>1</v>
      </c>
      <c r="F269" s="947">
        <v>43829</v>
      </c>
      <c r="G269" s="923">
        <v>1119.5082700433725</v>
      </c>
      <c r="H269" s="929">
        <v>8.3333333333333332E-3</v>
      </c>
      <c r="I269" s="929">
        <v>0.35833333333333334</v>
      </c>
      <c r="J269" s="923">
        <v>718.35113994449739</v>
      </c>
      <c r="K269" s="922">
        <v>1</v>
      </c>
      <c r="L269" s="923">
        <v>718.35113994449739</v>
      </c>
      <c r="M269" s="923">
        <f t="shared" si="4"/>
        <v>111.95082700433726</v>
      </c>
    </row>
    <row r="270" spans="2:13" ht="75">
      <c r="B270" s="921" t="s">
        <v>988</v>
      </c>
      <c r="C270" s="921" t="s">
        <v>985</v>
      </c>
      <c r="D270" s="922" t="s">
        <v>986</v>
      </c>
      <c r="E270" s="936">
        <v>1</v>
      </c>
      <c r="F270" s="947">
        <v>43829</v>
      </c>
      <c r="G270" s="923">
        <v>1119.5082700433725</v>
      </c>
      <c r="H270" s="929">
        <v>8.3333333333333332E-3</v>
      </c>
      <c r="I270" s="929">
        <v>0.35833333333333334</v>
      </c>
      <c r="J270" s="923">
        <v>718.35113994449739</v>
      </c>
      <c r="K270" s="922">
        <v>1</v>
      </c>
      <c r="L270" s="923">
        <v>718.35113994449739</v>
      </c>
      <c r="M270" s="923">
        <f t="shared" si="4"/>
        <v>111.95082700433726</v>
      </c>
    </row>
    <row r="271" spans="2:13" ht="75">
      <c r="B271" s="921" t="s">
        <v>984</v>
      </c>
      <c r="C271" s="921" t="s">
        <v>985</v>
      </c>
      <c r="D271" s="922" t="s">
        <v>986</v>
      </c>
      <c r="E271" s="936">
        <v>1</v>
      </c>
      <c r="F271" s="947">
        <v>43829</v>
      </c>
      <c r="G271" s="923">
        <v>456.60349305277197</v>
      </c>
      <c r="H271" s="929">
        <v>8.3333333333333332E-3</v>
      </c>
      <c r="I271" s="929">
        <v>0.35833333333333334</v>
      </c>
      <c r="J271" s="923">
        <v>292.9872413755287</v>
      </c>
      <c r="K271" s="922">
        <v>1</v>
      </c>
      <c r="L271" s="923">
        <v>292.9872413755287</v>
      </c>
      <c r="M271" s="923">
        <f t="shared" si="4"/>
        <v>45.660349305277201</v>
      </c>
    </row>
    <row r="272" spans="2:13" ht="75">
      <c r="B272" s="921" t="s">
        <v>984</v>
      </c>
      <c r="C272" s="921" t="s">
        <v>985</v>
      </c>
      <c r="D272" s="922" t="s">
        <v>986</v>
      </c>
      <c r="E272" s="936">
        <v>1</v>
      </c>
      <c r="F272" s="947">
        <v>43829</v>
      </c>
      <c r="G272" s="923">
        <v>2283.0174652638598</v>
      </c>
      <c r="H272" s="929">
        <v>8.3333333333333332E-3</v>
      </c>
      <c r="I272" s="929">
        <v>0.35833333333333334</v>
      </c>
      <c r="J272" s="923">
        <v>1464.9362068776434</v>
      </c>
      <c r="K272" s="922">
        <v>1</v>
      </c>
      <c r="L272" s="923">
        <v>1464.9362068776434</v>
      </c>
      <c r="M272" s="923">
        <f t="shared" si="4"/>
        <v>228.30174652638598</v>
      </c>
    </row>
    <row r="273" spans="2:13" ht="75">
      <c r="B273" s="921" t="s">
        <v>984</v>
      </c>
      <c r="C273" s="921" t="s">
        <v>985</v>
      </c>
      <c r="D273" s="922" t="s">
        <v>986</v>
      </c>
      <c r="E273" s="936">
        <v>1</v>
      </c>
      <c r="F273" s="947">
        <v>43829</v>
      </c>
      <c r="G273" s="923">
        <v>1826.4139722110879</v>
      </c>
      <c r="H273" s="929">
        <v>8.3333333333333332E-3</v>
      </c>
      <c r="I273" s="929">
        <v>0.35833333333333334</v>
      </c>
      <c r="J273" s="923">
        <v>1171.9489655021148</v>
      </c>
      <c r="K273" s="922">
        <v>1</v>
      </c>
      <c r="L273" s="923">
        <v>1171.9489655021148</v>
      </c>
      <c r="M273" s="923">
        <f t="shared" si="4"/>
        <v>182.6413972211088</v>
      </c>
    </row>
    <row r="274" spans="2:13" ht="75">
      <c r="B274" s="921" t="s">
        <v>987</v>
      </c>
      <c r="C274" s="921" t="s">
        <v>985</v>
      </c>
      <c r="D274" s="922" t="s">
        <v>986</v>
      </c>
      <c r="E274" s="936">
        <v>1</v>
      </c>
      <c r="F274" s="947">
        <v>43829</v>
      </c>
      <c r="G274" s="923">
        <v>1485.0961212969503</v>
      </c>
      <c r="H274" s="929">
        <v>8.3333333333333332E-3</v>
      </c>
      <c r="I274" s="929">
        <v>0.35833333333333334</v>
      </c>
      <c r="J274" s="923">
        <v>952.93667783220974</v>
      </c>
      <c r="K274" s="922">
        <v>1</v>
      </c>
      <c r="L274" s="923">
        <v>952.93667783220974</v>
      </c>
      <c r="M274" s="923">
        <f t="shared" si="4"/>
        <v>148.50961212969503</v>
      </c>
    </row>
    <row r="275" spans="2:13" ht="75">
      <c r="B275" s="921" t="s">
        <v>990</v>
      </c>
      <c r="C275" s="921" t="s">
        <v>985</v>
      </c>
      <c r="D275" s="922" t="s">
        <v>986</v>
      </c>
      <c r="E275" s="936">
        <v>1</v>
      </c>
      <c r="F275" s="947">
        <v>43829</v>
      </c>
      <c r="G275" s="923">
        <v>4180.4727034651842</v>
      </c>
      <c r="H275" s="929">
        <v>8.3333333333333332E-3</v>
      </c>
      <c r="I275" s="929">
        <v>0.35833333333333334</v>
      </c>
      <c r="J275" s="923">
        <v>2682.4699847234933</v>
      </c>
      <c r="K275" s="922">
        <v>1</v>
      </c>
      <c r="L275" s="923">
        <v>2682.4699847234933</v>
      </c>
      <c r="M275" s="923">
        <f t="shared" si="4"/>
        <v>418.04727034651842</v>
      </c>
    </row>
    <row r="276" spans="2:13" ht="75">
      <c r="B276" s="921" t="s">
        <v>988</v>
      </c>
      <c r="C276" s="921" t="s">
        <v>985</v>
      </c>
      <c r="D276" s="922" t="s">
        <v>986</v>
      </c>
      <c r="E276" s="936">
        <v>1</v>
      </c>
      <c r="F276" s="947">
        <v>43829</v>
      </c>
      <c r="G276" s="923">
        <v>2239.016540086745</v>
      </c>
      <c r="H276" s="929">
        <v>8.3333333333333332E-3</v>
      </c>
      <c r="I276" s="929">
        <v>0.35833333333333334</v>
      </c>
      <c r="J276" s="923">
        <v>1436.7022798889948</v>
      </c>
      <c r="K276" s="922">
        <v>1</v>
      </c>
      <c r="L276" s="923">
        <v>1436.7022798889948</v>
      </c>
      <c r="M276" s="923">
        <f t="shared" si="4"/>
        <v>223.90165400867451</v>
      </c>
    </row>
    <row r="277" spans="2:13" ht="75">
      <c r="B277" s="921" t="s">
        <v>988</v>
      </c>
      <c r="C277" s="921" t="s">
        <v>985</v>
      </c>
      <c r="D277" s="922" t="s">
        <v>986</v>
      </c>
      <c r="E277" s="936">
        <v>1</v>
      </c>
      <c r="F277" s="947">
        <v>43829</v>
      </c>
      <c r="G277" s="923">
        <v>1919.1570343600672</v>
      </c>
      <c r="H277" s="929">
        <v>8.3333333333333332E-3</v>
      </c>
      <c r="I277" s="929">
        <v>0.35833333333333334</v>
      </c>
      <c r="J277" s="923">
        <v>1231.4590970477097</v>
      </c>
      <c r="K277" s="922">
        <v>1</v>
      </c>
      <c r="L277" s="923">
        <v>1231.4590970477097</v>
      </c>
      <c r="M277" s="923">
        <f t="shared" si="4"/>
        <v>191.91570343600674</v>
      </c>
    </row>
    <row r="278" spans="2:13" ht="75">
      <c r="B278" s="921" t="s">
        <v>988</v>
      </c>
      <c r="C278" s="921" t="s">
        <v>985</v>
      </c>
      <c r="D278" s="922" t="s">
        <v>986</v>
      </c>
      <c r="E278" s="936">
        <v>1</v>
      </c>
      <c r="F278" s="947">
        <v>43829</v>
      </c>
      <c r="G278" s="923">
        <v>1999.1219107917366</v>
      </c>
      <c r="H278" s="929">
        <v>8.3333333333333332E-3</v>
      </c>
      <c r="I278" s="929">
        <v>0.35833333333333334</v>
      </c>
      <c r="J278" s="923">
        <v>1282.7698927580309</v>
      </c>
      <c r="K278" s="922">
        <v>1</v>
      </c>
      <c r="L278" s="923">
        <v>1282.7698927580309</v>
      </c>
      <c r="M278" s="923">
        <f t="shared" si="4"/>
        <v>199.91219107917368</v>
      </c>
    </row>
    <row r="279" spans="2:13" ht="75">
      <c r="B279" s="921" t="s">
        <v>988</v>
      </c>
      <c r="C279" s="921" t="s">
        <v>985</v>
      </c>
      <c r="D279" s="922" t="s">
        <v>986</v>
      </c>
      <c r="E279" s="936">
        <v>1</v>
      </c>
      <c r="F279" s="947">
        <v>43829</v>
      </c>
      <c r="G279" s="923">
        <v>2558.8760458134229</v>
      </c>
      <c r="H279" s="929">
        <v>8.3333333333333332E-3</v>
      </c>
      <c r="I279" s="929">
        <v>0.35833333333333334</v>
      </c>
      <c r="J279" s="923">
        <v>1641.9454627302798</v>
      </c>
      <c r="K279" s="922">
        <v>1</v>
      </c>
      <c r="L279" s="923">
        <v>1641.9454627302798</v>
      </c>
      <c r="M279" s="923">
        <f t="shared" si="4"/>
        <v>255.88760458134232</v>
      </c>
    </row>
    <row r="280" spans="2:13" ht="75">
      <c r="B280" s="921" t="s">
        <v>988</v>
      </c>
      <c r="C280" s="921" t="s">
        <v>985</v>
      </c>
      <c r="D280" s="922" t="s">
        <v>986</v>
      </c>
      <c r="E280" s="936">
        <v>1</v>
      </c>
      <c r="F280" s="947">
        <v>43829</v>
      </c>
      <c r="G280" s="923">
        <v>1119.5082700433725</v>
      </c>
      <c r="H280" s="929">
        <v>8.3333333333333332E-3</v>
      </c>
      <c r="I280" s="929">
        <v>0.35833333333333334</v>
      </c>
      <c r="J280" s="923">
        <v>718.35113994449739</v>
      </c>
      <c r="K280" s="922">
        <v>1</v>
      </c>
      <c r="L280" s="923">
        <v>718.35113994449739</v>
      </c>
      <c r="M280" s="923">
        <f t="shared" si="4"/>
        <v>111.95082700433726</v>
      </c>
    </row>
    <row r="281" spans="2:13" ht="75">
      <c r="B281" s="921" t="s">
        <v>988</v>
      </c>
      <c r="C281" s="921" t="s">
        <v>985</v>
      </c>
      <c r="D281" s="922" t="s">
        <v>986</v>
      </c>
      <c r="E281" s="936">
        <v>1</v>
      </c>
      <c r="F281" s="947">
        <v>43829</v>
      </c>
      <c r="G281" s="923">
        <v>1359.4028993383808</v>
      </c>
      <c r="H281" s="929">
        <v>8.3333333333333332E-3</v>
      </c>
      <c r="I281" s="929">
        <v>0.35833333333333334</v>
      </c>
      <c r="J281" s="923">
        <v>872.28352707546105</v>
      </c>
      <c r="K281" s="922">
        <v>1</v>
      </c>
      <c r="L281" s="923">
        <v>872.28352707546105</v>
      </c>
      <c r="M281" s="923">
        <f t="shared" si="4"/>
        <v>135.9402899338381</v>
      </c>
    </row>
    <row r="282" spans="2:13" ht="75">
      <c r="B282" s="921" t="s">
        <v>988</v>
      </c>
      <c r="C282" s="921" t="s">
        <v>985</v>
      </c>
      <c r="D282" s="922" t="s">
        <v>986</v>
      </c>
      <c r="E282" s="936">
        <v>1</v>
      </c>
      <c r="F282" s="947">
        <v>43829</v>
      </c>
      <c r="G282" s="923">
        <v>1279.4380229067115</v>
      </c>
      <c r="H282" s="929">
        <v>8.3333333333333332E-3</v>
      </c>
      <c r="I282" s="929">
        <v>0.35833333333333334</v>
      </c>
      <c r="J282" s="923">
        <v>820.97273136513991</v>
      </c>
      <c r="K282" s="922">
        <v>1</v>
      </c>
      <c r="L282" s="923">
        <v>820.97273136513991</v>
      </c>
      <c r="M282" s="923">
        <f t="shared" si="4"/>
        <v>127.94380229067116</v>
      </c>
    </row>
    <row r="283" spans="2:13" ht="75">
      <c r="B283" s="921" t="s">
        <v>988</v>
      </c>
      <c r="C283" s="921" t="s">
        <v>985</v>
      </c>
      <c r="D283" s="922" t="s">
        <v>986</v>
      </c>
      <c r="E283" s="936">
        <v>1</v>
      </c>
      <c r="F283" s="947">
        <v>43829</v>
      </c>
      <c r="G283" s="923">
        <v>719.68388788502523</v>
      </c>
      <c r="H283" s="929">
        <v>8.3333333333333332E-3</v>
      </c>
      <c r="I283" s="929">
        <v>0.35833333333333334</v>
      </c>
      <c r="J283" s="923">
        <v>461.79716139289121</v>
      </c>
      <c r="K283" s="922">
        <v>1</v>
      </c>
      <c r="L283" s="923">
        <v>461.79716139289121</v>
      </c>
      <c r="M283" s="923">
        <f t="shared" si="4"/>
        <v>71.968388788502523</v>
      </c>
    </row>
    <row r="284" spans="2:13" ht="75">
      <c r="B284" s="921" t="s">
        <v>988</v>
      </c>
      <c r="C284" s="921" t="s">
        <v>985</v>
      </c>
      <c r="D284" s="922" t="s">
        <v>986</v>
      </c>
      <c r="E284" s="936">
        <v>1</v>
      </c>
      <c r="F284" s="947">
        <v>43829</v>
      </c>
      <c r="G284" s="923">
        <v>399.82438215834736</v>
      </c>
      <c r="H284" s="929">
        <v>8.3333333333333332E-3</v>
      </c>
      <c r="I284" s="929">
        <v>0.35833333333333334</v>
      </c>
      <c r="J284" s="923">
        <v>256.55397855160624</v>
      </c>
      <c r="K284" s="922">
        <v>1</v>
      </c>
      <c r="L284" s="923">
        <v>256.55397855160624</v>
      </c>
      <c r="M284" s="923">
        <f t="shared" si="4"/>
        <v>39.98243821583474</v>
      </c>
    </row>
    <row r="285" spans="2:13" ht="75">
      <c r="B285" s="921" t="s">
        <v>987</v>
      </c>
      <c r="C285" s="921" t="s">
        <v>985</v>
      </c>
      <c r="D285" s="922" t="s">
        <v>986</v>
      </c>
      <c r="E285" s="936">
        <v>1</v>
      </c>
      <c r="F285" s="947">
        <v>43829</v>
      </c>
      <c r="G285" s="923">
        <v>2970.1922425939006</v>
      </c>
      <c r="H285" s="929">
        <v>8.3333333333333332E-3</v>
      </c>
      <c r="I285" s="929">
        <v>0.35833333333333334</v>
      </c>
      <c r="J285" s="923">
        <v>1905.8733556644195</v>
      </c>
      <c r="K285" s="922">
        <v>1</v>
      </c>
      <c r="L285" s="923">
        <v>1905.8733556644195</v>
      </c>
      <c r="M285" s="923">
        <f t="shared" si="4"/>
        <v>297.01922425939006</v>
      </c>
    </row>
    <row r="286" spans="2:13" ht="75">
      <c r="B286" s="921" t="s">
        <v>987</v>
      </c>
      <c r="C286" s="921" t="s">
        <v>985</v>
      </c>
      <c r="D286" s="922" t="s">
        <v>986</v>
      </c>
      <c r="E286" s="936">
        <v>1</v>
      </c>
      <c r="F286" s="947">
        <v>43829</v>
      </c>
      <c r="G286" s="923">
        <v>5940.3844851878011</v>
      </c>
      <c r="H286" s="929">
        <v>8.3333333333333332E-3</v>
      </c>
      <c r="I286" s="929">
        <v>0.35833333333333334</v>
      </c>
      <c r="J286" s="923">
        <v>3811.746711328839</v>
      </c>
      <c r="K286" s="922">
        <v>1</v>
      </c>
      <c r="L286" s="923">
        <v>3811.746711328839</v>
      </c>
      <c r="M286" s="923">
        <f t="shared" si="4"/>
        <v>594.03844851878011</v>
      </c>
    </row>
    <row r="287" spans="2:13" ht="75">
      <c r="B287" s="921" t="s">
        <v>987</v>
      </c>
      <c r="C287" s="921" t="s">
        <v>985</v>
      </c>
      <c r="D287" s="922" t="s">
        <v>986</v>
      </c>
      <c r="E287" s="936">
        <v>1</v>
      </c>
      <c r="F287" s="947">
        <v>43829</v>
      </c>
      <c r="G287" s="923">
        <v>5940.3844851878011</v>
      </c>
      <c r="H287" s="929">
        <v>8.3333333333333332E-3</v>
      </c>
      <c r="I287" s="929">
        <v>0.35833333333333334</v>
      </c>
      <c r="J287" s="923">
        <v>3811.746711328839</v>
      </c>
      <c r="K287" s="922">
        <v>1</v>
      </c>
      <c r="L287" s="923">
        <v>3811.746711328839</v>
      </c>
      <c r="M287" s="923">
        <f t="shared" si="4"/>
        <v>594.03844851878011</v>
      </c>
    </row>
    <row r="288" spans="2:13" ht="75">
      <c r="B288" s="921" t="s">
        <v>988</v>
      </c>
      <c r="C288" s="921" t="s">
        <v>985</v>
      </c>
      <c r="D288" s="922" t="s">
        <v>986</v>
      </c>
      <c r="E288" s="936">
        <v>1</v>
      </c>
      <c r="F288" s="947">
        <v>43829</v>
      </c>
      <c r="G288" s="923">
        <v>319.85950572667787</v>
      </c>
      <c r="H288" s="929">
        <v>8.3333333333333332E-3</v>
      </c>
      <c r="I288" s="929">
        <v>0.35833333333333334</v>
      </c>
      <c r="J288" s="923">
        <v>205.24318284128498</v>
      </c>
      <c r="K288" s="922">
        <v>1</v>
      </c>
      <c r="L288" s="923">
        <v>205.24318284128498</v>
      </c>
      <c r="M288" s="923">
        <f t="shared" si="4"/>
        <v>31.98595057266779</v>
      </c>
    </row>
    <row r="289" spans="2:13" ht="75">
      <c r="B289" s="921" t="s">
        <v>988</v>
      </c>
      <c r="C289" s="921" t="s">
        <v>985</v>
      </c>
      <c r="D289" s="922" t="s">
        <v>986</v>
      </c>
      <c r="E289" s="936">
        <v>1</v>
      </c>
      <c r="F289" s="947">
        <v>43829</v>
      </c>
      <c r="G289" s="923">
        <v>239.8946292950084</v>
      </c>
      <c r="H289" s="929">
        <v>8.3333333333333332E-3</v>
      </c>
      <c r="I289" s="929">
        <v>0.35833333333333334</v>
      </c>
      <c r="J289" s="923">
        <v>153.93238713096372</v>
      </c>
      <c r="K289" s="922">
        <v>1</v>
      </c>
      <c r="L289" s="923">
        <v>153.93238713096372</v>
      </c>
      <c r="M289" s="923">
        <f t="shared" si="4"/>
        <v>23.989462929500842</v>
      </c>
    </row>
    <row r="290" spans="2:13" ht="75">
      <c r="B290" s="921" t="s">
        <v>988</v>
      </c>
      <c r="C290" s="921" t="s">
        <v>985</v>
      </c>
      <c r="D290" s="922" t="s">
        <v>986</v>
      </c>
      <c r="E290" s="936">
        <v>1</v>
      </c>
      <c r="F290" s="947">
        <v>43829</v>
      </c>
      <c r="G290" s="923">
        <v>239.8946292950084</v>
      </c>
      <c r="H290" s="929">
        <v>8.3333333333333332E-3</v>
      </c>
      <c r="I290" s="929">
        <v>0.35833333333333334</v>
      </c>
      <c r="J290" s="923">
        <v>153.93238713096372</v>
      </c>
      <c r="K290" s="922">
        <v>1</v>
      </c>
      <c r="L290" s="923">
        <v>153.93238713096372</v>
      </c>
      <c r="M290" s="923">
        <f t="shared" si="4"/>
        <v>23.989462929500842</v>
      </c>
    </row>
    <row r="291" spans="2:13" ht="75">
      <c r="B291" s="921" t="s">
        <v>988</v>
      </c>
      <c r="C291" s="921" t="s">
        <v>985</v>
      </c>
      <c r="D291" s="922" t="s">
        <v>986</v>
      </c>
      <c r="E291" s="936">
        <v>1</v>
      </c>
      <c r="F291" s="947">
        <v>43829</v>
      </c>
      <c r="G291" s="923">
        <v>159.92975286333893</v>
      </c>
      <c r="H291" s="929">
        <v>8.3333333333333332E-3</v>
      </c>
      <c r="I291" s="929">
        <v>0.35833333333333334</v>
      </c>
      <c r="J291" s="923">
        <v>102.62159142064249</v>
      </c>
      <c r="K291" s="922">
        <v>1</v>
      </c>
      <c r="L291" s="923">
        <v>102.62159142064249</v>
      </c>
      <c r="M291" s="923">
        <f t="shared" si="4"/>
        <v>15.992975286333895</v>
      </c>
    </row>
    <row r="292" spans="2:13" ht="75">
      <c r="B292" s="921" t="s">
        <v>988</v>
      </c>
      <c r="C292" s="921" t="s">
        <v>985</v>
      </c>
      <c r="D292" s="922" t="s">
        <v>986</v>
      </c>
      <c r="E292" s="936">
        <v>1</v>
      </c>
      <c r="F292" s="947">
        <v>43829</v>
      </c>
      <c r="G292" s="923">
        <v>79.964876431669467</v>
      </c>
      <c r="H292" s="929">
        <v>8.3333333333333332E-3</v>
      </c>
      <c r="I292" s="929">
        <v>0.35833333333333334</v>
      </c>
      <c r="J292" s="923">
        <v>51.310795710321244</v>
      </c>
      <c r="K292" s="922">
        <v>1</v>
      </c>
      <c r="L292" s="923">
        <v>51.310795710321244</v>
      </c>
      <c r="M292" s="923">
        <f t="shared" si="4"/>
        <v>7.9964876431669474</v>
      </c>
    </row>
    <row r="293" spans="2:13" ht="75">
      <c r="B293" s="921" t="s">
        <v>988</v>
      </c>
      <c r="C293" s="921" t="s">
        <v>985</v>
      </c>
      <c r="D293" s="922" t="s">
        <v>986</v>
      </c>
      <c r="E293" s="936">
        <v>1</v>
      </c>
      <c r="F293" s="947">
        <v>43829</v>
      </c>
      <c r="G293" s="923">
        <v>79.964876431669467</v>
      </c>
      <c r="H293" s="929">
        <v>8.3333333333333332E-3</v>
      </c>
      <c r="I293" s="929">
        <v>0.35833333333333334</v>
      </c>
      <c r="J293" s="923">
        <v>51.310795710321244</v>
      </c>
      <c r="K293" s="922">
        <v>1</v>
      </c>
      <c r="L293" s="923">
        <v>51.310795710321244</v>
      </c>
      <c r="M293" s="923">
        <f t="shared" si="4"/>
        <v>7.9964876431669474</v>
      </c>
    </row>
    <row r="294" spans="2:13" ht="75">
      <c r="B294" s="921" t="s">
        <v>984</v>
      </c>
      <c r="C294" s="921" t="s">
        <v>985</v>
      </c>
      <c r="D294" s="922" t="s">
        <v>986</v>
      </c>
      <c r="E294" s="936">
        <v>1</v>
      </c>
      <c r="F294" s="947">
        <v>43829</v>
      </c>
      <c r="G294" s="923">
        <v>456.60349305277197</v>
      </c>
      <c r="H294" s="929">
        <v>8.3333333333333332E-3</v>
      </c>
      <c r="I294" s="929">
        <v>0.35833333333333334</v>
      </c>
      <c r="J294" s="923">
        <v>292.9872413755287</v>
      </c>
      <c r="K294" s="922">
        <v>1</v>
      </c>
      <c r="L294" s="923">
        <v>292.9872413755287</v>
      </c>
      <c r="M294" s="923">
        <f t="shared" si="4"/>
        <v>45.660349305277201</v>
      </c>
    </row>
    <row r="295" spans="2:13" ht="75">
      <c r="B295" s="921" t="s">
        <v>987</v>
      </c>
      <c r="C295" s="921" t="s">
        <v>985</v>
      </c>
      <c r="D295" s="922" t="s">
        <v>986</v>
      </c>
      <c r="E295" s="936">
        <v>1</v>
      </c>
      <c r="F295" s="947">
        <v>43829</v>
      </c>
      <c r="G295" s="923">
        <v>32672.114668532908</v>
      </c>
      <c r="H295" s="929">
        <v>8.3333333333333332E-3</v>
      </c>
      <c r="I295" s="929">
        <v>0.35833333333333334</v>
      </c>
      <c r="J295" s="923">
        <v>20964.606912308616</v>
      </c>
      <c r="K295" s="922">
        <v>1</v>
      </c>
      <c r="L295" s="923">
        <v>20964.606912308616</v>
      </c>
      <c r="M295" s="923">
        <f t="shared" si="4"/>
        <v>3267.2114668532909</v>
      </c>
    </row>
    <row r="296" spans="2:13" ht="75">
      <c r="B296" s="921" t="s">
        <v>987</v>
      </c>
      <c r="C296" s="921" t="s">
        <v>985</v>
      </c>
      <c r="D296" s="922" t="s">
        <v>986</v>
      </c>
      <c r="E296" s="936">
        <v>1</v>
      </c>
      <c r="F296" s="947">
        <v>43829</v>
      </c>
      <c r="G296" s="923">
        <v>19306.249576860355</v>
      </c>
      <c r="H296" s="929">
        <v>8.3333333333333332E-3</v>
      </c>
      <c r="I296" s="929">
        <v>0.35833333333333334</v>
      </c>
      <c r="J296" s="923">
        <v>12388.176811818728</v>
      </c>
      <c r="K296" s="922">
        <v>1</v>
      </c>
      <c r="L296" s="923">
        <v>12388.176811818728</v>
      </c>
      <c r="M296" s="923">
        <f t="shared" si="4"/>
        <v>1930.6249576860355</v>
      </c>
    </row>
    <row r="297" spans="2:13" ht="75">
      <c r="B297" s="921" t="s">
        <v>987</v>
      </c>
      <c r="C297" s="921" t="s">
        <v>985</v>
      </c>
      <c r="D297" s="922" t="s">
        <v>986</v>
      </c>
      <c r="E297" s="936">
        <v>1</v>
      </c>
      <c r="F297" s="947">
        <v>43829</v>
      </c>
      <c r="G297" s="923">
        <v>20791.345698157304</v>
      </c>
      <c r="H297" s="929">
        <v>8.3333333333333332E-3</v>
      </c>
      <c r="I297" s="929">
        <v>0.35833333333333334</v>
      </c>
      <c r="J297" s="923">
        <v>13341.113489650936</v>
      </c>
      <c r="K297" s="922">
        <v>1</v>
      </c>
      <c r="L297" s="923">
        <v>13341.113489650936</v>
      </c>
      <c r="M297" s="923">
        <f t="shared" si="4"/>
        <v>2079.1345698157306</v>
      </c>
    </row>
    <row r="298" spans="2:13" ht="75">
      <c r="B298" s="921" t="s">
        <v>990</v>
      </c>
      <c r="C298" s="921" t="s">
        <v>985</v>
      </c>
      <c r="D298" s="922" t="s">
        <v>986</v>
      </c>
      <c r="E298" s="936">
        <v>1</v>
      </c>
      <c r="F298" s="947">
        <v>43829</v>
      </c>
      <c r="G298" s="923">
        <v>4180.4727034651842</v>
      </c>
      <c r="H298" s="929">
        <v>8.3333333333333332E-3</v>
      </c>
      <c r="I298" s="929">
        <v>0.35833333333333334</v>
      </c>
      <c r="J298" s="923">
        <v>2682.4699847234933</v>
      </c>
      <c r="K298" s="922">
        <v>1</v>
      </c>
      <c r="L298" s="923">
        <v>2682.4699847234933</v>
      </c>
      <c r="M298" s="923">
        <f t="shared" si="4"/>
        <v>418.04727034651842</v>
      </c>
    </row>
    <row r="299" spans="2:13" ht="75">
      <c r="B299" s="921" t="s">
        <v>988</v>
      </c>
      <c r="C299" s="921" t="s">
        <v>985</v>
      </c>
      <c r="D299" s="922" t="s">
        <v>986</v>
      </c>
      <c r="E299" s="936">
        <v>1</v>
      </c>
      <c r="F299" s="947">
        <v>43829</v>
      </c>
      <c r="G299" s="923">
        <v>959.5785171800336</v>
      </c>
      <c r="H299" s="929">
        <v>8.3333333333333332E-3</v>
      </c>
      <c r="I299" s="929">
        <v>0.35833333333333334</v>
      </c>
      <c r="J299" s="923">
        <v>615.72954852385487</v>
      </c>
      <c r="K299" s="922">
        <v>1</v>
      </c>
      <c r="L299" s="923">
        <v>615.72954852385487</v>
      </c>
      <c r="M299" s="923">
        <f t="shared" si="4"/>
        <v>95.957851718003369</v>
      </c>
    </row>
    <row r="300" spans="2:13" ht="75">
      <c r="B300" s="921" t="s">
        <v>988</v>
      </c>
      <c r="C300" s="921" t="s">
        <v>985</v>
      </c>
      <c r="D300" s="922" t="s">
        <v>986</v>
      </c>
      <c r="E300" s="936">
        <v>1</v>
      </c>
      <c r="F300" s="947">
        <v>43829</v>
      </c>
      <c r="G300" s="923">
        <v>1199.4731464750421</v>
      </c>
      <c r="H300" s="929">
        <v>8.3333333333333332E-3</v>
      </c>
      <c r="I300" s="929">
        <v>0.35833333333333334</v>
      </c>
      <c r="J300" s="923">
        <v>769.66193565481865</v>
      </c>
      <c r="K300" s="922">
        <v>1</v>
      </c>
      <c r="L300" s="923">
        <v>769.66193565481865</v>
      </c>
      <c r="M300" s="923">
        <f t="shared" si="4"/>
        <v>119.94731464750421</v>
      </c>
    </row>
    <row r="301" spans="2:13" ht="75">
      <c r="B301" s="921" t="s">
        <v>988</v>
      </c>
      <c r="C301" s="921" t="s">
        <v>985</v>
      </c>
      <c r="D301" s="922" t="s">
        <v>986</v>
      </c>
      <c r="E301" s="936">
        <v>1</v>
      </c>
      <c r="F301" s="947">
        <v>43829</v>
      </c>
      <c r="G301" s="923">
        <v>559.75413502168624</v>
      </c>
      <c r="H301" s="929">
        <v>8.3333333333333332E-3</v>
      </c>
      <c r="I301" s="929">
        <v>0.35833333333333334</v>
      </c>
      <c r="J301" s="923">
        <v>359.1755699722487</v>
      </c>
      <c r="K301" s="922">
        <v>1</v>
      </c>
      <c r="L301" s="923">
        <v>359.1755699722487</v>
      </c>
      <c r="M301" s="923">
        <f t="shared" si="4"/>
        <v>55.975413502168628</v>
      </c>
    </row>
    <row r="302" spans="2:13" ht="75">
      <c r="B302" s="921" t="s">
        <v>988</v>
      </c>
      <c r="C302" s="921" t="s">
        <v>985</v>
      </c>
      <c r="D302" s="922" t="s">
        <v>986</v>
      </c>
      <c r="E302" s="936">
        <v>1</v>
      </c>
      <c r="F302" s="947">
        <v>43829</v>
      </c>
      <c r="G302" s="923">
        <v>159.92975286333893</v>
      </c>
      <c r="H302" s="929">
        <v>8.3333333333333332E-3</v>
      </c>
      <c r="I302" s="929">
        <v>0.35833333333333334</v>
      </c>
      <c r="J302" s="923">
        <v>102.62159142064249</v>
      </c>
      <c r="K302" s="922">
        <v>1</v>
      </c>
      <c r="L302" s="923">
        <v>102.62159142064249</v>
      </c>
      <c r="M302" s="923">
        <f t="shared" si="4"/>
        <v>15.992975286333895</v>
      </c>
    </row>
    <row r="303" spans="2:13" ht="75">
      <c r="B303" s="921" t="s">
        <v>988</v>
      </c>
      <c r="C303" s="921" t="s">
        <v>985</v>
      </c>
      <c r="D303" s="922" t="s">
        <v>986</v>
      </c>
      <c r="E303" s="936">
        <v>1</v>
      </c>
      <c r="F303" s="947">
        <v>43829</v>
      </c>
      <c r="G303" s="923">
        <v>79.964876431669467</v>
      </c>
      <c r="H303" s="929">
        <v>8.3333333333333332E-3</v>
      </c>
      <c r="I303" s="929">
        <v>0.35833333333333334</v>
      </c>
      <c r="J303" s="923">
        <v>51.310795710321244</v>
      </c>
      <c r="K303" s="922">
        <v>1</v>
      </c>
      <c r="L303" s="923">
        <v>51.310795710321244</v>
      </c>
      <c r="M303" s="923">
        <f t="shared" si="4"/>
        <v>7.9964876431669474</v>
      </c>
    </row>
    <row r="304" spans="2:13" ht="75">
      <c r="B304" s="921" t="s">
        <v>988</v>
      </c>
      <c r="C304" s="921" t="s">
        <v>985</v>
      </c>
      <c r="D304" s="922" t="s">
        <v>986</v>
      </c>
      <c r="E304" s="936">
        <v>1</v>
      </c>
      <c r="F304" s="947">
        <v>43829</v>
      </c>
      <c r="G304" s="923">
        <v>79.964876431669467</v>
      </c>
      <c r="H304" s="929">
        <v>8.3333333333333332E-3</v>
      </c>
      <c r="I304" s="929">
        <v>0.35833333333333334</v>
      </c>
      <c r="J304" s="923">
        <v>51.310795710321244</v>
      </c>
      <c r="K304" s="922">
        <v>1</v>
      </c>
      <c r="L304" s="923">
        <v>51.310795710321244</v>
      </c>
      <c r="M304" s="923">
        <f t="shared" si="4"/>
        <v>7.9964876431669474</v>
      </c>
    </row>
    <row r="305" spans="2:13" ht="75">
      <c r="B305" s="921" t="s">
        <v>984</v>
      </c>
      <c r="C305" s="921" t="s">
        <v>985</v>
      </c>
      <c r="D305" s="922" t="s">
        <v>986</v>
      </c>
      <c r="E305" s="936">
        <v>1</v>
      </c>
      <c r="F305" s="947">
        <v>43829</v>
      </c>
      <c r="G305" s="923">
        <v>456.60349305277197</v>
      </c>
      <c r="H305" s="929">
        <v>8.3333333333333332E-3</v>
      </c>
      <c r="I305" s="929">
        <v>0.35833333333333334</v>
      </c>
      <c r="J305" s="923">
        <v>292.9872413755287</v>
      </c>
      <c r="K305" s="922">
        <v>1</v>
      </c>
      <c r="L305" s="923">
        <v>292.9872413755287</v>
      </c>
      <c r="M305" s="923">
        <f t="shared" si="4"/>
        <v>45.660349305277201</v>
      </c>
    </row>
    <row r="306" spans="2:13" ht="75">
      <c r="B306" s="921" t="s">
        <v>988</v>
      </c>
      <c r="C306" s="921" t="s">
        <v>985</v>
      </c>
      <c r="D306" s="922" t="s">
        <v>986</v>
      </c>
      <c r="E306" s="936">
        <v>1</v>
      </c>
      <c r="F306" s="947">
        <v>43829</v>
      </c>
      <c r="G306" s="923">
        <v>1119.5082700433725</v>
      </c>
      <c r="H306" s="929">
        <v>8.3333333333333332E-3</v>
      </c>
      <c r="I306" s="929">
        <v>0.35833333333333334</v>
      </c>
      <c r="J306" s="923">
        <v>718.35113994449739</v>
      </c>
      <c r="K306" s="922">
        <v>1</v>
      </c>
      <c r="L306" s="923">
        <v>718.35113994449739</v>
      </c>
      <c r="M306" s="923">
        <f t="shared" si="4"/>
        <v>111.95082700433726</v>
      </c>
    </row>
    <row r="307" spans="2:13" ht="75">
      <c r="B307" s="921" t="s">
        <v>988</v>
      </c>
      <c r="C307" s="921" t="s">
        <v>985</v>
      </c>
      <c r="D307" s="922" t="s">
        <v>986</v>
      </c>
      <c r="E307" s="936">
        <v>1</v>
      </c>
      <c r="F307" s="947">
        <v>43829</v>
      </c>
      <c r="G307" s="923">
        <v>1039.5433936117031</v>
      </c>
      <c r="H307" s="929">
        <v>8.3333333333333332E-3</v>
      </c>
      <c r="I307" s="929">
        <v>0.35833333333333334</v>
      </c>
      <c r="J307" s="923">
        <v>667.04034423417613</v>
      </c>
      <c r="K307" s="922">
        <v>1</v>
      </c>
      <c r="L307" s="923">
        <v>667.04034423417613</v>
      </c>
      <c r="M307" s="923">
        <f t="shared" si="4"/>
        <v>103.95433936117031</v>
      </c>
    </row>
    <row r="308" spans="2:13" ht="75">
      <c r="B308" s="921" t="s">
        <v>988</v>
      </c>
      <c r="C308" s="921" t="s">
        <v>985</v>
      </c>
      <c r="D308" s="922" t="s">
        <v>986</v>
      </c>
      <c r="E308" s="936">
        <v>1</v>
      </c>
      <c r="F308" s="947">
        <v>43829</v>
      </c>
      <c r="G308" s="923">
        <v>559.75413502168624</v>
      </c>
      <c r="H308" s="929">
        <v>8.3333333333333332E-3</v>
      </c>
      <c r="I308" s="929">
        <v>0.35833333333333334</v>
      </c>
      <c r="J308" s="923">
        <v>359.1755699722487</v>
      </c>
      <c r="K308" s="922">
        <v>1</v>
      </c>
      <c r="L308" s="923">
        <v>359.1755699722487</v>
      </c>
      <c r="M308" s="923">
        <f t="shared" si="4"/>
        <v>55.975413502168628</v>
      </c>
    </row>
    <row r="309" spans="2:13" ht="75">
      <c r="B309" s="921" t="s">
        <v>987</v>
      </c>
      <c r="C309" s="921" t="s">
        <v>985</v>
      </c>
      <c r="D309" s="922" t="s">
        <v>986</v>
      </c>
      <c r="E309" s="936">
        <v>1</v>
      </c>
      <c r="F309" s="947">
        <v>43829</v>
      </c>
      <c r="G309" s="923">
        <v>1485.0961212969503</v>
      </c>
      <c r="H309" s="929">
        <v>8.3333333333333332E-3</v>
      </c>
      <c r="I309" s="929">
        <v>0.35833333333333334</v>
      </c>
      <c r="J309" s="923">
        <v>952.93667783220974</v>
      </c>
      <c r="K309" s="922">
        <v>1</v>
      </c>
      <c r="L309" s="923">
        <v>952.93667783220974</v>
      </c>
      <c r="M309" s="923">
        <f t="shared" si="4"/>
        <v>148.50961212969503</v>
      </c>
    </row>
    <row r="310" spans="2:13" ht="75">
      <c r="B310" s="921" t="s">
        <v>984</v>
      </c>
      <c r="C310" s="921" t="s">
        <v>985</v>
      </c>
      <c r="D310" s="922" t="s">
        <v>986</v>
      </c>
      <c r="E310" s="936">
        <v>1</v>
      </c>
      <c r="F310" s="947">
        <v>43829</v>
      </c>
      <c r="G310" s="923">
        <v>456.60349305277197</v>
      </c>
      <c r="H310" s="929">
        <v>8.3333333333333332E-3</v>
      </c>
      <c r="I310" s="929">
        <v>0.35833333333333334</v>
      </c>
      <c r="J310" s="923">
        <v>292.9872413755287</v>
      </c>
      <c r="K310" s="922">
        <v>1</v>
      </c>
      <c r="L310" s="923">
        <v>292.9872413755287</v>
      </c>
      <c r="M310" s="923">
        <f t="shared" si="4"/>
        <v>45.660349305277201</v>
      </c>
    </row>
    <row r="311" spans="2:13" ht="75">
      <c r="B311" s="921" t="s">
        <v>988</v>
      </c>
      <c r="C311" s="921" t="s">
        <v>985</v>
      </c>
      <c r="D311" s="922" t="s">
        <v>986</v>
      </c>
      <c r="E311" s="936">
        <v>1</v>
      </c>
      <c r="F311" s="947">
        <v>43829</v>
      </c>
      <c r="G311" s="923">
        <v>399.82438215834736</v>
      </c>
      <c r="H311" s="929">
        <v>8.3333333333333332E-3</v>
      </c>
      <c r="I311" s="929">
        <v>0.35833333333333334</v>
      </c>
      <c r="J311" s="923">
        <v>256.55397855160624</v>
      </c>
      <c r="K311" s="922">
        <v>1</v>
      </c>
      <c r="L311" s="923">
        <v>256.55397855160624</v>
      </c>
      <c r="M311" s="923">
        <f t="shared" si="4"/>
        <v>39.98243821583474</v>
      </c>
    </row>
    <row r="312" spans="2:13" ht="75">
      <c r="B312" s="921" t="s">
        <v>988</v>
      </c>
      <c r="C312" s="921" t="s">
        <v>985</v>
      </c>
      <c r="D312" s="922" t="s">
        <v>986</v>
      </c>
      <c r="E312" s="936">
        <v>1</v>
      </c>
      <c r="F312" s="947">
        <v>43829</v>
      </c>
      <c r="G312" s="923">
        <v>79.964876431669467</v>
      </c>
      <c r="H312" s="929">
        <v>8.3333333333333332E-3</v>
      </c>
      <c r="I312" s="929">
        <v>0.35833333333333334</v>
      </c>
      <c r="J312" s="923">
        <v>51.310795710321244</v>
      </c>
      <c r="K312" s="922">
        <v>1</v>
      </c>
      <c r="L312" s="923">
        <v>51.310795710321244</v>
      </c>
      <c r="M312" s="923">
        <f t="shared" si="4"/>
        <v>7.9964876431669474</v>
      </c>
    </row>
    <row r="313" spans="2:13" ht="75">
      <c r="B313" s="921" t="s">
        <v>988</v>
      </c>
      <c r="C313" s="921" t="s">
        <v>985</v>
      </c>
      <c r="D313" s="922" t="s">
        <v>986</v>
      </c>
      <c r="E313" s="936">
        <v>1</v>
      </c>
      <c r="F313" s="947">
        <v>43829</v>
      </c>
      <c r="G313" s="923">
        <v>239.8946292950084</v>
      </c>
      <c r="H313" s="929">
        <v>8.3333333333333332E-3</v>
      </c>
      <c r="I313" s="929">
        <v>0.35833333333333334</v>
      </c>
      <c r="J313" s="923">
        <v>153.93238713096372</v>
      </c>
      <c r="K313" s="922">
        <v>1</v>
      </c>
      <c r="L313" s="923">
        <v>153.93238713096372</v>
      </c>
      <c r="M313" s="923">
        <f t="shared" si="4"/>
        <v>23.989462929500842</v>
      </c>
    </row>
    <row r="314" spans="2:13" ht="75">
      <c r="B314" s="921" t="s">
        <v>984</v>
      </c>
      <c r="C314" s="921" t="s">
        <v>985</v>
      </c>
      <c r="D314" s="922" t="s">
        <v>986</v>
      </c>
      <c r="E314" s="936">
        <v>1</v>
      </c>
      <c r="F314" s="947">
        <v>43829</v>
      </c>
      <c r="G314" s="923">
        <v>456.60349305277197</v>
      </c>
      <c r="H314" s="929">
        <v>8.3333333333333332E-3</v>
      </c>
      <c r="I314" s="929">
        <v>0.35833333333333334</v>
      </c>
      <c r="J314" s="923">
        <v>292.9872413755287</v>
      </c>
      <c r="K314" s="922">
        <v>1</v>
      </c>
      <c r="L314" s="923">
        <v>292.9872413755287</v>
      </c>
      <c r="M314" s="923">
        <f t="shared" si="4"/>
        <v>45.660349305277201</v>
      </c>
    </row>
    <row r="315" spans="2:13" ht="75">
      <c r="B315" s="921" t="s">
        <v>987</v>
      </c>
      <c r="C315" s="921" t="s">
        <v>985</v>
      </c>
      <c r="D315" s="922" t="s">
        <v>986</v>
      </c>
      <c r="E315" s="936">
        <v>1</v>
      </c>
      <c r="F315" s="947">
        <v>43829</v>
      </c>
      <c r="G315" s="923">
        <v>1485.0961212969503</v>
      </c>
      <c r="H315" s="929">
        <v>8.3333333333333332E-3</v>
      </c>
      <c r="I315" s="929">
        <v>0.35833333333333334</v>
      </c>
      <c r="J315" s="923">
        <v>952.93667783220974</v>
      </c>
      <c r="K315" s="922">
        <v>1</v>
      </c>
      <c r="L315" s="923">
        <v>952.93667783220974</v>
      </c>
      <c r="M315" s="923">
        <f t="shared" si="4"/>
        <v>148.50961212969503</v>
      </c>
    </row>
    <row r="316" spans="2:13" ht="75">
      <c r="B316" s="921" t="s">
        <v>987</v>
      </c>
      <c r="C316" s="921" t="s">
        <v>985</v>
      </c>
      <c r="D316" s="922" t="s">
        <v>986</v>
      </c>
      <c r="E316" s="936">
        <v>1</v>
      </c>
      <c r="F316" s="947">
        <v>43829</v>
      </c>
      <c r="G316" s="923">
        <v>1485.0961212969503</v>
      </c>
      <c r="H316" s="929">
        <v>8.3333333333333332E-3</v>
      </c>
      <c r="I316" s="929">
        <v>0.35833333333333334</v>
      </c>
      <c r="J316" s="923">
        <v>952.93667783220974</v>
      </c>
      <c r="K316" s="922">
        <v>1</v>
      </c>
      <c r="L316" s="923">
        <v>952.93667783220974</v>
      </c>
      <c r="M316" s="923">
        <f t="shared" si="4"/>
        <v>148.50961212969503</v>
      </c>
    </row>
    <row r="317" spans="2:13" ht="75">
      <c r="B317" s="921" t="s">
        <v>988</v>
      </c>
      <c r="C317" s="921" t="s">
        <v>985</v>
      </c>
      <c r="D317" s="922" t="s">
        <v>986</v>
      </c>
      <c r="E317" s="936">
        <v>1</v>
      </c>
      <c r="F317" s="947">
        <v>43829</v>
      </c>
      <c r="G317" s="923">
        <v>1199.4731464750421</v>
      </c>
      <c r="H317" s="929">
        <v>8.3333333333333332E-3</v>
      </c>
      <c r="I317" s="929">
        <v>0.35833333333333334</v>
      </c>
      <c r="J317" s="923">
        <v>769.66193565481865</v>
      </c>
      <c r="K317" s="922">
        <v>1</v>
      </c>
      <c r="L317" s="923">
        <v>769.66193565481865</v>
      </c>
      <c r="M317" s="923">
        <f t="shared" si="4"/>
        <v>119.94731464750421</v>
      </c>
    </row>
    <row r="318" spans="2:13" ht="75">
      <c r="B318" s="921" t="s">
        <v>988</v>
      </c>
      <c r="C318" s="921" t="s">
        <v>985</v>
      </c>
      <c r="D318" s="922" t="s">
        <v>986</v>
      </c>
      <c r="E318" s="936">
        <v>1</v>
      </c>
      <c r="F318" s="947">
        <v>43829</v>
      </c>
      <c r="G318" s="923">
        <v>1759.2272814967282</v>
      </c>
      <c r="H318" s="929">
        <v>8.3333333333333332E-3</v>
      </c>
      <c r="I318" s="929">
        <v>0.35833333333333334</v>
      </c>
      <c r="J318" s="923">
        <v>1128.8375056270672</v>
      </c>
      <c r="K318" s="922">
        <v>1</v>
      </c>
      <c r="L318" s="923">
        <v>1128.8375056270672</v>
      </c>
      <c r="M318" s="923">
        <f t="shared" si="4"/>
        <v>175.92272814967282</v>
      </c>
    </row>
    <row r="319" spans="2:13" ht="75">
      <c r="B319" s="921" t="s">
        <v>988</v>
      </c>
      <c r="C319" s="921" t="s">
        <v>985</v>
      </c>
      <c r="D319" s="922" t="s">
        <v>986</v>
      </c>
      <c r="E319" s="936">
        <v>1</v>
      </c>
      <c r="F319" s="947">
        <v>43829</v>
      </c>
      <c r="G319" s="923">
        <v>479.7892585900168</v>
      </c>
      <c r="H319" s="929">
        <v>8.3333333333333332E-3</v>
      </c>
      <c r="I319" s="929">
        <v>0.35833333333333334</v>
      </c>
      <c r="J319" s="923">
        <v>307.86477426192744</v>
      </c>
      <c r="K319" s="922">
        <v>1</v>
      </c>
      <c r="L319" s="923">
        <v>307.86477426192744</v>
      </c>
      <c r="M319" s="923">
        <f t="shared" si="4"/>
        <v>47.978925859001684</v>
      </c>
    </row>
    <row r="320" spans="2:13" ht="75">
      <c r="B320" s="921" t="s">
        <v>988</v>
      </c>
      <c r="C320" s="921" t="s">
        <v>985</v>
      </c>
      <c r="D320" s="922" t="s">
        <v>986</v>
      </c>
      <c r="E320" s="936">
        <v>1</v>
      </c>
      <c r="F320" s="947">
        <v>43829</v>
      </c>
      <c r="G320" s="923">
        <v>1919.1570343600672</v>
      </c>
      <c r="H320" s="929">
        <v>8.3333333333333332E-3</v>
      </c>
      <c r="I320" s="929">
        <v>0.35833333333333334</v>
      </c>
      <c r="J320" s="923">
        <v>1231.4590970477097</v>
      </c>
      <c r="K320" s="922">
        <v>1</v>
      </c>
      <c r="L320" s="923">
        <v>1231.4590970477097</v>
      </c>
      <c r="M320" s="923">
        <f t="shared" si="4"/>
        <v>191.91570343600674</v>
      </c>
    </row>
    <row r="321" spans="2:13" ht="75">
      <c r="B321" s="921" t="s">
        <v>988</v>
      </c>
      <c r="C321" s="921" t="s">
        <v>985</v>
      </c>
      <c r="D321" s="922" t="s">
        <v>986</v>
      </c>
      <c r="E321" s="936">
        <v>1</v>
      </c>
      <c r="F321" s="947">
        <v>43829</v>
      </c>
      <c r="G321" s="923">
        <v>799.64876431669472</v>
      </c>
      <c r="H321" s="929">
        <v>8.3333333333333332E-3</v>
      </c>
      <c r="I321" s="929">
        <v>0.35833333333333334</v>
      </c>
      <c r="J321" s="923">
        <v>513.10795710321247</v>
      </c>
      <c r="K321" s="922">
        <v>1</v>
      </c>
      <c r="L321" s="923">
        <v>513.10795710321247</v>
      </c>
      <c r="M321" s="923">
        <f t="shared" si="4"/>
        <v>79.964876431669481</v>
      </c>
    </row>
    <row r="322" spans="2:13" ht="75">
      <c r="B322" s="921" t="s">
        <v>988</v>
      </c>
      <c r="C322" s="921" t="s">
        <v>985</v>
      </c>
      <c r="D322" s="922" t="s">
        <v>986</v>
      </c>
      <c r="E322" s="936">
        <v>1</v>
      </c>
      <c r="F322" s="947">
        <v>43829</v>
      </c>
      <c r="G322" s="923">
        <v>559.75413502168624</v>
      </c>
      <c r="H322" s="929">
        <v>8.3333333333333332E-3</v>
      </c>
      <c r="I322" s="929">
        <v>0.35833333333333334</v>
      </c>
      <c r="J322" s="923">
        <v>359.1755699722487</v>
      </c>
      <c r="K322" s="922">
        <v>1</v>
      </c>
      <c r="L322" s="923">
        <v>359.1755699722487</v>
      </c>
      <c r="M322" s="923">
        <f t="shared" si="4"/>
        <v>55.975413502168628</v>
      </c>
    </row>
    <row r="323" spans="2:13" ht="75">
      <c r="B323" s="921" t="s">
        <v>988</v>
      </c>
      <c r="C323" s="921" t="s">
        <v>985</v>
      </c>
      <c r="D323" s="922" t="s">
        <v>986</v>
      </c>
      <c r="E323" s="936">
        <v>1</v>
      </c>
      <c r="F323" s="947">
        <v>43829</v>
      </c>
      <c r="G323" s="923">
        <v>1279.4380229067115</v>
      </c>
      <c r="H323" s="929">
        <v>8.3333333333333332E-3</v>
      </c>
      <c r="I323" s="929">
        <v>0.35833333333333334</v>
      </c>
      <c r="J323" s="923">
        <v>820.97273136513991</v>
      </c>
      <c r="K323" s="922">
        <v>1</v>
      </c>
      <c r="L323" s="923">
        <v>820.97273136513991</v>
      </c>
      <c r="M323" s="923">
        <f t="shared" si="4"/>
        <v>127.94380229067116</v>
      </c>
    </row>
    <row r="324" spans="2:13" ht="75">
      <c r="B324" s="921" t="s">
        <v>988</v>
      </c>
      <c r="C324" s="921" t="s">
        <v>985</v>
      </c>
      <c r="D324" s="922" t="s">
        <v>986</v>
      </c>
      <c r="E324" s="936">
        <v>1</v>
      </c>
      <c r="F324" s="947">
        <v>43829</v>
      </c>
      <c r="G324" s="923">
        <v>719.68388788502523</v>
      </c>
      <c r="H324" s="929">
        <v>8.3333333333333332E-3</v>
      </c>
      <c r="I324" s="929">
        <v>0.35833333333333334</v>
      </c>
      <c r="J324" s="923">
        <v>461.79716139289121</v>
      </c>
      <c r="K324" s="922">
        <v>1</v>
      </c>
      <c r="L324" s="923">
        <v>461.79716139289121</v>
      </c>
      <c r="M324" s="923">
        <f t="shared" si="4"/>
        <v>71.968388788502523</v>
      </c>
    </row>
    <row r="325" spans="2:13" ht="75">
      <c r="B325" s="921" t="s">
        <v>988</v>
      </c>
      <c r="C325" s="921" t="s">
        <v>985</v>
      </c>
      <c r="D325" s="922" t="s">
        <v>986</v>
      </c>
      <c r="E325" s="936">
        <v>1</v>
      </c>
      <c r="F325" s="947">
        <v>43829</v>
      </c>
      <c r="G325" s="923">
        <v>1679.2624050650588</v>
      </c>
      <c r="H325" s="929">
        <v>8.3333333333333332E-3</v>
      </c>
      <c r="I325" s="929">
        <v>0.35833333333333334</v>
      </c>
      <c r="J325" s="923">
        <v>1077.5267099167461</v>
      </c>
      <c r="K325" s="922">
        <v>1</v>
      </c>
      <c r="L325" s="923">
        <v>1077.5267099167461</v>
      </c>
      <c r="M325" s="923">
        <f t="shared" si="4"/>
        <v>167.92624050650591</v>
      </c>
    </row>
    <row r="326" spans="2:13" ht="75">
      <c r="B326" s="921" t="s">
        <v>984</v>
      </c>
      <c r="C326" s="921" t="s">
        <v>985</v>
      </c>
      <c r="D326" s="922" t="s">
        <v>986</v>
      </c>
      <c r="E326" s="936">
        <v>1</v>
      </c>
      <c r="F326" s="947">
        <v>43829</v>
      </c>
      <c r="G326" s="923">
        <v>456.60349305277197</v>
      </c>
      <c r="H326" s="929">
        <v>8.3333333333333332E-3</v>
      </c>
      <c r="I326" s="929">
        <v>0.35833333333333334</v>
      </c>
      <c r="J326" s="923">
        <v>292.9872413755287</v>
      </c>
      <c r="K326" s="922">
        <v>1</v>
      </c>
      <c r="L326" s="923">
        <v>292.9872413755287</v>
      </c>
      <c r="M326" s="923">
        <f t="shared" si="4"/>
        <v>45.660349305277201</v>
      </c>
    </row>
    <row r="327" spans="2:13" ht="75">
      <c r="B327" s="921" t="s">
        <v>988</v>
      </c>
      <c r="C327" s="921" t="s">
        <v>985</v>
      </c>
      <c r="D327" s="922" t="s">
        <v>986</v>
      </c>
      <c r="E327" s="936">
        <v>1</v>
      </c>
      <c r="F327" s="947">
        <v>43829</v>
      </c>
      <c r="G327" s="923">
        <v>2079.0867872234062</v>
      </c>
      <c r="H327" s="929">
        <v>8.3333333333333332E-3</v>
      </c>
      <c r="I327" s="929">
        <v>0.35833333333333334</v>
      </c>
      <c r="J327" s="923">
        <v>1334.0806884683523</v>
      </c>
      <c r="K327" s="922">
        <v>1</v>
      </c>
      <c r="L327" s="923">
        <v>1334.0806884683523</v>
      </c>
      <c r="M327" s="923">
        <f t="shared" si="4"/>
        <v>207.90867872234062</v>
      </c>
    </row>
    <row r="328" spans="2:13" ht="75">
      <c r="B328" s="921" t="s">
        <v>988</v>
      </c>
      <c r="C328" s="921" t="s">
        <v>985</v>
      </c>
      <c r="D328" s="922" t="s">
        <v>986</v>
      </c>
      <c r="E328" s="936">
        <v>1</v>
      </c>
      <c r="F328" s="947">
        <v>43829</v>
      </c>
      <c r="G328" s="923">
        <v>1119.5082700433725</v>
      </c>
      <c r="H328" s="929">
        <v>8.3333333333333332E-3</v>
      </c>
      <c r="I328" s="929">
        <v>0.35833333333333334</v>
      </c>
      <c r="J328" s="923">
        <v>718.35113994449739</v>
      </c>
      <c r="K328" s="922">
        <v>1</v>
      </c>
      <c r="L328" s="923">
        <v>718.35113994449739</v>
      </c>
      <c r="M328" s="923">
        <f t="shared" si="4"/>
        <v>111.95082700433726</v>
      </c>
    </row>
    <row r="329" spans="2:13" ht="75">
      <c r="B329" s="921" t="s">
        <v>988</v>
      </c>
      <c r="C329" s="921" t="s">
        <v>985</v>
      </c>
      <c r="D329" s="922" t="s">
        <v>986</v>
      </c>
      <c r="E329" s="936">
        <v>1</v>
      </c>
      <c r="F329" s="947">
        <v>43829</v>
      </c>
      <c r="G329" s="923">
        <v>959.5785171800336</v>
      </c>
      <c r="H329" s="929">
        <v>8.3333333333333332E-3</v>
      </c>
      <c r="I329" s="929">
        <v>0.35833333333333334</v>
      </c>
      <c r="J329" s="923">
        <v>615.72954852385487</v>
      </c>
      <c r="K329" s="922">
        <v>1</v>
      </c>
      <c r="L329" s="923">
        <v>615.72954852385487</v>
      </c>
      <c r="M329" s="923">
        <f t="shared" si="4"/>
        <v>95.957851718003369</v>
      </c>
    </row>
    <row r="330" spans="2:13" ht="75">
      <c r="B330" s="921" t="s">
        <v>988</v>
      </c>
      <c r="C330" s="921" t="s">
        <v>985</v>
      </c>
      <c r="D330" s="922" t="s">
        <v>986</v>
      </c>
      <c r="E330" s="936">
        <v>1</v>
      </c>
      <c r="F330" s="947">
        <v>43829</v>
      </c>
      <c r="G330" s="923">
        <v>479.7892585900168</v>
      </c>
      <c r="H330" s="929">
        <v>8.3333333333333332E-3</v>
      </c>
      <c r="I330" s="929">
        <v>0.35833333333333334</v>
      </c>
      <c r="J330" s="923">
        <v>307.86477426192744</v>
      </c>
      <c r="K330" s="922">
        <v>1</v>
      </c>
      <c r="L330" s="923">
        <v>307.86477426192744</v>
      </c>
      <c r="M330" s="923">
        <f t="shared" si="4"/>
        <v>47.978925859001684</v>
      </c>
    </row>
    <row r="331" spans="2:13" ht="75">
      <c r="B331" s="921" t="s">
        <v>988</v>
      </c>
      <c r="C331" s="921" t="s">
        <v>985</v>
      </c>
      <c r="D331" s="922" t="s">
        <v>986</v>
      </c>
      <c r="E331" s="936">
        <v>1</v>
      </c>
      <c r="F331" s="947">
        <v>43829</v>
      </c>
      <c r="G331" s="923">
        <v>479.7892585900168</v>
      </c>
      <c r="H331" s="929">
        <v>8.3333333333333332E-3</v>
      </c>
      <c r="I331" s="929">
        <v>0.35833333333333334</v>
      </c>
      <c r="J331" s="923">
        <v>307.86477426192744</v>
      </c>
      <c r="K331" s="922">
        <v>1</v>
      </c>
      <c r="L331" s="923">
        <v>307.86477426192744</v>
      </c>
      <c r="M331" s="923">
        <f t="shared" ref="M331:M394" si="5">IF(L331=0,"",IF(I331=100%,0,(H331*12)*(G331*E331*K331)))</f>
        <v>47.978925859001684</v>
      </c>
    </row>
    <row r="332" spans="2:13" ht="75">
      <c r="B332" s="921" t="s">
        <v>988</v>
      </c>
      <c r="C332" s="921" t="s">
        <v>985</v>
      </c>
      <c r="D332" s="922" t="s">
        <v>986</v>
      </c>
      <c r="E332" s="936">
        <v>1</v>
      </c>
      <c r="F332" s="947">
        <v>43829</v>
      </c>
      <c r="G332" s="923">
        <v>559.75413502168624</v>
      </c>
      <c r="H332" s="929">
        <v>8.3333333333333332E-3</v>
      </c>
      <c r="I332" s="929">
        <v>0.35833333333333334</v>
      </c>
      <c r="J332" s="923">
        <v>359.1755699722487</v>
      </c>
      <c r="K332" s="922">
        <v>1</v>
      </c>
      <c r="L332" s="923">
        <v>359.1755699722487</v>
      </c>
      <c r="M332" s="923">
        <f t="shared" si="5"/>
        <v>55.975413502168628</v>
      </c>
    </row>
    <row r="333" spans="2:13" ht="75">
      <c r="B333" s="921" t="s">
        <v>988</v>
      </c>
      <c r="C333" s="921" t="s">
        <v>985</v>
      </c>
      <c r="D333" s="922" t="s">
        <v>986</v>
      </c>
      <c r="E333" s="936">
        <v>1</v>
      </c>
      <c r="F333" s="947">
        <v>43829</v>
      </c>
      <c r="G333" s="923">
        <v>1759.2272814967282</v>
      </c>
      <c r="H333" s="929">
        <v>8.3333333333333332E-3</v>
      </c>
      <c r="I333" s="929">
        <v>0.35833333333333334</v>
      </c>
      <c r="J333" s="923">
        <v>1128.8375056270672</v>
      </c>
      <c r="K333" s="922">
        <v>1</v>
      </c>
      <c r="L333" s="923">
        <v>1128.8375056270672</v>
      </c>
      <c r="M333" s="923">
        <f t="shared" si="5"/>
        <v>175.92272814967282</v>
      </c>
    </row>
    <row r="334" spans="2:13" ht="75">
      <c r="B334" s="921" t="s">
        <v>988</v>
      </c>
      <c r="C334" s="921" t="s">
        <v>985</v>
      </c>
      <c r="D334" s="922" t="s">
        <v>986</v>
      </c>
      <c r="E334" s="936">
        <v>1</v>
      </c>
      <c r="F334" s="947">
        <v>43829</v>
      </c>
      <c r="G334" s="923">
        <v>1759.2272814967282</v>
      </c>
      <c r="H334" s="929">
        <v>8.3333333333333332E-3</v>
      </c>
      <c r="I334" s="929">
        <v>0.35833333333333334</v>
      </c>
      <c r="J334" s="923">
        <v>1128.8375056270672</v>
      </c>
      <c r="K334" s="922">
        <v>1</v>
      </c>
      <c r="L334" s="923">
        <v>1128.8375056270672</v>
      </c>
      <c r="M334" s="923">
        <f t="shared" si="5"/>
        <v>175.92272814967282</v>
      </c>
    </row>
    <row r="335" spans="2:13" ht="75">
      <c r="B335" s="921" t="s">
        <v>988</v>
      </c>
      <c r="C335" s="921" t="s">
        <v>985</v>
      </c>
      <c r="D335" s="922" t="s">
        <v>986</v>
      </c>
      <c r="E335" s="936">
        <v>1</v>
      </c>
      <c r="F335" s="947">
        <v>43829</v>
      </c>
      <c r="G335" s="923">
        <v>2718.8057986767617</v>
      </c>
      <c r="H335" s="929">
        <v>8.3333333333333332E-3</v>
      </c>
      <c r="I335" s="929">
        <v>0.35833333333333334</v>
      </c>
      <c r="J335" s="923">
        <v>1744.5670541509221</v>
      </c>
      <c r="K335" s="922">
        <v>1</v>
      </c>
      <c r="L335" s="923">
        <v>1744.5670541509221</v>
      </c>
      <c r="M335" s="923">
        <f t="shared" si="5"/>
        <v>271.8805798676762</v>
      </c>
    </row>
    <row r="336" spans="2:13" ht="75">
      <c r="B336" s="921" t="s">
        <v>984</v>
      </c>
      <c r="C336" s="921" t="s">
        <v>985</v>
      </c>
      <c r="D336" s="922" t="s">
        <v>986</v>
      </c>
      <c r="E336" s="936">
        <v>1</v>
      </c>
      <c r="F336" s="947">
        <v>43829</v>
      </c>
      <c r="G336" s="923">
        <v>456.60349305277197</v>
      </c>
      <c r="H336" s="929">
        <v>8.3333333333333332E-3</v>
      </c>
      <c r="I336" s="929">
        <v>0.35833333333333334</v>
      </c>
      <c r="J336" s="923">
        <v>292.9872413755287</v>
      </c>
      <c r="K336" s="922">
        <v>1</v>
      </c>
      <c r="L336" s="923">
        <v>292.9872413755287</v>
      </c>
      <c r="M336" s="923">
        <f t="shared" si="5"/>
        <v>45.660349305277201</v>
      </c>
    </row>
    <row r="337" spans="2:13" ht="75">
      <c r="B337" s="921" t="s">
        <v>984</v>
      </c>
      <c r="C337" s="921" t="s">
        <v>985</v>
      </c>
      <c r="D337" s="922" t="s">
        <v>986</v>
      </c>
      <c r="E337" s="936">
        <v>1</v>
      </c>
      <c r="F337" s="947">
        <v>43829</v>
      </c>
      <c r="G337" s="923">
        <v>456.60349305277197</v>
      </c>
      <c r="H337" s="929">
        <v>8.3333333333333332E-3</v>
      </c>
      <c r="I337" s="929">
        <v>0.35833333333333334</v>
      </c>
      <c r="J337" s="923">
        <v>292.9872413755287</v>
      </c>
      <c r="K337" s="922">
        <v>1</v>
      </c>
      <c r="L337" s="923">
        <v>292.9872413755287</v>
      </c>
      <c r="M337" s="923">
        <f t="shared" si="5"/>
        <v>45.660349305277201</v>
      </c>
    </row>
    <row r="338" spans="2:13" ht="75">
      <c r="B338" s="921" t="s">
        <v>987</v>
      </c>
      <c r="C338" s="921" t="s">
        <v>985</v>
      </c>
      <c r="D338" s="922" t="s">
        <v>986</v>
      </c>
      <c r="E338" s="936">
        <v>1</v>
      </c>
      <c r="F338" s="947">
        <v>43829</v>
      </c>
      <c r="G338" s="923">
        <v>1485.0961212969503</v>
      </c>
      <c r="H338" s="929">
        <v>8.3333333333333332E-3</v>
      </c>
      <c r="I338" s="929">
        <v>0.35833333333333334</v>
      </c>
      <c r="J338" s="923">
        <v>952.93667783220974</v>
      </c>
      <c r="K338" s="922">
        <v>1</v>
      </c>
      <c r="L338" s="923">
        <v>952.93667783220974</v>
      </c>
      <c r="M338" s="923">
        <f t="shared" si="5"/>
        <v>148.50961212969503</v>
      </c>
    </row>
    <row r="339" spans="2:13" ht="75">
      <c r="B339" s="921" t="s">
        <v>988</v>
      </c>
      <c r="C339" s="921" t="s">
        <v>985</v>
      </c>
      <c r="D339" s="922" t="s">
        <v>986</v>
      </c>
      <c r="E339" s="936">
        <v>1</v>
      </c>
      <c r="F339" s="947">
        <v>43829</v>
      </c>
      <c r="G339" s="923">
        <v>799.64876431669472</v>
      </c>
      <c r="H339" s="929">
        <v>8.3333333333333332E-3</v>
      </c>
      <c r="I339" s="929">
        <v>0.35833333333333334</v>
      </c>
      <c r="J339" s="923">
        <v>513.10795710321247</v>
      </c>
      <c r="K339" s="922">
        <v>1</v>
      </c>
      <c r="L339" s="923">
        <v>513.10795710321247</v>
      </c>
      <c r="M339" s="923">
        <f t="shared" si="5"/>
        <v>79.964876431669481</v>
      </c>
    </row>
    <row r="340" spans="2:13" ht="75">
      <c r="B340" s="921" t="s">
        <v>988</v>
      </c>
      <c r="C340" s="921" t="s">
        <v>985</v>
      </c>
      <c r="D340" s="922" t="s">
        <v>986</v>
      </c>
      <c r="E340" s="936">
        <v>1</v>
      </c>
      <c r="F340" s="947">
        <v>43829</v>
      </c>
      <c r="G340" s="923">
        <v>639.71901145335573</v>
      </c>
      <c r="H340" s="929">
        <v>8.3333333333333332E-3</v>
      </c>
      <c r="I340" s="929">
        <v>0.35833333333333334</v>
      </c>
      <c r="J340" s="923">
        <v>410.48636568256995</v>
      </c>
      <c r="K340" s="922">
        <v>1</v>
      </c>
      <c r="L340" s="923">
        <v>410.48636568256995</v>
      </c>
      <c r="M340" s="923">
        <f t="shared" si="5"/>
        <v>63.971901145335579</v>
      </c>
    </row>
    <row r="341" spans="2:13" ht="75">
      <c r="B341" s="921" t="s">
        <v>988</v>
      </c>
      <c r="C341" s="921" t="s">
        <v>985</v>
      </c>
      <c r="D341" s="922" t="s">
        <v>986</v>
      </c>
      <c r="E341" s="936">
        <v>1</v>
      </c>
      <c r="F341" s="947">
        <v>43829</v>
      </c>
      <c r="G341" s="923">
        <v>319.85950572667787</v>
      </c>
      <c r="H341" s="929">
        <v>8.3333333333333332E-3</v>
      </c>
      <c r="I341" s="929">
        <v>0.35833333333333334</v>
      </c>
      <c r="J341" s="923">
        <v>205.24318284128498</v>
      </c>
      <c r="K341" s="922">
        <v>1</v>
      </c>
      <c r="L341" s="923">
        <v>205.24318284128498</v>
      </c>
      <c r="M341" s="923">
        <f t="shared" si="5"/>
        <v>31.98595057266779</v>
      </c>
    </row>
    <row r="342" spans="2:13" ht="75">
      <c r="B342" s="921" t="s">
        <v>984</v>
      </c>
      <c r="C342" s="921" t="s">
        <v>985</v>
      </c>
      <c r="D342" s="922" t="s">
        <v>986</v>
      </c>
      <c r="E342" s="936">
        <v>1</v>
      </c>
      <c r="F342" s="947">
        <v>43829</v>
      </c>
      <c r="G342" s="923">
        <v>456.60349305277197</v>
      </c>
      <c r="H342" s="929">
        <v>8.3333333333333332E-3</v>
      </c>
      <c r="I342" s="929">
        <v>0.35833333333333334</v>
      </c>
      <c r="J342" s="923">
        <v>292.9872413755287</v>
      </c>
      <c r="K342" s="922">
        <v>1</v>
      </c>
      <c r="L342" s="923">
        <v>292.9872413755287</v>
      </c>
      <c r="M342" s="923">
        <f t="shared" si="5"/>
        <v>45.660349305277201</v>
      </c>
    </row>
    <row r="343" spans="2:13" ht="75">
      <c r="B343" s="921" t="s">
        <v>988</v>
      </c>
      <c r="C343" s="921" t="s">
        <v>985</v>
      </c>
      <c r="D343" s="922" t="s">
        <v>986</v>
      </c>
      <c r="E343" s="936">
        <v>1</v>
      </c>
      <c r="F343" s="947">
        <v>43829</v>
      </c>
      <c r="G343" s="923">
        <v>719.68388788502523</v>
      </c>
      <c r="H343" s="929">
        <v>8.3333333333333332E-3</v>
      </c>
      <c r="I343" s="929">
        <v>0.35833333333333334</v>
      </c>
      <c r="J343" s="923">
        <v>461.79716139289121</v>
      </c>
      <c r="K343" s="922">
        <v>1</v>
      </c>
      <c r="L343" s="923">
        <v>461.79716139289121</v>
      </c>
      <c r="M343" s="923">
        <f t="shared" si="5"/>
        <v>71.968388788502523</v>
      </c>
    </row>
    <row r="344" spans="2:13" ht="75">
      <c r="B344" s="921" t="s">
        <v>988</v>
      </c>
      <c r="C344" s="921" t="s">
        <v>985</v>
      </c>
      <c r="D344" s="922" t="s">
        <v>986</v>
      </c>
      <c r="E344" s="936">
        <v>1</v>
      </c>
      <c r="F344" s="947">
        <v>43829</v>
      </c>
      <c r="G344" s="923">
        <v>1039.5433936117031</v>
      </c>
      <c r="H344" s="929">
        <v>8.3333333333333332E-3</v>
      </c>
      <c r="I344" s="929">
        <v>0.35833333333333334</v>
      </c>
      <c r="J344" s="923">
        <v>667.04034423417613</v>
      </c>
      <c r="K344" s="922">
        <v>1</v>
      </c>
      <c r="L344" s="923">
        <v>667.04034423417613</v>
      </c>
      <c r="M344" s="923">
        <f t="shared" si="5"/>
        <v>103.95433936117031</v>
      </c>
    </row>
    <row r="345" spans="2:13" ht="75">
      <c r="B345" s="921" t="s">
        <v>988</v>
      </c>
      <c r="C345" s="921" t="s">
        <v>985</v>
      </c>
      <c r="D345" s="922" t="s">
        <v>986</v>
      </c>
      <c r="E345" s="936">
        <v>1</v>
      </c>
      <c r="F345" s="947">
        <v>43829</v>
      </c>
      <c r="G345" s="923">
        <v>799.64876431669472</v>
      </c>
      <c r="H345" s="929">
        <v>8.3333333333333332E-3</v>
      </c>
      <c r="I345" s="929">
        <v>0.35833333333333334</v>
      </c>
      <c r="J345" s="923">
        <v>513.10795710321247</v>
      </c>
      <c r="K345" s="922">
        <v>1</v>
      </c>
      <c r="L345" s="923">
        <v>513.10795710321247</v>
      </c>
      <c r="M345" s="923">
        <f t="shared" si="5"/>
        <v>79.964876431669481</v>
      </c>
    </row>
    <row r="346" spans="2:13" ht="75">
      <c r="B346" s="921" t="s">
        <v>984</v>
      </c>
      <c r="C346" s="921" t="s">
        <v>985</v>
      </c>
      <c r="D346" s="922" t="s">
        <v>986</v>
      </c>
      <c r="E346" s="936">
        <v>1</v>
      </c>
      <c r="F346" s="947">
        <v>43829</v>
      </c>
      <c r="G346" s="923">
        <v>456.60349305277197</v>
      </c>
      <c r="H346" s="929">
        <v>8.3333333333333332E-3</v>
      </c>
      <c r="I346" s="929">
        <v>0.35833333333333334</v>
      </c>
      <c r="J346" s="923">
        <v>292.9872413755287</v>
      </c>
      <c r="K346" s="922">
        <v>1</v>
      </c>
      <c r="L346" s="923">
        <v>292.9872413755287</v>
      </c>
      <c r="M346" s="923">
        <f t="shared" si="5"/>
        <v>45.660349305277201</v>
      </c>
    </row>
    <row r="347" spans="2:13" ht="75">
      <c r="B347" s="921" t="s">
        <v>984</v>
      </c>
      <c r="C347" s="921" t="s">
        <v>985</v>
      </c>
      <c r="D347" s="922" t="s">
        <v>986</v>
      </c>
      <c r="E347" s="936">
        <v>1</v>
      </c>
      <c r="F347" s="947">
        <v>43829</v>
      </c>
      <c r="G347" s="923">
        <v>456.60349305277197</v>
      </c>
      <c r="H347" s="929">
        <v>8.3333333333333332E-3</v>
      </c>
      <c r="I347" s="929">
        <v>0.35833333333333334</v>
      </c>
      <c r="J347" s="923">
        <v>292.9872413755287</v>
      </c>
      <c r="K347" s="922">
        <v>1</v>
      </c>
      <c r="L347" s="923">
        <v>292.9872413755287</v>
      </c>
      <c r="M347" s="923">
        <f t="shared" si="5"/>
        <v>45.660349305277201</v>
      </c>
    </row>
    <row r="348" spans="2:13" ht="75">
      <c r="B348" s="921" t="s">
        <v>987</v>
      </c>
      <c r="C348" s="921" t="s">
        <v>985</v>
      </c>
      <c r="D348" s="922" t="s">
        <v>986</v>
      </c>
      <c r="E348" s="936">
        <v>1</v>
      </c>
      <c r="F348" s="947">
        <v>43829</v>
      </c>
      <c r="G348" s="923">
        <v>1485.0961212969503</v>
      </c>
      <c r="H348" s="929">
        <v>8.3333333333333332E-3</v>
      </c>
      <c r="I348" s="929">
        <v>0.35833333333333334</v>
      </c>
      <c r="J348" s="923">
        <v>952.93667783220974</v>
      </c>
      <c r="K348" s="922">
        <v>1</v>
      </c>
      <c r="L348" s="923">
        <v>952.93667783220974</v>
      </c>
      <c r="M348" s="923">
        <f t="shared" si="5"/>
        <v>148.50961212969503</v>
      </c>
    </row>
    <row r="349" spans="2:13" ht="75">
      <c r="B349" s="921" t="s">
        <v>988</v>
      </c>
      <c r="C349" s="921" t="s">
        <v>985</v>
      </c>
      <c r="D349" s="922" t="s">
        <v>986</v>
      </c>
      <c r="E349" s="936">
        <v>1</v>
      </c>
      <c r="F349" s="947">
        <v>43829</v>
      </c>
      <c r="G349" s="923">
        <v>3038.6653044034397</v>
      </c>
      <c r="H349" s="929">
        <v>8.3333333333333332E-3</v>
      </c>
      <c r="I349" s="929">
        <v>0.35833333333333334</v>
      </c>
      <c r="J349" s="923">
        <v>1949.8102369922071</v>
      </c>
      <c r="K349" s="922">
        <v>1</v>
      </c>
      <c r="L349" s="923">
        <v>1949.8102369922071</v>
      </c>
      <c r="M349" s="923">
        <f t="shared" si="5"/>
        <v>303.86653044034398</v>
      </c>
    </row>
    <row r="350" spans="2:13" ht="75">
      <c r="B350" s="921" t="s">
        <v>988</v>
      </c>
      <c r="C350" s="921" t="s">
        <v>985</v>
      </c>
      <c r="D350" s="922" t="s">
        <v>986</v>
      </c>
      <c r="E350" s="936">
        <v>1</v>
      </c>
      <c r="F350" s="947">
        <v>43829</v>
      </c>
      <c r="G350" s="923">
        <v>2958.7004279717703</v>
      </c>
      <c r="H350" s="929">
        <v>8.3333333333333332E-3</v>
      </c>
      <c r="I350" s="929">
        <v>0.35833333333333334</v>
      </c>
      <c r="J350" s="923">
        <v>1898.499441281886</v>
      </c>
      <c r="K350" s="922">
        <v>1</v>
      </c>
      <c r="L350" s="923">
        <v>1898.499441281886</v>
      </c>
      <c r="M350" s="923">
        <f t="shared" si="5"/>
        <v>295.87004279717706</v>
      </c>
    </row>
    <row r="351" spans="2:13" ht="75">
      <c r="B351" s="921" t="s">
        <v>988</v>
      </c>
      <c r="C351" s="921" t="s">
        <v>985</v>
      </c>
      <c r="D351" s="922" t="s">
        <v>986</v>
      </c>
      <c r="E351" s="936">
        <v>1</v>
      </c>
      <c r="F351" s="947">
        <v>43829</v>
      </c>
      <c r="G351" s="923">
        <v>1439.3677757700505</v>
      </c>
      <c r="H351" s="929">
        <v>8.3333333333333332E-3</v>
      </c>
      <c r="I351" s="929">
        <v>0.35833333333333334</v>
      </c>
      <c r="J351" s="923">
        <v>923.59432278578242</v>
      </c>
      <c r="K351" s="922">
        <v>1</v>
      </c>
      <c r="L351" s="923">
        <v>923.59432278578242</v>
      </c>
      <c r="M351" s="923">
        <f t="shared" si="5"/>
        <v>143.93677757700505</v>
      </c>
    </row>
    <row r="352" spans="2:13" ht="75">
      <c r="B352" s="921" t="s">
        <v>988</v>
      </c>
      <c r="C352" s="921" t="s">
        <v>985</v>
      </c>
      <c r="D352" s="922" t="s">
        <v>986</v>
      </c>
      <c r="E352" s="936">
        <v>1</v>
      </c>
      <c r="F352" s="947">
        <v>43829</v>
      </c>
      <c r="G352" s="923">
        <v>239.8946292950084</v>
      </c>
      <c r="H352" s="929">
        <v>8.3333333333333332E-3</v>
      </c>
      <c r="I352" s="929">
        <v>0.35833333333333334</v>
      </c>
      <c r="J352" s="923">
        <v>153.93238713096372</v>
      </c>
      <c r="K352" s="922">
        <v>1</v>
      </c>
      <c r="L352" s="923">
        <v>153.93238713096372</v>
      </c>
      <c r="M352" s="923">
        <f t="shared" si="5"/>
        <v>23.989462929500842</v>
      </c>
    </row>
    <row r="353" spans="2:13" ht="75">
      <c r="B353" s="921" t="s">
        <v>988</v>
      </c>
      <c r="C353" s="921" t="s">
        <v>985</v>
      </c>
      <c r="D353" s="922" t="s">
        <v>986</v>
      </c>
      <c r="E353" s="936">
        <v>1</v>
      </c>
      <c r="F353" s="947">
        <v>43829</v>
      </c>
      <c r="G353" s="923">
        <v>319.85950572667787</v>
      </c>
      <c r="H353" s="929">
        <v>8.3333333333333332E-3</v>
      </c>
      <c r="I353" s="929">
        <v>0.35833333333333334</v>
      </c>
      <c r="J353" s="923">
        <v>205.24318284128498</v>
      </c>
      <c r="K353" s="922">
        <v>1</v>
      </c>
      <c r="L353" s="923">
        <v>205.24318284128498</v>
      </c>
      <c r="M353" s="923">
        <f t="shared" si="5"/>
        <v>31.98595057266779</v>
      </c>
    </row>
    <row r="354" spans="2:13" ht="75">
      <c r="B354" s="921" t="s">
        <v>988</v>
      </c>
      <c r="C354" s="921" t="s">
        <v>985</v>
      </c>
      <c r="D354" s="922" t="s">
        <v>986</v>
      </c>
      <c r="E354" s="936">
        <v>1</v>
      </c>
      <c r="F354" s="947">
        <v>43829</v>
      </c>
      <c r="G354" s="923">
        <v>159.92975286333893</v>
      </c>
      <c r="H354" s="929">
        <v>8.3333333333333332E-3</v>
      </c>
      <c r="I354" s="929">
        <v>0.35833333333333334</v>
      </c>
      <c r="J354" s="923">
        <v>102.62159142064249</v>
      </c>
      <c r="K354" s="922">
        <v>1</v>
      </c>
      <c r="L354" s="923">
        <v>102.62159142064249</v>
      </c>
      <c r="M354" s="923">
        <f t="shared" si="5"/>
        <v>15.992975286333895</v>
      </c>
    </row>
    <row r="355" spans="2:13" ht="75">
      <c r="B355" s="921" t="s">
        <v>984</v>
      </c>
      <c r="C355" s="921" t="s">
        <v>985</v>
      </c>
      <c r="D355" s="922" t="s">
        <v>986</v>
      </c>
      <c r="E355" s="936">
        <v>1</v>
      </c>
      <c r="F355" s="947">
        <v>43829</v>
      </c>
      <c r="G355" s="923">
        <v>456.60349305277197</v>
      </c>
      <c r="H355" s="929">
        <v>8.3333333333333332E-3</v>
      </c>
      <c r="I355" s="929">
        <v>0.35833333333333334</v>
      </c>
      <c r="J355" s="923">
        <v>292.9872413755287</v>
      </c>
      <c r="K355" s="922">
        <v>1</v>
      </c>
      <c r="L355" s="923">
        <v>292.9872413755287</v>
      </c>
      <c r="M355" s="923">
        <f t="shared" si="5"/>
        <v>45.660349305277201</v>
      </c>
    </row>
    <row r="356" spans="2:13" ht="75">
      <c r="B356" s="921" t="s">
        <v>988</v>
      </c>
      <c r="C356" s="921" t="s">
        <v>985</v>
      </c>
      <c r="D356" s="922" t="s">
        <v>986</v>
      </c>
      <c r="E356" s="936">
        <v>1</v>
      </c>
      <c r="F356" s="947">
        <v>43829</v>
      </c>
      <c r="G356" s="923">
        <v>1919.1570343600672</v>
      </c>
      <c r="H356" s="929">
        <v>8.3333333333333332E-3</v>
      </c>
      <c r="I356" s="929">
        <v>0.35833333333333334</v>
      </c>
      <c r="J356" s="923">
        <v>1231.4590970477097</v>
      </c>
      <c r="K356" s="922">
        <v>1</v>
      </c>
      <c r="L356" s="923">
        <v>1231.4590970477097</v>
      </c>
      <c r="M356" s="923">
        <f t="shared" si="5"/>
        <v>191.91570343600674</v>
      </c>
    </row>
    <row r="357" spans="2:13" ht="75">
      <c r="B357" s="921" t="s">
        <v>988</v>
      </c>
      <c r="C357" s="921" t="s">
        <v>985</v>
      </c>
      <c r="D357" s="922" t="s">
        <v>986</v>
      </c>
      <c r="E357" s="936">
        <v>1</v>
      </c>
      <c r="F357" s="947">
        <v>43829</v>
      </c>
      <c r="G357" s="923">
        <v>4398.068203741821</v>
      </c>
      <c r="H357" s="929">
        <v>8.3333333333333332E-3</v>
      </c>
      <c r="I357" s="929">
        <v>0.35833333333333334</v>
      </c>
      <c r="J357" s="923">
        <v>2822.0937640676684</v>
      </c>
      <c r="K357" s="922">
        <v>1</v>
      </c>
      <c r="L357" s="923">
        <v>2822.0937640676684</v>
      </c>
      <c r="M357" s="923">
        <f t="shared" si="5"/>
        <v>439.80682037418211</v>
      </c>
    </row>
    <row r="358" spans="2:13" ht="75">
      <c r="B358" s="921" t="s">
        <v>988</v>
      </c>
      <c r="C358" s="921" t="s">
        <v>985</v>
      </c>
      <c r="D358" s="922" t="s">
        <v>986</v>
      </c>
      <c r="E358" s="936">
        <v>1</v>
      </c>
      <c r="F358" s="947">
        <v>43829</v>
      </c>
      <c r="G358" s="923">
        <v>2638.8409222450923</v>
      </c>
      <c r="H358" s="929">
        <v>8.3333333333333332E-3</v>
      </c>
      <c r="I358" s="929">
        <v>0.35833333333333334</v>
      </c>
      <c r="J358" s="923">
        <v>1693.256258440601</v>
      </c>
      <c r="K358" s="922">
        <v>1</v>
      </c>
      <c r="L358" s="923">
        <v>1693.256258440601</v>
      </c>
      <c r="M358" s="923">
        <f t="shared" si="5"/>
        <v>263.88409222450923</v>
      </c>
    </row>
    <row r="359" spans="2:13" ht="75">
      <c r="B359" s="921" t="s">
        <v>988</v>
      </c>
      <c r="C359" s="921" t="s">
        <v>985</v>
      </c>
      <c r="D359" s="922" t="s">
        <v>986</v>
      </c>
      <c r="E359" s="936">
        <v>1</v>
      </c>
      <c r="F359" s="947">
        <v>43829</v>
      </c>
      <c r="G359" s="923">
        <v>79.964876431669467</v>
      </c>
      <c r="H359" s="929">
        <v>8.3333333333333332E-3</v>
      </c>
      <c r="I359" s="929">
        <v>0.35833333333333334</v>
      </c>
      <c r="J359" s="923">
        <v>51.310795710321244</v>
      </c>
      <c r="K359" s="922">
        <v>1</v>
      </c>
      <c r="L359" s="923">
        <v>51.310795710321244</v>
      </c>
      <c r="M359" s="923">
        <f t="shared" si="5"/>
        <v>7.9964876431669474</v>
      </c>
    </row>
    <row r="360" spans="2:13" ht="75">
      <c r="B360" s="921" t="s">
        <v>988</v>
      </c>
      <c r="C360" s="921" t="s">
        <v>985</v>
      </c>
      <c r="D360" s="922" t="s">
        <v>986</v>
      </c>
      <c r="E360" s="936">
        <v>1</v>
      </c>
      <c r="F360" s="947">
        <v>43829</v>
      </c>
      <c r="G360" s="923">
        <v>79.964876431669467</v>
      </c>
      <c r="H360" s="929">
        <v>8.3333333333333332E-3</v>
      </c>
      <c r="I360" s="929">
        <v>0.35833333333333334</v>
      </c>
      <c r="J360" s="923">
        <v>51.310795710321244</v>
      </c>
      <c r="K360" s="922">
        <v>1</v>
      </c>
      <c r="L360" s="923">
        <v>51.310795710321244</v>
      </c>
      <c r="M360" s="923">
        <f t="shared" si="5"/>
        <v>7.9964876431669474</v>
      </c>
    </row>
    <row r="361" spans="2:13" ht="75">
      <c r="B361" s="921" t="s">
        <v>988</v>
      </c>
      <c r="C361" s="921" t="s">
        <v>985</v>
      </c>
      <c r="D361" s="922" t="s">
        <v>986</v>
      </c>
      <c r="E361" s="936">
        <v>1</v>
      </c>
      <c r="F361" s="947">
        <v>43829</v>
      </c>
      <c r="G361" s="923">
        <v>639.71901145335573</v>
      </c>
      <c r="H361" s="929">
        <v>8.3333333333333332E-3</v>
      </c>
      <c r="I361" s="929">
        <v>0.35833333333333334</v>
      </c>
      <c r="J361" s="923">
        <v>410.48636568256995</v>
      </c>
      <c r="K361" s="922">
        <v>1</v>
      </c>
      <c r="L361" s="923">
        <v>410.48636568256995</v>
      </c>
      <c r="M361" s="923">
        <f t="shared" si="5"/>
        <v>63.971901145335579</v>
      </c>
    </row>
    <row r="362" spans="2:13" ht="75">
      <c r="B362" s="921" t="s">
        <v>988</v>
      </c>
      <c r="C362" s="921" t="s">
        <v>985</v>
      </c>
      <c r="D362" s="922" t="s">
        <v>986</v>
      </c>
      <c r="E362" s="936">
        <v>1</v>
      </c>
      <c r="F362" s="947">
        <v>43829</v>
      </c>
      <c r="G362" s="923">
        <v>79.964876431669467</v>
      </c>
      <c r="H362" s="929">
        <v>8.3333333333333332E-3</v>
      </c>
      <c r="I362" s="929">
        <v>0.35833333333333334</v>
      </c>
      <c r="J362" s="923">
        <v>51.310795710321244</v>
      </c>
      <c r="K362" s="922">
        <v>1</v>
      </c>
      <c r="L362" s="923">
        <v>51.310795710321244</v>
      </c>
      <c r="M362" s="923">
        <f t="shared" si="5"/>
        <v>7.9964876431669474</v>
      </c>
    </row>
    <row r="363" spans="2:13" ht="75">
      <c r="B363" s="921" t="s">
        <v>988</v>
      </c>
      <c r="C363" s="921" t="s">
        <v>985</v>
      </c>
      <c r="D363" s="922" t="s">
        <v>986</v>
      </c>
      <c r="E363" s="936">
        <v>1</v>
      </c>
      <c r="F363" s="947">
        <v>43829</v>
      </c>
      <c r="G363" s="923">
        <v>79.964876431669467</v>
      </c>
      <c r="H363" s="929">
        <v>8.3333333333333332E-3</v>
      </c>
      <c r="I363" s="929">
        <v>0.35833333333333334</v>
      </c>
      <c r="J363" s="923">
        <v>51.310795710321244</v>
      </c>
      <c r="K363" s="922">
        <v>1</v>
      </c>
      <c r="L363" s="923">
        <v>51.310795710321244</v>
      </c>
      <c r="M363" s="923">
        <f t="shared" si="5"/>
        <v>7.9964876431669474</v>
      </c>
    </row>
    <row r="364" spans="2:13" ht="75">
      <c r="B364" s="921" t="s">
        <v>988</v>
      </c>
      <c r="C364" s="921" t="s">
        <v>985</v>
      </c>
      <c r="D364" s="922" t="s">
        <v>986</v>
      </c>
      <c r="E364" s="936">
        <v>1</v>
      </c>
      <c r="F364" s="947">
        <v>43829</v>
      </c>
      <c r="G364" s="923">
        <v>1359.4028993383808</v>
      </c>
      <c r="H364" s="929">
        <v>8.3333333333333332E-3</v>
      </c>
      <c r="I364" s="929">
        <v>0.35833333333333334</v>
      </c>
      <c r="J364" s="923">
        <v>872.28352707546105</v>
      </c>
      <c r="K364" s="922">
        <v>1</v>
      </c>
      <c r="L364" s="923">
        <v>872.28352707546105</v>
      </c>
      <c r="M364" s="923">
        <f t="shared" si="5"/>
        <v>135.9402899338381</v>
      </c>
    </row>
    <row r="365" spans="2:13" ht="75">
      <c r="B365" s="921" t="s">
        <v>988</v>
      </c>
      <c r="C365" s="921" t="s">
        <v>985</v>
      </c>
      <c r="D365" s="922" t="s">
        <v>986</v>
      </c>
      <c r="E365" s="936">
        <v>1</v>
      </c>
      <c r="F365" s="947">
        <v>43829</v>
      </c>
      <c r="G365" s="923">
        <v>319.85950572667787</v>
      </c>
      <c r="H365" s="929">
        <v>8.3333333333333332E-3</v>
      </c>
      <c r="I365" s="929">
        <v>0.35833333333333334</v>
      </c>
      <c r="J365" s="923">
        <v>205.24318284128498</v>
      </c>
      <c r="K365" s="922">
        <v>1</v>
      </c>
      <c r="L365" s="923">
        <v>205.24318284128498</v>
      </c>
      <c r="M365" s="923">
        <f t="shared" si="5"/>
        <v>31.98595057266779</v>
      </c>
    </row>
    <row r="366" spans="2:13" ht="75">
      <c r="B366" s="921" t="s">
        <v>988</v>
      </c>
      <c r="C366" s="921" t="s">
        <v>985</v>
      </c>
      <c r="D366" s="922" t="s">
        <v>986</v>
      </c>
      <c r="E366" s="936">
        <v>1</v>
      </c>
      <c r="F366" s="947">
        <v>43829</v>
      </c>
      <c r="G366" s="923">
        <v>639.71901145335573</v>
      </c>
      <c r="H366" s="929">
        <v>8.3333333333333332E-3</v>
      </c>
      <c r="I366" s="929">
        <v>0.35833333333333334</v>
      </c>
      <c r="J366" s="923">
        <v>410.48636568256995</v>
      </c>
      <c r="K366" s="922">
        <v>1</v>
      </c>
      <c r="L366" s="923">
        <v>410.48636568256995</v>
      </c>
      <c r="M366" s="923">
        <f t="shared" si="5"/>
        <v>63.971901145335579</v>
      </c>
    </row>
    <row r="367" spans="2:13" ht="75">
      <c r="B367" s="921" t="s">
        <v>988</v>
      </c>
      <c r="C367" s="921" t="s">
        <v>985</v>
      </c>
      <c r="D367" s="922" t="s">
        <v>986</v>
      </c>
      <c r="E367" s="936">
        <v>1</v>
      </c>
      <c r="F367" s="947">
        <v>44501</v>
      </c>
      <c r="G367" s="923">
        <v>719.68388788502523</v>
      </c>
      <c r="H367" s="929">
        <v>8.3333333333333332E-3</v>
      </c>
      <c r="I367" s="929">
        <v>0.16666666666666666</v>
      </c>
      <c r="J367" s="923">
        <v>599.73657323752104</v>
      </c>
      <c r="K367" s="922">
        <v>1</v>
      </c>
      <c r="L367" s="923">
        <v>599.73657323752104</v>
      </c>
      <c r="M367" s="923">
        <f t="shared" si="5"/>
        <v>71.968388788502523</v>
      </c>
    </row>
    <row r="368" spans="2:13" ht="75">
      <c r="B368" s="921" t="s">
        <v>988</v>
      </c>
      <c r="C368" s="921" t="s">
        <v>985</v>
      </c>
      <c r="D368" s="922" t="s">
        <v>986</v>
      </c>
      <c r="E368" s="936">
        <v>1</v>
      </c>
      <c r="F368" s="947">
        <v>44501</v>
      </c>
      <c r="G368" s="923">
        <v>1039.5433936117031</v>
      </c>
      <c r="H368" s="929">
        <v>8.3333333333333332E-3</v>
      </c>
      <c r="I368" s="929">
        <v>0.16666666666666666</v>
      </c>
      <c r="J368" s="923">
        <v>866.28616134308595</v>
      </c>
      <c r="K368" s="922">
        <v>1</v>
      </c>
      <c r="L368" s="923">
        <v>866.28616134308595</v>
      </c>
      <c r="M368" s="923">
        <f t="shared" si="5"/>
        <v>103.95433936117031</v>
      </c>
    </row>
    <row r="369" spans="2:13" ht="75">
      <c r="B369" s="921" t="s">
        <v>988</v>
      </c>
      <c r="C369" s="921" t="s">
        <v>985</v>
      </c>
      <c r="D369" s="922" t="s">
        <v>986</v>
      </c>
      <c r="E369" s="936">
        <v>1</v>
      </c>
      <c r="F369" s="947">
        <v>44501</v>
      </c>
      <c r="G369" s="923">
        <v>159.92975286333893</v>
      </c>
      <c r="H369" s="929">
        <v>8.3333333333333332E-3</v>
      </c>
      <c r="I369" s="929">
        <v>0.16666666666666666</v>
      </c>
      <c r="J369" s="923">
        <v>133.27479405278245</v>
      </c>
      <c r="K369" s="922">
        <v>1</v>
      </c>
      <c r="L369" s="923">
        <v>133.27479405278245</v>
      </c>
      <c r="M369" s="923">
        <f t="shared" si="5"/>
        <v>15.992975286333895</v>
      </c>
    </row>
    <row r="370" spans="2:13" ht="75">
      <c r="B370" s="921" t="s">
        <v>988</v>
      </c>
      <c r="C370" s="921" t="s">
        <v>985</v>
      </c>
      <c r="D370" s="922" t="s">
        <v>986</v>
      </c>
      <c r="E370" s="936">
        <v>1</v>
      </c>
      <c r="F370" s="947">
        <v>44501</v>
      </c>
      <c r="G370" s="923">
        <v>159.92975286333893</v>
      </c>
      <c r="H370" s="929">
        <v>8.3333333333333332E-3</v>
      </c>
      <c r="I370" s="929">
        <v>0.16666666666666666</v>
      </c>
      <c r="J370" s="923">
        <v>133.27479405278245</v>
      </c>
      <c r="K370" s="922">
        <v>1</v>
      </c>
      <c r="L370" s="923">
        <v>133.27479405278245</v>
      </c>
      <c r="M370" s="923">
        <f t="shared" si="5"/>
        <v>15.992975286333895</v>
      </c>
    </row>
    <row r="371" spans="2:13" ht="75">
      <c r="B371" s="921" t="s">
        <v>984</v>
      </c>
      <c r="C371" s="921" t="s">
        <v>985</v>
      </c>
      <c r="D371" s="922" t="s">
        <v>986</v>
      </c>
      <c r="E371" s="936">
        <v>1</v>
      </c>
      <c r="F371" s="947">
        <v>43829</v>
      </c>
      <c r="G371" s="923">
        <v>456.60349305277197</v>
      </c>
      <c r="H371" s="929">
        <v>8.3333333333333332E-3</v>
      </c>
      <c r="I371" s="929">
        <v>0.35833333333333334</v>
      </c>
      <c r="J371" s="923">
        <v>292.9872413755287</v>
      </c>
      <c r="K371" s="922">
        <v>1</v>
      </c>
      <c r="L371" s="923">
        <v>292.9872413755287</v>
      </c>
      <c r="M371" s="923">
        <f t="shared" si="5"/>
        <v>45.660349305277201</v>
      </c>
    </row>
    <row r="372" spans="2:13" ht="75">
      <c r="B372" s="921" t="s">
        <v>988</v>
      </c>
      <c r="C372" s="921" t="s">
        <v>985</v>
      </c>
      <c r="D372" s="922" t="s">
        <v>986</v>
      </c>
      <c r="E372" s="936">
        <v>1</v>
      </c>
      <c r="F372" s="947">
        <v>43829</v>
      </c>
      <c r="G372" s="923">
        <v>319.85950572667787</v>
      </c>
      <c r="H372" s="929">
        <v>8.3333333333333332E-3</v>
      </c>
      <c r="I372" s="929">
        <v>0.35833333333333334</v>
      </c>
      <c r="J372" s="923">
        <v>205.24318284128498</v>
      </c>
      <c r="K372" s="922">
        <v>1</v>
      </c>
      <c r="L372" s="923">
        <v>205.24318284128498</v>
      </c>
      <c r="M372" s="923">
        <f t="shared" si="5"/>
        <v>31.98595057266779</v>
      </c>
    </row>
    <row r="373" spans="2:13" ht="75">
      <c r="B373" s="921" t="s">
        <v>988</v>
      </c>
      <c r="C373" s="921" t="s">
        <v>985</v>
      </c>
      <c r="D373" s="922" t="s">
        <v>986</v>
      </c>
      <c r="E373" s="936">
        <v>1</v>
      </c>
      <c r="F373" s="947">
        <v>43829</v>
      </c>
      <c r="G373" s="923">
        <v>79.964876431669467</v>
      </c>
      <c r="H373" s="929">
        <v>8.3333333333333332E-3</v>
      </c>
      <c r="I373" s="929">
        <v>0.35833333333333334</v>
      </c>
      <c r="J373" s="923">
        <v>51.310795710321244</v>
      </c>
      <c r="K373" s="922">
        <v>1</v>
      </c>
      <c r="L373" s="923">
        <v>51.310795710321244</v>
      </c>
      <c r="M373" s="923">
        <f t="shared" si="5"/>
        <v>7.9964876431669474</v>
      </c>
    </row>
    <row r="374" spans="2:13" ht="75">
      <c r="B374" s="921" t="s">
        <v>988</v>
      </c>
      <c r="C374" s="921" t="s">
        <v>985</v>
      </c>
      <c r="D374" s="922" t="s">
        <v>986</v>
      </c>
      <c r="E374" s="936">
        <v>1</v>
      </c>
      <c r="F374" s="947">
        <v>43829</v>
      </c>
      <c r="G374" s="923">
        <v>1599.2975286333894</v>
      </c>
      <c r="H374" s="929">
        <v>8.3333333333333332E-3</v>
      </c>
      <c r="I374" s="929">
        <v>0.35833333333333334</v>
      </c>
      <c r="J374" s="923">
        <v>1026.2159142064249</v>
      </c>
      <c r="K374" s="922">
        <v>1</v>
      </c>
      <c r="L374" s="923">
        <v>1026.2159142064249</v>
      </c>
      <c r="M374" s="923">
        <f t="shared" si="5"/>
        <v>159.92975286333896</v>
      </c>
    </row>
    <row r="375" spans="2:13" ht="75">
      <c r="B375" s="921" t="s">
        <v>988</v>
      </c>
      <c r="C375" s="921" t="s">
        <v>985</v>
      </c>
      <c r="D375" s="922" t="s">
        <v>986</v>
      </c>
      <c r="E375" s="936">
        <v>1</v>
      </c>
      <c r="F375" s="947">
        <v>43829</v>
      </c>
      <c r="G375" s="923">
        <v>799.64876431669472</v>
      </c>
      <c r="H375" s="929">
        <v>8.3333333333333332E-3</v>
      </c>
      <c r="I375" s="929">
        <v>0.35833333333333334</v>
      </c>
      <c r="J375" s="923">
        <v>513.10795710321247</v>
      </c>
      <c r="K375" s="922">
        <v>1</v>
      </c>
      <c r="L375" s="923">
        <v>513.10795710321247</v>
      </c>
      <c r="M375" s="923">
        <f t="shared" si="5"/>
        <v>79.964876431669481</v>
      </c>
    </row>
    <row r="376" spans="2:13" ht="75">
      <c r="B376" s="921" t="s">
        <v>988</v>
      </c>
      <c r="C376" s="921" t="s">
        <v>985</v>
      </c>
      <c r="D376" s="922" t="s">
        <v>986</v>
      </c>
      <c r="E376" s="936">
        <v>1</v>
      </c>
      <c r="F376" s="947">
        <v>43829</v>
      </c>
      <c r="G376" s="923">
        <v>159.92975286333893</v>
      </c>
      <c r="H376" s="929">
        <v>8.3333333333333332E-3</v>
      </c>
      <c r="I376" s="929">
        <v>0.35833333333333334</v>
      </c>
      <c r="J376" s="923">
        <v>102.62159142064249</v>
      </c>
      <c r="K376" s="922">
        <v>1</v>
      </c>
      <c r="L376" s="923">
        <v>102.62159142064249</v>
      </c>
      <c r="M376" s="923">
        <f t="shared" si="5"/>
        <v>15.992975286333895</v>
      </c>
    </row>
    <row r="377" spans="2:13" ht="75">
      <c r="B377" s="921" t="s">
        <v>988</v>
      </c>
      <c r="C377" s="921" t="s">
        <v>985</v>
      </c>
      <c r="D377" s="922" t="s">
        <v>986</v>
      </c>
      <c r="E377" s="936">
        <v>1</v>
      </c>
      <c r="F377" s="947">
        <v>43829</v>
      </c>
      <c r="G377" s="923">
        <v>239.8946292950084</v>
      </c>
      <c r="H377" s="929">
        <v>8.3333333333333332E-3</v>
      </c>
      <c r="I377" s="929">
        <v>0.35833333333333334</v>
      </c>
      <c r="J377" s="923">
        <v>153.93238713096372</v>
      </c>
      <c r="K377" s="922">
        <v>1</v>
      </c>
      <c r="L377" s="923">
        <v>153.93238713096372</v>
      </c>
      <c r="M377" s="923">
        <f t="shared" si="5"/>
        <v>23.989462929500842</v>
      </c>
    </row>
    <row r="378" spans="2:13" ht="75">
      <c r="B378" s="921" t="s">
        <v>988</v>
      </c>
      <c r="C378" s="921" t="s">
        <v>985</v>
      </c>
      <c r="D378" s="922" t="s">
        <v>986</v>
      </c>
      <c r="E378" s="936">
        <v>1</v>
      </c>
      <c r="F378" s="947">
        <v>43829</v>
      </c>
      <c r="G378" s="923">
        <v>79.964876431669467</v>
      </c>
      <c r="H378" s="929">
        <v>8.3333333333333332E-3</v>
      </c>
      <c r="I378" s="929">
        <v>0.35833333333333334</v>
      </c>
      <c r="J378" s="923">
        <v>51.310795710321244</v>
      </c>
      <c r="K378" s="922">
        <v>1</v>
      </c>
      <c r="L378" s="923">
        <v>51.310795710321244</v>
      </c>
      <c r="M378" s="923">
        <f t="shared" si="5"/>
        <v>7.9964876431669474</v>
      </c>
    </row>
    <row r="379" spans="2:13" ht="75">
      <c r="B379" s="921" t="s">
        <v>988</v>
      </c>
      <c r="C379" s="921" t="s">
        <v>985</v>
      </c>
      <c r="D379" s="922" t="s">
        <v>986</v>
      </c>
      <c r="E379" s="936">
        <v>1</v>
      </c>
      <c r="F379" s="947">
        <v>43829</v>
      </c>
      <c r="G379" s="923">
        <v>79.964876431669467</v>
      </c>
      <c r="H379" s="929">
        <v>8.3333333333333332E-3</v>
      </c>
      <c r="I379" s="929">
        <v>0.35833333333333334</v>
      </c>
      <c r="J379" s="923">
        <v>51.310795710321244</v>
      </c>
      <c r="K379" s="922">
        <v>1</v>
      </c>
      <c r="L379" s="923">
        <v>51.310795710321244</v>
      </c>
      <c r="M379" s="923">
        <f t="shared" si="5"/>
        <v>7.9964876431669474</v>
      </c>
    </row>
    <row r="380" spans="2:13" ht="75">
      <c r="B380" s="921" t="s">
        <v>984</v>
      </c>
      <c r="C380" s="921" t="s">
        <v>985</v>
      </c>
      <c r="D380" s="922" t="s">
        <v>986</v>
      </c>
      <c r="E380" s="936">
        <v>1</v>
      </c>
      <c r="F380" s="947">
        <v>43829</v>
      </c>
      <c r="G380" s="923">
        <v>456.60349305277197</v>
      </c>
      <c r="H380" s="929">
        <v>8.3333333333333332E-3</v>
      </c>
      <c r="I380" s="929">
        <v>0.35833333333333334</v>
      </c>
      <c r="J380" s="923">
        <v>292.9872413755287</v>
      </c>
      <c r="K380" s="922">
        <v>1</v>
      </c>
      <c r="L380" s="923">
        <v>292.9872413755287</v>
      </c>
      <c r="M380" s="923">
        <f t="shared" si="5"/>
        <v>45.660349305277201</v>
      </c>
    </row>
    <row r="381" spans="2:13" ht="75">
      <c r="B381" s="921" t="s">
        <v>988</v>
      </c>
      <c r="C381" s="921" t="s">
        <v>985</v>
      </c>
      <c r="D381" s="922" t="s">
        <v>986</v>
      </c>
      <c r="E381" s="936">
        <v>1</v>
      </c>
      <c r="F381" s="947">
        <v>43829</v>
      </c>
      <c r="G381" s="923">
        <v>4158.1735744468124</v>
      </c>
      <c r="H381" s="929">
        <v>8.3333333333333332E-3</v>
      </c>
      <c r="I381" s="929">
        <v>0.35833333333333334</v>
      </c>
      <c r="J381" s="923">
        <v>2668.1613769367045</v>
      </c>
      <c r="K381" s="922">
        <v>1</v>
      </c>
      <c r="L381" s="923">
        <v>2668.1613769367045</v>
      </c>
      <c r="M381" s="923">
        <f t="shared" si="5"/>
        <v>415.81735744468125</v>
      </c>
    </row>
    <row r="382" spans="2:13" ht="75">
      <c r="B382" s="921" t="s">
        <v>988</v>
      </c>
      <c r="C382" s="921" t="s">
        <v>985</v>
      </c>
      <c r="D382" s="922" t="s">
        <v>986</v>
      </c>
      <c r="E382" s="936">
        <v>1</v>
      </c>
      <c r="F382" s="947">
        <v>43829</v>
      </c>
      <c r="G382" s="923">
        <v>3518.4545629934564</v>
      </c>
      <c r="H382" s="929">
        <v>8.3333333333333332E-3</v>
      </c>
      <c r="I382" s="929">
        <v>0.35833333333333334</v>
      </c>
      <c r="J382" s="923">
        <v>2257.6750112541345</v>
      </c>
      <c r="K382" s="922">
        <v>1</v>
      </c>
      <c r="L382" s="923">
        <v>2257.6750112541345</v>
      </c>
      <c r="M382" s="923">
        <f t="shared" si="5"/>
        <v>351.84545629934564</v>
      </c>
    </row>
    <row r="383" spans="2:13" ht="75">
      <c r="B383" s="921" t="s">
        <v>988</v>
      </c>
      <c r="C383" s="921" t="s">
        <v>985</v>
      </c>
      <c r="D383" s="922" t="s">
        <v>986</v>
      </c>
      <c r="E383" s="936">
        <v>1</v>
      </c>
      <c r="F383" s="947">
        <v>43829</v>
      </c>
      <c r="G383" s="923">
        <v>1439.3677757700505</v>
      </c>
      <c r="H383" s="929">
        <v>8.3333333333333332E-3</v>
      </c>
      <c r="I383" s="929">
        <v>0.35833333333333334</v>
      </c>
      <c r="J383" s="923">
        <v>923.59432278578242</v>
      </c>
      <c r="K383" s="922">
        <v>1</v>
      </c>
      <c r="L383" s="923">
        <v>923.59432278578242</v>
      </c>
      <c r="M383" s="923">
        <f t="shared" si="5"/>
        <v>143.93677757700505</v>
      </c>
    </row>
    <row r="384" spans="2:13" ht="75">
      <c r="B384" s="921" t="s">
        <v>984</v>
      </c>
      <c r="C384" s="921" t="s">
        <v>985</v>
      </c>
      <c r="D384" s="922" t="s">
        <v>986</v>
      </c>
      <c r="E384" s="936">
        <v>1</v>
      </c>
      <c r="F384" s="947">
        <v>43829</v>
      </c>
      <c r="G384" s="923">
        <v>456.60349305277197</v>
      </c>
      <c r="H384" s="929">
        <v>8.3333333333333332E-3</v>
      </c>
      <c r="I384" s="929">
        <v>0.35833333333333334</v>
      </c>
      <c r="J384" s="923">
        <v>292.9872413755287</v>
      </c>
      <c r="K384" s="922">
        <v>1</v>
      </c>
      <c r="L384" s="923">
        <v>292.9872413755287</v>
      </c>
      <c r="M384" s="923">
        <f t="shared" si="5"/>
        <v>45.660349305277201</v>
      </c>
    </row>
    <row r="385" spans="2:13" ht="75">
      <c r="B385" s="921" t="s">
        <v>990</v>
      </c>
      <c r="C385" s="921" t="s">
        <v>985</v>
      </c>
      <c r="D385" s="922" t="s">
        <v>986</v>
      </c>
      <c r="E385" s="936">
        <v>1</v>
      </c>
      <c r="F385" s="947">
        <v>43829</v>
      </c>
      <c r="G385" s="923">
        <v>4180.4727034651842</v>
      </c>
      <c r="H385" s="929">
        <v>8.3333333333333332E-3</v>
      </c>
      <c r="I385" s="929">
        <v>0.35833333333333334</v>
      </c>
      <c r="J385" s="923">
        <v>2682.4699847234933</v>
      </c>
      <c r="K385" s="922">
        <v>1</v>
      </c>
      <c r="L385" s="923">
        <v>2682.4699847234933</v>
      </c>
      <c r="M385" s="923">
        <f t="shared" si="5"/>
        <v>418.04727034651842</v>
      </c>
    </row>
    <row r="386" spans="2:13" ht="75">
      <c r="B386" s="921" t="s">
        <v>988</v>
      </c>
      <c r="C386" s="921" t="s">
        <v>985</v>
      </c>
      <c r="D386" s="922" t="s">
        <v>986</v>
      </c>
      <c r="E386" s="936">
        <v>1</v>
      </c>
      <c r="F386" s="947">
        <v>43829</v>
      </c>
      <c r="G386" s="923">
        <v>1119.5082700433725</v>
      </c>
      <c r="H386" s="929">
        <v>8.3333333333333332E-3</v>
      </c>
      <c r="I386" s="929">
        <v>0.35833333333333334</v>
      </c>
      <c r="J386" s="923">
        <v>718.35113994449739</v>
      </c>
      <c r="K386" s="922">
        <v>1</v>
      </c>
      <c r="L386" s="923">
        <v>718.35113994449739</v>
      </c>
      <c r="M386" s="923">
        <f t="shared" si="5"/>
        <v>111.95082700433726</v>
      </c>
    </row>
    <row r="387" spans="2:13" ht="75">
      <c r="B387" s="921" t="s">
        <v>988</v>
      </c>
      <c r="C387" s="921" t="s">
        <v>985</v>
      </c>
      <c r="D387" s="922" t="s">
        <v>986</v>
      </c>
      <c r="E387" s="936">
        <v>1</v>
      </c>
      <c r="F387" s="947">
        <v>43829</v>
      </c>
      <c r="G387" s="923">
        <v>239.8946292950084</v>
      </c>
      <c r="H387" s="929">
        <v>8.3333333333333332E-3</v>
      </c>
      <c r="I387" s="929">
        <v>0.35833333333333334</v>
      </c>
      <c r="J387" s="923">
        <v>153.93238713096372</v>
      </c>
      <c r="K387" s="922">
        <v>1</v>
      </c>
      <c r="L387" s="923">
        <v>153.93238713096372</v>
      </c>
      <c r="M387" s="923">
        <f t="shared" si="5"/>
        <v>23.989462929500842</v>
      </c>
    </row>
    <row r="388" spans="2:13" ht="75">
      <c r="B388" s="921" t="s">
        <v>988</v>
      </c>
      <c r="C388" s="921" t="s">
        <v>985</v>
      </c>
      <c r="D388" s="922" t="s">
        <v>986</v>
      </c>
      <c r="E388" s="936">
        <v>1</v>
      </c>
      <c r="F388" s="947">
        <v>43829</v>
      </c>
      <c r="G388" s="923">
        <v>79.964876431669467</v>
      </c>
      <c r="H388" s="929">
        <v>8.3333333333333332E-3</v>
      </c>
      <c r="I388" s="929">
        <v>0.35833333333333334</v>
      </c>
      <c r="J388" s="923">
        <v>51.310795710321244</v>
      </c>
      <c r="K388" s="922">
        <v>1</v>
      </c>
      <c r="L388" s="923">
        <v>51.310795710321244</v>
      </c>
      <c r="M388" s="923">
        <f t="shared" si="5"/>
        <v>7.9964876431669474</v>
      </c>
    </row>
    <row r="389" spans="2:13" ht="75">
      <c r="B389" s="921" t="s">
        <v>984</v>
      </c>
      <c r="C389" s="921" t="s">
        <v>985</v>
      </c>
      <c r="D389" s="922" t="s">
        <v>986</v>
      </c>
      <c r="E389" s="936">
        <v>1</v>
      </c>
      <c r="F389" s="947">
        <v>43829</v>
      </c>
      <c r="G389" s="923">
        <v>1369.810479158316</v>
      </c>
      <c r="H389" s="929">
        <v>8.3333333333333332E-3</v>
      </c>
      <c r="I389" s="929">
        <v>0.35833333333333334</v>
      </c>
      <c r="J389" s="923">
        <v>878.96172412658609</v>
      </c>
      <c r="K389" s="922">
        <v>1</v>
      </c>
      <c r="L389" s="923">
        <v>878.96172412658609</v>
      </c>
      <c r="M389" s="923">
        <f t="shared" si="5"/>
        <v>136.9810479158316</v>
      </c>
    </row>
    <row r="390" spans="2:13" ht="75">
      <c r="B390" s="921" t="s">
        <v>984</v>
      </c>
      <c r="C390" s="921" t="s">
        <v>985</v>
      </c>
      <c r="D390" s="922" t="s">
        <v>986</v>
      </c>
      <c r="E390" s="936">
        <v>1</v>
      </c>
      <c r="F390" s="947">
        <v>43829</v>
      </c>
      <c r="G390" s="923">
        <v>3652.8279444221757</v>
      </c>
      <c r="H390" s="929">
        <v>8.3333333333333332E-3</v>
      </c>
      <c r="I390" s="929">
        <v>0.35833333333333334</v>
      </c>
      <c r="J390" s="923">
        <v>2343.8979310042296</v>
      </c>
      <c r="K390" s="922">
        <v>1</v>
      </c>
      <c r="L390" s="923">
        <v>2343.8979310042296</v>
      </c>
      <c r="M390" s="923">
        <f t="shared" si="5"/>
        <v>365.28279444221761</v>
      </c>
    </row>
    <row r="391" spans="2:13" ht="75">
      <c r="B391" s="921" t="s">
        <v>984</v>
      </c>
      <c r="C391" s="921" t="s">
        <v>985</v>
      </c>
      <c r="D391" s="922" t="s">
        <v>986</v>
      </c>
      <c r="E391" s="936">
        <v>1</v>
      </c>
      <c r="F391" s="947">
        <v>43829</v>
      </c>
      <c r="G391" s="923">
        <v>1369.810479158316</v>
      </c>
      <c r="H391" s="929">
        <v>8.3333333333333332E-3</v>
      </c>
      <c r="I391" s="929">
        <v>0.35833333333333334</v>
      </c>
      <c r="J391" s="923">
        <v>878.96172412658609</v>
      </c>
      <c r="K391" s="922">
        <v>1</v>
      </c>
      <c r="L391" s="923">
        <v>878.96172412658609</v>
      </c>
      <c r="M391" s="923">
        <f t="shared" si="5"/>
        <v>136.9810479158316</v>
      </c>
    </row>
    <row r="392" spans="2:13" ht="75">
      <c r="B392" s="921" t="s">
        <v>990</v>
      </c>
      <c r="C392" s="921" t="s">
        <v>985</v>
      </c>
      <c r="D392" s="922" t="s">
        <v>986</v>
      </c>
      <c r="E392" s="936">
        <v>1</v>
      </c>
      <c r="F392" s="947">
        <v>43829</v>
      </c>
      <c r="G392" s="923">
        <v>4180.4727034651842</v>
      </c>
      <c r="H392" s="929">
        <v>8.3333333333333332E-3</v>
      </c>
      <c r="I392" s="929">
        <v>0.35833333333333334</v>
      </c>
      <c r="J392" s="923">
        <v>2682.4699847234933</v>
      </c>
      <c r="K392" s="922">
        <v>1</v>
      </c>
      <c r="L392" s="923">
        <v>2682.4699847234933</v>
      </c>
      <c r="M392" s="923">
        <f t="shared" si="5"/>
        <v>418.04727034651842</v>
      </c>
    </row>
    <row r="393" spans="2:13" ht="75">
      <c r="B393" s="921" t="s">
        <v>991</v>
      </c>
      <c r="C393" s="921" t="s">
        <v>985</v>
      </c>
      <c r="D393" s="922" t="s">
        <v>986</v>
      </c>
      <c r="E393" s="936">
        <v>1</v>
      </c>
      <c r="F393" s="947">
        <v>43829</v>
      </c>
      <c r="G393" s="923">
        <v>3671.3612929430783</v>
      </c>
      <c r="H393" s="929">
        <v>8.3333333333333332E-3</v>
      </c>
      <c r="I393" s="929">
        <v>0.35833333333333334</v>
      </c>
      <c r="J393" s="923">
        <v>2355.7901629718085</v>
      </c>
      <c r="K393" s="922">
        <v>1</v>
      </c>
      <c r="L393" s="923">
        <v>2355.7901629718085</v>
      </c>
      <c r="M393" s="923">
        <f t="shared" si="5"/>
        <v>367.13612929430786</v>
      </c>
    </row>
    <row r="394" spans="2:13" ht="75">
      <c r="B394" s="921" t="s">
        <v>988</v>
      </c>
      <c r="C394" s="921" t="s">
        <v>985</v>
      </c>
      <c r="D394" s="922" t="s">
        <v>986</v>
      </c>
      <c r="E394" s="936">
        <v>1</v>
      </c>
      <c r="F394" s="947">
        <v>43829</v>
      </c>
      <c r="G394" s="923">
        <v>2718.8057986767617</v>
      </c>
      <c r="H394" s="929">
        <v>8.3333333333333332E-3</v>
      </c>
      <c r="I394" s="929">
        <v>0.35833333333333334</v>
      </c>
      <c r="J394" s="923">
        <v>1744.5670541509221</v>
      </c>
      <c r="K394" s="922">
        <v>1</v>
      </c>
      <c r="L394" s="923">
        <v>1744.5670541509221</v>
      </c>
      <c r="M394" s="923">
        <f t="shared" si="5"/>
        <v>271.8805798676762</v>
      </c>
    </row>
    <row r="395" spans="2:13" ht="75">
      <c r="B395" s="921" t="s">
        <v>988</v>
      </c>
      <c r="C395" s="921" t="s">
        <v>985</v>
      </c>
      <c r="D395" s="922" t="s">
        <v>986</v>
      </c>
      <c r="E395" s="936">
        <v>1</v>
      </c>
      <c r="F395" s="947">
        <v>43829</v>
      </c>
      <c r="G395" s="923">
        <v>5357.6467209218545</v>
      </c>
      <c r="H395" s="929">
        <v>8.3333333333333332E-3</v>
      </c>
      <c r="I395" s="929">
        <v>0.35833333333333334</v>
      </c>
      <c r="J395" s="923">
        <v>3437.8233125915231</v>
      </c>
      <c r="K395" s="922">
        <v>1</v>
      </c>
      <c r="L395" s="923">
        <v>3437.8233125915231</v>
      </c>
      <c r="M395" s="923">
        <f t="shared" ref="M395:M458" si="6">IF(L395=0,"",IF(I395=100%,0,(H395*12)*(G395*E395*K395)))</f>
        <v>535.76467209218549</v>
      </c>
    </row>
    <row r="396" spans="2:13" ht="75">
      <c r="B396" s="921" t="s">
        <v>988</v>
      </c>
      <c r="C396" s="921" t="s">
        <v>985</v>
      </c>
      <c r="D396" s="922" t="s">
        <v>986</v>
      </c>
      <c r="E396" s="936">
        <v>1</v>
      </c>
      <c r="F396" s="947">
        <v>43829</v>
      </c>
      <c r="G396" s="923">
        <v>3918.2789451518038</v>
      </c>
      <c r="H396" s="929">
        <v>8.3333333333333332E-3</v>
      </c>
      <c r="I396" s="929">
        <v>0.35833333333333334</v>
      </c>
      <c r="J396" s="923">
        <v>2514.2289898057406</v>
      </c>
      <c r="K396" s="922">
        <v>1</v>
      </c>
      <c r="L396" s="923">
        <v>2514.2289898057406</v>
      </c>
      <c r="M396" s="923">
        <f t="shared" si="6"/>
        <v>391.82789451518039</v>
      </c>
    </row>
    <row r="397" spans="2:13" ht="75">
      <c r="B397" s="921" t="s">
        <v>988</v>
      </c>
      <c r="C397" s="921" t="s">
        <v>985</v>
      </c>
      <c r="D397" s="922" t="s">
        <v>986</v>
      </c>
      <c r="E397" s="936">
        <v>1</v>
      </c>
      <c r="F397" s="947">
        <v>43829</v>
      </c>
      <c r="G397" s="923">
        <v>79.964876431669467</v>
      </c>
      <c r="H397" s="929">
        <v>8.3333333333333332E-3</v>
      </c>
      <c r="I397" s="929">
        <v>0.35833333333333334</v>
      </c>
      <c r="J397" s="923">
        <v>51.310795710321244</v>
      </c>
      <c r="K397" s="922">
        <v>1</v>
      </c>
      <c r="L397" s="923">
        <v>51.310795710321244</v>
      </c>
      <c r="M397" s="923">
        <f t="shared" si="6"/>
        <v>7.9964876431669474</v>
      </c>
    </row>
    <row r="398" spans="2:13" ht="75">
      <c r="B398" s="921" t="s">
        <v>988</v>
      </c>
      <c r="C398" s="921" t="s">
        <v>985</v>
      </c>
      <c r="D398" s="922" t="s">
        <v>986</v>
      </c>
      <c r="E398" s="936">
        <v>1</v>
      </c>
      <c r="F398" s="947">
        <v>43829</v>
      </c>
      <c r="G398" s="923">
        <v>319.85950572667787</v>
      </c>
      <c r="H398" s="929">
        <v>8.3333333333333332E-3</v>
      </c>
      <c r="I398" s="929">
        <v>0.35833333333333334</v>
      </c>
      <c r="J398" s="923">
        <v>205.24318284128498</v>
      </c>
      <c r="K398" s="922">
        <v>1</v>
      </c>
      <c r="L398" s="923">
        <v>205.24318284128498</v>
      </c>
      <c r="M398" s="923">
        <f t="shared" si="6"/>
        <v>31.98595057266779</v>
      </c>
    </row>
    <row r="399" spans="2:13" ht="75">
      <c r="B399" s="921" t="s">
        <v>984</v>
      </c>
      <c r="C399" s="921" t="s">
        <v>985</v>
      </c>
      <c r="D399" s="922" t="s">
        <v>986</v>
      </c>
      <c r="E399" s="936">
        <v>1</v>
      </c>
      <c r="F399" s="947">
        <v>43829</v>
      </c>
      <c r="G399" s="923">
        <v>1369.810479158316</v>
      </c>
      <c r="H399" s="929">
        <v>8.3333333333333332E-3</v>
      </c>
      <c r="I399" s="929">
        <v>0.35833333333333334</v>
      </c>
      <c r="J399" s="923">
        <v>878.96172412658609</v>
      </c>
      <c r="K399" s="922">
        <v>1</v>
      </c>
      <c r="L399" s="923">
        <v>878.96172412658609</v>
      </c>
      <c r="M399" s="923">
        <f t="shared" si="6"/>
        <v>136.9810479158316</v>
      </c>
    </row>
    <row r="400" spans="2:13" ht="75">
      <c r="B400" s="921" t="s">
        <v>988</v>
      </c>
      <c r="C400" s="921" t="s">
        <v>985</v>
      </c>
      <c r="D400" s="922" t="s">
        <v>986</v>
      </c>
      <c r="E400" s="936">
        <v>1</v>
      </c>
      <c r="F400" s="947">
        <v>43829</v>
      </c>
      <c r="G400" s="923">
        <v>3518.4545629934564</v>
      </c>
      <c r="H400" s="929">
        <v>8.3333333333333332E-3</v>
      </c>
      <c r="I400" s="929">
        <v>0.35833333333333334</v>
      </c>
      <c r="J400" s="923">
        <v>2257.6750112541345</v>
      </c>
      <c r="K400" s="922">
        <v>1</v>
      </c>
      <c r="L400" s="923">
        <v>2257.6750112541345</v>
      </c>
      <c r="M400" s="923">
        <f t="shared" si="6"/>
        <v>351.84545629934564</v>
      </c>
    </row>
    <row r="401" spans="2:13" ht="75">
      <c r="B401" s="921" t="s">
        <v>988</v>
      </c>
      <c r="C401" s="921" t="s">
        <v>985</v>
      </c>
      <c r="D401" s="922" t="s">
        <v>986</v>
      </c>
      <c r="E401" s="936">
        <v>1</v>
      </c>
      <c r="F401" s="947">
        <v>43829</v>
      </c>
      <c r="G401" s="923">
        <v>3118.6301808351091</v>
      </c>
      <c r="H401" s="929">
        <v>8.3333333333333332E-3</v>
      </c>
      <c r="I401" s="929">
        <v>0.35833333333333334</v>
      </c>
      <c r="J401" s="923">
        <v>2001.1210327025283</v>
      </c>
      <c r="K401" s="922">
        <v>1</v>
      </c>
      <c r="L401" s="923">
        <v>2001.1210327025283</v>
      </c>
      <c r="M401" s="923">
        <f t="shared" si="6"/>
        <v>311.86301808351095</v>
      </c>
    </row>
    <row r="402" spans="2:13" ht="75">
      <c r="B402" s="921" t="s">
        <v>988</v>
      </c>
      <c r="C402" s="921" t="s">
        <v>985</v>
      </c>
      <c r="D402" s="922" t="s">
        <v>986</v>
      </c>
      <c r="E402" s="936">
        <v>1</v>
      </c>
      <c r="F402" s="947">
        <v>43829</v>
      </c>
      <c r="G402" s="923">
        <v>2718.8057986767617</v>
      </c>
      <c r="H402" s="929">
        <v>8.3333333333333332E-3</v>
      </c>
      <c r="I402" s="929">
        <v>0.35833333333333334</v>
      </c>
      <c r="J402" s="923">
        <v>1744.5670541509221</v>
      </c>
      <c r="K402" s="922">
        <v>1</v>
      </c>
      <c r="L402" s="923">
        <v>1744.5670541509221</v>
      </c>
      <c r="M402" s="923">
        <f t="shared" si="6"/>
        <v>271.8805798676762</v>
      </c>
    </row>
    <row r="403" spans="2:13" ht="75">
      <c r="B403" s="921" t="s">
        <v>984</v>
      </c>
      <c r="C403" s="921" t="s">
        <v>985</v>
      </c>
      <c r="D403" s="922" t="s">
        <v>986</v>
      </c>
      <c r="E403" s="936">
        <v>1</v>
      </c>
      <c r="F403" s="947">
        <v>43984</v>
      </c>
      <c r="G403" s="923">
        <v>456.60349305277197</v>
      </c>
      <c r="H403" s="929">
        <v>8.3333333333333332E-3</v>
      </c>
      <c r="I403" s="929">
        <v>0.30833333333333335</v>
      </c>
      <c r="J403" s="923">
        <v>315.81741602816726</v>
      </c>
      <c r="K403" s="922">
        <v>1</v>
      </c>
      <c r="L403" s="923">
        <v>315.81741602816726</v>
      </c>
      <c r="M403" s="923">
        <f t="shared" si="6"/>
        <v>45.660349305277201</v>
      </c>
    </row>
    <row r="404" spans="2:13" ht="75">
      <c r="B404" s="921" t="s">
        <v>987</v>
      </c>
      <c r="C404" s="921" t="s">
        <v>985</v>
      </c>
      <c r="D404" s="922" t="s">
        <v>986</v>
      </c>
      <c r="E404" s="936">
        <v>1</v>
      </c>
      <c r="F404" s="947">
        <v>43984</v>
      </c>
      <c r="G404" s="923">
        <v>4455.2883638908506</v>
      </c>
      <c r="H404" s="929">
        <v>8.3333333333333332E-3</v>
      </c>
      <c r="I404" s="929">
        <v>0.30833333333333335</v>
      </c>
      <c r="J404" s="923">
        <v>3081.5744516911718</v>
      </c>
      <c r="K404" s="922">
        <v>1</v>
      </c>
      <c r="L404" s="923">
        <v>3081.5744516911718</v>
      </c>
      <c r="M404" s="923">
        <f t="shared" si="6"/>
        <v>445.52883638908509</v>
      </c>
    </row>
    <row r="405" spans="2:13" ht="75">
      <c r="B405" s="921" t="s">
        <v>987</v>
      </c>
      <c r="C405" s="921" t="s">
        <v>985</v>
      </c>
      <c r="D405" s="922" t="s">
        <v>986</v>
      </c>
      <c r="E405" s="936">
        <v>1</v>
      </c>
      <c r="F405" s="947">
        <v>43984</v>
      </c>
      <c r="G405" s="923">
        <v>1485.0961212969503</v>
      </c>
      <c r="H405" s="929">
        <v>8.3333333333333332E-3</v>
      </c>
      <c r="I405" s="929">
        <v>0.30833333333333335</v>
      </c>
      <c r="J405" s="923">
        <v>1027.1914838970572</v>
      </c>
      <c r="K405" s="922">
        <v>1</v>
      </c>
      <c r="L405" s="923">
        <v>1027.1914838970572</v>
      </c>
      <c r="M405" s="923">
        <f t="shared" si="6"/>
        <v>148.50961212969503</v>
      </c>
    </row>
    <row r="406" spans="2:13" ht="75">
      <c r="B406" s="921" t="s">
        <v>987</v>
      </c>
      <c r="C406" s="921" t="s">
        <v>985</v>
      </c>
      <c r="D406" s="922" t="s">
        <v>986</v>
      </c>
      <c r="E406" s="936">
        <v>1</v>
      </c>
      <c r="F406" s="947">
        <v>43984</v>
      </c>
      <c r="G406" s="923">
        <v>4455.2883638908506</v>
      </c>
      <c r="H406" s="929">
        <v>8.3333333333333332E-3</v>
      </c>
      <c r="I406" s="929">
        <v>0.30833333333333335</v>
      </c>
      <c r="J406" s="923">
        <v>3081.5744516911718</v>
      </c>
      <c r="K406" s="922">
        <v>1</v>
      </c>
      <c r="L406" s="923">
        <v>3081.5744516911718</v>
      </c>
      <c r="M406" s="923">
        <f t="shared" si="6"/>
        <v>445.52883638908509</v>
      </c>
    </row>
    <row r="407" spans="2:13" ht="75">
      <c r="B407" s="921" t="s">
        <v>992</v>
      </c>
      <c r="C407" s="921" t="s">
        <v>985</v>
      </c>
      <c r="D407" s="922" t="s">
        <v>986</v>
      </c>
      <c r="E407" s="936">
        <v>1</v>
      </c>
      <c r="F407" s="947">
        <v>43984</v>
      </c>
      <c r="G407" s="923">
        <v>2221.5984914920018</v>
      </c>
      <c r="H407" s="929">
        <v>8.3333333333333332E-3</v>
      </c>
      <c r="I407" s="929">
        <v>0.30833333333333335</v>
      </c>
      <c r="J407" s="923">
        <v>1536.6056232819678</v>
      </c>
      <c r="K407" s="922">
        <v>1</v>
      </c>
      <c r="L407" s="923">
        <v>1536.6056232819678</v>
      </c>
      <c r="M407" s="923">
        <f t="shared" si="6"/>
        <v>222.1598491492002</v>
      </c>
    </row>
    <row r="408" spans="2:13" ht="75">
      <c r="B408" s="921" t="s">
        <v>991</v>
      </c>
      <c r="C408" s="921" t="s">
        <v>985</v>
      </c>
      <c r="D408" s="922" t="s">
        <v>986</v>
      </c>
      <c r="E408" s="936">
        <v>1</v>
      </c>
      <c r="F408" s="947">
        <v>43984</v>
      </c>
      <c r="G408" s="923">
        <v>3671.3612929430783</v>
      </c>
      <c r="H408" s="929">
        <v>8.3333333333333332E-3</v>
      </c>
      <c r="I408" s="929">
        <v>0.30833333333333335</v>
      </c>
      <c r="J408" s="923">
        <v>2539.3582276189627</v>
      </c>
      <c r="K408" s="922">
        <v>1</v>
      </c>
      <c r="L408" s="923">
        <v>2539.3582276189627</v>
      </c>
      <c r="M408" s="923">
        <f t="shared" si="6"/>
        <v>367.13612929430786</v>
      </c>
    </row>
    <row r="409" spans="2:13" ht="75">
      <c r="B409" s="921" t="s">
        <v>988</v>
      </c>
      <c r="C409" s="921" t="s">
        <v>985</v>
      </c>
      <c r="D409" s="922" t="s">
        <v>986</v>
      </c>
      <c r="E409" s="936">
        <v>1</v>
      </c>
      <c r="F409" s="947">
        <v>43984</v>
      </c>
      <c r="G409" s="923">
        <v>559.75413502168624</v>
      </c>
      <c r="H409" s="929">
        <v>8.3333333333333332E-3</v>
      </c>
      <c r="I409" s="929">
        <v>0.30833333333333335</v>
      </c>
      <c r="J409" s="923">
        <v>387.16327672333296</v>
      </c>
      <c r="K409" s="922">
        <v>1</v>
      </c>
      <c r="L409" s="923">
        <v>387.16327672333296</v>
      </c>
      <c r="M409" s="923">
        <f t="shared" si="6"/>
        <v>55.975413502168628</v>
      </c>
    </row>
    <row r="410" spans="2:13" ht="75">
      <c r="B410" s="921" t="s">
        <v>988</v>
      </c>
      <c r="C410" s="921" t="s">
        <v>985</v>
      </c>
      <c r="D410" s="922" t="s">
        <v>986</v>
      </c>
      <c r="E410" s="936">
        <v>1</v>
      </c>
      <c r="F410" s="947">
        <v>43984</v>
      </c>
      <c r="G410" s="923">
        <v>639.71901145335573</v>
      </c>
      <c r="H410" s="929">
        <v>8.3333333333333332E-3</v>
      </c>
      <c r="I410" s="929">
        <v>0.30833333333333335</v>
      </c>
      <c r="J410" s="923">
        <v>442.47231625523773</v>
      </c>
      <c r="K410" s="922">
        <v>1</v>
      </c>
      <c r="L410" s="923">
        <v>442.47231625523773</v>
      </c>
      <c r="M410" s="923">
        <f t="shared" si="6"/>
        <v>63.971901145335579</v>
      </c>
    </row>
    <row r="411" spans="2:13" ht="75">
      <c r="B411" s="921" t="s">
        <v>988</v>
      </c>
      <c r="C411" s="921" t="s">
        <v>985</v>
      </c>
      <c r="D411" s="922" t="s">
        <v>986</v>
      </c>
      <c r="E411" s="936">
        <v>1</v>
      </c>
      <c r="F411" s="947">
        <v>43984</v>
      </c>
      <c r="G411" s="923">
        <v>319.85950572667787</v>
      </c>
      <c r="H411" s="929">
        <v>8.3333333333333332E-3</v>
      </c>
      <c r="I411" s="929">
        <v>0.30833333333333335</v>
      </c>
      <c r="J411" s="923">
        <v>221.23615812761886</v>
      </c>
      <c r="K411" s="922">
        <v>1</v>
      </c>
      <c r="L411" s="923">
        <v>221.23615812761886</v>
      </c>
      <c r="M411" s="923">
        <f t="shared" si="6"/>
        <v>31.98595057266779</v>
      </c>
    </row>
    <row r="412" spans="2:13" ht="75">
      <c r="B412" s="921" t="s">
        <v>988</v>
      </c>
      <c r="C412" s="921" t="s">
        <v>985</v>
      </c>
      <c r="D412" s="922" t="s">
        <v>986</v>
      </c>
      <c r="E412" s="936">
        <v>1</v>
      </c>
      <c r="F412" s="947">
        <v>43984</v>
      </c>
      <c r="G412" s="923">
        <v>319.85950572667787</v>
      </c>
      <c r="H412" s="929">
        <v>8.3333333333333332E-3</v>
      </c>
      <c r="I412" s="929">
        <v>0.30833333333333335</v>
      </c>
      <c r="J412" s="923">
        <v>221.23615812761886</v>
      </c>
      <c r="K412" s="922">
        <v>1</v>
      </c>
      <c r="L412" s="923">
        <v>221.23615812761886</v>
      </c>
      <c r="M412" s="923">
        <f t="shared" si="6"/>
        <v>31.98595057266779</v>
      </c>
    </row>
    <row r="413" spans="2:13" ht="75">
      <c r="B413" s="921" t="s">
        <v>984</v>
      </c>
      <c r="C413" s="921" t="s">
        <v>985</v>
      </c>
      <c r="D413" s="922" t="s">
        <v>986</v>
      </c>
      <c r="E413" s="936">
        <v>1</v>
      </c>
      <c r="F413" s="947">
        <v>43984</v>
      </c>
      <c r="G413" s="923">
        <v>913.20698610554393</v>
      </c>
      <c r="H413" s="929">
        <v>8.3333333333333332E-3</v>
      </c>
      <c r="I413" s="929">
        <v>0.30833333333333335</v>
      </c>
      <c r="J413" s="923">
        <v>631.63483205633452</v>
      </c>
      <c r="K413" s="922">
        <v>1</v>
      </c>
      <c r="L413" s="923">
        <v>631.63483205633452</v>
      </c>
      <c r="M413" s="923">
        <f t="shared" si="6"/>
        <v>91.320698610554402</v>
      </c>
    </row>
    <row r="414" spans="2:13" ht="75">
      <c r="B414" s="921" t="s">
        <v>984</v>
      </c>
      <c r="C414" s="921" t="s">
        <v>985</v>
      </c>
      <c r="D414" s="922" t="s">
        <v>986</v>
      </c>
      <c r="E414" s="936">
        <v>1</v>
      </c>
      <c r="F414" s="947">
        <v>43984</v>
      </c>
      <c r="G414" s="923">
        <v>456.60349305277197</v>
      </c>
      <c r="H414" s="929">
        <v>8.3333333333333332E-3</v>
      </c>
      <c r="I414" s="929">
        <v>0.30833333333333335</v>
      </c>
      <c r="J414" s="923">
        <v>315.81741602816726</v>
      </c>
      <c r="K414" s="922">
        <v>1</v>
      </c>
      <c r="L414" s="923">
        <v>315.81741602816726</v>
      </c>
      <c r="M414" s="923">
        <f t="shared" si="6"/>
        <v>45.660349305277201</v>
      </c>
    </row>
    <row r="415" spans="2:13" ht="75">
      <c r="B415" s="921" t="s">
        <v>991</v>
      </c>
      <c r="C415" s="921" t="s">
        <v>985</v>
      </c>
      <c r="D415" s="922" t="s">
        <v>986</v>
      </c>
      <c r="E415" s="936">
        <v>1</v>
      </c>
      <c r="F415" s="947">
        <v>43984</v>
      </c>
      <c r="G415" s="923">
        <v>7342.7225858861566</v>
      </c>
      <c r="H415" s="929">
        <v>8.3333333333333332E-3</v>
      </c>
      <c r="I415" s="929">
        <v>0.30833333333333335</v>
      </c>
      <c r="J415" s="923">
        <v>5078.7164552379254</v>
      </c>
      <c r="K415" s="922">
        <v>1</v>
      </c>
      <c r="L415" s="923">
        <v>5078.7164552379254</v>
      </c>
      <c r="M415" s="923">
        <f t="shared" si="6"/>
        <v>734.27225858861573</v>
      </c>
    </row>
    <row r="416" spans="2:13" ht="75">
      <c r="B416" s="921" t="s">
        <v>988</v>
      </c>
      <c r="C416" s="921" t="s">
        <v>985</v>
      </c>
      <c r="D416" s="922" t="s">
        <v>986</v>
      </c>
      <c r="E416" s="936">
        <v>1</v>
      </c>
      <c r="F416" s="947">
        <v>43984</v>
      </c>
      <c r="G416" s="923">
        <v>2798.7706751084315</v>
      </c>
      <c r="H416" s="929">
        <v>8.3333333333333332E-3</v>
      </c>
      <c r="I416" s="929">
        <v>0.30833333333333335</v>
      </c>
      <c r="J416" s="923">
        <v>1935.816383616665</v>
      </c>
      <c r="K416" s="922">
        <v>1</v>
      </c>
      <c r="L416" s="923">
        <v>1935.816383616665</v>
      </c>
      <c r="M416" s="923">
        <f t="shared" si="6"/>
        <v>279.87706751084318</v>
      </c>
    </row>
    <row r="417" spans="2:13" ht="75">
      <c r="B417" s="921" t="s">
        <v>988</v>
      </c>
      <c r="C417" s="921" t="s">
        <v>985</v>
      </c>
      <c r="D417" s="922" t="s">
        <v>986</v>
      </c>
      <c r="E417" s="936">
        <v>1</v>
      </c>
      <c r="F417" s="947">
        <v>43984</v>
      </c>
      <c r="G417" s="923">
        <v>2318.9814165184143</v>
      </c>
      <c r="H417" s="929">
        <v>8.3333333333333332E-3</v>
      </c>
      <c r="I417" s="929">
        <v>0.30833333333333335</v>
      </c>
      <c r="J417" s="923">
        <v>1603.9621464252366</v>
      </c>
      <c r="K417" s="922">
        <v>1</v>
      </c>
      <c r="L417" s="923">
        <v>1603.9621464252366</v>
      </c>
      <c r="M417" s="923">
        <f t="shared" si="6"/>
        <v>231.89814165184146</v>
      </c>
    </row>
    <row r="418" spans="2:13" ht="75">
      <c r="B418" s="921" t="s">
        <v>988</v>
      </c>
      <c r="C418" s="921" t="s">
        <v>985</v>
      </c>
      <c r="D418" s="922" t="s">
        <v>986</v>
      </c>
      <c r="E418" s="936">
        <v>1</v>
      </c>
      <c r="F418" s="947">
        <v>43984</v>
      </c>
      <c r="G418" s="923">
        <v>1919.1570343600672</v>
      </c>
      <c r="H418" s="929">
        <v>8.3333333333333332E-3</v>
      </c>
      <c r="I418" s="929">
        <v>0.30833333333333335</v>
      </c>
      <c r="J418" s="923">
        <v>1327.4169487657132</v>
      </c>
      <c r="K418" s="922">
        <v>1</v>
      </c>
      <c r="L418" s="923">
        <v>1327.4169487657132</v>
      </c>
      <c r="M418" s="923">
        <f t="shared" si="6"/>
        <v>191.91570343600674</v>
      </c>
    </row>
    <row r="419" spans="2:13" ht="75">
      <c r="B419" s="921" t="s">
        <v>988</v>
      </c>
      <c r="C419" s="921" t="s">
        <v>985</v>
      </c>
      <c r="D419" s="922" t="s">
        <v>986</v>
      </c>
      <c r="E419" s="936">
        <v>1</v>
      </c>
      <c r="F419" s="947">
        <v>43984</v>
      </c>
      <c r="G419" s="923">
        <v>719.68388788502523</v>
      </c>
      <c r="H419" s="929">
        <v>8.3333333333333332E-3</v>
      </c>
      <c r="I419" s="929">
        <v>0.30833333333333335</v>
      </c>
      <c r="J419" s="923">
        <v>497.78135578714245</v>
      </c>
      <c r="K419" s="922">
        <v>1</v>
      </c>
      <c r="L419" s="923">
        <v>497.78135578714245</v>
      </c>
      <c r="M419" s="923">
        <f t="shared" si="6"/>
        <v>71.968388788502523</v>
      </c>
    </row>
    <row r="420" spans="2:13" ht="75">
      <c r="B420" s="921" t="s">
        <v>988</v>
      </c>
      <c r="C420" s="921" t="s">
        <v>985</v>
      </c>
      <c r="D420" s="922" t="s">
        <v>986</v>
      </c>
      <c r="E420" s="936">
        <v>1</v>
      </c>
      <c r="F420" s="947">
        <v>43984</v>
      </c>
      <c r="G420" s="923">
        <v>79.964876431669467</v>
      </c>
      <c r="H420" s="929">
        <v>8.3333333333333332E-3</v>
      </c>
      <c r="I420" s="929">
        <v>0.30833333333333335</v>
      </c>
      <c r="J420" s="923">
        <v>55.309039531904716</v>
      </c>
      <c r="K420" s="922">
        <v>1</v>
      </c>
      <c r="L420" s="923">
        <v>55.309039531904716</v>
      </c>
      <c r="M420" s="923">
        <f t="shared" si="6"/>
        <v>7.9964876431669474</v>
      </c>
    </row>
    <row r="421" spans="2:13" ht="75">
      <c r="B421" s="921" t="s">
        <v>991</v>
      </c>
      <c r="C421" s="921" t="s">
        <v>985</v>
      </c>
      <c r="D421" s="922" t="s">
        <v>986</v>
      </c>
      <c r="E421" s="936">
        <v>1</v>
      </c>
      <c r="F421" s="947">
        <v>43984</v>
      </c>
      <c r="G421" s="923">
        <v>3671.3612929430783</v>
      </c>
      <c r="H421" s="929">
        <v>8.3333333333333332E-3</v>
      </c>
      <c r="I421" s="929">
        <v>0.30833333333333335</v>
      </c>
      <c r="J421" s="923">
        <v>2539.3582276189627</v>
      </c>
      <c r="K421" s="922">
        <v>1</v>
      </c>
      <c r="L421" s="923">
        <v>2539.3582276189627</v>
      </c>
      <c r="M421" s="923">
        <f t="shared" si="6"/>
        <v>367.13612929430786</v>
      </c>
    </row>
    <row r="422" spans="2:13" ht="75">
      <c r="B422" s="921" t="s">
        <v>988</v>
      </c>
      <c r="C422" s="921" t="s">
        <v>985</v>
      </c>
      <c r="D422" s="922" t="s">
        <v>986</v>
      </c>
      <c r="E422" s="936">
        <v>1</v>
      </c>
      <c r="F422" s="947">
        <v>43984</v>
      </c>
      <c r="G422" s="923">
        <v>239.8946292950084</v>
      </c>
      <c r="H422" s="929">
        <v>8.3333333333333332E-3</v>
      </c>
      <c r="I422" s="929">
        <v>0.30833333333333335</v>
      </c>
      <c r="J422" s="923">
        <v>165.92711859571415</v>
      </c>
      <c r="K422" s="922">
        <v>1</v>
      </c>
      <c r="L422" s="923">
        <v>165.92711859571415</v>
      </c>
      <c r="M422" s="923">
        <f t="shared" si="6"/>
        <v>23.989462929500842</v>
      </c>
    </row>
    <row r="423" spans="2:13" ht="75">
      <c r="B423" s="921" t="s">
        <v>988</v>
      </c>
      <c r="C423" s="921" t="s">
        <v>985</v>
      </c>
      <c r="D423" s="922" t="s">
        <v>986</v>
      </c>
      <c r="E423" s="936">
        <v>1</v>
      </c>
      <c r="F423" s="947">
        <v>43984</v>
      </c>
      <c r="G423" s="923">
        <v>79.964876431669467</v>
      </c>
      <c r="H423" s="929">
        <v>8.3333333333333332E-3</v>
      </c>
      <c r="I423" s="929">
        <v>0.30833333333333335</v>
      </c>
      <c r="J423" s="923">
        <v>55.309039531904716</v>
      </c>
      <c r="K423" s="922">
        <v>1</v>
      </c>
      <c r="L423" s="923">
        <v>55.309039531904716</v>
      </c>
      <c r="M423" s="923">
        <f t="shared" si="6"/>
        <v>7.9964876431669474</v>
      </c>
    </row>
    <row r="424" spans="2:13" ht="75">
      <c r="B424" s="921" t="s">
        <v>984</v>
      </c>
      <c r="C424" s="921" t="s">
        <v>985</v>
      </c>
      <c r="D424" s="922" t="s">
        <v>986</v>
      </c>
      <c r="E424" s="936">
        <v>1</v>
      </c>
      <c r="F424" s="947">
        <v>43984</v>
      </c>
      <c r="G424" s="923">
        <v>8218.8628749498948</v>
      </c>
      <c r="H424" s="929">
        <v>8.3333333333333332E-3</v>
      </c>
      <c r="I424" s="929">
        <v>0.30833333333333335</v>
      </c>
      <c r="J424" s="923">
        <v>5684.71348850701</v>
      </c>
      <c r="K424" s="922">
        <v>1</v>
      </c>
      <c r="L424" s="923">
        <v>5684.71348850701</v>
      </c>
      <c r="M424" s="923">
        <f t="shared" si="6"/>
        <v>821.88628749498957</v>
      </c>
    </row>
    <row r="425" spans="2:13" ht="75">
      <c r="B425" s="921" t="s">
        <v>984</v>
      </c>
      <c r="C425" s="921" t="s">
        <v>985</v>
      </c>
      <c r="D425" s="922" t="s">
        <v>986</v>
      </c>
      <c r="E425" s="936">
        <v>1</v>
      </c>
      <c r="F425" s="947">
        <v>43984</v>
      </c>
      <c r="G425" s="923">
        <v>5022.6384235804917</v>
      </c>
      <c r="H425" s="929">
        <v>8.3333333333333332E-3</v>
      </c>
      <c r="I425" s="929">
        <v>0.30833333333333335</v>
      </c>
      <c r="J425" s="923">
        <v>3473.9915763098397</v>
      </c>
      <c r="K425" s="922">
        <v>1</v>
      </c>
      <c r="L425" s="923">
        <v>3473.9915763098397</v>
      </c>
      <c r="M425" s="923">
        <f t="shared" si="6"/>
        <v>502.2638423580492</v>
      </c>
    </row>
    <row r="426" spans="2:13" ht="75">
      <c r="B426" s="921" t="s">
        <v>984</v>
      </c>
      <c r="C426" s="921" t="s">
        <v>985</v>
      </c>
      <c r="D426" s="922" t="s">
        <v>986</v>
      </c>
      <c r="E426" s="936">
        <v>1</v>
      </c>
      <c r="F426" s="947">
        <v>43984</v>
      </c>
      <c r="G426" s="923">
        <v>5935.845409686036</v>
      </c>
      <c r="H426" s="929">
        <v>8.3333333333333332E-3</v>
      </c>
      <c r="I426" s="929">
        <v>0.30833333333333335</v>
      </c>
      <c r="J426" s="923">
        <v>4105.6264083661745</v>
      </c>
      <c r="K426" s="922">
        <v>1</v>
      </c>
      <c r="L426" s="923">
        <v>4105.6264083661745</v>
      </c>
      <c r="M426" s="923">
        <f t="shared" si="6"/>
        <v>593.58454096860362</v>
      </c>
    </row>
    <row r="427" spans="2:13" ht="75">
      <c r="B427" s="921" t="s">
        <v>984</v>
      </c>
      <c r="C427" s="921" t="s">
        <v>985</v>
      </c>
      <c r="D427" s="922" t="s">
        <v>986</v>
      </c>
      <c r="E427" s="936">
        <v>1</v>
      </c>
      <c r="F427" s="947">
        <v>43984</v>
      </c>
      <c r="G427" s="923">
        <v>456.60349305277197</v>
      </c>
      <c r="H427" s="929">
        <v>8.3333333333333332E-3</v>
      </c>
      <c r="I427" s="929">
        <v>0.30833333333333335</v>
      </c>
      <c r="J427" s="923">
        <v>315.81741602816726</v>
      </c>
      <c r="K427" s="922">
        <v>1</v>
      </c>
      <c r="L427" s="923">
        <v>315.81741602816726</v>
      </c>
      <c r="M427" s="923">
        <f t="shared" si="6"/>
        <v>45.660349305277201</v>
      </c>
    </row>
    <row r="428" spans="2:13" ht="75">
      <c r="B428" s="921" t="s">
        <v>987</v>
      </c>
      <c r="C428" s="921" t="s">
        <v>985</v>
      </c>
      <c r="D428" s="922" t="s">
        <v>986</v>
      </c>
      <c r="E428" s="936">
        <v>1</v>
      </c>
      <c r="F428" s="947">
        <v>43984</v>
      </c>
      <c r="G428" s="923">
        <v>25246.634062048153</v>
      </c>
      <c r="H428" s="929">
        <v>8.3333333333333332E-3</v>
      </c>
      <c r="I428" s="929">
        <v>0.30833333333333335</v>
      </c>
      <c r="J428" s="923">
        <v>17462.255226249974</v>
      </c>
      <c r="K428" s="922">
        <v>1</v>
      </c>
      <c r="L428" s="923">
        <v>17462.255226249974</v>
      </c>
      <c r="M428" s="923">
        <f t="shared" si="6"/>
        <v>2524.6634062048156</v>
      </c>
    </row>
    <row r="429" spans="2:13" ht="75">
      <c r="B429" s="921" t="s">
        <v>987</v>
      </c>
      <c r="C429" s="921" t="s">
        <v>985</v>
      </c>
      <c r="D429" s="922" t="s">
        <v>986</v>
      </c>
      <c r="E429" s="936">
        <v>1</v>
      </c>
      <c r="F429" s="947">
        <v>43984</v>
      </c>
      <c r="G429" s="923">
        <v>16336.057334266454</v>
      </c>
      <c r="H429" s="929">
        <v>8.3333333333333332E-3</v>
      </c>
      <c r="I429" s="929">
        <v>0.30833333333333335</v>
      </c>
      <c r="J429" s="923">
        <v>11299.10632286763</v>
      </c>
      <c r="K429" s="922">
        <v>1</v>
      </c>
      <c r="L429" s="923">
        <v>11299.10632286763</v>
      </c>
      <c r="M429" s="923">
        <f t="shared" si="6"/>
        <v>1633.6057334266454</v>
      </c>
    </row>
    <row r="430" spans="2:13" ht="75">
      <c r="B430" s="921" t="s">
        <v>987</v>
      </c>
      <c r="C430" s="921" t="s">
        <v>985</v>
      </c>
      <c r="D430" s="922" t="s">
        <v>986</v>
      </c>
      <c r="E430" s="936">
        <v>1</v>
      </c>
      <c r="F430" s="947">
        <v>43984</v>
      </c>
      <c r="G430" s="923">
        <v>10395.672849078652</v>
      </c>
      <c r="H430" s="929">
        <v>8.3333333333333332E-3</v>
      </c>
      <c r="I430" s="929">
        <v>0.30833333333333335</v>
      </c>
      <c r="J430" s="923">
        <v>7190.3403872794006</v>
      </c>
      <c r="K430" s="922">
        <v>1</v>
      </c>
      <c r="L430" s="923">
        <v>7190.3403872794006</v>
      </c>
      <c r="M430" s="923">
        <f t="shared" si="6"/>
        <v>1039.5672849078653</v>
      </c>
    </row>
    <row r="431" spans="2:13" ht="75">
      <c r="B431" s="921" t="s">
        <v>987</v>
      </c>
      <c r="C431" s="921" t="s">
        <v>985</v>
      </c>
      <c r="D431" s="922" t="s">
        <v>986</v>
      </c>
      <c r="E431" s="936">
        <v>1</v>
      </c>
      <c r="F431" s="947">
        <v>43984</v>
      </c>
      <c r="G431" s="923">
        <v>5940.3844851878011</v>
      </c>
      <c r="H431" s="929">
        <v>8.3333333333333332E-3</v>
      </c>
      <c r="I431" s="929">
        <v>0.30833333333333335</v>
      </c>
      <c r="J431" s="923">
        <v>4108.7659355882288</v>
      </c>
      <c r="K431" s="922">
        <v>1</v>
      </c>
      <c r="L431" s="923">
        <v>4108.7659355882288</v>
      </c>
      <c r="M431" s="923">
        <f t="shared" si="6"/>
        <v>594.03844851878011</v>
      </c>
    </row>
    <row r="432" spans="2:13" ht="75">
      <c r="B432" s="921" t="s">
        <v>989</v>
      </c>
      <c r="C432" s="921" t="s">
        <v>985</v>
      </c>
      <c r="D432" s="922" t="s">
        <v>986</v>
      </c>
      <c r="E432" s="936">
        <v>1</v>
      </c>
      <c r="F432" s="947">
        <v>43984</v>
      </c>
      <c r="G432" s="923">
        <v>2559.1030101491242</v>
      </c>
      <c r="H432" s="929">
        <v>8.3333333333333332E-3</v>
      </c>
      <c r="I432" s="929">
        <v>0.30833333333333335</v>
      </c>
      <c r="J432" s="923">
        <v>1770.0462486864776</v>
      </c>
      <c r="K432" s="922">
        <v>1</v>
      </c>
      <c r="L432" s="923">
        <v>1770.0462486864776</v>
      </c>
      <c r="M432" s="923">
        <f t="shared" si="6"/>
        <v>255.91030101491242</v>
      </c>
    </row>
    <row r="433" spans="2:13" ht="75">
      <c r="B433" s="921" t="s">
        <v>990</v>
      </c>
      <c r="C433" s="921" t="s">
        <v>985</v>
      </c>
      <c r="D433" s="922" t="s">
        <v>986</v>
      </c>
      <c r="E433" s="936">
        <v>1</v>
      </c>
      <c r="F433" s="947">
        <v>43984</v>
      </c>
      <c r="G433" s="923">
        <v>8360.9454069303683</v>
      </c>
      <c r="H433" s="929">
        <v>8.3333333333333332E-3</v>
      </c>
      <c r="I433" s="929">
        <v>0.30833333333333335</v>
      </c>
      <c r="J433" s="923">
        <v>5782.9872397935051</v>
      </c>
      <c r="K433" s="922">
        <v>1</v>
      </c>
      <c r="L433" s="923">
        <v>5782.9872397935051</v>
      </c>
      <c r="M433" s="923">
        <f t="shared" si="6"/>
        <v>836.09454069303683</v>
      </c>
    </row>
    <row r="434" spans="2:13" ht="75">
      <c r="B434" s="921" t="s">
        <v>990</v>
      </c>
      <c r="C434" s="921" t="s">
        <v>985</v>
      </c>
      <c r="D434" s="922" t="s">
        <v>986</v>
      </c>
      <c r="E434" s="936">
        <v>1</v>
      </c>
      <c r="F434" s="947">
        <v>43984</v>
      </c>
      <c r="G434" s="923">
        <v>4180.4727034651842</v>
      </c>
      <c r="H434" s="929">
        <v>8.3333333333333332E-3</v>
      </c>
      <c r="I434" s="929">
        <v>0.30833333333333335</v>
      </c>
      <c r="J434" s="923">
        <v>2891.4936198967525</v>
      </c>
      <c r="K434" s="922">
        <v>1</v>
      </c>
      <c r="L434" s="923">
        <v>2891.4936198967525</v>
      </c>
      <c r="M434" s="923">
        <f t="shared" si="6"/>
        <v>418.04727034651842</v>
      </c>
    </row>
    <row r="435" spans="2:13" ht="75">
      <c r="B435" s="921" t="s">
        <v>992</v>
      </c>
      <c r="C435" s="921" t="s">
        <v>985</v>
      </c>
      <c r="D435" s="922" t="s">
        <v>986</v>
      </c>
      <c r="E435" s="936">
        <v>1</v>
      </c>
      <c r="F435" s="947">
        <v>43984</v>
      </c>
      <c r="G435" s="923">
        <v>6664.7954744760054</v>
      </c>
      <c r="H435" s="929">
        <v>8.3333333333333332E-3</v>
      </c>
      <c r="I435" s="929">
        <v>0.30833333333333335</v>
      </c>
      <c r="J435" s="923">
        <v>4609.8168698459031</v>
      </c>
      <c r="K435" s="922">
        <v>1</v>
      </c>
      <c r="L435" s="923">
        <v>4609.8168698459031</v>
      </c>
      <c r="M435" s="923">
        <f t="shared" si="6"/>
        <v>666.47954744760057</v>
      </c>
    </row>
    <row r="436" spans="2:13" ht="75">
      <c r="B436" s="921" t="s">
        <v>992</v>
      </c>
      <c r="C436" s="921" t="s">
        <v>985</v>
      </c>
      <c r="D436" s="922" t="s">
        <v>986</v>
      </c>
      <c r="E436" s="936">
        <v>1</v>
      </c>
      <c r="F436" s="947">
        <v>43984</v>
      </c>
      <c r="G436" s="923">
        <v>2221.5984914920018</v>
      </c>
      <c r="H436" s="929">
        <v>8.3333333333333332E-3</v>
      </c>
      <c r="I436" s="929">
        <v>0.30833333333333335</v>
      </c>
      <c r="J436" s="923">
        <v>1536.6056232819678</v>
      </c>
      <c r="K436" s="922">
        <v>1</v>
      </c>
      <c r="L436" s="923">
        <v>1536.6056232819678</v>
      </c>
      <c r="M436" s="923">
        <f t="shared" si="6"/>
        <v>222.1598491492002</v>
      </c>
    </row>
    <row r="437" spans="2:13" ht="75">
      <c r="B437" s="921" t="s">
        <v>993</v>
      </c>
      <c r="C437" s="921" t="s">
        <v>985</v>
      </c>
      <c r="D437" s="922" t="s">
        <v>986</v>
      </c>
      <c r="E437" s="936">
        <v>1</v>
      </c>
      <c r="F437" s="947">
        <v>43984</v>
      </c>
      <c r="G437" s="923">
        <v>2221.5984914920018</v>
      </c>
      <c r="H437" s="929">
        <v>8.3333333333333332E-3</v>
      </c>
      <c r="I437" s="929">
        <v>0.30833333333333335</v>
      </c>
      <c r="J437" s="923">
        <v>1536.6056232819678</v>
      </c>
      <c r="K437" s="922">
        <v>1</v>
      </c>
      <c r="L437" s="923">
        <v>1536.6056232819678</v>
      </c>
      <c r="M437" s="923">
        <f t="shared" si="6"/>
        <v>222.1598491492002</v>
      </c>
    </row>
    <row r="438" spans="2:13" ht="75">
      <c r="B438" s="921" t="s">
        <v>993</v>
      </c>
      <c r="C438" s="921" t="s">
        <v>985</v>
      </c>
      <c r="D438" s="922" t="s">
        <v>986</v>
      </c>
      <c r="E438" s="936">
        <v>1</v>
      </c>
      <c r="F438" s="947">
        <v>43984</v>
      </c>
      <c r="G438" s="923">
        <v>2221.5984914920018</v>
      </c>
      <c r="H438" s="929">
        <v>8.3333333333333332E-3</v>
      </c>
      <c r="I438" s="929">
        <v>0.30833333333333335</v>
      </c>
      <c r="J438" s="923">
        <v>1536.6056232819678</v>
      </c>
      <c r="K438" s="922">
        <v>1</v>
      </c>
      <c r="L438" s="923">
        <v>1536.6056232819678</v>
      </c>
      <c r="M438" s="923">
        <f t="shared" si="6"/>
        <v>222.1598491492002</v>
      </c>
    </row>
    <row r="439" spans="2:13" ht="75">
      <c r="B439" s="921" t="s">
        <v>991</v>
      </c>
      <c r="C439" s="921" t="s">
        <v>985</v>
      </c>
      <c r="D439" s="922" t="s">
        <v>986</v>
      </c>
      <c r="E439" s="936">
        <v>1</v>
      </c>
      <c r="F439" s="947">
        <v>43984</v>
      </c>
      <c r="G439" s="923">
        <v>18356.806464715391</v>
      </c>
      <c r="H439" s="929">
        <v>8.3333333333333332E-3</v>
      </c>
      <c r="I439" s="929">
        <v>0.30833333333333335</v>
      </c>
      <c r="J439" s="923">
        <v>12696.791138094814</v>
      </c>
      <c r="K439" s="922">
        <v>1</v>
      </c>
      <c r="L439" s="923">
        <v>12696.791138094814</v>
      </c>
      <c r="M439" s="923">
        <f t="shared" si="6"/>
        <v>1835.6806464715391</v>
      </c>
    </row>
    <row r="440" spans="2:13" ht="75">
      <c r="B440" s="921" t="s">
        <v>991</v>
      </c>
      <c r="C440" s="921" t="s">
        <v>985</v>
      </c>
      <c r="D440" s="922" t="s">
        <v>986</v>
      </c>
      <c r="E440" s="936">
        <v>1</v>
      </c>
      <c r="F440" s="947">
        <v>43984</v>
      </c>
      <c r="G440" s="923">
        <v>14685.445171772313</v>
      </c>
      <c r="H440" s="929">
        <v>8.3333333333333332E-3</v>
      </c>
      <c r="I440" s="929">
        <v>0.30833333333333335</v>
      </c>
      <c r="J440" s="923">
        <v>10157.432910475851</v>
      </c>
      <c r="K440" s="922">
        <v>1</v>
      </c>
      <c r="L440" s="923">
        <v>10157.432910475851</v>
      </c>
      <c r="M440" s="923">
        <f t="shared" si="6"/>
        <v>1468.5445171772315</v>
      </c>
    </row>
    <row r="441" spans="2:13" ht="75">
      <c r="B441" s="921" t="s">
        <v>991</v>
      </c>
      <c r="C441" s="921" t="s">
        <v>985</v>
      </c>
      <c r="D441" s="922" t="s">
        <v>986</v>
      </c>
      <c r="E441" s="936">
        <v>1</v>
      </c>
      <c r="F441" s="947">
        <v>43984</v>
      </c>
      <c r="G441" s="923">
        <v>7342.7225858861566</v>
      </c>
      <c r="H441" s="929">
        <v>8.3333333333333332E-3</v>
      </c>
      <c r="I441" s="929">
        <v>0.30833333333333335</v>
      </c>
      <c r="J441" s="923">
        <v>5078.7164552379254</v>
      </c>
      <c r="K441" s="922">
        <v>1</v>
      </c>
      <c r="L441" s="923">
        <v>5078.7164552379254</v>
      </c>
      <c r="M441" s="923">
        <f t="shared" si="6"/>
        <v>734.27225858861573</v>
      </c>
    </row>
    <row r="442" spans="2:13" ht="75">
      <c r="B442" s="921" t="s">
        <v>988</v>
      </c>
      <c r="C442" s="921" t="s">
        <v>985</v>
      </c>
      <c r="D442" s="922" t="s">
        <v>986</v>
      </c>
      <c r="E442" s="936">
        <v>1</v>
      </c>
      <c r="F442" s="947">
        <v>43984</v>
      </c>
      <c r="G442" s="923">
        <v>4557.9979566051597</v>
      </c>
      <c r="H442" s="929">
        <v>8.3333333333333332E-3</v>
      </c>
      <c r="I442" s="929">
        <v>0.30833333333333335</v>
      </c>
      <c r="J442" s="923">
        <v>3152.6152533185686</v>
      </c>
      <c r="K442" s="922">
        <v>1</v>
      </c>
      <c r="L442" s="923">
        <v>3152.6152533185686</v>
      </c>
      <c r="M442" s="923">
        <f t="shared" si="6"/>
        <v>455.799795660516</v>
      </c>
    </row>
    <row r="443" spans="2:13" ht="75">
      <c r="B443" s="921" t="s">
        <v>988</v>
      </c>
      <c r="C443" s="921" t="s">
        <v>985</v>
      </c>
      <c r="D443" s="922" t="s">
        <v>986</v>
      </c>
      <c r="E443" s="936">
        <v>1</v>
      </c>
      <c r="F443" s="947">
        <v>43984</v>
      </c>
      <c r="G443" s="923">
        <v>2239.016540086745</v>
      </c>
      <c r="H443" s="929">
        <v>8.3333333333333332E-3</v>
      </c>
      <c r="I443" s="929">
        <v>0.30833333333333335</v>
      </c>
      <c r="J443" s="923">
        <v>1548.6531068933318</v>
      </c>
      <c r="K443" s="922">
        <v>1</v>
      </c>
      <c r="L443" s="923">
        <v>1548.6531068933318</v>
      </c>
      <c r="M443" s="923">
        <f t="shared" si="6"/>
        <v>223.90165400867451</v>
      </c>
    </row>
    <row r="444" spans="2:13" ht="75">
      <c r="B444" s="921" t="s">
        <v>988</v>
      </c>
      <c r="C444" s="921" t="s">
        <v>985</v>
      </c>
      <c r="D444" s="922" t="s">
        <v>986</v>
      </c>
      <c r="E444" s="936">
        <v>1</v>
      </c>
      <c r="F444" s="947">
        <v>43984</v>
      </c>
      <c r="G444" s="923">
        <v>1119.5082700433725</v>
      </c>
      <c r="H444" s="929">
        <v>8.3333333333333332E-3</v>
      </c>
      <c r="I444" s="929">
        <v>0.30833333333333335</v>
      </c>
      <c r="J444" s="923">
        <v>774.32655344666591</v>
      </c>
      <c r="K444" s="922">
        <v>1</v>
      </c>
      <c r="L444" s="923">
        <v>774.32655344666591</v>
      </c>
      <c r="M444" s="923">
        <f t="shared" si="6"/>
        <v>111.95082700433726</v>
      </c>
    </row>
    <row r="445" spans="2:13" ht="75">
      <c r="B445" s="921" t="s">
        <v>988</v>
      </c>
      <c r="C445" s="921" t="s">
        <v>985</v>
      </c>
      <c r="D445" s="922" t="s">
        <v>986</v>
      </c>
      <c r="E445" s="936">
        <v>1</v>
      </c>
      <c r="F445" s="947">
        <v>43984</v>
      </c>
      <c r="G445" s="923">
        <v>479.7892585900168</v>
      </c>
      <c r="H445" s="929">
        <v>8.3333333333333332E-3</v>
      </c>
      <c r="I445" s="929">
        <v>0.30833333333333335</v>
      </c>
      <c r="J445" s="923">
        <v>331.8542371914283</v>
      </c>
      <c r="K445" s="922">
        <v>1</v>
      </c>
      <c r="L445" s="923">
        <v>331.8542371914283</v>
      </c>
      <c r="M445" s="923">
        <f t="shared" si="6"/>
        <v>47.978925859001684</v>
      </c>
    </row>
    <row r="446" spans="2:13" ht="75">
      <c r="B446" s="921" t="s">
        <v>987</v>
      </c>
      <c r="C446" s="921" t="s">
        <v>985</v>
      </c>
      <c r="D446" s="922" t="s">
        <v>986</v>
      </c>
      <c r="E446" s="936">
        <v>1</v>
      </c>
      <c r="F446" s="947">
        <v>43984</v>
      </c>
      <c r="G446" s="923">
        <v>1485.0961212969503</v>
      </c>
      <c r="H446" s="929">
        <v>8.3333333333333332E-3</v>
      </c>
      <c r="I446" s="929">
        <v>0.30833333333333335</v>
      </c>
      <c r="J446" s="923">
        <v>1027.1914838970572</v>
      </c>
      <c r="K446" s="922">
        <v>1</v>
      </c>
      <c r="L446" s="923">
        <v>1027.1914838970572</v>
      </c>
      <c r="M446" s="923">
        <f t="shared" si="6"/>
        <v>148.50961212969503</v>
      </c>
    </row>
    <row r="447" spans="2:13" ht="75">
      <c r="B447" s="921" t="s">
        <v>987</v>
      </c>
      <c r="C447" s="921" t="s">
        <v>985</v>
      </c>
      <c r="D447" s="922" t="s">
        <v>986</v>
      </c>
      <c r="E447" s="936">
        <v>1</v>
      </c>
      <c r="F447" s="947">
        <v>43984</v>
      </c>
      <c r="G447" s="923">
        <v>1485.0961212969503</v>
      </c>
      <c r="H447" s="929">
        <v>8.3333333333333332E-3</v>
      </c>
      <c r="I447" s="929">
        <v>0.30833333333333335</v>
      </c>
      <c r="J447" s="923">
        <v>1027.1914838970572</v>
      </c>
      <c r="K447" s="922">
        <v>1</v>
      </c>
      <c r="L447" s="923">
        <v>1027.1914838970572</v>
      </c>
      <c r="M447" s="923">
        <f t="shared" si="6"/>
        <v>148.50961212969503</v>
      </c>
    </row>
    <row r="448" spans="2:13" ht="75">
      <c r="B448" s="921" t="s">
        <v>988</v>
      </c>
      <c r="C448" s="921" t="s">
        <v>985</v>
      </c>
      <c r="D448" s="922" t="s">
        <v>986</v>
      </c>
      <c r="E448" s="936">
        <v>1</v>
      </c>
      <c r="F448" s="947">
        <v>43984</v>
      </c>
      <c r="G448" s="923">
        <v>79.964876431669467</v>
      </c>
      <c r="H448" s="929">
        <v>8.3333333333333332E-3</v>
      </c>
      <c r="I448" s="929">
        <v>0.30833333333333335</v>
      </c>
      <c r="J448" s="923">
        <v>55.309039531904716</v>
      </c>
      <c r="K448" s="922">
        <v>1</v>
      </c>
      <c r="L448" s="923">
        <v>55.309039531904716</v>
      </c>
      <c r="M448" s="923">
        <f t="shared" si="6"/>
        <v>7.9964876431669474</v>
      </c>
    </row>
    <row r="449" spans="2:13" ht="75">
      <c r="B449" s="921" t="s">
        <v>988</v>
      </c>
      <c r="C449" s="921" t="s">
        <v>985</v>
      </c>
      <c r="D449" s="922" t="s">
        <v>986</v>
      </c>
      <c r="E449" s="936">
        <v>1</v>
      </c>
      <c r="F449" s="947">
        <v>43984</v>
      </c>
      <c r="G449" s="923">
        <v>79.964876431669467</v>
      </c>
      <c r="H449" s="929">
        <v>8.3333333333333332E-3</v>
      </c>
      <c r="I449" s="929">
        <v>0.30833333333333335</v>
      </c>
      <c r="J449" s="923">
        <v>55.309039531904716</v>
      </c>
      <c r="K449" s="922">
        <v>1</v>
      </c>
      <c r="L449" s="923">
        <v>55.309039531904716</v>
      </c>
      <c r="M449" s="923">
        <f t="shared" si="6"/>
        <v>7.9964876431669474</v>
      </c>
    </row>
    <row r="450" spans="2:13" ht="75">
      <c r="B450" s="921" t="s">
        <v>988</v>
      </c>
      <c r="C450" s="921" t="s">
        <v>985</v>
      </c>
      <c r="D450" s="922" t="s">
        <v>986</v>
      </c>
      <c r="E450" s="936">
        <v>1</v>
      </c>
      <c r="F450" s="947">
        <v>43984</v>
      </c>
      <c r="G450" s="923">
        <v>319.85950572667787</v>
      </c>
      <c r="H450" s="929">
        <v>8.3333333333333332E-3</v>
      </c>
      <c r="I450" s="929">
        <v>0.30833333333333335</v>
      </c>
      <c r="J450" s="923">
        <v>221.23615812761886</v>
      </c>
      <c r="K450" s="922">
        <v>1</v>
      </c>
      <c r="L450" s="923">
        <v>221.23615812761886</v>
      </c>
      <c r="M450" s="923">
        <f t="shared" si="6"/>
        <v>31.98595057266779</v>
      </c>
    </row>
    <row r="451" spans="2:13" ht="75">
      <c r="B451" s="921" t="s">
        <v>988</v>
      </c>
      <c r="C451" s="921" t="s">
        <v>985</v>
      </c>
      <c r="D451" s="922" t="s">
        <v>986</v>
      </c>
      <c r="E451" s="936">
        <v>1</v>
      </c>
      <c r="F451" s="947">
        <v>43984</v>
      </c>
      <c r="G451" s="923">
        <v>1439.3677757700505</v>
      </c>
      <c r="H451" s="929">
        <v>8.3333333333333332E-3</v>
      </c>
      <c r="I451" s="929">
        <v>0.30833333333333335</v>
      </c>
      <c r="J451" s="923">
        <v>995.56271157428489</v>
      </c>
      <c r="K451" s="922">
        <v>1</v>
      </c>
      <c r="L451" s="923">
        <v>995.56271157428489</v>
      </c>
      <c r="M451" s="923">
        <f t="shared" si="6"/>
        <v>143.93677757700505</v>
      </c>
    </row>
    <row r="452" spans="2:13" ht="75">
      <c r="B452" s="921" t="s">
        <v>988</v>
      </c>
      <c r="C452" s="921" t="s">
        <v>985</v>
      </c>
      <c r="D452" s="922" t="s">
        <v>986</v>
      </c>
      <c r="E452" s="936">
        <v>1</v>
      </c>
      <c r="F452" s="947">
        <v>43984</v>
      </c>
      <c r="G452" s="923">
        <v>159.92975286333893</v>
      </c>
      <c r="H452" s="929">
        <v>8.3333333333333332E-3</v>
      </c>
      <c r="I452" s="929">
        <v>0.30833333333333335</v>
      </c>
      <c r="J452" s="923">
        <v>110.61807906380943</v>
      </c>
      <c r="K452" s="922">
        <v>1</v>
      </c>
      <c r="L452" s="923">
        <v>110.61807906380943</v>
      </c>
      <c r="M452" s="923">
        <f t="shared" si="6"/>
        <v>15.992975286333895</v>
      </c>
    </row>
    <row r="453" spans="2:13" ht="75">
      <c r="B453" s="921" t="s">
        <v>988</v>
      </c>
      <c r="C453" s="921" t="s">
        <v>985</v>
      </c>
      <c r="D453" s="922" t="s">
        <v>986</v>
      </c>
      <c r="E453" s="936">
        <v>1</v>
      </c>
      <c r="F453" s="947">
        <v>43984</v>
      </c>
      <c r="G453" s="923">
        <v>2079.0867872234062</v>
      </c>
      <c r="H453" s="929">
        <v>8.3333333333333332E-3</v>
      </c>
      <c r="I453" s="929">
        <v>0.30833333333333335</v>
      </c>
      <c r="J453" s="923">
        <v>1438.0350278295227</v>
      </c>
      <c r="K453" s="922">
        <v>1</v>
      </c>
      <c r="L453" s="923">
        <v>1438.0350278295227</v>
      </c>
      <c r="M453" s="923">
        <f t="shared" si="6"/>
        <v>207.90867872234062</v>
      </c>
    </row>
    <row r="454" spans="2:13" ht="75">
      <c r="B454" s="921" t="s">
        <v>988</v>
      </c>
      <c r="C454" s="921" t="s">
        <v>985</v>
      </c>
      <c r="D454" s="922" t="s">
        <v>986</v>
      </c>
      <c r="E454" s="936">
        <v>1</v>
      </c>
      <c r="F454" s="947">
        <v>43984</v>
      </c>
      <c r="G454" s="923">
        <v>239.8946292950084</v>
      </c>
      <c r="H454" s="929">
        <v>8.3333333333333332E-3</v>
      </c>
      <c r="I454" s="929">
        <v>0.30833333333333335</v>
      </c>
      <c r="J454" s="923">
        <v>165.92711859571415</v>
      </c>
      <c r="K454" s="922">
        <v>1</v>
      </c>
      <c r="L454" s="923">
        <v>165.92711859571415</v>
      </c>
      <c r="M454" s="923">
        <f t="shared" si="6"/>
        <v>23.989462929500842</v>
      </c>
    </row>
    <row r="455" spans="2:13" ht="75">
      <c r="B455" s="921" t="s">
        <v>984</v>
      </c>
      <c r="C455" s="921" t="s">
        <v>985</v>
      </c>
      <c r="D455" s="922" t="s">
        <v>986</v>
      </c>
      <c r="E455" s="936">
        <v>1</v>
      </c>
      <c r="F455" s="947">
        <v>43984</v>
      </c>
      <c r="G455" s="923">
        <v>456.60349305277197</v>
      </c>
      <c r="H455" s="929">
        <v>8.3333333333333332E-3</v>
      </c>
      <c r="I455" s="929">
        <v>0.30833333333333335</v>
      </c>
      <c r="J455" s="923">
        <v>315.81741602816726</v>
      </c>
      <c r="K455" s="922">
        <v>1</v>
      </c>
      <c r="L455" s="923">
        <v>315.81741602816726</v>
      </c>
      <c r="M455" s="923">
        <f t="shared" si="6"/>
        <v>45.660349305277201</v>
      </c>
    </row>
    <row r="456" spans="2:13" ht="75">
      <c r="B456" s="921" t="s">
        <v>984</v>
      </c>
      <c r="C456" s="921" t="s">
        <v>985</v>
      </c>
      <c r="D456" s="922" t="s">
        <v>986</v>
      </c>
      <c r="E456" s="936">
        <v>1</v>
      </c>
      <c r="F456" s="947">
        <v>43984</v>
      </c>
      <c r="G456" s="923">
        <v>456.60349305277197</v>
      </c>
      <c r="H456" s="929">
        <v>8.3333333333333332E-3</v>
      </c>
      <c r="I456" s="929">
        <v>0.30833333333333335</v>
      </c>
      <c r="J456" s="923">
        <v>315.81741602816726</v>
      </c>
      <c r="K456" s="922">
        <v>1</v>
      </c>
      <c r="L456" s="923">
        <v>315.81741602816726</v>
      </c>
      <c r="M456" s="923">
        <f t="shared" si="6"/>
        <v>45.660349305277201</v>
      </c>
    </row>
    <row r="457" spans="2:13" ht="75">
      <c r="B457" s="921" t="s">
        <v>988</v>
      </c>
      <c r="C457" s="921" t="s">
        <v>985</v>
      </c>
      <c r="D457" s="922" t="s">
        <v>986</v>
      </c>
      <c r="E457" s="936">
        <v>1</v>
      </c>
      <c r="F457" s="947">
        <v>43984</v>
      </c>
      <c r="G457" s="923">
        <v>239.8946292950084</v>
      </c>
      <c r="H457" s="929">
        <v>8.3333333333333332E-3</v>
      </c>
      <c r="I457" s="929">
        <v>0.30833333333333335</v>
      </c>
      <c r="J457" s="923">
        <v>165.92711859571415</v>
      </c>
      <c r="K457" s="922">
        <v>1</v>
      </c>
      <c r="L457" s="923">
        <v>165.92711859571415</v>
      </c>
      <c r="M457" s="923">
        <f t="shared" si="6"/>
        <v>23.989462929500842</v>
      </c>
    </row>
    <row r="458" spans="2:13" ht="75">
      <c r="B458" s="921" t="s">
        <v>988</v>
      </c>
      <c r="C458" s="921" t="s">
        <v>985</v>
      </c>
      <c r="D458" s="922" t="s">
        <v>986</v>
      </c>
      <c r="E458" s="936">
        <v>1</v>
      </c>
      <c r="F458" s="947">
        <v>43984</v>
      </c>
      <c r="G458" s="923">
        <v>319.85950572667787</v>
      </c>
      <c r="H458" s="929">
        <v>8.3333333333333332E-3</v>
      </c>
      <c r="I458" s="929">
        <v>0.30833333333333335</v>
      </c>
      <c r="J458" s="923">
        <v>221.23615812761886</v>
      </c>
      <c r="K458" s="922">
        <v>1</v>
      </c>
      <c r="L458" s="923">
        <v>221.23615812761886</v>
      </c>
      <c r="M458" s="923">
        <f t="shared" si="6"/>
        <v>31.98595057266779</v>
      </c>
    </row>
    <row r="459" spans="2:13" ht="75">
      <c r="B459" s="921" t="s">
        <v>988</v>
      </c>
      <c r="C459" s="921" t="s">
        <v>985</v>
      </c>
      <c r="D459" s="922" t="s">
        <v>986</v>
      </c>
      <c r="E459" s="936">
        <v>1</v>
      </c>
      <c r="F459" s="947">
        <v>43984</v>
      </c>
      <c r="G459" s="923">
        <v>399.82438215834736</v>
      </c>
      <c r="H459" s="929">
        <v>8.3333333333333332E-3</v>
      </c>
      <c r="I459" s="929">
        <v>0.30833333333333335</v>
      </c>
      <c r="J459" s="923">
        <v>276.54519765952358</v>
      </c>
      <c r="K459" s="922">
        <v>1</v>
      </c>
      <c r="L459" s="923">
        <v>276.54519765952358</v>
      </c>
      <c r="M459" s="923">
        <f t="shared" ref="M459:M522" si="7">IF(L459=0,"",IF(I459=100%,0,(H459*12)*(G459*E459*K459)))</f>
        <v>39.98243821583474</v>
      </c>
    </row>
    <row r="460" spans="2:13" ht="75">
      <c r="B460" s="921" t="s">
        <v>988</v>
      </c>
      <c r="C460" s="921" t="s">
        <v>985</v>
      </c>
      <c r="D460" s="922" t="s">
        <v>986</v>
      </c>
      <c r="E460" s="936">
        <v>1</v>
      </c>
      <c r="F460" s="947">
        <v>43984</v>
      </c>
      <c r="G460" s="923">
        <v>159.92975286333893</v>
      </c>
      <c r="H460" s="929">
        <v>8.3333333333333332E-3</v>
      </c>
      <c r="I460" s="929">
        <v>0.30833333333333335</v>
      </c>
      <c r="J460" s="923">
        <v>110.61807906380943</v>
      </c>
      <c r="K460" s="922">
        <v>1</v>
      </c>
      <c r="L460" s="923">
        <v>110.61807906380943</v>
      </c>
      <c r="M460" s="923">
        <f t="shared" si="7"/>
        <v>15.992975286333895</v>
      </c>
    </row>
    <row r="461" spans="2:13" ht="75">
      <c r="B461" s="921" t="s">
        <v>988</v>
      </c>
      <c r="C461" s="921" t="s">
        <v>985</v>
      </c>
      <c r="D461" s="922" t="s">
        <v>986</v>
      </c>
      <c r="E461" s="936">
        <v>1</v>
      </c>
      <c r="F461" s="947">
        <v>43984</v>
      </c>
      <c r="G461" s="923">
        <v>2239.016540086745</v>
      </c>
      <c r="H461" s="929">
        <v>8.3333333333333332E-3</v>
      </c>
      <c r="I461" s="929">
        <v>0.30833333333333335</v>
      </c>
      <c r="J461" s="923">
        <v>1548.6531068933318</v>
      </c>
      <c r="K461" s="922">
        <v>1</v>
      </c>
      <c r="L461" s="923">
        <v>1548.6531068933318</v>
      </c>
      <c r="M461" s="923">
        <f t="shared" si="7"/>
        <v>223.90165400867451</v>
      </c>
    </row>
    <row r="462" spans="2:13" ht="75">
      <c r="B462" s="921" t="s">
        <v>988</v>
      </c>
      <c r="C462" s="921" t="s">
        <v>985</v>
      </c>
      <c r="D462" s="922" t="s">
        <v>986</v>
      </c>
      <c r="E462" s="936">
        <v>1</v>
      </c>
      <c r="F462" s="947">
        <v>43984</v>
      </c>
      <c r="G462" s="923">
        <v>1599.2975286333894</v>
      </c>
      <c r="H462" s="929">
        <v>8.3333333333333332E-3</v>
      </c>
      <c r="I462" s="929">
        <v>0.30833333333333335</v>
      </c>
      <c r="J462" s="923">
        <v>1106.1807906380943</v>
      </c>
      <c r="K462" s="922">
        <v>1</v>
      </c>
      <c r="L462" s="923">
        <v>1106.1807906380943</v>
      </c>
      <c r="M462" s="923">
        <f t="shared" si="7"/>
        <v>159.92975286333896</v>
      </c>
    </row>
    <row r="463" spans="2:13" ht="75">
      <c r="B463" s="921" t="s">
        <v>988</v>
      </c>
      <c r="C463" s="921" t="s">
        <v>985</v>
      </c>
      <c r="D463" s="922" t="s">
        <v>986</v>
      </c>
      <c r="E463" s="936">
        <v>1</v>
      </c>
      <c r="F463" s="947">
        <v>43984</v>
      </c>
      <c r="G463" s="923">
        <v>1839.1921579283978</v>
      </c>
      <c r="H463" s="929">
        <v>8.3333333333333332E-3</v>
      </c>
      <c r="I463" s="929">
        <v>0.30833333333333335</v>
      </c>
      <c r="J463" s="923">
        <v>1272.1079092338084</v>
      </c>
      <c r="K463" s="922">
        <v>1</v>
      </c>
      <c r="L463" s="923">
        <v>1272.1079092338084</v>
      </c>
      <c r="M463" s="923">
        <f t="shared" si="7"/>
        <v>183.91921579283979</v>
      </c>
    </row>
    <row r="464" spans="2:13" ht="75">
      <c r="B464" s="921" t="s">
        <v>988</v>
      </c>
      <c r="C464" s="921" t="s">
        <v>985</v>
      </c>
      <c r="D464" s="922" t="s">
        <v>986</v>
      </c>
      <c r="E464" s="936">
        <v>1</v>
      </c>
      <c r="F464" s="947">
        <v>43984</v>
      </c>
      <c r="G464" s="923">
        <v>1279.4380229067115</v>
      </c>
      <c r="H464" s="929">
        <v>8.3333333333333332E-3</v>
      </c>
      <c r="I464" s="929">
        <v>0.30833333333333335</v>
      </c>
      <c r="J464" s="923">
        <v>884.94463251047546</v>
      </c>
      <c r="K464" s="922">
        <v>1</v>
      </c>
      <c r="L464" s="923">
        <v>884.94463251047546</v>
      </c>
      <c r="M464" s="923">
        <f t="shared" si="7"/>
        <v>127.94380229067116</v>
      </c>
    </row>
    <row r="465" spans="2:13" ht="75">
      <c r="B465" s="921" t="s">
        <v>984</v>
      </c>
      <c r="C465" s="921" t="s">
        <v>985</v>
      </c>
      <c r="D465" s="922" t="s">
        <v>986</v>
      </c>
      <c r="E465" s="936">
        <v>1</v>
      </c>
      <c r="F465" s="947">
        <v>43984</v>
      </c>
      <c r="G465" s="923">
        <v>1826.4139722110879</v>
      </c>
      <c r="H465" s="929">
        <v>8.3333333333333332E-3</v>
      </c>
      <c r="I465" s="929">
        <v>0.30833333333333335</v>
      </c>
      <c r="J465" s="923">
        <v>1263.269664112669</v>
      </c>
      <c r="K465" s="922">
        <v>1</v>
      </c>
      <c r="L465" s="923">
        <v>1263.269664112669</v>
      </c>
      <c r="M465" s="923">
        <f t="shared" si="7"/>
        <v>182.6413972211088</v>
      </c>
    </row>
    <row r="466" spans="2:13" ht="75">
      <c r="B466" s="921" t="s">
        <v>984</v>
      </c>
      <c r="C466" s="921" t="s">
        <v>985</v>
      </c>
      <c r="D466" s="922" t="s">
        <v>986</v>
      </c>
      <c r="E466" s="936">
        <v>1</v>
      </c>
      <c r="F466" s="947">
        <v>43984</v>
      </c>
      <c r="G466" s="923">
        <v>456.60349305277197</v>
      </c>
      <c r="H466" s="929">
        <v>8.3333333333333332E-3</v>
      </c>
      <c r="I466" s="929">
        <v>0.30833333333333335</v>
      </c>
      <c r="J466" s="923">
        <v>315.81741602816726</v>
      </c>
      <c r="K466" s="922">
        <v>1</v>
      </c>
      <c r="L466" s="923">
        <v>315.81741602816726</v>
      </c>
      <c r="M466" s="923">
        <f t="shared" si="7"/>
        <v>45.660349305277201</v>
      </c>
    </row>
    <row r="467" spans="2:13" ht="75">
      <c r="B467" s="921" t="s">
        <v>987</v>
      </c>
      <c r="C467" s="921" t="s">
        <v>985</v>
      </c>
      <c r="D467" s="922" t="s">
        <v>986</v>
      </c>
      <c r="E467" s="936">
        <v>1</v>
      </c>
      <c r="F467" s="947">
        <v>43984</v>
      </c>
      <c r="G467" s="923">
        <v>1485.0961212969503</v>
      </c>
      <c r="H467" s="929">
        <v>8.3333333333333332E-3</v>
      </c>
      <c r="I467" s="929">
        <v>0.30833333333333335</v>
      </c>
      <c r="J467" s="923">
        <v>1027.1914838970572</v>
      </c>
      <c r="K467" s="922">
        <v>1</v>
      </c>
      <c r="L467" s="923">
        <v>1027.1914838970572</v>
      </c>
      <c r="M467" s="923">
        <f t="shared" si="7"/>
        <v>148.50961212969503</v>
      </c>
    </row>
    <row r="468" spans="2:13" ht="75">
      <c r="B468" s="921" t="s">
        <v>988</v>
      </c>
      <c r="C468" s="921" t="s">
        <v>985</v>
      </c>
      <c r="D468" s="922" t="s">
        <v>986</v>
      </c>
      <c r="E468" s="936">
        <v>1</v>
      </c>
      <c r="F468" s="947">
        <v>43984</v>
      </c>
      <c r="G468" s="923">
        <v>239.8946292950084</v>
      </c>
      <c r="H468" s="929">
        <v>8.3333333333333332E-3</v>
      </c>
      <c r="I468" s="929">
        <v>0.30833333333333335</v>
      </c>
      <c r="J468" s="923">
        <v>165.92711859571415</v>
      </c>
      <c r="K468" s="922">
        <v>1</v>
      </c>
      <c r="L468" s="923">
        <v>165.92711859571415</v>
      </c>
      <c r="M468" s="923">
        <f t="shared" si="7"/>
        <v>23.989462929500842</v>
      </c>
    </row>
    <row r="469" spans="2:13" ht="75">
      <c r="B469" s="921" t="s">
        <v>988</v>
      </c>
      <c r="C469" s="921" t="s">
        <v>985</v>
      </c>
      <c r="D469" s="922" t="s">
        <v>986</v>
      </c>
      <c r="E469" s="936">
        <v>1</v>
      </c>
      <c r="F469" s="947">
        <v>43984</v>
      </c>
      <c r="G469" s="923">
        <v>719.68388788502523</v>
      </c>
      <c r="H469" s="929">
        <v>8.3333333333333332E-3</v>
      </c>
      <c r="I469" s="929">
        <v>0.30833333333333335</v>
      </c>
      <c r="J469" s="923">
        <v>497.78135578714245</v>
      </c>
      <c r="K469" s="922">
        <v>1</v>
      </c>
      <c r="L469" s="923">
        <v>497.78135578714245</v>
      </c>
      <c r="M469" s="923">
        <f t="shared" si="7"/>
        <v>71.968388788502523</v>
      </c>
    </row>
    <row r="470" spans="2:13" ht="75">
      <c r="B470" s="921" t="s">
        <v>988</v>
      </c>
      <c r="C470" s="921" t="s">
        <v>985</v>
      </c>
      <c r="D470" s="922" t="s">
        <v>986</v>
      </c>
      <c r="E470" s="936">
        <v>1</v>
      </c>
      <c r="F470" s="947">
        <v>43984</v>
      </c>
      <c r="G470" s="923">
        <v>1679.2624050650588</v>
      </c>
      <c r="H470" s="929">
        <v>8.3333333333333332E-3</v>
      </c>
      <c r="I470" s="929">
        <v>0.30833333333333335</v>
      </c>
      <c r="J470" s="923">
        <v>1161.4898301699991</v>
      </c>
      <c r="K470" s="922">
        <v>1</v>
      </c>
      <c r="L470" s="923">
        <v>1161.4898301699991</v>
      </c>
      <c r="M470" s="923">
        <f t="shared" si="7"/>
        <v>167.92624050650591</v>
      </c>
    </row>
    <row r="471" spans="2:13" ht="75">
      <c r="B471" s="921" t="s">
        <v>984</v>
      </c>
      <c r="C471" s="921" t="s">
        <v>985</v>
      </c>
      <c r="D471" s="922" t="s">
        <v>986</v>
      </c>
      <c r="E471" s="936">
        <v>1</v>
      </c>
      <c r="F471" s="947">
        <v>43984</v>
      </c>
      <c r="G471" s="923">
        <v>456.60349305277197</v>
      </c>
      <c r="H471" s="929">
        <v>8.3333333333333332E-3</v>
      </c>
      <c r="I471" s="929">
        <v>0.30833333333333335</v>
      </c>
      <c r="J471" s="923">
        <v>315.81741602816726</v>
      </c>
      <c r="K471" s="922">
        <v>1</v>
      </c>
      <c r="L471" s="923">
        <v>315.81741602816726</v>
      </c>
      <c r="M471" s="923">
        <f t="shared" si="7"/>
        <v>45.660349305277201</v>
      </c>
    </row>
    <row r="472" spans="2:13" ht="75">
      <c r="B472" s="921" t="s">
        <v>984</v>
      </c>
      <c r="C472" s="921" t="s">
        <v>985</v>
      </c>
      <c r="D472" s="922" t="s">
        <v>986</v>
      </c>
      <c r="E472" s="936">
        <v>1</v>
      </c>
      <c r="F472" s="947">
        <v>43984</v>
      </c>
      <c r="G472" s="923">
        <v>456.60349305277197</v>
      </c>
      <c r="H472" s="929">
        <v>8.3333333333333332E-3</v>
      </c>
      <c r="I472" s="929">
        <v>0.30833333333333335</v>
      </c>
      <c r="J472" s="923">
        <v>315.81741602816726</v>
      </c>
      <c r="K472" s="922">
        <v>1</v>
      </c>
      <c r="L472" s="923">
        <v>315.81741602816726</v>
      </c>
      <c r="M472" s="923">
        <f t="shared" si="7"/>
        <v>45.660349305277201</v>
      </c>
    </row>
    <row r="473" spans="2:13" ht="75">
      <c r="B473" s="921" t="s">
        <v>984</v>
      </c>
      <c r="C473" s="921" t="s">
        <v>985</v>
      </c>
      <c r="D473" s="922" t="s">
        <v>986</v>
      </c>
      <c r="E473" s="936">
        <v>1</v>
      </c>
      <c r="F473" s="947">
        <v>43984</v>
      </c>
      <c r="G473" s="923">
        <v>456.60349305277197</v>
      </c>
      <c r="H473" s="929">
        <v>8.3333333333333332E-3</v>
      </c>
      <c r="I473" s="929">
        <v>0.30833333333333335</v>
      </c>
      <c r="J473" s="923">
        <v>315.81741602816726</v>
      </c>
      <c r="K473" s="922">
        <v>1</v>
      </c>
      <c r="L473" s="923">
        <v>315.81741602816726</v>
      </c>
      <c r="M473" s="923">
        <f t="shared" si="7"/>
        <v>45.660349305277201</v>
      </c>
    </row>
    <row r="474" spans="2:13" ht="75">
      <c r="B474" s="921" t="s">
        <v>988</v>
      </c>
      <c r="C474" s="921" t="s">
        <v>985</v>
      </c>
      <c r="D474" s="922" t="s">
        <v>986</v>
      </c>
      <c r="E474" s="936">
        <v>1</v>
      </c>
      <c r="F474" s="947">
        <v>43984</v>
      </c>
      <c r="G474" s="923">
        <v>319.85950572667787</v>
      </c>
      <c r="H474" s="929">
        <v>8.3333333333333332E-3</v>
      </c>
      <c r="I474" s="929">
        <v>0.30833333333333335</v>
      </c>
      <c r="J474" s="923">
        <v>221.23615812761886</v>
      </c>
      <c r="K474" s="922">
        <v>1</v>
      </c>
      <c r="L474" s="923">
        <v>221.23615812761886</v>
      </c>
      <c r="M474" s="923">
        <f t="shared" si="7"/>
        <v>31.98595057266779</v>
      </c>
    </row>
    <row r="475" spans="2:13" ht="75">
      <c r="B475" s="921" t="s">
        <v>988</v>
      </c>
      <c r="C475" s="921" t="s">
        <v>985</v>
      </c>
      <c r="D475" s="922" t="s">
        <v>986</v>
      </c>
      <c r="E475" s="936">
        <v>1</v>
      </c>
      <c r="F475" s="947">
        <v>43984</v>
      </c>
      <c r="G475" s="923">
        <v>159.92975286333893</v>
      </c>
      <c r="H475" s="929">
        <v>8.3333333333333332E-3</v>
      </c>
      <c r="I475" s="929">
        <v>0.30833333333333335</v>
      </c>
      <c r="J475" s="923">
        <v>110.61807906380943</v>
      </c>
      <c r="K475" s="922">
        <v>1</v>
      </c>
      <c r="L475" s="923">
        <v>110.61807906380943</v>
      </c>
      <c r="M475" s="923">
        <f t="shared" si="7"/>
        <v>15.992975286333895</v>
      </c>
    </row>
    <row r="476" spans="2:13" ht="75">
      <c r="B476" s="921" t="s">
        <v>988</v>
      </c>
      <c r="C476" s="921" t="s">
        <v>985</v>
      </c>
      <c r="D476" s="922" t="s">
        <v>986</v>
      </c>
      <c r="E476" s="936">
        <v>1</v>
      </c>
      <c r="F476" s="947">
        <v>43984</v>
      </c>
      <c r="G476" s="923">
        <v>479.7892585900168</v>
      </c>
      <c r="H476" s="929">
        <v>8.3333333333333332E-3</v>
      </c>
      <c r="I476" s="929">
        <v>0.30833333333333335</v>
      </c>
      <c r="J476" s="923">
        <v>331.8542371914283</v>
      </c>
      <c r="K476" s="922">
        <v>1</v>
      </c>
      <c r="L476" s="923">
        <v>331.8542371914283</v>
      </c>
      <c r="M476" s="923">
        <f t="shared" si="7"/>
        <v>47.978925859001684</v>
      </c>
    </row>
    <row r="477" spans="2:13" ht="75">
      <c r="B477" s="921" t="s">
        <v>988</v>
      </c>
      <c r="C477" s="921" t="s">
        <v>985</v>
      </c>
      <c r="D477" s="922" t="s">
        <v>986</v>
      </c>
      <c r="E477" s="936">
        <v>1</v>
      </c>
      <c r="F477" s="947">
        <v>43984</v>
      </c>
      <c r="G477" s="923">
        <v>79.964876431669467</v>
      </c>
      <c r="H477" s="929">
        <v>8.3333333333333332E-3</v>
      </c>
      <c r="I477" s="929">
        <v>0.30833333333333335</v>
      </c>
      <c r="J477" s="923">
        <v>55.309039531904716</v>
      </c>
      <c r="K477" s="922">
        <v>1</v>
      </c>
      <c r="L477" s="923">
        <v>55.309039531904716</v>
      </c>
      <c r="M477" s="923">
        <f t="shared" si="7"/>
        <v>7.9964876431669474</v>
      </c>
    </row>
    <row r="478" spans="2:13" ht="75">
      <c r="B478" s="921" t="s">
        <v>988</v>
      </c>
      <c r="C478" s="921" t="s">
        <v>985</v>
      </c>
      <c r="D478" s="922" t="s">
        <v>986</v>
      </c>
      <c r="E478" s="936">
        <v>1</v>
      </c>
      <c r="F478" s="947">
        <v>43984</v>
      </c>
      <c r="G478" s="923">
        <v>399.82438215834736</v>
      </c>
      <c r="H478" s="929">
        <v>8.3333333333333332E-3</v>
      </c>
      <c r="I478" s="929">
        <v>0.30833333333333335</v>
      </c>
      <c r="J478" s="923">
        <v>276.54519765952358</v>
      </c>
      <c r="K478" s="922">
        <v>1</v>
      </c>
      <c r="L478" s="923">
        <v>276.54519765952358</v>
      </c>
      <c r="M478" s="923">
        <f t="shared" si="7"/>
        <v>39.98243821583474</v>
      </c>
    </row>
    <row r="479" spans="2:13" ht="75">
      <c r="B479" s="921" t="s">
        <v>988</v>
      </c>
      <c r="C479" s="921" t="s">
        <v>985</v>
      </c>
      <c r="D479" s="922" t="s">
        <v>986</v>
      </c>
      <c r="E479" s="936">
        <v>1</v>
      </c>
      <c r="F479" s="947">
        <v>43984</v>
      </c>
      <c r="G479" s="923">
        <v>639.71901145335573</v>
      </c>
      <c r="H479" s="929">
        <v>8.3333333333333332E-3</v>
      </c>
      <c r="I479" s="929">
        <v>0.30833333333333335</v>
      </c>
      <c r="J479" s="923">
        <v>442.47231625523773</v>
      </c>
      <c r="K479" s="922">
        <v>1</v>
      </c>
      <c r="L479" s="923">
        <v>442.47231625523773</v>
      </c>
      <c r="M479" s="923">
        <f t="shared" si="7"/>
        <v>63.971901145335579</v>
      </c>
    </row>
    <row r="480" spans="2:13" ht="75">
      <c r="B480" s="921" t="s">
        <v>988</v>
      </c>
      <c r="C480" s="921" t="s">
        <v>985</v>
      </c>
      <c r="D480" s="922" t="s">
        <v>986</v>
      </c>
      <c r="E480" s="936">
        <v>1</v>
      </c>
      <c r="F480" s="947">
        <v>43984</v>
      </c>
      <c r="G480" s="923">
        <v>159.92975286333893</v>
      </c>
      <c r="H480" s="929">
        <v>8.3333333333333332E-3</v>
      </c>
      <c r="I480" s="929">
        <v>0.30833333333333335</v>
      </c>
      <c r="J480" s="923">
        <v>110.61807906380943</v>
      </c>
      <c r="K480" s="922">
        <v>1</v>
      </c>
      <c r="L480" s="923">
        <v>110.61807906380943</v>
      </c>
      <c r="M480" s="923">
        <f t="shared" si="7"/>
        <v>15.992975286333895</v>
      </c>
    </row>
    <row r="481" spans="2:13" ht="75">
      <c r="B481" s="921" t="s">
        <v>984</v>
      </c>
      <c r="C481" s="921" t="s">
        <v>985</v>
      </c>
      <c r="D481" s="922" t="s">
        <v>986</v>
      </c>
      <c r="E481" s="936">
        <v>1</v>
      </c>
      <c r="F481" s="947">
        <v>43984</v>
      </c>
      <c r="G481" s="923">
        <v>1369.810479158316</v>
      </c>
      <c r="H481" s="929">
        <v>8.3333333333333332E-3</v>
      </c>
      <c r="I481" s="929">
        <v>0.30833333333333335</v>
      </c>
      <c r="J481" s="923">
        <v>947.45224808450189</v>
      </c>
      <c r="K481" s="922">
        <v>1</v>
      </c>
      <c r="L481" s="923">
        <v>947.45224808450189</v>
      </c>
      <c r="M481" s="923">
        <f t="shared" si="7"/>
        <v>136.9810479158316</v>
      </c>
    </row>
    <row r="482" spans="2:13" ht="75">
      <c r="B482" s="921" t="s">
        <v>984</v>
      </c>
      <c r="C482" s="921" t="s">
        <v>985</v>
      </c>
      <c r="D482" s="922" t="s">
        <v>986</v>
      </c>
      <c r="E482" s="936">
        <v>1</v>
      </c>
      <c r="F482" s="947">
        <v>43984</v>
      </c>
      <c r="G482" s="923">
        <v>456.60349305277197</v>
      </c>
      <c r="H482" s="929">
        <v>8.3333333333333332E-3</v>
      </c>
      <c r="I482" s="929">
        <v>0.30833333333333335</v>
      </c>
      <c r="J482" s="923">
        <v>315.81741602816726</v>
      </c>
      <c r="K482" s="922">
        <v>1</v>
      </c>
      <c r="L482" s="923">
        <v>315.81741602816726</v>
      </c>
      <c r="M482" s="923">
        <f t="shared" si="7"/>
        <v>45.660349305277201</v>
      </c>
    </row>
    <row r="483" spans="2:13" ht="75">
      <c r="B483" s="921" t="s">
        <v>987</v>
      </c>
      <c r="C483" s="921" t="s">
        <v>985</v>
      </c>
      <c r="D483" s="922" t="s">
        <v>986</v>
      </c>
      <c r="E483" s="936">
        <v>1</v>
      </c>
      <c r="F483" s="947">
        <v>43984</v>
      </c>
      <c r="G483" s="923">
        <v>1485.0961212969503</v>
      </c>
      <c r="H483" s="929">
        <v>8.3333333333333332E-3</v>
      </c>
      <c r="I483" s="929">
        <v>0.30833333333333335</v>
      </c>
      <c r="J483" s="923">
        <v>1027.1914838970572</v>
      </c>
      <c r="K483" s="922">
        <v>1</v>
      </c>
      <c r="L483" s="923">
        <v>1027.1914838970572</v>
      </c>
      <c r="M483" s="923">
        <f t="shared" si="7"/>
        <v>148.50961212969503</v>
      </c>
    </row>
    <row r="484" spans="2:13" ht="75">
      <c r="B484" s="921" t="s">
        <v>991</v>
      </c>
      <c r="C484" s="921" t="s">
        <v>985</v>
      </c>
      <c r="D484" s="922" t="s">
        <v>986</v>
      </c>
      <c r="E484" s="936">
        <v>1</v>
      </c>
      <c r="F484" s="947">
        <v>43984</v>
      </c>
      <c r="G484" s="923">
        <v>3671.3612929430783</v>
      </c>
      <c r="H484" s="929">
        <v>8.3333333333333332E-3</v>
      </c>
      <c r="I484" s="929">
        <v>0.30833333333333335</v>
      </c>
      <c r="J484" s="923">
        <v>2539.3582276189627</v>
      </c>
      <c r="K484" s="922">
        <v>1</v>
      </c>
      <c r="L484" s="923">
        <v>2539.3582276189627</v>
      </c>
      <c r="M484" s="923">
        <f t="shared" si="7"/>
        <v>367.13612929430786</v>
      </c>
    </row>
    <row r="485" spans="2:13" ht="75">
      <c r="B485" s="921" t="s">
        <v>988</v>
      </c>
      <c r="C485" s="921" t="s">
        <v>985</v>
      </c>
      <c r="D485" s="922" t="s">
        <v>986</v>
      </c>
      <c r="E485" s="936">
        <v>1</v>
      </c>
      <c r="F485" s="947">
        <v>43984</v>
      </c>
      <c r="G485" s="923">
        <v>879.61364074836411</v>
      </c>
      <c r="H485" s="929">
        <v>8.3333333333333332E-3</v>
      </c>
      <c r="I485" s="929">
        <v>0.30833333333333335</v>
      </c>
      <c r="J485" s="923">
        <v>608.39943485095182</v>
      </c>
      <c r="K485" s="922">
        <v>1</v>
      </c>
      <c r="L485" s="923">
        <v>608.39943485095182</v>
      </c>
      <c r="M485" s="923">
        <f t="shared" si="7"/>
        <v>87.961364074836411</v>
      </c>
    </row>
    <row r="486" spans="2:13" ht="75">
      <c r="B486" s="921" t="s">
        <v>988</v>
      </c>
      <c r="C486" s="921" t="s">
        <v>985</v>
      </c>
      <c r="D486" s="922" t="s">
        <v>986</v>
      </c>
      <c r="E486" s="936">
        <v>1</v>
      </c>
      <c r="F486" s="947">
        <v>43984</v>
      </c>
      <c r="G486" s="923">
        <v>639.71901145335573</v>
      </c>
      <c r="H486" s="929">
        <v>8.3333333333333332E-3</v>
      </c>
      <c r="I486" s="929">
        <v>0.30833333333333335</v>
      </c>
      <c r="J486" s="923">
        <v>442.47231625523773</v>
      </c>
      <c r="K486" s="922">
        <v>1</v>
      </c>
      <c r="L486" s="923">
        <v>442.47231625523773</v>
      </c>
      <c r="M486" s="923">
        <f t="shared" si="7"/>
        <v>63.971901145335579</v>
      </c>
    </row>
    <row r="487" spans="2:13" ht="75">
      <c r="B487" s="921" t="s">
        <v>988</v>
      </c>
      <c r="C487" s="921" t="s">
        <v>985</v>
      </c>
      <c r="D487" s="922" t="s">
        <v>986</v>
      </c>
      <c r="E487" s="936">
        <v>1</v>
      </c>
      <c r="F487" s="947">
        <v>43984</v>
      </c>
      <c r="G487" s="923">
        <v>479.7892585900168</v>
      </c>
      <c r="H487" s="929">
        <v>8.3333333333333332E-3</v>
      </c>
      <c r="I487" s="929">
        <v>0.30833333333333335</v>
      </c>
      <c r="J487" s="923">
        <v>331.8542371914283</v>
      </c>
      <c r="K487" s="922">
        <v>1</v>
      </c>
      <c r="L487" s="923">
        <v>331.8542371914283</v>
      </c>
      <c r="M487" s="923">
        <f t="shared" si="7"/>
        <v>47.978925859001684</v>
      </c>
    </row>
    <row r="488" spans="2:13" ht="75">
      <c r="B488" s="921" t="s">
        <v>988</v>
      </c>
      <c r="C488" s="921" t="s">
        <v>985</v>
      </c>
      <c r="D488" s="922" t="s">
        <v>986</v>
      </c>
      <c r="E488" s="936">
        <v>1</v>
      </c>
      <c r="F488" s="947">
        <v>43984</v>
      </c>
      <c r="G488" s="923">
        <v>479.7892585900168</v>
      </c>
      <c r="H488" s="929">
        <v>8.3333333333333332E-3</v>
      </c>
      <c r="I488" s="929">
        <v>0.30833333333333335</v>
      </c>
      <c r="J488" s="923">
        <v>331.8542371914283</v>
      </c>
      <c r="K488" s="922">
        <v>1</v>
      </c>
      <c r="L488" s="923">
        <v>331.8542371914283</v>
      </c>
      <c r="M488" s="923">
        <f t="shared" si="7"/>
        <v>47.978925859001684</v>
      </c>
    </row>
    <row r="489" spans="2:13" ht="75">
      <c r="B489" s="921" t="s">
        <v>984</v>
      </c>
      <c r="C489" s="921" t="s">
        <v>985</v>
      </c>
      <c r="D489" s="922" t="s">
        <v>986</v>
      </c>
      <c r="E489" s="936">
        <v>1</v>
      </c>
      <c r="F489" s="947">
        <v>43984</v>
      </c>
      <c r="G489" s="923">
        <v>1369.810479158316</v>
      </c>
      <c r="H489" s="929">
        <v>8.3333333333333332E-3</v>
      </c>
      <c r="I489" s="929">
        <v>0.30833333333333335</v>
      </c>
      <c r="J489" s="923">
        <v>947.45224808450189</v>
      </c>
      <c r="K489" s="922">
        <v>1</v>
      </c>
      <c r="L489" s="923">
        <v>947.45224808450189</v>
      </c>
      <c r="M489" s="923">
        <f t="shared" si="7"/>
        <v>136.9810479158316</v>
      </c>
    </row>
    <row r="490" spans="2:13" ht="75">
      <c r="B490" s="921" t="s">
        <v>987</v>
      </c>
      <c r="C490" s="921" t="s">
        <v>985</v>
      </c>
      <c r="D490" s="922" t="s">
        <v>986</v>
      </c>
      <c r="E490" s="936">
        <v>1</v>
      </c>
      <c r="F490" s="947">
        <v>43984</v>
      </c>
      <c r="G490" s="923">
        <v>1485.0961212969503</v>
      </c>
      <c r="H490" s="929">
        <v>8.3333333333333332E-3</v>
      </c>
      <c r="I490" s="929">
        <v>0.30833333333333335</v>
      </c>
      <c r="J490" s="923">
        <v>1027.1914838970572</v>
      </c>
      <c r="K490" s="922">
        <v>1</v>
      </c>
      <c r="L490" s="923">
        <v>1027.1914838970572</v>
      </c>
      <c r="M490" s="923">
        <f t="shared" si="7"/>
        <v>148.50961212969503</v>
      </c>
    </row>
    <row r="491" spans="2:13" ht="75">
      <c r="B491" s="921" t="s">
        <v>987</v>
      </c>
      <c r="C491" s="921" t="s">
        <v>985</v>
      </c>
      <c r="D491" s="922" t="s">
        <v>986</v>
      </c>
      <c r="E491" s="936">
        <v>1</v>
      </c>
      <c r="F491" s="947">
        <v>43984</v>
      </c>
      <c r="G491" s="923">
        <v>1485.0961212969503</v>
      </c>
      <c r="H491" s="929">
        <v>8.3333333333333332E-3</v>
      </c>
      <c r="I491" s="929">
        <v>0.30833333333333335</v>
      </c>
      <c r="J491" s="923">
        <v>1027.1914838970572</v>
      </c>
      <c r="K491" s="922">
        <v>1</v>
      </c>
      <c r="L491" s="923">
        <v>1027.1914838970572</v>
      </c>
      <c r="M491" s="923">
        <f t="shared" si="7"/>
        <v>148.50961212969503</v>
      </c>
    </row>
    <row r="492" spans="2:13" ht="75">
      <c r="B492" s="921" t="s">
        <v>990</v>
      </c>
      <c r="C492" s="921" t="s">
        <v>985</v>
      </c>
      <c r="D492" s="922" t="s">
        <v>986</v>
      </c>
      <c r="E492" s="936">
        <v>1</v>
      </c>
      <c r="F492" s="947">
        <v>43984</v>
      </c>
      <c r="G492" s="923">
        <v>4180.4727034651842</v>
      </c>
      <c r="H492" s="929">
        <v>8.3333333333333332E-3</v>
      </c>
      <c r="I492" s="929">
        <v>0.30833333333333335</v>
      </c>
      <c r="J492" s="923">
        <v>2891.4936198967525</v>
      </c>
      <c r="K492" s="922">
        <v>1</v>
      </c>
      <c r="L492" s="923">
        <v>2891.4936198967525</v>
      </c>
      <c r="M492" s="923">
        <f t="shared" si="7"/>
        <v>418.04727034651842</v>
      </c>
    </row>
    <row r="493" spans="2:13" ht="75">
      <c r="B493" s="921" t="s">
        <v>992</v>
      </c>
      <c r="C493" s="921" t="s">
        <v>985</v>
      </c>
      <c r="D493" s="922" t="s">
        <v>986</v>
      </c>
      <c r="E493" s="936">
        <v>1</v>
      </c>
      <c r="F493" s="947">
        <v>43984</v>
      </c>
      <c r="G493" s="923">
        <v>2221.5984914920018</v>
      </c>
      <c r="H493" s="929">
        <v>8.3333333333333332E-3</v>
      </c>
      <c r="I493" s="929">
        <v>0.30833333333333335</v>
      </c>
      <c r="J493" s="923">
        <v>1536.6056232819678</v>
      </c>
      <c r="K493" s="922">
        <v>1</v>
      </c>
      <c r="L493" s="923">
        <v>1536.6056232819678</v>
      </c>
      <c r="M493" s="923">
        <f t="shared" si="7"/>
        <v>222.1598491492002</v>
      </c>
    </row>
    <row r="494" spans="2:13" ht="75">
      <c r="B494" s="921" t="s">
        <v>991</v>
      </c>
      <c r="C494" s="921" t="s">
        <v>985</v>
      </c>
      <c r="D494" s="922" t="s">
        <v>986</v>
      </c>
      <c r="E494" s="936">
        <v>1</v>
      </c>
      <c r="F494" s="947">
        <v>43984</v>
      </c>
      <c r="G494" s="923">
        <v>3671.3612929430783</v>
      </c>
      <c r="H494" s="929">
        <v>8.3333333333333332E-3</v>
      </c>
      <c r="I494" s="929">
        <v>0.30833333333333335</v>
      </c>
      <c r="J494" s="923">
        <v>2539.3582276189627</v>
      </c>
      <c r="K494" s="922">
        <v>1</v>
      </c>
      <c r="L494" s="923">
        <v>2539.3582276189627</v>
      </c>
      <c r="M494" s="923">
        <f t="shared" si="7"/>
        <v>367.13612929430786</v>
      </c>
    </row>
    <row r="495" spans="2:13" ht="75">
      <c r="B495" s="921" t="s">
        <v>988</v>
      </c>
      <c r="C495" s="921" t="s">
        <v>985</v>
      </c>
      <c r="D495" s="922" t="s">
        <v>986</v>
      </c>
      <c r="E495" s="936">
        <v>1</v>
      </c>
      <c r="F495" s="947">
        <v>43984</v>
      </c>
      <c r="G495" s="923">
        <v>1359.4028993383808</v>
      </c>
      <c r="H495" s="929">
        <v>8.3333333333333332E-3</v>
      </c>
      <c r="I495" s="929">
        <v>0.30833333333333335</v>
      </c>
      <c r="J495" s="923">
        <v>940.25367204238</v>
      </c>
      <c r="K495" s="922">
        <v>1</v>
      </c>
      <c r="L495" s="923">
        <v>940.25367204238</v>
      </c>
      <c r="M495" s="923">
        <f t="shared" si="7"/>
        <v>135.9402899338381</v>
      </c>
    </row>
    <row r="496" spans="2:13" ht="75">
      <c r="B496" s="921" t="s">
        <v>988</v>
      </c>
      <c r="C496" s="921" t="s">
        <v>985</v>
      </c>
      <c r="D496" s="922" t="s">
        <v>986</v>
      </c>
      <c r="E496" s="936">
        <v>1</v>
      </c>
      <c r="F496" s="947">
        <v>43984</v>
      </c>
      <c r="G496" s="923">
        <v>1919.1570343600672</v>
      </c>
      <c r="H496" s="929">
        <v>8.3333333333333332E-3</v>
      </c>
      <c r="I496" s="929">
        <v>0.30833333333333335</v>
      </c>
      <c r="J496" s="923">
        <v>1327.4169487657132</v>
      </c>
      <c r="K496" s="922">
        <v>1</v>
      </c>
      <c r="L496" s="923">
        <v>1327.4169487657132</v>
      </c>
      <c r="M496" s="923">
        <f t="shared" si="7"/>
        <v>191.91570343600674</v>
      </c>
    </row>
    <row r="497" spans="2:13" ht="75">
      <c r="B497" s="921" t="s">
        <v>988</v>
      </c>
      <c r="C497" s="921" t="s">
        <v>985</v>
      </c>
      <c r="D497" s="922" t="s">
        <v>986</v>
      </c>
      <c r="E497" s="936">
        <v>1</v>
      </c>
      <c r="F497" s="947">
        <v>43984</v>
      </c>
      <c r="G497" s="923">
        <v>1359.4028993383808</v>
      </c>
      <c r="H497" s="929">
        <v>8.3333333333333332E-3</v>
      </c>
      <c r="I497" s="929">
        <v>0.30833333333333335</v>
      </c>
      <c r="J497" s="923">
        <v>940.25367204238</v>
      </c>
      <c r="K497" s="922">
        <v>1</v>
      </c>
      <c r="L497" s="923">
        <v>940.25367204238</v>
      </c>
      <c r="M497" s="923">
        <f t="shared" si="7"/>
        <v>135.9402899338381</v>
      </c>
    </row>
    <row r="498" spans="2:13" ht="75">
      <c r="B498" s="921" t="s">
        <v>988</v>
      </c>
      <c r="C498" s="921" t="s">
        <v>985</v>
      </c>
      <c r="D498" s="922" t="s">
        <v>986</v>
      </c>
      <c r="E498" s="936">
        <v>1</v>
      </c>
      <c r="F498" s="947">
        <v>43984</v>
      </c>
      <c r="G498" s="923">
        <v>879.61364074836411</v>
      </c>
      <c r="H498" s="929">
        <v>8.3333333333333332E-3</v>
      </c>
      <c r="I498" s="929">
        <v>0.30833333333333335</v>
      </c>
      <c r="J498" s="923">
        <v>608.39943485095182</v>
      </c>
      <c r="K498" s="922">
        <v>1</v>
      </c>
      <c r="L498" s="923">
        <v>608.39943485095182</v>
      </c>
      <c r="M498" s="923">
        <f t="shared" si="7"/>
        <v>87.961364074836411</v>
      </c>
    </row>
    <row r="499" spans="2:13" ht="75">
      <c r="B499" s="921" t="s">
        <v>984</v>
      </c>
      <c r="C499" s="921" t="s">
        <v>985</v>
      </c>
      <c r="D499" s="922" t="s">
        <v>994</v>
      </c>
      <c r="E499" s="936">
        <v>0</v>
      </c>
      <c r="F499" s="947">
        <v>43985</v>
      </c>
      <c r="G499" s="923">
        <v>120</v>
      </c>
      <c r="H499" s="929">
        <v>8.3333333333333332E-3</v>
      </c>
      <c r="I499" s="929">
        <v>0.30833333333333335</v>
      </c>
      <c r="J499" s="923">
        <v>83</v>
      </c>
      <c r="K499" s="922">
        <v>1</v>
      </c>
      <c r="L499" s="923">
        <v>0</v>
      </c>
      <c r="M499" s="923" t="str">
        <f t="shared" si="7"/>
        <v/>
      </c>
    </row>
    <row r="500" spans="2:13" ht="75">
      <c r="B500" s="921" t="s">
        <v>988</v>
      </c>
      <c r="C500" s="921" t="s">
        <v>985</v>
      </c>
      <c r="D500" s="922" t="s">
        <v>994</v>
      </c>
      <c r="E500" s="936">
        <v>0</v>
      </c>
      <c r="F500" s="947">
        <v>43985</v>
      </c>
      <c r="G500" s="923">
        <v>120</v>
      </c>
      <c r="H500" s="929">
        <v>8.3333333333333332E-3</v>
      </c>
      <c r="I500" s="929">
        <v>0.30833333333333335</v>
      </c>
      <c r="J500" s="923">
        <v>83</v>
      </c>
      <c r="K500" s="922">
        <v>1</v>
      </c>
      <c r="L500" s="923">
        <v>0</v>
      </c>
      <c r="M500" s="923" t="str">
        <f t="shared" si="7"/>
        <v/>
      </c>
    </row>
    <row r="501" spans="2:13" ht="75">
      <c r="B501" s="921" t="s">
        <v>988</v>
      </c>
      <c r="C501" s="921" t="s">
        <v>985</v>
      </c>
      <c r="D501" s="922" t="s">
        <v>994</v>
      </c>
      <c r="E501" s="936">
        <v>0</v>
      </c>
      <c r="F501" s="947">
        <v>43985</v>
      </c>
      <c r="G501" s="923">
        <v>1560</v>
      </c>
      <c r="H501" s="929">
        <v>8.3333333333333332E-3</v>
      </c>
      <c r="I501" s="929">
        <v>0.30833333333333335</v>
      </c>
      <c r="J501" s="923">
        <v>1079</v>
      </c>
      <c r="K501" s="922">
        <v>1</v>
      </c>
      <c r="L501" s="923">
        <v>0</v>
      </c>
      <c r="M501" s="923" t="str">
        <f t="shared" si="7"/>
        <v/>
      </c>
    </row>
    <row r="502" spans="2:13" ht="75">
      <c r="B502" s="921" t="s">
        <v>988</v>
      </c>
      <c r="C502" s="921" t="s">
        <v>985</v>
      </c>
      <c r="D502" s="922" t="s">
        <v>994</v>
      </c>
      <c r="E502" s="936">
        <v>0</v>
      </c>
      <c r="F502" s="947">
        <v>43985</v>
      </c>
      <c r="G502" s="923">
        <v>1200</v>
      </c>
      <c r="H502" s="929">
        <v>8.3333333333333332E-3</v>
      </c>
      <c r="I502" s="929">
        <v>0.30833333333333335</v>
      </c>
      <c r="J502" s="923">
        <v>830</v>
      </c>
      <c r="K502" s="922">
        <v>1</v>
      </c>
      <c r="L502" s="923">
        <v>0</v>
      </c>
      <c r="M502" s="923" t="str">
        <f t="shared" si="7"/>
        <v/>
      </c>
    </row>
    <row r="503" spans="2:13" ht="75">
      <c r="B503" s="921" t="s">
        <v>988</v>
      </c>
      <c r="C503" s="921" t="s">
        <v>985</v>
      </c>
      <c r="D503" s="922" t="s">
        <v>994</v>
      </c>
      <c r="E503" s="936">
        <v>0</v>
      </c>
      <c r="F503" s="947">
        <v>43985</v>
      </c>
      <c r="G503" s="923">
        <v>730.25400000000002</v>
      </c>
      <c r="H503" s="929">
        <v>8.3333333333333332E-3</v>
      </c>
      <c r="I503" s="929">
        <v>0.30833333333333335</v>
      </c>
      <c r="J503" s="923">
        <v>505.09235000000001</v>
      </c>
      <c r="K503" s="922">
        <v>1</v>
      </c>
      <c r="L503" s="923">
        <v>0</v>
      </c>
      <c r="M503" s="923" t="str">
        <f t="shared" si="7"/>
        <v/>
      </c>
    </row>
    <row r="504" spans="2:13" ht="75">
      <c r="B504" s="921" t="s">
        <v>988</v>
      </c>
      <c r="C504" s="921" t="s">
        <v>985</v>
      </c>
      <c r="D504" s="922" t="s">
        <v>994</v>
      </c>
      <c r="E504" s="936">
        <v>0</v>
      </c>
      <c r="F504" s="947">
        <v>43985</v>
      </c>
      <c r="G504" s="923">
        <v>625.93200000000002</v>
      </c>
      <c r="H504" s="929">
        <v>8.3333333333333332E-3</v>
      </c>
      <c r="I504" s="929">
        <v>0.30833333333333335</v>
      </c>
      <c r="J504" s="923">
        <v>432.93629999999996</v>
      </c>
      <c r="K504" s="922">
        <v>1</v>
      </c>
      <c r="L504" s="923">
        <v>0</v>
      </c>
      <c r="M504" s="923" t="str">
        <f t="shared" si="7"/>
        <v/>
      </c>
    </row>
    <row r="505" spans="2:13" ht="75">
      <c r="B505" s="921" t="s">
        <v>988</v>
      </c>
      <c r="C505" s="921" t="s">
        <v>985</v>
      </c>
      <c r="D505" s="922" t="s">
        <v>994</v>
      </c>
      <c r="E505" s="936">
        <v>0</v>
      </c>
      <c r="F505" s="947">
        <v>43985</v>
      </c>
      <c r="G505" s="923">
        <v>730.25400000000002</v>
      </c>
      <c r="H505" s="929">
        <v>8.3333333333333332E-3</v>
      </c>
      <c r="I505" s="929">
        <v>0.30833333333333335</v>
      </c>
      <c r="J505" s="923">
        <v>505.09235000000001</v>
      </c>
      <c r="K505" s="922">
        <v>1</v>
      </c>
      <c r="L505" s="923">
        <v>0</v>
      </c>
      <c r="M505" s="923" t="str">
        <f t="shared" si="7"/>
        <v/>
      </c>
    </row>
    <row r="506" spans="2:13" ht="75">
      <c r="B506" s="921" t="s">
        <v>984</v>
      </c>
      <c r="C506" s="921" t="s">
        <v>985</v>
      </c>
      <c r="D506" s="922" t="s">
        <v>986</v>
      </c>
      <c r="E506" s="936">
        <v>1</v>
      </c>
      <c r="F506" s="947">
        <v>43984</v>
      </c>
      <c r="G506" s="923">
        <v>1826.4139722110879</v>
      </c>
      <c r="H506" s="929">
        <v>8.3333333333333332E-3</v>
      </c>
      <c r="I506" s="929">
        <v>0.30833333333333335</v>
      </c>
      <c r="J506" s="923">
        <v>1263.269664112669</v>
      </c>
      <c r="K506" s="922">
        <v>1</v>
      </c>
      <c r="L506" s="923">
        <v>1263.269664112669</v>
      </c>
      <c r="M506" s="923">
        <f t="shared" si="7"/>
        <v>182.6413972211088</v>
      </c>
    </row>
    <row r="507" spans="2:13" ht="75">
      <c r="B507" s="921" t="s">
        <v>984</v>
      </c>
      <c r="C507" s="921" t="s">
        <v>985</v>
      </c>
      <c r="D507" s="922" t="s">
        <v>986</v>
      </c>
      <c r="E507" s="936">
        <v>1</v>
      </c>
      <c r="F507" s="947">
        <v>43984</v>
      </c>
      <c r="G507" s="923">
        <v>456.60349305277197</v>
      </c>
      <c r="H507" s="929">
        <v>8.3333333333333332E-3</v>
      </c>
      <c r="I507" s="929">
        <v>0.30833333333333335</v>
      </c>
      <c r="J507" s="923">
        <v>315.81741602816726</v>
      </c>
      <c r="K507" s="922">
        <v>1</v>
      </c>
      <c r="L507" s="923">
        <v>315.81741602816726</v>
      </c>
      <c r="M507" s="923">
        <f t="shared" si="7"/>
        <v>45.660349305277201</v>
      </c>
    </row>
    <row r="508" spans="2:13" ht="75">
      <c r="B508" s="921" t="s">
        <v>987</v>
      </c>
      <c r="C508" s="921" t="s">
        <v>985</v>
      </c>
      <c r="D508" s="922" t="s">
        <v>986</v>
      </c>
      <c r="E508" s="936">
        <v>1</v>
      </c>
      <c r="F508" s="947">
        <v>43984</v>
      </c>
      <c r="G508" s="923">
        <v>1485.0961212969503</v>
      </c>
      <c r="H508" s="929">
        <v>8.3333333333333332E-3</v>
      </c>
      <c r="I508" s="929">
        <v>0.30833333333333335</v>
      </c>
      <c r="J508" s="923">
        <v>1027.1914838970572</v>
      </c>
      <c r="K508" s="922">
        <v>1</v>
      </c>
      <c r="L508" s="923">
        <v>1027.1914838970572</v>
      </c>
      <c r="M508" s="923">
        <f t="shared" si="7"/>
        <v>148.50961212969503</v>
      </c>
    </row>
    <row r="509" spans="2:13" ht="75">
      <c r="B509" s="921" t="s">
        <v>987</v>
      </c>
      <c r="C509" s="921" t="s">
        <v>985</v>
      </c>
      <c r="D509" s="922" t="s">
        <v>986</v>
      </c>
      <c r="E509" s="936">
        <v>1</v>
      </c>
      <c r="F509" s="947">
        <v>43984</v>
      </c>
      <c r="G509" s="923">
        <v>4455.2883638908506</v>
      </c>
      <c r="H509" s="929">
        <v>8.3333333333333332E-3</v>
      </c>
      <c r="I509" s="929">
        <v>0.30833333333333335</v>
      </c>
      <c r="J509" s="923">
        <v>3081.5744516911718</v>
      </c>
      <c r="K509" s="922">
        <v>1</v>
      </c>
      <c r="L509" s="923">
        <v>3081.5744516911718</v>
      </c>
      <c r="M509" s="923">
        <f t="shared" si="7"/>
        <v>445.52883638908509</v>
      </c>
    </row>
    <row r="510" spans="2:13" ht="75">
      <c r="B510" s="921" t="s">
        <v>991</v>
      </c>
      <c r="C510" s="921" t="s">
        <v>985</v>
      </c>
      <c r="D510" s="922" t="s">
        <v>986</v>
      </c>
      <c r="E510" s="936">
        <v>1</v>
      </c>
      <c r="F510" s="947">
        <v>43984</v>
      </c>
      <c r="G510" s="923">
        <v>3671.3612929430783</v>
      </c>
      <c r="H510" s="929">
        <v>8.3333333333333332E-3</v>
      </c>
      <c r="I510" s="929">
        <v>0.30833333333333335</v>
      </c>
      <c r="J510" s="923">
        <v>2539.3582276189627</v>
      </c>
      <c r="K510" s="922">
        <v>1</v>
      </c>
      <c r="L510" s="923">
        <v>2539.3582276189627</v>
      </c>
      <c r="M510" s="923">
        <f t="shared" si="7"/>
        <v>367.13612929430786</v>
      </c>
    </row>
    <row r="511" spans="2:13" ht="75">
      <c r="B511" s="921" t="s">
        <v>988</v>
      </c>
      <c r="C511" s="921" t="s">
        <v>985</v>
      </c>
      <c r="D511" s="922" t="s">
        <v>986</v>
      </c>
      <c r="E511" s="936">
        <v>1</v>
      </c>
      <c r="F511" s="947">
        <v>43984</v>
      </c>
      <c r="G511" s="923">
        <v>239.8946292950084</v>
      </c>
      <c r="H511" s="929">
        <v>8.3333333333333332E-3</v>
      </c>
      <c r="I511" s="929">
        <v>0.30833333333333335</v>
      </c>
      <c r="J511" s="923">
        <v>165.92711859571415</v>
      </c>
      <c r="K511" s="922">
        <v>1</v>
      </c>
      <c r="L511" s="923">
        <v>165.92711859571415</v>
      </c>
      <c r="M511" s="923">
        <f t="shared" si="7"/>
        <v>23.989462929500842</v>
      </c>
    </row>
    <row r="512" spans="2:13" ht="75">
      <c r="B512" s="921" t="s">
        <v>988</v>
      </c>
      <c r="C512" s="921" t="s">
        <v>985</v>
      </c>
      <c r="D512" s="922" t="s">
        <v>986</v>
      </c>
      <c r="E512" s="936">
        <v>1</v>
      </c>
      <c r="F512" s="947">
        <v>43984</v>
      </c>
      <c r="G512" s="923">
        <v>239.8946292950084</v>
      </c>
      <c r="H512" s="929">
        <v>8.3333333333333332E-3</v>
      </c>
      <c r="I512" s="929">
        <v>0.30833333333333335</v>
      </c>
      <c r="J512" s="923">
        <v>165.92711859571415</v>
      </c>
      <c r="K512" s="922">
        <v>1</v>
      </c>
      <c r="L512" s="923">
        <v>165.92711859571415</v>
      </c>
      <c r="M512" s="923">
        <f t="shared" si="7"/>
        <v>23.989462929500842</v>
      </c>
    </row>
    <row r="513" spans="2:13" ht="75">
      <c r="B513" s="921" t="s">
        <v>988</v>
      </c>
      <c r="C513" s="921" t="s">
        <v>985</v>
      </c>
      <c r="D513" s="922" t="s">
        <v>986</v>
      </c>
      <c r="E513" s="936">
        <v>1</v>
      </c>
      <c r="F513" s="947">
        <v>43984</v>
      </c>
      <c r="G513" s="923">
        <v>159.92975286333893</v>
      </c>
      <c r="H513" s="929">
        <v>8.3333333333333332E-3</v>
      </c>
      <c r="I513" s="929">
        <v>0.30833333333333335</v>
      </c>
      <c r="J513" s="923">
        <v>110.61807906380943</v>
      </c>
      <c r="K513" s="922">
        <v>1</v>
      </c>
      <c r="L513" s="923">
        <v>110.61807906380943</v>
      </c>
      <c r="M513" s="923">
        <f t="shared" si="7"/>
        <v>15.992975286333895</v>
      </c>
    </row>
    <row r="514" spans="2:13" ht="75">
      <c r="B514" s="921" t="s">
        <v>988</v>
      </c>
      <c r="C514" s="921" t="s">
        <v>985</v>
      </c>
      <c r="D514" s="922" t="s">
        <v>986</v>
      </c>
      <c r="E514" s="936">
        <v>1</v>
      </c>
      <c r="F514" s="947">
        <v>43984</v>
      </c>
      <c r="G514" s="923">
        <v>79.964876431669467</v>
      </c>
      <c r="H514" s="929">
        <v>8.3333333333333332E-3</v>
      </c>
      <c r="I514" s="929">
        <v>0.30833333333333335</v>
      </c>
      <c r="J514" s="923">
        <v>55.309039531904716</v>
      </c>
      <c r="K514" s="922">
        <v>1</v>
      </c>
      <c r="L514" s="923">
        <v>55.309039531904716</v>
      </c>
      <c r="M514" s="923">
        <f t="shared" si="7"/>
        <v>7.9964876431669474</v>
      </c>
    </row>
    <row r="515" spans="2:13" ht="75">
      <c r="B515" s="921" t="s">
        <v>988</v>
      </c>
      <c r="C515" s="921" t="s">
        <v>985</v>
      </c>
      <c r="D515" s="922" t="s">
        <v>986</v>
      </c>
      <c r="E515" s="936">
        <v>1</v>
      </c>
      <c r="F515" s="947">
        <v>43984</v>
      </c>
      <c r="G515" s="923">
        <v>79.964876431669467</v>
      </c>
      <c r="H515" s="929">
        <v>8.3333333333333332E-3</v>
      </c>
      <c r="I515" s="929">
        <v>0.30833333333333335</v>
      </c>
      <c r="J515" s="923">
        <v>55.309039531904716</v>
      </c>
      <c r="K515" s="922">
        <v>1</v>
      </c>
      <c r="L515" s="923">
        <v>55.309039531904716</v>
      </c>
      <c r="M515" s="923">
        <f t="shared" si="7"/>
        <v>7.9964876431669474</v>
      </c>
    </row>
    <row r="516" spans="2:13" ht="75">
      <c r="B516" s="921" t="s">
        <v>988</v>
      </c>
      <c r="C516" s="921" t="s">
        <v>985</v>
      </c>
      <c r="D516" s="922" t="s">
        <v>986</v>
      </c>
      <c r="E516" s="936">
        <v>1</v>
      </c>
      <c r="F516" s="947">
        <v>43984</v>
      </c>
      <c r="G516" s="923">
        <v>239.8946292950084</v>
      </c>
      <c r="H516" s="929">
        <v>8.3333333333333332E-3</v>
      </c>
      <c r="I516" s="929">
        <v>0.30833333333333335</v>
      </c>
      <c r="J516" s="923">
        <v>165.92711859571415</v>
      </c>
      <c r="K516" s="922">
        <v>1</v>
      </c>
      <c r="L516" s="923">
        <v>165.92711859571415</v>
      </c>
      <c r="M516" s="923">
        <f t="shared" si="7"/>
        <v>23.989462929500842</v>
      </c>
    </row>
    <row r="517" spans="2:13" ht="75">
      <c r="B517" s="921" t="s">
        <v>988</v>
      </c>
      <c r="C517" s="921" t="s">
        <v>985</v>
      </c>
      <c r="D517" s="922" t="s">
        <v>986</v>
      </c>
      <c r="E517" s="936">
        <v>1</v>
      </c>
      <c r="F517" s="947">
        <v>43984</v>
      </c>
      <c r="G517" s="923">
        <v>79.964876431669467</v>
      </c>
      <c r="H517" s="929">
        <v>8.3333333333333332E-3</v>
      </c>
      <c r="I517" s="929">
        <v>0.30833333333333335</v>
      </c>
      <c r="J517" s="923">
        <v>55.309039531904716</v>
      </c>
      <c r="K517" s="922">
        <v>1</v>
      </c>
      <c r="L517" s="923">
        <v>55.309039531904716</v>
      </c>
      <c r="M517" s="923">
        <f t="shared" si="7"/>
        <v>7.9964876431669474</v>
      </c>
    </row>
    <row r="518" spans="2:13" ht="75">
      <c r="B518" s="921" t="s">
        <v>988</v>
      </c>
      <c r="C518" s="921" t="s">
        <v>985</v>
      </c>
      <c r="D518" s="922" t="s">
        <v>986</v>
      </c>
      <c r="E518" s="936">
        <v>1</v>
      </c>
      <c r="F518" s="947">
        <v>43984</v>
      </c>
      <c r="G518" s="923">
        <v>159.92975286333893</v>
      </c>
      <c r="H518" s="929">
        <v>8.3333333333333332E-3</v>
      </c>
      <c r="I518" s="929">
        <v>0.30833333333333335</v>
      </c>
      <c r="J518" s="923">
        <v>110.61807906380943</v>
      </c>
      <c r="K518" s="922">
        <v>1</v>
      </c>
      <c r="L518" s="923">
        <v>110.61807906380943</v>
      </c>
      <c r="M518" s="923">
        <f t="shared" si="7"/>
        <v>15.992975286333895</v>
      </c>
    </row>
    <row r="519" spans="2:13" ht="75">
      <c r="B519" s="921" t="s">
        <v>988</v>
      </c>
      <c r="C519" s="921" t="s">
        <v>985</v>
      </c>
      <c r="D519" s="922" t="s">
        <v>986</v>
      </c>
      <c r="E519" s="936">
        <v>1</v>
      </c>
      <c r="F519" s="947">
        <v>43984</v>
      </c>
      <c r="G519" s="923">
        <v>239.8946292950084</v>
      </c>
      <c r="H519" s="929">
        <v>8.3333333333333332E-3</v>
      </c>
      <c r="I519" s="929">
        <v>0.30833333333333335</v>
      </c>
      <c r="J519" s="923">
        <v>165.92711859571415</v>
      </c>
      <c r="K519" s="922">
        <v>1</v>
      </c>
      <c r="L519" s="923">
        <v>165.92711859571415</v>
      </c>
      <c r="M519" s="923">
        <f t="shared" si="7"/>
        <v>23.989462929500842</v>
      </c>
    </row>
    <row r="520" spans="2:13" ht="75">
      <c r="B520" s="921" t="s">
        <v>984</v>
      </c>
      <c r="C520" s="921" t="s">
        <v>985</v>
      </c>
      <c r="D520" s="922" t="s">
        <v>986</v>
      </c>
      <c r="E520" s="936">
        <v>1</v>
      </c>
      <c r="F520" s="947">
        <v>43984</v>
      </c>
      <c r="G520" s="923">
        <v>456.60349305277197</v>
      </c>
      <c r="H520" s="929">
        <v>8.3333333333333332E-3</v>
      </c>
      <c r="I520" s="929">
        <v>0.30833333333333335</v>
      </c>
      <c r="J520" s="923">
        <v>315.81741602816726</v>
      </c>
      <c r="K520" s="922">
        <v>1</v>
      </c>
      <c r="L520" s="923">
        <v>315.81741602816726</v>
      </c>
      <c r="M520" s="923">
        <f t="shared" si="7"/>
        <v>45.660349305277201</v>
      </c>
    </row>
    <row r="521" spans="2:13" ht="75">
      <c r="B521" s="921" t="s">
        <v>987</v>
      </c>
      <c r="C521" s="921" t="s">
        <v>985</v>
      </c>
      <c r="D521" s="922" t="s">
        <v>986</v>
      </c>
      <c r="E521" s="936">
        <v>1</v>
      </c>
      <c r="F521" s="947">
        <v>43984</v>
      </c>
      <c r="G521" s="923">
        <v>17821.153455563403</v>
      </c>
      <c r="H521" s="929">
        <v>8.3333333333333332E-3</v>
      </c>
      <c r="I521" s="929">
        <v>0.30833333333333335</v>
      </c>
      <c r="J521" s="923">
        <v>12326.297806764687</v>
      </c>
      <c r="K521" s="922">
        <v>1</v>
      </c>
      <c r="L521" s="923">
        <v>12326.297806764687</v>
      </c>
      <c r="M521" s="923">
        <f t="shared" si="7"/>
        <v>1782.1153455563403</v>
      </c>
    </row>
    <row r="522" spans="2:13" ht="75">
      <c r="B522" s="921" t="s">
        <v>987</v>
      </c>
      <c r="C522" s="921" t="s">
        <v>985</v>
      </c>
      <c r="D522" s="922" t="s">
        <v>986</v>
      </c>
      <c r="E522" s="936">
        <v>1</v>
      </c>
      <c r="F522" s="947">
        <v>43984</v>
      </c>
      <c r="G522" s="923">
        <v>17821.153455563403</v>
      </c>
      <c r="H522" s="929">
        <v>8.3333333333333332E-3</v>
      </c>
      <c r="I522" s="929">
        <v>0.30833333333333335</v>
      </c>
      <c r="J522" s="923">
        <v>12326.297806764687</v>
      </c>
      <c r="K522" s="922">
        <v>1</v>
      </c>
      <c r="L522" s="923">
        <v>12326.297806764687</v>
      </c>
      <c r="M522" s="923">
        <f t="shared" si="7"/>
        <v>1782.1153455563403</v>
      </c>
    </row>
    <row r="523" spans="2:13" ht="75">
      <c r="B523" s="921" t="s">
        <v>991</v>
      </c>
      <c r="C523" s="921" t="s">
        <v>985</v>
      </c>
      <c r="D523" s="922" t="s">
        <v>986</v>
      </c>
      <c r="E523" s="936">
        <v>1</v>
      </c>
      <c r="F523" s="947">
        <v>43984</v>
      </c>
      <c r="G523" s="923">
        <v>3671.3612929430783</v>
      </c>
      <c r="H523" s="929">
        <v>8.3333333333333332E-3</v>
      </c>
      <c r="I523" s="929">
        <v>0.30833333333333335</v>
      </c>
      <c r="J523" s="923">
        <v>2539.3582276189627</v>
      </c>
      <c r="K523" s="922">
        <v>1</v>
      </c>
      <c r="L523" s="923">
        <v>2539.3582276189627</v>
      </c>
      <c r="M523" s="923">
        <f t="shared" ref="M523:M586" si="8">IF(L523=0,"",IF(I523=100%,0,(H523*12)*(G523*E523*K523)))</f>
        <v>367.13612929430786</v>
      </c>
    </row>
    <row r="524" spans="2:13" ht="75">
      <c r="B524" s="921" t="s">
        <v>988</v>
      </c>
      <c r="C524" s="921" t="s">
        <v>985</v>
      </c>
      <c r="D524" s="922" t="s">
        <v>986</v>
      </c>
      <c r="E524" s="936">
        <v>1</v>
      </c>
      <c r="F524" s="947">
        <v>43984</v>
      </c>
      <c r="G524" s="923">
        <v>479.7892585900168</v>
      </c>
      <c r="H524" s="929">
        <v>8.3333333333333332E-3</v>
      </c>
      <c r="I524" s="929">
        <v>0.30833333333333335</v>
      </c>
      <c r="J524" s="923">
        <v>331.8542371914283</v>
      </c>
      <c r="K524" s="922">
        <v>1</v>
      </c>
      <c r="L524" s="923">
        <v>331.8542371914283</v>
      </c>
      <c r="M524" s="923">
        <f t="shared" si="8"/>
        <v>47.978925859001684</v>
      </c>
    </row>
    <row r="525" spans="2:13" ht="75">
      <c r="B525" s="921" t="s">
        <v>988</v>
      </c>
      <c r="C525" s="921" t="s">
        <v>985</v>
      </c>
      <c r="D525" s="922" t="s">
        <v>986</v>
      </c>
      <c r="E525" s="936">
        <v>1</v>
      </c>
      <c r="F525" s="947">
        <v>43984</v>
      </c>
      <c r="G525" s="923">
        <v>719.68388788502523</v>
      </c>
      <c r="H525" s="929">
        <v>8.3333333333333332E-3</v>
      </c>
      <c r="I525" s="929">
        <v>0.30833333333333335</v>
      </c>
      <c r="J525" s="923">
        <v>497.78135578714245</v>
      </c>
      <c r="K525" s="922">
        <v>1</v>
      </c>
      <c r="L525" s="923">
        <v>497.78135578714245</v>
      </c>
      <c r="M525" s="923">
        <f t="shared" si="8"/>
        <v>71.968388788502523</v>
      </c>
    </row>
    <row r="526" spans="2:13" ht="75">
      <c r="B526" s="921" t="s">
        <v>988</v>
      </c>
      <c r="C526" s="921" t="s">
        <v>985</v>
      </c>
      <c r="D526" s="922" t="s">
        <v>986</v>
      </c>
      <c r="E526" s="936">
        <v>1</v>
      </c>
      <c r="F526" s="947">
        <v>43984</v>
      </c>
      <c r="G526" s="923">
        <v>559.75413502168624</v>
      </c>
      <c r="H526" s="929">
        <v>8.3333333333333332E-3</v>
      </c>
      <c r="I526" s="929">
        <v>0.30833333333333335</v>
      </c>
      <c r="J526" s="923">
        <v>387.16327672333296</v>
      </c>
      <c r="K526" s="922">
        <v>1</v>
      </c>
      <c r="L526" s="923">
        <v>387.16327672333296</v>
      </c>
      <c r="M526" s="923">
        <f t="shared" si="8"/>
        <v>55.975413502168628</v>
      </c>
    </row>
    <row r="527" spans="2:13" ht="75">
      <c r="B527" s="921" t="s">
        <v>988</v>
      </c>
      <c r="C527" s="921" t="s">
        <v>985</v>
      </c>
      <c r="D527" s="922" t="s">
        <v>986</v>
      </c>
      <c r="E527" s="936">
        <v>1</v>
      </c>
      <c r="F527" s="947">
        <v>43984</v>
      </c>
      <c r="G527" s="923">
        <v>239.8946292950084</v>
      </c>
      <c r="H527" s="929">
        <v>8.3333333333333332E-3</v>
      </c>
      <c r="I527" s="929">
        <v>0.30833333333333335</v>
      </c>
      <c r="J527" s="923">
        <v>165.92711859571415</v>
      </c>
      <c r="K527" s="922">
        <v>1</v>
      </c>
      <c r="L527" s="923">
        <v>165.92711859571415</v>
      </c>
      <c r="M527" s="923">
        <f t="shared" si="8"/>
        <v>23.989462929500842</v>
      </c>
    </row>
    <row r="528" spans="2:13" ht="75">
      <c r="B528" s="921" t="s">
        <v>984</v>
      </c>
      <c r="C528" s="921" t="s">
        <v>985</v>
      </c>
      <c r="D528" s="922" t="s">
        <v>986</v>
      </c>
      <c r="E528" s="936">
        <v>1</v>
      </c>
      <c r="F528" s="947">
        <v>43984</v>
      </c>
      <c r="G528" s="923">
        <v>456.60349305277197</v>
      </c>
      <c r="H528" s="929">
        <v>8.3333333333333332E-3</v>
      </c>
      <c r="I528" s="929">
        <v>0.30833333333333335</v>
      </c>
      <c r="J528" s="923">
        <v>315.81741602816726</v>
      </c>
      <c r="K528" s="922">
        <v>1</v>
      </c>
      <c r="L528" s="923">
        <v>315.81741602816726</v>
      </c>
      <c r="M528" s="923">
        <f t="shared" si="8"/>
        <v>45.660349305277201</v>
      </c>
    </row>
    <row r="529" spans="2:13" ht="75">
      <c r="B529" s="921" t="s">
        <v>984</v>
      </c>
      <c r="C529" s="921" t="s">
        <v>985</v>
      </c>
      <c r="D529" s="922" t="s">
        <v>986</v>
      </c>
      <c r="E529" s="936">
        <v>1</v>
      </c>
      <c r="F529" s="947">
        <v>43984</v>
      </c>
      <c r="G529" s="923">
        <v>913.20698610554393</v>
      </c>
      <c r="H529" s="929">
        <v>8.3333333333333332E-3</v>
      </c>
      <c r="I529" s="929">
        <v>0.30833333333333335</v>
      </c>
      <c r="J529" s="923">
        <v>631.63483205633452</v>
      </c>
      <c r="K529" s="922">
        <v>1</v>
      </c>
      <c r="L529" s="923">
        <v>631.63483205633452</v>
      </c>
      <c r="M529" s="923">
        <f t="shared" si="8"/>
        <v>91.320698610554402</v>
      </c>
    </row>
    <row r="530" spans="2:13" ht="75">
      <c r="B530" s="921" t="s">
        <v>984</v>
      </c>
      <c r="C530" s="921" t="s">
        <v>985</v>
      </c>
      <c r="D530" s="922" t="s">
        <v>986</v>
      </c>
      <c r="E530" s="936">
        <v>1</v>
      </c>
      <c r="F530" s="947">
        <v>43984</v>
      </c>
      <c r="G530" s="923">
        <v>1369.810479158316</v>
      </c>
      <c r="H530" s="929">
        <v>8.3333333333333332E-3</v>
      </c>
      <c r="I530" s="929">
        <v>0.30833333333333335</v>
      </c>
      <c r="J530" s="923">
        <v>947.45224808450189</v>
      </c>
      <c r="K530" s="922">
        <v>1</v>
      </c>
      <c r="L530" s="923">
        <v>947.45224808450189</v>
      </c>
      <c r="M530" s="923">
        <f t="shared" si="8"/>
        <v>136.9810479158316</v>
      </c>
    </row>
    <row r="531" spans="2:13" ht="75">
      <c r="B531" s="921" t="s">
        <v>987</v>
      </c>
      <c r="C531" s="921" t="s">
        <v>985</v>
      </c>
      <c r="D531" s="922" t="s">
        <v>986</v>
      </c>
      <c r="E531" s="936">
        <v>1</v>
      </c>
      <c r="F531" s="947">
        <v>43984</v>
      </c>
      <c r="G531" s="923">
        <v>1485.0961212969503</v>
      </c>
      <c r="H531" s="929">
        <v>8.3333333333333332E-3</v>
      </c>
      <c r="I531" s="929">
        <v>0.30833333333333335</v>
      </c>
      <c r="J531" s="923">
        <v>1027.1914838970572</v>
      </c>
      <c r="K531" s="922">
        <v>1</v>
      </c>
      <c r="L531" s="923">
        <v>1027.1914838970572</v>
      </c>
      <c r="M531" s="923">
        <f t="shared" si="8"/>
        <v>148.50961212969503</v>
      </c>
    </row>
    <row r="532" spans="2:13" ht="75">
      <c r="B532" s="921" t="s">
        <v>988</v>
      </c>
      <c r="C532" s="921" t="s">
        <v>985</v>
      </c>
      <c r="D532" s="922" t="s">
        <v>986</v>
      </c>
      <c r="E532" s="936">
        <v>1</v>
      </c>
      <c r="F532" s="947">
        <v>43984</v>
      </c>
      <c r="G532" s="923">
        <v>559.75413502168624</v>
      </c>
      <c r="H532" s="929">
        <v>8.3333333333333332E-3</v>
      </c>
      <c r="I532" s="929">
        <v>0.30833333333333335</v>
      </c>
      <c r="J532" s="923">
        <v>387.16327672333296</v>
      </c>
      <c r="K532" s="922">
        <v>1</v>
      </c>
      <c r="L532" s="923">
        <v>387.16327672333296</v>
      </c>
      <c r="M532" s="923">
        <f t="shared" si="8"/>
        <v>55.975413502168628</v>
      </c>
    </row>
    <row r="533" spans="2:13" ht="75">
      <c r="B533" s="921" t="s">
        <v>988</v>
      </c>
      <c r="C533" s="921" t="s">
        <v>985</v>
      </c>
      <c r="D533" s="922" t="s">
        <v>986</v>
      </c>
      <c r="E533" s="936">
        <v>1</v>
      </c>
      <c r="F533" s="947">
        <v>43984</v>
      </c>
      <c r="G533" s="923">
        <v>719.68388788502523</v>
      </c>
      <c r="H533" s="929">
        <v>8.3333333333333332E-3</v>
      </c>
      <c r="I533" s="929">
        <v>0.30833333333333335</v>
      </c>
      <c r="J533" s="923">
        <v>497.78135578714245</v>
      </c>
      <c r="K533" s="922">
        <v>1</v>
      </c>
      <c r="L533" s="923">
        <v>497.78135578714245</v>
      </c>
      <c r="M533" s="923">
        <f t="shared" si="8"/>
        <v>71.968388788502523</v>
      </c>
    </row>
    <row r="534" spans="2:13" ht="75">
      <c r="B534" s="921" t="s">
        <v>988</v>
      </c>
      <c r="C534" s="921" t="s">
        <v>985</v>
      </c>
      <c r="D534" s="922" t="s">
        <v>986</v>
      </c>
      <c r="E534" s="936">
        <v>1</v>
      </c>
      <c r="F534" s="947">
        <v>43984</v>
      </c>
      <c r="G534" s="923">
        <v>399.82438215834736</v>
      </c>
      <c r="H534" s="929">
        <v>8.3333333333333332E-3</v>
      </c>
      <c r="I534" s="929">
        <v>0.30833333333333335</v>
      </c>
      <c r="J534" s="923">
        <v>276.54519765952358</v>
      </c>
      <c r="K534" s="922">
        <v>1</v>
      </c>
      <c r="L534" s="923">
        <v>276.54519765952358</v>
      </c>
      <c r="M534" s="923">
        <f t="shared" si="8"/>
        <v>39.98243821583474</v>
      </c>
    </row>
    <row r="535" spans="2:13" ht="75">
      <c r="B535" s="921" t="s">
        <v>988</v>
      </c>
      <c r="C535" s="921" t="s">
        <v>985</v>
      </c>
      <c r="D535" s="922" t="s">
        <v>986</v>
      </c>
      <c r="E535" s="936">
        <v>1</v>
      </c>
      <c r="F535" s="947">
        <v>43984</v>
      </c>
      <c r="G535" s="923">
        <v>239.8946292950084</v>
      </c>
      <c r="H535" s="929">
        <v>8.3333333333333332E-3</v>
      </c>
      <c r="I535" s="929">
        <v>0.30833333333333335</v>
      </c>
      <c r="J535" s="923">
        <v>165.92711859571415</v>
      </c>
      <c r="K535" s="922">
        <v>1</v>
      </c>
      <c r="L535" s="923">
        <v>165.92711859571415</v>
      </c>
      <c r="M535" s="923">
        <f t="shared" si="8"/>
        <v>23.989462929500842</v>
      </c>
    </row>
    <row r="536" spans="2:13" ht="75">
      <c r="B536" s="921" t="s">
        <v>988</v>
      </c>
      <c r="C536" s="921" t="s">
        <v>985</v>
      </c>
      <c r="D536" s="922" t="s">
        <v>986</v>
      </c>
      <c r="E536" s="936">
        <v>1</v>
      </c>
      <c r="F536" s="947">
        <v>43984</v>
      </c>
      <c r="G536" s="923">
        <v>159.92975286333893</v>
      </c>
      <c r="H536" s="929">
        <v>8.3333333333333332E-3</v>
      </c>
      <c r="I536" s="929">
        <v>0.30833333333333335</v>
      </c>
      <c r="J536" s="923">
        <v>110.61807906380943</v>
      </c>
      <c r="K536" s="922">
        <v>1</v>
      </c>
      <c r="L536" s="923">
        <v>110.61807906380943</v>
      </c>
      <c r="M536" s="923">
        <f t="shared" si="8"/>
        <v>15.992975286333895</v>
      </c>
    </row>
    <row r="537" spans="2:13" ht="75">
      <c r="B537" s="921" t="s">
        <v>988</v>
      </c>
      <c r="C537" s="921" t="s">
        <v>985</v>
      </c>
      <c r="D537" s="922" t="s">
        <v>986</v>
      </c>
      <c r="E537" s="936">
        <v>1</v>
      </c>
      <c r="F537" s="947">
        <v>43984</v>
      </c>
      <c r="G537" s="923">
        <v>239.8946292950084</v>
      </c>
      <c r="H537" s="929">
        <v>8.3333333333333332E-3</v>
      </c>
      <c r="I537" s="929">
        <v>0.30833333333333335</v>
      </c>
      <c r="J537" s="923">
        <v>165.92711859571415</v>
      </c>
      <c r="K537" s="922">
        <v>1</v>
      </c>
      <c r="L537" s="923">
        <v>165.92711859571415</v>
      </c>
      <c r="M537" s="923">
        <f t="shared" si="8"/>
        <v>23.989462929500842</v>
      </c>
    </row>
    <row r="538" spans="2:13" ht="75">
      <c r="B538" s="921" t="s">
        <v>988</v>
      </c>
      <c r="C538" s="921" t="s">
        <v>985</v>
      </c>
      <c r="D538" s="922" t="s">
        <v>986</v>
      </c>
      <c r="E538" s="936">
        <v>1</v>
      </c>
      <c r="F538" s="947">
        <v>43984</v>
      </c>
      <c r="G538" s="923">
        <v>879.61364074836411</v>
      </c>
      <c r="H538" s="929">
        <v>8.3333333333333332E-3</v>
      </c>
      <c r="I538" s="929">
        <v>0.30833333333333335</v>
      </c>
      <c r="J538" s="923">
        <v>608.39943485095182</v>
      </c>
      <c r="K538" s="922">
        <v>1</v>
      </c>
      <c r="L538" s="923">
        <v>608.39943485095182</v>
      </c>
      <c r="M538" s="923">
        <f t="shared" si="8"/>
        <v>87.961364074836411</v>
      </c>
    </row>
    <row r="539" spans="2:13" ht="75">
      <c r="B539" s="921" t="s">
        <v>988</v>
      </c>
      <c r="C539" s="921" t="s">
        <v>985</v>
      </c>
      <c r="D539" s="922" t="s">
        <v>986</v>
      </c>
      <c r="E539" s="936">
        <v>1</v>
      </c>
      <c r="F539" s="947">
        <v>43984</v>
      </c>
      <c r="G539" s="923">
        <v>319.85950572667787</v>
      </c>
      <c r="H539" s="929">
        <v>8.3333333333333332E-3</v>
      </c>
      <c r="I539" s="929">
        <v>0.30833333333333335</v>
      </c>
      <c r="J539" s="923">
        <v>221.23615812761886</v>
      </c>
      <c r="K539" s="922">
        <v>1</v>
      </c>
      <c r="L539" s="923">
        <v>221.23615812761886</v>
      </c>
      <c r="M539" s="923">
        <f t="shared" si="8"/>
        <v>31.98595057266779</v>
      </c>
    </row>
    <row r="540" spans="2:13" ht="75">
      <c r="B540" s="921" t="s">
        <v>988</v>
      </c>
      <c r="C540" s="921" t="s">
        <v>985</v>
      </c>
      <c r="D540" s="922" t="s">
        <v>986</v>
      </c>
      <c r="E540" s="936">
        <v>1</v>
      </c>
      <c r="F540" s="947">
        <v>43984</v>
      </c>
      <c r="G540" s="923">
        <v>799.64876431669472</v>
      </c>
      <c r="H540" s="929">
        <v>8.3333333333333332E-3</v>
      </c>
      <c r="I540" s="929">
        <v>0.30833333333333335</v>
      </c>
      <c r="J540" s="923">
        <v>553.09039531904716</v>
      </c>
      <c r="K540" s="922">
        <v>1</v>
      </c>
      <c r="L540" s="923">
        <v>553.09039531904716</v>
      </c>
      <c r="M540" s="923">
        <f t="shared" si="8"/>
        <v>79.964876431669481</v>
      </c>
    </row>
    <row r="541" spans="2:13" ht="75">
      <c r="B541" s="921" t="s">
        <v>988</v>
      </c>
      <c r="C541" s="921" t="s">
        <v>985</v>
      </c>
      <c r="D541" s="922" t="s">
        <v>986</v>
      </c>
      <c r="E541" s="936">
        <v>1</v>
      </c>
      <c r="F541" s="947">
        <v>43984</v>
      </c>
      <c r="G541" s="923">
        <v>1359.4028993383808</v>
      </c>
      <c r="H541" s="929">
        <v>8.3333333333333332E-3</v>
      </c>
      <c r="I541" s="929">
        <v>0.30833333333333335</v>
      </c>
      <c r="J541" s="923">
        <v>940.25367204238</v>
      </c>
      <c r="K541" s="922">
        <v>1</v>
      </c>
      <c r="L541" s="923">
        <v>940.25367204238</v>
      </c>
      <c r="M541" s="923">
        <f t="shared" si="8"/>
        <v>135.9402899338381</v>
      </c>
    </row>
    <row r="542" spans="2:13" ht="75">
      <c r="B542" s="921" t="s">
        <v>988</v>
      </c>
      <c r="C542" s="921" t="s">
        <v>985</v>
      </c>
      <c r="D542" s="922" t="s">
        <v>986</v>
      </c>
      <c r="E542" s="936">
        <v>1</v>
      </c>
      <c r="F542" s="947">
        <v>43984</v>
      </c>
      <c r="G542" s="923">
        <v>639.71901145335573</v>
      </c>
      <c r="H542" s="929">
        <v>8.3333333333333332E-3</v>
      </c>
      <c r="I542" s="929">
        <v>0.30833333333333335</v>
      </c>
      <c r="J542" s="923">
        <v>442.47231625523773</v>
      </c>
      <c r="K542" s="922">
        <v>1</v>
      </c>
      <c r="L542" s="923">
        <v>442.47231625523773</v>
      </c>
      <c r="M542" s="923">
        <f t="shared" si="8"/>
        <v>63.971901145335579</v>
      </c>
    </row>
    <row r="543" spans="2:13" ht="75">
      <c r="B543" s="921" t="s">
        <v>988</v>
      </c>
      <c r="C543" s="921" t="s">
        <v>985</v>
      </c>
      <c r="D543" s="922" t="s">
        <v>986</v>
      </c>
      <c r="E543" s="936">
        <v>1</v>
      </c>
      <c r="F543" s="947">
        <v>43984</v>
      </c>
      <c r="G543" s="923">
        <v>559.75413502168624</v>
      </c>
      <c r="H543" s="929">
        <v>8.3333333333333332E-3</v>
      </c>
      <c r="I543" s="929">
        <v>0.30833333333333335</v>
      </c>
      <c r="J543" s="923">
        <v>387.16327672333296</v>
      </c>
      <c r="K543" s="922">
        <v>1</v>
      </c>
      <c r="L543" s="923">
        <v>387.16327672333296</v>
      </c>
      <c r="M543" s="923">
        <f t="shared" si="8"/>
        <v>55.975413502168628</v>
      </c>
    </row>
    <row r="544" spans="2:13" ht="75">
      <c r="B544" s="921" t="s">
        <v>988</v>
      </c>
      <c r="C544" s="921" t="s">
        <v>985</v>
      </c>
      <c r="D544" s="922" t="s">
        <v>986</v>
      </c>
      <c r="E544" s="936">
        <v>1</v>
      </c>
      <c r="F544" s="947">
        <v>43984</v>
      </c>
      <c r="G544" s="923">
        <v>2079.0867872234062</v>
      </c>
      <c r="H544" s="929">
        <v>8.3333333333333332E-3</v>
      </c>
      <c r="I544" s="929">
        <v>0.30833333333333335</v>
      </c>
      <c r="J544" s="923">
        <v>1438.0350278295227</v>
      </c>
      <c r="K544" s="922">
        <v>1</v>
      </c>
      <c r="L544" s="923">
        <v>1438.0350278295227</v>
      </c>
      <c r="M544" s="923">
        <f t="shared" si="8"/>
        <v>207.90867872234062</v>
      </c>
    </row>
    <row r="545" spans="2:13" ht="75">
      <c r="B545" s="921" t="s">
        <v>988</v>
      </c>
      <c r="C545" s="921" t="s">
        <v>985</v>
      </c>
      <c r="D545" s="922" t="s">
        <v>986</v>
      </c>
      <c r="E545" s="936">
        <v>1</v>
      </c>
      <c r="F545" s="947">
        <v>43984</v>
      </c>
      <c r="G545" s="923">
        <v>1359.4028993383808</v>
      </c>
      <c r="H545" s="929">
        <v>8.3333333333333332E-3</v>
      </c>
      <c r="I545" s="929">
        <v>0.30833333333333335</v>
      </c>
      <c r="J545" s="923">
        <v>940.25367204238</v>
      </c>
      <c r="K545" s="922">
        <v>1</v>
      </c>
      <c r="L545" s="923">
        <v>940.25367204238</v>
      </c>
      <c r="M545" s="923">
        <f t="shared" si="8"/>
        <v>135.9402899338381</v>
      </c>
    </row>
    <row r="546" spans="2:13" ht="75">
      <c r="B546" s="921" t="s">
        <v>988</v>
      </c>
      <c r="C546" s="921" t="s">
        <v>985</v>
      </c>
      <c r="D546" s="922" t="s">
        <v>986</v>
      </c>
      <c r="E546" s="936">
        <v>1</v>
      </c>
      <c r="F546" s="947">
        <v>43984</v>
      </c>
      <c r="G546" s="923">
        <v>1679.2624050650588</v>
      </c>
      <c r="H546" s="929">
        <v>8.3333333333333332E-3</v>
      </c>
      <c r="I546" s="929">
        <v>0.30833333333333335</v>
      </c>
      <c r="J546" s="923">
        <v>1161.4898301699991</v>
      </c>
      <c r="K546" s="922">
        <v>1</v>
      </c>
      <c r="L546" s="923">
        <v>1161.4898301699991</v>
      </c>
      <c r="M546" s="923">
        <f t="shared" si="8"/>
        <v>167.92624050650591</v>
      </c>
    </row>
    <row r="547" spans="2:13" ht="75">
      <c r="B547" s="921" t="s">
        <v>988</v>
      </c>
      <c r="C547" s="921" t="s">
        <v>985</v>
      </c>
      <c r="D547" s="922" t="s">
        <v>986</v>
      </c>
      <c r="E547" s="936">
        <v>1</v>
      </c>
      <c r="F547" s="947">
        <v>43984</v>
      </c>
      <c r="G547" s="923">
        <v>399.82438215834736</v>
      </c>
      <c r="H547" s="929">
        <v>8.3333333333333332E-3</v>
      </c>
      <c r="I547" s="929">
        <v>0.30833333333333335</v>
      </c>
      <c r="J547" s="923">
        <v>276.54519765952358</v>
      </c>
      <c r="K547" s="922">
        <v>1</v>
      </c>
      <c r="L547" s="923">
        <v>276.54519765952358</v>
      </c>
      <c r="M547" s="923">
        <f t="shared" si="8"/>
        <v>39.98243821583474</v>
      </c>
    </row>
    <row r="548" spans="2:13" ht="75">
      <c r="B548" s="921" t="s">
        <v>988</v>
      </c>
      <c r="C548" s="921" t="s">
        <v>985</v>
      </c>
      <c r="D548" s="922" t="s">
        <v>986</v>
      </c>
      <c r="E548" s="936">
        <v>1</v>
      </c>
      <c r="F548" s="947">
        <v>43984</v>
      </c>
      <c r="G548" s="923">
        <v>1199.4731464750421</v>
      </c>
      <c r="H548" s="929">
        <v>8.3333333333333332E-3</v>
      </c>
      <c r="I548" s="929">
        <v>0.30833333333333335</v>
      </c>
      <c r="J548" s="923">
        <v>829.63559297857068</v>
      </c>
      <c r="K548" s="922">
        <v>1</v>
      </c>
      <c r="L548" s="923">
        <v>829.63559297857068</v>
      </c>
      <c r="M548" s="923">
        <f t="shared" si="8"/>
        <v>119.94731464750421</v>
      </c>
    </row>
    <row r="549" spans="2:13" ht="75">
      <c r="B549" s="921" t="s">
        <v>988</v>
      </c>
      <c r="C549" s="921" t="s">
        <v>985</v>
      </c>
      <c r="D549" s="922" t="s">
        <v>986</v>
      </c>
      <c r="E549" s="936">
        <v>1</v>
      </c>
      <c r="F549" s="947">
        <v>43984</v>
      </c>
      <c r="G549" s="923">
        <v>559.75413502168624</v>
      </c>
      <c r="H549" s="929">
        <v>8.3333333333333332E-3</v>
      </c>
      <c r="I549" s="929">
        <v>0.30833333333333335</v>
      </c>
      <c r="J549" s="923">
        <v>387.16327672333296</v>
      </c>
      <c r="K549" s="922">
        <v>1</v>
      </c>
      <c r="L549" s="923">
        <v>387.16327672333296</v>
      </c>
      <c r="M549" s="923">
        <f t="shared" si="8"/>
        <v>55.975413502168628</v>
      </c>
    </row>
    <row r="550" spans="2:13" ht="75">
      <c r="B550" s="921" t="s">
        <v>988</v>
      </c>
      <c r="C550" s="921" t="s">
        <v>985</v>
      </c>
      <c r="D550" s="922" t="s">
        <v>986</v>
      </c>
      <c r="E550" s="936">
        <v>1</v>
      </c>
      <c r="F550" s="947">
        <v>43984</v>
      </c>
      <c r="G550" s="923">
        <v>1039.5433936117031</v>
      </c>
      <c r="H550" s="929">
        <v>8.3333333333333332E-3</v>
      </c>
      <c r="I550" s="929">
        <v>0.30833333333333335</v>
      </c>
      <c r="J550" s="923">
        <v>719.01751391476137</v>
      </c>
      <c r="K550" s="922">
        <v>1</v>
      </c>
      <c r="L550" s="923">
        <v>719.01751391476137</v>
      </c>
      <c r="M550" s="923">
        <f t="shared" si="8"/>
        <v>103.95433936117031</v>
      </c>
    </row>
    <row r="551" spans="2:13" ht="75">
      <c r="B551" s="921" t="s">
        <v>988</v>
      </c>
      <c r="C551" s="921" t="s">
        <v>985</v>
      </c>
      <c r="D551" s="922" t="s">
        <v>986</v>
      </c>
      <c r="E551" s="936">
        <v>1</v>
      </c>
      <c r="F551" s="947">
        <v>43984</v>
      </c>
      <c r="G551" s="923">
        <v>399.82438215834736</v>
      </c>
      <c r="H551" s="929">
        <v>8.3333333333333332E-3</v>
      </c>
      <c r="I551" s="929">
        <v>0.30833333333333335</v>
      </c>
      <c r="J551" s="923">
        <v>276.54519765952358</v>
      </c>
      <c r="K551" s="922">
        <v>1</v>
      </c>
      <c r="L551" s="923">
        <v>276.54519765952358</v>
      </c>
      <c r="M551" s="923">
        <f t="shared" si="8"/>
        <v>39.98243821583474</v>
      </c>
    </row>
    <row r="552" spans="2:13" ht="75">
      <c r="B552" s="921" t="s">
        <v>984</v>
      </c>
      <c r="C552" s="921" t="s">
        <v>985</v>
      </c>
      <c r="D552" s="922" t="s">
        <v>986</v>
      </c>
      <c r="E552" s="936">
        <v>1</v>
      </c>
      <c r="F552" s="947">
        <v>43984</v>
      </c>
      <c r="G552" s="923">
        <v>456.60349305277197</v>
      </c>
      <c r="H552" s="929">
        <v>8.3333333333333332E-3</v>
      </c>
      <c r="I552" s="929">
        <v>0.30833333333333335</v>
      </c>
      <c r="J552" s="923">
        <v>315.81741602816726</v>
      </c>
      <c r="K552" s="922">
        <v>1</v>
      </c>
      <c r="L552" s="923">
        <v>315.81741602816726</v>
      </c>
      <c r="M552" s="923">
        <f t="shared" si="8"/>
        <v>45.660349305277201</v>
      </c>
    </row>
    <row r="553" spans="2:13" ht="75">
      <c r="B553" s="921" t="s">
        <v>988</v>
      </c>
      <c r="C553" s="921" t="s">
        <v>985</v>
      </c>
      <c r="D553" s="922" t="s">
        <v>986</v>
      </c>
      <c r="E553" s="936">
        <v>1</v>
      </c>
      <c r="F553" s="947">
        <v>43984</v>
      </c>
      <c r="G553" s="923">
        <v>959.5785171800336</v>
      </c>
      <c r="H553" s="929">
        <v>8.3333333333333332E-3</v>
      </c>
      <c r="I553" s="929">
        <v>0.30833333333333335</v>
      </c>
      <c r="J553" s="923">
        <v>663.70847438285659</v>
      </c>
      <c r="K553" s="922">
        <v>1</v>
      </c>
      <c r="L553" s="923">
        <v>663.70847438285659</v>
      </c>
      <c r="M553" s="923">
        <f t="shared" si="8"/>
        <v>95.957851718003369</v>
      </c>
    </row>
    <row r="554" spans="2:13" ht="75">
      <c r="B554" s="921" t="s">
        <v>988</v>
      </c>
      <c r="C554" s="921" t="s">
        <v>985</v>
      </c>
      <c r="D554" s="922" t="s">
        <v>986</v>
      </c>
      <c r="E554" s="936">
        <v>1</v>
      </c>
      <c r="F554" s="947">
        <v>43984</v>
      </c>
      <c r="G554" s="923">
        <v>1679.2624050650588</v>
      </c>
      <c r="H554" s="929">
        <v>8.3333333333333332E-3</v>
      </c>
      <c r="I554" s="929">
        <v>0.30833333333333335</v>
      </c>
      <c r="J554" s="923">
        <v>1161.4898301699991</v>
      </c>
      <c r="K554" s="922">
        <v>1</v>
      </c>
      <c r="L554" s="923">
        <v>1161.4898301699991</v>
      </c>
      <c r="M554" s="923">
        <f t="shared" si="8"/>
        <v>167.92624050650591</v>
      </c>
    </row>
    <row r="555" spans="2:13" ht="75">
      <c r="B555" s="921" t="s">
        <v>988</v>
      </c>
      <c r="C555" s="921" t="s">
        <v>985</v>
      </c>
      <c r="D555" s="922" t="s">
        <v>986</v>
      </c>
      <c r="E555" s="936">
        <v>1</v>
      </c>
      <c r="F555" s="947">
        <v>43984</v>
      </c>
      <c r="G555" s="923">
        <v>719.68388788502523</v>
      </c>
      <c r="H555" s="929">
        <v>8.3333333333333332E-3</v>
      </c>
      <c r="I555" s="929">
        <v>0.30833333333333335</v>
      </c>
      <c r="J555" s="923">
        <v>497.78135578714245</v>
      </c>
      <c r="K555" s="922">
        <v>1</v>
      </c>
      <c r="L555" s="923">
        <v>497.78135578714245</v>
      </c>
      <c r="M555" s="923">
        <f t="shared" si="8"/>
        <v>71.968388788502523</v>
      </c>
    </row>
    <row r="556" spans="2:13" ht="75">
      <c r="B556" s="921" t="s">
        <v>988</v>
      </c>
      <c r="C556" s="921" t="s">
        <v>985</v>
      </c>
      <c r="D556" s="922" t="s">
        <v>986</v>
      </c>
      <c r="E556" s="936">
        <v>1</v>
      </c>
      <c r="F556" s="947">
        <v>43984</v>
      </c>
      <c r="G556" s="923">
        <v>319.85950572667787</v>
      </c>
      <c r="H556" s="929">
        <v>8.3333333333333332E-3</v>
      </c>
      <c r="I556" s="929">
        <v>0.30833333333333335</v>
      </c>
      <c r="J556" s="923">
        <v>221.23615812761886</v>
      </c>
      <c r="K556" s="922">
        <v>1</v>
      </c>
      <c r="L556" s="923">
        <v>221.23615812761886</v>
      </c>
      <c r="M556" s="923">
        <f t="shared" si="8"/>
        <v>31.98595057266779</v>
      </c>
    </row>
    <row r="557" spans="2:13" ht="75">
      <c r="B557" s="921" t="s">
        <v>988</v>
      </c>
      <c r="C557" s="921" t="s">
        <v>985</v>
      </c>
      <c r="D557" s="922" t="s">
        <v>986</v>
      </c>
      <c r="E557" s="936">
        <v>1</v>
      </c>
      <c r="F557" s="947">
        <v>43984</v>
      </c>
      <c r="G557" s="923">
        <v>639.71901145335573</v>
      </c>
      <c r="H557" s="929">
        <v>8.3333333333333332E-3</v>
      </c>
      <c r="I557" s="929">
        <v>0.30833333333333335</v>
      </c>
      <c r="J557" s="923">
        <v>442.47231625523773</v>
      </c>
      <c r="K557" s="922">
        <v>1</v>
      </c>
      <c r="L557" s="923">
        <v>442.47231625523773</v>
      </c>
      <c r="M557" s="923">
        <f t="shared" si="8"/>
        <v>63.971901145335579</v>
      </c>
    </row>
    <row r="558" spans="2:13" ht="75">
      <c r="B558" s="921" t="s">
        <v>988</v>
      </c>
      <c r="C558" s="921" t="s">
        <v>985</v>
      </c>
      <c r="D558" s="922" t="s">
        <v>986</v>
      </c>
      <c r="E558" s="936">
        <v>1</v>
      </c>
      <c r="F558" s="947">
        <v>43984</v>
      </c>
      <c r="G558" s="923">
        <v>719.68388788502523</v>
      </c>
      <c r="H558" s="929">
        <v>8.3333333333333332E-3</v>
      </c>
      <c r="I558" s="929">
        <v>0.30833333333333335</v>
      </c>
      <c r="J558" s="923">
        <v>497.78135578714245</v>
      </c>
      <c r="K558" s="922">
        <v>1</v>
      </c>
      <c r="L558" s="923">
        <v>497.78135578714245</v>
      </c>
      <c r="M558" s="923">
        <f t="shared" si="8"/>
        <v>71.968388788502523</v>
      </c>
    </row>
    <row r="559" spans="2:13" ht="75">
      <c r="B559" s="921" t="s">
        <v>988</v>
      </c>
      <c r="C559" s="921" t="s">
        <v>985</v>
      </c>
      <c r="D559" s="922" t="s">
        <v>986</v>
      </c>
      <c r="E559" s="936">
        <v>1</v>
      </c>
      <c r="F559" s="947">
        <v>43984</v>
      </c>
      <c r="G559" s="923">
        <v>319.85950572667787</v>
      </c>
      <c r="H559" s="929">
        <v>8.3333333333333332E-3</v>
      </c>
      <c r="I559" s="929">
        <v>0.30833333333333335</v>
      </c>
      <c r="J559" s="923">
        <v>221.23615812761886</v>
      </c>
      <c r="K559" s="922">
        <v>1</v>
      </c>
      <c r="L559" s="923">
        <v>221.23615812761886</v>
      </c>
      <c r="M559" s="923">
        <f t="shared" si="8"/>
        <v>31.98595057266779</v>
      </c>
    </row>
    <row r="560" spans="2:13" ht="75">
      <c r="B560" s="921" t="s">
        <v>988</v>
      </c>
      <c r="C560" s="921" t="s">
        <v>985</v>
      </c>
      <c r="D560" s="922" t="s">
        <v>986</v>
      </c>
      <c r="E560" s="936">
        <v>1</v>
      </c>
      <c r="F560" s="947">
        <v>43984</v>
      </c>
      <c r="G560" s="923">
        <v>79.964876431669467</v>
      </c>
      <c r="H560" s="929">
        <v>8.3333333333333332E-3</v>
      </c>
      <c r="I560" s="929">
        <v>0.30833333333333335</v>
      </c>
      <c r="J560" s="923">
        <v>55.309039531904716</v>
      </c>
      <c r="K560" s="922">
        <v>1</v>
      </c>
      <c r="L560" s="923">
        <v>55.309039531904716</v>
      </c>
      <c r="M560" s="923">
        <f t="shared" si="8"/>
        <v>7.9964876431669474</v>
      </c>
    </row>
    <row r="561" spans="2:13" ht="75">
      <c r="B561" s="921" t="s">
        <v>988</v>
      </c>
      <c r="C561" s="921" t="s">
        <v>985</v>
      </c>
      <c r="D561" s="922" t="s">
        <v>986</v>
      </c>
      <c r="E561" s="936">
        <v>1</v>
      </c>
      <c r="F561" s="947">
        <v>43984</v>
      </c>
      <c r="G561" s="923">
        <v>79.964876431669467</v>
      </c>
      <c r="H561" s="929">
        <v>8.3333333333333332E-3</v>
      </c>
      <c r="I561" s="929">
        <v>0.30833333333333335</v>
      </c>
      <c r="J561" s="923">
        <v>55.309039531904716</v>
      </c>
      <c r="K561" s="922">
        <v>1</v>
      </c>
      <c r="L561" s="923">
        <v>55.309039531904716</v>
      </c>
      <c r="M561" s="923">
        <f t="shared" si="8"/>
        <v>7.9964876431669474</v>
      </c>
    </row>
    <row r="562" spans="2:13" ht="75">
      <c r="B562" s="921" t="s">
        <v>988</v>
      </c>
      <c r="C562" s="921" t="s">
        <v>985</v>
      </c>
      <c r="D562" s="922" t="s">
        <v>986</v>
      </c>
      <c r="E562" s="936">
        <v>1</v>
      </c>
      <c r="F562" s="947">
        <v>43984</v>
      </c>
      <c r="G562" s="923">
        <v>2318.9814165184143</v>
      </c>
      <c r="H562" s="929">
        <v>8.3333333333333332E-3</v>
      </c>
      <c r="I562" s="929">
        <v>0.30833333333333335</v>
      </c>
      <c r="J562" s="923">
        <v>1603.9621464252366</v>
      </c>
      <c r="K562" s="922">
        <v>1</v>
      </c>
      <c r="L562" s="923">
        <v>1603.9621464252366</v>
      </c>
      <c r="M562" s="923">
        <f t="shared" si="8"/>
        <v>231.89814165184146</v>
      </c>
    </row>
    <row r="563" spans="2:13" ht="75">
      <c r="B563" s="921" t="s">
        <v>988</v>
      </c>
      <c r="C563" s="921" t="s">
        <v>985</v>
      </c>
      <c r="D563" s="922" t="s">
        <v>986</v>
      </c>
      <c r="E563" s="936">
        <v>1</v>
      </c>
      <c r="F563" s="947">
        <v>43984</v>
      </c>
      <c r="G563" s="923">
        <v>1199.4731464750421</v>
      </c>
      <c r="H563" s="929">
        <v>8.3333333333333332E-3</v>
      </c>
      <c r="I563" s="929">
        <v>0.30833333333333335</v>
      </c>
      <c r="J563" s="923">
        <v>829.63559297857068</v>
      </c>
      <c r="K563" s="922">
        <v>1</v>
      </c>
      <c r="L563" s="923">
        <v>829.63559297857068</v>
      </c>
      <c r="M563" s="923">
        <f t="shared" si="8"/>
        <v>119.94731464750421</v>
      </c>
    </row>
    <row r="564" spans="2:13" ht="75">
      <c r="B564" s="921" t="s">
        <v>988</v>
      </c>
      <c r="C564" s="921" t="s">
        <v>985</v>
      </c>
      <c r="D564" s="922" t="s">
        <v>986</v>
      </c>
      <c r="E564" s="936">
        <v>1</v>
      </c>
      <c r="F564" s="947">
        <v>43984</v>
      </c>
      <c r="G564" s="923">
        <v>879.61364074836411</v>
      </c>
      <c r="H564" s="929">
        <v>8.3333333333333332E-3</v>
      </c>
      <c r="I564" s="929">
        <v>0.30833333333333335</v>
      </c>
      <c r="J564" s="923">
        <v>608.39943485095182</v>
      </c>
      <c r="K564" s="922">
        <v>1</v>
      </c>
      <c r="L564" s="923">
        <v>608.39943485095182</v>
      </c>
      <c r="M564" s="923">
        <f t="shared" si="8"/>
        <v>87.961364074836411</v>
      </c>
    </row>
    <row r="565" spans="2:13" ht="75">
      <c r="B565" s="921" t="s">
        <v>988</v>
      </c>
      <c r="C565" s="921" t="s">
        <v>985</v>
      </c>
      <c r="D565" s="922" t="s">
        <v>986</v>
      </c>
      <c r="E565" s="936">
        <v>1</v>
      </c>
      <c r="F565" s="947">
        <v>43984</v>
      </c>
      <c r="G565" s="923">
        <v>159.92975286333893</v>
      </c>
      <c r="H565" s="929">
        <v>8.3333333333333332E-3</v>
      </c>
      <c r="I565" s="929">
        <v>0.30833333333333335</v>
      </c>
      <c r="J565" s="923">
        <v>110.61807906380943</v>
      </c>
      <c r="K565" s="922">
        <v>1</v>
      </c>
      <c r="L565" s="923">
        <v>110.61807906380943</v>
      </c>
      <c r="M565" s="923">
        <f t="shared" si="8"/>
        <v>15.992975286333895</v>
      </c>
    </row>
    <row r="566" spans="2:13" ht="75">
      <c r="B566" s="921" t="s">
        <v>984</v>
      </c>
      <c r="C566" s="921" t="s">
        <v>985</v>
      </c>
      <c r="D566" s="922" t="s">
        <v>986</v>
      </c>
      <c r="E566" s="936">
        <v>1</v>
      </c>
      <c r="F566" s="947">
        <v>43984</v>
      </c>
      <c r="G566" s="923">
        <v>913.20698610554393</v>
      </c>
      <c r="H566" s="929">
        <v>8.3333333333333332E-3</v>
      </c>
      <c r="I566" s="929">
        <v>0.30833333333333335</v>
      </c>
      <c r="J566" s="923">
        <v>631.63483205633452</v>
      </c>
      <c r="K566" s="922">
        <v>1</v>
      </c>
      <c r="L566" s="923">
        <v>631.63483205633452</v>
      </c>
      <c r="M566" s="923">
        <f t="shared" si="8"/>
        <v>91.320698610554402</v>
      </c>
    </row>
    <row r="567" spans="2:13" ht="75">
      <c r="B567" s="921" t="s">
        <v>984</v>
      </c>
      <c r="C567" s="921" t="s">
        <v>985</v>
      </c>
      <c r="D567" s="922" t="s">
        <v>986</v>
      </c>
      <c r="E567" s="936">
        <v>1</v>
      </c>
      <c r="F567" s="947">
        <v>43984</v>
      </c>
      <c r="G567" s="923">
        <v>456.60349305277197</v>
      </c>
      <c r="H567" s="929">
        <v>8.3333333333333332E-3</v>
      </c>
      <c r="I567" s="929">
        <v>0.30833333333333335</v>
      </c>
      <c r="J567" s="923">
        <v>315.81741602816726</v>
      </c>
      <c r="K567" s="922">
        <v>1</v>
      </c>
      <c r="L567" s="923">
        <v>315.81741602816726</v>
      </c>
      <c r="M567" s="923">
        <f t="shared" si="8"/>
        <v>45.660349305277201</v>
      </c>
    </row>
    <row r="568" spans="2:13" ht="75">
      <c r="B568" s="921" t="s">
        <v>987</v>
      </c>
      <c r="C568" s="921" t="s">
        <v>985</v>
      </c>
      <c r="D568" s="922" t="s">
        <v>986</v>
      </c>
      <c r="E568" s="936">
        <v>1</v>
      </c>
      <c r="F568" s="947">
        <v>43984</v>
      </c>
      <c r="G568" s="923">
        <v>1485.0961212969503</v>
      </c>
      <c r="H568" s="929">
        <v>8.3333333333333332E-3</v>
      </c>
      <c r="I568" s="929">
        <v>0.30833333333333335</v>
      </c>
      <c r="J568" s="923">
        <v>1027.1914838970572</v>
      </c>
      <c r="K568" s="922">
        <v>1</v>
      </c>
      <c r="L568" s="923">
        <v>1027.1914838970572</v>
      </c>
      <c r="M568" s="923">
        <f t="shared" si="8"/>
        <v>148.50961212969503</v>
      </c>
    </row>
    <row r="569" spans="2:13" ht="75">
      <c r="B569" s="921" t="s">
        <v>988</v>
      </c>
      <c r="C569" s="921" t="s">
        <v>985</v>
      </c>
      <c r="D569" s="922" t="s">
        <v>986</v>
      </c>
      <c r="E569" s="936">
        <v>1</v>
      </c>
      <c r="F569" s="947">
        <v>43984</v>
      </c>
      <c r="G569" s="923">
        <v>799.64876431669472</v>
      </c>
      <c r="H569" s="929">
        <v>8.3333333333333332E-3</v>
      </c>
      <c r="I569" s="929">
        <v>0.30833333333333335</v>
      </c>
      <c r="J569" s="923">
        <v>553.09039531904716</v>
      </c>
      <c r="K569" s="922">
        <v>1</v>
      </c>
      <c r="L569" s="923">
        <v>553.09039531904716</v>
      </c>
      <c r="M569" s="923">
        <f t="shared" si="8"/>
        <v>79.964876431669481</v>
      </c>
    </row>
    <row r="570" spans="2:13" ht="75">
      <c r="B570" s="921" t="s">
        <v>988</v>
      </c>
      <c r="C570" s="921" t="s">
        <v>985</v>
      </c>
      <c r="D570" s="922" t="s">
        <v>986</v>
      </c>
      <c r="E570" s="936">
        <v>1</v>
      </c>
      <c r="F570" s="947">
        <v>43984</v>
      </c>
      <c r="G570" s="923">
        <v>399.82438215834736</v>
      </c>
      <c r="H570" s="929">
        <v>8.3333333333333332E-3</v>
      </c>
      <c r="I570" s="929">
        <v>0.30833333333333335</v>
      </c>
      <c r="J570" s="923">
        <v>276.54519765952358</v>
      </c>
      <c r="K570" s="922">
        <v>1</v>
      </c>
      <c r="L570" s="923">
        <v>276.54519765952358</v>
      </c>
      <c r="M570" s="923">
        <f t="shared" si="8"/>
        <v>39.98243821583474</v>
      </c>
    </row>
    <row r="571" spans="2:13" ht="75">
      <c r="B571" s="921" t="s">
        <v>988</v>
      </c>
      <c r="C571" s="921" t="s">
        <v>985</v>
      </c>
      <c r="D571" s="922" t="s">
        <v>986</v>
      </c>
      <c r="E571" s="936">
        <v>1</v>
      </c>
      <c r="F571" s="947">
        <v>43984</v>
      </c>
      <c r="G571" s="923">
        <v>1039.5433936117031</v>
      </c>
      <c r="H571" s="929">
        <v>8.3333333333333332E-3</v>
      </c>
      <c r="I571" s="929">
        <v>0.30833333333333335</v>
      </c>
      <c r="J571" s="923">
        <v>719.01751391476137</v>
      </c>
      <c r="K571" s="922">
        <v>1</v>
      </c>
      <c r="L571" s="923">
        <v>719.01751391476137</v>
      </c>
      <c r="M571" s="923">
        <f t="shared" si="8"/>
        <v>103.95433936117031</v>
      </c>
    </row>
    <row r="572" spans="2:13" ht="75">
      <c r="B572" s="921" t="s">
        <v>988</v>
      </c>
      <c r="C572" s="921" t="s">
        <v>985</v>
      </c>
      <c r="D572" s="922" t="s">
        <v>986</v>
      </c>
      <c r="E572" s="936">
        <v>1</v>
      </c>
      <c r="F572" s="947">
        <v>43984</v>
      </c>
      <c r="G572" s="923">
        <v>159.92975286333893</v>
      </c>
      <c r="H572" s="929">
        <v>8.3333333333333332E-3</v>
      </c>
      <c r="I572" s="929">
        <v>0.30833333333333335</v>
      </c>
      <c r="J572" s="923">
        <v>110.61807906380943</v>
      </c>
      <c r="K572" s="922">
        <v>1</v>
      </c>
      <c r="L572" s="923">
        <v>110.61807906380943</v>
      </c>
      <c r="M572" s="923">
        <f t="shared" si="8"/>
        <v>15.992975286333895</v>
      </c>
    </row>
    <row r="573" spans="2:13" ht="75">
      <c r="B573" s="921" t="s">
        <v>984</v>
      </c>
      <c r="C573" s="921" t="s">
        <v>985</v>
      </c>
      <c r="D573" s="922" t="s">
        <v>986</v>
      </c>
      <c r="E573" s="936">
        <v>1</v>
      </c>
      <c r="F573" s="947">
        <v>43984</v>
      </c>
      <c r="G573" s="923">
        <v>456.60349305277197</v>
      </c>
      <c r="H573" s="929">
        <v>8.3333333333333332E-3</v>
      </c>
      <c r="I573" s="929">
        <v>0.30833333333333335</v>
      </c>
      <c r="J573" s="923">
        <v>315.81741602816726</v>
      </c>
      <c r="K573" s="922">
        <v>1</v>
      </c>
      <c r="L573" s="923">
        <v>315.81741602816726</v>
      </c>
      <c r="M573" s="923">
        <f t="shared" si="8"/>
        <v>45.660349305277201</v>
      </c>
    </row>
    <row r="574" spans="2:13" ht="75">
      <c r="B574" s="921" t="s">
        <v>987</v>
      </c>
      <c r="C574" s="921" t="s">
        <v>985</v>
      </c>
      <c r="D574" s="922" t="s">
        <v>986</v>
      </c>
      <c r="E574" s="936">
        <v>1</v>
      </c>
      <c r="F574" s="947">
        <v>43984</v>
      </c>
      <c r="G574" s="923">
        <v>1485.0961212969503</v>
      </c>
      <c r="H574" s="929">
        <v>8.3333333333333332E-3</v>
      </c>
      <c r="I574" s="929">
        <v>0.30833333333333335</v>
      </c>
      <c r="J574" s="923">
        <v>1027.1914838970572</v>
      </c>
      <c r="K574" s="922">
        <v>1</v>
      </c>
      <c r="L574" s="923">
        <v>1027.1914838970572</v>
      </c>
      <c r="M574" s="923">
        <f t="shared" si="8"/>
        <v>148.50961212969503</v>
      </c>
    </row>
    <row r="575" spans="2:13" ht="75">
      <c r="B575" s="921" t="s">
        <v>988</v>
      </c>
      <c r="C575" s="921" t="s">
        <v>985</v>
      </c>
      <c r="D575" s="922" t="s">
        <v>986</v>
      </c>
      <c r="E575" s="936">
        <v>1</v>
      </c>
      <c r="F575" s="947">
        <v>43984</v>
      </c>
      <c r="G575" s="923">
        <v>559.75413502168624</v>
      </c>
      <c r="H575" s="929">
        <v>8.3333333333333332E-3</v>
      </c>
      <c r="I575" s="929">
        <v>0.30833333333333335</v>
      </c>
      <c r="J575" s="923">
        <v>387.16327672333296</v>
      </c>
      <c r="K575" s="922">
        <v>1</v>
      </c>
      <c r="L575" s="923">
        <v>387.16327672333296</v>
      </c>
      <c r="M575" s="923">
        <f t="shared" si="8"/>
        <v>55.975413502168628</v>
      </c>
    </row>
    <row r="576" spans="2:13" ht="75">
      <c r="B576" s="921" t="s">
        <v>988</v>
      </c>
      <c r="C576" s="921" t="s">
        <v>985</v>
      </c>
      <c r="D576" s="922" t="s">
        <v>986</v>
      </c>
      <c r="E576" s="936">
        <v>1</v>
      </c>
      <c r="F576" s="947">
        <v>43984</v>
      </c>
      <c r="G576" s="923">
        <v>399.82438215834736</v>
      </c>
      <c r="H576" s="929">
        <v>8.3333333333333332E-3</v>
      </c>
      <c r="I576" s="929">
        <v>0.30833333333333335</v>
      </c>
      <c r="J576" s="923">
        <v>276.54519765952358</v>
      </c>
      <c r="K576" s="922">
        <v>1</v>
      </c>
      <c r="L576" s="923">
        <v>276.54519765952358</v>
      </c>
      <c r="M576" s="923">
        <f t="shared" si="8"/>
        <v>39.98243821583474</v>
      </c>
    </row>
    <row r="577" spans="2:13" ht="75">
      <c r="B577" s="921" t="s">
        <v>988</v>
      </c>
      <c r="C577" s="921" t="s">
        <v>985</v>
      </c>
      <c r="D577" s="922" t="s">
        <v>986</v>
      </c>
      <c r="E577" s="936">
        <v>1</v>
      </c>
      <c r="F577" s="947">
        <v>43984</v>
      </c>
      <c r="G577" s="923">
        <v>799.64876431669472</v>
      </c>
      <c r="H577" s="929">
        <v>8.3333333333333332E-3</v>
      </c>
      <c r="I577" s="929">
        <v>0.30833333333333335</v>
      </c>
      <c r="J577" s="923">
        <v>553.09039531904716</v>
      </c>
      <c r="K577" s="922">
        <v>1</v>
      </c>
      <c r="L577" s="923">
        <v>553.09039531904716</v>
      </c>
      <c r="M577" s="923">
        <f t="shared" si="8"/>
        <v>79.964876431669481</v>
      </c>
    </row>
    <row r="578" spans="2:13" ht="75">
      <c r="B578" s="921" t="s">
        <v>988</v>
      </c>
      <c r="C578" s="921" t="s">
        <v>985</v>
      </c>
      <c r="D578" s="922" t="s">
        <v>986</v>
      </c>
      <c r="E578" s="936">
        <v>1</v>
      </c>
      <c r="F578" s="947">
        <v>43984</v>
      </c>
      <c r="G578" s="923">
        <v>399.82438215834736</v>
      </c>
      <c r="H578" s="929">
        <v>8.3333333333333332E-3</v>
      </c>
      <c r="I578" s="929">
        <v>0.30833333333333335</v>
      </c>
      <c r="J578" s="923">
        <v>276.54519765952358</v>
      </c>
      <c r="K578" s="922">
        <v>1</v>
      </c>
      <c r="L578" s="923">
        <v>276.54519765952358</v>
      </c>
      <c r="M578" s="923">
        <f t="shared" si="8"/>
        <v>39.98243821583474</v>
      </c>
    </row>
    <row r="579" spans="2:13" ht="75">
      <c r="B579" s="921" t="s">
        <v>987</v>
      </c>
      <c r="C579" s="921" t="s">
        <v>985</v>
      </c>
      <c r="D579" s="922" t="s">
        <v>986</v>
      </c>
      <c r="E579" s="936">
        <v>1</v>
      </c>
      <c r="F579" s="947">
        <v>43984</v>
      </c>
      <c r="G579" s="923">
        <v>1485.0961212969503</v>
      </c>
      <c r="H579" s="929">
        <v>8.3333333333333332E-3</v>
      </c>
      <c r="I579" s="929">
        <v>0.30833333333333335</v>
      </c>
      <c r="J579" s="923">
        <v>1027.1914838970572</v>
      </c>
      <c r="K579" s="922">
        <v>1</v>
      </c>
      <c r="L579" s="923">
        <v>1027.1914838970572</v>
      </c>
      <c r="M579" s="923">
        <f t="shared" si="8"/>
        <v>148.50961212969503</v>
      </c>
    </row>
    <row r="580" spans="2:13" ht="75">
      <c r="B580" s="921" t="s">
        <v>987</v>
      </c>
      <c r="C580" s="921" t="s">
        <v>985</v>
      </c>
      <c r="D580" s="922" t="s">
        <v>986</v>
      </c>
      <c r="E580" s="936">
        <v>1</v>
      </c>
      <c r="F580" s="947">
        <v>43984</v>
      </c>
      <c r="G580" s="923">
        <v>1485.0961212969503</v>
      </c>
      <c r="H580" s="929">
        <v>8.3333333333333332E-3</v>
      </c>
      <c r="I580" s="929">
        <v>0.30833333333333335</v>
      </c>
      <c r="J580" s="923">
        <v>1027.1914838970572</v>
      </c>
      <c r="K580" s="922">
        <v>1</v>
      </c>
      <c r="L580" s="923">
        <v>1027.1914838970572</v>
      </c>
      <c r="M580" s="923">
        <f t="shared" si="8"/>
        <v>148.50961212969503</v>
      </c>
    </row>
    <row r="581" spans="2:13" ht="75">
      <c r="B581" s="921" t="s">
        <v>987</v>
      </c>
      <c r="C581" s="921" t="s">
        <v>985</v>
      </c>
      <c r="D581" s="922" t="s">
        <v>986</v>
      </c>
      <c r="E581" s="936">
        <v>1</v>
      </c>
      <c r="F581" s="947">
        <v>43984</v>
      </c>
      <c r="G581" s="923">
        <v>2970.1922425939006</v>
      </c>
      <c r="H581" s="929">
        <v>8.3333333333333332E-3</v>
      </c>
      <c r="I581" s="929">
        <v>0.30833333333333335</v>
      </c>
      <c r="J581" s="923">
        <v>2054.3829677941144</v>
      </c>
      <c r="K581" s="922">
        <v>1</v>
      </c>
      <c r="L581" s="923">
        <v>2054.3829677941144</v>
      </c>
      <c r="M581" s="923">
        <f t="shared" si="8"/>
        <v>297.01922425939006</v>
      </c>
    </row>
    <row r="582" spans="2:13" ht="75">
      <c r="B582" s="921" t="s">
        <v>987</v>
      </c>
      <c r="C582" s="921" t="s">
        <v>985</v>
      </c>
      <c r="D582" s="922" t="s">
        <v>986</v>
      </c>
      <c r="E582" s="936">
        <v>1</v>
      </c>
      <c r="F582" s="947">
        <v>43984</v>
      </c>
      <c r="G582" s="923">
        <v>4455.2883638908506</v>
      </c>
      <c r="H582" s="929">
        <v>8.3333333333333332E-3</v>
      </c>
      <c r="I582" s="929">
        <v>0.30833333333333335</v>
      </c>
      <c r="J582" s="923">
        <v>3081.5744516911718</v>
      </c>
      <c r="K582" s="922">
        <v>1</v>
      </c>
      <c r="L582" s="923">
        <v>3081.5744516911718</v>
      </c>
      <c r="M582" s="923">
        <f t="shared" si="8"/>
        <v>445.52883638908509</v>
      </c>
    </row>
    <row r="583" spans="2:13" ht="75">
      <c r="B583" s="921" t="s">
        <v>992</v>
      </c>
      <c r="C583" s="921" t="s">
        <v>985</v>
      </c>
      <c r="D583" s="922" t="s">
        <v>986</v>
      </c>
      <c r="E583" s="936">
        <v>1</v>
      </c>
      <c r="F583" s="947">
        <v>43984</v>
      </c>
      <c r="G583" s="923">
        <v>2221.5984914920018</v>
      </c>
      <c r="H583" s="929">
        <v>8.3333333333333332E-3</v>
      </c>
      <c r="I583" s="929">
        <v>0.30833333333333335</v>
      </c>
      <c r="J583" s="923">
        <v>1536.6056232819678</v>
      </c>
      <c r="K583" s="922">
        <v>1</v>
      </c>
      <c r="L583" s="923">
        <v>1536.6056232819678</v>
      </c>
      <c r="M583" s="923">
        <f t="shared" si="8"/>
        <v>222.1598491492002</v>
      </c>
    </row>
    <row r="584" spans="2:13" ht="75">
      <c r="B584" s="921" t="s">
        <v>988</v>
      </c>
      <c r="C584" s="921" t="s">
        <v>985</v>
      </c>
      <c r="D584" s="922" t="s">
        <v>986</v>
      </c>
      <c r="E584" s="936">
        <v>1</v>
      </c>
      <c r="F584" s="947">
        <v>43984</v>
      </c>
      <c r="G584" s="923">
        <v>879.61364074836411</v>
      </c>
      <c r="H584" s="929">
        <v>8.3333333333333332E-3</v>
      </c>
      <c r="I584" s="929">
        <v>0.30833333333333335</v>
      </c>
      <c r="J584" s="923">
        <v>608.39943485095182</v>
      </c>
      <c r="K584" s="922">
        <v>1</v>
      </c>
      <c r="L584" s="923">
        <v>608.39943485095182</v>
      </c>
      <c r="M584" s="923">
        <f t="shared" si="8"/>
        <v>87.961364074836411</v>
      </c>
    </row>
    <row r="585" spans="2:13" ht="75">
      <c r="B585" s="921" t="s">
        <v>988</v>
      </c>
      <c r="C585" s="921" t="s">
        <v>985</v>
      </c>
      <c r="D585" s="922" t="s">
        <v>986</v>
      </c>
      <c r="E585" s="936">
        <v>1</v>
      </c>
      <c r="F585" s="947">
        <v>43984</v>
      </c>
      <c r="G585" s="923">
        <v>159.92975286333893</v>
      </c>
      <c r="H585" s="929">
        <v>8.3333333333333332E-3</v>
      </c>
      <c r="I585" s="929">
        <v>0.30833333333333335</v>
      </c>
      <c r="J585" s="923">
        <v>110.61807906380943</v>
      </c>
      <c r="K585" s="922">
        <v>1</v>
      </c>
      <c r="L585" s="923">
        <v>110.61807906380943</v>
      </c>
      <c r="M585" s="923">
        <f t="shared" si="8"/>
        <v>15.992975286333895</v>
      </c>
    </row>
    <row r="586" spans="2:13" ht="75">
      <c r="B586" s="921" t="s">
        <v>988</v>
      </c>
      <c r="C586" s="921" t="s">
        <v>985</v>
      </c>
      <c r="D586" s="922" t="s">
        <v>986</v>
      </c>
      <c r="E586" s="936">
        <v>1</v>
      </c>
      <c r="F586" s="947">
        <v>43984</v>
      </c>
      <c r="G586" s="923">
        <v>159.92975286333893</v>
      </c>
      <c r="H586" s="929">
        <v>8.3333333333333332E-3</v>
      </c>
      <c r="I586" s="929">
        <v>0.30833333333333335</v>
      </c>
      <c r="J586" s="923">
        <v>110.61807906380943</v>
      </c>
      <c r="K586" s="922">
        <v>1</v>
      </c>
      <c r="L586" s="923">
        <v>110.61807906380943</v>
      </c>
      <c r="M586" s="923">
        <f t="shared" si="8"/>
        <v>15.992975286333895</v>
      </c>
    </row>
    <row r="587" spans="2:13" ht="75">
      <c r="B587" s="921" t="s">
        <v>988</v>
      </c>
      <c r="C587" s="921" t="s">
        <v>985</v>
      </c>
      <c r="D587" s="922" t="s">
        <v>986</v>
      </c>
      <c r="E587" s="936">
        <v>1</v>
      </c>
      <c r="F587" s="947">
        <v>43984</v>
      </c>
      <c r="G587" s="923">
        <v>79.964876431669467</v>
      </c>
      <c r="H587" s="929">
        <v>8.3333333333333332E-3</v>
      </c>
      <c r="I587" s="929">
        <v>0.30833333333333335</v>
      </c>
      <c r="J587" s="923">
        <v>55.309039531904716</v>
      </c>
      <c r="K587" s="922">
        <v>1</v>
      </c>
      <c r="L587" s="923">
        <v>55.309039531904716</v>
      </c>
      <c r="M587" s="923">
        <f t="shared" ref="M587:M650" si="9">IF(L587=0,"",IF(I587=100%,0,(H587*12)*(G587*E587*K587)))</f>
        <v>7.9964876431669474</v>
      </c>
    </row>
    <row r="588" spans="2:13" ht="75">
      <c r="B588" s="921" t="s">
        <v>988</v>
      </c>
      <c r="C588" s="921" t="s">
        <v>985</v>
      </c>
      <c r="D588" s="922" t="s">
        <v>986</v>
      </c>
      <c r="E588" s="936">
        <v>1</v>
      </c>
      <c r="F588" s="947">
        <v>43984</v>
      </c>
      <c r="G588" s="923">
        <v>159.92975286333893</v>
      </c>
      <c r="H588" s="929">
        <v>8.3333333333333332E-3</v>
      </c>
      <c r="I588" s="929">
        <v>0.30833333333333335</v>
      </c>
      <c r="J588" s="923">
        <v>110.61807906380943</v>
      </c>
      <c r="K588" s="922">
        <v>1</v>
      </c>
      <c r="L588" s="923">
        <v>110.61807906380943</v>
      </c>
      <c r="M588" s="923">
        <f t="shared" si="9"/>
        <v>15.992975286333895</v>
      </c>
    </row>
    <row r="589" spans="2:13" ht="75">
      <c r="B589" s="921" t="s">
        <v>991</v>
      </c>
      <c r="C589" s="921" t="s">
        <v>985</v>
      </c>
      <c r="D589" s="922" t="s">
        <v>986</v>
      </c>
      <c r="E589" s="936">
        <v>1</v>
      </c>
      <c r="F589" s="947">
        <v>43984</v>
      </c>
      <c r="G589" s="923">
        <v>3671.3612929430783</v>
      </c>
      <c r="H589" s="929">
        <v>8.3333333333333332E-3</v>
      </c>
      <c r="I589" s="929">
        <v>0.30833333333333335</v>
      </c>
      <c r="J589" s="923">
        <v>2539.3582276189627</v>
      </c>
      <c r="K589" s="922">
        <v>1</v>
      </c>
      <c r="L589" s="923">
        <v>2539.3582276189627</v>
      </c>
      <c r="M589" s="923">
        <f t="shared" si="9"/>
        <v>367.13612929430786</v>
      </c>
    </row>
    <row r="590" spans="2:13" ht="75">
      <c r="B590" s="921" t="s">
        <v>988</v>
      </c>
      <c r="C590" s="921" t="s">
        <v>985</v>
      </c>
      <c r="D590" s="922" t="s">
        <v>986</v>
      </c>
      <c r="E590" s="936">
        <v>1</v>
      </c>
      <c r="F590" s="947">
        <v>43984</v>
      </c>
      <c r="G590" s="923">
        <v>959.5785171800336</v>
      </c>
      <c r="H590" s="929">
        <v>8.3333333333333332E-3</v>
      </c>
      <c r="I590" s="929">
        <v>0.30833333333333335</v>
      </c>
      <c r="J590" s="923">
        <v>663.70847438285659</v>
      </c>
      <c r="K590" s="922">
        <v>1</v>
      </c>
      <c r="L590" s="923">
        <v>663.70847438285659</v>
      </c>
      <c r="M590" s="923">
        <f t="shared" si="9"/>
        <v>95.957851718003369</v>
      </c>
    </row>
    <row r="591" spans="2:13" ht="75">
      <c r="B591" s="921" t="s">
        <v>988</v>
      </c>
      <c r="C591" s="921" t="s">
        <v>985</v>
      </c>
      <c r="D591" s="922" t="s">
        <v>986</v>
      </c>
      <c r="E591" s="936">
        <v>1</v>
      </c>
      <c r="F591" s="947">
        <v>43984</v>
      </c>
      <c r="G591" s="923">
        <v>1439.3677757700505</v>
      </c>
      <c r="H591" s="929">
        <v>8.3333333333333332E-3</v>
      </c>
      <c r="I591" s="929">
        <v>0.30833333333333335</v>
      </c>
      <c r="J591" s="923">
        <v>995.56271157428489</v>
      </c>
      <c r="K591" s="922">
        <v>1</v>
      </c>
      <c r="L591" s="923">
        <v>995.56271157428489</v>
      </c>
      <c r="M591" s="923">
        <f t="shared" si="9"/>
        <v>143.93677757700505</v>
      </c>
    </row>
    <row r="592" spans="2:13" ht="75">
      <c r="B592" s="921" t="s">
        <v>988</v>
      </c>
      <c r="C592" s="921" t="s">
        <v>985</v>
      </c>
      <c r="D592" s="922" t="s">
        <v>986</v>
      </c>
      <c r="E592" s="936">
        <v>1</v>
      </c>
      <c r="F592" s="947">
        <v>43984</v>
      </c>
      <c r="G592" s="923">
        <v>79.964876431669467</v>
      </c>
      <c r="H592" s="929">
        <v>8.3333333333333332E-3</v>
      </c>
      <c r="I592" s="929">
        <v>0.30833333333333335</v>
      </c>
      <c r="J592" s="923">
        <v>55.309039531904716</v>
      </c>
      <c r="K592" s="922">
        <v>1</v>
      </c>
      <c r="L592" s="923">
        <v>55.309039531904716</v>
      </c>
      <c r="M592" s="923">
        <f t="shared" si="9"/>
        <v>7.9964876431669474</v>
      </c>
    </row>
    <row r="593" spans="2:13" ht="75">
      <c r="B593" s="921" t="s">
        <v>988</v>
      </c>
      <c r="C593" s="921" t="s">
        <v>985</v>
      </c>
      <c r="D593" s="922" t="s">
        <v>986</v>
      </c>
      <c r="E593" s="936">
        <v>1</v>
      </c>
      <c r="F593" s="947">
        <v>43984</v>
      </c>
      <c r="G593" s="923">
        <v>79.964876431669467</v>
      </c>
      <c r="H593" s="929">
        <v>8.3333333333333332E-3</v>
      </c>
      <c r="I593" s="929">
        <v>0.30833333333333335</v>
      </c>
      <c r="J593" s="923">
        <v>55.309039531904716</v>
      </c>
      <c r="K593" s="922">
        <v>1</v>
      </c>
      <c r="L593" s="923">
        <v>55.309039531904716</v>
      </c>
      <c r="M593" s="923">
        <f t="shared" si="9"/>
        <v>7.9964876431669474</v>
      </c>
    </row>
    <row r="594" spans="2:13" ht="75">
      <c r="B594" s="921" t="s">
        <v>988</v>
      </c>
      <c r="C594" s="921" t="s">
        <v>985</v>
      </c>
      <c r="D594" s="922" t="s">
        <v>986</v>
      </c>
      <c r="E594" s="936">
        <v>1</v>
      </c>
      <c r="F594" s="947">
        <v>43984</v>
      </c>
      <c r="G594" s="923">
        <v>159.92975286333893</v>
      </c>
      <c r="H594" s="929">
        <v>8.3333333333333332E-3</v>
      </c>
      <c r="I594" s="929">
        <v>0.30833333333333335</v>
      </c>
      <c r="J594" s="923">
        <v>110.61807906380943</v>
      </c>
      <c r="K594" s="922">
        <v>1</v>
      </c>
      <c r="L594" s="923">
        <v>110.61807906380943</v>
      </c>
      <c r="M594" s="923">
        <f t="shared" si="9"/>
        <v>15.992975286333895</v>
      </c>
    </row>
    <row r="595" spans="2:13" ht="75">
      <c r="B595" s="921" t="s">
        <v>988</v>
      </c>
      <c r="C595" s="921" t="s">
        <v>985</v>
      </c>
      <c r="D595" s="922" t="s">
        <v>986</v>
      </c>
      <c r="E595" s="936">
        <v>1</v>
      </c>
      <c r="F595" s="947">
        <v>43984</v>
      </c>
      <c r="G595" s="923">
        <v>79.964876431669467</v>
      </c>
      <c r="H595" s="929">
        <v>8.3333333333333332E-3</v>
      </c>
      <c r="I595" s="929">
        <v>0.30833333333333335</v>
      </c>
      <c r="J595" s="923">
        <v>55.309039531904716</v>
      </c>
      <c r="K595" s="922">
        <v>1</v>
      </c>
      <c r="L595" s="923">
        <v>55.309039531904716</v>
      </c>
      <c r="M595" s="923">
        <f t="shared" si="9"/>
        <v>7.9964876431669474</v>
      </c>
    </row>
    <row r="596" spans="2:13" ht="75">
      <c r="B596" s="921" t="s">
        <v>988</v>
      </c>
      <c r="C596" s="921" t="s">
        <v>985</v>
      </c>
      <c r="D596" s="922" t="s">
        <v>986</v>
      </c>
      <c r="E596" s="936">
        <v>1</v>
      </c>
      <c r="F596" s="947">
        <v>43984</v>
      </c>
      <c r="G596" s="923">
        <v>79.964876431669467</v>
      </c>
      <c r="H596" s="929">
        <v>8.3333333333333332E-3</v>
      </c>
      <c r="I596" s="929">
        <v>0.30833333333333335</v>
      </c>
      <c r="J596" s="923">
        <v>55.309039531904716</v>
      </c>
      <c r="K596" s="922">
        <v>1</v>
      </c>
      <c r="L596" s="923">
        <v>55.309039531904716</v>
      </c>
      <c r="M596" s="923">
        <f t="shared" si="9"/>
        <v>7.9964876431669474</v>
      </c>
    </row>
    <row r="597" spans="2:13" ht="75">
      <c r="B597" s="921" t="s">
        <v>988</v>
      </c>
      <c r="C597" s="921" t="s">
        <v>985</v>
      </c>
      <c r="D597" s="922" t="s">
        <v>986</v>
      </c>
      <c r="E597" s="936">
        <v>1</v>
      </c>
      <c r="F597" s="947">
        <v>43984</v>
      </c>
      <c r="G597" s="923">
        <v>639.71901145335573</v>
      </c>
      <c r="H597" s="929">
        <v>8.3333333333333332E-3</v>
      </c>
      <c r="I597" s="929">
        <v>0.30833333333333335</v>
      </c>
      <c r="J597" s="923">
        <v>442.47231625523773</v>
      </c>
      <c r="K597" s="922">
        <v>1</v>
      </c>
      <c r="L597" s="923">
        <v>442.47231625523773</v>
      </c>
      <c r="M597" s="923">
        <f t="shared" si="9"/>
        <v>63.971901145335579</v>
      </c>
    </row>
    <row r="598" spans="2:13" ht="75">
      <c r="B598" s="921" t="s">
        <v>988</v>
      </c>
      <c r="C598" s="921" t="s">
        <v>985</v>
      </c>
      <c r="D598" s="922" t="s">
        <v>986</v>
      </c>
      <c r="E598" s="936">
        <v>1</v>
      </c>
      <c r="F598" s="947">
        <v>43984</v>
      </c>
      <c r="G598" s="923">
        <v>1039.5433936117031</v>
      </c>
      <c r="H598" s="929">
        <v>8.3333333333333332E-3</v>
      </c>
      <c r="I598" s="929">
        <v>0.30833333333333335</v>
      </c>
      <c r="J598" s="923">
        <v>719.01751391476137</v>
      </c>
      <c r="K598" s="922">
        <v>1</v>
      </c>
      <c r="L598" s="923">
        <v>719.01751391476137</v>
      </c>
      <c r="M598" s="923">
        <f t="shared" si="9"/>
        <v>103.95433936117031</v>
      </c>
    </row>
    <row r="599" spans="2:13" ht="75">
      <c r="B599" s="921" t="s">
        <v>988</v>
      </c>
      <c r="C599" s="921" t="s">
        <v>985</v>
      </c>
      <c r="D599" s="922" t="s">
        <v>986</v>
      </c>
      <c r="E599" s="936">
        <v>1</v>
      </c>
      <c r="F599" s="947">
        <v>43984</v>
      </c>
      <c r="G599" s="923">
        <v>1199.4731464750421</v>
      </c>
      <c r="H599" s="929">
        <v>8.3333333333333332E-3</v>
      </c>
      <c r="I599" s="929">
        <v>0.30833333333333335</v>
      </c>
      <c r="J599" s="923">
        <v>829.63559297857068</v>
      </c>
      <c r="K599" s="922">
        <v>1</v>
      </c>
      <c r="L599" s="923">
        <v>829.63559297857068</v>
      </c>
      <c r="M599" s="923">
        <f t="shared" si="9"/>
        <v>119.94731464750421</v>
      </c>
    </row>
    <row r="600" spans="2:13" ht="75">
      <c r="B600" s="921" t="s">
        <v>988</v>
      </c>
      <c r="C600" s="921" t="s">
        <v>985</v>
      </c>
      <c r="D600" s="922" t="s">
        <v>986</v>
      </c>
      <c r="E600" s="936">
        <v>1</v>
      </c>
      <c r="F600" s="947">
        <v>43984</v>
      </c>
      <c r="G600" s="923">
        <v>479.7892585900168</v>
      </c>
      <c r="H600" s="929">
        <v>8.3333333333333332E-3</v>
      </c>
      <c r="I600" s="929">
        <v>0.30833333333333335</v>
      </c>
      <c r="J600" s="923">
        <v>331.8542371914283</v>
      </c>
      <c r="K600" s="922">
        <v>1</v>
      </c>
      <c r="L600" s="923">
        <v>331.8542371914283</v>
      </c>
      <c r="M600" s="923">
        <f t="shared" si="9"/>
        <v>47.978925859001684</v>
      </c>
    </row>
    <row r="601" spans="2:13" ht="75">
      <c r="B601" s="921" t="s">
        <v>988</v>
      </c>
      <c r="C601" s="921" t="s">
        <v>985</v>
      </c>
      <c r="D601" s="922" t="s">
        <v>986</v>
      </c>
      <c r="E601" s="936">
        <v>1</v>
      </c>
      <c r="F601" s="947">
        <v>43984</v>
      </c>
      <c r="G601" s="923">
        <v>239.8946292950084</v>
      </c>
      <c r="H601" s="929">
        <v>8.3333333333333332E-3</v>
      </c>
      <c r="I601" s="929">
        <v>0.30833333333333335</v>
      </c>
      <c r="J601" s="923">
        <v>165.92711859571415</v>
      </c>
      <c r="K601" s="922">
        <v>1</v>
      </c>
      <c r="L601" s="923">
        <v>165.92711859571415</v>
      </c>
      <c r="M601" s="923">
        <f t="shared" si="9"/>
        <v>23.989462929500842</v>
      </c>
    </row>
    <row r="602" spans="2:13" ht="75">
      <c r="B602" s="921" t="s">
        <v>988</v>
      </c>
      <c r="C602" s="921" t="s">
        <v>985</v>
      </c>
      <c r="D602" s="922" t="s">
        <v>986</v>
      </c>
      <c r="E602" s="936">
        <v>1</v>
      </c>
      <c r="F602" s="947">
        <v>43984</v>
      </c>
      <c r="G602" s="923">
        <v>479.7892585900168</v>
      </c>
      <c r="H602" s="929">
        <v>8.3333333333333332E-3</v>
      </c>
      <c r="I602" s="929">
        <v>0.30833333333333335</v>
      </c>
      <c r="J602" s="923">
        <v>331.8542371914283</v>
      </c>
      <c r="K602" s="922">
        <v>1</v>
      </c>
      <c r="L602" s="923">
        <v>331.8542371914283</v>
      </c>
      <c r="M602" s="923">
        <f t="shared" si="9"/>
        <v>47.978925859001684</v>
      </c>
    </row>
    <row r="603" spans="2:13" ht="75">
      <c r="B603" s="921" t="s">
        <v>988</v>
      </c>
      <c r="C603" s="921" t="s">
        <v>985</v>
      </c>
      <c r="D603" s="922" t="s">
        <v>986</v>
      </c>
      <c r="E603" s="936">
        <v>1</v>
      </c>
      <c r="F603" s="947">
        <v>43984</v>
      </c>
      <c r="G603" s="923">
        <v>239.8946292950084</v>
      </c>
      <c r="H603" s="929">
        <v>8.3333333333333332E-3</v>
      </c>
      <c r="I603" s="929">
        <v>0.30833333333333335</v>
      </c>
      <c r="J603" s="923">
        <v>165.92711859571415</v>
      </c>
      <c r="K603" s="922">
        <v>1</v>
      </c>
      <c r="L603" s="923">
        <v>165.92711859571415</v>
      </c>
      <c r="M603" s="923">
        <f t="shared" si="9"/>
        <v>23.989462929500842</v>
      </c>
    </row>
    <row r="604" spans="2:13" ht="75">
      <c r="B604" s="921" t="s">
        <v>988</v>
      </c>
      <c r="C604" s="921" t="s">
        <v>985</v>
      </c>
      <c r="D604" s="922" t="s">
        <v>986</v>
      </c>
      <c r="E604" s="936">
        <v>1</v>
      </c>
      <c r="F604" s="947">
        <v>43984</v>
      </c>
      <c r="G604" s="923">
        <v>239.8946292950084</v>
      </c>
      <c r="H604" s="929">
        <v>8.3333333333333332E-3</v>
      </c>
      <c r="I604" s="929">
        <v>0.30833333333333335</v>
      </c>
      <c r="J604" s="923">
        <v>165.92711859571415</v>
      </c>
      <c r="K604" s="922">
        <v>1</v>
      </c>
      <c r="L604" s="923">
        <v>165.92711859571415</v>
      </c>
      <c r="M604" s="923">
        <f t="shared" si="9"/>
        <v>23.989462929500842</v>
      </c>
    </row>
    <row r="605" spans="2:13" ht="75">
      <c r="B605" s="921" t="s">
        <v>984</v>
      </c>
      <c r="C605" s="921" t="s">
        <v>985</v>
      </c>
      <c r="D605" s="922" t="s">
        <v>986</v>
      </c>
      <c r="E605" s="936">
        <v>1</v>
      </c>
      <c r="F605" s="947">
        <v>43984</v>
      </c>
      <c r="G605" s="923">
        <v>1826.4139722110879</v>
      </c>
      <c r="H605" s="929">
        <v>8.3333333333333332E-3</v>
      </c>
      <c r="I605" s="929">
        <v>0.30833333333333335</v>
      </c>
      <c r="J605" s="923">
        <v>1263.269664112669</v>
      </c>
      <c r="K605" s="922">
        <v>1</v>
      </c>
      <c r="L605" s="923">
        <v>1263.269664112669</v>
      </c>
      <c r="M605" s="923">
        <f t="shared" si="9"/>
        <v>182.6413972211088</v>
      </c>
    </row>
    <row r="606" spans="2:13" ht="75">
      <c r="B606" s="921" t="s">
        <v>987</v>
      </c>
      <c r="C606" s="921" t="s">
        <v>985</v>
      </c>
      <c r="D606" s="922" t="s">
        <v>986</v>
      </c>
      <c r="E606" s="936">
        <v>1</v>
      </c>
      <c r="F606" s="947">
        <v>43984</v>
      </c>
      <c r="G606" s="923">
        <v>1485.0961212969503</v>
      </c>
      <c r="H606" s="929">
        <v>8.3333333333333332E-3</v>
      </c>
      <c r="I606" s="929">
        <v>0.30833333333333335</v>
      </c>
      <c r="J606" s="923">
        <v>1027.1914838970572</v>
      </c>
      <c r="K606" s="922">
        <v>1</v>
      </c>
      <c r="L606" s="923">
        <v>1027.1914838970572</v>
      </c>
      <c r="M606" s="923">
        <f t="shared" si="9"/>
        <v>148.50961212969503</v>
      </c>
    </row>
    <row r="607" spans="2:13" ht="75">
      <c r="B607" s="921" t="s">
        <v>992</v>
      </c>
      <c r="C607" s="921" t="s">
        <v>985</v>
      </c>
      <c r="D607" s="922" t="s">
        <v>986</v>
      </c>
      <c r="E607" s="936">
        <v>1</v>
      </c>
      <c r="F607" s="947">
        <v>43984</v>
      </c>
      <c r="G607" s="923">
        <v>2221.5984914920018</v>
      </c>
      <c r="H607" s="929">
        <v>8.3333333333333332E-3</v>
      </c>
      <c r="I607" s="929">
        <v>0.30833333333333335</v>
      </c>
      <c r="J607" s="923">
        <v>1536.6056232819678</v>
      </c>
      <c r="K607" s="922">
        <v>1</v>
      </c>
      <c r="L607" s="923">
        <v>1536.6056232819678</v>
      </c>
      <c r="M607" s="923">
        <f t="shared" si="9"/>
        <v>222.1598491492002</v>
      </c>
    </row>
    <row r="608" spans="2:13" ht="75">
      <c r="B608" s="921" t="s">
        <v>988</v>
      </c>
      <c r="C608" s="921" t="s">
        <v>985</v>
      </c>
      <c r="D608" s="922" t="s">
        <v>986</v>
      </c>
      <c r="E608" s="936">
        <v>1</v>
      </c>
      <c r="F608" s="947">
        <v>43984</v>
      </c>
      <c r="G608" s="923">
        <v>159.92975286333893</v>
      </c>
      <c r="H608" s="929">
        <v>8.3333333333333332E-3</v>
      </c>
      <c r="I608" s="929">
        <v>0.30833333333333335</v>
      </c>
      <c r="J608" s="923">
        <v>110.61807906380943</v>
      </c>
      <c r="K608" s="922">
        <v>1</v>
      </c>
      <c r="L608" s="923">
        <v>110.61807906380943</v>
      </c>
      <c r="M608" s="923">
        <f t="shared" si="9"/>
        <v>15.992975286333895</v>
      </c>
    </row>
    <row r="609" spans="2:13" ht="75">
      <c r="B609" s="921" t="s">
        <v>988</v>
      </c>
      <c r="C609" s="921" t="s">
        <v>985</v>
      </c>
      <c r="D609" s="922" t="s">
        <v>986</v>
      </c>
      <c r="E609" s="936">
        <v>1</v>
      </c>
      <c r="F609" s="947">
        <v>43984</v>
      </c>
      <c r="G609" s="923">
        <v>239.8946292950084</v>
      </c>
      <c r="H609" s="929">
        <v>8.3333333333333332E-3</v>
      </c>
      <c r="I609" s="929">
        <v>0.30833333333333335</v>
      </c>
      <c r="J609" s="923">
        <v>165.92711859571415</v>
      </c>
      <c r="K609" s="922">
        <v>1</v>
      </c>
      <c r="L609" s="923">
        <v>165.92711859571415</v>
      </c>
      <c r="M609" s="923">
        <f t="shared" si="9"/>
        <v>23.989462929500842</v>
      </c>
    </row>
    <row r="610" spans="2:13" ht="75">
      <c r="B610" s="921" t="s">
        <v>988</v>
      </c>
      <c r="C610" s="921" t="s">
        <v>985</v>
      </c>
      <c r="D610" s="922" t="s">
        <v>986</v>
      </c>
      <c r="E610" s="936">
        <v>1</v>
      </c>
      <c r="F610" s="947">
        <v>43984</v>
      </c>
      <c r="G610" s="923">
        <v>79.964876431669467</v>
      </c>
      <c r="H610" s="929">
        <v>8.3333333333333332E-3</v>
      </c>
      <c r="I610" s="929">
        <v>0.30833333333333335</v>
      </c>
      <c r="J610" s="923">
        <v>55.309039531904716</v>
      </c>
      <c r="K610" s="922">
        <v>1</v>
      </c>
      <c r="L610" s="923">
        <v>55.309039531904716</v>
      </c>
      <c r="M610" s="923">
        <f t="shared" si="9"/>
        <v>7.9964876431669474</v>
      </c>
    </row>
    <row r="611" spans="2:13" ht="75">
      <c r="B611" s="921" t="s">
        <v>988</v>
      </c>
      <c r="C611" s="921" t="s">
        <v>985</v>
      </c>
      <c r="D611" s="922" t="s">
        <v>986</v>
      </c>
      <c r="E611" s="936">
        <v>1</v>
      </c>
      <c r="F611" s="947">
        <v>43984</v>
      </c>
      <c r="G611" s="923">
        <v>79.964876431669467</v>
      </c>
      <c r="H611" s="929">
        <v>8.3333333333333332E-3</v>
      </c>
      <c r="I611" s="929">
        <v>0.30833333333333335</v>
      </c>
      <c r="J611" s="923">
        <v>55.309039531904716</v>
      </c>
      <c r="K611" s="922">
        <v>1</v>
      </c>
      <c r="L611" s="923">
        <v>55.309039531904716</v>
      </c>
      <c r="M611" s="923">
        <f t="shared" si="9"/>
        <v>7.9964876431669474</v>
      </c>
    </row>
    <row r="612" spans="2:13" ht="75">
      <c r="B612" s="921" t="s">
        <v>988</v>
      </c>
      <c r="C612" s="921" t="s">
        <v>985</v>
      </c>
      <c r="D612" s="922" t="s">
        <v>986</v>
      </c>
      <c r="E612" s="936">
        <v>1</v>
      </c>
      <c r="F612" s="947">
        <v>43984</v>
      </c>
      <c r="G612" s="923">
        <v>79.964876431669467</v>
      </c>
      <c r="H612" s="929">
        <v>8.3333333333333332E-3</v>
      </c>
      <c r="I612" s="929">
        <v>0.30833333333333335</v>
      </c>
      <c r="J612" s="923">
        <v>55.309039531904716</v>
      </c>
      <c r="K612" s="922">
        <v>1</v>
      </c>
      <c r="L612" s="923">
        <v>55.309039531904716</v>
      </c>
      <c r="M612" s="923">
        <f t="shared" si="9"/>
        <v>7.9964876431669474</v>
      </c>
    </row>
    <row r="613" spans="2:13" ht="75">
      <c r="B613" s="921" t="s">
        <v>988</v>
      </c>
      <c r="C613" s="921" t="s">
        <v>985</v>
      </c>
      <c r="D613" s="922" t="s">
        <v>986</v>
      </c>
      <c r="E613" s="936">
        <v>1</v>
      </c>
      <c r="F613" s="947">
        <v>43984</v>
      </c>
      <c r="G613" s="923">
        <v>399.82438215834736</v>
      </c>
      <c r="H613" s="929">
        <v>8.3333333333333332E-3</v>
      </c>
      <c r="I613" s="929">
        <v>0.30833333333333335</v>
      </c>
      <c r="J613" s="923">
        <v>276.54519765952358</v>
      </c>
      <c r="K613" s="922">
        <v>1</v>
      </c>
      <c r="L613" s="923">
        <v>276.54519765952358</v>
      </c>
      <c r="M613" s="923">
        <f t="shared" si="9"/>
        <v>39.98243821583474</v>
      </c>
    </row>
    <row r="614" spans="2:13" ht="75">
      <c r="B614" s="921" t="s">
        <v>988</v>
      </c>
      <c r="C614" s="921" t="s">
        <v>985</v>
      </c>
      <c r="D614" s="922" t="s">
        <v>986</v>
      </c>
      <c r="E614" s="936">
        <v>1</v>
      </c>
      <c r="F614" s="947">
        <v>43984</v>
      </c>
      <c r="G614" s="923">
        <v>319.85950572667787</v>
      </c>
      <c r="H614" s="929">
        <v>8.3333333333333332E-3</v>
      </c>
      <c r="I614" s="929">
        <v>0.30833333333333335</v>
      </c>
      <c r="J614" s="923">
        <v>221.23615812761886</v>
      </c>
      <c r="K614" s="922">
        <v>1</v>
      </c>
      <c r="L614" s="923">
        <v>221.23615812761886</v>
      </c>
      <c r="M614" s="923">
        <f t="shared" si="9"/>
        <v>31.98595057266779</v>
      </c>
    </row>
    <row r="615" spans="2:13" ht="75">
      <c r="B615" s="921" t="s">
        <v>988</v>
      </c>
      <c r="C615" s="921" t="s">
        <v>985</v>
      </c>
      <c r="D615" s="922" t="s">
        <v>986</v>
      </c>
      <c r="E615" s="936">
        <v>1</v>
      </c>
      <c r="F615" s="947">
        <v>43984</v>
      </c>
      <c r="G615" s="923">
        <v>79.964876431669467</v>
      </c>
      <c r="H615" s="929">
        <v>8.3333333333333332E-3</v>
      </c>
      <c r="I615" s="929">
        <v>0.30833333333333335</v>
      </c>
      <c r="J615" s="923">
        <v>55.309039531904716</v>
      </c>
      <c r="K615" s="922">
        <v>1</v>
      </c>
      <c r="L615" s="923">
        <v>55.309039531904716</v>
      </c>
      <c r="M615" s="923">
        <f t="shared" si="9"/>
        <v>7.9964876431669474</v>
      </c>
    </row>
    <row r="616" spans="2:13" ht="75">
      <c r="B616" s="921" t="s">
        <v>988</v>
      </c>
      <c r="C616" s="921" t="s">
        <v>985</v>
      </c>
      <c r="D616" s="922" t="s">
        <v>986</v>
      </c>
      <c r="E616" s="936">
        <v>1</v>
      </c>
      <c r="F616" s="947">
        <v>43984</v>
      </c>
      <c r="G616" s="923">
        <v>239.8946292950084</v>
      </c>
      <c r="H616" s="929">
        <v>8.3333333333333332E-3</v>
      </c>
      <c r="I616" s="929">
        <v>0.30833333333333335</v>
      </c>
      <c r="J616" s="923">
        <v>165.92711859571415</v>
      </c>
      <c r="K616" s="922">
        <v>1</v>
      </c>
      <c r="L616" s="923">
        <v>165.92711859571415</v>
      </c>
      <c r="M616" s="923">
        <f t="shared" si="9"/>
        <v>23.989462929500842</v>
      </c>
    </row>
    <row r="617" spans="2:13" ht="75">
      <c r="B617" s="921" t="s">
        <v>988</v>
      </c>
      <c r="C617" s="921" t="s">
        <v>985</v>
      </c>
      <c r="D617" s="922" t="s">
        <v>986</v>
      </c>
      <c r="E617" s="936">
        <v>1</v>
      </c>
      <c r="F617" s="947">
        <v>43984</v>
      </c>
      <c r="G617" s="923">
        <v>239.8946292950084</v>
      </c>
      <c r="H617" s="929">
        <v>8.3333333333333332E-3</v>
      </c>
      <c r="I617" s="929">
        <v>0.30833333333333335</v>
      </c>
      <c r="J617" s="923">
        <v>165.92711859571415</v>
      </c>
      <c r="K617" s="922">
        <v>1</v>
      </c>
      <c r="L617" s="923">
        <v>165.92711859571415</v>
      </c>
      <c r="M617" s="923">
        <f t="shared" si="9"/>
        <v>23.989462929500842</v>
      </c>
    </row>
    <row r="618" spans="2:13" ht="75">
      <c r="B618" s="921" t="s">
        <v>984</v>
      </c>
      <c r="C618" s="921" t="s">
        <v>985</v>
      </c>
      <c r="D618" s="922" t="s">
        <v>986</v>
      </c>
      <c r="E618" s="936">
        <v>1</v>
      </c>
      <c r="F618" s="947">
        <v>43984</v>
      </c>
      <c r="G618" s="923">
        <v>456.60349305277197</v>
      </c>
      <c r="H618" s="929">
        <v>8.3333333333333332E-3</v>
      </c>
      <c r="I618" s="929">
        <v>0.30833333333333335</v>
      </c>
      <c r="J618" s="923">
        <v>315.81741602816726</v>
      </c>
      <c r="K618" s="922">
        <v>1</v>
      </c>
      <c r="L618" s="923">
        <v>315.81741602816726</v>
      </c>
      <c r="M618" s="923">
        <f t="shared" si="9"/>
        <v>45.660349305277201</v>
      </c>
    </row>
    <row r="619" spans="2:13" ht="75">
      <c r="B619" s="921" t="s">
        <v>988</v>
      </c>
      <c r="C619" s="921" t="s">
        <v>985</v>
      </c>
      <c r="D619" s="922" t="s">
        <v>986</v>
      </c>
      <c r="E619" s="936">
        <v>1</v>
      </c>
      <c r="F619" s="947">
        <v>43984</v>
      </c>
      <c r="G619" s="923">
        <v>4318.1033273101511</v>
      </c>
      <c r="H619" s="929">
        <v>8.3333333333333332E-3</v>
      </c>
      <c r="I619" s="929">
        <v>0.30833333333333335</v>
      </c>
      <c r="J619" s="923">
        <v>2986.6881347228546</v>
      </c>
      <c r="K619" s="922">
        <v>1</v>
      </c>
      <c r="L619" s="923">
        <v>2986.6881347228546</v>
      </c>
      <c r="M619" s="923">
        <f t="shared" si="9"/>
        <v>431.81033273101514</v>
      </c>
    </row>
    <row r="620" spans="2:13" ht="75">
      <c r="B620" s="921" t="s">
        <v>988</v>
      </c>
      <c r="C620" s="921" t="s">
        <v>985</v>
      </c>
      <c r="D620" s="922" t="s">
        <v>986</v>
      </c>
      <c r="E620" s="936">
        <v>1</v>
      </c>
      <c r="F620" s="947">
        <v>43984</v>
      </c>
      <c r="G620" s="923">
        <v>2638.8409222450923</v>
      </c>
      <c r="H620" s="929">
        <v>8.3333333333333332E-3</v>
      </c>
      <c r="I620" s="929">
        <v>0.30833333333333335</v>
      </c>
      <c r="J620" s="923">
        <v>1825.1983045528555</v>
      </c>
      <c r="K620" s="922">
        <v>1</v>
      </c>
      <c r="L620" s="923">
        <v>1825.1983045528555</v>
      </c>
      <c r="M620" s="923">
        <f t="shared" si="9"/>
        <v>263.88409222450923</v>
      </c>
    </row>
    <row r="621" spans="2:13" ht="75">
      <c r="B621" s="921" t="s">
        <v>988</v>
      </c>
      <c r="C621" s="921" t="s">
        <v>985</v>
      </c>
      <c r="D621" s="922" t="s">
        <v>986</v>
      </c>
      <c r="E621" s="936">
        <v>1</v>
      </c>
      <c r="F621" s="947">
        <v>43984</v>
      </c>
      <c r="G621" s="923">
        <v>2318.9814165184143</v>
      </c>
      <c r="H621" s="929">
        <v>8.3333333333333332E-3</v>
      </c>
      <c r="I621" s="929">
        <v>0.30833333333333335</v>
      </c>
      <c r="J621" s="923">
        <v>1603.9621464252366</v>
      </c>
      <c r="K621" s="922">
        <v>1</v>
      </c>
      <c r="L621" s="923">
        <v>1603.9621464252366</v>
      </c>
      <c r="M621" s="923">
        <f t="shared" si="9"/>
        <v>231.89814165184146</v>
      </c>
    </row>
    <row r="622" spans="2:13" ht="75">
      <c r="B622" s="921" t="s">
        <v>988</v>
      </c>
      <c r="C622" s="921" t="s">
        <v>985</v>
      </c>
      <c r="D622" s="922" t="s">
        <v>986</v>
      </c>
      <c r="E622" s="936">
        <v>1</v>
      </c>
      <c r="F622" s="947">
        <v>43984</v>
      </c>
      <c r="G622" s="923">
        <v>479.7892585900168</v>
      </c>
      <c r="H622" s="929">
        <v>8.3333333333333332E-3</v>
      </c>
      <c r="I622" s="929">
        <v>0.30833333333333335</v>
      </c>
      <c r="J622" s="923">
        <v>331.8542371914283</v>
      </c>
      <c r="K622" s="922">
        <v>1</v>
      </c>
      <c r="L622" s="923">
        <v>331.8542371914283</v>
      </c>
      <c r="M622" s="923">
        <f t="shared" si="9"/>
        <v>47.978925859001684</v>
      </c>
    </row>
    <row r="623" spans="2:13" ht="75">
      <c r="B623" s="921" t="s">
        <v>992</v>
      </c>
      <c r="C623" s="921" t="s">
        <v>985</v>
      </c>
      <c r="D623" s="922" t="s">
        <v>994</v>
      </c>
      <c r="E623" s="936">
        <v>0</v>
      </c>
      <c r="F623" s="947">
        <v>43986</v>
      </c>
      <c r="G623" s="923">
        <v>95.5</v>
      </c>
      <c r="H623" s="929">
        <v>8.3333333333333332E-3</v>
      </c>
      <c r="I623" s="929">
        <v>0.30833333333333335</v>
      </c>
      <c r="J623" s="923">
        <v>66.05416666666666</v>
      </c>
      <c r="K623" s="922">
        <v>1</v>
      </c>
      <c r="L623" s="923">
        <v>0</v>
      </c>
      <c r="M623" s="923" t="str">
        <f t="shared" si="9"/>
        <v/>
      </c>
    </row>
    <row r="624" spans="2:13" ht="75">
      <c r="B624" s="921" t="s">
        <v>988</v>
      </c>
      <c r="C624" s="921" t="s">
        <v>985</v>
      </c>
      <c r="D624" s="922" t="s">
        <v>994</v>
      </c>
      <c r="E624" s="936">
        <v>0</v>
      </c>
      <c r="F624" s="947">
        <v>43986</v>
      </c>
      <c r="G624" s="923">
        <v>95.5</v>
      </c>
      <c r="H624" s="929">
        <v>8.3333333333333332E-3</v>
      </c>
      <c r="I624" s="929">
        <v>0.30833333333333335</v>
      </c>
      <c r="J624" s="923">
        <v>66.05416666666666</v>
      </c>
      <c r="K624" s="922">
        <v>1</v>
      </c>
      <c r="L624" s="923">
        <v>0</v>
      </c>
      <c r="M624" s="923" t="str">
        <f t="shared" si="9"/>
        <v/>
      </c>
    </row>
    <row r="625" spans="2:13" ht="75">
      <c r="B625" s="921" t="s">
        <v>984</v>
      </c>
      <c r="C625" s="921" t="s">
        <v>985</v>
      </c>
      <c r="D625" s="922" t="s">
        <v>994</v>
      </c>
      <c r="E625" s="936">
        <v>0</v>
      </c>
      <c r="F625" s="947">
        <v>43986</v>
      </c>
      <c r="G625" s="923">
        <v>95.5</v>
      </c>
      <c r="H625" s="929">
        <v>8.3333333333333332E-3</v>
      </c>
      <c r="I625" s="929">
        <v>0.30833333333333335</v>
      </c>
      <c r="J625" s="923">
        <v>66.05416666666666</v>
      </c>
      <c r="K625" s="922">
        <v>1</v>
      </c>
      <c r="L625" s="923">
        <v>0</v>
      </c>
      <c r="M625" s="923" t="str">
        <f t="shared" si="9"/>
        <v/>
      </c>
    </row>
    <row r="626" spans="2:13" ht="75">
      <c r="B626" s="921" t="s">
        <v>987</v>
      </c>
      <c r="C626" s="921" t="s">
        <v>985</v>
      </c>
      <c r="D626" s="922" t="s">
        <v>994</v>
      </c>
      <c r="E626" s="936">
        <v>0</v>
      </c>
      <c r="F626" s="947">
        <v>43986</v>
      </c>
      <c r="G626" s="923">
        <v>95.5</v>
      </c>
      <c r="H626" s="929">
        <v>8.3333333333333332E-3</v>
      </c>
      <c r="I626" s="929">
        <v>0.30833333333333335</v>
      </c>
      <c r="J626" s="923">
        <v>66.05416666666666</v>
      </c>
      <c r="K626" s="922">
        <v>1</v>
      </c>
      <c r="L626" s="923">
        <v>0</v>
      </c>
      <c r="M626" s="923" t="str">
        <f t="shared" si="9"/>
        <v/>
      </c>
    </row>
    <row r="627" spans="2:13" ht="75">
      <c r="B627" s="921" t="s">
        <v>990</v>
      </c>
      <c r="C627" s="921" t="s">
        <v>985</v>
      </c>
      <c r="D627" s="922" t="s">
        <v>994</v>
      </c>
      <c r="E627" s="936">
        <v>0</v>
      </c>
      <c r="F627" s="947">
        <v>43986</v>
      </c>
      <c r="G627" s="923">
        <v>95.5</v>
      </c>
      <c r="H627" s="929">
        <v>8.3333333333333332E-3</v>
      </c>
      <c r="I627" s="929">
        <v>0.30833333333333335</v>
      </c>
      <c r="J627" s="923">
        <v>66.05416666666666</v>
      </c>
      <c r="K627" s="922">
        <v>1</v>
      </c>
      <c r="L627" s="923">
        <v>0</v>
      </c>
      <c r="M627" s="923" t="str">
        <f t="shared" si="9"/>
        <v/>
      </c>
    </row>
    <row r="628" spans="2:13" ht="75">
      <c r="B628" s="921" t="s">
        <v>988</v>
      </c>
      <c r="C628" s="921" t="s">
        <v>985</v>
      </c>
      <c r="D628" s="922" t="s">
        <v>994</v>
      </c>
      <c r="E628" s="936">
        <v>0</v>
      </c>
      <c r="F628" s="947">
        <v>43986</v>
      </c>
      <c r="G628" s="923">
        <v>573</v>
      </c>
      <c r="H628" s="929">
        <v>8.3333333333333332E-3</v>
      </c>
      <c r="I628" s="929">
        <v>0.30833333333333335</v>
      </c>
      <c r="J628" s="923">
        <v>396.32499999999999</v>
      </c>
      <c r="K628" s="922">
        <v>1</v>
      </c>
      <c r="L628" s="923">
        <v>0</v>
      </c>
      <c r="M628" s="923" t="str">
        <f t="shared" si="9"/>
        <v/>
      </c>
    </row>
    <row r="629" spans="2:13" ht="75">
      <c r="B629" s="921" t="s">
        <v>988</v>
      </c>
      <c r="C629" s="921" t="s">
        <v>985</v>
      </c>
      <c r="D629" s="922" t="s">
        <v>994</v>
      </c>
      <c r="E629" s="936">
        <v>0</v>
      </c>
      <c r="F629" s="947">
        <v>43986</v>
      </c>
      <c r="G629" s="923">
        <v>95.5</v>
      </c>
      <c r="H629" s="929">
        <v>8.3333333333333332E-3</v>
      </c>
      <c r="I629" s="929">
        <v>0.30833333333333335</v>
      </c>
      <c r="J629" s="923">
        <v>66.05416666666666</v>
      </c>
      <c r="K629" s="922">
        <v>1</v>
      </c>
      <c r="L629" s="923">
        <v>0</v>
      </c>
      <c r="M629" s="923" t="str">
        <f t="shared" si="9"/>
        <v/>
      </c>
    </row>
    <row r="630" spans="2:13" ht="75">
      <c r="B630" s="921" t="s">
        <v>988</v>
      </c>
      <c r="C630" s="921" t="s">
        <v>985</v>
      </c>
      <c r="D630" s="922" t="s">
        <v>994</v>
      </c>
      <c r="E630" s="936">
        <v>0</v>
      </c>
      <c r="F630" s="947">
        <v>43986</v>
      </c>
      <c r="G630" s="923">
        <v>95.5</v>
      </c>
      <c r="H630" s="929">
        <v>8.3333333333333332E-3</v>
      </c>
      <c r="I630" s="929">
        <v>0.30833333333333335</v>
      </c>
      <c r="J630" s="923">
        <v>66.05416666666666</v>
      </c>
      <c r="K630" s="922">
        <v>1</v>
      </c>
      <c r="L630" s="923">
        <v>0</v>
      </c>
      <c r="M630" s="923" t="str">
        <f t="shared" si="9"/>
        <v/>
      </c>
    </row>
    <row r="631" spans="2:13" ht="75">
      <c r="B631" s="921" t="s">
        <v>988</v>
      </c>
      <c r="C631" s="921" t="s">
        <v>985</v>
      </c>
      <c r="D631" s="922" t="s">
        <v>994</v>
      </c>
      <c r="E631" s="936">
        <v>0</v>
      </c>
      <c r="F631" s="947">
        <v>43986</v>
      </c>
      <c r="G631" s="923">
        <v>95.5</v>
      </c>
      <c r="H631" s="929">
        <v>8.3333333333333332E-3</v>
      </c>
      <c r="I631" s="929">
        <v>0.30833333333333335</v>
      </c>
      <c r="J631" s="923">
        <v>66.05416666666666</v>
      </c>
      <c r="K631" s="922">
        <v>1</v>
      </c>
      <c r="L631" s="923">
        <v>0</v>
      </c>
      <c r="M631" s="923" t="str">
        <f t="shared" si="9"/>
        <v/>
      </c>
    </row>
    <row r="632" spans="2:13" ht="75">
      <c r="B632" s="921" t="s">
        <v>984</v>
      </c>
      <c r="C632" s="921" t="s">
        <v>985</v>
      </c>
      <c r="D632" s="922" t="s">
        <v>986</v>
      </c>
      <c r="E632" s="936">
        <v>1</v>
      </c>
      <c r="F632" s="947">
        <v>43984</v>
      </c>
      <c r="G632" s="923">
        <v>2739.6209583166319</v>
      </c>
      <c r="H632" s="929">
        <v>8.3333333333333332E-3</v>
      </c>
      <c r="I632" s="929">
        <v>0.30833333333333335</v>
      </c>
      <c r="J632" s="923">
        <v>1894.9044961690038</v>
      </c>
      <c r="K632" s="922">
        <v>1</v>
      </c>
      <c r="L632" s="923">
        <v>1894.9044961690038</v>
      </c>
      <c r="M632" s="923">
        <f t="shared" si="9"/>
        <v>273.96209583166319</v>
      </c>
    </row>
    <row r="633" spans="2:13" ht="75">
      <c r="B633" s="921" t="s">
        <v>984</v>
      </c>
      <c r="C633" s="921" t="s">
        <v>985</v>
      </c>
      <c r="D633" s="922" t="s">
        <v>986</v>
      </c>
      <c r="E633" s="936">
        <v>1</v>
      </c>
      <c r="F633" s="947">
        <v>43984</v>
      </c>
      <c r="G633" s="923">
        <v>2283.0174652638598</v>
      </c>
      <c r="H633" s="929">
        <v>8.3333333333333332E-3</v>
      </c>
      <c r="I633" s="929">
        <v>0.30833333333333335</v>
      </c>
      <c r="J633" s="923">
        <v>1579.0870801408364</v>
      </c>
      <c r="K633" s="922">
        <v>1</v>
      </c>
      <c r="L633" s="923">
        <v>1579.0870801408364</v>
      </c>
      <c r="M633" s="923">
        <f t="shared" si="9"/>
        <v>228.30174652638598</v>
      </c>
    </row>
    <row r="634" spans="2:13" ht="75">
      <c r="B634" s="921" t="s">
        <v>984</v>
      </c>
      <c r="C634" s="921" t="s">
        <v>985</v>
      </c>
      <c r="D634" s="922" t="s">
        <v>986</v>
      </c>
      <c r="E634" s="936">
        <v>1</v>
      </c>
      <c r="F634" s="947">
        <v>43984</v>
      </c>
      <c r="G634" s="923">
        <v>1369.810479158316</v>
      </c>
      <c r="H634" s="929">
        <v>8.3333333333333332E-3</v>
      </c>
      <c r="I634" s="929">
        <v>0.30833333333333335</v>
      </c>
      <c r="J634" s="923">
        <v>947.45224808450189</v>
      </c>
      <c r="K634" s="922">
        <v>1</v>
      </c>
      <c r="L634" s="923">
        <v>947.45224808450189</v>
      </c>
      <c r="M634" s="923">
        <f t="shared" si="9"/>
        <v>136.9810479158316</v>
      </c>
    </row>
    <row r="635" spans="2:13" ht="75">
      <c r="B635" s="921" t="s">
        <v>984</v>
      </c>
      <c r="C635" s="921" t="s">
        <v>985</v>
      </c>
      <c r="D635" s="922" t="s">
        <v>986</v>
      </c>
      <c r="E635" s="936">
        <v>1</v>
      </c>
      <c r="F635" s="947">
        <v>43984</v>
      </c>
      <c r="G635" s="923">
        <v>456.60349305277197</v>
      </c>
      <c r="H635" s="929">
        <v>8.3333333333333332E-3</v>
      </c>
      <c r="I635" s="929">
        <v>0.30833333333333335</v>
      </c>
      <c r="J635" s="923">
        <v>315.81741602816726</v>
      </c>
      <c r="K635" s="922">
        <v>1</v>
      </c>
      <c r="L635" s="923">
        <v>315.81741602816726</v>
      </c>
      <c r="M635" s="923">
        <f t="shared" si="9"/>
        <v>45.660349305277201</v>
      </c>
    </row>
    <row r="636" spans="2:13" ht="75">
      <c r="B636" s="921" t="s">
        <v>987</v>
      </c>
      <c r="C636" s="921" t="s">
        <v>985</v>
      </c>
      <c r="D636" s="922" t="s">
        <v>986</v>
      </c>
      <c r="E636" s="936">
        <v>1</v>
      </c>
      <c r="F636" s="947">
        <v>43984</v>
      </c>
      <c r="G636" s="923">
        <v>2970.1922425939006</v>
      </c>
      <c r="H636" s="929">
        <v>8.3333333333333332E-3</v>
      </c>
      <c r="I636" s="929">
        <v>0.30833333333333335</v>
      </c>
      <c r="J636" s="923">
        <v>2054.3829677941144</v>
      </c>
      <c r="K636" s="922">
        <v>1</v>
      </c>
      <c r="L636" s="923">
        <v>2054.3829677941144</v>
      </c>
      <c r="M636" s="923">
        <f t="shared" si="9"/>
        <v>297.01922425939006</v>
      </c>
    </row>
    <row r="637" spans="2:13" ht="75">
      <c r="B637" s="921" t="s">
        <v>987</v>
      </c>
      <c r="C637" s="921" t="s">
        <v>985</v>
      </c>
      <c r="D637" s="922" t="s">
        <v>986</v>
      </c>
      <c r="E637" s="936">
        <v>1</v>
      </c>
      <c r="F637" s="947">
        <v>43984</v>
      </c>
      <c r="G637" s="923">
        <v>4455.2883638908506</v>
      </c>
      <c r="H637" s="929">
        <v>8.3333333333333332E-3</v>
      </c>
      <c r="I637" s="929">
        <v>0.30833333333333335</v>
      </c>
      <c r="J637" s="923">
        <v>3081.5744516911718</v>
      </c>
      <c r="K637" s="922">
        <v>1</v>
      </c>
      <c r="L637" s="923">
        <v>3081.5744516911718</v>
      </c>
      <c r="M637" s="923">
        <f t="shared" si="9"/>
        <v>445.52883638908509</v>
      </c>
    </row>
    <row r="638" spans="2:13" ht="75">
      <c r="B638" s="921" t="s">
        <v>987</v>
      </c>
      <c r="C638" s="921" t="s">
        <v>985</v>
      </c>
      <c r="D638" s="922" t="s">
        <v>986</v>
      </c>
      <c r="E638" s="936">
        <v>1</v>
      </c>
      <c r="F638" s="947">
        <v>43984</v>
      </c>
      <c r="G638" s="923">
        <v>1485.0961212969503</v>
      </c>
      <c r="H638" s="929">
        <v>8.3333333333333332E-3</v>
      </c>
      <c r="I638" s="929">
        <v>0.30833333333333335</v>
      </c>
      <c r="J638" s="923">
        <v>1027.1914838970572</v>
      </c>
      <c r="K638" s="922">
        <v>1</v>
      </c>
      <c r="L638" s="923">
        <v>1027.1914838970572</v>
      </c>
      <c r="M638" s="923">
        <f t="shared" si="9"/>
        <v>148.50961212969503</v>
      </c>
    </row>
    <row r="639" spans="2:13" ht="75">
      <c r="B639" s="921" t="s">
        <v>988</v>
      </c>
      <c r="C639" s="921" t="s">
        <v>985</v>
      </c>
      <c r="D639" s="922" t="s">
        <v>986</v>
      </c>
      <c r="E639" s="936">
        <v>1</v>
      </c>
      <c r="F639" s="947">
        <v>43984</v>
      </c>
      <c r="G639" s="923">
        <v>399.82438215834736</v>
      </c>
      <c r="H639" s="929">
        <v>8.3333333333333332E-3</v>
      </c>
      <c r="I639" s="929">
        <v>0.30833333333333335</v>
      </c>
      <c r="J639" s="923">
        <v>276.54519765952358</v>
      </c>
      <c r="K639" s="922">
        <v>1</v>
      </c>
      <c r="L639" s="923">
        <v>276.54519765952358</v>
      </c>
      <c r="M639" s="923">
        <f t="shared" si="9"/>
        <v>39.98243821583474</v>
      </c>
    </row>
    <row r="640" spans="2:13" ht="75">
      <c r="B640" s="921" t="s">
        <v>988</v>
      </c>
      <c r="C640" s="921" t="s">
        <v>985</v>
      </c>
      <c r="D640" s="922" t="s">
        <v>986</v>
      </c>
      <c r="E640" s="936">
        <v>1</v>
      </c>
      <c r="F640" s="947">
        <v>43984</v>
      </c>
      <c r="G640" s="923">
        <v>1519.3326522017198</v>
      </c>
      <c r="H640" s="929">
        <v>8.3333333333333332E-3</v>
      </c>
      <c r="I640" s="929">
        <v>0.30833333333333335</v>
      </c>
      <c r="J640" s="923">
        <v>1050.8717511061895</v>
      </c>
      <c r="K640" s="922">
        <v>1</v>
      </c>
      <c r="L640" s="923">
        <v>1050.8717511061895</v>
      </c>
      <c r="M640" s="923">
        <f t="shared" si="9"/>
        <v>151.93326522017199</v>
      </c>
    </row>
    <row r="641" spans="2:13" ht="75">
      <c r="B641" s="921" t="s">
        <v>988</v>
      </c>
      <c r="C641" s="921" t="s">
        <v>985</v>
      </c>
      <c r="D641" s="922" t="s">
        <v>986</v>
      </c>
      <c r="E641" s="936">
        <v>1</v>
      </c>
      <c r="F641" s="947">
        <v>43984</v>
      </c>
      <c r="G641" s="923">
        <v>3518.4545629934564</v>
      </c>
      <c r="H641" s="929">
        <v>8.3333333333333332E-3</v>
      </c>
      <c r="I641" s="929">
        <v>0.30833333333333335</v>
      </c>
      <c r="J641" s="923">
        <v>2433.5977394038073</v>
      </c>
      <c r="K641" s="922">
        <v>1</v>
      </c>
      <c r="L641" s="923">
        <v>2433.5977394038073</v>
      </c>
      <c r="M641" s="923">
        <f t="shared" si="9"/>
        <v>351.84545629934564</v>
      </c>
    </row>
    <row r="642" spans="2:13" ht="75">
      <c r="B642" s="921" t="s">
        <v>988</v>
      </c>
      <c r="C642" s="921" t="s">
        <v>985</v>
      </c>
      <c r="D642" s="922" t="s">
        <v>986</v>
      </c>
      <c r="E642" s="936">
        <v>1</v>
      </c>
      <c r="F642" s="947">
        <v>43984</v>
      </c>
      <c r="G642" s="923">
        <v>959.5785171800336</v>
      </c>
      <c r="H642" s="929">
        <v>8.3333333333333332E-3</v>
      </c>
      <c r="I642" s="929">
        <v>0.30833333333333335</v>
      </c>
      <c r="J642" s="923">
        <v>663.70847438285659</v>
      </c>
      <c r="K642" s="922">
        <v>1</v>
      </c>
      <c r="L642" s="923">
        <v>663.70847438285659</v>
      </c>
      <c r="M642" s="923">
        <f t="shared" si="9"/>
        <v>95.957851718003369</v>
      </c>
    </row>
    <row r="643" spans="2:13" ht="75">
      <c r="B643" s="921" t="s">
        <v>988</v>
      </c>
      <c r="C643" s="921" t="s">
        <v>985</v>
      </c>
      <c r="D643" s="922" t="s">
        <v>986</v>
      </c>
      <c r="E643" s="936">
        <v>1</v>
      </c>
      <c r="F643" s="947">
        <v>43984</v>
      </c>
      <c r="G643" s="923">
        <v>639.71901145335573</v>
      </c>
      <c r="H643" s="929">
        <v>8.3333333333333332E-3</v>
      </c>
      <c r="I643" s="929">
        <v>0.30833333333333335</v>
      </c>
      <c r="J643" s="923">
        <v>442.47231625523773</v>
      </c>
      <c r="K643" s="922">
        <v>1</v>
      </c>
      <c r="L643" s="923">
        <v>442.47231625523773</v>
      </c>
      <c r="M643" s="923">
        <f t="shared" si="9"/>
        <v>63.971901145335579</v>
      </c>
    </row>
    <row r="644" spans="2:13" ht="75">
      <c r="B644" s="921" t="s">
        <v>988</v>
      </c>
      <c r="C644" s="921" t="s">
        <v>985</v>
      </c>
      <c r="D644" s="922" t="s">
        <v>986</v>
      </c>
      <c r="E644" s="936">
        <v>1</v>
      </c>
      <c r="F644" s="947">
        <v>43984</v>
      </c>
      <c r="G644" s="923">
        <v>79.964876431669467</v>
      </c>
      <c r="H644" s="929">
        <v>8.3333333333333332E-3</v>
      </c>
      <c r="I644" s="929">
        <v>0.30833333333333335</v>
      </c>
      <c r="J644" s="923">
        <v>55.309039531904716</v>
      </c>
      <c r="K644" s="922">
        <v>1</v>
      </c>
      <c r="L644" s="923">
        <v>55.309039531904716</v>
      </c>
      <c r="M644" s="923">
        <f t="shared" si="9"/>
        <v>7.9964876431669474</v>
      </c>
    </row>
    <row r="645" spans="2:13" ht="75">
      <c r="B645" s="921" t="s">
        <v>988</v>
      </c>
      <c r="C645" s="921" t="s">
        <v>985</v>
      </c>
      <c r="D645" s="922" t="s">
        <v>986</v>
      </c>
      <c r="E645" s="936">
        <v>1</v>
      </c>
      <c r="F645" s="947">
        <v>43984</v>
      </c>
      <c r="G645" s="923">
        <v>79.964876431669467</v>
      </c>
      <c r="H645" s="929">
        <v>8.3333333333333332E-3</v>
      </c>
      <c r="I645" s="929">
        <v>0.30833333333333335</v>
      </c>
      <c r="J645" s="923">
        <v>55.309039531904716</v>
      </c>
      <c r="K645" s="922">
        <v>1</v>
      </c>
      <c r="L645" s="923">
        <v>55.309039531904716</v>
      </c>
      <c r="M645" s="923">
        <f t="shared" si="9"/>
        <v>7.9964876431669474</v>
      </c>
    </row>
    <row r="646" spans="2:13" ht="75">
      <c r="B646" s="921" t="s">
        <v>988</v>
      </c>
      <c r="C646" s="921" t="s">
        <v>985</v>
      </c>
      <c r="D646" s="922" t="s">
        <v>986</v>
      </c>
      <c r="E646" s="936">
        <v>1</v>
      </c>
      <c r="F646" s="947">
        <v>43984</v>
      </c>
      <c r="G646" s="923">
        <v>2558.8760458134229</v>
      </c>
      <c r="H646" s="929">
        <v>8.3333333333333332E-3</v>
      </c>
      <c r="I646" s="929">
        <v>0.30833333333333335</v>
      </c>
      <c r="J646" s="923">
        <v>1769.8892650209509</v>
      </c>
      <c r="K646" s="922">
        <v>1</v>
      </c>
      <c r="L646" s="923">
        <v>1769.8892650209509</v>
      </c>
      <c r="M646" s="923">
        <f t="shared" si="9"/>
        <v>255.88760458134232</v>
      </c>
    </row>
    <row r="647" spans="2:13" ht="75">
      <c r="B647" s="921" t="s">
        <v>988</v>
      </c>
      <c r="C647" s="921" t="s">
        <v>985</v>
      </c>
      <c r="D647" s="922" t="s">
        <v>986</v>
      </c>
      <c r="E647" s="936">
        <v>1</v>
      </c>
      <c r="F647" s="947">
        <v>43984</v>
      </c>
      <c r="G647" s="923">
        <v>879.61364074836411</v>
      </c>
      <c r="H647" s="929">
        <v>8.3333333333333332E-3</v>
      </c>
      <c r="I647" s="929">
        <v>0.30833333333333335</v>
      </c>
      <c r="J647" s="923">
        <v>608.39943485095182</v>
      </c>
      <c r="K647" s="922">
        <v>1</v>
      </c>
      <c r="L647" s="923">
        <v>608.39943485095182</v>
      </c>
      <c r="M647" s="923">
        <f t="shared" si="9"/>
        <v>87.961364074836411</v>
      </c>
    </row>
    <row r="648" spans="2:13" ht="75">
      <c r="B648" s="921" t="s">
        <v>984</v>
      </c>
      <c r="C648" s="921" t="s">
        <v>985</v>
      </c>
      <c r="D648" s="922" t="s">
        <v>986</v>
      </c>
      <c r="E648" s="936">
        <v>1</v>
      </c>
      <c r="F648" s="947">
        <v>44196</v>
      </c>
      <c r="G648" s="923">
        <v>456.60349305277197</v>
      </c>
      <c r="H648" s="929">
        <v>8.3333333333333332E-3</v>
      </c>
      <c r="I648" s="929">
        <v>0.25</v>
      </c>
      <c r="J648" s="923">
        <v>342.45261978957899</v>
      </c>
      <c r="K648" s="922">
        <v>1</v>
      </c>
      <c r="L648" s="923">
        <v>342.45261978957899</v>
      </c>
      <c r="M648" s="923">
        <f t="shared" si="9"/>
        <v>45.660349305277201</v>
      </c>
    </row>
    <row r="649" spans="2:13" ht="75">
      <c r="B649" s="921" t="s">
        <v>984</v>
      </c>
      <c r="C649" s="921" t="s">
        <v>985</v>
      </c>
      <c r="D649" s="922" t="s">
        <v>986</v>
      </c>
      <c r="E649" s="936">
        <v>1</v>
      </c>
      <c r="F649" s="947">
        <v>44196</v>
      </c>
      <c r="G649" s="923">
        <v>1826.4139722110879</v>
      </c>
      <c r="H649" s="929">
        <v>8.3333333333333332E-3</v>
      </c>
      <c r="I649" s="929">
        <v>0.25</v>
      </c>
      <c r="J649" s="923">
        <v>1369.810479158316</v>
      </c>
      <c r="K649" s="922">
        <v>1</v>
      </c>
      <c r="L649" s="923">
        <v>1369.810479158316</v>
      </c>
      <c r="M649" s="923">
        <f t="shared" si="9"/>
        <v>182.6413972211088</v>
      </c>
    </row>
    <row r="650" spans="2:13" ht="75">
      <c r="B650" s="921" t="s">
        <v>984</v>
      </c>
      <c r="C650" s="921" t="s">
        <v>985</v>
      </c>
      <c r="D650" s="922" t="s">
        <v>986</v>
      </c>
      <c r="E650" s="936">
        <v>1</v>
      </c>
      <c r="F650" s="947">
        <v>44196</v>
      </c>
      <c r="G650" s="923">
        <v>2739.6209583166319</v>
      </c>
      <c r="H650" s="929">
        <v>8.3333333333333332E-3</v>
      </c>
      <c r="I650" s="929">
        <v>0.25</v>
      </c>
      <c r="J650" s="923">
        <v>2054.7157187374742</v>
      </c>
      <c r="K650" s="922">
        <v>1</v>
      </c>
      <c r="L650" s="923">
        <v>2054.7157187374742</v>
      </c>
      <c r="M650" s="923">
        <f t="shared" si="9"/>
        <v>273.96209583166319</v>
      </c>
    </row>
    <row r="651" spans="2:13" ht="75">
      <c r="B651" s="921" t="s">
        <v>984</v>
      </c>
      <c r="C651" s="921" t="s">
        <v>985</v>
      </c>
      <c r="D651" s="922" t="s">
        <v>986</v>
      </c>
      <c r="E651" s="936">
        <v>1</v>
      </c>
      <c r="F651" s="947">
        <v>44196</v>
      </c>
      <c r="G651" s="923">
        <v>1369.810479158316</v>
      </c>
      <c r="H651" s="929">
        <v>8.3333333333333332E-3</v>
      </c>
      <c r="I651" s="929">
        <v>0.25</v>
      </c>
      <c r="J651" s="923">
        <v>1027.3578593687371</v>
      </c>
      <c r="K651" s="922">
        <v>1</v>
      </c>
      <c r="L651" s="923">
        <v>1027.3578593687371</v>
      </c>
      <c r="M651" s="923">
        <f t="shared" ref="M651:M714" si="10">IF(L651=0,"",IF(I651=100%,0,(H651*12)*(G651*E651*K651)))</f>
        <v>136.9810479158316</v>
      </c>
    </row>
    <row r="652" spans="2:13" ht="75">
      <c r="B652" s="921" t="s">
        <v>984</v>
      </c>
      <c r="C652" s="921" t="s">
        <v>985</v>
      </c>
      <c r="D652" s="922" t="s">
        <v>986</v>
      </c>
      <c r="E652" s="936">
        <v>1</v>
      </c>
      <c r="F652" s="947">
        <v>44196</v>
      </c>
      <c r="G652" s="923">
        <v>913.20698610554393</v>
      </c>
      <c r="H652" s="929">
        <v>8.3333333333333332E-3</v>
      </c>
      <c r="I652" s="929">
        <v>0.25</v>
      </c>
      <c r="J652" s="923">
        <v>684.90523957915798</v>
      </c>
      <c r="K652" s="922">
        <v>1</v>
      </c>
      <c r="L652" s="923">
        <v>684.90523957915798</v>
      </c>
      <c r="M652" s="923">
        <f t="shared" si="10"/>
        <v>91.320698610554402</v>
      </c>
    </row>
    <row r="653" spans="2:13" ht="75">
      <c r="B653" s="921" t="s">
        <v>984</v>
      </c>
      <c r="C653" s="921" t="s">
        <v>985</v>
      </c>
      <c r="D653" s="922" t="s">
        <v>986</v>
      </c>
      <c r="E653" s="936">
        <v>1</v>
      </c>
      <c r="F653" s="947">
        <v>44196</v>
      </c>
      <c r="G653" s="923">
        <v>1369.810479158316</v>
      </c>
      <c r="H653" s="929">
        <v>8.3333333333333332E-3</v>
      </c>
      <c r="I653" s="929">
        <v>0.25</v>
      </c>
      <c r="J653" s="923">
        <v>1027.3578593687371</v>
      </c>
      <c r="K653" s="922">
        <v>1</v>
      </c>
      <c r="L653" s="923">
        <v>1027.3578593687371</v>
      </c>
      <c r="M653" s="923">
        <f t="shared" si="10"/>
        <v>136.9810479158316</v>
      </c>
    </row>
    <row r="654" spans="2:13" ht="75">
      <c r="B654" s="921" t="s">
        <v>984</v>
      </c>
      <c r="C654" s="921" t="s">
        <v>985</v>
      </c>
      <c r="D654" s="922" t="s">
        <v>986</v>
      </c>
      <c r="E654" s="936">
        <v>1</v>
      </c>
      <c r="F654" s="947">
        <v>44196</v>
      </c>
      <c r="G654" s="923">
        <v>1369.810479158316</v>
      </c>
      <c r="H654" s="929">
        <v>8.3333333333333332E-3</v>
      </c>
      <c r="I654" s="929">
        <v>0.25</v>
      </c>
      <c r="J654" s="923">
        <v>1027.3578593687371</v>
      </c>
      <c r="K654" s="922">
        <v>1</v>
      </c>
      <c r="L654" s="923">
        <v>1027.3578593687371</v>
      </c>
      <c r="M654" s="923">
        <f t="shared" si="10"/>
        <v>136.9810479158316</v>
      </c>
    </row>
    <row r="655" spans="2:13" ht="75">
      <c r="B655" s="921" t="s">
        <v>984</v>
      </c>
      <c r="C655" s="921" t="s">
        <v>985</v>
      </c>
      <c r="D655" s="922" t="s">
        <v>986</v>
      </c>
      <c r="E655" s="936">
        <v>1</v>
      </c>
      <c r="F655" s="947">
        <v>44196</v>
      </c>
      <c r="G655" s="923">
        <v>1369.810479158316</v>
      </c>
      <c r="H655" s="929">
        <v>8.3333333333333332E-3</v>
      </c>
      <c r="I655" s="929">
        <v>0.25</v>
      </c>
      <c r="J655" s="923">
        <v>1027.3578593687371</v>
      </c>
      <c r="K655" s="922">
        <v>1</v>
      </c>
      <c r="L655" s="923">
        <v>1027.3578593687371</v>
      </c>
      <c r="M655" s="923">
        <f t="shared" si="10"/>
        <v>136.9810479158316</v>
      </c>
    </row>
    <row r="656" spans="2:13" ht="75">
      <c r="B656" s="921" t="s">
        <v>987</v>
      </c>
      <c r="C656" s="921" t="s">
        <v>985</v>
      </c>
      <c r="D656" s="922" t="s">
        <v>986</v>
      </c>
      <c r="E656" s="936">
        <v>1</v>
      </c>
      <c r="F656" s="947">
        <v>44196</v>
      </c>
      <c r="G656" s="923">
        <v>4455.2883638908506</v>
      </c>
      <c r="H656" s="929">
        <v>8.3333333333333332E-3</v>
      </c>
      <c r="I656" s="929">
        <v>0.25</v>
      </c>
      <c r="J656" s="923">
        <v>3341.4662729181382</v>
      </c>
      <c r="K656" s="922">
        <v>1</v>
      </c>
      <c r="L656" s="923">
        <v>3341.4662729181382</v>
      </c>
      <c r="M656" s="923">
        <f t="shared" si="10"/>
        <v>445.52883638908509</v>
      </c>
    </row>
    <row r="657" spans="2:13" ht="75">
      <c r="B657" s="921" t="s">
        <v>987</v>
      </c>
      <c r="C657" s="921" t="s">
        <v>985</v>
      </c>
      <c r="D657" s="922" t="s">
        <v>986</v>
      </c>
      <c r="E657" s="936">
        <v>1</v>
      </c>
      <c r="F657" s="947">
        <v>44196</v>
      </c>
      <c r="G657" s="923">
        <v>1485.0961212969503</v>
      </c>
      <c r="H657" s="929">
        <v>8.3333333333333332E-3</v>
      </c>
      <c r="I657" s="929">
        <v>0.25</v>
      </c>
      <c r="J657" s="923">
        <v>1113.8220909727127</v>
      </c>
      <c r="K657" s="922">
        <v>1</v>
      </c>
      <c r="L657" s="923">
        <v>1113.8220909727127</v>
      </c>
      <c r="M657" s="923">
        <f t="shared" si="10"/>
        <v>148.50961212969503</v>
      </c>
    </row>
    <row r="658" spans="2:13" ht="75">
      <c r="B658" s="921" t="s">
        <v>987</v>
      </c>
      <c r="C658" s="921" t="s">
        <v>985</v>
      </c>
      <c r="D658" s="922" t="s">
        <v>986</v>
      </c>
      <c r="E658" s="936">
        <v>1</v>
      </c>
      <c r="F658" s="947">
        <v>44196</v>
      </c>
      <c r="G658" s="923">
        <v>11880.768970375602</v>
      </c>
      <c r="H658" s="929">
        <v>8.3333333333333332E-3</v>
      </c>
      <c r="I658" s="929">
        <v>0.25</v>
      </c>
      <c r="J658" s="923">
        <v>8910.5767277817013</v>
      </c>
      <c r="K658" s="922">
        <v>1</v>
      </c>
      <c r="L658" s="923">
        <v>8910.5767277817013</v>
      </c>
      <c r="M658" s="923">
        <f t="shared" si="10"/>
        <v>1188.0768970375602</v>
      </c>
    </row>
    <row r="659" spans="2:13" ht="75">
      <c r="B659" s="921" t="s">
        <v>987</v>
      </c>
      <c r="C659" s="921" t="s">
        <v>985</v>
      </c>
      <c r="D659" s="922" t="s">
        <v>986</v>
      </c>
      <c r="E659" s="936">
        <v>1</v>
      </c>
      <c r="F659" s="947">
        <v>44196</v>
      </c>
      <c r="G659" s="923">
        <v>5940.3844851878011</v>
      </c>
      <c r="H659" s="929">
        <v>8.3333333333333332E-3</v>
      </c>
      <c r="I659" s="929">
        <v>0.25</v>
      </c>
      <c r="J659" s="923">
        <v>4455.2883638908506</v>
      </c>
      <c r="K659" s="922">
        <v>1</v>
      </c>
      <c r="L659" s="923">
        <v>4455.2883638908506</v>
      </c>
      <c r="M659" s="923">
        <f t="shared" si="10"/>
        <v>594.03844851878011</v>
      </c>
    </row>
    <row r="660" spans="2:13" ht="75">
      <c r="B660" s="921" t="s">
        <v>987</v>
      </c>
      <c r="C660" s="921" t="s">
        <v>985</v>
      </c>
      <c r="D660" s="922" t="s">
        <v>986</v>
      </c>
      <c r="E660" s="936">
        <v>1</v>
      </c>
      <c r="F660" s="947">
        <v>44196</v>
      </c>
      <c r="G660" s="923">
        <v>4455.2883638908506</v>
      </c>
      <c r="H660" s="929">
        <v>8.3333333333333332E-3</v>
      </c>
      <c r="I660" s="929">
        <v>0.25</v>
      </c>
      <c r="J660" s="923">
        <v>3341.4662729181382</v>
      </c>
      <c r="K660" s="922">
        <v>1</v>
      </c>
      <c r="L660" s="923">
        <v>3341.4662729181382</v>
      </c>
      <c r="M660" s="923">
        <f t="shared" si="10"/>
        <v>445.52883638908509</v>
      </c>
    </row>
    <row r="661" spans="2:13" ht="75">
      <c r="B661" s="921" t="s">
        <v>987</v>
      </c>
      <c r="C661" s="921" t="s">
        <v>985</v>
      </c>
      <c r="D661" s="922" t="s">
        <v>986</v>
      </c>
      <c r="E661" s="936">
        <v>1</v>
      </c>
      <c r="F661" s="947">
        <v>44196</v>
      </c>
      <c r="G661" s="923">
        <v>7425.4806064847517</v>
      </c>
      <c r="H661" s="929">
        <v>8.3333333333333332E-3</v>
      </c>
      <c r="I661" s="929">
        <v>0.25</v>
      </c>
      <c r="J661" s="923">
        <v>5569.110454863564</v>
      </c>
      <c r="K661" s="922">
        <v>1</v>
      </c>
      <c r="L661" s="923">
        <v>5569.110454863564</v>
      </c>
      <c r="M661" s="923">
        <f t="shared" si="10"/>
        <v>742.54806064847526</v>
      </c>
    </row>
    <row r="662" spans="2:13" ht="75">
      <c r="B662" s="921" t="s">
        <v>987</v>
      </c>
      <c r="C662" s="921" t="s">
        <v>985</v>
      </c>
      <c r="D662" s="922" t="s">
        <v>986</v>
      </c>
      <c r="E662" s="936">
        <v>1</v>
      </c>
      <c r="F662" s="947">
        <v>44196</v>
      </c>
      <c r="G662" s="923">
        <v>16336.057334266454</v>
      </c>
      <c r="H662" s="929">
        <v>8.3333333333333332E-3</v>
      </c>
      <c r="I662" s="929">
        <v>0.25</v>
      </c>
      <c r="J662" s="923">
        <v>12252.043000699839</v>
      </c>
      <c r="K662" s="922">
        <v>1</v>
      </c>
      <c r="L662" s="923">
        <v>12252.043000699839</v>
      </c>
      <c r="M662" s="923">
        <f t="shared" si="10"/>
        <v>1633.6057334266454</v>
      </c>
    </row>
    <row r="663" spans="2:13" ht="75">
      <c r="B663" s="921" t="s">
        <v>995</v>
      </c>
      <c r="C663" s="921" t="s">
        <v>985</v>
      </c>
      <c r="D663" s="922" t="s">
        <v>986</v>
      </c>
      <c r="E663" s="936">
        <v>1</v>
      </c>
      <c r="F663" s="947">
        <v>44196</v>
      </c>
      <c r="G663" s="923">
        <v>1329.0174638493293</v>
      </c>
      <c r="H663" s="929">
        <v>8.3333333333333332E-3</v>
      </c>
      <c r="I663" s="929">
        <v>0.25</v>
      </c>
      <c r="J663" s="923">
        <v>996.763097886997</v>
      </c>
      <c r="K663" s="922">
        <v>1</v>
      </c>
      <c r="L663" s="923">
        <v>996.763097886997</v>
      </c>
      <c r="M663" s="923">
        <f t="shared" si="10"/>
        <v>132.90174638493292</v>
      </c>
    </row>
    <row r="664" spans="2:13" ht="75">
      <c r="B664" s="921" t="s">
        <v>989</v>
      </c>
      <c r="C664" s="921" t="s">
        <v>985</v>
      </c>
      <c r="D664" s="922" t="s">
        <v>986</v>
      </c>
      <c r="E664" s="936">
        <v>1</v>
      </c>
      <c r="F664" s="947">
        <v>44196</v>
      </c>
      <c r="G664" s="923">
        <v>7677.3090304473726</v>
      </c>
      <c r="H664" s="929">
        <v>8.3333333333333332E-3</v>
      </c>
      <c r="I664" s="929">
        <v>0.25</v>
      </c>
      <c r="J664" s="923">
        <v>5757.9817728355292</v>
      </c>
      <c r="K664" s="922">
        <v>1</v>
      </c>
      <c r="L664" s="923">
        <v>5757.9817728355292</v>
      </c>
      <c r="M664" s="923">
        <f t="shared" si="10"/>
        <v>767.73090304473726</v>
      </c>
    </row>
    <row r="665" spans="2:13" ht="75">
      <c r="B665" s="921" t="s">
        <v>991</v>
      </c>
      <c r="C665" s="921" t="s">
        <v>985</v>
      </c>
      <c r="D665" s="922" t="s">
        <v>986</v>
      </c>
      <c r="E665" s="936">
        <v>1</v>
      </c>
      <c r="F665" s="947">
        <v>44196</v>
      </c>
      <c r="G665" s="923">
        <v>3671.3612929430783</v>
      </c>
      <c r="H665" s="929">
        <v>8.3333333333333332E-3</v>
      </c>
      <c r="I665" s="929">
        <v>0.25</v>
      </c>
      <c r="J665" s="923">
        <v>2753.5209697073087</v>
      </c>
      <c r="K665" s="922">
        <v>1</v>
      </c>
      <c r="L665" s="923">
        <v>2753.5209697073087</v>
      </c>
      <c r="M665" s="923">
        <f t="shared" si="10"/>
        <v>367.13612929430786</v>
      </c>
    </row>
    <row r="666" spans="2:13" ht="75">
      <c r="B666" s="921" t="s">
        <v>991</v>
      </c>
      <c r="C666" s="921" t="s">
        <v>985</v>
      </c>
      <c r="D666" s="922" t="s">
        <v>986</v>
      </c>
      <c r="E666" s="936">
        <v>1</v>
      </c>
      <c r="F666" s="947">
        <v>44196</v>
      </c>
      <c r="G666" s="923">
        <v>7342.7225858861566</v>
      </c>
      <c r="H666" s="929">
        <v>8.3333333333333332E-3</v>
      </c>
      <c r="I666" s="929">
        <v>0.25</v>
      </c>
      <c r="J666" s="923">
        <v>5507.0419394146174</v>
      </c>
      <c r="K666" s="922">
        <v>1</v>
      </c>
      <c r="L666" s="923">
        <v>5507.0419394146174</v>
      </c>
      <c r="M666" s="923">
        <f t="shared" si="10"/>
        <v>734.27225858861573</v>
      </c>
    </row>
    <row r="667" spans="2:13" ht="75">
      <c r="B667" s="921" t="s">
        <v>988</v>
      </c>
      <c r="C667" s="921" t="s">
        <v>985</v>
      </c>
      <c r="D667" s="922" t="s">
        <v>986</v>
      </c>
      <c r="E667" s="936">
        <v>1</v>
      </c>
      <c r="F667" s="947">
        <v>44196</v>
      </c>
      <c r="G667" s="923">
        <v>479.7892585900168</v>
      </c>
      <c r="H667" s="929">
        <v>8.3333333333333332E-3</v>
      </c>
      <c r="I667" s="929">
        <v>0.25</v>
      </c>
      <c r="J667" s="923">
        <v>359.84194394251261</v>
      </c>
      <c r="K667" s="922">
        <v>1</v>
      </c>
      <c r="L667" s="923">
        <v>359.84194394251261</v>
      </c>
      <c r="M667" s="923">
        <f t="shared" si="10"/>
        <v>47.978925859001684</v>
      </c>
    </row>
    <row r="668" spans="2:13" ht="75">
      <c r="B668" s="921" t="s">
        <v>988</v>
      </c>
      <c r="C668" s="921" t="s">
        <v>985</v>
      </c>
      <c r="D668" s="922" t="s">
        <v>986</v>
      </c>
      <c r="E668" s="936">
        <v>1</v>
      </c>
      <c r="F668" s="947">
        <v>44196</v>
      </c>
      <c r="G668" s="923">
        <v>1119.5082700433725</v>
      </c>
      <c r="H668" s="929">
        <v>8.3333333333333332E-3</v>
      </c>
      <c r="I668" s="929">
        <v>0.25</v>
      </c>
      <c r="J668" s="923">
        <v>839.63120253252941</v>
      </c>
      <c r="K668" s="922">
        <v>1</v>
      </c>
      <c r="L668" s="923">
        <v>839.63120253252941</v>
      </c>
      <c r="M668" s="923">
        <f t="shared" si="10"/>
        <v>111.95082700433726</v>
      </c>
    </row>
    <row r="669" spans="2:13" ht="75">
      <c r="B669" s="921" t="s">
        <v>988</v>
      </c>
      <c r="C669" s="921" t="s">
        <v>985</v>
      </c>
      <c r="D669" s="922" t="s">
        <v>986</v>
      </c>
      <c r="E669" s="936">
        <v>1</v>
      </c>
      <c r="F669" s="947">
        <v>44196</v>
      </c>
      <c r="G669" s="923">
        <v>1519.3326522017198</v>
      </c>
      <c r="H669" s="929">
        <v>8.3333333333333332E-3</v>
      </c>
      <c r="I669" s="929">
        <v>0.25</v>
      </c>
      <c r="J669" s="923">
        <v>1139.4994891512899</v>
      </c>
      <c r="K669" s="922">
        <v>1</v>
      </c>
      <c r="L669" s="923">
        <v>1139.4994891512899</v>
      </c>
      <c r="M669" s="923">
        <f t="shared" si="10"/>
        <v>151.93326522017199</v>
      </c>
    </row>
    <row r="670" spans="2:13" ht="75">
      <c r="B670" s="921" t="s">
        <v>988</v>
      </c>
      <c r="C670" s="921" t="s">
        <v>985</v>
      </c>
      <c r="D670" s="922" t="s">
        <v>986</v>
      </c>
      <c r="E670" s="936">
        <v>1</v>
      </c>
      <c r="F670" s="947">
        <v>44196</v>
      </c>
      <c r="G670" s="923">
        <v>28387.531133242661</v>
      </c>
      <c r="H670" s="929">
        <v>8.3333333333333332E-3</v>
      </c>
      <c r="I670" s="929">
        <v>0.25</v>
      </c>
      <c r="J670" s="923">
        <v>21290.648349931995</v>
      </c>
      <c r="K670" s="922">
        <v>1</v>
      </c>
      <c r="L670" s="923">
        <v>21290.648349931995</v>
      </c>
      <c r="M670" s="923">
        <f t="shared" si="10"/>
        <v>2838.7531133242665</v>
      </c>
    </row>
    <row r="671" spans="2:13" ht="75">
      <c r="B671" s="921" t="s">
        <v>988</v>
      </c>
      <c r="C671" s="921" t="s">
        <v>985</v>
      </c>
      <c r="D671" s="922" t="s">
        <v>986</v>
      </c>
      <c r="E671" s="936">
        <v>1</v>
      </c>
      <c r="F671" s="947">
        <v>44196</v>
      </c>
      <c r="G671" s="923">
        <v>3598.4194394251258</v>
      </c>
      <c r="H671" s="929">
        <v>8.3333333333333332E-3</v>
      </c>
      <c r="I671" s="929">
        <v>0.25</v>
      </c>
      <c r="J671" s="923">
        <v>2698.8145795688442</v>
      </c>
      <c r="K671" s="922">
        <v>1</v>
      </c>
      <c r="L671" s="923">
        <v>2698.8145795688442</v>
      </c>
      <c r="M671" s="923">
        <f t="shared" si="10"/>
        <v>359.84194394251261</v>
      </c>
    </row>
    <row r="672" spans="2:13" ht="75">
      <c r="B672" s="921" t="s">
        <v>988</v>
      </c>
      <c r="C672" s="921" t="s">
        <v>985</v>
      </c>
      <c r="D672" s="922" t="s">
        <v>986</v>
      </c>
      <c r="E672" s="936">
        <v>1</v>
      </c>
      <c r="F672" s="947">
        <v>44196</v>
      </c>
      <c r="G672" s="923">
        <v>6157.2954852385492</v>
      </c>
      <c r="H672" s="929">
        <v>8.3333333333333332E-3</v>
      </c>
      <c r="I672" s="929">
        <v>0.25</v>
      </c>
      <c r="J672" s="923">
        <v>4617.9716139289121</v>
      </c>
      <c r="K672" s="922">
        <v>1</v>
      </c>
      <c r="L672" s="923">
        <v>4617.9716139289121</v>
      </c>
      <c r="M672" s="923">
        <f t="shared" si="10"/>
        <v>615.72954852385499</v>
      </c>
    </row>
    <row r="673" spans="2:13" ht="75">
      <c r="B673" s="921" t="s">
        <v>988</v>
      </c>
      <c r="C673" s="921" t="s">
        <v>985</v>
      </c>
      <c r="D673" s="922" t="s">
        <v>986</v>
      </c>
      <c r="E673" s="936">
        <v>1</v>
      </c>
      <c r="F673" s="947">
        <v>44196</v>
      </c>
      <c r="G673" s="923">
        <v>9755.7149246636745</v>
      </c>
      <c r="H673" s="929">
        <v>8.3333333333333332E-3</v>
      </c>
      <c r="I673" s="929">
        <v>0.25</v>
      </c>
      <c r="J673" s="923">
        <v>7316.7861934977554</v>
      </c>
      <c r="K673" s="922">
        <v>1</v>
      </c>
      <c r="L673" s="923">
        <v>7316.7861934977554</v>
      </c>
      <c r="M673" s="923">
        <f t="shared" si="10"/>
        <v>975.57149246636754</v>
      </c>
    </row>
    <row r="674" spans="2:13" ht="75">
      <c r="B674" s="921" t="s">
        <v>988</v>
      </c>
      <c r="C674" s="921" t="s">
        <v>985</v>
      </c>
      <c r="D674" s="922" t="s">
        <v>986</v>
      </c>
      <c r="E674" s="936">
        <v>1</v>
      </c>
      <c r="F674" s="947">
        <v>44196</v>
      </c>
      <c r="G674" s="923">
        <v>12154.661217613759</v>
      </c>
      <c r="H674" s="929">
        <v>8.3333333333333332E-3</v>
      </c>
      <c r="I674" s="929">
        <v>0.25</v>
      </c>
      <c r="J674" s="923">
        <v>9115.9959132103195</v>
      </c>
      <c r="K674" s="922">
        <v>1</v>
      </c>
      <c r="L674" s="923">
        <v>9115.9959132103195</v>
      </c>
      <c r="M674" s="923">
        <f t="shared" si="10"/>
        <v>1215.4661217613759</v>
      </c>
    </row>
    <row r="675" spans="2:13" ht="75">
      <c r="B675" s="921" t="s">
        <v>988</v>
      </c>
      <c r="C675" s="921" t="s">
        <v>985</v>
      </c>
      <c r="D675" s="922" t="s">
        <v>986</v>
      </c>
      <c r="E675" s="936">
        <v>1</v>
      </c>
      <c r="F675" s="947">
        <v>44196</v>
      </c>
      <c r="G675" s="923">
        <v>4717.9277094684985</v>
      </c>
      <c r="H675" s="929">
        <v>8.3333333333333332E-3</v>
      </c>
      <c r="I675" s="929">
        <v>0.25</v>
      </c>
      <c r="J675" s="923">
        <v>3538.4457821013739</v>
      </c>
      <c r="K675" s="922">
        <v>1</v>
      </c>
      <c r="L675" s="923">
        <v>3538.4457821013739</v>
      </c>
      <c r="M675" s="923">
        <f t="shared" si="10"/>
        <v>471.79277094684988</v>
      </c>
    </row>
    <row r="676" spans="2:13" ht="75">
      <c r="B676" s="921" t="s">
        <v>996</v>
      </c>
      <c r="C676" s="921" t="s">
        <v>985</v>
      </c>
      <c r="D676" s="922" t="s">
        <v>994</v>
      </c>
      <c r="E676" s="936">
        <v>0</v>
      </c>
      <c r="F676" s="947">
        <v>44196</v>
      </c>
      <c r="G676" s="923">
        <v>113.44232819074334</v>
      </c>
      <c r="H676" s="929">
        <v>8.3333333333333332E-3</v>
      </c>
      <c r="I676" s="929">
        <v>0.25</v>
      </c>
      <c r="J676" s="923">
        <v>85.081746143057501</v>
      </c>
      <c r="K676" s="922">
        <v>1</v>
      </c>
      <c r="L676" s="923">
        <v>0</v>
      </c>
      <c r="M676" s="923" t="str">
        <f t="shared" si="10"/>
        <v/>
      </c>
    </row>
    <row r="677" spans="2:13" ht="75">
      <c r="B677" s="921" t="s">
        <v>996</v>
      </c>
      <c r="C677" s="921" t="s">
        <v>985</v>
      </c>
      <c r="D677" s="922" t="s">
        <v>994</v>
      </c>
      <c r="E677" s="936">
        <v>0</v>
      </c>
      <c r="F677" s="947">
        <v>44196</v>
      </c>
      <c r="G677" s="923">
        <v>113.44232819074334</v>
      </c>
      <c r="H677" s="929">
        <v>8.3333333333333332E-3</v>
      </c>
      <c r="I677" s="929">
        <v>0.25</v>
      </c>
      <c r="J677" s="923">
        <v>85.081746143057501</v>
      </c>
      <c r="K677" s="922">
        <v>1</v>
      </c>
      <c r="L677" s="923">
        <v>0</v>
      </c>
      <c r="M677" s="923" t="str">
        <f t="shared" si="10"/>
        <v/>
      </c>
    </row>
    <row r="678" spans="2:13" ht="75">
      <c r="B678" s="921" t="s">
        <v>984</v>
      </c>
      <c r="C678" s="921" t="s">
        <v>985</v>
      </c>
      <c r="D678" s="922" t="s">
        <v>986</v>
      </c>
      <c r="E678" s="936">
        <v>1</v>
      </c>
      <c r="F678" s="947">
        <v>44196</v>
      </c>
      <c r="G678" s="923">
        <v>456.60349305277197</v>
      </c>
      <c r="H678" s="929">
        <v>8.3333333333333332E-3</v>
      </c>
      <c r="I678" s="929">
        <v>0.25</v>
      </c>
      <c r="J678" s="923">
        <v>342.45261978957899</v>
      </c>
      <c r="K678" s="922">
        <v>1</v>
      </c>
      <c r="L678" s="923">
        <v>342.45261978957899</v>
      </c>
      <c r="M678" s="923">
        <f t="shared" si="10"/>
        <v>45.660349305277201</v>
      </c>
    </row>
    <row r="679" spans="2:13" ht="75">
      <c r="B679" s="921" t="s">
        <v>984</v>
      </c>
      <c r="C679" s="921" t="s">
        <v>985</v>
      </c>
      <c r="D679" s="922" t="s">
        <v>986</v>
      </c>
      <c r="E679" s="936">
        <v>1</v>
      </c>
      <c r="F679" s="947">
        <v>44196</v>
      </c>
      <c r="G679" s="923">
        <v>456.60349305277197</v>
      </c>
      <c r="H679" s="929">
        <v>8.3333333333333332E-3</v>
      </c>
      <c r="I679" s="929">
        <v>0.25</v>
      </c>
      <c r="J679" s="923">
        <v>342.45261978957899</v>
      </c>
      <c r="K679" s="922">
        <v>1</v>
      </c>
      <c r="L679" s="923">
        <v>342.45261978957899</v>
      </c>
      <c r="M679" s="923">
        <f t="shared" si="10"/>
        <v>45.660349305277201</v>
      </c>
    </row>
    <row r="680" spans="2:13" ht="75">
      <c r="B680" s="921" t="s">
        <v>984</v>
      </c>
      <c r="C680" s="921" t="s">
        <v>985</v>
      </c>
      <c r="D680" s="922" t="s">
        <v>986</v>
      </c>
      <c r="E680" s="936">
        <v>1</v>
      </c>
      <c r="F680" s="947">
        <v>44196</v>
      </c>
      <c r="G680" s="923">
        <v>456.60349305277197</v>
      </c>
      <c r="H680" s="929">
        <v>8.3333333333333332E-3</v>
      </c>
      <c r="I680" s="929">
        <v>0.25</v>
      </c>
      <c r="J680" s="923">
        <v>342.45261978957899</v>
      </c>
      <c r="K680" s="922">
        <v>1</v>
      </c>
      <c r="L680" s="923">
        <v>342.45261978957899</v>
      </c>
      <c r="M680" s="923">
        <f t="shared" si="10"/>
        <v>45.660349305277201</v>
      </c>
    </row>
    <row r="681" spans="2:13" ht="75">
      <c r="B681" s="921" t="s">
        <v>984</v>
      </c>
      <c r="C681" s="921" t="s">
        <v>985</v>
      </c>
      <c r="D681" s="922" t="s">
        <v>986</v>
      </c>
      <c r="E681" s="936">
        <v>1</v>
      </c>
      <c r="F681" s="947">
        <v>44196</v>
      </c>
      <c r="G681" s="923">
        <v>456.60349305277197</v>
      </c>
      <c r="H681" s="929">
        <v>8.3333333333333332E-3</v>
      </c>
      <c r="I681" s="929">
        <v>0.25</v>
      </c>
      <c r="J681" s="923">
        <v>342.45261978957899</v>
      </c>
      <c r="K681" s="922">
        <v>1</v>
      </c>
      <c r="L681" s="923">
        <v>342.45261978957899</v>
      </c>
      <c r="M681" s="923">
        <f t="shared" si="10"/>
        <v>45.660349305277201</v>
      </c>
    </row>
    <row r="682" spans="2:13" ht="75">
      <c r="B682" s="921" t="s">
        <v>987</v>
      </c>
      <c r="C682" s="921" t="s">
        <v>985</v>
      </c>
      <c r="D682" s="922" t="s">
        <v>986</v>
      </c>
      <c r="E682" s="936">
        <v>1</v>
      </c>
      <c r="F682" s="947">
        <v>44196</v>
      </c>
      <c r="G682" s="923">
        <v>1485.0961212969503</v>
      </c>
      <c r="H682" s="929">
        <v>8.3333333333333332E-3</v>
      </c>
      <c r="I682" s="929">
        <v>0.25</v>
      </c>
      <c r="J682" s="923">
        <v>1113.8220909727127</v>
      </c>
      <c r="K682" s="922">
        <v>1</v>
      </c>
      <c r="L682" s="923">
        <v>1113.8220909727127</v>
      </c>
      <c r="M682" s="923">
        <f t="shared" si="10"/>
        <v>148.50961212969503</v>
      </c>
    </row>
    <row r="683" spans="2:13" ht="75">
      <c r="B683" s="921" t="s">
        <v>987</v>
      </c>
      <c r="C683" s="921" t="s">
        <v>985</v>
      </c>
      <c r="D683" s="922" t="s">
        <v>986</v>
      </c>
      <c r="E683" s="936">
        <v>1</v>
      </c>
      <c r="F683" s="947">
        <v>44196</v>
      </c>
      <c r="G683" s="923">
        <v>1485.0961212969503</v>
      </c>
      <c r="H683" s="929">
        <v>8.3333333333333332E-3</v>
      </c>
      <c r="I683" s="929">
        <v>0.25</v>
      </c>
      <c r="J683" s="923">
        <v>1113.8220909727127</v>
      </c>
      <c r="K683" s="922">
        <v>1</v>
      </c>
      <c r="L683" s="923">
        <v>1113.8220909727127</v>
      </c>
      <c r="M683" s="923">
        <f t="shared" si="10"/>
        <v>148.50961212969503</v>
      </c>
    </row>
    <row r="684" spans="2:13" ht="75">
      <c r="B684" s="921" t="s">
        <v>989</v>
      </c>
      <c r="C684" s="921" t="s">
        <v>985</v>
      </c>
      <c r="D684" s="922" t="s">
        <v>986</v>
      </c>
      <c r="E684" s="936">
        <v>1</v>
      </c>
      <c r="F684" s="947">
        <v>44196</v>
      </c>
      <c r="G684" s="923">
        <v>2559.1030101491242</v>
      </c>
      <c r="H684" s="929">
        <v>8.3333333333333332E-3</v>
      </c>
      <c r="I684" s="929">
        <v>0.25</v>
      </c>
      <c r="J684" s="923">
        <v>1919.3272576118432</v>
      </c>
      <c r="K684" s="922">
        <v>1</v>
      </c>
      <c r="L684" s="923">
        <v>1919.3272576118432</v>
      </c>
      <c r="M684" s="923">
        <f t="shared" si="10"/>
        <v>255.91030101491242</v>
      </c>
    </row>
    <row r="685" spans="2:13" ht="75">
      <c r="B685" s="921" t="s">
        <v>988</v>
      </c>
      <c r="C685" s="921" t="s">
        <v>985</v>
      </c>
      <c r="D685" s="922" t="s">
        <v>986</v>
      </c>
      <c r="E685" s="936">
        <v>1</v>
      </c>
      <c r="F685" s="947">
        <v>44196</v>
      </c>
      <c r="G685" s="923">
        <v>1039.5433936117031</v>
      </c>
      <c r="H685" s="929">
        <v>8.3333333333333332E-3</v>
      </c>
      <c r="I685" s="929">
        <v>0.25</v>
      </c>
      <c r="J685" s="923">
        <v>779.65754520877726</v>
      </c>
      <c r="K685" s="922">
        <v>1</v>
      </c>
      <c r="L685" s="923">
        <v>779.65754520877726</v>
      </c>
      <c r="M685" s="923">
        <f t="shared" si="10"/>
        <v>103.95433936117031</v>
      </c>
    </row>
    <row r="686" spans="2:13" ht="75">
      <c r="B686" s="921" t="s">
        <v>988</v>
      </c>
      <c r="C686" s="921" t="s">
        <v>985</v>
      </c>
      <c r="D686" s="922" t="s">
        <v>986</v>
      </c>
      <c r="E686" s="936">
        <v>1</v>
      </c>
      <c r="F686" s="947">
        <v>44196</v>
      </c>
      <c r="G686" s="923">
        <v>399.82438215834736</v>
      </c>
      <c r="H686" s="929">
        <v>8.3333333333333332E-3</v>
      </c>
      <c r="I686" s="929">
        <v>0.25</v>
      </c>
      <c r="J686" s="923">
        <v>299.86828661876052</v>
      </c>
      <c r="K686" s="922">
        <v>1</v>
      </c>
      <c r="L686" s="923">
        <v>299.86828661876052</v>
      </c>
      <c r="M686" s="923">
        <f t="shared" si="10"/>
        <v>39.98243821583474</v>
      </c>
    </row>
    <row r="687" spans="2:13" ht="75">
      <c r="B687" s="921" t="s">
        <v>988</v>
      </c>
      <c r="C687" s="921" t="s">
        <v>985</v>
      </c>
      <c r="D687" s="922" t="s">
        <v>986</v>
      </c>
      <c r="E687" s="936">
        <v>1</v>
      </c>
      <c r="F687" s="947">
        <v>44196</v>
      </c>
      <c r="G687" s="923">
        <v>2398.9462929500842</v>
      </c>
      <c r="H687" s="929">
        <v>8.3333333333333332E-3</v>
      </c>
      <c r="I687" s="929">
        <v>0.25</v>
      </c>
      <c r="J687" s="923">
        <v>1799.2097197125631</v>
      </c>
      <c r="K687" s="922">
        <v>1</v>
      </c>
      <c r="L687" s="923">
        <v>1799.2097197125631</v>
      </c>
      <c r="M687" s="923">
        <f t="shared" si="10"/>
        <v>239.89462929500843</v>
      </c>
    </row>
    <row r="688" spans="2:13" ht="75">
      <c r="B688" s="921" t="s">
        <v>988</v>
      </c>
      <c r="C688" s="921" t="s">
        <v>985</v>
      </c>
      <c r="D688" s="922" t="s">
        <v>986</v>
      </c>
      <c r="E688" s="936">
        <v>1</v>
      </c>
      <c r="F688" s="947">
        <v>44196</v>
      </c>
      <c r="G688" s="923">
        <v>1199.4731464750421</v>
      </c>
      <c r="H688" s="929">
        <v>8.3333333333333332E-3</v>
      </c>
      <c r="I688" s="929">
        <v>0.25</v>
      </c>
      <c r="J688" s="923">
        <v>899.60485985628156</v>
      </c>
      <c r="K688" s="922">
        <v>1</v>
      </c>
      <c r="L688" s="923">
        <v>899.60485985628156</v>
      </c>
      <c r="M688" s="923">
        <f t="shared" si="10"/>
        <v>119.94731464750421</v>
      </c>
    </row>
    <row r="689" spans="2:13" ht="75">
      <c r="B689" s="921" t="s">
        <v>988</v>
      </c>
      <c r="C689" s="921" t="s">
        <v>985</v>
      </c>
      <c r="D689" s="922" t="s">
        <v>986</v>
      </c>
      <c r="E689" s="936">
        <v>1</v>
      </c>
      <c r="F689" s="947">
        <v>44196</v>
      </c>
      <c r="G689" s="923">
        <v>1519.3326522017198</v>
      </c>
      <c r="H689" s="929">
        <v>8.3333333333333332E-3</v>
      </c>
      <c r="I689" s="929">
        <v>0.25</v>
      </c>
      <c r="J689" s="923">
        <v>1139.4994891512899</v>
      </c>
      <c r="K689" s="922">
        <v>1</v>
      </c>
      <c r="L689" s="923">
        <v>1139.4994891512899</v>
      </c>
      <c r="M689" s="923">
        <f t="shared" si="10"/>
        <v>151.93326522017199</v>
      </c>
    </row>
    <row r="690" spans="2:13" ht="75">
      <c r="B690" s="921" t="s">
        <v>988</v>
      </c>
      <c r="C690" s="921" t="s">
        <v>985</v>
      </c>
      <c r="D690" s="922" t="s">
        <v>986</v>
      </c>
      <c r="E690" s="936">
        <v>1</v>
      </c>
      <c r="F690" s="947">
        <v>44196</v>
      </c>
      <c r="G690" s="923">
        <v>8076.4525195986162</v>
      </c>
      <c r="H690" s="929">
        <v>8.3333333333333332E-3</v>
      </c>
      <c r="I690" s="929">
        <v>0.25</v>
      </c>
      <c r="J690" s="923">
        <v>6057.3393896989619</v>
      </c>
      <c r="K690" s="922">
        <v>1</v>
      </c>
      <c r="L690" s="923">
        <v>6057.3393896989619</v>
      </c>
      <c r="M690" s="923">
        <f t="shared" si="10"/>
        <v>807.64525195986164</v>
      </c>
    </row>
    <row r="691" spans="2:13" ht="75">
      <c r="B691" s="921" t="s">
        <v>988</v>
      </c>
      <c r="C691" s="921" t="s">
        <v>985</v>
      </c>
      <c r="D691" s="922" t="s">
        <v>986</v>
      </c>
      <c r="E691" s="936">
        <v>1</v>
      </c>
      <c r="F691" s="947">
        <v>44196</v>
      </c>
      <c r="G691" s="923">
        <v>6077.3306088068794</v>
      </c>
      <c r="H691" s="929">
        <v>8.3333333333333332E-3</v>
      </c>
      <c r="I691" s="929">
        <v>0.25</v>
      </c>
      <c r="J691" s="923">
        <v>4557.9979566051597</v>
      </c>
      <c r="K691" s="922">
        <v>1</v>
      </c>
      <c r="L691" s="923">
        <v>4557.9979566051597</v>
      </c>
      <c r="M691" s="923">
        <f t="shared" si="10"/>
        <v>607.73306088068796</v>
      </c>
    </row>
    <row r="692" spans="2:13" ht="75">
      <c r="B692" s="921" t="s">
        <v>988</v>
      </c>
      <c r="C692" s="921" t="s">
        <v>985</v>
      </c>
      <c r="D692" s="922" t="s">
        <v>986</v>
      </c>
      <c r="E692" s="936">
        <v>1</v>
      </c>
      <c r="F692" s="947">
        <v>44196</v>
      </c>
      <c r="G692" s="923">
        <v>4957.8223387635071</v>
      </c>
      <c r="H692" s="929">
        <v>8.3333333333333332E-3</v>
      </c>
      <c r="I692" s="929">
        <v>0.25</v>
      </c>
      <c r="J692" s="923">
        <v>3718.3667540726301</v>
      </c>
      <c r="K692" s="922">
        <v>1</v>
      </c>
      <c r="L692" s="923">
        <v>3718.3667540726301</v>
      </c>
      <c r="M692" s="923">
        <f t="shared" si="10"/>
        <v>495.78223387635074</v>
      </c>
    </row>
    <row r="693" spans="2:13" ht="75">
      <c r="B693" s="921" t="s">
        <v>988</v>
      </c>
      <c r="C693" s="921" t="s">
        <v>985</v>
      </c>
      <c r="D693" s="922" t="s">
        <v>986</v>
      </c>
      <c r="E693" s="936">
        <v>1</v>
      </c>
      <c r="F693" s="947">
        <v>44196</v>
      </c>
      <c r="G693" s="923">
        <v>1039.5433936117031</v>
      </c>
      <c r="H693" s="929">
        <v>8.3333333333333332E-3</v>
      </c>
      <c r="I693" s="929">
        <v>0.25</v>
      </c>
      <c r="J693" s="923">
        <v>779.65754520877726</v>
      </c>
      <c r="K693" s="922">
        <v>1</v>
      </c>
      <c r="L693" s="923">
        <v>779.65754520877726</v>
      </c>
      <c r="M693" s="923">
        <f t="shared" si="10"/>
        <v>103.95433936117031</v>
      </c>
    </row>
    <row r="694" spans="2:13" ht="75">
      <c r="B694" s="921" t="s">
        <v>988</v>
      </c>
      <c r="C694" s="921" t="s">
        <v>985</v>
      </c>
      <c r="D694" s="922" t="s">
        <v>986</v>
      </c>
      <c r="E694" s="936">
        <v>1</v>
      </c>
      <c r="F694" s="947">
        <v>44196</v>
      </c>
      <c r="G694" s="923">
        <v>3678.3843158567956</v>
      </c>
      <c r="H694" s="929">
        <v>8.3333333333333332E-3</v>
      </c>
      <c r="I694" s="929">
        <v>0.25</v>
      </c>
      <c r="J694" s="923">
        <v>2758.7882368925966</v>
      </c>
      <c r="K694" s="922">
        <v>1</v>
      </c>
      <c r="L694" s="923">
        <v>2758.7882368925966</v>
      </c>
      <c r="M694" s="923">
        <f t="shared" si="10"/>
        <v>367.83843158567959</v>
      </c>
    </row>
    <row r="695" spans="2:13" ht="75">
      <c r="B695" s="921" t="s">
        <v>996</v>
      </c>
      <c r="C695" s="921" t="s">
        <v>985</v>
      </c>
      <c r="D695" s="922" t="s">
        <v>994</v>
      </c>
      <c r="E695" s="936">
        <v>0</v>
      </c>
      <c r="F695" s="947">
        <v>44196</v>
      </c>
      <c r="G695" s="923">
        <v>113.44232819074334</v>
      </c>
      <c r="H695" s="929">
        <v>8.3333333333333332E-3</v>
      </c>
      <c r="I695" s="929">
        <v>0.25</v>
      </c>
      <c r="J695" s="923">
        <v>85.081746143057501</v>
      </c>
      <c r="K695" s="922">
        <v>1</v>
      </c>
      <c r="L695" s="923">
        <v>0</v>
      </c>
      <c r="M695" s="923" t="str">
        <f t="shared" si="10"/>
        <v/>
      </c>
    </row>
    <row r="696" spans="2:13" ht="75">
      <c r="B696" s="921" t="s">
        <v>984</v>
      </c>
      <c r="C696" s="921" t="s">
        <v>985</v>
      </c>
      <c r="D696" s="922" t="s">
        <v>986</v>
      </c>
      <c r="E696" s="936">
        <v>1</v>
      </c>
      <c r="F696" s="947">
        <v>44196</v>
      </c>
      <c r="G696" s="923">
        <v>456.60349305277197</v>
      </c>
      <c r="H696" s="929">
        <v>8.3333333333333332E-3</v>
      </c>
      <c r="I696" s="929">
        <v>0.25</v>
      </c>
      <c r="J696" s="923">
        <v>342.45261978957899</v>
      </c>
      <c r="K696" s="922">
        <v>1</v>
      </c>
      <c r="L696" s="923">
        <v>342.45261978957899</v>
      </c>
      <c r="M696" s="923">
        <f t="shared" si="10"/>
        <v>45.660349305277201</v>
      </c>
    </row>
    <row r="697" spans="2:13" ht="75">
      <c r="B697" s="921" t="s">
        <v>984</v>
      </c>
      <c r="C697" s="921" t="s">
        <v>985</v>
      </c>
      <c r="D697" s="922" t="s">
        <v>986</v>
      </c>
      <c r="E697" s="936">
        <v>1</v>
      </c>
      <c r="F697" s="947">
        <v>44196</v>
      </c>
      <c r="G697" s="923">
        <v>456.60349305277197</v>
      </c>
      <c r="H697" s="929">
        <v>8.3333333333333332E-3</v>
      </c>
      <c r="I697" s="929">
        <v>0.25</v>
      </c>
      <c r="J697" s="923">
        <v>342.45261978957899</v>
      </c>
      <c r="K697" s="922">
        <v>1</v>
      </c>
      <c r="L697" s="923">
        <v>342.45261978957899</v>
      </c>
      <c r="M697" s="923">
        <f t="shared" si="10"/>
        <v>45.660349305277201</v>
      </c>
    </row>
    <row r="698" spans="2:13" ht="75">
      <c r="B698" s="921" t="s">
        <v>988</v>
      </c>
      <c r="C698" s="921" t="s">
        <v>985</v>
      </c>
      <c r="D698" s="922" t="s">
        <v>986</v>
      </c>
      <c r="E698" s="936">
        <v>1</v>
      </c>
      <c r="F698" s="947">
        <v>44196</v>
      </c>
      <c r="G698" s="923">
        <v>239.8946292950084</v>
      </c>
      <c r="H698" s="929">
        <v>8.3333333333333332E-3</v>
      </c>
      <c r="I698" s="929">
        <v>0.25</v>
      </c>
      <c r="J698" s="923">
        <v>179.92097197125631</v>
      </c>
      <c r="K698" s="922">
        <v>1</v>
      </c>
      <c r="L698" s="923">
        <v>179.92097197125631</v>
      </c>
      <c r="M698" s="923">
        <f t="shared" si="10"/>
        <v>23.989462929500842</v>
      </c>
    </row>
    <row r="699" spans="2:13" ht="75">
      <c r="B699" s="921" t="s">
        <v>988</v>
      </c>
      <c r="C699" s="921" t="s">
        <v>985</v>
      </c>
      <c r="D699" s="922" t="s">
        <v>986</v>
      </c>
      <c r="E699" s="936">
        <v>1</v>
      </c>
      <c r="F699" s="947">
        <v>44196</v>
      </c>
      <c r="G699" s="923">
        <v>399.82438215834736</v>
      </c>
      <c r="H699" s="929">
        <v>8.3333333333333332E-3</v>
      </c>
      <c r="I699" s="929">
        <v>0.25</v>
      </c>
      <c r="J699" s="923">
        <v>299.86828661876052</v>
      </c>
      <c r="K699" s="922">
        <v>1</v>
      </c>
      <c r="L699" s="923">
        <v>299.86828661876052</v>
      </c>
      <c r="M699" s="923">
        <f t="shared" si="10"/>
        <v>39.98243821583474</v>
      </c>
    </row>
    <row r="700" spans="2:13" ht="75">
      <c r="B700" s="921" t="s">
        <v>988</v>
      </c>
      <c r="C700" s="921" t="s">
        <v>985</v>
      </c>
      <c r="D700" s="922" t="s">
        <v>986</v>
      </c>
      <c r="E700" s="936">
        <v>1</v>
      </c>
      <c r="F700" s="947">
        <v>44196</v>
      </c>
      <c r="G700" s="923">
        <v>79.964876431669467</v>
      </c>
      <c r="H700" s="929">
        <v>8.3333333333333332E-3</v>
      </c>
      <c r="I700" s="929">
        <v>0.25</v>
      </c>
      <c r="J700" s="923">
        <v>59.9736573237521</v>
      </c>
      <c r="K700" s="922">
        <v>1</v>
      </c>
      <c r="L700" s="923">
        <v>59.9736573237521</v>
      </c>
      <c r="M700" s="923">
        <f t="shared" si="10"/>
        <v>7.9964876431669474</v>
      </c>
    </row>
    <row r="701" spans="2:13" ht="75">
      <c r="B701" s="921" t="s">
        <v>988</v>
      </c>
      <c r="C701" s="921" t="s">
        <v>985</v>
      </c>
      <c r="D701" s="922" t="s">
        <v>986</v>
      </c>
      <c r="E701" s="936">
        <v>1</v>
      </c>
      <c r="F701" s="947">
        <v>44196</v>
      </c>
      <c r="G701" s="923">
        <v>319.85950572667787</v>
      </c>
      <c r="H701" s="929">
        <v>8.3333333333333332E-3</v>
      </c>
      <c r="I701" s="929">
        <v>0.25</v>
      </c>
      <c r="J701" s="923">
        <v>239.8946292950084</v>
      </c>
      <c r="K701" s="922">
        <v>1</v>
      </c>
      <c r="L701" s="923">
        <v>239.8946292950084</v>
      </c>
      <c r="M701" s="923">
        <f t="shared" si="10"/>
        <v>31.98595057266779</v>
      </c>
    </row>
    <row r="702" spans="2:13" ht="75">
      <c r="B702" s="921" t="s">
        <v>988</v>
      </c>
      <c r="C702" s="921" t="s">
        <v>985</v>
      </c>
      <c r="D702" s="922" t="s">
        <v>986</v>
      </c>
      <c r="E702" s="936">
        <v>1</v>
      </c>
      <c r="F702" s="947">
        <v>44196</v>
      </c>
      <c r="G702" s="923">
        <v>399.82438215834736</v>
      </c>
      <c r="H702" s="929">
        <v>8.3333333333333332E-3</v>
      </c>
      <c r="I702" s="929">
        <v>0.25</v>
      </c>
      <c r="J702" s="923">
        <v>299.86828661876052</v>
      </c>
      <c r="K702" s="922">
        <v>1</v>
      </c>
      <c r="L702" s="923">
        <v>299.86828661876052</v>
      </c>
      <c r="M702" s="923">
        <f t="shared" si="10"/>
        <v>39.98243821583474</v>
      </c>
    </row>
    <row r="703" spans="2:13" ht="75">
      <c r="B703" s="921" t="s">
        <v>988</v>
      </c>
      <c r="C703" s="921" t="s">
        <v>985</v>
      </c>
      <c r="D703" s="922" t="s">
        <v>986</v>
      </c>
      <c r="E703" s="936">
        <v>1</v>
      </c>
      <c r="F703" s="947">
        <v>44196</v>
      </c>
      <c r="G703" s="923">
        <v>799.64876431669472</v>
      </c>
      <c r="H703" s="929">
        <v>8.3333333333333332E-3</v>
      </c>
      <c r="I703" s="929">
        <v>0.25</v>
      </c>
      <c r="J703" s="923">
        <v>599.73657323752104</v>
      </c>
      <c r="K703" s="922">
        <v>1</v>
      </c>
      <c r="L703" s="923">
        <v>599.73657323752104</v>
      </c>
      <c r="M703" s="923">
        <f t="shared" si="10"/>
        <v>79.964876431669481</v>
      </c>
    </row>
    <row r="704" spans="2:13" ht="75">
      <c r="B704" s="921" t="s">
        <v>984</v>
      </c>
      <c r="C704" s="921" t="s">
        <v>985</v>
      </c>
      <c r="D704" s="922" t="s">
        <v>986</v>
      </c>
      <c r="E704" s="936">
        <v>1</v>
      </c>
      <c r="F704" s="947">
        <v>44196</v>
      </c>
      <c r="G704" s="923">
        <v>5935.845409686036</v>
      </c>
      <c r="H704" s="929">
        <v>8.3333333333333332E-3</v>
      </c>
      <c r="I704" s="929">
        <v>0.25</v>
      </c>
      <c r="J704" s="923">
        <v>4451.8840572645267</v>
      </c>
      <c r="K704" s="922">
        <v>1</v>
      </c>
      <c r="L704" s="923">
        <v>4451.8840572645267</v>
      </c>
      <c r="M704" s="923">
        <f t="shared" si="10"/>
        <v>593.58454096860362</v>
      </c>
    </row>
    <row r="705" spans="2:13" ht="75">
      <c r="B705" s="921" t="s">
        <v>984</v>
      </c>
      <c r="C705" s="921" t="s">
        <v>985</v>
      </c>
      <c r="D705" s="922" t="s">
        <v>986</v>
      </c>
      <c r="E705" s="936">
        <v>1</v>
      </c>
      <c r="F705" s="947">
        <v>44196</v>
      </c>
      <c r="G705" s="923">
        <v>3652.8279444221757</v>
      </c>
      <c r="H705" s="929">
        <v>8.3333333333333332E-3</v>
      </c>
      <c r="I705" s="929">
        <v>0.25</v>
      </c>
      <c r="J705" s="923">
        <v>2739.6209583166319</v>
      </c>
      <c r="K705" s="922">
        <v>1</v>
      </c>
      <c r="L705" s="923">
        <v>2739.6209583166319</v>
      </c>
      <c r="M705" s="923">
        <f t="shared" si="10"/>
        <v>365.28279444221761</v>
      </c>
    </row>
    <row r="706" spans="2:13" ht="75">
      <c r="B706" s="921" t="s">
        <v>984</v>
      </c>
      <c r="C706" s="921" t="s">
        <v>985</v>
      </c>
      <c r="D706" s="922" t="s">
        <v>986</v>
      </c>
      <c r="E706" s="936">
        <v>1</v>
      </c>
      <c r="F706" s="947">
        <v>44196</v>
      </c>
      <c r="G706" s="923">
        <v>7305.6558888443515</v>
      </c>
      <c r="H706" s="929">
        <v>8.3333333333333332E-3</v>
      </c>
      <c r="I706" s="929">
        <v>0.25</v>
      </c>
      <c r="J706" s="923">
        <v>5479.2419166332638</v>
      </c>
      <c r="K706" s="922">
        <v>1</v>
      </c>
      <c r="L706" s="923">
        <v>5479.2419166332638</v>
      </c>
      <c r="M706" s="923">
        <f t="shared" si="10"/>
        <v>730.56558888443521</v>
      </c>
    </row>
    <row r="707" spans="2:13" ht="75">
      <c r="B707" s="921" t="s">
        <v>984</v>
      </c>
      <c r="C707" s="921" t="s">
        <v>985</v>
      </c>
      <c r="D707" s="922" t="s">
        <v>986</v>
      </c>
      <c r="E707" s="936">
        <v>1</v>
      </c>
      <c r="F707" s="947">
        <v>44196</v>
      </c>
      <c r="G707" s="923">
        <v>6849.0523957915793</v>
      </c>
      <c r="H707" s="929">
        <v>8.3333333333333332E-3</v>
      </c>
      <c r="I707" s="929">
        <v>0.25</v>
      </c>
      <c r="J707" s="923">
        <v>5136.7892968436845</v>
      </c>
      <c r="K707" s="922">
        <v>1</v>
      </c>
      <c r="L707" s="923">
        <v>5136.7892968436845</v>
      </c>
      <c r="M707" s="923">
        <f t="shared" si="10"/>
        <v>684.90523957915798</v>
      </c>
    </row>
    <row r="708" spans="2:13" ht="75">
      <c r="B708" s="921" t="s">
        <v>984</v>
      </c>
      <c r="C708" s="921" t="s">
        <v>985</v>
      </c>
      <c r="D708" s="922" t="s">
        <v>986</v>
      </c>
      <c r="E708" s="936">
        <v>1</v>
      </c>
      <c r="F708" s="947">
        <v>44196</v>
      </c>
      <c r="G708" s="923">
        <v>7762.2593818971236</v>
      </c>
      <c r="H708" s="929">
        <v>8.3333333333333332E-3</v>
      </c>
      <c r="I708" s="929">
        <v>0.25</v>
      </c>
      <c r="J708" s="923">
        <v>5821.6945364228432</v>
      </c>
      <c r="K708" s="922">
        <v>1</v>
      </c>
      <c r="L708" s="923">
        <v>5821.6945364228432</v>
      </c>
      <c r="M708" s="923">
        <f t="shared" si="10"/>
        <v>776.22593818971245</v>
      </c>
    </row>
    <row r="709" spans="2:13" ht="75">
      <c r="B709" s="921" t="s">
        <v>984</v>
      </c>
      <c r="C709" s="921" t="s">
        <v>985</v>
      </c>
      <c r="D709" s="922" t="s">
        <v>986</v>
      </c>
      <c r="E709" s="936">
        <v>1</v>
      </c>
      <c r="F709" s="947">
        <v>44196</v>
      </c>
      <c r="G709" s="923">
        <v>1826.4139722110879</v>
      </c>
      <c r="H709" s="929">
        <v>8.3333333333333332E-3</v>
      </c>
      <c r="I709" s="929">
        <v>0.25</v>
      </c>
      <c r="J709" s="923">
        <v>1369.810479158316</v>
      </c>
      <c r="K709" s="922">
        <v>1</v>
      </c>
      <c r="L709" s="923">
        <v>1369.810479158316</v>
      </c>
      <c r="M709" s="923">
        <f t="shared" si="10"/>
        <v>182.6413972211088</v>
      </c>
    </row>
    <row r="710" spans="2:13" ht="75">
      <c r="B710" s="921" t="s">
        <v>984</v>
      </c>
      <c r="C710" s="921" t="s">
        <v>985</v>
      </c>
      <c r="D710" s="922" t="s">
        <v>986</v>
      </c>
      <c r="E710" s="936">
        <v>1</v>
      </c>
      <c r="F710" s="947">
        <v>44196</v>
      </c>
      <c r="G710" s="923">
        <v>913.20698610554393</v>
      </c>
      <c r="H710" s="929">
        <v>8.3333333333333332E-3</v>
      </c>
      <c r="I710" s="929">
        <v>0.25</v>
      </c>
      <c r="J710" s="923">
        <v>684.90523957915798</v>
      </c>
      <c r="K710" s="922">
        <v>1</v>
      </c>
      <c r="L710" s="923">
        <v>684.90523957915798</v>
      </c>
      <c r="M710" s="923">
        <f t="shared" si="10"/>
        <v>91.320698610554402</v>
      </c>
    </row>
    <row r="711" spans="2:13" ht="75">
      <c r="B711" s="921" t="s">
        <v>984</v>
      </c>
      <c r="C711" s="921" t="s">
        <v>985</v>
      </c>
      <c r="D711" s="922" t="s">
        <v>986</v>
      </c>
      <c r="E711" s="936">
        <v>1</v>
      </c>
      <c r="F711" s="947">
        <v>44196</v>
      </c>
      <c r="G711" s="923">
        <v>913.20698610554393</v>
      </c>
      <c r="H711" s="929">
        <v>8.3333333333333332E-3</v>
      </c>
      <c r="I711" s="929">
        <v>0.25</v>
      </c>
      <c r="J711" s="923">
        <v>684.90523957915798</v>
      </c>
      <c r="K711" s="922">
        <v>1</v>
      </c>
      <c r="L711" s="923">
        <v>684.90523957915798</v>
      </c>
      <c r="M711" s="923">
        <f t="shared" si="10"/>
        <v>91.320698610554402</v>
      </c>
    </row>
    <row r="712" spans="2:13" ht="75">
      <c r="B712" s="921" t="s">
        <v>987</v>
      </c>
      <c r="C712" s="921" t="s">
        <v>985</v>
      </c>
      <c r="D712" s="922" t="s">
        <v>986</v>
      </c>
      <c r="E712" s="936">
        <v>1</v>
      </c>
      <c r="F712" s="947">
        <v>44196</v>
      </c>
      <c r="G712" s="923">
        <v>11880.768970375602</v>
      </c>
      <c r="H712" s="929">
        <v>8.3333333333333332E-3</v>
      </c>
      <c r="I712" s="929">
        <v>0.25</v>
      </c>
      <c r="J712" s="923">
        <v>8910.5767277817013</v>
      </c>
      <c r="K712" s="922">
        <v>1</v>
      </c>
      <c r="L712" s="923">
        <v>8910.5767277817013</v>
      </c>
      <c r="M712" s="923">
        <f t="shared" si="10"/>
        <v>1188.0768970375602</v>
      </c>
    </row>
    <row r="713" spans="2:13" ht="75">
      <c r="B713" s="921" t="s">
        <v>987</v>
      </c>
      <c r="C713" s="921" t="s">
        <v>985</v>
      </c>
      <c r="D713" s="922" t="s">
        <v>986</v>
      </c>
      <c r="E713" s="936">
        <v>1</v>
      </c>
      <c r="F713" s="947">
        <v>44196</v>
      </c>
      <c r="G713" s="923">
        <v>13365.865091672553</v>
      </c>
      <c r="H713" s="929">
        <v>8.3333333333333332E-3</v>
      </c>
      <c r="I713" s="929">
        <v>0.25</v>
      </c>
      <c r="J713" s="923">
        <v>10024.398818754415</v>
      </c>
      <c r="K713" s="922">
        <v>1</v>
      </c>
      <c r="L713" s="923">
        <v>10024.398818754415</v>
      </c>
      <c r="M713" s="923">
        <f t="shared" si="10"/>
        <v>1336.5865091672554</v>
      </c>
    </row>
    <row r="714" spans="2:13" ht="75">
      <c r="B714" s="921" t="s">
        <v>987</v>
      </c>
      <c r="C714" s="921" t="s">
        <v>985</v>
      </c>
      <c r="D714" s="922" t="s">
        <v>986</v>
      </c>
      <c r="E714" s="936">
        <v>1</v>
      </c>
      <c r="F714" s="947">
        <v>44196</v>
      </c>
      <c r="G714" s="923">
        <v>47523.075881502409</v>
      </c>
      <c r="H714" s="929">
        <v>8.3333333333333332E-3</v>
      </c>
      <c r="I714" s="929">
        <v>0.25</v>
      </c>
      <c r="J714" s="923">
        <v>35642.306911126805</v>
      </c>
      <c r="K714" s="922">
        <v>1</v>
      </c>
      <c r="L714" s="923">
        <v>35642.306911126805</v>
      </c>
      <c r="M714" s="923">
        <f t="shared" si="10"/>
        <v>4752.3075881502409</v>
      </c>
    </row>
    <row r="715" spans="2:13" ht="75">
      <c r="B715" s="921" t="s">
        <v>987</v>
      </c>
      <c r="C715" s="921" t="s">
        <v>985</v>
      </c>
      <c r="D715" s="922" t="s">
        <v>986</v>
      </c>
      <c r="E715" s="936">
        <v>1</v>
      </c>
      <c r="F715" s="947">
        <v>44196</v>
      </c>
      <c r="G715" s="923">
        <v>23761.537940751205</v>
      </c>
      <c r="H715" s="929">
        <v>8.3333333333333332E-3</v>
      </c>
      <c r="I715" s="929">
        <v>0.25</v>
      </c>
      <c r="J715" s="923">
        <v>17821.153455563403</v>
      </c>
      <c r="K715" s="922">
        <v>1</v>
      </c>
      <c r="L715" s="923">
        <v>17821.153455563403</v>
      </c>
      <c r="M715" s="923">
        <f t="shared" ref="M715:M778" si="11">IF(L715=0,"",IF(I715=100%,0,(H715*12)*(G715*E715*K715)))</f>
        <v>2376.1537940751205</v>
      </c>
    </row>
    <row r="716" spans="2:13" ht="75">
      <c r="B716" s="921" t="s">
        <v>987</v>
      </c>
      <c r="C716" s="921" t="s">
        <v>985</v>
      </c>
      <c r="D716" s="922" t="s">
        <v>986</v>
      </c>
      <c r="E716" s="936">
        <v>1</v>
      </c>
      <c r="F716" s="947">
        <v>44196</v>
      </c>
      <c r="G716" s="923">
        <v>35642.306911126805</v>
      </c>
      <c r="H716" s="929">
        <v>8.3333333333333332E-3</v>
      </c>
      <c r="I716" s="929">
        <v>0.25</v>
      </c>
      <c r="J716" s="923">
        <v>26731.730183345106</v>
      </c>
      <c r="K716" s="922">
        <v>1</v>
      </c>
      <c r="L716" s="923">
        <v>26731.730183345106</v>
      </c>
      <c r="M716" s="923">
        <f t="shared" si="11"/>
        <v>3564.2306911126807</v>
      </c>
    </row>
    <row r="717" spans="2:13" ht="75">
      <c r="B717" s="921" t="s">
        <v>987</v>
      </c>
      <c r="C717" s="921" t="s">
        <v>985</v>
      </c>
      <c r="D717" s="922" t="s">
        <v>986</v>
      </c>
      <c r="E717" s="936">
        <v>1</v>
      </c>
      <c r="F717" s="947">
        <v>44196</v>
      </c>
      <c r="G717" s="923">
        <v>41582.691396314607</v>
      </c>
      <c r="H717" s="929">
        <v>8.3333333333333332E-3</v>
      </c>
      <c r="I717" s="929">
        <v>0.25</v>
      </c>
      <c r="J717" s="923">
        <v>31187.018547235955</v>
      </c>
      <c r="K717" s="922">
        <v>1</v>
      </c>
      <c r="L717" s="923">
        <v>31187.018547235955</v>
      </c>
      <c r="M717" s="923">
        <f t="shared" si="11"/>
        <v>4158.2691396314613</v>
      </c>
    </row>
    <row r="718" spans="2:13" ht="75">
      <c r="B718" s="921" t="s">
        <v>987</v>
      </c>
      <c r="C718" s="921" t="s">
        <v>985</v>
      </c>
      <c r="D718" s="922" t="s">
        <v>986</v>
      </c>
      <c r="E718" s="936">
        <v>1</v>
      </c>
      <c r="F718" s="947">
        <v>44196</v>
      </c>
      <c r="G718" s="923">
        <v>49008.172002799358</v>
      </c>
      <c r="H718" s="929">
        <v>8.3333333333333332E-3</v>
      </c>
      <c r="I718" s="929">
        <v>0.25</v>
      </c>
      <c r="J718" s="923">
        <v>36756.129002099522</v>
      </c>
      <c r="K718" s="922">
        <v>1</v>
      </c>
      <c r="L718" s="923">
        <v>36756.129002099522</v>
      </c>
      <c r="M718" s="923">
        <f t="shared" si="11"/>
        <v>4900.8172002799356</v>
      </c>
    </row>
    <row r="719" spans="2:13" ht="75">
      <c r="B719" s="921" t="s">
        <v>987</v>
      </c>
      <c r="C719" s="921" t="s">
        <v>985</v>
      </c>
      <c r="D719" s="922" t="s">
        <v>986</v>
      </c>
      <c r="E719" s="936">
        <v>1</v>
      </c>
      <c r="F719" s="947">
        <v>44196</v>
      </c>
      <c r="G719" s="923">
        <v>31187.018547235955</v>
      </c>
      <c r="H719" s="929">
        <v>8.3333333333333332E-3</v>
      </c>
      <c r="I719" s="929">
        <v>0.25</v>
      </c>
      <c r="J719" s="923">
        <v>23390.263910426966</v>
      </c>
      <c r="K719" s="922">
        <v>1</v>
      </c>
      <c r="L719" s="923">
        <v>23390.263910426966</v>
      </c>
      <c r="M719" s="923">
        <f t="shared" si="11"/>
        <v>3118.7018547235957</v>
      </c>
    </row>
    <row r="720" spans="2:13" ht="75">
      <c r="B720" s="921" t="s">
        <v>989</v>
      </c>
      <c r="C720" s="921" t="s">
        <v>985</v>
      </c>
      <c r="D720" s="922" t="s">
        <v>986</v>
      </c>
      <c r="E720" s="936">
        <v>1</v>
      </c>
      <c r="F720" s="947">
        <v>44196</v>
      </c>
      <c r="G720" s="923">
        <v>2559.1030101491242</v>
      </c>
      <c r="H720" s="929">
        <v>8.3333333333333332E-3</v>
      </c>
      <c r="I720" s="929">
        <v>0.25</v>
      </c>
      <c r="J720" s="923">
        <v>1919.3272576118432</v>
      </c>
      <c r="K720" s="922">
        <v>1</v>
      </c>
      <c r="L720" s="923">
        <v>1919.3272576118432</v>
      </c>
      <c r="M720" s="923">
        <f t="shared" si="11"/>
        <v>255.91030101491242</v>
      </c>
    </row>
    <row r="721" spans="2:13" ht="75">
      <c r="B721" s="921" t="s">
        <v>989</v>
      </c>
      <c r="C721" s="921" t="s">
        <v>985</v>
      </c>
      <c r="D721" s="922" t="s">
        <v>986</v>
      </c>
      <c r="E721" s="936">
        <v>1</v>
      </c>
      <c r="F721" s="947">
        <v>44196</v>
      </c>
      <c r="G721" s="923">
        <v>2559.1030101491242</v>
      </c>
      <c r="H721" s="929">
        <v>8.3333333333333332E-3</v>
      </c>
      <c r="I721" s="929">
        <v>0.25</v>
      </c>
      <c r="J721" s="923">
        <v>1919.3272576118432</v>
      </c>
      <c r="K721" s="922">
        <v>1</v>
      </c>
      <c r="L721" s="923">
        <v>1919.3272576118432</v>
      </c>
      <c r="M721" s="923">
        <f t="shared" si="11"/>
        <v>255.91030101491242</v>
      </c>
    </row>
    <row r="722" spans="2:13" ht="75">
      <c r="B722" s="921" t="s">
        <v>990</v>
      </c>
      <c r="C722" s="921" t="s">
        <v>985</v>
      </c>
      <c r="D722" s="922" t="s">
        <v>986</v>
      </c>
      <c r="E722" s="936">
        <v>1</v>
      </c>
      <c r="F722" s="947">
        <v>44196</v>
      </c>
      <c r="G722" s="923">
        <v>4180.4727034651842</v>
      </c>
      <c r="H722" s="929">
        <v>8.3333333333333332E-3</v>
      </c>
      <c r="I722" s="929">
        <v>0.25</v>
      </c>
      <c r="J722" s="923">
        <v>3135.3545275988881</v>
      </c>
      <c r="K722" s="922">
        <v>1</v>
      </c>
      <c r="L722" s="923">
        <v>3135.3545275988881</v>
      </c>
      <c r="M722" s="923">
        <f t="shared" si="11"/>
        <v>418.04727034651842</v>
      </c>
    </row>
    <row r="723" spans="2:13" ht="75">
      <c r="B723" s="921" t="s">
        <v>990</v>
      </c>
      <c r="C723" s="921" t="s">
        <v>985</v>
      </c>
      <c r="D723" s="922" t="s">
        <v>986</v>
      </c>
      <c r="E723" s="936">
        <v>1</v>
      </c>
      <c r="F723" s="947">
        <v>44196</v>
      </c>
      <c r="G723" s="923">
        <v>8360.9454069303683</v>
      </c>
      <c r="H723" s="929">
        <v>8.3333333333333332E-3</v>
      </c>
      <c r="I723" s="929">
        <v>0.25</v>
      </c>
      <c r="J723" s="923">
        <v>6270.7090551977763</v>
      </c>
      <c r="K723" s="922">
        <v>1</v>
      </c>
      <c r="L723" s="923">
        <v>6270.7090551977763</v>
      </c>
      <c r="M723" s="923">
        <f t="shared" si="11"/>
        <v>836.09454069303683</v>
      </c>
    </row>
    <row r="724" spans="2:13" ht="75">
      <c r="B724" s="921" t="s">
        <v>990</v>
      </c>
      <c r="C724" s="921" t="s">
        <v>985</v>
      </c>
      <c r="D724" s="922" t="s">
        <v>986</v>
      </c>
      <c r="E724" s="936">
        <v>1</v>
      </c>
      <c r="F724" s="947">
        <v>44196</v>
      </c>
      <c r="G724" s="923">
        <v>12541.418110395553</v>
      </c>
      <c r="H724" s="929">
        <v>8.3333333333333332E-3</v>
      </c>
      <c r="I724" s="929">
        <v>0.25</v>
      </c>
      <c r="J724" s="923">
        <v>9406.0635827966653</v>
      </c>
      <c r="K724" s="922">
        <v>1</v>
      </c>
      <c r="L724" s="923">
        <v>9406.0635827966653</v>
      </c>
      <c r="M724" s="923">
        <f t="shared" si="11"/>
        <v>1254.1418110395553</v>
      </c>
    </row>
    <row r="725" spans="2:13" ht="75">
      <c r="B725" s="921" t="s">
        <v>990</v>
      </c>
      <c r="C725" s="921" t="s">
        <v>985</v>
      </c>
      <c r="D725" s="922" t="s">
        <v>986</v>
      </c>
      <c r="E725" s="936">
        <v>1</v>
      </c>
      <c r="F725" s="947">
        <v>44196</v>
      </c>
      <c r="G725" s="923">
        <v>16721.890813860737</v>
      </c>
      <c r="H725" s="929">
        <v>8.3333333333333332E-3</v>
      </c>
      <c r="I725" s="929">
        <v>0.25</v>
      </c>
      <c r="J725" s="923">
        <v>12541.418110395553</v>
      </c>
      <c r="K725" s="922">
        <v>1</v>
      </c>
      <c r="L725" s="923">
        <v>12541.418110395553</v>
      </c>
      <c r="M725" s="923">
        <f t="shared" si="11"/>
        <v>1672.1890813860737</v>
      </c>
    </row>
    <row r="726" spans="2:13" ht="75">
      <c r="B726" s="921" t="s">
        <v>990</v>
      </c>
      <c r="C726" s="921" t="s">
        <v>985</v>
      </c>
      <c r="D726" s="922" t="s">
        <v>986</v>
      </c>
      <c r="E726" s="936">
        <v>1</v>
      </c>
      <c r="F726" s="947">
        <v>44196</v>
      </c>
      <c r="G726" s="923">
        <v>4180.4727034651842</v>
      </c>
      <c r="H726" s="929">
        <v>8.3333333333333332E-3</v>
      </c>
      <c r="I726" s="929">
        <v>0.25</v>
      </c>
      <c r="J726" s="923">
        <v>3135.3545275988881</v>
      </c>
      <c r="K726" s="922">
        <v>1</v>
      </c>
      <c r="L726" s="923">
        <v>3135.3545275988881</v>
      </c>
      <c r="M726" s="923">
        <f t="shared" si="11"/>
        <v>418.04727034651842</v>
      </c>
    </row>
    <row r="727" spans="2:13" ht="75">
      <c r="B727" s="921" t="s">
        <v>992</v>
      </c>
      <c r="C727" s="921" t="s">
        <v>985</v>
      </c>
      <c r="D727" s="922" t="s">
        <v>986</v>
      </c>
      <c r="E727" s="936">
        <v>1</v>
      </c>
      <c r="F727" s="947">
        <v>44196</v>
      </c>
      <c r="G727" s="923">
        <v>2221.5984914920018</v>
      </c>
      <c r="H727" s="929">
        <v>8.3333333333333332E-3</v>
      </c>
      <c r="I727" s="929">
        <v>0.25</v>
      </c>
      <c r="J727" s="923">
        <v>1666.1988686190014</v>
      </c>
      <c r="K727" s="922">
        <v>1</v>
      </c>
      <c r="L727" s="923">
        <v>1666.1988686190014</v>
      </c>
      <c r="M727" s="923">
        <f t="shared" si="11"/>
        <v>222.1598491492002</v>
      </c>
    </row>
    <row r="728" spans="2:13" ht="75">
      <c r="B728" s="921" t="s">
        <v>992</v>
      </c>
      <c r="C728" s="921" t="s">
        <v>985</v>
      </c>
      <c r="D728" s="922" t="s">
        <v>986</v>
      </c>
      <c r="E728" s="936">
        <v>1</v>
      </c>
      <c r="F728" s="947">
        <v>44196</v>
      </c>
      <c r="G728" s="923">
        <v>4443.1969829840036</v>
      </c>
      <c r="H728" s="929">
        <v>8.3333333333333332E-3</v>
      </c>
      <c r="I728" s="929">
        <v>0.25</v>
      </c>
      <c r="J728" s="923">
        <v>3332.3977372380027</v>
      </c>
      <c r="K728" s="922">
        <v>1</v>
      </c>
      <c r="L728" s="923">
        <v>3332.3977372380027</v>
      </c>
      <c r="M728" s="923">
        <f t="shared" si="11"/>
        <v>444.3196982984004</v>
      </c>
    </row>
    <row r="729" spans="2:13" ht="75">
      <c r="B729" s="921" t="s">
        <v>991</v>
      </c>
      <c r="C729" s="921" t="s">
        <v>985</v>
      </c>
      <c r="D729" s="922" t="s">
        <v>986</v>
      </c>
      <c r="E729" s="936">
        <v>1</v>
      </c>
      <c r="F729" s="947">
        <v>44196</v>
      </c>
      <c r="G729" s="923">
        <v>7342.7225858861566</v>
      </c>
      <c r="H729" s="929">
        <v>8.3333333333333332E-3</v>
      </c>
      <c r="I729" s="929">
        <v>0.25</v>
      </c>
      <c r="J729" s="923">
        <v>5507.0419394146174</v>
      </c>
      <c r="K729" s="922">
        <v>1</v>
      </c>
      <c r="L729" s="923">
        <v>5507.0419394146174</v>
      </c>
      <c r="M729" s="923">
        <f t="shared" si="11"/>
        <v>734.27225858861573</v>
      </c>
    </row>
    <row r="730" spans="2:13" ht="75">
      <c r="B730" s="921" t="s">
        <v>991</v>
      </c>
      <c r="C730" s="921" t="s">
        <v>985</v>
      </c>
      <c r="D730" s="922" t="s">
        <v>986</v>
      </c>
      <c r="E730" s="936">
        <v>1</v>
      </c>
      <c r="F730" s="947">
        <v>44196</v>
      </c>
      <c r="G730" s="923">
        <v>7342.7225858861566</v>
      </c>
      <c r="H730" s="929">
        <v>8.3333333333333332E-3</v>
      </c>
      <c r="I730" s="929">
        <v>0.25</v>
      </c>
      <c r="J730" s="923">
        <v>5507.0419394146174</v>
      </c>
      <c r="K730" s="922">
        <v>1</v>
      </c>
      <c r="L730" s="923">
        <v>5507.0419394146174</v>
      </c>
      <c r="M730" s="923">
        <f t="shared" si="11"/>
        <v>734.27225858861573</v>
      </c>
    </row>
    <row r="731" spans="2:13" ht="75">
      <c r="B731" s="921" t="s">
        <v>991</v>
      </c>
      <c r="C731" s="921" t="s">
        <v>985</v>
      </c>
      <c r="D731" s="922" t="s">
        <v>986</v>
      </c>
      <c r="E731" s="936">
        <v>1</v>
      </c>
      <c r="F731" s="947">
        <v>44196</v>
      </c>
      <c r="G731" s="923">
        <v>7342.7225858861566</v>
      </c>
      <c r="H731" s="929">
        <v>8.3333333333333332E-3</v>
      </c>
      <c r="I731" s="929">
        <v>0.25</v>
      </c>
      <c r="J731" s="923">
        <v>5507.0419394146174</v>
      </c>
      <c r="K731" s="922">
        <v>1</v>
      </c>
      <c r="L731" s="923">
        <v>5507.0419394146174</v>
      </c>
      <c r="M731" s="923">
        <f t="shared" si="11"/>
        <v>734.27225858861573</v>
      </c>
    </row>
    <row r="732" spans="2:13" ht="75">
      <c r="B732" s="921" t="s">
        <v>991</v>
      </c>
      <c r="C732" s="921" t="s">
        <v>985</v>
      </c>
      <c r="D732" s="922" t="s">
        <v>986</v>
      </c>
      <c r="E732" s="936">
        <v>1</v>
      </c>
      <c r="F732" s="947">
        <v>44196</v>
      </c>
      <c r="G732" s="923">
        <v>3671.3612929430783</v>
      </c>
      <c r="H732" s="929">
        <v>8.3333333333333332E-3</v>
      </c>
      <c r="I732" s="929">
        <v>0.25</v>
      </c>
      <c r="J732" s="923">
        <v>2753.5209697073087</v>
      </c>
      <c r="K732" s="922">
        <v>1</v>
      </c>
      <c r="L732" s="923">
        <v>2753.5209697073087</v>
      </c>
      <c r="M732" s="923">
        <f t="shared" si="11"/>
        <v>367.13612929430786</v>
      </c>
    </row>
    <row r="733" spans="2:13" ht="75">
      <c r="B733" s="921" t="s">
        <v>988</v>
      </c>
      <c r="C733" s="921" t="s">
        <v>985</v>
      </c>
      <c r="D733" s="922" t="s">
        <v>986</v>
      </c>
      <c r="E733" s="936">
        <v>1</v>
      </c>
      <c r="F733" s="947">
        <v>44196</v>
      </c>
      <c r="G733" s="923">
        <v>479.7892585900168</v>
      </c>
      <c r="H733" s="929">
        <v>8.3333333333333332E-3</v>
      </c>
      <c r="I733" s="929">
        <v>0.25</v>
      </c>
      <c r="J733" s="923">
        <v>359.84194394251261</v>
      </c>
      <c r="K733" s="922">
        <v>1</v>
      </c>
      <c r="L733" s="923">
        <v>359.84194394251261</v>
      </c>
      <c r="M733" s="923">
        <f t="shared" si="11"/>
        <v>47.978925859001684</v>
      </c>
    </row>
    <row r="734" spans="2:13" ht="75">
      <c r="B734" s="921" t="s">
        <v>988</v>
      </c>
      <c r="C734" s="921" t="s">
        <v>985</v>
      </c>
      <c r="D734" s="922" t="s">
        <v>986</v>
      </c>
      <c r="E734" s="936">
        <v>1</v>
      </c>
      <c r="F734" s="947">
        <v>44196</v>
      </c>
      <c r="G734" s="923">
        <v>4557.9979566051597</v>
      </c>
      <c r="H734" s="929">
        <v>8.3333333333333332E-3</v>
      </c>
      <c r="I734" s="929">
        <v>0.25</v>
      </c>
      <c r="J734" s="923">
        <v>3418.49846745387</v>
      </c>
      <c r="K734" s="922">
        <v>1</v>
      </c>
      <c r="L734" s="923">
        <v>3418.49846745387</v>
      </c>
      <c r="M734" s="923">
        <f t="shared" si="11"/>
        <v>455.799795660516</v>
      </c>
    </row>
    <row r="735" spans="2:13" ht="75">
      <c r="B735" s="921" t="s">
        <v>988</v>
      </c>
      <c r="C735" s="921" t="s">
        <v>985</v>
      </c>
      <c r="D735" s="922" t="s">
        <v>986</v>
      </c>
      <c r="E735" s="936">
        <v>1</v>
      </c>
      <c r="F735" s="947">
        <v>44196</v>
      </c>
      <c r="G735" s="923">
        <v>4557.9979566051597</v>
      </c>
      <c r="H735" s="929">
        <v>8.3333333333333332E-3</v>
      </c>
      <c r="I735" s="929">
        <v>0.25</v>
      </c>
      <c r="J735" s="923">
        <v>3418.49846745387</v>
      </c>
      <c r="K735" s="922">
        <v>1</v>
      </c>
      <c r="L735" s="923">
        <v>3418.49846745387</v>
      </c>
      <c r="M735" s="923">
        <f t="shared" si="11"/>
        <v>455.799795660516</v>
      </c>
    </row>
    <row r="736" spans="2:13" ht="75">
      <c r="B736" s="921" t="s">
        <v>988</v>
      </c>
      <c r="C736" s="921" t="s">
        <v>985</v>
      </c>
      <c r="D736" s="922" t="s">
        <v>986</v>
      </c>
      <c r="E736" s="936">
        <v>1</v>
      </c>
      <c r="F736" s="947">
        <v>44196</v>
      </c>
      <c r="G736" s="923">
        <v>7916.5227667352774</v>
      </c>
      <c r="H736" s="929">
        <v>8.3333333333333332E-3</v>
      </c>
      <c r="I736" s="929">
        <v>0.25</v>
      </c>
      <c r="J736" s="923">
        <v>5937.3920750514581</v>
      </c>
      <c r="K736" s="922">
        <v>1</v>
      </c>
      <c r="L736" s="923">
        <v>5937.3920750514581</v>
      </c>
      <c r="M736" s="923">
        <f t="shared" si="11"/>
        <v>791.65227667352781</v>
      </c>
    </row>
    <row r="737" spans="2:13" ht="75">
      <c r="B737" s="921" t="s">
        <v>988</v>
      </c>
      <c r="C737" s="921" t="s">
        <v>985</v>
      </c>
      <c r="D737" s="922" t="s">
        <v>986</v>
      </c>
      <c r="E737" s="936">
        <v>1</v>
      </c>
      <c r="F737" s="947">
        <v>44196</v>
      </c>
      <c r="G737" s="923">
        <v>37023.737787862963</v>
      </c>
      <c r="H737" s="929">
        <v>8.3333333333333332E-3</v>
      </c>
      <c r="I737" s="929">
        <v>0.25</v>
      </c>
      <c r="J737" s="923">
        <v>27767.803340897222</v>
      </c>
      <c r="K737" s="922">
        <v>1</v>
      </c>
      <c r="L737" s="923">
        <v>27767.803340897222</v>
      </c>
      <c r="M737" s="923">
        <f t="shared" si="11"/>
        <v>3702.3737787862965</v>
      </c>
    </row>
    <row r="738" spans="2:13" ht="75">
      <c r="B738" s="921" t="s">
        <v>988</v>
      </c>
      <c r="C738" s="921" t="s">
        <v>985</v>
      </c>
      <c r="D738" s="922" t="s">
        <v>986</v>
      </c>
      <c r="E738" s="936">
        <v>1</v>
      </c>
      <c r="F738" s="947">
        <v>44196</v>
      </c>
      <c r="G738" s="923">
        <v>21110.727377960739</v>
      </c>
      <c r="H738" s="929">
        <v>8.3333333333333332E-3</v>
      </c>
      <c r="I738" s="929">
        <v>0.25</v>
      </c>
      <c r="J738" s="923">
        <v>15833.045533470555</v>
      </c>
      <c r="K738" s="922">
        <v>1</v>
      </c>
      <c r="L738" s="923">
        <v>15833.045533470555</v>
      </c>
      <c r="M738" s="923">
        <f t="shared" si="11"/>
        <v>2111.0727377960739</v>
      </c>
    </row>
    <row r="739" spans="2:13" ht="75">
      <c r="B739" s="921" t="s">
        <v>988</v>
      </c>
      <c r="C739" s="921" t="s">
        <v>985</v>
      </c>
      <c r="D739" s="922" t="s">
        <v>986</v>
      </c>
      <c r="E739" s="936">
        <v>1</v>
      </c>
      <c r="F739" s="947">
        <v>44196</v>
      </c>
      <c r="G739" s="923">
        <v>18951.675714305664</v>
      </c>
      <c r="H739" s="929">
        <v>8.3333333333333332E-3</v>
      </c>
      <c r="I739" s="929">
        <v>0.25</v>
      </c>
      <c r="J739" s="923">
        <v>14213.756785729249</v>
      </c>
      <c r="K739" s="922">
        <v>1</v>
      </c>
      <c r="L739" s="923">
        <v>14213.756785729249</v>
      </c>
      <c r="M739" s="923">
        <f t="shared" si="11"/>
        <v>1895.1675714305666</v>
      </c>
    </row>
    <row r="740" spans="2:13" ht="75">
      <c r="B740" s="921" t="s">
        <v>988</v>
      </c>
      <c r="C740" s="921" t="s">
        <v>985</v>
      </c>
      <c r="D740" s="922" t="s">
        <v>986</v>
      </c>
      <c r="E740" s="936">
        <v>1</v>
      </c>
      <c r="F740" s="947">
        <v>44196</v>
      </c>
      <c r="G740" s="923">
        <v>17352.378185672274</v>
      </c>
      <c r="H740" s="929">
        <v>8.3333333333333332E-3</v>
      </c>
      <c r="I740" s="929">
        <v>0.25</v>
      </c>
      <c r="J740" s="923">
        <v>13014.283639254205</v>
      </c>
      <c r="K740" s="922">
        <v>1</v>
      </c>
      <c r="L740" s="923">
        <v>13014.283639254205</v>
      </c>
      <c r="M740" s="923">
        <f t="shared" si="11"/>
        <v>1735.2378185672276</v>
      </c>
    </row>
    <row r="741" spans="2:13" ht="75">
      <c r="B741" s="921" t="s">
        <v>988</v>
      </c>
      <c r="C741" s="921" t="s">
        <v>985</v>
      </c>
      <c r="D741" s="922" t="s">
        <v>986</v>
      </c>
      <c r="E741" s="936">
        <v>1</v>
      </c>
      <c r="F741" s="947">
        <v>44196</v>
      </c>
      <c r="G741" s="923">
        <v>20231.113737212374</v>
      </c>
      <c r="H741" s="929">
        <v>8.3333333333333332E-3</v>
      </c>
      <c r="I741" s="929">
        <v>0.25</v>
      </c>
      <c r="J741" s="923">
        <v>15173.33530290928</v>
      </c>
      <c r="K741" s="922">
        <v>1</v>
      </c>
      <c r="L741" s="923">
        <v>15173.33530290928</v>
      </c>
      <c r="M741" s="923">
        <f t="shared" si="11"/>
        <v>2023.1113737212374</v>
      </c>
    </row>
    <row r="742" spans="2:13" ht="75">
      <c r="B742" s="921" t="s">
        <v>988</v>
      </c>
      <c r="C742" s="921" t="s">
        <v>985</v>
      </c>
      <c r="D742" s="922" t="s">
        <v>986</v>
      </c>
      <c r="E742" s="936">
        <v>1</v>
      </c>
      <c r="F742" s="947">
        <v>44196</v>
      </c>
      <c r="G742" s="923">
        <v>11674.871959023742</v>
      </c>
      <c r="H742" s="929">
        <v>8.3333333333333332E-3</v>
      </c>
      <c r="I742" s="929">
        <v>0.25</v>
      </c>
      <c r="J742" s="923">
        <v>8756.1539692678052</v>
      </c>
      <c r="K742" s="922">
        <v>1</v>
      </c>
      <c r="L742" s="923">
        <v>8756.1539692678052</v>
      </c>
      <c r="M742" s="923">
        <f t="shared" si="11"/>
        <v>1167.4871959023742</v>
      </c>
    </row>
    <row r="743" spans="2:13" ht="75">
      <c r="B743" s="921" t="s">
        <v>996</v>
      </c>
      <c r="C743" s="921" t="s">
        <v>985</v>
      </c>
      <c r="D743" s="922" t="s">
        <v>994</v>
      </c>
      <c r="E743" s="936">
        <v>0</v>
      </c>
      <c r="F743" s="947">
        <v>44196</v>
      </c>
      <c r="G743" s="923">
        <v>423.37958333333336</v>
      </c>
      <c r="H743" s="929">
        <v>8.3333333333333332E-3</v>
      </c>
      <c r="I743" s="929">
        <v>0.25</v>
      </c>
      <c r="J743" s="923">
        <v>317.53468750000002</v>
      </c>
      <c r="K743" s="922">
        <v>1</v>
      </c>
      <c r="L743" s="923">
        <v>0</v>
      </c>
      <c r="M743" s="923" t="str">
        <f t="shared" si="11"/>
        <v/>
      </c>
    </row>
    <row r="744" spans="2:13" ht="75">
      <c r="B744" s="921" t="s">
        <v>996</v>
      </c>
      <c r="C744" s="921" t="s">
        <v>985</v>
      </c>
      <c r="D744" s="922" t="s">
        <v>994</v>
      </c>
      <c r="E744" s="936">
        <v>0</v>
      </c>
      <c r="F744" s="947">
        <v>44196</v>
      </c>
      <c r="G744" s="923">
        <v>141.12652777777777</v>
      </c>
      <c r="H744" s="929">
        <v>8.3333333333333332E-3</v>
      </c>
      <c r="I744" s="929">
        <v>0.25</v>
      </c>
      <c r="J744" s="923">
        <v>105.84489583333333</v>
      </c>
      <c r="K744" s="922">
        <v>1</v>
      </c>
      <c r="L744" s="923">
        <v>0</v>
      </c>
      <c r="M744" s="923" t="str">
        <f t="shared" si="11"/>
        <v/>
      </c>
    </row>
    <row r="745" spans="2:13" ht="75">
      <c r="B745" s="921" t="s">
        <v>984</v>
      </c>
      <c r="C745" s="921" t="s">
        <v>985</v>
      </c>
      <c r="D745" s="922" t="s">
        <v>986</v>
      </c>
      <c r="E745" s="936">
        <v>1</v>
      </c>
      <c r="F745" s="947">
        <v>44196</v>
      </c>
      <c r="G745" s="923">
        <v>456.60349305277197</v>
      </c>
      <c r="H745" s="929">
        <v>8.3333333333333332E-3</v>
      </c>
      <c r="I745" s="929">
        <v>0.25</v>
      </c>
      <c r="J745" s="923">
        <v>342.45261978957899</v>
      </c>
      <c r="K745" s="922">
        <v>1</v>
      </c>
      <c r="L745" s="923">
        <v>342.45261978957899</v>
      </c>
      <c r="M745" s="923">
        <f t="shared" si="11"/>
        <v>45.660349305277201</v>
      </c>
    </row>
    <row r="746" spans="2:13" ht="75">
      <c r="B746" s="921" t="s">
        <v>987</v>
      </c>
      <c r="C746" s="921" t="s">
        <v>985</v>
      </c>
      <c r="D746" s="922" t="s">
        <v>986</v>
      </c>
      <c r="E746" s="936">
        <v>1</v>
      </c>
      <c r="F746" s="947">
        <v>44196</v>
      </c>
      <c r="G746" s="923">
        <v>1485.0961212969503</v>
      </c>
      <c r="H746" s="929">
        <v>8.3333333333333332E-3</v>
      </c>
      <c r="I746" s="929">
        <v>0.25</v>
      </c>
      <c r="J746" s="923">
        <v>1113.8220909727127</v>
      </c>
      <c r="K746" s="922">
        <v>1</v>
      </c>
      <c r="L746" s="923">
        <v>1113.8220909727127</v>
      </c>
      <c r="M746" s="923">
        <f t="shared" si="11"/>
        <v>148.50961212969503</v>
      </c>
    </row>
    <row r="747" spans="2:13" ht="75">
      <c r="B747" s="921" t="s">
        <v>987</v>
      </c>
      <c r="C747" s="921" t="s">
        <v>985</v>
      </c>
      <c r="D747" s="922" t="s">
        <v>986</v>
      </c>
      <c r="E747" s="936">
        <v>1</v>
      </c>
      <c r="F747" s="947">
        <v>44196</v>
      </c>
      <c r="G747" s="923">
        <v>2970.1922425939006</v>
      </c>
      <c r="H747" s="929">
        <v>8.3333333333333332E-3</v>
      </c>
      <c r="I747" s="929">
        <v>0.25</v>
      </c>
      <c r="J747" s="923">
        <v>2227.6441819454253</v>
      </c>
      <c r="K747" s="922">
        <v>1</v>
      </c>
      <c r="L747" s="923">
        <v>2227.6441819454253</v>
      </c>
      <c r="M747" s="923">
        <f t="shared" si="11"/>
        <v>297.01922425939006</v>
      </c>
    </row>
    <row r="748" spans="2:13" ht="75">
      <c r="B748" s="921" t="s">
        <v>987</v>
      </c>
      <c r="C748" s="921" t="s">
        <v>985</v>
      </c>
      <c r="D748" s="922" t="s">
        <v>986</v>
      </c>
      <c r="E748" s="936">
        <v>1</v>
      </c>
      <c r="F748" s="947">
        <v>44196</v>
      </c>
      <c r="G748" s="923">
        <v>4455.2883638908506</v>
      </c>
      <c r="H748" s="929">
        <v>8.3333333333333332E-3</v>
      </c>
      <c r="I748" s="929">
        <v>0.25</v>
      </c>
      <c r="J748" s="923">
        <v>3341.4662729181382</v>
      </c>
      <c r="K748" s="922">
        <v>1</v>
      </c>
      <c r="L748" s="923">
        <v>3341.4662729181382</v>
      </c>
      <c r="M748" s="923">
        <f t="shared" si="11"/>
        <v>445.52883638908509</v>
      </c>
    </row>
    <row r="749" spans="2:13" ht="75">
      <c r="B749" s="921" t="s">
        <v>987</v>
      </c>
      <c r="C749" s="921" t="s">
        <v>985</v>
      </c>
      <c r="D749" s="922" t="s">
        <v>986</v>
      </c>
      <c r="E749" s="936">
        <v>1</v>
      </c>
      <c r="F749" s="947">
        <v>44196</v>
      </c>
      <c r="G749" s="923">
        <v>4455.2883638908506</v>
      </c>
      <c r="H749" s="929">
        <v>8.3333333333333332E-3</v>
      </c>
      <c r="I749" s="929">
        <v>0.25</v>
      </c>
      <c r="J749" s="923">
        <v>3341.4662729181382</v>
      </c>
      <c r="K749" s="922">
        <v>1</v>
      </c>
      <c r="L749" s="923">
        <v>3341.4662729181382</v>
      </c>
      <c r="M749" s="923">
        <f t="shared" si="11"/>
        <v>445.52883638908509</v>
      </c>
    </row>
    <row r="750" spans="2:13" ht="75">
      <c r="B750" s="921" t="s">
        <v>987</v>
      </c>
      <c r="C750" s="921" t="s">
        <v>985</v>
      </c>
      <c r="D750" s="922" t="s">
        <v>986</v>
      </c>
      <c r="E750" s="936">
        <v>1</v>
      </c>
      <c r="F750" s="947">
        <v>44196</v>
      </c>
      <c r="G750" s="923">
        <v>4455.2883638908506</v>
      </c>
      <c r="H750" s="929">
        <v>8.3333333333333332E-3</v>
      </c>
      <c r="I750" s="929">
        <v>0.25</v>
      </c>
      <c r="J750" s="923">
        <v>3341.4662729181382</v>
      </c>
      <c r="K750" s="922">
        <v>1</v>
      </c>
      <c r="L750" s="923">
        <v>3341.4662729181382</v>
      </c>
      <c r="M750" s="923">
        <f t="shared" si="11"/>
        <v>445.52883638908509</v>
      </c>
    </row>
    <row r="751" spans="2:13" ht="75">
      <c r="B751" s="921" t="s">
        <v>990</v>
      </c>
      <c r="C751" s="921" t="s">
        <v>985</v>
      </c>
      <c r="D751" s="922" t="s">
        <v>986</v>
      </c>
      <c r="E751" s="936">
        <v>1</v>
      </c>
      <c r="F751" s="947">
        <v>44196</v>
      </c>
      <c r="G751" s="923">
        <v>4180.4727034651842</v>
      </c>
      <c r="H751" s="929">
        <v>8.3333333333333332E-3</v>
      </c>
      <c r="I751" s="929">
        <v>0.25</v>
      </c>
      <c r="J751" s="923">
        <v>3135.3545275988881</v>
      </c>
      <c r="K751" s="922">
        <v>1</v>
      </c>
      <c r="L751" s="923">
        <v>3135.3545275988881</v>
      </c>
      <c r="M751" s="923">
        <f t="shared" si="11"/>
        <v>418.04727034651842</v>
      </c>
    </row>
    <row r="752" spans="2:13" ht="75">
      <c r="B752" s="921" t="s">
        <v>988</v>
      </c>
      <c r="C752" s="921" t="s">
        <v>985</v>
      </c>
      <c r="D752" s="922" t="s">
        <v>986</v>
      </c>
      <c r="E752" s="936">
        <v>1</v>
      </c>
      <c r="F752" s="947">
        <v>44196</v>
      </c>
      <c r="G752" s="923">
        <v>79.964876431669467</v>
      </c>
      <c r="H752" s="929">
        <v>8.3333333333333332E-3</v>
      </c>
      <c r="I752" s="929">
        <v>0.25</v>
      </c>
      <c r="J752" s="923">
        <v>59.9736573237521</v>
      </c>
      <c r="K752" s="922">
        <v>1</v>
      </c>
      <c r="L752" s="923">
        <v>59.9736573237521</v>
      </c>
      <c r="M752" s="923">
        <f t="shared" si="11"/>
        <v>7.9964876431669474</v>
      </c>
    </row>
    <row r="753" spans="2:13" ht="75">
      <c r="B753" s="921" t="s">
        <v>988</v>
      </c>
      <c r="C753" s="921" t="s">
        <v>985</v>
      </c>
      <c r="D753" s="922" t="s">
        <v>986</v>
      </c>
      <c r="E753" s="936">
        <v>1</v>
      </c>
      <c r="F753" s="947">
        <v>44196</v>
      </c>
      <c r="G753" s="923">
        <v>79.964876431669467</v>
      </c>
      <c r="H753" s="929">
        <v>8.3333333333333332E-3</v>
      </c>
      <c r="I753" s="929">
        <v>0.25</v>
      </c>
      <c r="J753" s="923">
        <v>59.9736573237521</v>
      </c>
      <c r="K753" s="922">
        <v>1</v>
      </c>
      <c r="L753" s="923">
        <v>59.9736573237521</v>
      </c>
      <c r="M753" s="923">
        <f t="shared" si="11"/>
        <v>7.9964876431669474</v>
      </c>
    </row>
    <row r="754" spans="2:13" ht="75">
      <c r="B754" s="921" t="s">
        <v>988</v>
      </c>
      <c r="C754" s="921" t="s">
        <v>985</v>
      </c>
      <c r="D754" s="922" t="s">
        <v>986</v>
      </c>
      <c r="E754" s="936">
        <v>1</v>
      </c>
      <c r="F754" s="947">
        <v>44196</v>
      </c>
      <c r="G754" s="923">
        <v>79.964876431669467</v>
      </c>
      <c r="H754" s="929">
        <v>8.3333333333333332E-3</v>
      </c>
      <c r="I754" s="929">
        <v>0.25</v>
      </c>
      <c r="J754" s="923">
        <v>59.9736573237521</v>
      </c>
      <c r="K754" s="922">
        <v>1</v>
      </c>
      <c r="L754" s="923">
        <v>59.9736573237521</v>
      </c>
      <c r="M754" s="923">
        <f t="shared" si="11"/>
        <v>7.9964876431669474</v>
      </c>
    </row>
    <row r="755" spans="2:13" ht="75">
      <c r="B755" s="921" t="s">
        <v>988</v>
      </c>
      <c r="C755" s="921" t="s">
        <v>985</v>
      </c>
      <c r="D755" s="922" t="s">
        <v>986</v>
      </c>
      <c r="E755" s="936">
        <v>1</v>
      </c>
      <c r="F755" s="947">
        <v>44196</v>
      </c>
      <c r="G755" s="923">
        <v>79.964876431669467</v>
      </c>
      <c r="H755" s="929">
        <v>8.3333333333333332E-3</v>
      </c>
      <c r="I755" s="929">
        <v>0.25</v>
      </c>
      <c r="J755" s="923">
        <v>59.9736573237521</v>
      </c>
      <c r="K755" s="922">
        <v>1</v>
      </c>
      <c r="L755" s="923">
        <v>59.9736573237521</v>
      </c>
      <c r="M755" s="923">
        <f t="shared" si="11"/>
        <v>7.9964876431669474</v>
      </c>
    </row>
    <row r="756" spans="2:13" ht="75">
      <c r="B756" s="921" t="s">
        <v>988</v>
      </c>
      <c r="C756" s="921" t="s">
        <v>985</v>
      </c>
      <c r="D756" s="922" t="s">
        <v>986</v>
      </c>
      <c r="E756" s="936">
        <v>1</v>
      </c>
      <c r="F756" s="947">
        <v>44196</v>
      </c>
      <c r="G756" s="923">
        <v>319.85950572667787</v>
      </c>
      <c r="H756" s="929">
        <v>8.3333333333333332E-3</v>
      </c>
      <c r="I756" s="929">
        <v>0.25</v>
      </c>
      <c r="J756" s="923">
        <v>239.8946292950084</v>
      </c>
      <c r="K756" s="922">
        <v>1</v>
      </c>
      <c r="L756" s="923">
        <v>239.8946292950084</v>
      </c>
      <c r="M756" s="923">
        <f t="shared" si="11"/>
        <v>31.98595057266779</v>
      </c>
    </row>
    <row r="757" spans="2:13" ht="75">
      <c r="B757" s="921" t="s">
        <v>988</v>
      </c>
      <c r="C757" s="921" t="s">
        <v>985</v>
      </c>
      <c r="D757" s="922" t="s">
        <v>986</v>
      </c>
      <c r="E757" s="936">
        <v>1</v>
      </c>
      <c r="F757" s="947">
        <v>44196</v>
      </c>
      <c r="G757" s="923">
        <v>879.61364074836411</v>
      </c>
      <c r="H757" s="929">
        <v>8.3333333333333332E-3</v>
      </c>
      <c r="I757" s="929">
        <v>0.25</v>
      </c>
      <c r="J757" s="923">
        <v>659.71023056127308</v>
      </c>
      <c r="K757" s="922">
        <v>1</v>
      </c>
      <c r="L757" s="923">
        <v>659.71023056127308</v>
      </c>
      <c r="M757" s="923">
        <f t="shared" si="11"/>
        <v>87.961364074836411</v>
      </c>
    </row>
    <row r="758" spans="2:13" ht="75">
      <c r="B758" s="921" t="s">
        <v>984</v>
      </c>
      <c r="C758" s="921" t="s">
        <v>985</v>
      </c>
      <c r="D758" s="922" t="s">
        <v>986</v>
      </c>
      <c r="E758" s="936">
        <v>1</v>
      </c>
      <c r="F758" s="947">
        <v>44196</v>
      </c>
      <c r="G758" s="923">
        <v>456.60349305277197</v>
      </c>
      <c r="H758" s="929">
        <v>8.3333333333333332E-3</v>
      </c>
      <c r="I758" s="929">
        <v>0.25</v>
      </c>
      <c r="J758" s="923">
        <v>342.45261978957899</v>
      </c>
      <c r="K758" s="922">
        <v>1</v>
      </c>
      <c r="L758" s="923">
        <v>342.45261978957899</v>
      </c>
      <c r="M758" s="923">
        <f t="shared" si="11"/>
        <v>45.660349305277201</v>
      </c>
    </row>
    <row r="759" spans="2:13" ht="75">
      <c r="B759" s="921" t="s">
        <v>988</v>
      </c>
      <c r="C759" s="921" t="s">
        <v>985</v>
      </c>
      <c r="D759" s="922" t="s">
        <v>986</v>
      </c>
      <c r="E759" s="936">
        <v>1</v>
      </c>
      <c r="F759" s="947">
        <v>44196</v>
      </c>
      <c r="G759" s="923">
        <v>1759.2272814967282</v>
      </c>
      <c r="H759" s="929">
        <v>8.3333333333333332E-3</v>
      </c>
      <c r="I759" s="929">
        <v>0.25</v>
      </c>
      <c r="J759" s="923">
        <v>1319.4204611225462</v>
      </c>
      <c r="K759" s="922">
        <v>1</v>
      </c>
      <c r="L759" s="923">
        <v>1319.4204611225462</v>
      </c>
      <c r="M759" s="923">
        <f t="shared" si="11"/>
        <v>175.92272814967282</v>
      </c>
    </row>
    <row r="760" spans="2:13" ht="75">
      <c r="B760" s="921" t="s">
        <v>988</v>
      </c>
      <c r="C760" s="921" t="s">
        <v>985</v>
      </c>
      <c r="D760" s="922" t="s">
        <v>986</v>
      </c>
      <c r="E760" s="936">
        <v>1</v>
      </c>
      <c r="F760" s="947">
        <v>44196</v>
      </c>
      <c r="G760" s="923">
        <v>559.75413502168624</v>
      </c>
      <c r="H760" s="929">
        <v>8.3333333333333332E-3</v>
      </c>
      <c r="I760" s="929">
        <v>0.25</v>
      </c>
      <c r="J760" s="923">
        <v>419.81560126626471</v>
      </c>
      <c r="K760" s="922">
        <v>1</v>
      </c>
      <c r="L760" s="923">
        <v>419.81560126626471</v>
      </c>
      <c r="M760" s="923">
        <f t="shared" si="11"/>
        <v>55.975413502168628</v>
      </c>
    </row>
    <row r="761" spans="2:13" ht="75">
      <c r="B761" s="921" t="s">
        <v>988</v>
      </c>
      <c r="C761" s="921" t="s">
        <v>985</v>
      </c>
      <c r="D761" s="922" t="s">
        <v>986</v>
      </c>
      <c r="E761" s="936">
        <v>1</v>
      </c>
      <c r="F761" s="947">
        <v>44196</v>
      </c>
      <c r="G761" s="923">
        <v>79.964876431669467</v>
      </c>
      <c r="H761" s="929">
        <v>8.3333333333333332E-3</v>
      </c>
      <c r="I761" s="929">
        <v>0.25</v>
      </c>
      <c r="J761" s="923">
        <v>59.9736573237521</v>
      </c>
      <c r="K761" s="922">
        <v>1</v>
      </c>
      <c r="L761" s="923">
        <v>59.9736573237521</v>
      </c>
      <c r="M761" s="923">
        <f t="shared" si="11"/>
        <v>7.9964876431669474</v>
      </c>
    </row>
    <row r="762" spans="2:13" ht="75">
      <c r="B762" s="921" t="s">
        <v>988</v>
      </c>
      <c r="C762" s="921" t="s">
        <v>985</v>
      </c>
      <c r="D762" s="922" t="s">
        <v>986</v>
      </c>
      <c r="E762" s="936">
        <v>1</v>
      </c>
      <c r="F762" s="947">
        <v>44196</v>
      </c>
      <c r="G762" s="923">
        <v>3918.2789451518038</v>
      </c>
      <c r="H762" s="929">
        <v>8.3333333333333332E-3</v>
      </c>
      <c r="I762" s="929">
        <v>0.25</v>
      </c>
      <c r="J762" s="923">
        <v>2938.7092088638528</v>
      </c>
      <c r="K762" s="922">
        <v>1</v>
      </c>
      <c r="L762" s="923">
        <v>2938.7092088638528</v>
      </c>
      <c r="M762" s="923">
        <f t="shared" si="11"/>
        <v>391.82789451518039</v>
      </c>
    </row>
    <row r="763" spans="2:13" ht="75">
      <c r="B763" s="921" t="s">
        <v>988</v>
      </c>
      <c r="C763" s="921" t="s">
        <v>985</v>
      </c>
      <c r="D763" s="922" t="s">
        <v>986</v>
      </c>
      <c r="E763" s="936">
        <v>1</v>
      </c>
      <c r="F763" s="947">
        <v>44196</v>
      </c>
      <c r="G763" s="923">
        <v>7036.9091259869128</v>
      </c>
      <c r="H763" s="929">
        <v>8.3333333333333332E-3</v>
      </c>
      <c r="I763" s="929">
        <v>0.25</v>
      </c>
      <c r="J763" s="923">
        <v>5277.6818444901846</v>
      </c>
      <c r="K763" s="922">
        <v>1</v>
      </c>
      <c r="L763" s="923">
        <v>5277.6818444901846</v>
      </c>
      <c r="M763" s="923">
        <f t="shared" si="11"/>
        <v>703.69091259869128</v>
      </c>
    </row>
    <row r="764" spans="2:13" ht="75">
      <c r="B764" s="921" t="s">
        <v>988</v>
      </c>
      <c r="C764" s="921" t="s">
        <v>985</v>
      </c>
      <c r="D764" s="922" t="s">
        <v>986</v>
      </c>
      <c r="E764" s="936">
        <v>1</v>
      </c>
      <c r="F764" s="947">
        <v>44196</v>
      </c>
      <c r="G764" s="923">
        <v>12714.415352635446</v>
      </c>
      <c r="H764" s="929">
        <v>8.3333333333333332E-3</v>
      </c>
      <c r="I764" s="929">
        <v>0.25</v>
      </c>
      <c r="J764" s="923">
        <v>9535.8115144765834</v>
      </c>
      <c r="K764" s="922">
        <v>1</v>
      </c>
      <c r="L764" s="923">
        <v>9535.8115144765834</v>
      </c>
      <c r="M764" s="923">
        <f t="shared" si="11"/>
        <v>1271.4415352635447</v>
      </c>
    </row>
    <row r="765" spans="2:13" ht="75">
      <c r="B765" s="921" t="s">
        <v>988</v>
      </c>
      <c r="C765" s="921" t="s">
        <v>985</v>
      </c>
      <c r="D765" s="922" t="s">
        <v>986</v>
      </c>
      <c r="E765" s="936">
        <v>1</v>
      </c>
      <c r="F765" s="947">
        <v>44196</v>
      </c>
      <c r="G765" s="923">
        <v>20471.008366507383</v>
      </c>
      <c r="H765" s="929">
        <v>8.3333333333333332E-3</v>
      </c>
      <c r="I765" s="929">
        <v>0.25</v>
      </c>
      <c r="J765" s="923">
        <v>15353.256274880538</v>
      </c>
      <c r="K765" s="922">
        <v>1</v>
      </c>
      <c r="L765" s="923">
        <v>15353.256274880538</v>
      </c>
      <c r="M765" s="923">
        <f t="shared" si="11"/>
        <v>2047.1008366507385</v>
      </c>
    </row>
    <row r="766" spans="2:13" ht="75">
      <c r="B766" s="921" t="s">
        <v>988</v>
      </c>
      <c r="C766" s="921" t="s">
        <v>985</v>
      </c>
      <c r="D766" s="922" t="s">
        <v>986</v>
      </c>
      <c r="E766" s="936">
        <v>1</v>
      </c>
      <c r="F766" s="947">
        <v>44196</v>
      </c>
      <c r="G766" s="923">
        <v>2798.7706751084315</v>
      </c>
      <c r="H766" s="929">
        <v>8.3333333333333332E-3</v>
      </c>
      <c r="I766" s="929">
        <v>0.25</v>
      </c>
      <c r="J766" s="923">
        <v>2099.0780063313236</v>
      </c>
      <c r="K766" s="922">
        <v>1</v>
      </c>
      <c r="L766" s="923">
        <v>2099.0780063313236</v>
      </c>
      <c r="M766" s="923">
        <f t="shared" si="11"/>
        <v>279.87706751084318</v>
      </c>
    </row>
    <row r="767" spans="2:13" ht="75">
      <c r="B767" s="921" t="s">
        <v>988</v>
      </c>
      <c r="C767" s="921" t="s">
        <v>985</v>
      </c>
      <c r="D767" s="922" t="s">
        <v>986</v>
      </c>
      <c r="E767" s="936">
        <v>1</v>
      </c>
      <c r="F767" s="947">
        <v>44196</v>
      </c>
      <c r="G767" s="923">
        <v>3278.5599336984483</v>
      </c>
      <c r="H767" s="929">
        <v>8.3333333333333332E-3</v>
      </c>
      <c r="I767" s="929">
        <v>0.25</v>
      </c>
      <c r="J767" s="923">
        <v>2458.9199502738361</v>
      </c>
      <c r="K767" s="922">
        <v>1</v>
      </c>
      <c r="L767" s="923">
        <v>2458.9199502738361</v>
      </c>
      <c r="M767" s="923">
        <f t="shared" si="11"/>
        <v>327.85599336984484</v>
      </c>
    </row>
    <row r="768" spans="2:13" ht="75">
      <c r="B768" s="921" t="s">
        <v>988</v>
      </c>
      <c r="C768" s="921" t="s">
        <v>985</v>
      </c>
      <c r="D768" s="922" t="s">
        <v>986</v>
      </c>
      <c r="E768" s="936">
        <v>1</v>
      </c>
      <c r="F768" s="947">
        <v>44196</v>
      </c>
      <c r="G768" s="923">
        <v>23509.673670910823</v>
      </c>
      <c r="H768" s="929">
        <v>8.3333333333333332E-3</v>
      </c>
      <c r="I768" s="929">
        <v>0.25</v>
      </c>
      <c r="J768" s="923">
        <v>17632.255253183117</v>
      </c>
      <c r="K768" s="922">
        <v>1</v>
      </c>
      <c r="L768" s="923">
        <v>17632.255253183117</v>
      </c>
      <c r="M768" s="923">
        <f t="shared" si="11"/>
        <v>2350.9673670910825</v>
      </c>
    </row>
    <row r="769" spans="2:13" ht="75">
      <c r="B769" s="921" t="s">
        <v>996</v>
      </c>
      <c r="C769" s="921" t="s">
        <v>985</v>
      </c>
      <c r="D769" s="922" t="s">
        <v>994</v>
      </c>
      <c r="E769" s="936">
        <v>0</v>
      </c>
      <c r="F769" s="947">
        <v>44196</v>
      </c>
      <c r="G769" s="923">
        <v>588.30773604060914</v>
      </c>
      <c r="H769" s="929">
        <v>8.3333333333333332E-3</v>
      </c>
      <c r="I769" s="929">
        <v>0.25</v>
      </c>
      <c r="J769" s="923">
        <v>441.23080203045686</v>
      </c>
      <c r="K769" s="922">
        <v>1</v>
      </c>
      <c r="L769" s="923">
        <v>0</v>
      </c>
      <c r="M769" s="923" t="str">
        <f t="shared" si="11"/>
        <v/>
      </c>
    </row>
    <row r="770" spans="2:13" ht="75">
      <c r="B770" s="921" t="s">
        <v>984</v>
      </c>
      <c r="C770" s="921" t="s">
        <v>985</v>
      </c>
      <c r="D770" s="922" t="s">
        <v>986</v>
      </c>
      <c r="E770" s="936">
        <v>1</v>
      </c>
      <c r="F770" s="947">
        <v>44196</v>
      </c>
      <c r="G770" s="923">
        <v>456.60349305277197</v>
      </c>
      <c r="H770" s="929">
        <v>8.3333333333333332E-3</v>
      </c>
      <c r="I770" s="929">
        <v>0.25</v>
      </c>
      <c r="J770" s="923">
        <v>342.45261978957899</v>
      </c>
      <c r="K770" s="922">
        <v>1</v>
      </c>
      <c r="L770" s="923">
        <v>342.45261978957899</v>
      </c>
      <c r="M770" s="923">
        <f t="shared" si="11"/>
        <v>45.660349305277201</v>
      </c>
    </row>
    <row r="771" spans="2:13" ht="75">
      <c r="B771" s="921" t="s">
        <v>984</v>
      </c>
      <c r="C771" s="921" t="s">
        <v>985</v>
      </c>
      <c r="D771" s="922" t="s">
        <v>986</v>
      </c>
      <c r="E771" s="936">
        <v>1</v>
      </c>
      <c r="F771" s="947">
        <v>44196</v>
      </c>
      <c r="G771" s="923">
        <v>456.60349305277197</v>
      </c>
      <c r="H771" s="929">
        <v>8.3333333333333332E-3</v>
      </c>
      <c r="I771" s="929">
        <v>0.25</v>
      </c>
      <c r="J771" s="923">
        <v>342.45261978957899</v>
      </c>
      <c r="K771" s="922">
        <v>1</v>
      </c>
      <c r="L771" s="923">
        <v>342.45261978957899</v>
      </c>
      <c r="M771" s="923">
        <f t="shared" si="11"/>
        <v>45.660349305277201</v>
      </c>
    </row>
    <row r="772" spans="2:13" ht="75">
      <c r="B772" s="921" t="s">
        <v>987</v>
      </c>
      <c r="C772" s="921" t="s">
        <v>985</v>
      </c>
      <c r="D772" s="922" t="s">
        <v>986</v>
      </c>
      <c r="E772" s="936">
        <v>1</v>
      </c>
      <c r="F772" s="947">
        <v>44196</v>
      </c>
      <c r="G772" s="923">
        <v>1485.0961212969503</v>
      </c>
      <c r="H772" s="929">
        <v>8.3333333333333332E-3</v>
      </c>
      <c r="I772" s="929">
        <v>0.25</v>
      </c>
      <c r="J772" s="923">
        <v>1113.8220909727127</v>
      </c>
      <c r="K772" s="922">
        <v>1</v>
      </c>
      <c r="L772" s="923">
        <v>1113.8220909727127</v>
      </c>
      <c r="M772" s="923">
        <f t="shared" si="11"/>
        <v>148.50961212969503</v>
      </c>
    </row>
    <row r="773" spans="2:13" ht="75">
      <c r="B773" s="921" t="s">
        <v>988</v>
      </c>
      <c r="C773" s="921" t="s">
        <v>985</v>
      </c>
      <c r="D773" s="922" t="s">
        <v>986</v>
      </c>
      <c r="E773" s="936">
        <v>1</v>
      </c>
      <c r="F773" s="947">
        <v>44196</v>
      </c>
      <c r="G773" s="923">
        <v>79.964876431669467</v>
      </c>
      <c r="H773" s="929">
        <v>8.3333333333333332E-3</v>
      </c>
      <c r="I773" s="929">
        <v>0.25</v>
      </c>
      <c r="J773" s="923">
        <v>59.9736573237521</v>
      </c>
      <c r="K773" s="922">
        <v>1</v>
      </c>
      <c r="L773" s="923">
        <v>59.9736573237521</v>
      </c>
      <c r="M773" s="923">
        <f t="shared" si="11"/>
        <v>7.9964876431669474</v>
      </c>
    </row>
    <row r="774" spans="2:13" ht="75">
      <c r="B774" s="921" t="s">
        <v>988</v>
      </c>
      <c r="C774" s="921" t="s">
        <v>985</v>
      </c>
      <c r="D774" s="922" t="s">
        <v>986</v>
      </c>
      <c r="E774" s="936">
        <v>1</v>
      </c>
      <c r="F774" s="947">
        <v>44196</v>
      </c>
      <c r="G774" s="923">
        <v>2718.8057986767617</v>
      </c>
      <c r="H774" s="929">
        <v>8.3333333333333332E-3</v>
      </c>
      <c r="I774" s="929">
        <v>0.25</v>
      </c>
      <c r="J774" s="923">
        <v>2039.1043490075713</v>
      </c>
      <c r="K774" s="922">
        <v>1</v>
      </c>
      <c r="L774" s="923">
        <v>2039.1043490075713</v>
      </c>
      <c r="M774" s="923">
        <f t="shared" si="11"/>
        <v>271.8805798676762</v>
      </c>
    </row>
    <row r="775" spans="2:13" ht="75">
      <c r="B775" s="921" t="s">
        <v>988</v>
      </c>
      <c r="C775" s="921" t="s">
        <v>985</v>
      </c>
      <c r="D775" s="922" t="s">
        <v>986</v>
      </c>
      <c r="E775" s="936">
        <v>1</v>
      </c>
      <c r="F775" s="947">
        <v>44196</v>
      </c>
      <c r="G775" s="923">
        <v>479.7892585900168</v>
      </c>
      <c r="H775" s="929">
        <v>8.3333333333333332E-3</v>
      </c>
      <c r="I775" s="929">
        <v>0.25</v>
      </c>
      <c r="J775" s="923">
        <v>359.84194394251261</v>
      </c>
      <c r="K775" s="922">
        <v>1</v>
      </c>
      <c r="L775" s="923">
        <v>359.84194394251261</v>
      </c>
      <c r="M775" s="923">
        <f t="shared" si="11"/>
        <v>47.978925859001684</v>
      </c>
    </row>
    <row r="776" spans="2:13" ht="75">
      <c r="B776" s="921" t="s">
        <v>988</v>
      </c>
      <c r="C776" s="921" t="s">
        <v>985</v>
      </c>
      <c r="D776" s="922" t="s">
        <v>986</v>
      </c>
      <c r="E776" s="936">
        <v>1</v>
      </c>
      <c r="F776" s="947">
        <v>44196</v>
      </c>
      <c r="G776" s="923">
        <v>879.61364074836411</v>
      </c>
      <c r="H776" s="929">
        <v>8.3333333333333332E-3</v>
      </c>
      <c r="I776" s="929">
        <v>0.25</v>
      </c>
      <c r="J776" s="923">
        <v>659.71023056127308</v>
      </c>
      <c r="K776" s="922">
        <v>1</v>
      </c>
      <c r="L776" s="923">
        <v>659.71023056127308</v>
      </c>
      <c r="M776" s="923">
        <f t="shared" si="11"/>
        <v>87.961364074836411</v>
      </c>
    </row>
    <row r="777" spans="2:13" ht="75">
      <c r="B777" s="921" t="s">
        <v>988</v>
      </c>
      <c r="C777" s="921" t="s">
        <v>985</v>
      </c>
      <c r="D777" s="922" t="s">
        <v>986</v>
      </c>
      <c r="E777" s="936">
        <v>1</v>
      </c>
      <c r="F777" s="947">
        <v>44196</v>
      </c>
      <c r="G777" s="923">
        <v>1119.5082700433725</v>
      </c>
      <c r="H777" s="929">
        <v>8.3333333333333332E-3</v>
      </c>
      <c r="I777" s="929">
        <v>0.25</v>
      </c>
      <c r="J777" s="923">
        <v>839.63120253252941</v>
      </c>
      <c r="K777" s="922">
        <v>1</v>
      </c>
      <c r="L777" s="923">
        <v>839.63120253252941</v>
      </c>
      <c r="M777" s="923">
        <f t="shared" si="11"/>
        <v>111.95082700433726</v>
      </c>
    </row>
    <row r="778" spans="2:13" ht="75">
      <c r="B778" s="921" t="s">
        <v>988</v>
      </c>
      <c r="C778" s="921" t="s">
        <v>985</v>
      </c>
      <c r="D778" s="922" t="s">
        <v>986</v>
      </c>
      <c r="E778" s="936">
        <v>1</v>
      </c>
      <c r="F778" s="947">
        <v>44196</v>
      </c>
      <c r="G778" s="923">
        <v>319.85950572667787</v>
      </c>
      <c r="H778" s="929">
        <v>8.3333333333333332E-3</v>
      </c>
      <c r="I778" s="929">
        <v>0.25</v>
      </c>
      <c r="J778" s="923">
        <v>239.8946292950084</v>
      </c>
      <c r="K778" s="922">
        <v>1</v>
      </c>
      <c r="L778" s="923">
        <v>239.8946292950084</v>
      </c>
      <c r="M778" s="923">
        <f t="shared" si="11"/>
        <v>31.98595057266779</v>
      </c>
    </row>
    <row r="779" spans="2:13" ht="75">
      <c r="B779" s="921" t="s">
        <v>988</v>
      </c>
      <c r="C779" s="921" t="s">
        <v>985</v>
      </c>
      <c r="D779" s="922" t="s">
        <v>986</v>
      </c>
      <c r="E779" s="936">
        <v>1</v>
      </c>
      <c r="F779" s="947">
        <v>44196</v>
      </c>
      <c r="G779" s="923">
        <v>2718.8057986767617</v>
      </c>
      <c r="H779" s="929">
        <v>8.3333333333333332E-3</v>
      </c>
      <c r="I779" s="929">
        <v>0.25</v>
      </c>
      <c r="J779" s="923">
        <v>2039.1043490075713</v>
      </c>
      <c r="K779" s="922">
        <v>1</v>
      </c>
      <c r="L779" s="923">
        <v>2039.1043490075713</v>
      </c>
      <c r="M779" s="923">
        <f t="shared" ref="M779:M842" si="12">IF(L779=0,"",IF(I779=100%,0,(H779*12)*(G779*E779*K779)))</f>
        <v>271.8805798676762</v>
      </c>
    </row>
    <row r="780" spans="2:13" ht="75">
      <c r="B780" s="921" t="s">
        <v>988</v>
      </c>
      <c r="C780" s="921" t="s">
        <v>985</v>
      </c>
      <c r="D780" s="922" t="s">
        <v>986</v>
      </c>
      <c r="E780" s="936">
        <v>1</v>
      </c>
      <c r="F780" s="947">
        <v>44196</v>
      </c>
      <c r="G780" s="923">
        <v>9995.609553958684</v>
      </c>
      <c r="H780" s="929">
        <v>8.3333333333333332E-3</v>
      </c>
      <c r="I780" s="929">
        <v>0.25</v>
      </c>
      <c r="J780" s="923">
        <v>7496.7071654690135</v>
      </c>
      <c r="K780" s="922">
        <v>1</v>
      </c>
      <c r="L780" s="923">
        <v>7496.7071654690135</v>
      </c>
      <c r="M780" s="923">
        <f t="shared" si="12"/>
        <v>999.5609553958684</v>
      </c>
    </row>
    <row r="781" spans="2:13" ht="75">
      <c r="B781" s="921" t="s">
        <v>988</v>
      </c>
      <c r="C781" s="921" t="s">
        <v>985</v>
      </c>
      <c r="D781" s="922" t="s">
        <v>986</v>
      </c>
      <c r="E781" s="936">
        <v>1</v>
      </c>
      <c r="F781" s="947">
        <v>44196</v>
      </c>
      <c r="G781" s="923">
        <v>6956.9442495552439</v>
      </c>
      <c r="H781" s="929">
        <v>8.3333333333333332E-3</v>
      </c>
      <c r="I781" s="929">
        <v>0.25</v>
      </c>
      <c r="J781" s="923">
        <v>5217.7081871664332</v>
      </c>
      <c r="K781" s="922">
        <v>1</v>
      </c>
      <c r="L781" s="923">
        <v>5217.7081871664332</v>
      </c>
      <c r="M781" s="923">
        <f t="shared" si="12"/>
        <v>695.69442495552448</v>
      </c>
    </row>
    <row r="782" spans="2:13" ht="75">
      <c r="B782" s="921" t="s">
        <v>988</v>
      </c>
      <c r="C782" s="921" t="s">
        <v>985</v>
      </c>
      <c r="D782" s="922" t="s">
        <v>986</v>
      </c>
      <c r="E782" s="936">
        <v>1</v>
      </c>
      <c r="F782" s="947">
        <v>44196</v>
      </c>
      <c r="G782" s="923">
        <v>3518.4545629934564</v>
      </c>
      <c r="H782" s="929">
        <v>8.3333333333333332E-3</v>
      </c>
      <c r="I782" s="929">
        <v>0.25</v>
      </c>
      <c r="J782" s="923">
        <v>2638.8409222450923</v>
      </c>
      <c r="K782" s="922">
        <v>1</v>
      </c>
      <c r="L782" s="923">
        <v>2638.8409222450923</v>
      </c>
      <c r="M782" s="923">
        <f t="shared" si="12"/>
        <v>351.84545629934564</v>
      </c>
    </row>
    <row r="783" spans="2:13" ht="75">
      <c r="B783" s="921" t="s">
        <v>984</v>
      </c>
      <c r="C783" s="921" t="s">
        <v>985</v>
      </c>
      <c r="D783" s="922" t="s">
        <v>986</v>
      </c>
      <c r="E783" s="936">
        <v>1</v>
      </c>
      <c r="F783" s="947">
        <v>44196</v>
      </c>
      <c r="G783" s="923">
        <v>1369.810479158316</v>
      </c>
      <c r="H783" s="929">
        <v>8.3333333333333332E-3</v>
      </c>
      <c r="I783" s="929">
        <v>0.25</v>
      </c>
      <c r="J783" s="923">
        <v>1027.3578593687371</v>
      </c>
      <c r="K783" s="922">
        <v>1</v>
      </c>
      <c r="L783" s="923">
        <v>1027.3578593687371</v>
      </c>
      <c r="M783" s="923">
        <f t="shared" si="12"/>
        <v>136.9810479158316</v>
      </c>
    </row>
    <row r="784" spans="2:13" ht="75">
      <c r="B784" s="921" t="s">
        <v>984</v>
      </c>
      <c r="C784" s="921" t="s">
        <v>985</v>
      </c>
      <c r="D784" s="922" t="s">
        <v>986</v>
      </c>
      <c r="E784" s="936">
        <v>1</v>
      </c>
      <c r="F784" s="947">
        <v>44196</v>
      </c>
      <c r="G784" s="923">
        <v>456.60349305277197</v>
      </c>
      <c r="H784" s="929">
        <v>8.3333333333333332E-3</v>
      </c>
      <c r="I784" s="929">
        <v>0.25</v>
      </c>
      <c r="J784" s="923">
        <v>342.45261978957899</v>
      </c>
      <c r="K784" s="922">
        <v>1</v>
      </c>
      <c r="L784" s="923">
        <v>342.45261978957899</v>
      </c>
      <c r="M784" s="923">
        <f t="shared" si="12"/>
        <v>45.660349305277201</v>
      </c>
    </row>
    <row r="785" spans="2:13" ht="75">
      <c r="B785" s="921" t="s">
        <v>984</v>
      </c>
      <c r="C785" s="921" t="s">
        <v>985</v>
      </c>
      <c r="D785" s="922" t="s">
        <v>986</v>
      </c>
      <c r="E785" s="936">
        <v>1</v>
      </c>
      <c r="F785" s="947">
        <v>44196</v>
      </c>
      <c r="G785" s="923">
        <v>2283.0174652638598</v>
      </c>
      <c r="H785" s="929">
        <v>8.3333333333333332E-3</v>
      </c>
      <c r="I785" s="929">
        <v>0.25</v>
      </c>
      <c r="J785" s="923">
        <v>1712.2630989478948</v>
      </c>
      <c r="K785" s="922">
        <v>1</v>
      </c>
      <c r="L785" s="923">
        <v>1712.2630989478948</v>
      </c>
      <c r="M785" s="923">
        <f t="shared" si="12"/>
        <v>228.30174652638598</v>
      </c>
    </row>
    <row r="786" spans="2:13" ht="75">
      <c r="B786" s="921" t="s">
        <v>984</v>
      </c>
      <c r="C786" s="921" t="s">
        <v>985</v>
      </c>
      <c r="D786" s="922" t="s">
        <v>986</v>
      </c>
      <c r="E786" s="936">
        <v>1</v>
      </c>
      <c r="F786" s="947">
        <v>44196</v>
      </c>
      <c r="G786" s="923">
        <v>2739.6209583166319</v>
      </c>
      <c r="H786" s="929">
        <v>8.3333333333333332E-3</v>
      </c>
      <c r="I786" s="929">
        <v>0.25</v>
      </c>
      <c r="J786" s="923">
        <v>2054.7157187374742</v>
      </c>
      <c r="K786" s="922">
        <v>1</v>
      </c>
      <c r="L786" s="923">
        <v>2054.7157187374742</v>
      </c>
      <c r="M786" s="923">
        <f t="shared" si="12"/>
        <v>273.96209583166319</v>
      </c>
    </row>
    <row r="787" spans="2:13" ht="75">
      <c r="B787" s="921" t="s">
        <v>984</v>
      </c>
      <c r="C787" s="921" t="s">
        <v>985</v>
      </c>
      <c r="D787" s="922" t="s">
        <v>986</v>
      </c>
      <c r="E787" s="936">
        <v>1</v>
      </c>
      <c r="F787" s="947">
        <v>44196</v>
      </c>
      <c r="G787" s="923">
        <v>456.60349305277197</v>
      </c>
      <c r="H787" s="929">
        <v>8.3333333333333332E-3</v>
      </c>
      <c r="I787" s="929">
        <v>0.25</v>
      </c>
      <c r="J787" s="923">
        <v>342.45261978957899</v>
      </c>
      <c r="K787" s="922">
        <v>1</v>
      </c>
      <c r="L787" s="923">
        <v>342.45261978957899</v>
      </c>
      <c r="M787" s="923">
        <f t="shared" si="12"/>
        <v>45.660349305277201</v>
      </c>
    </row>
    <row r="788" spans="2:13" ht="75">
      <c r="B788" s="921" t="s">
        <v>984</v>
      </c>
      <c r="C788" s="921" t="s">
        <v>985</v>
      </c>
      <c r="D788" s="922" t="s">
        <v>986</v>
      </c>
      <c r="E788" s="936">
        <v>1</v>
      </c>
      <c r="F788" s="947">
        <v>44196</v>
      </c>
      <c r="G788" s="923">
        <v>456.60349305277197</v>
      </c>
      <c r="H788" s="929">
        <v>8.3333333333333332E-3</v>
      </c>
      <c r="I788" s="929">
        <v>0.25</v>
      </c>
      <c r="J788" s="923">
        <v>342.45261978957899</v>
      </c>
      <c r="K788" s="922">
        <v>1</v>
      </c>
      <c r="L788" s="923">
        <v>342.45261978957899</v>
      </c>
      <c r="M788" s="923">
        <f t="shared" si="12"/>
        <v>45.660349305277201</v>
      </c>
    </row>
    <row r="789" spans="2:13" ht="75">
      <c r="B789" s="921" t="s">
        <v>987</v>
      </c>
      <c r="C789" s="921" t="s">
        <v>985</v>
      </c>
      <c r="D789" s="922" t="s">
        <v>986</v>
      </c>
      <c r="E789" s="936">
        <v>1</v>
      </c>
      <c r="F789" s="947">
        <v>44196</v>
      </c>
      <c r="G789" s="923">
        <v>1485.0961212969503</v>
      </c>
      <c r="H789" s="929">
        <v>8.3333333333333332E-3</v>
      </c>
      <c r="I789" s="929">
        <v>0.25</v>
      </c>
      <c r="J789" s="923">
        <v>1113.8220909727127</v>
      </c>
      <c r="K789" s="922">
        <v>1</v>
      </c>
      <c r="L789" s="923">
        <v>1113.8220909727127</v>
      </c>
      <c r="M789" s="923">
        <f t="shared" si="12"/>
        <v>148.50961212969503</v>
      </c>
    </row>
    <row r="790" spans="2:13" ht="75">
      <c r="B790" s="921" t="s">
        <v>987</v>
      </c>
      <c r="C790" s="921" t="s">
        <v>985</v>
      </c>
      <c r="D790" s="922" t="s">
        <v>986</v>
      </c>
      <c r="E790" s="936">
        <v>1</v>
      </c>
      <c r="F790" s="947">
        <v>44196</v>
      </c>
      <c r="G790" s="923">
        <v>1485.0961212969503</v>
      </c>
      <c r="H790" s="929">
        <v>8.3333333333333332E-3</v>
      </c>
      <c r="I790" s="929">
        <v>0.25</v>
      </c>
      <c r="J790" s="923">
        <v>1113.8220909727127</v>
      </c>
      <c r="K790" s="922">
        <v>1</v>
      </c>
      <c r="L790" s="923">
        <v>1113.8220909727127</v>
      </c>
      <c r="M790" s="923">
        <f t="shared" si="12"/>
        <v>148.50961212969503</v>
      </c>
    </row>
    <row r="791" spans="2:13" ht="75">
      <c r="B791" s="921" t="s">
        <v>987</v>
      </c>
      <c r="C791" s="921" t="s">
        <v>985</v>
      </c>
      <c r="D791" s="922" t="s">
        <v>986</v>
      </c>
      <c r="E791" s="936">
        <v>1</v>
      </c>
      <c r="F791" s="947">
        <v>44196</v>
      </c>
      <c r="G791" s="923">
        <v>1485.0961212969503</v>
      </c>
      <c r="H791" s="929">
        <v>8.3333333333333332E-3</v>
      </c>
      <c r="I791" s="929">
        <v>0.25</v>
      </c>
      <c r="J791" s="923">
        <v>1113.8220909727127</v>
      </c>
      <c r="K791" s="922">
        <v>1</v>
      </c>
      <c r="L791" s="923">
        <v>1113.8220909727127</v>
      </c>
      <c r="M791" s="923">
        <f t="shared" si="12"/>
        <v>148.50961212969503</v>
      </c>
    </row>
    <row r="792" spans="2:13" ht="75">
      <c r="B792" s="921" t="s">
        <v>987</v>
      </c>
      <c r="C792" s="921" t="s">
        <v>985</v>
      </c>
      <c r="D792" s="922" t="s">
        <v>986</v>
      </c>
      <c r="E792" s="936">
        <v>1</v>
      </c>
      <c r="F792" s="947">
        <v>44196</v>
      </c>
      <c r="G792" s="923">
        <v>4455.2883638908506</v>
      </c>
      <c r="H792" s="929">
        <v>8.3333333333333332E-3</v>
      </c>
      <c r="I792" s="929">
        <v>0.25</v>
      </c>
      <c r="J792" s="923">
        <v>3341.4662729181382</v>
      </c>
      <c r="K792" s="922">
        <v>1</v>
      </c>
      <c r="L792" s="923">
        <v>3341.4662729181382</v>
      </c>
      <c r="M792" s="923">
        <f t="shared" si="12"/>
        <v>445.52883638908509</v>
      </c>
    </row>
    <row r="793" spans="2:13" ht="75">
      <c r="B793" s="921" t="s">
        <v>989</v>
      </c>
      <c r="C793" s="921" t="s">
        <v>985</v>
      </c>
      <c r="D793" s="922" t="s">
        <v>986</v>
      </c>
      <c r="E793" s="936">
        <v>1</v>
      </c>
      <c r="F793" s="947">
        <v>44196</v>
      </c>
      <c r="G793" s="923">
        <v>2559.1030101491242</v>
      </c>
      <c r="H793" s="929">
        <v>8.3333333333333332E-3</v>
      </c>
      <c r="I793" s="929">
        <v>0.25</v>
      </c>
      <c r="J793" s="923">
        <v>1919.3272576118432</v>
      </c>
      <c r="K793" s="922">
        <v>1</v>
      </c>
      <c r="L793" s="923">
        <v>1919.3272576118432</v>
      </c>
      <c r="M793" s="923">
        <f t="shared" si="12"/>
        <v>255.91030101491242</v>
      </c>
    </row>
    <row r="794" spans="2:13" ht="75">
      <c r="B794" s="921" t="s">
        <v>990</v>
      </c>
      <c r="C794" s="921" t="s">
        <v>985</v>
      </c>
      <c r="D794" s="922" t="s">
        <v>986</v>
      </c>
      <c r="E794" s="936">
        <v>1</v>
      </c>
      <c r="F794" s="947">
        <v>44196</v>
      </c>
      <c r="G794" s="923">
        <v>4180.4727034651842</v>
      </c>
      <c r="H794" s="929">
        <v>8.3333333333333332E-3</v>
      </c>
      <c r="I794" s="929">
        <v>0.25</v>
      </c>
      <c r="J794" s="923">
        <v>3135.3545275988881</v>
      </c>
      <c r="K794" s="922">
        <v>1</v>
      </c>
      <c r="L794" s="923">
        <v>3135.3545275988881</v>
      </c>
      <c r="M794" s="923">
        <f t="shared" si="12"/>
        <v>418.04727034651842</v>
      </c>
    </row>
    <row r="795" spans="2:13" ht="75">
      <c r="B795" s="921" t="s">
        <v>990</v>
      </c>
      <c r="C795" s="921" t="s">
        <v>985</v>
      </c>
      <c r="D795" s="922" t="s">
        <v>986</v>
      </c>
      <c r="E795" s="936">
        <v>1</v>
      </c>
      <c r="F795" s="947">
        <v>44196</v>
      </c>
      <c r="G795" s="923">
        <v>4180.4727034651842</v>
      </c>
      <c r="H795" s="929">
        <v>8.3333333333333332E-3</v>
      </c>
      <c r="I795" s="929">
        <v>0.25</v>
      </c>
      <c r="J795" s="923">
        <v>3135.3545275988881</v>
      </c>
      <c r="K795" s="922">
        <v>1</v>
      </c>
      <c r="L795" s="923">
        <v>3135.3545275988881</v>
      </c>
      <c r="M795" s="923">
        <f t="shared" si="12"/>
        <v>418.04727034651842</v>
      </c>
    </row>
    <row r="796" spans="2:13" ht="75">
      <c r="B796" s="921" t="s">
        <v>988</v>
      </c>
      <c r="C796" s="921" t="s">
        <v>985</v>
      </c>
      <c r="D796" s="922" t="s">
        <v>986</v>
      </c>
      <c r="E796" s="936">
        <v>1</v>
      </c>
      <c r="F796" s="947">
        <v>44196</v>
      </c>
      <c r="G796" s="923">
        <v>7916.5227667352774</v>
      </c>
      <c r="H796" s="929">
        <v>8.3333333333333332E-3</v>
      </c>
      <c r="I796" s="929">
        <v>0.25</v>
      </c>
      <c r="J796" s="923">
        <v>5937.3920750514581</v>
      </c>
      <c r="K796" s="922">
        <v>1</v>
      </c>
      <c r="L796" s="923">
        <v>5937.3920750514581</v>
      </c>
      <c r="M796" s="923">
        <f t="shared" si="12"/>
        <v>791.65227667352781</v>
      </c>
    </row>
    <row r="797" spans="2:13" ht="75">
      <c r="B797" s="921" t="s">
        <v>988</v>
      </c>
      <c r="C797" s="921" t="s">
        <v>985</v>
      </c>
      <c r="D797" s="922" t="s">
        <v>986</v>
      </c>
      <c r="E797" s="936">
        <v>1</v>
      </c>
      <c r="F797" s="947">
        <v>44196</v>
      </c>
      <c r="G797" s="923">
        <v>5917.4008559435406</v>
      </c>
      <c r="H797" s="929">
        <v>8.3333333333333332E-3</v>
      </c>
      <c r="I797" s="929">
        <v>0.25</v>
      </c>
      <c r="J797" s="923">
        <v>4438.0506419576559</v>
      </c>
      <c r="K797" s="922">
        <v>1</v>
      </c>
      <c r="L797" s="923">
        <v>4438.0506419576559</v>
      </c>
      <c r="M797" s="923">
        <f t="shared" si="12"/>
        <v>591.74008559435413</v>
      </c>
    </row>
    <row r="798" spans="2:13" ht="75">
      <c r="B798" s="921" t="s">
        <v>988</v>
      </c>
      <c r="C798" s="921" t="s">
        <v>985</v>
      </c>
      <c r="D798" s="922" t="s">
        <v>986</v>
      </c>
      <c r="E798" s="936">
        <v>1</v>
      </c>
      <c r="F798" s="947">
        <v>44196</v>
      </c>
      <c r="G798" s="923">
        <v>24869.076570249203</v>
      </c>
      <c r="H798" s="929">
        <v>8.3333333333333332E-3</v>
      </c>
      <c r="I798" s="929">
        <v>0.25</v>
      </c>
      <c r="J798" s="923">
        <v>18651.807427686901</v>
      </c>
      <c r="K798" s="922">
        <v>1</v>
      </c>
      <c r="L798" s="923">
        <v>18651.807427686901</v>
      </c>
      <c r="M798" s="923">
        <f t="shared" si="12"/>
        <v>2486.9076570249204</v>
      </c>
    </row>
    <row r="799" spans="2:13" ht="75">
      <c r="B799" s="921" t="s">
        <v>988</v>
      </c>
      <c r="C799" s="921" t="s">
        <v>985</v>
      </c>
      <c r="D799" s="922" t="s">
        <v>986</v>
      </c>
      <c r="E799" s="936">
        <v>1</v>
      </c>
      <c r="F799" s="947">
        <v>44196</v>
      </c>
      <c r="G799" s="923">
        <v>25428.830705270891</v>
      </c>
      <c r="H799" s="929">
        <v>8.3333333333333332E-3</v>
      </c>
      <c r="I799" s="929">
        <v>0.25</v>
      </c>
      <c r="J799" s="923">
        <v>19071.623028953167</v>
      </c>
      <c r="K799" s="922">
        <v>1</v>
      </c>
      <c r="L799" s="923">
        <v>19071.623028953167</v>
      </c>
      <c r="M799" s="923">
        <f t="shared" si="12"/>
        <v>2542.8830705270893</v>
      </c>
    </row>
    <row r="800" spans="2:13" ht="75">
      <c r="B800" s="921" t="s">
        <v>988</v>
      </c>
      <c r="C800" s="921" t="s">
        <v>985</v>
      </c>
      <c r="D800" s="922" t="s">
        <v>986</v>
      </c>
      <c r="E800" s="936">
        <v>1</v>
      </c>
      <c r="F800" s="947">
        <v>44196</v>
      </c>
      <c r="G800" s="923">
        <v>15033.39676915386</v>
      </c>
      <c r="H800" s="929">
        <v>8.3333333333333332E-3</v>
      </c>
      <c r="I800" s="929">
        <v>0.25</v>
      </c>
      <c r="J800" s="923">
        <v>11275.047576865396</v>
      </c>
      <c r="K800" s="922">
        <v>1</v>
      </c>
      <c r="L800" s="923">
        <v>11275.047576865396</v>
      </c>
      <c r="M800" s="923">
        <f t="shared" si="12"/>
        <v>1503.339676915386</v>
      </c>
    </row>
    <row r="801" spans="2:13" ht="75">
      <c r="B801" s="921" t="s">
        <v>988</v>
      </c>
      <c r="C801" s="921" t="s">
        <v>985</v>
      </c>
      <c r="D801" s="922" t="s">
        <v>986</v>
      </c>
      <c r="E801" s="936">
        <v>1</v>
      </c>
      <c r="F801" s="947">
        <v>44196</v>
      </c>
      <c r="G801" s="923">
        <v>28947.285268264346</v>
      </c>
      <c r="H801" s="929">
        <v>8.3333333333333332E-3</v>
      </c>
      <c r="I801" s="929">
        <v>0.25</v>
      </c>
      <c r="J801" s="923">
        <v>21710.46395119826</v>
      </c>
      <c r="K801" s="922">
        <v>1</v>
      </c>
      <c r="L801" s="923">
        <v>21710.46395119826</v>
      </c>
      <c r="M801" s="923">
        <f t="shared" si="12"/>
        <v>2894.728526826435</v>
      </c>
    </row>
    <row r="802" spans="2:13" ht="75">
      <c r="B802" s="921" t="s">
        <v>988</v>
      </c>
      <c r="C802" s="921" t="s">
        <v>985</v>
      </c>
      <c r="D802" s="922" t="s">
        <v>986</v>
      </c>
      <c r="E802" s="936">
        <v>1</v>
      </c>
      <c r="F802" s="947">
        <v>44196</v>
      </c>
      <c r="G802" s="923">
        <v>49978.047769793418</v>
      </c>
      <c r="H802" s="929">
        <v>8.3333333333333332E-3</v>
      </c>
      <c r="I802" s="929">
        <v>0.25</v>
      </c>
      <c r="J802" s="923">
        <v>37483.535827345062</v>
      </c>
      <c r="K802" s="922">
        <v>1</v>
      </c>
      <c r="L802" s="923">
        <v>37483.535827345062</v>
      </c>
      <c r="M802" s="923">
        <f t="shared" si="12"/>
        <v>4997.804776979342</v>
      </c>
    </row>
    <row r="803" spans="2:13" ht="75">
      <c r="B803" s="921" t="s">
        <v>988</v>
      </c>
      <c r="C803" s="921" t="s">
        <v>985</v>
      </c>
      <c r="D803" s="922" t="s">
        <v>986</v>
      </c>
      <c r="E803" s="936">
        <v>1</v>
      </c>
      <c r="F803" s="947">
        <v>44196</v>
      </c>
      <c r="G803" s="923">
        <v>73167.861934977569</v>
      </c>
      <c r="H803" s="929">
        <v>8.3333333333333332E-3</v>
      </c>
      <c r="I803" s="929">
        <v>0.25</v>
      </c>
      <c r="J803" s="923">
        <v>54875.896451233173</v>
      </c>
      <c r="K803" s="922">
        <v>1</v>
      </c>
      <c r="L803" s="923">
        <v>54875.896451233173</v>
      </c>
      <c r="M803" s="923">
        <f t="shared" si="12"/>
        <v>7316.7861934977573</v>
      </c>
    </row>
    <row r="804" spans="2:13" ht="75">
      <c r="B804" s="921" t="s">
        <v>988</v>
      </c>
      <c r="C804" s="921" t="s">
        <v>985</v>
      </c>
      <c r="D804" s="922" t="s">
        <v>986</v>
      </c>
      <c r="E804" s="936">
        <v>1</v>
      </c>
      <c r="F804" s="947">
        <v>44196</v>
      </c>
      <c r="G804" s="923">
        <v>73487.721440704234</v>
      </c>
      <c r="H804" s="929">
        <v>8.3333333333333332E-3</v>
      </c>
      <c r="I804" s="929">
        <v>0.25</v>
      </c>
      <c r="J804" s="923">
        <v>55115.791080528172</v>
      </c>
      <c r="K804" s="922">
        <v>1</v>
      </c>
      <c r="L804" s="923">
        <v>55115.791080528172</v>
      </c>
      <c r="M804" s="923">
        <f t="shared" si="12"/>
        <v>7348.7721440704236</v>
      </c>
    </row>
    <row r="805" spans="2:13" ht="75">
      <c r="B805" s="921" t="s">
        <v>988</v>
      </c>
      <c r="C805" s="921" t="s">
        <v>985</v>
      </c>
      <c r="D805" s="922" t="s">
        <v>986</v>
      </c>
      <c r="E805" s="936">
        <v>1</v>
      </c>
      <c r="F805" s="947">
        <v>44196</v>
      </c>
      <c r="G805" s="923">
        <v>41981.560126626471</v>
      </c>
      <c r="H805" s="929">
        <v>8.3333333333333332E-3</v>
      </c>
      <c r="I805" s="929">
        <v>0.25</v>
      </c>
      <c r="J805" s="923">
        <v>31486.170094969853</v>
      </c>
      <c r="K805" s="922">
        <v>1</v>
      </c>
      <c r="L805" s="923">
        <v>31486.170094969853</v>
      </c>
      <c r="M805" s="923">
        <f t="shared" si="12"/>
        <v>4198.1560126626473</v>
      </c>
    </row>
    <row r="806" spans="2:13" ht="75">
      <c r="B806" s="921" t="s">
        <v>996</v>
      </c>
      <c r="C806" s="921" t="s">
        <v>985</v>
      </c>
      <c r="D806" s="922" t="s">
        <v>994</v>
      </c>
      <c r="E806" s="936">
        <v>0</v>
      </c>
      <c r="F806" s="947">
        <v>44196</v>
      </c>
      <c r="G806" s="923">
        <v>521.80416732563663</v>
      </c>
      <c r="H806" s="929">
        <v>8.3333333333333332E-3</v>
      </c>
      <c r="I806" s="929">
        <v>0.25</v>
      </c>
      <c r="J806" s="923">
        <v>391.35312549422747</v>
      </c>
      <c r="K806" s="922">
        <v>1</v>
      </c>
      <c r="L806" s="923">
        <v>0</v>
      </c>
      <c r="M806" s="923" t="str">
        <f t="shared" si="12"/>
        <v/>
      </c>
    </row>
    <row r="807" spans="2:13" ht="75">
      <c r="B807" s="921" t="s">
        <v>996</v>
      </c>
      <c r="C807" s="921" t="s">
        <v>985</v>
      </c>
      <c r="D807" s="922" t="s">
        <v>994</v>
      </c>
      <c r="E807" s="936">
        <v>0</v>
      </c>
      <c r="F807" s="947">
        <v>44196</v>
      </c>
      <c r="G807" s="923">
        <v>74.543452475090945</v>
      </c>
      <c r="H807" s="929">
        <v>8.3333333333333332E-3</v>
      </c>
      <c r="I807" s="929">
        <v>0.25</v>
      </c>
      <c r="J807" s="923">
        <v>55.907589356318212</v>
      </c>
      <c r="K807" s="922">
        <v>1</v>
      </c>
      <c r="L807" s="923">
        <v>0</v>
      </c>
      <c r="M807" s="923" t="str">
        <f t="shared" si="12"/>
        <v/>
      </c>
    </row>
    <row r="808" spans="2:13" ht="75">
      <c r="B808" s="921" t="s">
        <v>996</v>
      </c>
      <c r="C808" s="921" t="s">
        <v>985</v>
      </c>
      <c r="D808" s="922" t="s">
        <v>994</v>
      </c>
      <c r="E808" s="936">
        <v>0</v>
      </c>
      <c r="F808" s="947">
        <v>44196</v>
      </c>
      <c r="G808" s="923">
        <v>149.08690495018189</v>
      </c>
      <c r="H808" s="929">
        <v>8.3333333333333332E-3</v>
      </c>
      <c r="I808" s="929">
        <v>0.25</v>
      </c>
      <c r="J808" s="923">
        <v>111.81517871263642</v>
      </c>
      <c r="K808" s="922">
        <v>1</v>
      </c>
      <c r="L808" s="923">
        <v>0</v>
      </c>
      <c r="M808" s="923" t="str">
        <f t="shared" si="12"/>
        <v/>
      </c>
    </row>
    <row r="809" spans="2:13" ht="75">
      <c r="B809" s="921" t="s">
        <v>996</v>
      </c>
      <c r="C809" s="921" t="s">
        <v>985</v>
      </c>
      <c r="D809" s="922" t="s">
        <v>994</v>
      </c>
      <c r="E809" s="936">
        <v>0</v>
      </c>
      <c r="F809" s="947">
        <v>44196</v>
      </c>
      <c r="G809" s="923">
        <v>149.08690495018189</v>
      </c>
      <c r="H809" s="929">
        <v>8.3333333333333332E-3</v>
      </c>
      <c r="I809" s="929">
        <v>0.25</v>
      </c>
      <c r="J809" s="923">
        <v>111.81517871263642</v>
      </c>
      <c r="K809" s="922">
        <v>1</v>
      </c>
      <c r="L809" s="923">
        <v>0</v>
      </c>
      <c r="M809" s="923" t="str">
        <f t="shared" si="12"/>
        <v/>
      </c>
    </row>
    <row r="810" spans="2:13" ht="75">
      <c r="B810" s="921" t="s">
        <v>996</v>
      </c>
      <c r="C810" s="921" t="s">
        <v>985</v>
      </c>
      <c r="D810" s="922" t="s">
        <v>994</v>
      </c>
      <c r="E810" s="936">
        <v>0</v>
      </c>
      <c r="F810" s="947">
        <v>44196</v>
      </c>
      <c r="G810" s="923">
        <v>74.543452475090945</v>
      </c>
      <c r="H810" s="929">
        <v>8.3333333333333332E-3</v>
      </c>
      <c r="I810" s="929">
        <v>0.25</v>
      </c>
      <c r="J810" s="923">
        <v>55.907589356318212</v>
      </c>
      <c r="K810" s="922">
        <v>1</v>
      </c>
      <c r="L810" s="923">
        <v>0</v>
      </c>
      <c r="M810" s="923" t="str">
        <f t="shared" si="12"/>
        <v/>
      </c>
    </row>
    <row r="811" spans="2:13" ht="75">
      <c r="B811" s="921" t="s">
        <v>984</v>
      </c>
      <c r="C811" s="921" t="s">
        <v>985</v>
      </c>
      <c r="D811" s="922" t="s">
        <v>986</v>
      </c>
      <c r="E811" s="936">
        <v>1</v>
      </c>
      <c r="F811" s="947">
        <v>44196</v>
      </c>
      <c r="G811" s="923">
        <v>913.20698610554393</v>
      </c>
      <c r="H811" s="929">
        <v>8.3333333333333332E-3</v>
      </c>
      <c r="I811" s="929">
        <v>0.25</v>
      </c>
      <c r="J811" s="923">
        <v>684.90523957915798</v>
      </c>
      <c r="K811" s="922">
        <v>1</v>
      </c>
      <c r="L811" s="923">
        <v>684.90523957915798</v>
      </c>
      <c r="M811" s="923">
        <f t="shared" si="12"/>
        <v>91.320698610554402</v>
      </c>
    </row>
    <row r="812" spans="2:13" ht="75">
      <c r="B812" s="921" t="s">
        <v>984</v>
      </c>
      <c r="C812" s="921" t="s">
        <v>985</v>
      </c>
      <c r="D812" s="922" t="s">
        <v>986</v>
      </c>
      <c r="E812" s="936">
        <v>1</v>
      </c>
      <c r="F812" s="947">
        <v>44196</v>
      </c>
      <c r="G812" s="923">
        <v>456.60349305277197</v>
      </c>
      <c r="H812" s="929">
        <v>8.3333333333333332E-3</v>
      </c>
      <c r="I812" s="929">
        <v>0.25</v>
      </c>
      <c r="J812" s="923">
        <v>342.45261978957899</v>
      </c>
      <c r="K812" s="922">
        <v>1</v>
      </c>
      <c r="L812" s="923">
        <v>342.45261978957899</v>
      </c>
      <c r="M812" s="923">
        <f t="shared" si="12"/>
        <v>45.660349305277201</v>
      </c>
    </row>
    <row r="813" spans="2:13" ht="75">
      <c r="B813" s="921" t="s">
        <v>988</v>
      </c>
      <c r="C813" s="921" t="s">
        <v>985</v>
      </c>
      <c r="D813" s="922" t="s">
        <v>986</v>
      </c>
      <c r="E813" s="936">
        <v>1</v>
      </c>
      <c r="F813" s="947">
        <v>44196</v>
      </c>
      <c r="G813" s="923">
        <v>639.71901145335573</v>
      </c>
      <c r="H813" s="929">
        <v>8.3333333333333332E-3</v>
      </c>
      <c r="I813" s="929">
        <v>0.25</v>
      </c>
      <c r="J813" s="923">
        <v>479.7892585900168</v>
      </c>
      <c r="K813" s="922">
        <v>1</v>
      </c>
      <c r="L813" s="923">
        <v>479.7892585900168</v>
      </c>
      <c r="M813" s="923">
        <f t="shared" si="12"/>
        <v>63.971901145335579</v>
      </c>
    </row>
    <row r="814" spans="2:13" ht="75">
      <c r="B814" s="921" t="s">
        <v>988</v>
      </c>
      <c r="C814" s="921" t="s">
        <v>985</v>
      </c>
      <c r="D814" s="922" t="s">
        <v>986</v>
      </c>
      <c r="E814" s="936">
        <v>1</v>
      </c>
      <c r="F814" s="947">
        <v>44196</v>
      </c>
      <c r="G814" s="923">
        <v>1439.3677757700505</v>
      </c>
      <c r="H814" s="929">
        <v>8.3333333333333332E-3</v>
      </c>
      <c r="I814" s="929">
        <v>0.25</v>
      </c>
      <c r="J814" s="923">
        <v>1079.5258318275378</v>
      </c>
      <c r="K814" s="922">
        <v>1</v>
      </c>
      <c r="L814" s="923">
        <v>1079.5258318275378</v>
      </c>
      <c r="M814" s="923">
        <f t="shared" si="12"/>
        <v>143.93677757700505</v>
      </c>
    </row>
    <row r="815" spans="2:13" ht="75">
      <c r="B815" s="921" t="s">
        <v>988</v>
      </c>
      <c r="C815" s="921" t="s">
        <v>985</v>
      </c>
      <c r="D815" s="922" t="s">
        <v>986</v>
      </c>
      <c r="E815" s="936">
        <v>1</v>
      </c>
      <c r="F815" s="947">
        <v>44196</v>
      </c>
      <c r="G815" s="923">
        <v>959.5785171800336</v>
      </c>
      <c r="H815" s="929">
        <v>8.3333333333333332E-3</v>
      </c>
      <c r="I815" s="929">
        <v>0.25</v>
      </c>
      <c r="J815" s="923">
        <v>719.68388788502523</v>
      </c>
      <c r="K815" s="922">
        <v>1</v>
      </c>
      <c r="L815" s="923">
        <v>719.68388788502523</v>
      </c>
      <c r="M815" s="923">
        <f t="shared" si="12"/>
        <v>95.957851718003369</v>
      </c>
    </row>
    <row r="816" spans="2:13" ht="75">
      <c r="B816" s="921" t="s">
        <v>988</v>
      </c>
      <c r="C816" s="921" t="s">
        <v>985</v>
      </c>
      <c r="D816" s="922" t="s">
        <v>986</v>
      </c>
      <c r="E816" s="936">
        <v>1</v>
      </c>
      <c r="F816" s="947">
        <v>44196</v>
      </c>
      <c r="G816" s="923">
        <v>8316.3471488936248</v>
      </c>
      <c r="H816" s="929">
        <v>8.3333333333333332E-3</v>
      </c>
      <c r="I816" s="929">
        <v>0.25</v>
      </c>
      <c r="J816" s="923">
        <v>6237.2603616702181</v>
      </c>
      <c r="K816" s="922">
        <v>1</v>
      </c>
      <c r="L816" s="923">
        <v>6237.2603616702181</v>
      </c>
      <c r="M816" s="923">
        <f t="shared" si="12"/>
        <v>831.6347148893625</v>
      </c>
    </row>
    <row r="817" spans="2:13" ht="75">
      <c r="B817" s="921" t="s">
        <v>988</v>
      </c>
      <c r="C817" s="921" t="s">
        <v>985</v>
      </c>
      <c r="D817" s="922" t="s">
        <v>986</v>
      </c>
      <c r="E817" s="936">
        <v>1</v>
      </c>
      <c r="F817" s="947">
        <v>44196</v>
      </c>
      <c r="G817" s="923">
        <v>27347.987739630957</v>
      </c>
      <c r="H817" s="929">
        <v>8.3333333333333332E-3</v>
      </c>
      <c r="I817" s="929">
        <v>0.25</v>
      </c>
      <c r="J817" s="923">
        <v>20510.990804723217</v>
      </c>
      <c r="K817" s="922">
        <v>1</v>
      </c>
      <c r="L817" s="923">
        <v>20510.990804723217</v>
      </c>
      <c r="M817" s="923">
        <f t="shared" si="12"/>
        <v>2734.7987739630958</v>
      </c>
    </row>
    <row r="818" spans="2:13" ht="75">
      <c r="B818" s="921" t="s">
        <v>988</v>
      </c>
      <c r="C818" s="921" t="s">
        <v>985</v>
      </c>
      <c r="D818" s="922" t="s">
        <v>986</v>
      </c>
      <c r="E818" s="936">
        <v>1</v>
      </c>
      <c r="F818" s="947">
        <v>44196</v>
      </c>
      <c r="G818" s="923">
        <v>16552.72942135558</v>
      </c>
      <c r="H818" s="929">
        <v>8.3333333333333332E-3</v>
      </c>
      <c r="I818" s="929">
        <v>0.25</v>
      </c>
      <c r="J818" s="923">
        <v>12414.547066016685</v>
      </c>
      <c r="K818" s="922">
        <v>1</v>
      </c>
      <c r="L818" s="923">
        <v>12414.547066016685</v>
      </c>
      <c r="M818" s="923">
        <f t="shared" si="12"/>
        <v>1655.272942135558</v>
      </c>
    </row>
    <row r="819" spans="2:13" ht="75">
      <c r="B819" s="921" t="s">
        <v>988</v>
      </c>
      <c r="C819" s="921" t="s">
        <v>985</v>
      </c>
      <c r="D819" s="922" t="s">
        <v>986</v>
      </c>
      <c r="E819" s="936">
        <v>1</v>
      </c>
      <c r="F819" s="947">
        <v>44196</v>
      </c>
      <c r="G819" s="923">
        <v>28307.566256810991</v>
      </c>
      <c r="H819" s="929">
        <v>8.3333333333333332E-3</v>
      </c>
      <c r="I819" s="929">
        <v>0.25</v>
      </c>
      <c r="J819" s="923">
        <v>21230.674692608241</v>
      </c>
      <c r="K819" s="922">
        <v>1</v>
      </c>
      <c r="L819" s="923">
        <v>21230.674692608241</v>
      </c>
      <c r="M819" s="923">
        <f t="shared" si="12"/>
        <v>2830.7566256810992</v>
      </c>
    </row>
    <row r="820" spans="2:13" ht="75">
      <c r="B820" s="921" t="s">
        <v>988</v>
      </c>
      <c r="C820" s="921" t="s">
        <v>985</v>
      </c>
      <c r="D820" s="922" t="s">
        <v>986</v>
      </c>
      <c r="E820" s="936">
        <v>1</v>
      </c>
      <c r="F820" s="947">
        <v>44196</v>
      </c>
      <c r="G820" s="923">
        <v>20790.867872234063</v>
      </c>
      <c r="H820" s="929">
        <v>8.3333333333333332E-3</v>
      </c>
      <c r="I820" s="929">
        <v>0.25</v>
      </c>
      <c r="J820" s="923">
        <v>15593.150904175547</v>
      </c>
      <c r="K820" s="922">
        <v>1</v>
      </c>
      <c r="L820" s="923">
        <v>15593.150904175547</v>
      </c>
      <c r="M820" s="923">
        <f t="shared" si="12"/>
        <v>2079.0867872234062</v>
      </c>
    </row>
    <row r="821" spans="2:13" ht="75">
      <c r="B821" s="921" t="s">
        <v>988</v>
      </c>
      <c r="C821" s="921" t="s">
        <v>985</v>
      </c>
      <c r="D821" s="922" t="s">
        <v>986</v>
      </c>
      <c r="E821" s="936">
        <v>1</v>
      </c>
      <c r="F821" s="947">
        <v>44196</v>
      </c>
      <c r="G821" s="923">
        <v>9595.7851718003367</v>
      </c>
      <c r="H821" s="929">
        <v>8.3333333333333332E-3</v>
      </c>
      <c r="I821" s="929">
        <v>0.25</v>
      </c>
      <c r="J821" s="923">
        <v>7196.8388788502525</v>
      </c>
      <c r="K821" s="922">
        <v>1</v>
      </c>
      <c r="L821" s="923">
        <v>7196.8388788502525</v>
      </c>
      <c r="M821" s="923">
        <f t="shared" si="12"/>
        <v>959.57851718003371</v>
      </c>
    </row>
    <row r="822" spans="2:13" ht="75">
      <c r="B822" s="921" t="s">
        <v>988</v>
      </c>
      <c r="C822" s="921" t="s">
        <v>985</v>
      </c>
      <c r="D822" s="922" t="s">
        <v>986</v>
      </c>
      <c r="E822" s="936">
        <v>1</v>
      </c>
      <c r="F822" s="947">
        <v>44196</v>
      </c>
      <c r="G822" s="923">
        <v>21750.446389414094</v>
      </c>
      <c r="H822" s="929">
        <v>8.3333333333333332E-3</v>
      </c>
      <c r="I822" s="929">
        <v>0.25</v>
      </c>
      <c r="J822" s="923">
        <v>16312.83479206057</v>
      </c>
      <c r="K822" s="922">
        <v>1</v>
      </c>
      <c r="L822" s="923">
        <v>16312.83479206057</v>
      </c>
      <c r="M822" s="923">
        <f t="shared" si="12"/>
        <v>2175.0446389414096</v>
      </c>
    </row>
    <row r="823" spans="2:13" ht="75">
      <c r="B823" s="921" t="s">
        <v>996</v>
      </c>
      <c r="C823" s="921" t="s">
        <v>985</v>
      </c>
      <c r="D823" s="922" t="s">
        <v>994</v>
      </c>
      <c r="E823" s="936">
        <v>0</v>
      </c>
      <c r="F823" s="947">
        <v>44196</v>
      </c>
      <c r="G823" s="923">
        <v>149.08690495018189</v>
      </c>
      <c r="H823" s="929">
        <v>8.3333333333333332E-3</v>
      </c>
      <c r="I823" s="929">
        <v>0.25</v>
      </c>
      <c r="J823" s="923">
        <v>111.81517871263642</v>
      </c>
      <c r="K823" s="922">
        <v>1</v>
      </c>
      <c r="L823" s="923">
        <v>0</v>
      </c>
      <c r="M823" s="923" t="str">
        <f t="shared" si="12"/>
        <v/>
      </c>
    </row>
    <row r="824" spans="2:13" ht="75">
      <c r="B824" s="921" t="s">
        <v>988</v>
      </c>
      <c r="C824" s="921" t="s">
        <v>985</v>
      </c>
      <c r="D824" s="922" t="s">
        <v>986</v>
      </c>
      <c r="E824" s="936">
        <v>1</v>
      </c>
      <c r="F824" s="947">
        <v>44196</v>
      </c>
      <c r="G824" s="923">
        <v>79.964876431669467</v>
      </c>
      <c r="H824" s="929">
        <v>8.3333333333333332E-3</v>
      </c>
      <c r="I824" s="929">
        <v>0.25</v>
      </c>
      <c r="J824" s="923">
        <v>59.9736573237521</v>
      </c>
      <c r="K824" s="922">
        <v>1</v>
      </c>
      <c r="L824" s="923">
        <v>59.9736573237521</v>
      </c>
      <c r="M824" s="923">
        <f t="shared" si="12"/>
        <v>7.9964876431669474</v>
      </c>
    </row>
    <row r="825" spans="2:13" ht="75">
      <c r="B825" s="921" t="s">
        <v>984</v>
      </c>
      <c r="C825" s="921" t="s">
        <v>985</v>
      </c>
      <c r="D825" s="922" t="s">
        <v>986</v>
      </c>
      <c r="E825" s="936">
        <v>1</v>
      </c>
      <c r="F825" s="947">
        <v>44196</v>
      </c>
      <c r="G825" s="923">
        <v>456.60349305277197</v>
      </c>
      <c r="H825" s="929">
        <v>8.3333333333333332E-3</v>
      </c>
      <c r="I825" s="929">
        <v>0.25</v>
      </c>
      <c r="J825" s="923">
        <v>342.45261978957899</v>
      </c>
      <c r="K825" s="922">
        <v>1</v>
      </c>
      <c r="L825" s="923">
        <v>342.45261978957899</v>
      </c>
      <c r="M825" s="923">
        <f t="shared" si="12"/>
        <v>45.660349305277201</v>
      </c>
    </row>
    <row r="826" spans="2:13" ht="75">
      <c r="B826" s="921" t="s">
        <v>984</v>
      </c>
      <c r="C826" s="921" t="s">
        <v>985</v>
      </c>
      <c r="D826" s="922" t="s">
        <v>986</v>
      </c>
      <c r="E826" s="936">
        <v>1</v>
      </c>
      <c r="F826" s="947">
        <v>44196</v>
      </c>
      <c r="G826" s="923">
        <v>913.20698610554393</v>
      </c>
      <c r="H826" s="929">
        <v>8.3333333333333332E-3</v>
      </c>
      <c r="I826" s="929">
        <v>0.25</v>
      </c>
      <c r="J826" s="923">
        <v>684.90523957915798</v>
      </c>
      <c r="K826" s="922">
        <v>1</v>
      </c>
      <c r="L826" s="923">
        <v>684.90523957915798</v>
      </c>
      <c r="M826" s="923">
        <f t="shared" si="12"/>
        <v>91.320698610554402</v>
      </c>
    </row>
    <row r="827" spans="2:13" ht="75">
      <c r="B827" s="921" t="s">
        <v>984</v>
      </c>
      <c r="C827" s="921" t="s">
        <v>985</v>
      </c>
      <c r="D827" s="922" t="s">
        <v>986</v>
      </c>
      <c r="E827" s="936">
        <v>1</v>
      </c>
      <c r="F827" s="947">
        <v>44196</v>
      </c>
      <c r="G827" s="923">
        <v>456.60349305277197</v>
      </c>
      <c r="H827" s="929">
        <v>8.3333333333333332E-3</v>
      </c>
      <c r="I827" s="929">
        <v>0.25</v>
      </c>
      <c r="J827" s="923">
        <v>342.45261978957899</v>
      </c>
      <c r="K827" s="922">
        <v>1</v>
      </c>
      <c r="L827" s="923">
        <v>342.45261978957899</v>
      </c>
      <c r="M827" s="923">
        <f t="shared" si="12"/>
        <v>45.660349305277201</v>
      </c>
    </row>
    <row r="828" spans="2:13" ht="75">
      <c r="B828" s="921" t="s">
        <v>987</v>
      </c>
      <c r="C828" s="921" t="s">
        <v>985</v>
      </c>
      <c r="D828" s="922" t="s">
        <v>986</v>
      </c>
      <c r="E828" s="936">
        <v>1</v>
      </c>
      <c r="F828" s="947">
        <v>44196</v>
      </c>
      <c r="G828" s="923">
        <v>1485.0961212969503</v>
      </c>
      <c r="H828" s="929">
        <v>8.3333333333333332E-3</v>
      </c>
      <c r="I828" s="929">
        <v>0.25</v>
      </c>
      <c r="J828" s="923">
        <v>1113.8220909727127</v>
      </c>
      <c r="K828" s="922">
        <v>1</v>
      </c>
      <c r="L828" s="923">
        <v>1113.8220909727127</v>
      </c>
      <c r="M828" s="923">
        <f t="shared" si="12"/>
        <v>148.50961212969503</v>
      </c>
    </row>
    <row r="829" spans="2:13" ht="75">
      <c r="B829" s="921" t="s">
        <v>987</v>
      </c>
      <c r="C829" s="921" t="s">
        <v>985</v>
      </c>
      <c r="D829" s="922" t="s">
        <v>986</v>
      </c>
      <c r="E829" s="936">
        <v>1</v>
      </c>
      <c r="F829" s="947">
        <v>44196</v>
      </c>
      <c r="G829" s="923">
        <v>2970.1922425939006</v>
      </c>
      <c r="H829" s="929">
        <v>8.3333333333333332E-3</v>
      </c>
      <c r="I829" s="929">
        <v>0.25</v>
      </c>
      <c r="J829" s="923">
        <v>2227.6441819454253</v>
      </c>
      <c r="K829" s="922">
        <v>1</v>
      </c>
      <c r="L829" s="923">
        <v>2227.6441819454253</v>
      </c>
      <c r="M829" s="923">
        <f t="shared" si="12"/>
        <v>297.01922425939006</v>
      </c>
    </row>
    <row r="830" spans="2:13" ht="75">
      <c r="B830" s="921" t="s">
        <v>987</v>
      </c>
      <c r="C830" s="921" t="s">
        <v>985</v>
      </c>
      <c r="D830" s="922" t="s">
        <v>986</v>
      </c>
      <c r="E830" s="936">
        <v>1</v>
      </c>
      <c r="F830" s="947">
        <v>44196</v>
      </c>
      <c r="G830" s="923">
        <v>1485.0961212969503</v>
      </c>
      <c r="H830" s="929">
        <v>8.3333333333333332E-3</v>
      </c>
      <c r="I830" s="929">
        <v>0.25</v>
      </c>
      <c r="J830" s="923">
        <v>1113.8220909727127</v>
      </c>
      <c r="K830" s="922">
        <v>1</v>
      </c>
      <c r="L830" s="923">
        <v>1113.8220909727127</v>
      </c>
      <c r="M830" s="923">
        <f t="shared" si="12"/>
        <v>148.50961212969503</v>
      </c>
    </row>
    <row r="831" spans="2:13" ht="75">
      <c r="B831" s="921" t="s">
        <v>987</v>
      </c>
      <c r="C831" s="921" t="s">
        <v>985</v>
      </c>
      <c r="D831" s="922" t="s">
        <v>986</v>
      </c>
      <c r="E831" s="936">
        <v>1</v>
      </c>
      <c r="F831" s="947">
        <v>44196</v>
      </c>
      <c r="G831" s="923">
        <v>2970.1922425939006</v>
      </c>
      <c r="H831" s="929">
        <v>8.3333333333333332E-3</v>
      </c>
      <c r="I831" s="929">
        <v>0.25</v>
      </c>
      <c r="J831" s="923">
        <v>2227.6441819454253</v>
      </c>
      <c r="K831" s="922">
        <v>1</v>
      </c>
      <c r="L831" s="923">
        <v>2227.6441819454253</v>
      </c>
      <c r="M831" s="923">
        <f t="shared" si="12"/>
        <v>297.01922425939006</v>
      </c>
    </row>
    <row r="832" spans="2:13" ht="75">
      <c r="B832" s="921" t="s">
        <v>987</v>
      </c>
      <c r="C832" s="921" t="s">
        <v>985</v>
      </c>
      <c r="D832" s="922" t="s">
        <v>986</v>
      </c>
      <c r="E832" s="936">
        <v>1</v>
      </c>
      <c r="F832" s="947">
        <v>44196</v>
      </c>
      <c r="G832" s="923">
        <v>1485.0961212969503</v>
      </c>
      <c r="H832" s="929">
        <v>8.3333333333333332E-3</v>
      </c>
      <c r="I832" s="929">
        <v>0.25</v>
      </c>
      <c r="J832" s="923">
        <v>1113.8220909727127</v>
      </c>
      <c r="K832" s="922">
        <v>1</v>
      </c>
      <c r="L832" s="923">
        <v>1113.8220909727127</v>
      </c>
      <c r="M832" s="923">
        <f t="shared" si="12"/>
        <v>148.50961212969503</v>
      </c>
    </row>
    <row r="833" spans="2:13" ht="75">
      <c r="B833" s="921" t="s">
        <v>988</v>
      </c>
      <c r="C833" s="921" t="s">
        <v>985</v>
      </c>
      <c r="D833" s="922" t="s">
        <v>986</v>
      </c>
      <c r="E833" s="936">
        <v>1</v>
      </c>
      <c r="F833" s="947">
        <v>44196</v>
      </c>
      <c r="G833" s="923">
        <v>79.964876431669467</v>
      </c>
      <c r="H833" s="929">
        <v>8.3333333333333332E-3</v>
      </c>
      <c r="I833" s="929">
        <v>0.25</v>
      </c>
      <c r="J833" s="923">
        <v>59.9736573237521</v>
      </c>
      <c r="K833" s="922">
        <v>1</v>
      </c>
      <c r="L833" s="923">
        <v>59.9736573237521</v>
      </c>
      <c r="M833" s="923">
        <f t="shared" si="12"/>
        <v>7.9964876431669474</v>
      </c>
    </row>
    <row r="834" spans="2:13" ht="75">
      <c r="B834" s="921" t="s">
        <v>988</v>
      </c>
      <c r="C834" s="921" t="s">
        <v>985</v>
      </c>
      <c r="D834" s="922" t="s">
        <v>986</v>
      </c>
      <c r="E834" s="936">
        <v>1</v>
      </c>
      <c r="F834" s="947">
        <v>44196</v>
      </c>
      <c r="G834" s="923">
        <v>159.92975286333893</v>
      </c>
      <c r="H834" s="929">
        <v>8.3333333333333332E-3</v>
      </c>
      <c r="I834" s="929">
        <v>0.25</v>
      </c>
      <c r="J834" s="923">
        <v>119.9473146475042</v>
      </c>
      <c r="K834" s="922">
        <v>1</v>
      </c>
      <c r="L834" s="923">
        <v>119.9473146475042</v>
      </c>
      <c r="M834" s="923">
        <f t="shared" si="12"/>
        <v>15.992975286333895</v>
      </c>
    </row>
    <row r="835" spans="2:13" ht="75">
      <c r="B835" s="921" t="s">
        <v>988</v>
      </c>
      <c r="C835" s="921" t="s">
        <v>985</v>
      </c>
      <c r="D835" s="922" t="s">
        <v>986</v>
      </c>
      <c r="E835" s="936">
        <v>1</v>
      </c>
      <c r="F835" s="947">
        <v>44196</v>
      </c>
      <c r="G835" s="923">
        <v>639.71901145335573</v>
      </c>
      <c r="H835" s="929">
        <v>8.3333333333333332E-3</v>
      </c>
      <c r="I835" s="929">
        <v>0.25</v>
      </c>
      <c r="J835" s="923">
        <v>479.7892585900168</v>
      </c>
      <c r="K835" s="922">
        <v>1</v>
      </c>
      <c r="L835" s="923">
        <v>479.7892585900168</v>
      </c>
      <c r="M835" s="923">
        <f t="shared" si="12"/>
        <v>63.971901145335579</v>
      </c>
    </row>
    <row r="836" spans="2:13" ht="75">
      <c r="B836" s="921" t="s">
        <v>988</v>
      </c>
      <c r="C836" s="921" t="s">
        <v>985</v>
      </c>
      <c r="D836" s="922" t="s">
        <v>986</v>
      </c>
      <c r="E836" s="936">
        <v>1</v>
      </c>
      <c r="F836" s="947">
        <v>44196</v>
      </c>
      <c r="G836" s="923">
        <v>239.8946292950084</v>
      </c>
      <c r="H836" s="929">
        <v>8.3333333333333332E-3</v>
      </c>
      <c r="I836" s="929">
        <v>0.25</v>
      </c>
      <c r="J836" s="923">
        <v>179.92097197125631</v>
      </c>
      <c r="K836" s="922">
        <v>1</v>
      </c>
      <c r="L836" s="923">
        <v>179.92097197125631</v>
      </c>
      <c r="M836" s="923">
        <f t="shared" si="12"/>
        <v>23.989462929500842</v>
      </c>
    </row>
    <row r="837" spans="2:13" ht="75">
      <c r="B837" s="921" t="s">
        <v>988</v>
      </c>
      <c r="C837" s="921" t="s">
        <v>985</v>
      </c>
      <c r="D837" s="922" t="s">
        <v>986</v>
      </c>
      <c r="E837" s="936">
        <v>1</v>
      </c>
      <c r="F837" s="947">
        <v>44196</v>
      </c>
      <c r="G837" s="923">
        <v>79.964876431669467</v>
      </c>
      <c r="H837" s="929">
        <v>8.3333333333333332E-3</v>
      </c>
      <c r="I837" s="929">
        <v>0.25</v>
      </c>
      <c r="J837" s="923">
        <v>59.9736573237521</v>
      </c>
      <c r="K837" s="922">
        <v>1</v>
      </c>
      <c r="L837" s="923">
        <v>59.9736573237521</v>
      </c>
      <c r="M837" s="923">
        <f t="shared" si="12"/>
        <v>7.9964876431669474</v>
      </c>
    </row>
    <row r="838" spans="2:13" ht="75">
      <c r="B838" s="921" t="s">
        <v>988</v>
      </c>
      <c r="C838" s="921" t="s">
        <v>985</v>
      </c>
      <c r="D838" s="922" t="s">
        <v>986</v>
      </c>
      <c r="E838" s="936">
        <v>1</v>
      </c>
      <c r="F838" s="947">
        <v>44196</v>
      </c>
      <c r="G838" s="923">
        <v>6157.2954852385492</v>
      </c>
      <c r="H838" s="929">
        <v>8.3333333333333332E-3</v>
      </c>
      <c r="I838" s="929">
        <v>0.25</v>
      </c>
      <c r="J838" s="923">
        <v>4617.9716139289121</v>
      </c>
      <c r="K838" s="922">
        <v>1</v>
      </c>
      <c r="L838" s="923">
        <v>4617.9716139289121</v>
      </c>
      <c r="M838" s="923">
        <f t="shared" si="12"/>
        <v>615.72954852385499</v>
      </c>
    </row>
    <row r="839" spans="2:13" ht="75">
      <c r="B839" s="921" t="s">
        <v>988</v>
      </c>
      <c r="C839" s="921" t="s">
        <v>985</v>
      </c>
      <c r="D839" s="922" t="s">
        <v>986</v>
      </c>
      <c r="E839" s="936">
        <v>1</v>
      </c>
      <c r="F839" s="947">
        <v>44196</v>
      </c>
      <c r="G839" s="923">
        <v>1999.1219107917366</v>
      </c>
      <c r="H839" s="929">
        <v>8.3333333333333332E-3</v>
      </c>
      <c r="I839" s="929">
        <v>0.25</v>
      </c>
      <c r="J839" s="923">
        <v>1499.3414330938024</v>
      </c>
      <c r="K839" s="922">
        <v>1</v>
      </c>
      <c r="L839" s="923">
        <v>1499.3414330938024</v>
      </c>
      <c r="M839" s="923">
        <f t="shared" si="12"/>
        <v>199.91219107917368</v>
      </c>
    </row>
    <row r="840" spans="2:13" ht="75">
      <c r="B840" s="921" t="s">
        <v>988</v>
      </c>
      <c r="C840" s="921" t="s">
        <v>985</v>
      </c>
      <c r="D840" s="922" t="s">
        <v>986</v>
      </c>
      <c r="E840" s="936">
        <v>1</v>
      </c>
      <c r="F840" s="947">
        <v>44196</v>
      </c>
      <c r="G840" s="923">
        <v>719.68388788502523</v>
      </c>
      <c r="H840" s="929">
        <v>8.3333333333333332E-3</v>
      </c>
      <c r="I840" s="929">
        <v>0.25</v>
      </c>
      <c r="J840" s="923">
        <v>539.76291591376889</v>
      </c>
      <c r="K840" s="922">
        <v>1</v>
      </c>
      <c r="L840" s="923">
        <v>539.76291591376889</v>
      </c>
      <c r="M840" s="923">
        <f t="shared" si="12"/>
        <v>71.968388788502523</v>
      </c>
    </row>
    <row r="841" spans="2:13" ht="75">
      <c r="B841" s="921" t="s">
        <v>988</v>
      </c>
      <c r="C841" s="921" t="s">
        <v>985</v>
      </c>
      <c r="D841" s="922" t="s">
        <v>986</v>
      </c>
      <c r="E841" s="936">
        <v>1</v>
      </c>
      <c r="F841" s="947">
        <v>44196</v>
      </c>
      <c r="G841" s="923">
        <v>1599.2975286333894</v>
      </c>
      <c r="H841" s="929">
        <v>8.3333333333333332E-3</v>
      </c>
      <c r="I841" s="929">
        <v>0.25</v>
      </c>
      <c r="J841" s="923">
        <v>1199.4731464750421</v>
      </c>
      <c r="K841" s="922">
        <v>1</v>
      </c>
      <c r="L841" s="923">
        <v>1199.4731464750421</v>
      </c>
      <c r="M841" s="923">
        <f t="shared" si="12"/>
        <v>159.92975286333896</v>
      </c>
    </row>
    <row r="842" spans="2:13" ht="75">
      <c r="B842" s="921" t="s">
        <v>988</v>
      </c>
      <c r="C842" s="921" t="s">
        <v>985</v>
      </c>
      <c r="D842" s="922" t="s">
        <v>986</v>
      </c>
      <c r="E842" s="936">
        <v>1</v>
      </c>
      <c r="F842" s="947">
        <v>44196</v>
      </c>
      <c r="G842" s="923">
        <v>2958.7004279717703</v>
      </c>
      <c r="H842" s="929">
        <v>8.3333333333333332E-3</v>
      </c>
      <c r="I842" s="929">
        <v>0.25</v>
      </c>
      <c r="J842" s="923">
        <v>2219.0253209788279</v>
      </c>
      <c r="K842" s="922">
        <v>1</v>
      </c>
      <c r="L842" s="923">
        <v>2219.0253209788279</v>
      </c>
      <c r="M842" s="923">
        <f t="shared" si="12"/>
        <v>295.87004279717706</v>
      </c>
    </row>
    <row r="843" spans="2:13" ht="75">
      <c r="B843" s="921" t="s">
        <v>984</v>
      </c>
      <c r="C843" s="921" t="s">
        <v>985</v>
      </c>
      <c r="D843" s="922" t="s">
        <v>986</v>
      </c>
      <c r="E843" s="936">
        <v>1</v>
      </c>
      <c r="F843" s="947">
        <v>44196</v>
      </c>
      <c r="G843" s="923">
        <v>456.60349305277197</v>
      </c>
      <c r="H843" s="929">
        <v>8.3333333333333332E-3</v>
      </c>
      <c r="I843" s="929">
        <v>0.25</v>
      </c>
      <c r="J843" s="923">
        <v>342.45261978957899</v>
      </c>
      <c r="K843" s="922">
        <v>1</v>
      </c>
      <c r="L843" s="923">
        <v>342.45261978957899</v>
      </c>
      <c r="M843" s="923">
        <f t="shared" ref="M843:M906" si="13">IF(L843=0,"",IF(I843=100%,0,(H843*12)*(G843*E843*K843)))</f>
        <v>45.660349305277201</v>
      </c>
    </row>
    <row r="844" spans="2:13" ht="75">
      <c r="B844" s="921" t="s">
        <v>988</v>
      </c>
      <c r="C844" s="921" t="s">
        <v>985</v>
      </c>
      <c r="D844" s="922" t="s">
        <v>986</v>
      </c>
      <c r="E844" s="936">
        <v>1</v>
      </c>
      <c r="F844" s="947">
        <v>44196</v>
      </c>
      <c r="G844" s="923">
        <v>239.8946292950084</v>
      </c>
      <c r="H844" s="929">
        <v>8.3333333333333332E-3</v>
      </c>
      <c r="I844" s="929">
        <v>0.25</v>
      </c>
      <c r="J844" s="923">
        <v>179.92097197125631</v>
      </c>
      <c r="K844" s="922">
        <v>1</v>
      </c>
      <c r="L844" s="923">
        <v>179.92097197125631</v>
      </c>
      <c r="M844" s="923">
        <f t="shared" si="13"/>
        <v>23.989462929500842</v>
      </c>
    </row>
    <row r="845" spans="2:13" ht="75">
      <c r="B845" s="921" t="s">
        <v>988</v>
      </c>
      <c r="C845" s="921" t="s">
        <v>985</v>
      </c>
      <c r="D845" s="922" t="s">
        <v>986</v>
      </c>
      <c r="E845" s="936">
        <v>1</v>
      </c>
      <c r="F845" s="947">
        <v>44196</v>
      </c>
      <c r="G845" s="923">
        <v>159.92975286333893</v>
      </c>
      <c r="H845" s="929">
        <v>8.3333333333333332E-3</v>
      </c>
      <c r="I845" s="929">
        <v>0.25</v>
      </c>
      <c r="J845" s="923">
        <v>119.9473146475042</v>
      </c>
      <c r="K845" s="922">
        <v>1</v>
      </c>
      <c r="L845" s="923">
        <v>119.9473146475042</v>
      </c>
      <c r="M845" s="923">
        <f t="shared" si="13"/>
        <v>15.992975286333895</v>
      </c>
    </row>
    <row r="846" spans="2:13" ht="75">
      <c r="B846" s="921" t="s">
        <v>988</v>
      </c>
      <c r="C846" s="921" t="s">
        <v>985</v>
      </c>
      <c r="D846" s="922" t="s">
        <v>986</v>
      </c>
      <c r="E846" s="936">
        <v>1</v>
      </c>
      <c r="F846" s="947">
        <v>44196</v>
      </c>
      <c r="G846" s="923">
        <v>719.68388788502523</v>
      </c>
      <c r="H846" s="929">
        <v>8.3333333333333332E-3</v>
      </c>
      <c r="I846" s="929">
        <v>0.25</v>
      </c>
      <c r="J846" s="923">
        <v>539.76291591376889</v>
      </c>
      <c r="K846" s="922">
        <v>1</v>
      </c>
      <c r="L846" s="923">
        <v>539.76291591376889</v>
      </c>
      <c r="M846" s="923">
        <f t="shared" si="13"/>
        <v>71.968388788502523</v>
      </c>
    </row>
    <row r="847" spans="2:13" ht="75">
      <c r="B847" s="921" t="s">
        <v>988</v>
      </c>
      <c r="C847" s="921" t="s">
        <v>985</v>
      </c>
      <c r="D847" s="922" t="s">
        <v>986</v>
      </c>
      <c r="E847" s="936">
        <v>1</v>
      </c>
      <c r="F847" s="947">
        <v>44196</v>
      </c>
      <c r="G847" s="923">
        <v>559.75413502168624</v>
      </c>
      <c r="H847" s="929">
        <v>8.3333333333333332E-3</v>
      </c>
      <c r="I847" s="929">
        <v>0.25</v>
      </c>
      <c r="J847" s="923">
        <v>419.81560126626471</v>
      </c>
      <c r="K847" s="922">
        <v>1</v>
      </c>
      <c r="L847" s="923">
        <v>419.81560126626471</v>
      </c>
      <c r="M847" s="923">
        <f t="shared" si="13"/>
        <v>55.975413502168628</v>
      </c>
    </row>
    <row r="848" spans="2:13" ht="75">
      <c r="B848" s="921" t="s">
        <v>988</v>
      </c>
      <c r="C848" s="921" t="s">
        <v>985</v>
      </c>
      <c r="D848" s="922" t="s">
        <v>986</v>
      </c>
      <c r="E848" s="936">
        <v>1</v>
      </c>
      <c r="F848" s="947">
        <v>44196</v>
      </c>
      <c r="G848" s="923">
        <v>79.964876431669467</v>
      </c>
      <c r="H848" s="929">
        <v>8.3333333333333332E-3</v>
      </c>
      <c r="I848" s="929">
        <v>0.25</v>
      </c>
      <c r="J848" s="923">
        <v>59.9736573237521</v>
      </c>
      <c r="K848" s="922">
        <v>1</v>
      </c>
      <c r="L848" s="923">
        <v>59.9736573237521</v>
      </c>
      <c r="M848" s="923">
        <f t="shared" si="13"/>
        <v>7.9964876431669474</v>
      </c>
    </row>
    <row r="849" spans="2:13" ht="75">
      <c r="B849" s="921" t="s">
        <v>988</v>
      </c>
      <c r="C849" s="921" t="s">
        <v>985</v>
      </c>
      <c r="D849" s="922" t="s">
        <v>986</v>
      </c>
      <c r="E849" s="936">
        <v>1</v>
      </c>
      <c r="F849" s="947">
        <v>44196</v>
      </c>
      <c r="G849" s="923">
        <v>239.8946292950084</v>
      </c>
      <c r="H849" s="929">
        <v>8.3333333333333332E-3</v>
      </c>
      <c r="I849" s="929">
        <v>0.25</v>
      </c>
      <c r="J849" s="923">
        <v>179.92097197125631</v>
      </c>
      <c r="K849" s="922">
        <v>1</v>
      </c>
      <c r="L849" s="923">
        <v>179.92097197125631</v>
      </c>
      <c r="M849" s="923">
        <f t="shared" si="13"/>
        <v>23.989462929500842</v>
      </c>
    </row>
    <row r="850" spans="2:13" ht="75">
      <c r="B850" s="921" t="s">
        <v>988</v>
      </c>
      <c r="C850" s="921" t="s">
        <v>985</v>
      </c>
      <c r="D850" s="922" t="s">
        <v>986</v>
      </c>
      <c r="E850" s="936">
        <v>1</v>
      </c>
      <c r="F850" s="947">
        <v>44196</v>
      </c>
      <c r="G850" s="923">
        <v>159.92975286333893</v>
      </c>
      <c r="H850" s="929">
        <v>8.3333333333333332E-3</v>
      </c>
      <c r="I850" s="929">
        <v>0.25</v>
      </c>
      <c r="J850" s="923">
        <v>119.9473146475042</v>
      </c>
      <c r="K850" s="922">
        <v>1</v>
      </c>
      <c r="L850" s="923">
        <v>119.9473146475042</v>
      </c>
      <c r="M850" s="923">
        <f t="shared" si="13"/>
        <v>15.992975286333895</v>
      </c>
    </row>
    <row r="851" spans="2:13" ht="75">
      <c r="B851" s="921" t="s">
        <v>988</v>
      </c>
      <c r="C851" s="921" t="s">
        <v>985</v>
      </c>
      <c r="D851" s="922" t="s">
        <v>986</v>
      </c>
      <c r="E851" s="936">
        <v>1</v>
      </c>
      <c r="F851" s="947">
        <v>44196</v>
      </c>
      <c r="G851" s="923">
        <v>3198.5950572667789</v>
      </c>
      <c r="H851" s="929">
        <v>8.3333333333333332E-3</v>
      </c>
      <c r="I851" s="929">
        <v>0.25</v>
      </c>
      <c r="J851" s="923">
        <v>2398.9462929500842</v>
      </c>
      <c r="K851" s="922">
        <v>1</v>
      </c>
      <c r="L851" s="923">
        <v>2398.9462929500842</v>
      </c>
      <c r="M851" s="923">
        <f t="shared" si="13"/>
        <v>319.85950572667792</v>
      </c>
    </row>
    <row r="852" spans="2:13" ht="75">
      <c r="B852" s="921" t="s">
        <v>984</v>
      </c>
      <c r="C852" s="921" t="s">
        <v>985</v>
      </c>
      <c r="D852" s="922" t="s">
        <v>986</v>
      </c>
      <c r="E852" s="936">
        <v>1</v>
      </c>
      <c r="F852" s="947">
        <v>44196</v>
      </c>
      <c r="G852" s="923">
        <v>913.20698610554393</v>
      </c>
      <c r="H852" s="929">
        <v>8.3333333333333332E-3</v>
      </c>
      <c r="I852" s="929">
        <v>0.25</v>
      </c>
      <c r="J852" s="923">
        <v>684.90523957915798</v>
      </c>
      <c r="K852" s="922">
        <v>1</v>
      </c>
      <c r="L852" s="923">
        <v>684.90523957915798</v>
      </c>
      <c r="M852" s="923">
        <f t="shared" si="13"/>
        <v>91.320698610554402</v>
      </c>
    </row>
    <row r="853" spans="2:13" ht="75">
      <c r="B853" s="921" t="s">
        <v>984</v>
      </c>
      <c r="C853" s="921" t="s">
        <v>985</v>
      </c>
      <c r="D853" s="922" t="s">
        <v>986</v>
      </c>
      <c r="E853" s="936">
        <v>1</v>
      </c>
      <c r="F853" s="947">
        <v>44196</v>
      </c>
      <c r="G853" s="923">
        <v>913.20698610554393</v>
      </c>
      <c r="H853" s="929">
        <v>8.3333333333333332E-3</v>
      </c>
      <c r="I853" s="929">
        <v>0.25</v>
      </c>
      <c r="J853" s="923">
        <v>684.90523957915798</v>
      </c>
      <c r="K853" s="922">
        <v>1</v>
      </c>
      <c r="L853" s="923">
        <v>684.90523957915798</v>
      </c>
      <c r="M853" s="923">
        <f t="shared" si="13"/>
        <v>91.320698610554402</v>
      </c>
    </row>
    <row r="854" spans="2:13" ht="75">
      <c r="B854" s="921" t="s">
        <v>984</v>
      </c>
      <c r="C854" s="921" t="s">
        <v>985</v>
      </c>
      <c r="D854" s="922" t="s">
        <v>986</v>
      </c>
      <c r="E854" s="936">
        <v>1</v>
      </c>
      <c r="F854" s="947">
        <v>44196</v>
      </c>
      <c r="G854" s="923">
        <v>456.60349305277197</v>
      </c>
      <c r="H854" s="929">
        <v>8.3333333333333332E-3</v>
      </c>
      <c r="I854" s="929">
        <v>0.25</v>
      </c>
      <c r="J854" s="923">
        <v>342.45261978957899</v>
      </c>
      <c r="K854" s="922">
        <v>1</v>
      </c>
      <c r="L854" s="923">
        <v>342.45261978957899</v>
      </c>
      <c r="M854" s="923">
        <f t="shared" si="13"/>
        <v>45.660349305277201</v>
      </c>
    </row>
    <row r="855" spans="2:13" ht="75">
      <c r="B855" s="921" t="s">
        <v>984</v>
      </c>
      <c r="C855" s="921" t="s">
        <v>985</v>
      </c>
      <c r="D855" s="922" t="s">
        <v>986</v>
      </c>
      <c r="E855" s="936">
        <v>1</v>
      </c>
      <c r="F855" s="947">
        <v>44196</v>
      </c>
      <c r="G855" s="923">
        <v>456.60349305277197</v>
      </c>
      <c r="H855" s="929">
        <v>8.3333333333333332E-3</v>
      </c>
      <c r="I855" s="929">
        <v>0.25</v>
      </c>
      <c r="J855" s="923">
        <v>342.45261978957899</v>
      </c>
      <c r="K855" s="922">
        <v>1</v>
      </c>
      <c r="L855" s="923">
        <v>342.45261978957899</v>
      </c>
      <c r="M855" s="923">
        <f t="shared" si="13"/>
        <v>45.660349305277201</v>
      </c>
    </row>
    <row r="856" spans="2:13" ht="75">
      <c r="B856" s="921" t="s">
        <v>984</v>
      </c>
      <c r="C856" s="921" t="s">
        <v>985</v>
      </c>
      <c r="D856" s="922" t="s">
        <v>986</v>
      </c>
      <c r="E856" s="936">
        <v>1</v>
      </c>
      <c r="F856" s="947">
        <v>44196</v>
      </c>
      <c r="G856" s="923">
        <v>913.20698610554393</v>
      </c>
      <c r="H856" s="929">
        <v>8.3333333333333332E-3</v>
      </c>
      <c r="I856" s="929">
        <v>0.25</v>
      </c>
      <c r="J856" s="923">
        <v>684.90523957915798</v>
      </c>
      <c r="K856" s="922">
        <v>1</v>
      </c>
      <c r="L856" s="923">
        <v>684.90523957915798</v>
      </c>
      <c r="M856" s="923">
        <f t="shared" si="13"/>
        <v>91.320698610554402</v>
      </c>
    </row>
    <row r="857" spans="2:13" ht="75">
      <c r="B857" s="921" t="s">
        <v>987</v>
      </c>
      <c r="C857" s="921" t="s">
        <v>985</v>
      </c>
      <c r="D857" s="922" t="s">
        <v>986</v>
      </c>
      <c r="E857" s="936">
        <v>1</v>
      </c>
      <c r="F857" s="947">
        <v>44196</v>
      </c>
      <c r="G857" s="923">
        <v>2970.1922425939006</v>
      </c>
      <c r="H857" s="929">
        <v>8.3333333333333332E-3</v>
      </c>
      <c r="I857" s="929">
        <v>0.25</v>
      </c>
      <c r="J857" s="923">
        <v>2227.6441819454253</v>
      </c>
      <c r="K857" s="922">
        <v>1</v>
      </c>
      <c r="L857" s="923">
        <v>2227.6441819454253</v>
      </c>
      <c r="M857" s="923">
        <f t="shared" si="13"/>
        <v>297.01922425939006</v>
      </c>
    </row>
    <row r="858" spans="2:13" ht="75">
      <c r="B858" s="921" t="s">
        <v>987</v>
      </c>
      <c r="C858" s="921" t="s">
        <v>985</v>
      </c>
      <c r="D858" s="922" t="s">
        <v>986</v>
      </c>
      <c r="E858" s="936">
        <v>1</v>
      </c>
      <c r="F858" s="947">
        <v>44196</v>
      </c>
      <c r="G858" s="923">
        <v>1485.0961212969503</v>
      </c>
      <c r="H858" s="929">
        <v>8.3333333333333332E-3</v>
      </c>
      <c r="I858" s="929">
        <v>0.25</v>
      </c>
      <c r="J858" s="923">
        <v>1113.8220909727127</v>
      </c>
      <c r="K858" s="922">
        <v>1</v>
      </c>
      <c r="L858" s="923">
        <v>1113.8220909727127</v>
      </c>
      <c r="M858" s="923">
        <f t="shared" si="13"/>
        <v>148.50961212969503</v>
      </c>
    </row>
    <row r="859" spans="2:13" ht="75">
      <c r="B859" s="921" t="s">
        <v>987</v>
      </c>
      <c r="C859" s="921" t="s">
        <v>985</v>
      </c>
      <c r="D859" s="922" t="s">
        <v>986</v>
      </c>
      <c r="E859" s="936">
        <v>1</v>
      </c>
      <c r="F859" s="947">
        <v>44196</v>
      </c>
      <c r="G859" s="923">
        <v>4455.2883638908506</v>
      </c>
      <c r="H859" s="929">
        <v>8.3333333333333332E-3</v>
      </c>
      <c r="I859" s="929">
        <v>0.25</v>
      </c>
      <c r="J859" s="923">
        <v>3341.4662729181382</v>
      </c>
      <c r="K859" s="922">
        <v>1</v>
      </c>
      <c r="L859" s="923">
        <v>3341.4662729181382</v>
      </c>
      <c r="M859" s="923">
        <f t="shared" si="13"/>
        <v>445.52883638908509</v>
      </c>
    </row>
    <row r="860" spans="2:13" ht="75">
      <c r="B860" s="921" t="s">
        <v>987</v>
      </c>
      <c r="C860" s="921" t="s">
        <v>985</v>
      </c>
      <c r="D860" s="922" t="s">
        <v>986</v>
      </c>
      <c r="E860" s="936">
        <v>1</v>
      </c>
      <c r="F860" s="947">
        <v>44196</v>
      </c>
      <c r="G860" s="923">
        <v>2970.1922425939006</v>
      </c>
      <c r="H860" s="929">
        <v>8.3333333333333332E-3</v>
      </c>
      <c r="I860" s="929">
        <v>0.25</v>
      </c>
      <c r="J860" s="923">
        <v>2227.6441819454253</v>
      </c>
      <c r="K860" s="922">
        <v>1</v>
      </c>
      <c r="L860" s="923">
        <v>2227.6441819454253</v>
      </c>
      <c r="M860" s="923">
        <f t="shared" si="13"/>
        <v>297.01922425939006</v>
      </c>
    </row>
    <row r="861" spans="2:13" ht="75">
      <c r="B861" s="921" t="s">
        <v>987</v>
      </c>
      <c r="C861" s="921" t="s">
        <v>985</v>
      </c>
      <c r="D861" s="922" t="s">
        <v>986</v>
      </c>
      <c r="E861" s="936">
        <v>1</v>
      </c>
      <c r="F861" s="947">
        <v>44196</v>
      </c>
      <c r="G861" s="923">
        <v>2970.1922425939006</v>
      </c>
      <c r="H861" s="929">
        <v>8.3333333333333332E-3</v>
      </c>
      <c r="I861" s="929">
        <v>0.25</v>
      </c>
      <c r="J861" s="923">
        <v>2227.6441819454253</v>
      </c>
      <c r="K861" s="922">
        <v>1</v>
      </c>
      <c r="L861" s="923">
        <v>2227.6441819454253</v>
      </c>
      <c r="M861" s="923">
        <f t="shared" si="13"/>
        <v>297.01922425939006</v>
      </c>
    </row>
    <row r="862" spans="2:13" ht="75">
      <c r="B862" s="921" t="s">
        <v>987</v>
      </c>
      <c r="C862" s="921" t="s">
        <v>985</v>
      </c>
      <c r="D862" s="922" t="s">
        <v>986</v>
      </c>
      <c r="E862" s="936">
        <v>1</v>
      </c>
      <c r="F862" s="947">
        <v>44196</v>
      </c>
      <c r="G862" s="923">
        <v>10395.672849078652</v>
      </c>
      <c r="H862" s="929">
        <v>8.3333333333333332E-3</v>
      </c>
      <c r="I862" s="929">
        <v>0.25</v>
      </c>
      <c r="J862" s="923">
        <v>7796.7546368089888</v>
      </c>
      <c r="K862" s="922">
        <v>1</v>
      </c>
      <c r="L862" s="923">
        <v>7796.7546368089888</v>
      </c>
      <c r="M862" s="923">
        <f t="shared" si="13"/>
        <v>1039.5672849078653</v>
      </c>
    </row>
    <row r="863" spans="2:13" ht="75">
      <c r="B863" s="921" t="s">
        <v>987</v>
      </c>
      <c r="C863" s="921" t="s">
        <v>985</v>
      </c>
      <c r="D863" s="922" t="s">
        <v>986</v>
      </c>
      <c r="E863" s="936">
        <v>1</v>
      </c>
      <c r="F863" s="947">
        <v>44196</v>
      </c>
      <c r="G863" s="923">
        <v>8910.5767277817013</v>
      </c>
      <c r="H863" s="929">
        <v>8.3333333333333332E-3</v>
      </c>
      <c r="I863" s="929">
        <v>0.25</v>
      </c>
      <c r="J863" s="923">
        <v>6682.9325458362764</v>
      </c>
      <c r="K863" s="922">
        <v>1</v>
      </c>
      <c r="L863" s="923">
        <v>6682.9325458362764</v>
      </c>
      <c r="M863" s="923">
        <f t="shared" si="13"/>
        <v>891.05767277817017</v>
      </c>
    </row>
    <row r="864" spans="2:13" ht="75">
      <c r="B864" s="921" t="s">
        <v>989</v>
      </c>
      <c r="C864" s="921" t="s">
        <v>985</v>
      </c>
      <c r="D864" s="922" t="s">
        <v>986</v>
      </c>
      <c r="E864" s="936">
        <v>1</v>
      </c>
      <c r="F864" s="947">
        <v>44196</v>
      </c>
      <c r="G864" s="923">
        <v>2559.1030101491242</v>
      </c>
      <c r="H864" s="929">
        <v>8.3333333333333332E-3</v>
      </c>
      <c r="I864" s="929">
        <v>0.25</v>
      </c>
      <c r="J864" s="923">
        <v>1919.3272576118432</v>
      </c>
      <c r="K864" s="922">
        <v>1</v>
      </c>
      <c r="L864" s="923">
        <v>1919.3272576118432</v>
      </c>
      <c r="M864" s="923">
        <f t="shared" si="13"/>
        <v>255.91030101491242</v>
      </c>
    </row>
    <row r="865" spans="2:13" ht="75">
      <c r="B865" s="921" t="s">
        <v>991</v>
      </c>
      <c r="C865" s="921" t="s">
        <v>985</v>
      </c>
      <c r="D865" s="922" t="s">
        <v>986</v>
      </c>
      <c r="E865" s="936">
        <v>1</v>
      </c>
      <c r="F865" s="947">
        <v>44196</v>
      </c>
      <c r="G865" s="923">
        <v>3671.3612929430783</v>
      </c>
      <c r="H865" s="929">
        <v>8.3333333333333332E-3</v>
      </c>
      <c r="I865" s="929">
        <v>0.25</v>
      </c>
      <c r="J865" s="923">
        <v>2753.5209697073087</v>
      </c>
      <c r="K865" s="922">
        <v>1</v>
      </c>
      <c r="L865" s="923">
        <v>2753.5209697073087</v>
      </c>
      <c r="M865" s="923">
        <f t="shared" si="13"/>
        <v>367.13612929430786</v>
      </c>
    </row>
    <row r="866" spans="2:13" ht="75">
      <c r="B866" s="921" t="s">
        <v>988</v>
      </c>
      <c r="C866" s="921" t="s">
        <v>985</v>
      </c>
      <c r="D866" s="922" t="s">
        <v>986</v>
      </c>
      <c r="E866" s="936">
        <v>1</v>
      </c>
      <c r="F866" s="947">
        <v>44196</v>
      </c>
      <c r="G866" s="923">
        <v>1919.1570343600672</v>
      </c>
      <c r="H866" s="929">
        <v>8.3333333333333332E-3</v>
      </c>
      <c r="I866" s="929">
        <v>0.25</v>
      </c>
      <c r="J866" s="923">
        <v>1439.3677757700505</v>
      </c>
      <c r="K866" s="922">
        <v>1</v>
      </c>
      <c r="L866" s="923">
        <v>1439.3677757700505</v>
      </c>
      <c r="M866" s="923">
        <f t="shared" si="13"/>
        <v>191.91570343600674</v>
      </c>
    </row>
    <row r="867" spans="2:13" ht="75">
      <c r="B867" s="921" t="s">
        <v>988</v>
      </c>
      <c r="C867" s="921" t="s">
        <v>985</v>
      </c>
      <c r="D867" s="922" t="s">
        <v>986</v>
      </c>
      <c r="E867" s="936">
        <v>1</v>
      </c>
      <c r="F867" s="947">
        <v>44196</v>
      </c>
      <c r="G867" s="923">
        <v>559.75413502168624</v>
      </c>
      <c r="H867" s="929">
        <v>8.3333333333333332E-3</v>
      </c>
      <c r="I867" s="929">
        <v>0.25</v>
      </c>
      <c r="J867" s="923">
        <v>419.81560126626471</v>
      </c>
      <c r="K867" s="922">
        <v>1</v>
      </c>
      <c r="L867" s="923">
        <v>419.81560126626471</v>
      </c>
      <c r="M867" s="923">
        <f t="shared" si="13"/>
        <v>55.975413502168628</v>
      </c>
    </row>
    <row r="868" spans="2:13" ht="75">
      <c r="B868" s="921" t="s">
        <v>988</v>
      </c>
      <c r="C868" s="921" t="s">
        <v>985</v>
      </c>
      <c r="D868" s="922" t="s">
        <v>986</v>
      </c>
      <c r="E868" s="936">
        <v>1</v>
      </c>
      <c r="F868" s="947">
        <v>44196</v>
      </c>
      <c r="G868" s="923">
        <v>3518.4545629934564</v>
      </c>
      <c r="H868" s="929">
        <v>8.3333333333333332E-3</v>
      </c>
      <c r="I868" s="929">
        <v>0.25</v>
      </c>
      <c r="J868" s="923">
        <v>2638.8409222450923</v>
      </c>
      <c r="K868" s="922">
        <v>1</v>
      </c>
      <c r="L868" s="923">
        <v>2638.8409222450923</v>
      </c>
      <c r="M868" s="923">
        <f t="shared" si="13"/>
        <v>351.84545629934564</v>
      </c>
    </row>
    <row r="869" spans="2:13" ht="75">
      <c r="B869" s="921" t="s">
        <v>988</v>
      </c>
      <c r="C869" s="921" t="s">
        <v>985</v>
      </c>
      <c r="D869" s="922" t="s">
        <v>986</v>
      </c>
      <c r="E869" s="936">
        <v>1</v>
      </c>
      <c r="F869" s="947">
        <v>44196</v>
      </c>
      <c r="G869" s="923">
        <v>6637.0847438285655</v>
      </c>
      <c r="H869" s="929">
        <v>8.3333333333333332E-3</v>
      </c>
      <c r="I869" s="929">
        <v>0.25</v>
      </c>
      <c r="J869" s="923">
        <v>4977.8135578714246</v>
      </c>
      <c r="K869" s="922">
        <v>1</v>
      </c>
      <c r="L869" s="923">
        <v>4977.8135578714246</v>
      </c>
      <c r="M869" s="923">
        <f t="shared" si="13"/>
        <v>663.70847438285659</v>
      </c>
    </row>
    <row r="870" spans="2:13" ht="75">
      <c r="B870" s="921" t="s">
        <v>988</v>
      </c>
      <c r="C870" s="921" t="s">
        <v>985</v>
      </c>
      <c r="D870" s="922" t="s">
        <v>986</v>
      </c>
      <c r="E870" s="936">
        <v>1</v>
      </c>
      <c r="F870" s="947">
        <v>44196</v>
      </c>
      <c r="G870" s="923">
        <v>14553.607510563843</v>
      </c>
      <c r="H870" s="929">
        <v>8.3333333333333332E-3</v>
      </c>
      <c r="I870" s="929">
        <v>0.25</v>
      </c>
      <c r="J870" s="923">
        <v>10915.205632922882</v>
      </c>
      <c r="K870" s="922">
        <v>1</v>
      </c>
      <c r="L870" s="923">
        <v>10915.205632922882</v>
      </c>
      <c r="M870" s="923">
        <f t="shared" si="13"/>
        <v>1455.3607510563843</v>
      </c>
    </row>
    <row r="871" spans="2:13" ht="75">
      <c r="B871" s="921" t="s">
        <v>988</v>
      </c>
      <c r="C871" s="921" t="s">
        <v>985</v>
      </c>
      <c r="D871" s="922" t="s">
        <v>986</v>
      </c>
      <c r="E871" s="936">
        <v>1</v>
      </c>
      <c r="F871" s="947">
        <v>44196</v>
      </c>
      <c r="G871" s="923">
        <v>18152.026949988969</v>
      </c>
      <c r="H871" s="929">
        <v>8.3333333333333332E-3</v>
      </c>
      <c r="I871" s="929">
        <v>0.25</v>
      </c>
      <c r="J871" s="923">
        <v>13614.020212491727</v>
      </c>
      <c r="K871" s="922">
        <v>1</v>
      </c>
      <c r="L871" s="923">
        <v>13614.020212491727</v>
      </c>
      <c r="M871" s="923">
        <f t="shared" si="13"/>
        <v>1815.202694998897</v>
      </c>
    </row>
    <row r="872" spans="2:13" ht="75">
      <c r="B872" s="921" t="s">
        <v>988</v>
      </c>
      <c r="C872" s="921" t="s">
        <v>985</v>
      </c>
      <c r="D872" s="922" t="s">
        <v>986</v>
      </c>
      <c r="E872" s="936">
        <v>1</v>
      </c>
      <c r="F872" s="947">
        <v>44196</v>
      </c>
      <c r="G872" s="923">
        <v>25188.936075975882</v>
      </c>
      <c r="H872" s="929">
        <v>8.3333333333333332E-3</v>
      </c>
      <c r="I872" s="929">
        <v>0.25</v>
      </c>
      <c r="J872" s="923">
        <v>18891.702056981911</v>
      </c>
      <c r="K872" s="922">
        <v>1</v>
      </c>
      <c r="L872" s="923">
        <v>18891.702056981911</v>
      </c>
      <c r="M872" s="923">
        <f t="shared" si="13"/>
        <v>2518.8936075975885</v>
      </c>
    </row>
    <row r="873" spans="2:13" ht="75">
      <c r="B873" s="921" t="s">
        <v>988</v>
      </c>
      <c r="C873" s="921" t="s">
        <v>985</v>
      </c>
      <c r="D873" s="922" t="s">
        <v>986</v>
      </c>
      <c r="E873" s="936">
        <v>1</v>
      </c>
      <c r="F873" s="947">
        <v>44196</v>
      </c>
      <c r="G873" s="923">
        <v>19991.219107917368</v>
      </c>
      <c r="H873" s="929">
        <v>8.3333333333333332E-3</v>
      </c>
      <c r="I873" s="929">
        <v>0.25</v>
      </c>
      <c r="J873" s="923">
        <v>14993.414330938027</v>
      </c>
      <c r="K873" s="922">
        <v>1</v>
      </c>
      <c r="L873" s="923">
        <v>14993.414330938027</v>
      </c>
      <c r="M873" s="923">
        <f t="shared" si="13"/>
        <v>1999.1219107917368</v>
      </c>
    </row>
    <row r="874" spans="2:13" ht="75">
      <c r="B874" s="921" t="s">
        <v>988</v>
      </c>
      <c r="C874" s="921" t="s">
        <v>985</v>
      </c>
      <c r="D874" s="922" t="s">
        <v>986</v>
      </c>
      <c r="E874" s="936">
        <v>1</v>
      </c>
      <c r="F874" s="947">
        <v>44196</v>
      </c>
      <c r="G874" s="923">
        <v>27987.706751084312</v>
      </c>
      <c r="H874" s="929">
        <v>8.3333333333333332E-3</v>
      </c>
      <c r="I874" s="929">
        <v>0.25</v>
      </c>
      <c r="J874" s="923">
        <v>20990.780063313236</v>
      </c>
      <c r="K874" s="922">
        <v>1</v>
      </c>
      <c r="L874" s="923">
        <v>20990.780063313236</v>
      </c>
      <c r="M874" s="923">
        <f t="shared" si="13"/>
        <v>2798.7706751084315</v>
      </c>
    </row>
    <row r="875" spans="2:13" ht="75">
      <c r="B875" s="921" t="s">
        <v>988</v>
      </c>
      <c r="C875" s="921" t="s">
        <v>985</v>
      </c>
      <c r="D875" s="922" t="s">
        <v>986</v>
      </c>
      <c r="E875" s="936">
        <v>1</v>
      </c>
      <c r="F875" s="947">
        <v>44196</v>
      </c>
      <c r="G875" s="923">
        <v>6077.3306088068794</v>
      </c>
      <c r="H875" s="929">
        <v>8.3333333333333332E-3</v>
      </c>
      <c r="I875" s="929">
        <v>0.25</v>
      </c>
      <c r="J875" s="923">
        <v>4557.9979566051597</v>
      </c>
      <c r="K875" s="922">
        <v>1</v>
      </c>
      <c r="L875" s="923">
        <v>4557.9979566051597</v>
      </c>
      <c r="M875" s="923">
        <f t="shared" si="13"/>
        <v>607.73306088068796</v>
      </c>
    </row>
    <row r="876" spans="2:13" ht="75">
      <c r="B876" s="921" t="s">
        <v>988</v>
      </c>
      <c r="C876" s="921" t="s">
        <v>985</v>
      </c>
      <c r="D876" s="922" t="s">
        <v>986</v>
      </c>
      <c r="E876" s="936">
        <v>1</v>
      </c>
      <c r="F876" s="947">
        <v>44196</v>
      </c>
      <c r="G876" s="923">
        <v>159.92975286333893</v>
      </c>
      <c r="H876" s="929">
        <v>8.3333333333333332E-3</v>
      </c>
      <c r="I876" s="929">
        <v>0.25</v>
      </c>
      <c r="J876" s="923">
        <v>119.9473146475042</v>
      </c>
      <c r="K876" s="922">
        <v>1</v>
      </c>
      <c r="L876" s="923">
        <v>119.9473146475042</v>
      </c>
      <c r="M876" s="923">
        <f t="shared" si="13"/>
        <v>15.992975286333895</v>
      </c>
    </row>
    <row r="877" spans="2:13" ht="75">
      <c r="B877" s="921" t="s">
        <v>988</v>
      </c>
      <c r="C877" s="921" t="s">
        <v>985</v>
      </c>
      <c r="D877" s="922" t="s">
        <v>986</v>
      </c>
      <c r="E877" s="936">
        <v>1</v>
      </c>
      <c r="F877" s="947">
        <v>44196</v>
      </c>
      <c r="G877" s="923">
        <v>79.964876431669467</v>
      </c>
      <c r="H877" s="929">
        <v>8.3333333333333332E-3</v>
      </c>
      <c r="I877" s="929">
        <v>0.25</v>
      </c>
      <c r="J877" s="923">
        <v>59.9736573237521</v>
      </c>
      <c r="K877" s="922">
        <v>1</v>
      </c>
      <c r="L877" s="923">
        <v>59.9736573237521</v>
      </c>
      <c r="M877" s="923">
        <f t="shared" si="13"/>
        <v>7.9964876431669474</v>
      </c>
    </row>
    <row r="878" spans="2:13" ht="75">
      <c r="B878" s="921" t="s">
        <v>988</v>
      </c>
      <c r="C878" s="921" t="s">
        <v>985</v>
      </c>
      <c r="D878" s="922" t="s">
        <v>986</v>
      </c>
      <c r="E878" s="936">
        <v>1</v>
      </c>
      <c r="F878" s="947">
        <v>44196</v>
      </c>
      <c r="G878" s="923">
        <v>719.68388788502523</v>
      </c>
      <c r="H878" s="929">
        <v>8.3333333333333332E-3</v>
      </c>
      <c r="I878" s="929">
        <v>0.25</v>
      </c>
      <c r="J878" s="923">
        <v>539.76291591376889</v>
      </c>
      <c r="K878" s="922">
        <v>1</v>
      </c>
      <c r="L878" s="923">
        <v>539.76291591376889</v>
      </c>
      <c r="M878" s="923">
        <f t="shared" si="13"/>
        <v>71.968388788502523</v>
      </c>
    </row>
    <row r="879" spans="2:13" ht="75">
      <c r="B879" s="921" t="s">
        <v>988</v>
      </c>
      <c r="C879" s="921" t="s">
        <v>985</v>
      </c>
      <c r="D879" s="922" t="s">
        <v>986</v>
      </c>
      <c r="E879" s="936">
        <v>1</v>
      </c>
      <c r="F879" s="947">
        <v>44196</v>
      </c>
      <c r="G879" s="923">
        <v>159.92975286333893</v>
      </c>
      <c r="H879" s="929">
        <v>8.3333333333333332E-3</v>
      </c>
      <c r="I879" s="929">
        <v>0.25</v>
      </c>
      <c r="J879" s="923">
        <v>119.9473146475042</v>
      </c>
      <c r="K879" s="922">
        <v>1</v>
      </c>
      <c r="L879" s="923">
        <v>119.9473146475042</v>
      </c>
      <c r="M879" s="923">
        <f t="shared" si="13"/>
        <v>15.992975286333895</v>
      </c>
    </row>
    <row r="880" spans="2:13" ht="75">
      <c r="B880" s="921" t="s">
        <v>988</v>
      </c>
      <c r="C880" s="921" t="s">
        <v>985</v>
      </c>
      <c r="D880" s="922" t="s">
        <v>986</v>
      </c>
      <c r="E880" s="936">
        <v>1</v>
      </c>
      <c r="F880" s="947">
        <v>44196</v>
      </c>
      <c r="G880" s="923">
        <v>239.8946292950084</v>
      </c>
      <c r="H880" s="929">
        <v>8.3333333333333332E-3</v>
      </c>
      <c r="I880" s="929">
        <v>0.25</v>
      </c>
      <c r="J880" s="923">
        <v>179.92097197125631</v>
      </c>
      <c r="K880" s="922">
        <v>1</v>
      </c>
      <c r="L880" s="923">
        <v>179.92097197125631</v>
      </c>
      <c r="M880" s="923">
        <f t="shared" si="13"/>
        <v>23.989462929500842</v>
      </c>
    </row>
    <row r="881" spans="2:13" ht="75">
      <c r="B881" s="921" t="s">
        <v>988</v>
      </c>
      <c r="C881" s="921" t="s">
        <v>985</v>
      </c>
      <c r="D881" s="922" t="s">
        <v>986</v>
      </c>
      <c r="E881" s="936">
        <v>1</v>
      </c>
      <c r="F881" s="947">
        <v>44196</v>
      </c>
      <c r="G881" s="923">
        <v>319.85950572667787</v>
      </c>
      <c r="H881" s="929">
        <v>8.3333333333333332E-3</v>
      </c>
      <c r="I881" s="929">
        <v>0.25</v>
      </c>
      <c r="J881" s="923">
        <v>239.8946292950084</v>
      </c>
      <c r="K881" s="922">
        <v>1</v>
      </c>
      <c r="L881" s="923">
        <v>239.8946292950084</v>
      </c>
      <c r="M881" s="923">
        <f t="shared" si="13"/>
        <v>31.98595057266779</v>
      </c>
    </row>
    <row r="882" spans="2:13" ht="75">
      <c r="B882" s="921" t="s">
        <v>988</v>
      </c>
      <c r="C882" s="921" t="s">
        <v>985</v>
      </c>
      <c r="D882" s="922" t="s">
        <v>986</v>
      </c>
      <c r="E882" s="936">
        <v>1</v>
      </c>
      <c r="F882" s="947">
        <v>44196</v>
      </c>
      <c r="G882" s="923">
        <v>559.75413502168624</v>
      </c>
      <c r="H882" s="929">
        <v>8.3333333333333332E-3</v>
      </c>
      <c r="I882" s="929">
        <v>0.25</v>
      </c>
      <c r="J882" s="923">
        <v>419.81560126626471</v>
      </c>
      <c r="K882" s="922">
        <v>1</v>
      </c>
      <c r="L882" s="923">
        <v>419.81560126626471</v>
      </c>
      <c r="M882" s="923">
        <f t="shared" si="13"/>
        <v>55.975413502168628</v>
      </c>
    </row>
    <row r="883" spans="2:13" ht="75">
      <c r="B883" s="921" t="s">
        <v>984</v>
      </c>
      <c r="C883" s="921" t="s">
        <v>985</v>
      </c>
      <c r="D883" s="922" t="s">
        <v>986</v>
      </c>
      <c r="E883" s="936">
        <v>1</v>
      </c>
      <c r="F883" s="947">
        <v>44196</v>
      </c>
      <c r="G883" s="923">
        <v>3196.2244513694036</v>
      </c>
      <c r="H883" s="929">
        <v>8.3333333333333332E-3</v>
      </c>
      <c r="I883" s="929">
        <v>0.25</v>
      </c>
      <c r="J883" s="923">
        <v>2397.1683385270526</v>
      </c>
      <c r="K883" s="922">
        <v>1</v>
      </c>
      <c r="L883" s="923">
        <v>2397.1683385270526</v>
      </c>
      <c r="M883" s="923">
        <f t="shared" si="13"/>
        <v>319.62244513694037</v>
      </c>
    </row>
    <row r="884" spans="2:13" ht="75">
      <c r="B884" s="921" t="s">
        <v>984</v>
      </c>
      <c r="C884" s="921" t="s">
        <v>985</v>
      </c>
      <c r="D884" s="922" t="s">
        <v>986</v>
      </c>
      <c r="E884" s="936">
        <v>1</v>
      </c>
      <c r="F884" s="947">
        <v>44196</v>
      </c>
      <c r="G884" s="923">
        <v>913.20698610554393</v>
      </c>
      <c r="H884" s="929">
        <v>8.3333333333333332E-3</v>
      </c>
      <c r="I884" s="929">
        <v>0.25</v>
      </c>
      <c r="J884" s="923">
        <v>684.90523957915798</v>
      </c>
      <c r="K884" s="922">
        <v>1</v>
      </c>
      <c r="L884" s="923">
        <v>684.90523957915798</v>
      </c>
      <c r="M884" s="923">
        <f t="shared" si="13"/>
        <v>91.320698610554402</v>
      </c>
    </row>
    <row r="885" spans="2:13" ht="75">
      <c r="B885" s="921" t="s">
        <v>984</v>
      </c>
      <c r="C885" s="921" t="s">
        <v>985</v>
      </c>
      <c r="D885" s="922" t="s">
        <v>986</v>
      </c>
      <c r="E885" s="936">
        <v>1</v>
      </c>
      <c r="F885" s="947">
        <v>44196</v>
      </c>
      <c r="G885" s="923">
        <v>2739.6209583166319</v>
      </c>
      <c r="H885" s="929">
        <v>8.3333333333333332E-3</v>
      </c>
      <c r="I885" s="929">
        <v>0.25</v>
      </c>
      <c r="J885" s="923">
        <v>2054.7157187374742</v>
      </c>
      <c r="K885" s="922">
        <v>1</v>
      </c>
      <c r="L885" s="923">
        <v>2054.7157187374742</v>
      </c>
      <c r="M885" s="923">
        <f t="shared" si="13"/>
        <v>273.96209583166319</v>
      </c>
    </row>
    <row r="886" spans="2:13" ht="75">
      <c r="B886" s="921" t="s">
        <v>984</v>
      </c>
      <c r="C886" s="921" t="s">
        <v>985</v>
      </c>
      <c r="D886" s="922" t="s">
        <v>986</v>
      </c>
      <c r="E886" s="936">
        <v>1</v>
      </c>
      <c r="F886" s="947">
        <v>44196</v>
      </c>
      <c r="G886" s="923">
        <v>5935.845409686036</v>
      </c>
      <c r="H886" s="929">
        <v>8.3333333333333332E-3</v>
      </c>
      <c r="I886" s="929">
        <v>0.25</v>
      </c>
      <c r="J886" s="923">
        <v>4451.8840572645267</v>
      </c>
      <c r="K886" s="922">
        <v>1</v>
      </c>
      <c r="L886" s="923">
        <v>4451.8840572645267</v>
      </c>
      <c r="M886" s="923">
        <f t="shared" si="13"/>
        <v>593.58454096860362</v>
      </c>
    </row>
    <row r="887" spans="2:13" ht="75">
      <c r="B887" s="921" t="s">
        <v>984</v>
      </c>
      <c r="C887" s="921" t="s">
        <v>985</v>
      </c>
      <c r="D887" s="922" t="s">
        <v>986</v>
      </c>
      <c r="E887" s="936">
        <v>1</v>
      </c>
      <c r="F887" s="947">
        <v>44196</v>
      </c>
      <c r="G887" s="923">
        <v>913.20698610554393</v>
      </c>
      <c r="H887" s="929">
        <v>8.3333333333333332E-3</v>
      </c>
      <c r="I887" s="929">
        <v>0.25</v>
      </c>
      <c r="J887" s="923">
        <v>684.90523957915798</v>
      </c>
      <c r="K887" s="922">
        <v>1</v>
      </c>
      <c r="L887" s="923">
        <v>684.90523957915798</v>
      </c>
      <c r="M887" s="923">
        <f t="shared" si="13"/>
        <v>91.320698610554402</v>
      </c>
    </row>
    <row r="888" spans="2:13" ht="75">
      <c r="B888" s="921" t="s">
        <v>984</v>
      </c>
      <c r="C888" s="921" t="s">
        <v>985</v>
      </c>
      <c r="D888" s="922" t="s">
        <v>986</v>
      </c>
      <c r="E888" s="936">
        <v>1</v>
      </c>
      <c r="F888" s="947">
        <v>44196</v>
      </c>
      <c r="G888" s="923">
        <v>1826.4139722110879</v>
      </c>
      <c r="H888" s="929">
        <v>8.3333333333333332E-3</v>
      </c>
      <c r="I888" s="929">
        <v>0.25</v>
      </c>
      <c r="J888" s="923">
        <v>1369.810479158316</v>
      </c>
      <c r="K888" s="922">
        <v>1</v>
      </c>
      <c r="L888" s="923">
        <v>1369.810479158316</v>
      </c>
      <c r="M888" s="923">
        <f t="shared" si="13"/>
        <v>182.6413972211088</v>
      </c>
    </row>
    <row r="889" spans="2:13" ht="75">
      <c r="B889" s="921" t="s">
        <v>987</v>
      </c>
      <c r="C889" s="921" t="s">
        <v>985</v>
      </c>
      <c r="D889" s="922" t="s">
        <v>986</v>
      </c>
      <c r="E889" s="936">
        <v>1</v>
      </c>
      <c r="F889" s="947">
        <v>44196</v>
      </c>
      <c r="G889" s="923">
        <v>1485.0961212969503</v>
      </c>
      <c r="H889" s="929">
        <v>8.3333333333333332E-3</v>
      </c>
      <c r="I889" s="929">
        <v>0.25</v>
      </c>
      <c r="J889" s="923">
        <v>1113.8220909727127</v>
      </c>
      <c r="K889" s="922">
        <v>1</v>
      </c>
      <c r="L889" s="923">
        <v>1113.8220909727127</v>
      </c>
      <c r="M889" s="923">
        <f t="shared" si="13"/>
        <v>148.50961212969503</v>
      </c>
    </row>
    <row r="890" spans="2:13" ht="75">
      <c r="B890" s="921" t="s">
        <v>987</v>
      </c>
      <c r="C890" s="921" t="s">
        <v>985</v>
      </c>
      <c r="D890" s="922" t="s">
        <v>986</v>
      </c>
      <c r="E890" s="936">
        <v>1</v>
      </c>
      <c r="F890" s="947">
        <v>44196</v>
      </c>
      <c r="G890" s="923">
        <v>8910.5767277817013</v>
      </c>
      <c r="H890" s="929">
        <v>8.3333333333333332E-3</v>
      </c>
      <c r="I890" s="929">
        <v>0.25</v>
      </c>
      <c r="J890" s="923">
        <v>6682.9325458362764</v>
      </c>
      <c r="K890" s="922">
        <v>1</v>
      </c>
      <c r="L890" s="923">
        <v>6682.9325458362764</v>
      </c>
      <c r="M890" s="923">
        <f t="shared" si="13"/>
        <v>891.05767277817017</v>
      </c>
    </row>
    <row r="891" spans="2:13" ht="75">
      <c r="B891" s="921" t="s">
        <v>987</v>
      </c>
      <c r="C891" s="921" t="s">
        <v>985</v>
      </c>
      <c r="D891" s="922" t="s">
        <v>986</v>
      </c>
      <c r="E891" s="936">
        <v>1</v>
      </c>
      <c r="F891" s="947">
        <v>44196</v>
      </c>
      <c r="G891" s="923">
        <v>1485.0961212969503</v>
      </c>
      <c r="H891" s="929">
        <v>8.3333333333333332E-3</v>
      </c>
      <c r="I891" s="929">
        <v>0.25</v>
      </c>
      <c r="J891" s="923">
        <v>1113.8220909727127</v>
      </c>
      <c r="K891" s="922">
        <v>1</v>
      </c>
      <c r="L891" s="923">
        <v>1113.8220909727127</v>
      </c>
      <c r="M891" s="923">
        <f t="shared" si="13"/>
        <v>148.50961212969503</v>
      </c>
    </row>
    <row r="892" spans="2:13" ht="75">
      <c r="B892" s="921" t="s">
        <v>987</v>
      </c>
      <c r="C892" s="921" t="s">
        <v>985</v>
      </c>
      <c r="D892" s="922" t="s">
        <v>986</v>
      </c>
      <c r="E892" s="936">
        <v>1</v>
      </c>
      <c r="F892" s="947">
        <v>44196</v>
      </c>
      <c r="G892" s="923">
        <v>1485.0961212969503</v>
      </c>
      <c r="H892" s="929">
        <v>8.3333333333333332E-3</v>
      </c>
      <c r="I892" s="929">
        <v>0.25</v>
      </c>
      <c r="J892" s="923">
        <v>1113.8220909727127</v>
      </c>
      <c r="K892" s="922">
        <v>1</v>
      </c>
      <c r="L892" s="923">
        <v>1113.8220909727127</v>
      </c>
      <c r="M892" s="923">
        <f t="shared" si="13"/>
        <v>148.50961212969503</v>
      </c>
    </row>
    <row r="893" spans="2:13" ht="75">
      <c r="B893" s="921" t="s">
        <v>987</v>
      </c>
      <c r="C893" s="921" t="s">
        <v>985</v>
      </c>
      <c r="D893" s="922" t="s">
        <v>986</v>
      </c>
      <c r="E893" s="936">
        <v>1</v>
      </c>
      <c r="F893" s="947">
        <v>44196</v>
      </c>
      <c r="G893" s="923">
        <v>1485.0961212969503</v>
      </c>
      <c r="H893" s="929">
        <v>8.3333333333333332E-3</v>
      </c>
      <c r="I893" s="929">
        <v>0.25</v>
      </c>
      <c r="J893" s="923">
        <v>1113.8220909727127</v>
      </c>
      <c r="K893" s="922">
        <v>1</v>
      </c>
      <c r="L893" s="923">
        <v>1113.8220909727127</v>
      </c>
      <c r="M893" s="923">
        <f t="shared" si="13"/>
        <v>148.50961212969503</v>
      </c>
    </row>
    <row r="894" spans="2:13" ht="75">
      <c r="B894" s="921" t="s">
        <v>987</v>
      </c>
      <c r="C894" s="921" t="s">
        <v>985</v>
      </c>
      <c r="D894" s="922" t="s">
        <v>986</v>
      </c>
      <c r="E894" s="936">
        <v>1</v>
      </c>
      <c r="F894" s="947">
        <v>44196</v>
      </c>
      <c r="G894" s="923">
        <v>11880.768970375602</v>
      </c>
      <c r="H894" s="929">
        <v>8.3333333333333332E-3</v>
      </c>
      <c r="I894" s="929">
        <v>0.25</v>
      </c>
      <c r="J894" s="923">
        <v>8910.5767277817013</v>
      </c>
      <c r="K894" s="922">
        <v>1</v>
      </c>
      <c r="L894" s="923">
        <v>8910.5767277817013</v>
      </c>
      <c r="M894" s="923">
        <f t="shared" si="13"/>
        <v>1188.0768970375602</v>
      </c>
    </row>
    <row r="895" spans="2:13" ht="75">
      <c r="B895" s="921" t="s">
        <v>990</v>
      </c>
      <c r="C895" s="921" t="s">
        <v>985</v>
      </c>
      <c r="D895" s="922" t="s">
        <v>986</v>
      </c>
      <c r="E895" s="936">
        <v>1</v>
      </c>
      <c r="F895" s="947">
        <v>44196</v>
      </c>
      <c r="G895" s="923">
        <v>4180.4727034651842</v>
      </c>
      <c r="H895" s="929">
        <v>8.3333333333333332E-3</v>
      </c>
      <c r="I895" s="929">
        <v>0.25</v>
      </c>
      <c r="J895" s="923">
        <v>3135.3545275988881</v>
      </c>
      <c r="K895" s="922">
        <v>1</v>
      </c>
      <c r="L895" s="923">
        <v>3135.3545275988881</v>
      </c>
      <c r="M895" s="923">
        <f t="shared" si="13"/>
        <v>418.04727034651842</v>
      </c>
    </row>
    <row r="896" spans="2:13" ht="75">
      <c r="B896" s="921" t="s">
        <v>988</v>
      </c>
      <c r="C896" s="921" t="s">
        <v>985</v>
      </c>
      <c r="D896" s="922" t="s">
        <v>986</v>
      </c>
      <c r="E896" s="936">
        <v>1</v>
      </c>
      <c r="F896" s="947">
        <v>44196</v>
      </c>
      <c r="G896" s="923">
        <v>79.964876431669467</v>
      </c>
      <c r="H896" s="929">
        <v>8.3333333333333332E-3</v>
      </c>
      <c r="I896" s="929">
        <v>0.25</v>
      </c>
      <c r="J896" s="923">
        <v>59.9736573237521</v>
      </c>
      <c r="K896" s="922">
        <v>1</v>
      </c>
      <c r="L896" s="923">
        <v>59.9736573237521</v>
      </c>
      <c r="M896" s="923">
        <f t="shared" si="13"/>
        <v>7.9964876431669474</v>
      </c>
    </row>
    <row r="897" spans="2:13" ht="75">
      <c r="B897" s="921" t="s">
        <v>988</v>
      </c>
      <c r="C897" s="921" t="s">
        <v>985</v>
      </c>
      <c r="D897" s="922" t="s">
        <v>986</v>
      </c>
      <c r="E897" s="936">
        <v>1</v>
      </c>
      <c r="F897" s="947">
        <v>44196</v>
      </c>
      <c r="G897" s="923">
        <v>799.64876431669472</v>
      </c>
      <c r="H897" s="929">
        <v>8.3333333333333332E-3</v>
      </c>
      <c r="I897" s="929">
        <v>0.25</v>
      </c>
      <c r="J897" s="923">
        <v>599.73657323752104</v>
      </c>
      <c r="K897" s="922">
        <v>1</v>
      </c>
      <c r="L897" s="923">
        <v>599.73657323752104</v>
      </c>
      <c r="M897" s="923">
        <f t="shared" si="13"/>
        <v>79.964876431669481</v>
      </c>
    </row>
    <row r="898" spans="2:13" ht="75">
      <c r="B898" s="921" t="s">
        <v>988</v>
      </c>
      <c r="C898" s="921" t="s">
        <v>985</v>
      </c>
      <c r="D898" s="922" t="s">
        <v>986</v>
      </c>
      <c r="E898" s="936">
        <v>1</v>
      </c>
      <c r="F898" s="947">
        <v>44196</v>
      </c>
      <c r="G898" s="923">
        <v>3918.2789451518038</v>
      </c>
      <c r="H898" s="929">
        <v>8.3333333333333332E-3</v>
      </c>
      <c r="I898" s="929">
        <v>0.25</v>
      </c>
      <c r="J898" s="923">
        <v>2938.7092088638528</v>
      </c>
      <c r="K898" s="922">
        <v>1</v>
      </c>
      <c r="L898" s="923">
        <v>2938.7092088638528</v>
      </c>
      <c r="M898" s="923">
        <f t="shared" si="13"/>
        <v>391.82789451518039</v>
      </c>
    </row>
    <row r="899" spans="2:13" ht="75">
      <c r="B899" s="921" t="s">
        <v>988</v>
      </c>
      <c r="C899" s="921" t="s">
        <v>985</v>
      </c>
      <c r="D899" s="922" t="s">
        <v>986</v>
      </c>
      <c r="E899" s="936">
        <v>1</v>
      </c>
      <c r="F899" s="947">
        <v>44196</v>
      </c>
      <c r="G899" s="923">
        <v>6956.9442495552439</v>
      </c>
      <c r="H899" s="929">
        <v>8.3333333333333332E-3</v>
      </c>
      <c r="I899" s="929">
        <v>0.25</v>
      </c>
      <c r="J899" s="923">
        <v>5217.7081871664332</v>
      </c>
      <c r="K899" s="922">
        <v>1</v>
      </c>
      <c r="L899" s="923">
        <v>5217.7081871664332</v>
      </c>
      <c r="M899" s="923">
        <f t="shared" si="13"/>
        <v>695.69442495552448</v>
      </c>
    </row>
    <row r="900" spans="2:13" ht="75">
      <c r="B900" s="921" t="s">
        <v>988</v>
      </c>
      <c r="C900" s="921" t="s">
        <v>985</v>
      </c>
      <c r="D900" s="922" t="s">
        <v>986</v>
      </c>
      <c r="E900" s="936">
        <v>1</v>
      </c>
      <c r="F900" s="947">
        <v>44196</v>
      </c>
      <c r="G900" s="923">
        <v>4318.1033273101511</v>
      </c>
      <c r="H900" s="929">
        <v>8.3333333333333332E-3</v>
      </c>
      <c r="I900" s="929">
        <v>0.25</v>
      </c>
      <c r="J900" s="923">
        <v>3238.5774954826134</v>
      </c>
      <c r="K900" s="922">
        <v>1</v>
      </c>
      <c r="L900" s="923">
        <v>3238.5774954826134</v>
      </c>
      <c r="M900" s="923">
        <f t="shared" si="13"/>
        <v>431.81033273101514</v>
      </c>
    </row>
    <row r="901" spans="2:13" ht="75">
      <c r="B901" s="921" t="s">
        <v>988</v>
      </c>
      <c r="C901" s="921" t="s">
        <v>985</v>
      </c>
      <c r="D901" s="922" t="s">
        <v>986</v>
      </c>
      <c r="E901" s="936">
        <v>1</v>
      </c>
      <c r="F901" s="947">
        <v>44196</v>
      </c>
      <c r="G901" s="923">
        <v>6956.9442495552439</v>
      </c>
      <c r="H901" s="929">
        <v>8.3333333333333332E-3</v>
      </c>
      <c r="I901" s="929">
        <v>0.25</v>
      </c>
      <c r="J901" s="923">
        <v>5217.7081871664332</v>
      </c>
      <c r="K901" s="922">
        <v>1</v>
      </c>
      <c r="L901" s="923">
        <v>5217.7081871664332</v>
      </c>
      <c r="M901" s="923">
        <f t="shared" si="13"/>
        <v>695.69442495552448</v>
      </c>
    </row>
    <row r="902" spans="2:13" ht="75">
      <c r="B902" s="921" t="s">
        <v>988</v>
      </c>
      <c r="C902" s="921" t="s">
        <v>985</v>
      </c>
      <c r="D902" s="922" t="s">
        <v>986</v>
      </c>
      <c r="E902" s="936">
        <v>1</v>
      </c>
      <c r="F902" s="947">
        <v>44196</v>
      </c>
      <c r="G902" s="923">
        <v>26228.479469587586</v>
      </c>
      <c r="H902" s="929">
        <v>8.3333333333333332E-3</v>
      </c>
      <c r="I902" s="929">
        <v>0.25</v>
      </c>
      <c r="J902" s="923">
        <v>19671.359602190689</v>
      </c>
      <c r="K902" s="922">
        <v>1</v>
      </c>
      <c r="L902" s="923">
        <v>19671.359602190689</v>
      </c>
      <c r="M902" s="923">
        <f t="shared" si="13"/>
        <v>2622.8479469587587</v>
      </c>
    </row>
    <row r="903" spans="2:13" ht="75">
      <c r="B903" s="921" t="s">
        <v>988</v>
      </c>
      <c r="C903" s="921" t="s">
        <v>985</v>
      </c>
      <c r="D903" s="922" t="s">
        <v>986</v>
      </c>
      <c r="E903" s="936">
        <v>1</v>
      </c>
      <c r="F903" s="947">
        <v>44196</v>
      </c>
      <c r="G903" s="923">
        <v>15193.326522017198</v>
      </c>
      <c r="H903" s="929">
        <v>8.3333333333333332E-3</v>
      </c>
      <c r="I903" s="929">
        <v>0.25</v>
      </c>
      <c r="J903" s="923">
        <v>11394.994891512899</v>
      </c>
      <c r="K903" s="922">
        <v>1</v>
      </c>
      <c r="L903" s="923">
        <v>11394.994891512899</v>
      </c>
      <c r="M903" s="923">
        <f t="shared" si="13"/>
        <v>1519.3326522017198</v>
      </c>
    </row>
    <row r="904" spans="2:13" ht="75">
      <c r="B904" s="921" t="s">
        <v>988</v>
      </c>
      <c r="C904" s="921" t="s">
        <v>985</v>
      </c>
      <c r="D904" s="922" t="s">
        <v>986</v>
      </c>
      <c r="E904" s="936">
        <v>1</v>
      </c>
      <c r="F904" s="947">
        <v>44196</v>
      </c>
      <c r="G904" s="923">
        <v>19751.324478622359</v>
      </c>
      <c r="H904" s="929">
        <v>8.3333333333333332E-3</v>
      </c>
      <c r="I904" s="929">
        <v>0.25</v>
      </c>
      <c r="J904" s="923">
        <v>14813.493358966769</v>
      </c>
      <c r="K904" s="922">
        <v>1</v>
      </c>
      <c r="L904" s="923">
        <v>14813.493358966769</v>
      </c>
      <c r="M904" s="923">
        <f t="shared" si="13"/>
        <v>1975.1324478622359</v>
      </c>
    </row>
    <row r="905" spans="2:13" ht="75">
      <c r="B905" s="921" t="s">
        <v>988</v>
      </c>
      <c r="C905" s="921" t="s">
        <v>985</v>
      </c>
      <c r="D905" s="922" t="s">
        <v>986</v>
      </c>
      <c r="E905" s="936">
        <v>1</v>
      </c>
      <c r="F905" s="947">
        <v>44196</v>
      </c>
      <c r="G905" s="923">
        <v>16232.869915628902</v>
      </c>
      <c r="H905" s="929">
        <v>8.3333333333333332E-3</v>
      </c>
      <c r="I905" s="929">
        <v>0.25</v>
      </c>
      <c r="J905" s="923">
        <v>12174.652436721677</v>
      </c>
      <c r="K905" s="922">
        <v>1</v>
      </c>
      <c r="L905" s="923">
        <v>12174.652436721677</v>
      </c>
      <c r="M905" s="923">
        <f t="shared" si="13"/>
        <v>1623.2869915628903</v>
      </c>
    </row>
    <row r="906" spans="2:13" ht="75">
      <c r="B906" s="921" t="s">
        <v>996</v>
      </c>
      <c r="C906" s="921" t="s">
        <v>985</v>
      </c>
      <c r="D906" s="922" t="s">
        <v>994</v>
      </c>
      <c r="E906" s="936">
        <v>0</v>
      </c>
      <c r="F906" s="947">
        <v>44196</v>
      </c>
      <c r="G906" s="923">
        <v>2810.1419914651497</v>
      </c>
      <c r="H906" s="929">
        <v>8.3333333333333332E-3</v>
      </c>
      <c r="I906" s="929">
        <v>0.25</v>
      </c>
      <c r="J906" s="923">
        <v>2107.6064935988625</v>
      </c>
      <c r="K906" s="922">
        <v>1</v>
      </c>
      <c r="L906" s="923">
        <v>0</v>
      </c>
      <c r="M906" s="923" t="str">
        <f t="shared" si="13"/>
        <v/>
      </c>
    </row>
    <row r="907" spans="2:13" ht="75">
      <c r="B907" s="921" t="s">
        <v>996</v>
      </c>
      <c r="C907" s="921" t="s">
        <v>985</v>
      </c>
      <c r="D907" s="922" t="s">
        <v>994</v>
      </c>
      <c r="E907" s="936">
        <v>0</v>
      </c>
      <c r="F907" s="947">
        <v>44196</v>
      </c>
      <c r="G907" s="923">
        <v>85.155817923186348</v>
      </c>
      <c r="H907" s="929">
        <v>8.3333333333333332E-3</v>
      </c>
      <c r="I907" s="929">
        <v>0.25</v>
      </c>
      <c r="J907" s="923">
        <v>63.866863442389757</v>
      </c>
      <c r="K907" s="922">
        <v>1</v>
      </c>
      <c r="L907" s="923">
        <v>0</v>
      </c>
      <c r="M907" s="923" t="str">
        <f t="shared" ref="M907:M970" si="14">IF(L907=0,"",IF(I907=100%,0,(H907*12)*(G907*E907*K907)))</f>
        <v/>
      </c>
    </row>
    <row r="908" spans="2:13" ht="75">
      <c r="B908" s="921" t="s">
        <v>996</v>
      </c>
      <c r="C908" s="921" t="s">
        <v>985</v>
      </c>
      <c r="D908" s="922" t="s">
        <v>994</v>
      </c>
      <c r="E908" s="936">
        <v>0</v>
      </c>
      <c r="F908" s="947">
        <v>44196</v>
      </c>
      <c r="G908" s="923">
        <v>596.09072546230436</v>
      </c>
      <c r="H908" s="929">
        <v>8.3333333333333332E-3</v>
      </c>
      <c r="I908" s="929">
        <v>0.25</v>
      </c>
      <c r="J908" s="923">
        <v>447.06804409672827</v>
      </c>
      <c r="K908" s="922">
        <v>1</v>
      </c>
      <c r="L908" s="923">
        <v>0</v>
      </c>
      <c r="M908" s="923" t="str">
        <f t="shared" si="14"/>
        <v/>
      </c>
    </row>
    <row r="909" spans="2:13" ht="75">
      <c r="B909" s="921" t="s">
        <v>984</v>
      </c>
      <c r="C909" s="921" t="s">
        <v>985</v>
      </c>
      <c r="D909" s="922" t="s">
        <v>986</v>
      </c>
      <c r="E909" s="936">
        <v>1</v>
      </c>
      <c r="F909" s="947">
        <v>44196</v>
      </c>
      <c r="G909" s="923">
        <v>2739.6209583166319</v>
      </c>
      <c r="H909" s="929">
        <v>8.3333333333333332E-3</v>
      </c>
      <c r="I909" s="929">
        <v>0.25</v>
      </c>
      <c r="J909" s="923">
        <v>2054.7157187374742</v>
      </c>
      <c r="K909" s="922">
        <v>1</v>
      </c>
      <c r="L909" s="923">
        <v>2054.7157187374742</v>
      </c>
      <c r="M909" s="923">
        <f t="shared" si="14"/>
        <v>273.96209583166319</v>
      </c>
    </row>
    <row r="910" spans="2:13" ht="75">
      <c r="B910" s="921" t="s">
        <v>988</v>
      </c>
      <c r="C910" s="921" t="s">
        <v>985</v>
      </c>
      <c r="D910" s="922" t="s">
        <v>986</v>
      </c>
      <c r="E910" s="936">
        <v>1</v>
      </c>
      <c r="F910" s="947">
        <v>44196</v>
      </c>
      <c r="G910" s="923">
        <v>239.8946292950084</v>
      </c>
      <c r="H910" s="929">
        <v>8.3333333333333332E-3</v>
      </c>
      <c r="I910" s="929">
        <v>0.25</v>
      </c>
      <c r="J910" s="923">
        <v>179.92097197125631</v>
      </c>
      <c r="K910" s="922">
        <v>1</v>
      </c>
      <c r="L910" s="923">
        <v>179.92097197125631</v>
      </c>
      <c r="M910" s="923">
        <f t="shared" si="14"/>
        <v>23.989462929500842</v>
      </c>
    </row>
    <row r="911" spans="2:13" ht="75">
      <c r="B911" s="921" t="s">
        <v>988</v>
      </c>
      <c r="C911" s="921" t="s">
        <v>985</v>
      </c>
      <c r="D911" s="922" t="s">
        <v>986</v>
      </c>
      <c r="E911" s="936">
        <v>1</v>
      </c>
      <c r="F911" s="947">
        <v>44196</v>
      </c>
      <c r="G911" s="923">
        <v>2239.016540086745</v>
      </c>
      <c r="H911" s="929">
        <v>8.3333333333333332E-3</v>
      </c>
      <c r="I911" s="929">
        <v>0.25</v>
      </c>
      <c r="J911" s="923">
        <v>1679.2624050650588</v>
      </c>
      <c r="K911" s="922">
        <v>1</v>
      </c>
      <c r="L911" s="923">
        <v>1679.2624050650588</v>
      </c>
      <c r="M911" s="923">
        <f t="shared" si="14"/>
        <v>223.90165400867451</v>
      </c>
    </row>
    <row r="912" spans="2:13" ht="75">
      <c r="B912" s="921" t="s">
        <v>988</v>
      </c>
      <c r="C912" s="921" t="s">
        <v>985</v>
      </c>
      <c r="D912" s="922" t="s">
        <v>986</v>
      </c>
      <c r="E912" s="936">
        <v>1</v>
      </c>
      <c r="F912" s="947">
        <v>44196</v>
      </c>
      <c r="G912" s="923">
        <v>7436.7335081452602</v>
      </c>
      <c r="H912" s="929">
        <v>8.3333333333333332E-3</v>
      </c>
      <c r="I912" s="929">
        <v>0.25</v>
      </c>
      <c r="J912" s="923">
        <v>5577.5501311089447</v>
      </c>
      <c r="K912" s="922">
        <v>1</v>
      </c>
      <c r="L912" s="923">
        <v>5577.5501311089447</v>
      </c>
      <c r="M912" s="923">
        <f t="shared" si="14"/>
        <v>743.67335081452609</v>
      </c>
    </row>
    <row r="913" spans="2:13" ht="75">
      <c r="B913" s="921" t="s">
        <v>988</v>
      </c>
      <c r="C913" s="921" t="s">
        <v>985</v>
      </c>
      <c r="D913" s="922" t="s">
        <v>986</v>
      </c>
      <c r="E913" s="936">
        <v>1</v>
      </c>
      <c r="F913" s="947">
        <v>44196</v>
      </c>
      <c r="G913" s="923">
        <v>6797.0144966919042</v>
      </c>
      <c r="H913" s="929">
        <v>8.3333333333333332E-3</v>
      </c>
      <c r="I913" s="929">
        <v>0.25</v>
      </c>
      <c r="J913" s="923">
        <v>5097.7608725189284</v>
      </c>
      <c r="K913" s="922">
        <v>1</v>
      </c>
      <c r="L913" s="923">
        <v>5097.7608725189284</v>
      </c>
      <c r="M913" s="923">
        <f t="shared" si="14"/>
        <v>679.70144966919042</v>
      </c>
    </row>
    <row r="914" spans="2:13" ht="75">
      <c r="B914" s="921" t="s">
        <v>988</v>
      </c>
      <c r="C914" s="921" t="s">
        <v>985</v>
      </c>
      <c r="D914" s="922" t="s">
        <v>986</v>
      </c>
      <c r="E914" s="936">
        <v>1</v>
      </c>
      <c r="F914" s="947">
        <v>44196</v>
      </c>
      <c r="G914" s="923">
        <v>19111.605467169004</v>
      </c>
      <c r="H914" s="929">
        <v>8.3333333333333332E-3</v>
      </c>
      <c r="I914" s="929">
        <v>0.25</v>
      </c>
      <c r="J914" s="923">
        <v>14333.704100376752</v>
      </c>
      <c r="K914" s="922">
        <v>1</v>
      </c>
      <c r="L914" s="923">
        <v>14333.704100376752</v>
      </c>
      <c r="M914" s="923">
        <f t="shared" si="14"/>
        <v>1911.1605467169004</v>
      </c>
    </row>
    <row r="915" spans="2:13" ht="75">
      <c r="B915" s="921" t="s">
        <v>988</v>
      </c>
      <c r="C915" s="921" t="s">
        <v>985</v>
      </c>
      <c r="D915" s="922" t="s">
        <v>986</v>
      </c>
      <c r="E915" s="936">
        <v>1</v>
      </c>
      <c r="F915" s="947">
        <v>44196</v>
      </c>
      <c r="G915" s="923">
        <v>4557.9979566051597</v>
      </c>
      <c r="H915" s="929">
        <v>8.3333333333333332E-3</v>
      </c>
      <c r="I915" s="929">
        <v>0.25</v>
      </c>
      <c r="J915" s="923">
        <v>3418.49846745387</v>
      </c>
      <c r="K915" s="922">
        <v>1</v>
      </c>
      <c r="L915" s="923">
        <v>3418.49846745387</v>
      </c>
      <c r="M915" s="923">
        <f t="shared" si="14"/>
        <v>455.799795660516</v>
      </c>
    </row>
    <row r="916" spans="2:13" ht="75">
      <c r="B916" s="921" t="s">
        <v>988</v>
      </c>
      <c r="C916" s="921" t="s">
        <v>985</v>
      </c>
      <c r="D916" s="922" t="s">
        <v>986</v>
      </c>
      <c r="E916" s="936">
        <v>1</v>
      </c>
      <c r="F916" s="947">
        <v>44196</v>
      </c>
      <c r="G916" s="923">
        <v>15113.36164558553</v>
      </c>
      <c r="H916" s="929">
        <v>8.3333333333333332E-3</v>
      </c>
      <c r="I916" s="929">
        <v>0.25</v>
      </c>
      <c r="J916" s="923">
        <v>11335.021234189147</v>
      </c>
      <c r="K916" s="922">
        <v>1</v>
      </c>
      <c r="L916" s="923">
        <v>11335.021234189147</v>
      </c>
      <c r="M916" s="923">
        <f t="shared" si="14"/>
        <v>1511.336164558553</v>
      </c>
    </row>
    <row r="917" spans="2:13" ht="75">
      <c r="B917" s="921" t="s">
        <v>988</v>
      </c>
      <c r="C917" s="921" t="s">
        <v>985</v>
      </c>
      <c r="D917" s="922" t="s">
        <v>986</v>
      </c>
      <c r="E917" s="936">
        <v>1</v>
      </c>
      <c r="F917" s="947">
        <v>44196</v>
      </c>
      <c r="G917" s="923">
        <v>11914.766588318751</v>
      </c>
      <c r="H917" s="929">
        <v>8.3333333333333332E-3</v>
      </c>
      <c r="I917" s="929">
        <v>0.25</v>
      </c>
      <c r="J917" s="923">
        <v>8936.0749412390633</v>
      </c>
      <c r="K917" s="922">
        <v>1</v>
      </c>
      <c r="L917" s="923">
        <v>8936.0749412390633</v>
      </c>
      <c r="M917" s="923">
        <f t="shared" si="14"/>
        <v>1191.4766588318751</v>
      </c>
    </row>
    <row r="918" spans="2:13" ht="75">
      <c r="B918" s="921" t="s">
        <v>988</v>
      </c>
      <c r="C918" s="921" t="s">
        <v>985</v>
      </c>
      <c r="D918" s="922" t="s">
        <v>986</v>
      </c>
      <c r="E918" s="936">
        <v>1</v>
      </c>
      <c r="F918" s="947">
        <v>44196</v>
      </c>
      <c r="G918" s="923">
        <v>22710.024906594128</v>
      </c>
      <c r="H918" s="929">
        <v>8.3333333333333332E-3</v>
      </c>
      <c r="I918" s="929">
        <v>0.25</v>
      </c>
      <c r="J918" s="923">
        <v>17032.518679945595</v>
      </c>
      <c r="K918" s="922">
        <v>1</v>
      </c>
      <c r="L918" s="923">
        <v>17032.518679945595</v>
      </c>
      <c r="M918" s="923">
        <f t="shared" si="14"/>
        <v>2271.0024906594131</v>
      </c>
    </row>
    <row r="919" spans="2:13" ht="75">
      <c r="B919" s="921" t="s">
        <v>996</v>
      </c>
      <c r="C919" s="921" t="s">
        <v>985</v>
      </c>
      <c r="D919" s="922" t="s">
        <v>994</v>
      </c>
      <c r="E919" s="936">
        <v>0</v>
      </c>
      <c r="F919" s="947">
        <v>44196</v>
      </c>
      <c r="G919" s="923">
        <v>510.43824291497981</v>
      </c>
      <c r="H919" s="929">
        <v>8.3333333333333332E-3</v>
      </c>
      <c r="I919" s="929">
        <v>0.25</v>
      </c>
      <c r="J919" s="923">
        <v>382.82868218623486</v>
      </c>
      <c r="K919" s="922">
        <v>1</v>
      </c>
      <c r="L919" s="923">
        <v>0</v>
      </c>
      <c r="M919" s="923" t="str">
        <f t="shared" si="14"/>
        <v/>
      </c>
    </row>
    <row r="920" spans="2:13" ht="75">
      <c r="B920" s="921" t="s">
        <v>996</v>
      </c>
      <c r="C920" s="921" t="s">
        <v>985</v>
      </c>
      <c r="D920" s="922" t="s">
        <v>994</v>
      </c>
      <c r="E920" s="936">
        <v>0</v>
      </c>
      <c r="F920" s="947">
        <v>44196</v>
      </c>
      <c r="G920" s="923">
        <v>72.919748987854248</v>
      </c>
      <c r="H920" s="929">
        <v>8.3333333333333332E-3</v>
      </c>
      <c r="I920" s="929">
        <v>0.25</v>
      </c>
      <c r="J920" s="923">
        <v>54.68981174089069</v>
      </c>
      <c r="K920" s="922">
        <v>1</v>
      </c>
      <c r="L920" s="923">
        <v>0</v>
      </c>
      <c r="M920" s="923" t="str">
        <f t="shared" si="14"/>
        <v/>
      </c>
    </row>
    <row r="921" spans="2:13" ht="75">
      <c r="B921" s="921" t="s">
        <v>988</v>
      </c>
      <c r="C921" s="921" t="s">
        <v>985</v>
      </c>
      <c r="D921" s="922" t="s">
        <v>986</v>
      </c>
      <c r="E921" s="936">
        <v>1</v>
      </c>
      <c r="F921" s="947">
        <v>44196</v>
      </c>
      <c r="G921" s="923">
        <v>959.5785171800336</v>
      </c>
      <c r="H921" s="929">
        <v>8.3333333333333332E-3</v>
      </c>
      <c r="I921" s="929">
        <v>0.25</v>
      </c>
      <c r="J921" s="923">
        <v>719.68388788502523</v>
      </c>
      <c r="K921" s="922">
        <v>1</v>
      </c>
      <c r="L921" s="923">
        <v>719.68388788502523</v>
      </c>
      <c r="M921" s="923">
        <f t="shared" si="14"/>
        <v>95.957851718003369</v>
      </c>
    </row>
    <row r="922" spans="2:13" ht="75">
      <c r="B922" s="921" t="s">
        <v>988</v>
      </c>
      <c r="C922" s="921" t="s">
        <v>985</v>
      </c>
      <c r="D922" s="922" t="s">
        <v>986</v>
      </c>
      <c r="E922" s="936">
        <v>1</v>
      </c>
      <c r="F922" s="947">
        <v>44196</v>
      </c>
      <c r="G922" s="923">
        <v>1839.1921579283978</v>
      </c>
      <c r="H922" s="929">
        <v>8.3333333333333332E-3</v>
      </c>
      <c r="I922" s="929">
        <v>0.25</v>
      </c>
      <c r="J922" s="923">
        <v>1379.3941184462983</v>
      </c>
      <c r="K922" s="922">
        <v>1</v>
      </c>
      <c r="L922" s="923">
        <v>1379.3941184462983</v>
      </c>
      <c r="M922" s="923">
        <f t="shared" si="14"/>
        <v>183.91921579283979</v>
      </c>
    </row>
    <row r="923" spans="2:13" ht="75">
      <c r="B923" s="921" t="s">
        <v>988</v>
      </c>
      <c r="C923" s="921" t="s">
        <v>985</v>
      </c>
      <c r="D923" s="922" t="s">
        <v>986</v>
      </c>
      <c r="E923" s="936">
        <v>1</v>
      </c>
      <c r="F923" s="947">
        <v>44196</v>
      </c>
      <c r="G923" s="923">
        <v>2718.8057986767617</v>
      </c>
      <c r="H923" s="929">
        <v>8.3333333333333332E-3</v>
      </c>
      <c r="I923" s="929">
        <v>0.25</v>
      </c>
      <c r="J923" s="923">
        <v>2039.1043490075713</v>
      </c>
      <c r="K923" s="922">
        <v>1</v>
      </c>
      <c r="L923" s="923">
        <v>2039.1043490075713</v>
      </c>
      <c r="M923" s="923">
        <f t="shared" si="14"/>
        <v>271.8805798676762</v>
      </c>
    </row>
    <row r="924" spans="2:13" ht="75">
      <c r="B924" s="921" t="s">
        <v>988</v>
      </c>
      <c r="C924" s="921" t="s">
        <v>985</v>
      </c>
      <c r="D924" s="922" t="s">
        <v>986</v>
      </c>
      <c r="E924" s="936">
        <v>1</v>
      </c>
      <c r="F924" s="947">
        <v>44196</v>
      </c>
      <c r="G924" s="923">
        <v>4877.8574623318373</v>
      </c>
      <c r="H924" s="929">
        <v>8.3333333333333332E-3</v>
      </c>
      <c r="I924" s="929">
        <v>0.25</v>
      </c>
      <c r="J924" s="923">
        <v>3658.3930967488777</v>
      </c>
      <c r="K924" s="922">
        <v>1</v>
      </c>
      <c r="L924" s="923">
        <v>3658.3930967488777</v>
      </c>
      <c r="M924" s="923">
        <f t="shared" si="14"/>
        <v>487.78574623318377</v>
      </c>
    </row>
    <row r="925" spans="2:13" ht="75">
      <c r="B925" s="921" t="s">
        <v>988</v>
      </c>
      <c r="C925" s="921" t="s">
        <v>985</v>
      </c>
      <c r="D925" s="922" t="s">
        <v>986</v>
      </c>
      <c r="E925" s="936">
        <v>1</v>
      </c>
      <c r="F925" s="947">
        <v>44196</v>
      </c>
      <c r="G925" s="923">
        <v>2478.9111693817536</v>
      </c>
      <c r="H925" s="929">
        <v>8.3333333333333332E-3</v>
      </c>
      <c r="I925" s="929">
        <v>0.25</v>
      </c>
      <c r="J925" s="923">
        <v>1859.1833770363151</v>
      </c>
      <c r="K925" s="922">
        <v>1</v>
      </c>
      <c r="L925" s="923">
        <v>1859.1833770363151</v>
      </c>
      <c r="M925" s="923">
        <f t="shared" si="14"/>
        <v>247.89111693817537</v>
      </c>
    </row>
    <row r="926" spans="2:13" ht="75">
      <c r="B926" s="921" t="s">
        <v>988</v>
      </c>
      <c r="C926" s="921" t="s">
        <v>985</v>
      </c>
      <c r="D926" s="922" t="s">
        <v>986</v>
      </c>
      <c r="E926" s="936">
        <v>1</v>
      </c>
      <c r="F926" s="947">
        <v>44196</v>
      </c>
      <c r="G926" s="923">
        <v>9036.0310367786496</v>
      </c>
      <c r="H926" s="929">
        <v>8.3333333333333332E-3</v>
      </c>
      <c r="I926" s="929">
        <v>0.25</v>
      </c>
      <c r="J926" s="923">
        <v>6777.0232775839868</v>
      </c>
      <c r="K926" s="922">
        <v>1</v>
      </c>
      <c r="L926" s="923">
        <v>6777.0232775839868</v>
      </c>
      <c r="M926" s="923">
        <f t="shared" si="14"/>
        <v>903.60310367786496</v>
      </c>
    </row>
    <row r="927" spans="2:13" ht="75">
      <c r="B927" s="921" t="s">
        <v>988</v>
      </c>
      <c r="C927" s="921" t="s">
        <v>985</v>
      </c>
      <c r="D927" s="922" t="s">
        <v>986</v>
      </c>
      <c r="E927" s="936">
        <v>1</v>
      </c>
      <c r="F927" s="947">
        <v>44196</v>
      </c>
      <c r="G927" s="923">
        <v>3838.3140687201344</v>
      </c>
      <c r="H927" s="929">
        <v>8.3333333333333332E-3</v>
      </c>
      <c r="I927" s="929">
        <v>0.25</v>
      </c>
      <c r="J927" s="923">
        <v>2878.7355515401009</v>
      </c>
      <c r="K927" s="922">
        <v>1</v>
      </c>
      <c r="L927" s="923">
        <v>2878.7355515401009</v>
      </c>
      <c r="M927" s="923">
        <f t="shared" si="14"/>
        <v>383.83140687201347</v>
      </c>
    </row>
    <row r="928" spans="2:13" ht="75">
      <c r="B928" s="921" t="s">
        <v>988</v>
      </c>
      <c r="C928" s="921" t="s">
        <v>985</v>
      </c>
      <c r="D928" s="922" t="s">
        <v>986</v>
      </c>
      <c r="E928" s="936">
        <v>1</v>
      </c>
      <c r="F928" s="947">
        <v>44196</v>
      </c>
      <c r="G928" s="923">
        <v>4238.1384508784813</v>
      </c>
      <c r="H928" s="929">
        <v>8.3333333333333332E-3</v>
      </c>
      <c r="I928" s="929">
        <v>0.25</v>
      </c>
      <c r="J928" s="923">
        <v>3178.603838158861</v>
      </c>
      <c r="K928" s="922">
        <v>1</v>
      </c>
      <c r="L928" s="923">
        <v>3178.603838158861</v>
      </c>
      <c r="M928" s="923">
        <f t="shared" si="14"/>
        <v>423.81384508784816</v>
      </c>
    </row>
    <row r="929" spans="2:13" ht="75">
      <c r="B929" s="921" t="s">
        <v>984</v>
      </c>
      <c r="C929" s="921" t="s">
        <v>985</v>
      </c>
      <c r="D929" s="922" t="s">
        <v>986</v>
      </c>
      <c r="E929" s="936">
        <v>1</v>
      </c>
      <c r="F929" s="947">
        <v>44196</v>
      </c>
      <c r="G929" s="923">
        <v>1369.810479158316</v>
      </c>
      <c r="H929" s="929">
        <v>8.3333333333333332E-3</v>
      </c>
      <c r="I929" s="929">
        <v>0.25</v>
      </c>
      <c r="J929" s="923">
        <v>1027.3578593687371</v>
      </c>
      <c r="K929" s="922">
        <v>1</v>
      </c>
      <c r="L929" s="923">
        <v>1027.3578593687371</v>
      </c>
      <c r="M929" s="923">
        <f t="shared" si="14"/>
        <v>136.9810479158316</v>
      </c>
    </row>
    <row r="930" spans="2:13" ht="75">
      <c r="B930" s="921" t="s">
        <v>984</v>
      </c>
      <c r="C930" s="921" t="s">
        <v>985</v>
      </c>
      <c r="D930" s="922" t="s">
        <v>986</v>
      </c>
      <c r="E930" s="936">
        <v>1</v>
      </c>
      <c r="F930" s="947">
        <v>44196</v>
      </c>
      <c r="G930" s="923">
        <v>456.60349305277197</v>
      </c>
      <c r="H930" s="929">
        <v>8.3333333333333332E-3</v>
      </c>
      <c r="I930" s="929">
        <v>0.25</v>
      </c>
      <c r="J930" s="923">
        <v>342.45261978957899</v>
      </c>
      <c r="K930" s="922">
        <v>1</v>
      </c>
      <c r="L930" s="923">
        <v>342.45261978957899</v>
      </c>
      <c r="M930" s="923">
        <f t="shared" si="14"/>
        <v>45.660349305277201</v>
      </c>
    </row>
    <row r="931" spans="2:13" ht="75">
      <c r="B931" s="921" t="s">
        <v>987</v>
      </c>
      <c r="C931" s="921" t="s">
        <v>985</v>
      </c>
      <c r="D931" s="922" t="s">
        <v>986</v>
      </c>
      <c r="E931" s="936">
        <v>1</v>
      </c>
      <c r="F931" s="947">
        <v>44196</v>
      </c>
      <c r="G931" s="923">
        <v>1485.0961212969503</v>
      </c>
      <c r="H931" s="929">
        <v>8.3333333333333332E-3</v>
      </c>
      <c r="I931" s="929">
        <v>0.25</v>
      </c>
      <c r="J931" s="923">
        <v>1113.8220909727127</v>
      </c>
      <c r="K931" s="922">
        <v>1</v>
      </c>
      <c r="L931" s="923">
        <v>1113.8220909727127</v>
      </c>
      <c r="M931" s="923">
        <f t="shared" si="14"/>
        <v>148.50961212969503</v>
      </c>
    </row>
    <row r="932" spans="2:13" ht="75">
      <c r="B932" s="921" t="s">
        <v>987</v>
      </c>
      <c r="C932" s="921" t="s">
        <v>985</v>
      </c>
      <c r="D932" s="922" t="s">
        <v>986</v>
      </c>
      <c r="E932" s="936">
        <v>1</v>
      </c>
      <c r="F932" s="947">
        <v>44196</v>
      </c>
      <c r="G932" s="923">
        <v>1485.0961212969503</v>
      </c>
      <c r="H932" s="929">
        <v>8.3333333333333332E-3</v>
      </c>
      <c r="I932" s="929">
        <v>0.25</v>
      </c>
      <c r="J932" s="923">
        <v>1113.8220909727127</v>
      </c>
      <c r="K932" s="922">
        <v>1</v>
      </c>
      <c r="L932" s="923">
        <v>1113.8220909727127</v>
      </c>
      <c r="M932" s="923">
        <f t="shared" si="14"/>
        <v>148.50961212969503</v>
      </c>
    </row>
    <row r="933" spans="2:13" ht="75">
      <c r="B933" s="921" t="s">
        <v>987</v>
      </c>
      <c r="C933" s="921" t="s">
        <v>985</v>
      </c>
      <c r="D933" s="922" t="s">
        <v>986</v>
      </c>
      <c r="E933" s="936">
        <v>1</v>
      </c>
      <c r="F933" s="947">
        <v>44196</v>
      </c>
      <c r="G933" s="923">
        <v>5940.3844851878011</v>
      </c>
      <c r="H933" s="929">
        <v>8.3333333333333332E-3</v>
      </c>
      <c r="I933" s="929">
        <v>0.25</v>
      </c>
      <c r="J933" s="923">
        <v>4455.2883638908506</v>
      </c>
      <c r="K933" s="922">
        <v>1</v>
      </c>
      <c r="L933" s="923">
        <v>4455.2883638908506</v>
      </c>
      <c r="M933" s="923">
        <f t="shared" si="14"/>
        <v>594.03844851878011</v>
      </c>
    </row>
    <row r="934" spans="2:13" ht="75">
      <c r="B934" s="921" t="s">
        <v>987</v>
      </c>
      <c r="C934" s="921" t="s">
        <v>985</v>
      </c>
      <c r="D934" s="922" t="s">
        <v>986</v>
      </c>
      <c r="E934" s="936">
        <v>1</v>
      </c>
      <c r="F934" s="947">
        <v>44196</v>
      </c>
      <c r="G934" s="923">
        <v>11880.768970375602</v>
      </c>
      <c r="H934" s="929">
        <v>8.3333333333333332E-3</v>
      </c>
      <c r="I934" s="929">
        <v>0.25</v>
      </c>
      <c r="J934" s="923">
        <v>8910.5767277817013</v>
      </c>
      <c r="K934" s="922">
        <v>1</v>
      </c>
      <c r="L934" s="923">
        <v>8910.5767277817013</v>
      </c>
      <c r="M934" s="923">
        <f t="shared" si="14"/>
        <v>1188.0768970375602</v>
      </c>
    </row>
    <row r="935" spans="2:13" ht="75">
      <c r="B935" s="921" t="s">
        <v>987</v>
      </c>
      <c r="C935" s="921" t="s">
        <v>985</v>
      </c>
      <c r="D935" s="922" t="s">
        <v>986</v>
      </c>
      <c r="E935" s="936">
        <v>1</v>
      </c>
      <c r="F935" s="947">
        <v>44196</v>
      </c>
      <c r="G935" s="923">
        <v>20791.345698157304</v>
      </c>
      <c r="H935" s="929">
        <v>8.3333333333333332E-3</v>
      </c>
      <c r="I935" s="929">
        <v>0.25</v>
      </c>
      <c r="J935" s="923">
        <v>15593.509273617978</v>
      </c>
      <c r="K935" s="922">
        <v>1</v>
      </c>
      <c r="L935" s="923">
        <v>15593.509273617978</v>
      </c>
      <c r="M935" s="923">
        <f t="shared" si="14"/>
        <v>2079.1345698157306</v>
      </c>
    </row>
    <row r="936" spans="2:13" ht="75">
      <c r="B936" s="921" t="s">
        <v>987</v>
      </c>
      <c r="C936" s="921" t="s">
        <v>985</v>
      </c>
      <c r="D936" s="922" t="s">
        <v>986</v>
      </c>
      <c r="E936" s="936">
        <v>1</v>
      </c>
      <c r="F936" s="947">
        <v>44196</v>
      </c>
      <c r="G936" s="923">
        <v>14850.961212969503</v>
      </c>
      <c r="H936" s="929">
        <v>8.3333333333333332E-3</v>
      </c>
      <c r="I936" s="929">
        <v>0.25</v>
      </c>
      <c r="J936" s="923">
        <v>11138.220909727128</v>
      </c>
      <c r="K936" s="922">
        <v>1</v>
      </c>
      <c r="L936" s="923">
        <v>11138.220909727128</v>
      </c>
      <c r="M936" s="923">
        <f t="shared" si="14"/>
        <v>1485.0961212969505</v>
      </c>
    </row>
    <row r="937" spans="2:13" ht="75">
      <c r="B937" s="921" t="s">
        <v>987</v>
      </c>
      <c r="C937" s="921" t="s">
        <v>985</v>
      </c>
      <c r="D937" s="922" t="s">
        <v>986</v>
      </c>
      <c r="E937" s="936">
        <v>1</v>
      </c>
      <c r="F937" s="947">
        <v>44196</v>
      </c>
      <c r="G937" s="923">
        <v>22276.441819454256</v>
      </c>
      <c r="H937" s="929">
        <v>8.3333333333333332E-3</v>
      </c>
      <c r="I937" s="929">
        <v>0.25</v>
      </c>
      <c r="J937" s="923">
        <v>16707.331364590693</v>
      </c>
      <c r="K937" s="922">
        <v>1</v>
      </c>
      <c r="L937" s="923">
        <v>16707.331364590693</v>
      </c>
      <c r="M937" s="923">
        <f t="shared" si="14"/>
        <v>2227.6441819454258</v>
      </c>
    </row>
    <row r="938" spans="2:13" ht="75">
      <c r="B938" s="921" t="s">
        <v>987</v>
      </c>
      <c r="C938" s="921" t="s">
        <v>985</v>
      </c>
      <c r="D938" s="922" t="s">
        <v>986</v>
      </c>
      <c r="E938" s="936">
        <v>1</v>
      </c>
      <c r="F938" s="947">
        <v>44196</v>
      </c>
      <c r="G938" s="923">
        <v>1485.0961212969503</v>
      </c>
      <c r="H938" s="929">
        <v>8.3333333333333332E-3</v>
      </c>
      <c r="I938" s="929">
        <v>0.25</v>
      </c>
      <c r="J938" s="923">
        <v>1113.8220909727127</v>
      </c>
      <c r="K938" s="922">
        <v>1</v>
      </c>
      <c r="L938" s="923">
        <v>1113.8220909727127</v>
      </c>
      <c r="M938" s="923">
        <f t="shared" si="14"/>
        <v>148.50961212969503</v>
      </c>
    </row>
    <row r="939" spans="2:13" ht="75">
      <c r="B939" s="921" t="s">
        <v>988</v>
      </c>
      <c r="C939" s="921" t="s">
        <v>985</v>
      </c>
      <c r="D939" s="922" t="s">
        <v>986</v>
      </c>
      <c r="E939" s="936">
        <v>1</v>
      </c>
      <c r="F939" s="947">
        <v>44196</v>
      </c>
      <c r="G939" s="923">
        <v>239.8946292950084</v>
      </c>
      <c r="H939" s="929">
        <v>8.3333333333333332E-3</v>
      </c>
      <c r="I939" s="929">
        <v>0.25</v>
      </c>
      <c r="J939" s="923">
        <v>179.92097197125631</v>
      </c>
      <c r="K939" s="922">
        <v>1</v>
      </c>
      <c r="L939" s="923">
        <v>179.92097197125631</v>
      </c>
      <c r="M939" s="923">
        <f t="shared" si="14"/>
        <v>23.989462929500842</v>
      </c>
    </row>
    <row r="940" spans="2:13" ht="75">
      <c r="B940" s="921" t="s">
        <v>988</v>
      </c>
      <c r="C940" s="921" t="s">
        <v>985</v>
      </c>
      <c r="D940" s="922" t="s">
        <v>986</v>
      </c>
      <c r="E940" s="936">
        <v>1</v>
      </c>
      <c r="F940" s="947">
        <v>44196</v>
      </c>
      <c r="G940" s="923">
        <v>239.8946292950084</v>
      </c>
      <c r="H940" s="929">
        <v>8.3333333333333332E-3</v>
      </c>
      <c r="I940" s="929">
        <v>0.25</v>
      </c>
      <c r="J940" s="923">
        <v>179.92097197125631</v>
      </c>
      <c r="K940" s="922">
        <v>1</v>
      </c>
      <c r="L940" s="923">
        <v>179.92097197125631</v>
      </c>
      <c r="M940" s="923">
        <f t="shared" si="14"/>
        <v>23.989462929500842</v>
      </c>
    </row>
    <row r="941" spans="2:13" ht="75">
      <c r="B941" s="921" t="s">
        <v>988</v>
      </c>
      <c r="C941" s="921" t="s">
        <v>985</v>
      </c>
      <c r="D941" s="922" t="s">
        <v>986</v>
      </c>
      <c r="E941" s="936">
        <v>1</v>
      </c>
      <c r="F941" s="947">
        <v>44196</v>
      </c>
      <c r="G941" s="923">
        <v>1759.2272814967282</v>
      </c>
      <c r="H941" s="929">
        <v>8.3333333333333332E-3</v>
      </c>
      <c r="I941" s="929">
        <v>0.25</v>
      </c>
      <c r="J941" s="923">
        <v>1319.4204611225462</v>
      </c>
      <c r="K941" s="922">
        <v>1</v>
      </c>
      <c r="L941" s="923">
        <v>1319.4204611225462</v>
      </c>
      <c r="M941" s="923">
        <f t="shared" si="14"/>
        <v>175.92272814967282</v>
      </c>
    </row>
    <row r="942" spans="2:13" ht="75">
      <c r="B942" s="921" t="s">
        <v>988</v>
      </c>
      <c r="C942" s="921" t="s">
        <v>985</v>
      </c>
      <c r="D942" s="922" t="s">
        <v>986</v>
      </c>
      <c r="E942" s="936">
        <v>1</v>
      </c>
      <c r="F942" s="947">
        <v>44196</v>
      </c>
      <c r="G942" s="923">
        <v>959.5785171800336</v>
      </c>
      <c r="H942" s="929">
        <v>8.3333333333333332E-3</v>
      </c>
      <c r="I942" s="929">
        <v>0.25</v>
      </c>
      <c r="J942" s="923">
        <v>719.68388788502523</v>
      </c>
      <c r="K942" s="922">
        <v>1</v>
      </c>
      <c r="L942" s="923">
        <v>719.68388788502523</v>
      </c>
      <c r="M942" s="923">
        <f t="shared" si="14"/>
        <v>95.957851718003369</v>
      </c>
    </row>
    <row r="943" spans="2:13" ht="75">
      <c r="B943" s="921" t="s">
        <v>988</v>
      </c>
      <c r="C943" s="921" t="s">
        <v>985</v>
      </c>
      <c r="D943" s="922" t="s">
        <v>986</v>
      </c>
      <c r="E943" s="936">
        <v>1</v>
      </c>
      <c r="F943" s="947">
        <v>44196</v>
      </c>
      <c r="G943" s="923">
        <v>14553.607510563843</v>
      </c>
      <c r="H943" s="929">
        <v>8.3333333333333332E-3</v>
      </c>
      <c r="I943" s="929">
        <v>0.25</v>
      </c>
      <c r="J943" s="923">
        <v>10915.205632922882</v>
      </c>
      <c r="K943" s="922">
        <v>1</v>
      </c>
      <c r="L943" s="923">
        <v>10915.205632922882</v>
      </c>
      <c r="M943" s="923">
        <f t="shared" si="14"/>
        <v>1455.3607510563843</v>
      </c>
    </row>
    <row r="944" spans="2:13" ht="75">
      <c r="B944" s="921" t="s">
        <v>988</v>
      </c>
      <c r="C944" s="921" t="s">
        <v>985</v>
      </c>
      <c r="D944" s="922" t="s">
        <v>986</v>
      </c>
      <c r="E944" s="936">
        <v>1</v>
      </c>
      <c r="F944" s="947">
        <v>44196</v>
      </c>
      <c r="G944" s="923">
        <v>5437.6115973535234</v>
      </c>
      <c r="H944" s="929">
        <v>8.3333333333333332E-3</v>
      </c>
      <c r="I944" s="929">
        <v>0.25</v>
      </c>
      <c r="J944" s="923">
        <v>4078.2086980151425</v>
      </c>
      <c r="K944" s="922">
        <v>1</v>
      </c>
      <c r="L944" s="923">
        <v>4078.2086980151425</v>
      </c>
      <c r="M944" s="923">
        <f t="shared" si="14"/>
        <v>543.76115973535241</v>
      </c>
    </row>
    <row r="945" spans="2:13" ht="75">
      <c r="B945" s="921" t="s">
        <v>988</v>
      </c>
      <c r="C945" s="921" t="s">
        <v>985</v>
      </c>
      <c r="D945" s="922" t="s">
        <v>986</v>
      </c>
      <c r="E945" s="936">
        <v>1</v>
      </c>
      <c r="F945" s="947">
        <v>44196</v>
      </c>
      <c r="G945" s="923">
        <v>1119.5082700433725</v>
      </c>
      <c r="H945" s="929">
        <v>8.3333333333333332E-3</v>
      </c>
      <c r="I945" s="929">
        <v>0.25</v>
      </c>
      <c r="J945" s="923">
        <v>839.63120253252941</v>
      </c>
      <c r="K945" s="922">
        <v>1</v>
      </c>
      <c r="L945" s="923">
        <v>839.63120253252941</v>
      </c>
      <c r="M945" s="923">
        <f t="shared" si="14"/>
        <v>111.95082700433726</v>
      </c>
    </row>
    <row r="946" spans="2:13" ht="75">
      <c r="B946" s="921" t="s">
        <v>988</v>
      </c>
      <c r="C946" s="921" t="s">
        <v>985</v>
      </c>
      <c r="D946" s="922" t="s">
        <v>986</v>
      </c>
      <c r="E946" s="936">
        <v>1</v>
      </c>
      <c r="F946" s="947">
        <v>44196</v>
      </c>
      <c r="G946" s="923">
        <v>959.5785171800336</v>
      </c>
      <c r="H946" s="929">
        <v>8.3333333333333332E-3</v>
      </c>
      <c r="I946" s="929">
        <v>0.25</v>
      </c>
      <c r="J946" s="923">
        <v>719.68388788502523</v>
      </c>
      <c r="K946" s="922">
        <v>1</v>
      </c>
      <c r="L946" s="923">
        <v>719.68388788502523</v>
      </c>
      <c r="M946" s="923">
        <f t="shared" si="14"/>
        <v>95.957851718003369</v>
      </c>
    </row>
    <row r="947" spans="2:13" ht="75">
      <c r="B947" s="921" t="s">
        <v>988</v>
      </c>
      <c r="C947" s="921" t="s">
        <v>985</v>
      </c>
      <c r="D947" s="922" t="s">
        <v>986</v>
      </c>
      <c r="E947" s="936">
        <v>1</v>
      </c>
      <c r="F947" s="947">
        <v>44196</v>
      </c>
      <c r="G947" s="923">
        <v>79.964876431669467</v>
      </c>
      <c r="H947" s="929">
        <v>8.3333333333333332E-3</v>
      </c>
      <c r="I947" s="929">
        <v>0.25</v>
      </c>
      <c r="J947" s="923">
        <v>59.9736573237521</v>
      </c>
      <c r="K947" s="922">
        <v>1</v>
      </c>
      <c r="L947" s="923">
        <v>59.9736573237521</v>
      </c>
      <c r="M947" s="923">
        <f t="shared" si="14"/>
        <v>7.9964876431669474</v>
      </c>
    </row>
    <row r="948" spans="2:13" ht="75">
      <c r="B948" s="921" t="s">
        <v>988</v>
      </c>
      <c r="C948" s="921" t="s">
        <v>985</v>
      </c>
      <c r="D948" s="922" t="s">
        <v>986</v>
      </c>
      <c r="E948" s="936">
        <v>1</v>
      </c>
      <c r="F948" s="947">
        <v>44196</v>
      </c>
      <c r="G948" s="923">
        <v>79.964876431669467</v>
      </c>
      <c r="H948" s="929">
        <v>8.3333333333333332E-3</v>
      </c>
      <c r="I948" s="929">
        <v>0.25</v>
      </c>
      <c r="J948" s="923">
        <v>59.9736573237521</v>
      </c>
      <c r="K948" s="922">
        <v>1</v>
      </c>
      <c r="L948" s="923">
        <v>59.9736573237521</v>
      </c>
      <c r="M948" s="923">
        <f t="shared" si="14"/>
        <v>7.9964876431669474</v>
      </c>
    </row>
    <row r="949" spans="2:13" ht="75">
      <c r="B949" s="921" t="s">
        <v>988</v>
      </c>
      <c r="C949" s="921" t="s">
        <v>985</v>
      </c>
      <c r="D949" s="922" t="s">
        <v>986</v>
      </c>
      <c r="E949" s="936">
        <v>1</v>
      </c>
      <c r="F949" s="947">
        <v>44196</v>
      </c>
      <c r="G949" s="923">
        <v>719.68388788502523</v>
      </c>
      <c r="H949" s="929">
        <v>8.3333333333333332E-3</v>
      </c>
      <c r="I949" s="929">
        <v>0.25</v>
      </c>
      <c r="J949" s="923">
        <v>539.76291591376889</v>
      </c>
      <c r="K949" s="922">
        <v>1</v>
      </c>
      <c r="L949" s="923">
        <v>539.76291591376889</v>
      </c>
      <c r="M949" s="923">
        <f t="shared" si="14"/>
        <v>71.968388788502523</v>
      </c>
    </row>
    <row r="950" spans="2:13" ht="75">
      <c r="B950" s="921" t="s">
        <v>988</v>
      </c>
      <c r="C950" s="921" t="s">
        <v>985</v>
      </c>
      <c r="D950" s="922" t="s">
        <v>986</v>
      </c>
      <c r="E950" s="936">
        <v>1</v>
      </c>
      <c r="F950" s="947">
        <v>44196</v>
      </c>
      <c r="G950" s="923">
        <v>79.964876431669467</v>
      </c>
      <c r="H950" s="929">
        <v>8.3333333333333332E-3</v>
      </c>
      <c r="I950" s="929">
        <v>0.25</v>
      </c>
      <c r="J950" s="923">
        <v>59.9736573237521</v>
      </c>
      <c r="K950" s="922">
        <v>1</v>
      </c>
      <c r="L950" s="923">
        <v>59.9736573237521</v>
      </c>
      <c r="M950" s="923">
        <f t="shared" si="14"/>
        <v>7.9964876431669474</v>
      </c>
    </row>
    <row r="951" spans="2:13" ht="75">
      <c r="B951" s="921" t="s">
        <v>988</v>
      </c>
      <c r="C951" s="921" t="s">
        <v>985</v>
      </c>
      <c r="D951" s="922" t="s">
        <v>986</v>
      </c>
      <c r="E951" s="936">
        <v>1</v>
      </c>
      <c r="F951" s="947">
        <v>44196</v>
      </c>
      <c r="G951" s="923">
        <v>719.68388788502523</v>
      </c>
      <c r="H951" s="929">
        <v>8.3333333333333332E-3</v>
      </c>
      <c r="I951" s="929">
        <v>0.25</v>
      </c>
      <c r="J951" s="923">
        <v>539.76291591376889</v>
      </c>
      <c r="K951" s="922">
        <v>1</v>
      </c>
      <c r="L951" s="923">
        <v>539.76291591376889</v>
      </c>
      <c r="M951" s="923">
        <f t="shared" si="14"/>
        <v>71.968388788502523</v>
      </c>
    </row>
    <row r="952" spans="2:13" ht="75">
      <c r="B952" s="921" t="s">
        <v>988</v>
      </c>
      <c r="C952" s="921" t="s">
        <v>985</v>
      </c>
      <c r="D952" s="922" t="s">
        <v>986</v>
      </c>
      <c r="E952" s="936">
        <v>1</v>
      </c>
      <c r="F952" s="947">
        <v>44196</v>
      </c>
      <c r="G952" s="923">
        <v>79.964876431669467</v>
      </c>
      <c r="H952" s="929">
        <v>8.3333333333333332E-3</v>
      </c>
      <c r="I952" s="929">
        <v>0.25</v>
      </c>
      <c r="J952" s="923">
        <v>59.9736573237521</v>
      </c>
      <c r="K952" s="922">
        <v>1</v>
      </c>
      <c r="L952" s="923">
        <v>59.9736573237521</v>
      </c>
      <c r="M952" s="923">
        <f t="shared" si="14"/>
        <v>7.9964876431669474</v>
      </c>
    </row>
    <row r="953" spans="2:13" ht="75">
      <c r="B953" s="921" t="s">
        <v>988</v>
      </c>
      <c r="C953" s="921" t="s">
        <v>985</v>
      </c>
      <c r="D953" s="922" t="s">
        <v>986</v>
      </c>
      <c r="E953" s="936">
        <v>1</v>
      </c>
      <c r="F953" s="947">
        <v>44196</v>
      </c>
      <c r="G953" s="923">
        <v>1359.4028993383808</v>
      </c>
      <c r="H953" s="929">
        <v>8.3333333333333332E-3</v>
      </c>
      <c r="I953" s="929">
        <v>0.25</v>
      </c>
      <c r="J953" s="923">
        <v>1019.5521745037856</v>
      </c>
      <c r="K953" s="922">
        <v>1</v>
      </c>
      <c r="L953" s="923">
        <v>1019.5521745037856</v>
      </c>
      <c r="M953" s="923">
        <f t="shared" si="14"/>
        <v>135.9402899338381</v>
      </c>
    </row>
    <row r="954" spans="2:13" ht="75">
      <c r="B954" s="921" t="s">
        <v>984</v>
      </c>
      <c r="C954" s="921" t="s">
        <v>985</v>
      </c>
      <c r="D954" s="922" t="s">
        <v>986</v>
      </c>
      <c r="E954" s="936">
        <v>1</v>
      </c>
      <c r="F954" s="947">
        <v>44196</v>
      </c>
      <c r="G954" s="923">
        <v>456.60349305277197</v>
      </c>
      <c r="H954" s="929">
        <v>8.3333333333333332E-3</v>
      </c>
      <c r="I954" s="929">
        <v>0.25</v>
      </c>
      <c r="J954" s="923">
        <v>342.45261978957899</v>
      </c>
      <c r="K954" s="922">
        <v>1</v>
      </c>
      <c r="L954" s="923">
        <v>342.45261978957899</v>
      </c>
      <c r="M954" s="923">
        <f t="shared" si="14"/>
        <v>45.660349305277201</v>
      </c>
    </row>
    <row r="955" spans="2:13" ht="75">
      <c r="B955" s="921" t="s">
        <v>988</v>
      </c>
      <c r="C955" s="921" t="s">
        <v>985</v>
      </c>
      <c r="D955" s="922" t="s">
        <v>986</v>
      </c>
      <c r="E955" s="936">
        <v>1</v>
      </c>
      <c r="F955" s="947">
        <v>44196</v>
      </c>
      <c r="G955" s="923">
        <v>399.82438215834736</v>
      </c>
      <c r="H955" s="929">
        <v>8.3333333333333332E-3</v>
      </c>
      <c r="I955" s="929">
        <v>0.25</v>
      </c>
      <c r="J955" s="923">
        <v>299.86828661876052</v>
      </c>
      <c r="K955" s="922">
        <v>1</v>
      </c>
      <c r="L955" s="923">
        <v>299.86828661876052</v>
      </c>
      <c r="M955" s="923">
        <f t="shared" si="14"/>
        <v>39.98243821583474</v>
      </c>
    </row>
    <row r="956" spans="2:13" ht="75">
      <c r="B956" s="921" t="s">
        <v>988</v>
      </c>
      <c r="C956" s="921" t="s">
        <v>985</v>
      </c>
      <c r="D956" s="922" t="s">
        <v>986</v>
      </c>
      <c r="E956" s="936">
        <v>1</v>
      </c>
      <c r="F956" s="947">
        <v>44196</v>
      </c>
      <c r="G956" s="923">
        <v>479.7892585900168</v>
      </c>
      <c r="H956" s="929">
        <v>8.3333333333333332E-3</v>
      </c>
      <c r="I956" s="929">
        <v>0.25</v>
      </c>
      <c r="J956" s="923">
        <v>359.84194394251261</v>
      </c>
      <c r="K956" s="922">
        <v>1</v>
      </c>
      <c r="L956" s="923">
        <v>359.84194394251261</v>
      </c>
      <c r="M956" s="923">
        <f t="shared" si="14"/>
        <v>47.978925859001684</v>
      </c>
    </row>
    <row r="957" spans="2:13" ht="75">
      <c r="B957" s="921" t="s">
        <v>988</v>
      </c>
      <c r="C957" s="921" t="s">
        <v>985</v>
      </c>
      <c r="D957" s="922" t="s">
        <v>986</v>
      </c>
      <c r="E957" s="936">
        <v>1</v>
      </c>
      <c r="F957" s="947">
        <v>44196</v>
      </c>
      <c r="G957" s="923">
        <v>239.8946292950084</v>
      </c>
      <c r="H957" s="929">
        <v>8.3333333333333332E-3</v>
      </c>
      <c r="I957" s="929">
        <v>0.25</v>
      </c>
      <c r="J957" s="923">
        <v>179.92097197125631</v>
      </c>
      <c r="K957" s="922">
        <v>1</v>
      </c>
      <c r="L957" s="923">
        <v>179.92097197125631</v>
      </c>
      <c r="M957" s="923">
        <f t="shared" si="14"/>
        <v>23.989462929500842</v>
      </c>
    </row>
    <row r="958" spans="2:13" ht="75">
      <c r="B958" s="921" t="s">
        <v>988</v>
      </c>
      <c r="C958" s="921" t="s">
        <v>985</v>
      </c>
      <c r="D958" s="922" t="s">
        <v>986</v>
      </c>
      <c r="E958" s="936">
        <v>1</v>
      </c>
      <c r="F958" s="947">
        <v>44196</v>
      </c>
      <c r="G958" s="923">
        <v>959.5785171800336</v>
      </c>
      <c r="H958" s="929">
        <v>8.3333333333333332E-3</v>
      </c>
      <c r="I958" s="929">
        <v>0.25</v>
      </c>
      <c r="J958" s="923">
        <v>719.68388788502523</v>
      </c>
      <c r="K958" s="922">
        <v>1</v>
      </c>
      <c r="L958" s="923">
        <v>719.68388788502523</v>
      </c>
      <c r="M958" s="923">
        <f t="shared" si="14"/>
        <v>95.957851718003369</v>
      </c>
    </row>
    <row r="959" spans="2:13" ht="75">
      <c r="B959" s="921" t="s">
        <v>988</v>
      </c>
      <c r="C959" s="921" t="s">
        <v>985</v>
      </c>
      <c r="D959" s="922" t="s">
        <v>986</v>
      </c>
      <c r="E959" s="936">
        <v>1</v>
      </c>
      <c r="F959" s="947">
        <v>44196</v>
      </c>
      <c r="G959" s="923">
        <v>399.82438215834736</v>
      </c>
      <c r="H959" s="929">
        <v>8.3333333333333332E-3</v>
      </c>
      <c r="I959" s="929">
        <v>0.25</v>
      </c>
      <c r="J959" s="923">
        <v>299.86828661876052</v>
      </c>
      <c r="K959" s="922">
        <v>1</v>
      </c>
      <c r="L959" s="923">
        <v>299.86828661876052</v>
      </c>
      <c r="M959" s="923">
        <f t="shared" si="14"/>
        <v>39.98243821583474</v>
      </c>
    </row>
    <row r="960" spans="2:13" ht="75">
      <c r="B960" s="921" t="s">
        <v>988</v>
      </c>
      <c r="C960" s="921" t="s">
        <v>985</v>
      </c>
      <c r="D960" s="922" t="s">
        <v>986</v>
      </c>
      <c r="E960" s="936">
        <v>1</v>
      </c>
      <c r="F960" s="947">
        <v>44196</v>
      </c>
      <c r="G960" s="923">
        <v>2159.0516636550756</v>
      </c>
      <c r="H960" s="929">
        <v>8.3333333333333332E-3</v>
      </c>
      <c r="I960" s="929">
        <v>0.25</v>
      </c>
      <c r="J960" s="923">
        <v>1619.2887477413067</v>
      </c>
      <c r="K960" s="922">
        <v>1</v>
      </c>
      <c r="L960" s="923">
        <v>1619.2887477413067</v>
      </c>
      <c r="M960" s="923">
        <f t="shared" si="14"/>
        <v>215.90516636550757</v>
      </c>
    </row>
    <row r="961" spans="2:13" ht="75">
      <c r="B961" s="921" t="s">
        <v>988</v>
      </c>
      <c r="C961" s="921" t="s">
        <v>985</v>
      </c>
      <c r="D961" s="922" t="s">
        <v>986</v>
      </c>
      <c r="E961" s="936">
        <v>1</v>
      </c>
      <c r="F961" s="947">
        <v>44196</v>
      </c>
      <c r="G961" s="923">
        <v>239.8946292950084</v>
      </c>
      <c r="H961" s="929">
        <v>8.3333333333333332E-3</v>
      </c>
      <c r="I961" s="929">
        <v>0.25</v>
      </c>
      <c r="J961" s="923">
        <v>179.92097197125631</v>
      </c>
      <c r="K961" s="922">
        <v>1</v>
      </c>
      <c r="L961" s="923">
        <v>179.92097197125631</v>
      </c>
      <c r="M961" s="923">
        <f t="shared" si="14"/>
        <v>23.989462929500842</v>
      </c>
    </row>
    <row r="962" spans="2:13" ht="75">
      <c r="B962" s="921" t="s">
        <v>988</v>
      </c>
      <c r="C962" s="921" t="s">
        <v>985</v>
      </c>
      <c r="D962" s="922" t="s">
        <v>986</v>
      </c>
      <c r="E962" s="936">
        <v>1</v>
      </c>
      <c r="F962" s="947">
        <v>44196</v>
      </c>
      <c r="G962" s="923">
        <v>1279.4380229067115</v>
      </c>
      <c r="H962" s="929">
        <v>8.3333333333333332E-3</v>
      </c>
      <c r="I962" s="929">
        <v>0.25</v>
      </c>
      <c r="J962" s="923">
        <v>959.5785171800336</v>
      </c>
      <c r="K962" s="922">
        <v>1</v>
      </c>
      <c r="L962" s="923">
        <v>959.5785171800336</v>
      </c>
      <c r="M962" s="923">
        <f t="shared" si="14"/>
        <v>127.94380229067116</v>
      </c>
    </row>
    <row r="963" spans="2:13" ht="75">
      <c r="B963" s="921" t="s">
        <v>984</v>
      </c>
      <c r="C963" s="921" t="s">
        <v>985</v>
      </c>
      <c r="D963" s="922" t="s">
        <v>986</v>
      </c>
      <c r="E963" s="936">
        <v>1</v>
      </c>
      <c r="F963" s="947">
        <v>44196</v>
      </c>
      <c r="G963" s="923">
        <v>1826.4139722110879</v>
      </c>
      <c r="H963" s="929">
        <v>8.3333333333333332E-3</v>
      </c>
      <c r="I963" s="929">
        <v>0.25</v>
      </c>
      <c r="J963" s="923">
        <v>1369.810479158316</v>
      </c>
      <c r="K963" s="922">
        <v>1</v>
      </c>
      <c r="L963" s="923">
        <v>1369.810479158316</v>
      </c>
      <c r="M963" s="923">
        <f t="shared" si="14"/>
        <v>182.6413972211088</v>
      </c>
    </row>
    <row r="964" spans="2:13" ht="75">
      <c r="B964" s="921" t="s">
        <v>984</v>
      </c>
      <c r="C964" s="921" t="s">
        <v>985</v>
      </c>
      <c r="D964" s="922" t="s">
        <v>986</v>
      </c>
      <c r="E964" s="936">
        <v>1</v>
      </c>
      <c r="F964" s="947">
        <v>44196</v>
      </c>
      <c r="G964" s="923">
        <v>1369.810479158316</v>
      </c>
      <c r="H964" s="929">
        <v>8.3333333333333332E-3</v>
      </c>
      <c r="I964" s="929">
        <v>0.25</v>
      </c>
      <c r="J964" s="923">
        <v>1027.3578593687371</v>
      </c>
      <c r="K964" s="922">
        <v>1</v>
      </c>
      <c r="L964" s="923">
        <v>1027.3578593687371</v>
      </c>
      <c r="M964" s="923">
        <f t="shared" si="14"/>
        <v>136.9810479158316</v>
      </c>
    </row>
    <row r="965" spans="2:13" ht="75">
      <c r="B965" s="921" t="s">
        <v>984</v>
      </c>
      <c r="C965" s="921" t="s">
        <v>985</v>
      </c>
      <c r="D965" s="922" t="s">
        <v>986</v>
      </c>
      <c r="E965" s="936">
        <v>1</v>
      </c>
      <c r="F965" s="947">
        <v>44196</v>
      </c>
      <c r="G965" s="923">
        <v>1369.810479158316</v>
      </c>
      <c r="H965" s="929">
        <v>8.3333333333333332E-3</v>
      </c>
      <c r="I965" s="929">
        <v>0.25</v>
      </c>
      <c r="J965" s="923">
        <v>1027.3578593687371</v>
      </c>
      <c r="K965" s="922">
        <v>1</v>
      </c>
      <c r="L965" s="923">
        <v>1027.3578593687371</v>
      </c>
      <c r="M965" s="923">
        <f t="shared" si="14"/>
        <v>136.9810479158316</v>
      </c>
    </row>
    <row r="966" spans="2:13" ht="75">
      <c r="B966" s="921" t="s">
        <v>987</v>
      </c>
      <c r="C966" s="921" t="s">
        <v>985</v>
      </c>
      <c r="D966" s="922" t="s">
        <v>986</v>
      </c>
      <c r="E966" s="936">
        <v>1</v>
      </c>
      <c r="F966" s="947">
        <v>44196</v>
      </c>
      <c r="G966" s="923">
        <v>1485.0961212969503</v>
      </c>
      <c r="H966" s="929">
        <v>8.3333333333333332E-3</v>
      </c>
      <c r="I966" s="929">
        <v>0.25</v>
      </c>
      <c r="J966" s="923">
        <v>1113.8220909727127</v>
      </c>
      <c r="K966" s="922">
        <v>1</v>
      </c>
      <c r="L966" s="923">
        <v>1113.8220909727127</v>
      </c>
      <c r="M966" s="923">
        <f t="shared" si="14"/>
        <v>148.50961212969503</v>
      </c>
    </row>
    <row r="967" spans="2:13" ht="75">
      <c r="B967" s="921" t="s">
        <v>987</v>
      </c>
      <c r="C967" s="921" t="s">
        <v>985</v>
      </c>
      <c r="D967" s="922" t="s">
        <v>986</v>
      </c>
      <c r="E967" s="936">
        <v>1</v>
      </c>
      <c r="F967" s="947">
        <v>44196</v>
      </c>
      <c r="G967" s="923">
        <v>5940.3844851878011</v>
      </c>
      <c r="H967" s="929">
        <v>8.3333333333333332E-3</v>
      </c>
      <c r="I967" s="929">
        <v>0.25</v>
      </c>
      <c r="J967" s="923">
        <v>4455.2883638908506</v>
      </c>
      <c r="K967" s="922">
        <v>1</v>
      </c>
      <c r="L967" s="923">
        <v>4455.2883638908506</v>
      </c>
      <c r="M967" s="923">
        <f t="shared" si="14"/>
        <v>594.03844851878011</v>
      </c>
    </row>
    <row r="968" spans="2:13" ht="75">
      <c r="B968" s="921" t="s">
        <v>987</v>
      </c>
      <c r="C968" s="921" t="s">
        <v>985</v>
      </c>
      <c r="D968" s="922" t="s">
        <v>986</v>
      </c>
      <c r="E968" s="936">
        <v>1</v>
      </c>
      <c r="F968" s="947">
        <v>44196</v>
      </c>
      <c r="G968" s="923">
        <v>164845.66946396147</v>
      </c>
      <c r="H968" s="929">
        <v>8.3333333333333332E-3</v>
      </c>
      <c r="I968" s="929">
        <v>0.25</v>
      </c>
      <c r="J968" s="923">
        <v>123634.2520979711</v>
      </c>
      <c r="K968" s="922">
        <v>1</v>
      </c>
      <c r="L968" s="923">
        <v>123634.2520979711</v>
      </c>
      <c r="M968" s="923">
        <f t="shared" si="14"/>
        <v>16484.566946396149</v>
      </c>
    </row>
    <row r="969" spans="2:13" ht="75">
      <c r="B969" s="921" t="s">
        <v>987</v>
      </c>
      <c r="C969" s="921" t="s">
        <v>985</v>
      </c>
      <c r="D969" s="922" t="s">
        <v>986</v>
      </c>
      <c r="E969" s="936">
        <v>1</v>
      </c>
      <c r="F969" s="947">
        <v>44196</v>
      </c>
      <c r="G969" s="923">
        <v>7425.4806064847517</v>
      </c>
      <c r="H969" s="929">
        <v>8.3333333333333332E-3</v>
      </c>
      <c r="I969" s="929">
        <v>0.25</v>
      </c>
      <c r="J969" s="923">
        <v>5569.110454863564</v>
      </c>
      <c r="K969" s="922">
        <v>1</v>
      </c>
      <c r="L969" s="923">
        <v>5569.110454863564</v>
      </c>
      <c r="M969" s="923">
        <f t="shared" si="14"/>
        <v>742.54806064847526</v>
      </c>
    </row>
    <row r="970" spans="2:13" ht="75">
      <c r="B970" s="921" t="s">
        <v>987</v>
      </c>
      <c r="C970" s="921" t="s">
        <v>985</v>
      </c>
      <c r="D970" s="922" t="s">
        <v>986</v>
      </c>
      <c r="E970" s="936">
        <v>1</v>
      </c>
      <c r="F970" s="947">
        <v>44196</v>
      </c>
      <c r="G970" s="923">
        <v>47523.075881502409</v>
      </c>
      <c r="H970" s="929">
        <v>8.3333333333333332E-3</v>
      </c>
      <c r="I970" s="929">
        <v>0.25</v>
      </c>
      <c r="J970" s="923">
        <v>35642.306911126805</v>
      </c>
      <c r="K970" s="922">
        <v>1</v>
      </c>
      <c r="L970" s="923">
        <v>35642.306911126805</v>
      </c>
      <c r="M970" s="923">
        <f t="shared" si="14"/>
        <v>4752.3075881502409</v>
      </c>
    </row>
    <row r="971" spans="2:13" ht="75">
      <c r="B971" s="921" t="s">
        <v>987</v>
      </c>
      <c r="C971" s="921" t="s">
        <v>985</v>
      </c>
      <c r="D971" s="922" t="s">
        <v>986</v>
      </c>
      <c r="E971" s="936">
        <v>1</v>
      </c>
      <c r="F971" s="947">
        <v>44196</v>
      </c>
      <c r="G971" s="923">
        <v>34157.210789829856</v>
      </c>
      <c r="H971" s="929">
        <v>8.3333333333333332E-3</v>
      </c>
      <c r="I971" s="929">
        <v>0.25</v>
      </c>
      <c r="J971" s="923">
        <v>25617.908092372392</v>
      </c>
      <c r="K971" s="922">
        <v>1</v>
      </c>
      <c r="L971" s="923">
        <v>25617.908092372392</v>
      </c>
      <c r="M971" s="923">
        <f t="shared" ref="M971:M1034" si="15">IF(L971=0,"",IF(I971=100%,0,(H971*12)*(G971*E971*K971)))</f>
        <v>3415.721078982986</v>
      </c>
    </row>
    <row r="972" spans="2:13" ht="75">
      <c r="B972" s="921" t="s">
        <v>987</v>
      </c>
      <c r="C972" s="921" t="s">
        <v>985</v>
      </c>
      <c r="D972" s="922" t="s">
        <v>986</v>
      </c>
      <c r="E972" s="936">
        <v>1</v>
      </c>
      <c r="F972" s="947">
        <v>44196</v>
      </c>
      <c r="G972" s="923">
        <v>40097.595275017658</v>
      </c>
      <c r="H972" s="929">
        <v>8.3333333333333332E-3</v>
      </c>
      <c r="I972" s="929">
        <v>0.25</v>
      </c>
      <c r="J972" s="923">
        <v>30073.196456263242</v>
      </c>
      <c r="K972" s="922">
        <v>1</v>
      </c>
      <c r="L972" s="923">
        <v>30073.196456263242</v>
      </c>
      <c r="M972" s="923">
        <f t="shared" si="15"/>
        <v>4009.7595275017661</v>
      </c>
    </row>
    <row r="973" spans="2:13" ht="75">
      <c r="B973" s="921" t="s">
        <v>987</v>
      </c>
      <c r="C973" s="921" t="s">
        <v>985</v>
      </c>
      <c r="D973" s="922" t="s">
        <v>986</v>
      </c>
      <c r="E973" s="936">
        <v>1</v>
      </c>
      <c r="F973" s="947">
        <v>44196</v>
      </c>
      <c r="G973" s="923">
        <v>14850.961212969503</v>
      </c>
      <c r="H973" s="929">
        <v>8.3333333333333332E-3</v>
      </c>
      <c r="I973" s="929">
        <v>0.25</v>
      </c>
      <c r="J973" s="923">
        <v>11138.220909727128</v>
      </c>
      <c r="K973" s="922">
        <v>1</v>
      </c>
      <c r="L973" s="923">
        <v>11138.220909727128</v>
      </c>
      <c r="M973" s="923">
        <f t="shared" si="15"/>
        <v>1485.0961212969505</v>
      </c>
    </row>
    <row r="974" spans="2:13" ht="75">
      <c r="B974" s="921" t="s">
        <v>991</v>
      </c>
      <c r="C974" s="921" t="s">
        <v>985</v>
      </c>
      <c r="D974" s="922" t="s">
        <v>986</v>
      </c>
      <c r="E974" s="936">
        <v>1</v>
      </c>
      <c r="F974" s="947">
        <v>44196</v>
      </c>
      <c r="G974" s="923">
        <v>3671.3612929430783</v>
      </c>
      <c r="H974" s="929">
        <v>8.3333333333333332E-3</v>
      </c>
      <c r="I974" s="929">
        <v>0.25</v>
      </c>
      <c r="J974" s="923">
        <v>2753.5209697073087</v>
      </c>
      <c r="K974" s="922">
        <v>1</v>
      </c>
      <c r="L974" s="923">
        <v>2753.5209697073087</v>
      </c>
      <c r="M974" s="923">
        <f t="shared" si="15"/>
        <v>367.13612929430786</v>
      </c>
    </row>
    <row r="975" spans="2:13" ht="75">
      <c r="B975" s="921" t="s">
        <v>988</v>
      </c>
      <c r="C975" s="921" t="s">
        <v>985</v>
      </c>
      <c r="D975" s="922" t="s">
        <v>986</v>
      </c>
      <c r="E975" s="936">
        <v>1</v>
      </c>
      <c r="F975" s="947">
        <v>44196</v>
      </c>
      <c r="G975" s="923">
        <v>79.964876431669467</v>
      </c>
      <c r="H975" s="929">
        <v>8.3333333333333332E-3</v>
      </c>
      <c r="I975" s="929">
        <v>0.25</v>
      </c>
      <c r="J975" s="923">
        <v>59.9736573237521</v>
      </c>
      <c r="K975" s="922">
        <v>1</v>
      </c>
      <c r="L975" s="923">
        <v>59.9736573237521</v>
      </c>
      <c r="M975" s="923">
        <f t="shared" si="15"/>
        <v>7.9964876431669474</v>
      </c>
    </row>
    <row r="976" spans="2:13" ht="75">
      <c r="B976" s="921" t="s">
        <v>988</v>
      </c>
      <c r="C976" s="921" t="s">
        <v>985</v>
      </c>
      <c r="D976" s="922" t="s">
        <v>986</v>
      </c>
      <c r="E976" s="936">
        <v>1</v>
      </c>
      <c r="F976" s="947">
        <v>44196</v>
      </c>
      <c r="G976" s="923">
        <v>159.92975286333893</v>
      </c>
      <c r="H976" s="929">
        <v>8.3333333333333332E-3</v>
      </c>
      <c r="I976" s="929">
        <v>0.25</v>
      </c>
      <c r="J976" s="923">
        <v>119.9473146475042</v>
      </c>
      <c r="K976" s="922">
        <v>1</v>
      </c>
      <c r="L976" s="923">
        <v>119.9473146475042</v>
      </c>
      <c r="M976" s="923">
        <f t="shared" si="15"/>
        <v>15.992975286333895</v>
      </c>
    </row>
    <row r="977" spans="2:13" ht="75">
      <c r="B977" s="921" t="s">
        <v>988</v>
      </c>
      <c r="C977" s="921" t="s">
        <v>985</v>
      </c>
      <c r="D977" s="922" t="s">
        <v>986</v>
      </c>
      <c r="E977" s="936">
        <v>1</v>
      </c>
      <c r="F977" s="947">
        <v>44196</v>
      </c>
      <c r="G977" s="923">
        <v>319.85950572667787</v>
      </c>
      <c r="H977" s="929">
        <v>8.3333333333333332E-3</v>
      </c>
      <c r="I977" s="929">
        <v>0.25</v>
      </c>
      <c r="J977" s="923">
        <v>239.8946292950084</v>
      </c>
      <c r="K977" s="922">
        <v>1</v>
      </c>
      <c r="L977" s="923">
        <v>239.8946292950084</v>
      </c>
      <c r="M977" s="923">
        <f t="shared" si="15"/>
        <v>31.98595057266779</v>
      </c>
    </row>
    <row r="978" spans="2:13" ht="75">
      <c r="B978" s="921" t="s">
        <v>988</v>
      </c>
      <c r="C978" s="921" t="s">
        <v>985</v>
      </c>
      <c r="D978" s="922" t="s">
        <v>986</v>
      </c>
      <c r="E978" s="936">
        <v>1</v>
      </c>
      <c r="F978" s="947">
        <v>44196</v>
      </c>
      <c r="G978" s="923">
        <v>799.64876431669472</v>
      </c>
      <c r="H978" s="929">
        <v>8.3333333333333332E-3</v>
      </c>
      <c r="I978" s="929">
        <v>0.25</v>
      </c>
      <c r="J978" s="923">
        <v>599.73657323752104</v>
      </c>
      <c r="K978" s="922">
        <v>1</v>
      </c>
      <c r="L978" s="923">
        <v>599.73657323752104</v>
      </c>
      <c r="M978" s="923">
        <f t="shared" si="15"/>
        <v>79.964876431669481</v>
      </c>
    </row>
    <row r="979" spans="2:13" ht="75">
      <c r="B979" s="921" t="s">
        <v>988</v>
      </c>
      <c r="C979" s="921" t="s">
        <v>985</v>
      </c>
      <c r="D979" s="922" t="s">
        <v>986</v>
      </c>
      <c r="E979" s="936">
        <v>1</v>
      </c>
      <c r="F979" s="947">
        <v>44196</v>
      </c>
      <c r="G979" s="923">
        <v>239.8946292950084</v>
      </c>
      <c r="H979" s="929">
        <v>8.3333333333333332E-3</v>
      </c>
      <c r="I979" s="929">
        <v>0.25</v>
      </c>
      <c r="J979" s="923">
        <v>179.92097197125631</v>
      </c>
      <c r="K979" s="922">
        <v>1</v>
      </c>
      <c r="L979" s="923">
        <v>179.92097197125631</v>
      </c>
      <c r="M979" s="923">
        <f t="shared" si="15"/>
        <v>23.989462929500842</v>
      </c>
    </row>
    <row r="980" spans="2:13" ht="75">
      <c r="B980" s="921" t="s">
        <v>988</v>
      </c>
      <c r="C980" s="921" t="s">
        <v>985</v>
      </c>
      <c r="D980" s="922" t="s">
        <v>986</v>
      </c>
      <c r="E980" s="936">
        <v>1</v>
      </c>
      <c r="F980" s="947">
        <v>44196</v>
      </c>
      <c r="G980" s="923">
        <v>399.82438215834736</v>
      </c>
      <c r="H980" s="929">
        <v>8.3333333333333332E-3</v>
      </c>
      <c r="I980" s="929">
        <v>0.25</v>
      </c>
      <c r="J980" s="923">
        <v>299.86828661876052</v>
      </c>
      <c r="K980" s="922">
        <v>1</v>
      </c>
      <c r="L980" s="923">
        <v>299.86828661876052</v>
      </c>
      <c r="M980" s="923">
        <f t="shared" si="15"/>
        <v>39.98243821583474</v>
      </c>
    </row>
    <row r="981" spans="2:13" ht="75">
      <c r="B981" s="921" t="s">
        <v>988</v>
      </c>
      <c r="C981" s="921" t="s">
        <v>985</v>
      </c>
      <c r="D981" s="922" t="s">
        <v>986</v>
      </c>
      <c r="E981" s="936">
        <v>1</v>
      </c>
      <c r="F981" s="947">
        <v>44196</v>
      </c>
      <c r="G981" s="923">
        <v>8396.3120253252946</v>
      </c>
      <c r="H981" s="929">
        <v>8.3333333333333332E-3</v>
      </c>
      <c r="I981" s="929">
        <v>0.25</v>
      </c>
      <c r="J981" s="923">
        <v>6297.2340189939714</v>
      </c>
      <c r="K981" s="922">
        <v>1</v>
      </c>
      <c r="L981" s="923">
        <v>6297.2340189939714</v>
      </c>
      <c r="M981" s="923">
        <f t="shared" si="15"/>
        <v>839.63120253252953</v>
      </c>
    </row>
    <row r="982" spans="2:13" ht="75">
      <c r="B982" s="921" t="s">
        <v>988</v>
      </c>
      <c r="C982" s="921" t="s">
        <v>985</v>
      </c>
      <c r="D982" s="922" t="s">
        <v>986</v>
      </c>
      <c r="E982" s="936">
        <v>1</v>
      </c>
      <c r="F982" s="947">
        <v>44196</v>
      </c>
      <c r="G982" s="923">
        <v>1119.5082700433725</v>
      </c>
      <c r="H982" s="929">
        <v>8.3333333333333332E-3</v>
      </c>
      <c r="I982" s="929">
        <v>0.25</v>
      </c>
      <c r="J982" s="923">
        <v>839.63120253252941</v>
      </c>
      <c r="K982" s="922">
        <v>1</v>
      </c>
      <c r="L982" s="923">
        <v>839.63120253252941</v>
      </c>
      <c r="M982" s="923">
        <f t="shared" si="15"/>
        <v>111.95082700433726</v>
      </c>
    </row>
    <row r="983" spans="2:13" ht="75">
      <c r="B983" s="921" t="s">
        <v>988</v>
      </c>
      <c r="C983" s="921" t="s">
        <v>985</v>
      </c>
      <c r="D983" s="922" t="s">
        <v>986</v>
      </c>
      <c r="E983" s="936">
        <v>1</v>
      </c>
      <c r="F983" s="947">
        <v>44196</v>
      </c>
      <c r="G983" s="923">
        <v>2878.7355515401009</v>
      </c>
      <c r="H983" s="929">
        <v>8.3333333333333332E-3</v>
      </c>
      <c r="I983" s="929">
        <v>0.25</v>
      </c>
      <c r="J983" s="923">
        <v>2159.0516636550756</v>
      </c>
      <c r="K983" s="922">
        <v>1</v>
      </c>
      <c r="L983" s="923">
        <v>2159.0516636550756</v>
      </c>
      <c r="M983" s="923">
        <f t="shared" si="15"/>
        <v>287.87355515401009</v>
      </c>
    </row>
    <row r="984" spans="2:13" ht="75">
      <c r="B984" s="921" t="s">
        <v>988</v>
      </c>
      <c r="C984" s="921" t="s">
        <v>985</v>
      </c>
      <c r="D984" s="922" t="s">
        <v>986</v>
      </c>
      <c r="E984" s="936">
        <v>1</v>
      </c>
      <c r="F984" s="947">
        <v>44196</v>
      </c>
      <c r="G984" s="923">
        <v>1679.2624050650588</v>
      </c>
      <c r="H984" s="929">
        <v>8.3333333333333332E-3</v>
      </c>
      <c r="I984" s="929">
        <v>0.25</v>
      </c>
      <c r="J984" s="923">
        <v>1259.446803798794</v>
      </c>
      <c r="K984" s="922">
        <v>1</v>
      </c>
      <c r="L984" s="923">
        <v>1259.446803798794</v>
      </c>
      <c r="M984" s="923">
        <f t="shared" si="15"/>
        <v>167.92624050650591</v>
      </c>
    </row>
    <row r="985" spans="2:13" ht="75">
      <c r="B985" s="921" t="s">
        <v>988</v>
      </c>
      <c r="C985" s="921" t="s">
        <v>985</v>
      </c>
      <c r="D985" s="922" t="s">
        <v>986</v>
      </c>
      <c r="E985" s="936">
        <v>1</v>
      </c>
      <c r="F985" s="947">
        <v>44196</v>
      </c>
      <c r="G985" s="923">
        <v>79.964876431669467</v>
      </c>
      <c r="H985" s="929">
        <v>8.3333333333333332E-3</v>
      </c>
      <c r="I985" s="929">
        <v>0.25</v>
      </c>
      <c r="J985" s="923">
        <v>59.9736573237521</v>
      </c>
      <c r="K985" s="922">
        <v>1</v>
      </c>
      <c r="L985" s="923">
        <v>59.9736573237521</v>
      </c>
      <c r="M985" s="923">
        <f t="shared" si="15"/>
        <v>7.9964876431669474</v>
      </c>
    </row>
    <row r="986" spans="2:13" ht="75">
      <c r="B986" s="921" t="s">
        <v>988</v>
      </c>
      <c r="C986" s="921" t="s">
        <v>985</v>
      </c>
      <c r="D986" s="922" t="s">
        <v>986</v>
      </c>
      <c r="E986" s="936">
        <v>1</v>
      </c>
      <c r="F986" s="947">
        <v>44196</v>
      </c>
      <c r="G986" s="923">
        <v>79.964876431669467</v>
      </c>
      <c r="H986" s="929">
        <v>8.3333333333333332E-3</v>
      </c>
      <c r="I986" s="929">
        <v>0.25</v>
      </c>
      <c r="J986" s="923">
        <v>59.9736573237521</v>
      </c>
      <c r="K986" s="922">
        <v>1</v>
      </c>
      <c r="L986" s="923">
        <v>59.9736573237521</v>
      </c>
      <c r="M986" s="923">
        <f t="shared" si="15"/>
        <v>7.9964876431669474</v>
      </c>
    </row>
    <row r="987" spans="2:13" ht="75">
      <c r="B987" s="921" t="s">
        <v>988</v>
      </c>
      <c r="C987" s="921" t="s">
        <v>985</v>
      </c>
      <c r="D987" s="922" t="s">
        <v>986</v>
      </c>
      <c r="E987" s="936">
        <v>1</v>
      </c>
      <c r="F987" s="947">
        <v>44196</v>
      </c>
      <c r="G987" s="923">
        <v>159.92975286333893</v>
      </c>
      <c r="H987" s="929">
        <v>8.3333333333333332E-3</v>
      </c>
      <c r="I987" s="929">
        <v>0.25</v>
      </c>
      <c r="J987" s="923">
        <v>119.9473146475042</v>
      </c>
      <c r="K987" s="922">
        <v>1</v>
      </c>
      <c r="L987" s="923">
        <v>119.9473146475042</v>
      </c>
      <c r="M987" s="923">
        <f t="shared" si="15"/>
        <v>15.992975286333895</v>
      </c>
    </row>
    <row r="988" spans="2:13" ht="75">
      <c r="B988" s="921" t="s">
        <v>988</v>
      </c>
      <c r="C988" s="921" t="s">
        <v>985</v>
      </c>
      <c r="D988" s="922" t="s">
        <v>986</v>
      </c>
      <c r="E988" s="936">
        <v>1</v>
      </c>
      <c r="F988" s="947">
        <v>44196</v>
      </c>
      <c r="G988" s="923">
        <v>799.64876431669472</v>
      </c>
      <c r="H988" s="929">
        <v>8.3333333333333332E-3</v>
      </c>
      <c r="I988" s="929">
        <v>0.25</v>
      </c>
      <c r="J988" s="923">
        <v>599.73657323752104</v>
      </c>
      <c r="K988" s="922">
        <v>1</v>
      </c>
      <c r="L988" s="923">
        <v>599.73657323752104</v>
      </c>
      <c r="M988" s="923">
        <f t="shared" si="15"/>
        <v>79.964876431669481</v>
      </c>
    </row>
    <row r="989" spans="2:13" ht="75">
      <c r="B989" s="921" t="s">
        <v>988</v>
      </c>
      <c r="C989" s="921" t="s">
        <v>985</v>
      </c>
      <c r="D989" s="922" t="s">
        <v>986</v>
      </c>
      <c r="E989" s="936">
        <v>1</v>
      </c>
      <c r="F989" s="947">
        <v>44196</v>
      </c>
      <c r="G989" s="923">
        <v>1119.5082700433725</v>
      </c>
      <c r="H989" s="929">
        <v>8.3333333333333332E-3</v>
      </c>
      <c r="I989" s="929">
        <v>0.25</v>
      </c>
      <c r="J989" s="923">
        <v>839.63120253252941</v>
      </c>
      <c r="K989" s="922">
        <v>1</v>
      </c>
      <c r="L989" s="923">
        <v>839.63120253252941</v>
      </c>
      <c r="M989" s="923">
        <f t="shared" si="15"/>
        <v>111.95082700433726</v>
      </c>
    </row>
    <row r="990" spans="2:13" ht="75">
      <c r="B990" s="921" t="s">
        <v>984</v>
      </c>
      <c r="C990" s="921" t="s">
        <v>985</v>
      </c>
      <c r="D990" s="922" t="s">
        <v>986</v>
      </c>
      <c r="E990" s="936">
        <v>1</v>
      </c>
      <c r="F990" s="947">
        <v>44196</v>
      </c>
      <c r="G990" s="923">
        <v>1369.810479158316</v>
      </c>
      <c r="H990" s="929">
        <v>8.3333333333333332E-3</v>
      </c>
      <c r="I990" s="929">
        <v>0.25</v>
      </c>
      <c r="J990" s="923">
        <v>1027.3578593687371</v>
      </c>
      <c r="K990" s="922">
        <v>1</v>
      </c>
      <c r="L990" s="923">
        <v>1027.3578593687371</v>
      </c>
      <c r="M990" s="923">
        <f t="shared" si="15"/>
        <v>136.9810479158316</v>
      </c>
    </row>
    <row r="991" spans="2:13" ht="75">
      <c r="B991" s="921" t="s">
        <v>984</v>
      </c>
      <c r="C991" s="921" t="s">
        <v>985</v>
      </c>
      <c r="D991" s="922" t="s">
        <v>986</v>
      </c>
      <c r="E991" s="936">
        <v>1</v>
      </c>
      <c r="F991" s="947">
        <v>44196</v>
      </c>
      <c r="G991" s="923">
        <v>1369.810479158316</v>
      </c>
      <c r="H991" s="929">
        <v>8.3333333333333332E-3</v>
      </c>
      <c r="I991" s="929">
        <v>0.25</v>
      </c>
      <c r="J991" s="923">
        <v>1027.3578593687371</v>
      </c>
      <c r="K991" s="922">
        <v>1</v>
      </c>
      <c r="L991" s="923">
        <v>1027.3578593687371</v>
      </c>
      <c r="M991" s="923">
        <f t="shared" si="15"/>
        <v>136.9810479158316</v>
      </c>
    </row>
    <row r="992" spans="2:13" ht="75">
      <c r="B992" s="921" t="s">
        <v>984</v>
      </c>
      <c r="C992" s="921" t="s">
        <v>985</v>
      </c>
      <c r="D992" s="922" t="s">
        <v>986</v>
      </c>
      <c r="E992" s="936">
        <v>1</v>
      </c>
      <c r="F992" s="947">
        <v>44196</v>
      </c>
      <c r="G992" s="923">
        <v>456.60349305277197</v>
      </c>
      <c r="H992" s="929">
        <v>8.3333333333333332E-3</v>
      </c>
      <c r="I992" s="929">
        <v>0.25</v>
      </c>
      <c r="J992" s="923">
        <v>342.45261978957899</v>
      </c>
      <c r="K992" s="922">
        <v>1</v>
      </c>
      <c r="L992" s="923">
        <v>342.45261978957899</v>
      </c>
      <c r="M992" s="923">
        <f t="shared" si="15"/>
        <v>45.660349305277201</v>
      </c>
    </row>
    <row r="993" spans="2:13" ht="75">
      <c r="B993" s="921" t="s">
        <v>984</v>
      </c>
      <c r="C993" s="921" t="s">
        <v>985</v>
      </c>
      <c r="D993" s="922" t="s">
        <v>986</v>
      </c>
      <c r="E993" s="936">
        <v>1</v>
      </c>
      <c r="F993" s="947">
        <v>44196</v>
      </c>
      <c r="G993" s="923">
        <v>456.60349305277197</v>
      </c>
      <c r="H993" s="929">
        <v>8.3333333333333332E-3</v>
      </c>
      <c r="I993" s="929">
        <v>0.25</v>
      </c>
      <c r="J993" s="923">
        <v>342.45261978957899</v>
      </c>
      <c r="K993" s="922">
        <v>1</v>
      </c>
      <c r="L993" s="923">
        <v>342.45261978957899</v>
      </c>
      <c r="M993" s="923">
        <f t="shared" si="15"/>
        <v>45.660349305277201</v>
      </c>
    </row>
    <row r="994" spans="2:13" ht="75">
      <c r="B994" s="921" t="s">
        <v>984</v>
      </c>
      <c r="C994" s="921" t="s">
        <v>985</v>
      </c>
      <c r="D994" s="922" t="s">
        <v>986</v>
      </c>
      <c r="E994" s="936">
        <v>1</v>
      </c>
      <c r="F994" s="947">
        <v>44196</v>
      </c>
      <c r="G994" s="923">
        <v>456.60349305277197</v>
      </c>
      <c r="H994" s="929">
        <v>8.3333333333333332E-3</v>
      </c>
      <c r="I994" s="929">
        <v>0.25</v>
      </c>
      <c r="J994" s="923">
        <v>342.45261978957899</v>
      </c>
      <c r="K994" s="922">
        <v>1</v>
      </c>
      <c r="L994" s="923">
        <v>342.45261978957899</v>
      </c>
      <c r="M994" s="923">
        <f t="shared" si="15"/>
        <v>45.660349305277201</v>
      </c>
    </row>
    <row r="995" spans="2:13" ht="75">
      <c r="B995" s="921" t="s">
        <v>984</v>
      </c>
      <c r="C995" s="921" t="s">
        <v>985</v>
      </c>
      <c r="D995" s="922" t="s">
        <v>986</v>
      </c>
      <c r="E995" s="936">
        <v>1</v>
      </c>
      <c r="F995" s="947">
        <v>44196</v>
      </c>
      <c r="G995" s="923">
        <v>1369.810479158316</v>
      </c>
      <c r="H995" s="929">
        <v>8.3333333333333332E-3</v>
      </c>
      <c r="I995" s="929">
        <v>0.25</v>
      </c>
      <c r="J995" s="923">
        <v>1027.3578593687371</v>
      </c>
      <c r="K995" s="922">
        <v>1</v>
      </c>
      <c r="L995" s="923">
        <v>1027.3578593687371</v>
      </c>
      <c r="M995" s="923">
        <f t="shared" si="15"/>
        <v>136.9810479158316</v>
      </c>
    </row>
    <row r="996" spans="2:13" ht="75">
      <c r="B996" s="921" t="s">
        <v>987</v>
      </c>
      <c r="C996" s="921" t="s">
        <v>985</v>
      </c>
      <c r="D996" s="922" t="s">
        <v>986</v>
      </c>
      <c r="E996" s="936">
        <v>1</v>
      </c>
      <c r="F996" s="947">
        <v>44196</v>
      </c>
      <c r="G996" s="923">
        <v>1485.0961212969503</v>
      </c>
      <c r="H996" s="929">
        <v>8.3333333333333332E-3</v>
      </c>
      <c r="I996" s="929">
        <v>0.25</v>
      </c>
      <c r="J996" s="923">
        <v>1113.8220909727127</v>
      </c>
      <c r="K996" s="922">
        <v>1</v>
      </c>
      <c r="L996" s="923">
        <v>1113.8220909727127</v>
      </c>
      <c r="M996" s="923">
        <f t="shared" si="15"/>
        <v>148.50961212969503</v>
      </c>
    </row>
    <row r="997" spans="2:13" ht="75">
      <c r="B997" s="921" t="s">
        <v>987</v>
      </c>
      <c r="C997" s="921" t="s">
        <v>985</v>
      </c>
      <c r="D997" s="922" t="s">
        <v>986</v>
      </c>
      <c r="E997" s="936">
        <v>1</v>
      </c>
      <c r="F997" s="947">
        <v>44196</v>
      </c>
      <c r="G997" s="923">
        <v>1485.0961212969503</v>
      </c>
      <c r="H997" s="929">
        <v>8.3333333333333332E-3</v>
      </c>
      <c r="I997" s="929">
        <v>0.25</v>
      </c>
      <c r="J997" s="923">
        <v>1113.8220909727127</v>
      </c>
      <c r="K997" s="922">
        <v>1</v>
      </c>
      <c r="L997" s="923">
        <v>1113.8220909727127</v>
      </c>
      <c r="M997" s="923">
        <f t="shared" si="15"/>
        <v>148.50961212969503</v>
      </c>
    </row>
    <row r="998" spans="2:13" ht="75">
      <c r="B998" s="921" t="s">
        <v>987</v>
      </c>
      <c r="C998" s="921" t="s">
        <v>985</v>
      </c>
      <c r="D998" s="922" t="s">
        <v>986</v>
      </c>
      <c r="E998" s="936">
        <v>1</v>
      </c>
      <c r="F998" s="947">
        <v>44196</v>
      </c>
      <c r="G998" s="923">
        <v>1485.0961212969503</v>
      </c>
      <c r="H998" s="929">
        <v>8.3333333333333332E-3</v>
      </c>
      <c r="I998" s="929">
        <v>0.25</v>
      </c>
      <c r="J998" s="923">
        <v>1113.8220909727127</v>
      </c>
      <c r="K998" s="922">
        <v>1</v>
      </c>
      <c r="L998" s="923">
        <v>1113.8220909727127</v>
      </c>
      <c r="M998" s="923">
        <f t="shared" si="15"/>
        <v>148.50961212969503</v>
      </c>
    </row>
    <row r="999" spans="2:13" ht="75">
      <c r="B999" s="921" t="s">
        <v>987</v>
      </c>
      <c r="C999" s="921" t="s">
        <v>985</v>
      </c>
      <c r="D999" s="922" t="s">
        <v>986</v>
      </c>
      <c r="E999" s="936">
        <v>1</v>
      </c>
      <c r="F999" s="947">
        <v>44196</v>
      </c>
      <c r="G999" s="923">
        <v>1485.0961212969503</v>
      </c>
      <c r="H999" s="929">
        <v>8.3333333333333332E-3</v>
      </c>
      <c r="I999" s="929">
        <v>0.25</v>
      </c>
      <c r="J999" s="923">
        <v>1113.8220909727127</v>
      </c>
      <c r="K999" s="922">
        <v>1</v>
      </c>
      <c r="L999" s="923">
        <v>1113.8220909727127</v>
      </c>
      <c r="M999" s="923">
        <f t="shared" si="15"/>
        <v>148.50961212969503</v>
      </c>
    </row>
    <row r="1000" spans="2:13" ht="75">
      <c r="B1000" s="921" t="s">
        <v>988</v>
      </c>
      <c r="C1000" s="921" t="s">
        <v>985</v>
      </c>
      <c r="D1000" s="922" t="s">
        <v>986</v>
      </c>
      <c r="E1000" s="936">
        <v>1</v>
      </c>
      <c r="F1000" s="947">
        <v>44196</v>
      </c>
      <c r="G1000" s="923">
        <v>159.92975286333893</v>
      </c>
      <c r="H1000" s="929">
        <v>8.3333333333333332E-3</v>
      </c>
      <c r="I1000" s="929">
        <v>0.25</v>
      </c>
      <c r="J1000" s="923">
        <v>119.9473146475042</v>
      </c>
      <c r="K1000" s="922">
        <v>1</v>
      </c>
      <c r="L1000" s="923">
        <v>119.9473146475042</v>
      </c>
      <c r="M1000" s="923">
        <f t="shared" si="15"/>
        <v>15.992975286333895</v>
      </c>
    </row>
    <row r="1001" spans="2:13" ht="75">
      <c r="B1001" s="921" t="s">
        <v>988</v>
      </c>
      <c r="C1001" s="921" t="s">
        <v>985</v>
      </c>
      <c r="D1001" s="922" t="s">
        <v>986</v>
      </c>
      <c r="E1001" s="936">
        <v>1</v>
      </c>
      <c r="F1001" s="947">
        <v>44196</v>
      </c>
      <c r="G1001" s="923">
        <v>159.92975286333893</v>
      </c>
      <c r="H1001" s="929">
        <v>8.3333333333333332E-3</v>
      </c>
      <c r="I1001" s="929">
        <v>0.25</v>
      </c>
      <c r="J1001" s="923">
        <v>119.9473146475042</v>
      </c>
      <c r="K1001" s="922">
        <v>1</v>
      </c>
      <c r="L1001" s="923">
        <v>119.9473146475042</v>
      </c>
      <c r="M1001" s="923">
        <f t="shared" si="15"/>
        <v>15.992975286333895</v>
      </c>
    </row>
    <row r="1002" spans="2:13" ht="75">
      <c r="B1002" s="921" t="s">
        <v>988</v>
      </c>
      <c r="C1002" s="921" t="s">
        <v>985</v>
      </c>
      <c r="D1002" s="922" t="s">
        <v>986</v>
      </c>
      <c r="E1002" s="936">
        <v>1</v>
      </c>
      <c r="F1002" s="947">
        <v>44196</v>
      </c>
      <c r="G1002" s="923">
        <v>1999.1219107917366</v>
      </c>
      <c r="H1002" s="929">
        <v>8.3333333333333332E-3</v>
      </c>
      <c r="I1002" s="929">
        <v>0.25</v>
      </c>
      <c r="J1002" s="923">
        <v>1499.3414330938024</v>
      </c>
      <c r="K1002" s="922">
        <v>1</v>
      </c>
      <c r="L1002" s="923">
        <v>1499.3414330938024</v>
      </c>
      <c r="M1002" s="923">
        <f t="shared" si="15"/>
        <v>199.91219107917368</v>
      </c>
    </row>
    <row r="1003" spans="2:13" ht="75">
      <c r="B1003" s="921" t="s">
        <v>988</v>
      </c>
      <c r="C1003" s="921" t="s">
        <v>985</v>
      </c>
      <c r="D1003" s="922" t="s">
        <v>986</v>
      </c>
      <c r="E1003" s="936">
        <v>1</v>
      </c>
      <c r="F1003" s="947">
        <v>44196</v>
      </c>
      <c r="G1003" s="923">
        <v>1359.4028993383808</v>
      </c>
      <c r="H1003" s="929">
        <v>8.3333333333333332E-3</v>
      </c>
      <c r="I1003" s="929">
        <v>0.25</v>
      </c>
      <c r="J1003" s="923">
        <v>1019.5521745037856</v>
      </c>
      <c r="K1003" s="922">
        <v>1</v>
      </c>
      <c r="L1003" s="923">
        <v>1019.5521745037856</v>
      </c>
      <c r="M1003" s="923">
        <f t="shared" si="15"/>
        <v>135.9402899338381</v>
      </c>
    </row>
    <row r="1004" spans="2:13" ht="75">
      <c r="B1004" s="921" t="s">
        <v>988</v>
      </c>
      <c r="C1004" s="921" t="s">
        <v>985</v>
      </c>
      <c r="D1004" s="922" t="s">
        <v>986</v>
      </c>
      <c r="E1004" s="936">
        <v>1</v>
      </c>
      <c r="F1004" s="947">
        <v>44196</v>
      </c>
      <c r="G1004" s="923">
        <v>1839.1921579283978</v>
      </c>
      <c r="H1004" s="929">
        <v>8.3333333333333332E-3</v>
      </c>
      <c r="I1004" s="929">
        <v>0.25</v>
      </c>
      <c r="J1004" s="923">
        <v>1379.3941184462983</v>
      </c>
      <c r="K1004" s="922">
        <v>1</v>
      </c>
      <c r="L1004" s="923">
        <v>1379.3941184462983</v>
      </c>
      <c r="M1004" s="923">
        <f t="shared" si="15"/>
        <v>183.91921579283979</v>
      </c>
    </row>
    <row r="1005" spans="2:13" ht="75">
      <c r="B1005" s="921" t="s">
        <v>988</v>
      </c>
      <c r="C1005" s="921" t="s">
        <v>985</v>
      </c>
      <c r="D1005" s="922" t="s">
        <v>986</v>
      </c>
      <c r="E1005" s="936">
        <v>1</v>
      </c>
      <c r="F1005" s="947">
        <v>44196</v>
      </c>
      <c r="G1005" s="923">
        <v>3038.6653044034397</v>
      </c>
      <c r="H1005" s="929">
        <v>8.3333333333333332E-3</v>
      </c>
      <c r="I1005" s="929">
        <v>0.25</v>
      </c>
      <c r="J1005" s="923">
        <v>2278.9989783025799</v>
      </c>
      <c r="K1005" s="922">
        <v>1</v>
      </c>
      <c r="L1005" s="923">
        <v>2278.9989783025799</v>
      </c>
      <c r="M1005" s="923">
        <f t="shared" si="15"/>
        <v>303.86653044034398</v>
      </c>
    </row>
    <row r="1006" spans="2:13" ht="75">
      <c r="B1006" s="921" t="s">
        <v>988</v>
      </c>
      <c r="C1006" s="921" t="s">
        <v>985</v>
      </c>
      <c r="D1006" s="922" t="s">
        <v>986</v>
      </c>
      <c r="E1006" s="936">
        <v>1</v>
      </c>
      <c r="F1006" s="947">
        <v>44196</v>
      </c>
      <c r="G1006" s="923">
        <v>3358.5248101301177</v>
      </c>
      <c r="H1006" s="929">
        <v>8.3333333333333332E-3</v>
      </c>
      <c r="I1006" s="929">
        <v>0.25</v>
      </c>
      <c r="J1006" s="923">
        <v>2518.893607597588</v>
      </c>
      <c r="K1006" s="922">
        <v>1</v>
      </c>
      <c r="L1006" s="923">
        <v>2518.893607597588</v>
      </c>
      <c r="M1006" s="923">
        <f t="shared" si="15"/>
        <v>335.85248101301181</v>
      </c>
    </row>
    <row r="1007" spans="2:13" ht="75">
      <c r="B1007" s="921" t="s">
        <v>988</v>
      </c>
      <c r="C1007" s="921" t="s">
        <v>985</v>
      </c>
      <c r="D1007" s="922" t="s">
        <v>986</v>
      </c>
      <c r="E1007" s="936">
        <v>1</v>
      </c>
      <c r="F1007" s="947">
        <v>44196</v>
      </c>
      <c r="G1007" s="923">
        <v>4557.9979566051597</v>
      </c>
      <c r="H1007" s="929">
        <v>8.3333333333333332E-3</v>
      </c>
      <c r="I1007" s="929">
        <v>0.25</v>
      </c>
      <c r="J1007" s="923">
        <v>3418.49846745387</v>
      </c>
      <c r="K1007" s="922">
        <v>1</v>
      </c>
      <c r="L1007" s="923">
        <v>3418.49846745387</v>
      </c>
      <c r="M1007" s="923">
        <f t="shared" si="15"/>
        <v>455.799795660516</v>
      </c>
    </row>
    <row r="1008" spans="2:13" ht="75">
      <c r="B1008" s="921" t="s">
        <v>988</v>
      </c>
      <c r="C1008" s="921" t="s">
        <v>985</v>
      </c>
      <c r="D1008" s="922" t="s">
        <v>986</v>
      </c>
      <c r="E1008" s="936">
        <v>1</v>
      </c>
      <c r="F1008" s="947">
        <v>44196</v>
      </c>
      <c r="G1008" s="923">
        <v>3358.5248101301177</v>
      </c>
      <c r="H1008" s="929">
        <v>8.3333333333333332E-3</v>
      </c>
      <c r="I1008" s="929">
        <v>0.25</v>
      </c>
      <c r="J1008" s="923">
        <v>2518.893607597588</v>
      </c>
      <c r="K1008" s="922">
        <v>1</v>
      </c>
      <c r="L1008" s="923">
        <v>2518.893607597588</v>
      </c>
      <c r="M1008" s="923">
        <f t="shared" si="15"/>
        <v>335.85248101301181</v>
      </c>
    </row>
    <row r="1009" spans="2:13" ht="75">
      <c r="B1009" s="921" t="s">
        <v>988</v>
      </c>
      <c r="C1009" s="921" t="s">
        <v>985</v>
      </c>
      <c r="D1009" s="922" t="s">
        <v>986</v>
      </c>
      <c r="E1009" s="936">
        <v>1</v>
      </c>
      <c r="F1009" s="947">
        <v>44196</v>
      </c>
      <c r="G1009" s="923">
        <v>3038.6653044034397</v>
      </c>
      <c r="H1009" s="929">
        <v>8.3333333333333332E-3</v>
      </c>
      <c r="I1009" s="929">
        <v>0.25</v>
      </c>
      <c r="J1009" s="923">
        <v>2278.9989783025799</v>
      </c>
      <c r="K1009" s="922">
        <v>1</v>
      </c>
      <c r="L1009" s="923">
        <v>2278.9989783025799</v>
      </c>
      <c r="M1009" s="923">
        <f t="shared" si="15"/>
        <v>303.86653044034398</v>
      </c>
    </row>
    <row r="1010" spans="2:13" ht="75">
      <c r="B1010" s="921" t="s">
        <v>996</v>
      </c>
      <c r="C1010" s="921" t="s">
        <v>985</v>
      </c>
      <c r="D1010" s="922" t="s">
        <v>994</v>
      </c>
      <c r="E1010" s="936">
        <v>0</v>
      </c>
      <c r="F1010" s="947">
        <v>44196</v>
      </c>
      <c r="G1010" s="923">
        <v>1693.5767307692311</v>
      </c>
      <c r="H1010" s="929">
        <v>8.3333333333333332E-3</v>
      </c>
      <c r="I1010" s="929">
        <v>0.25</v>
      </c>
      <c r="J1010" s="923">
        <v>1270.1825480769232</v>
      </c>
      <c r="K1010" s="922">
        <v>1</v>
      </c>
      <c r="L1010" s="923">
        <v>0</v>
      </c>
      <c r="M1010" s="923" t="str">
        <f t="shared" si="15"/>
        <v/>
      </c>
    </row>
    <row r="1011" spans="2:13" ht="75">
      <c r="B1011" s="921" t="s">
        <v>984</v>
      </c>
      <c r="C1011" s="921" t="s">
        <v>985</v>
      </c>
      <c r="D1011" s="922" t="s">
        <v>986</v>
      </c>
      <c r="E1011" s="936">
        <v>1</v>
      </c>
      <c r="F1011" s="947">
        <v>44196</v>
      </c>
      <c r="G1011" s="923">
        <v>456.60349305277197</v>
      </c>
      <c r="H1011" s="929">
        <v>8.3333333333333332E-3</v>
      </c>
      <c r="I1011" s="929">
        <v>0.25</v>
      </c>
      <c r="J1011" s="923">
        <v>342.45261978957899</v>
      </c>
      <c r="K1011" s="922">
        <v>1</v>
      </c>
      <c r="L1011" s="923">
        <v>342.45261978957899</v>
      </c>
      <c r="M1011" s="923">
        <f t="shared" si="15"/>
        <v>45.660349305277201</v>
      </c>
    </row>
    <row r="1012" spans="2:13" ht="75">
      <c r="B1012" s="921" t="s">
        <v>984</v>
      </c>
      <c r="C1012" s="921" t="s">
        <v>985</v>
      </c>
      <c r="D1012" s="922" t="s">
        <v>986</v>
      </c>
      <c r="E1012" s="936">
        <v>1</v>
      </c>
      <c r="F1012" s="947">
        <v>44196</v>
      </c>
      <c r="G1012" s="923">
        <v>456.60349305277197</v>
      </c>
      <c r="H1012" s="929">
        <v>8.3333333333333332E-3</v>
      </c>
      <c r="I1012" s="929">
        <v>0.25</v>
      </c>
      <c r="J1012" s="923">
        <v>342.45261978957899</v>
      </c>
      <c r="K1012" s="922">
        <v>1</v>
      </c>
      <c r="L1012" s="923">
        <v>342.45261978957899</v>
      </c>
      <c r="M1012" s="923">
        <f t="shared" si="15"/>
        <v>45.660349305277201</v>
      </c>
    </row>
    <row r="1013" spans="2:13" ht="75">
      <c r="B1013" s="921" t="s">
        <v>984</v>
      </c>
      <c r="C1013" s="921" t="s">
        <v>985</v>
      </c>
      <c r="D1013" s="922" t="s">
        <v>986</v>
      </c>
      <c r="E1013" s="936">
        <v>1</v>
      </c>
      <c r="F1013" s="947">
        <v>44196</v>
      </c>
      <c r="G1013" s="923">
        <v>913.20698610554393</v>
      </c>
      <c r="H1013" s="929">
        <v>8.3333333333333332E-3</v>
      </c>
      <c r="I1013" s="929">
        <v>0.25</v>
      </c>
      <c r="J1013" s="923">
        <v>684.90523957915798</v>
      </c>
      <c r="K1013" s="922">
        <v>1</v>
      </c>
      <c r="L1013" s="923">
        <v>684.90523957915798</v>
      </c>
      <c r="M1013" s="923">
        <f t="shared" si="15"/>
        <v>91.320698610554402</v>
      </c>
    </row>
    <row r="1014" spans="2:13" ht="75">
      <c r="B1014" s="921" t="s">
        <v>988</v>
      </c>
      <c r="C1014" s="921" t="s">
        <v>985</v>
      </c>
      <c r="D1014" s="922" t="s">
        <v>986</v>
      </c>
      <c r="E1014" s="936">
        <v>1</v>
      </c>
      <c r="F1014" s="947">
        <v>44196</v>
      </c>
      <c r="G1014" s="923">
        <v>479.7892585900168</v>
      </c>
      <c r="H1014" s="929">
        <v>8.3333333333333332E-3</v>
      </c>
      <c r="I1014" s="929">
        <v>0.25</v>
      </c>
      <c r="J1014" s="923">
        <v>359.84194394251261</v>
      </c>
      <c r="K1014" s="922">
        <v>1</v>
      </c>
      <c r="L1014" s="923">
        <v>359.84194394251261</v>
      </c>
      <c r="M1014" s="923">
        <f t="shared" si="15"/>
        <v>47.978925859001684</v>
      </c>
    </row>
    <row r="1015" spans="2:13" ht="75">
      <c r="B1015" s="921" t="s">
        <v>988</v>
      </c>
      <c r="C1015" s="921" t="s">
        <v>985</v>
      </c>
      <c r="D1015" s="922" t="s">
        <v>986</v>
      </c>
      <c r="E1015" s="936">
        <v>1</v>
      </c>
      <c r="F1015" s="947">
        <v>44196</v>
      </c>
      <c r="G1015" s="923">
        <v>1599.2975286333894</v>
      </c>
      <c r="H1015" s="929">
        <v>8.3333333333333332E-3</v>
      </c>
      <c r="I1015" s="929">
        <v>0.25</v>
      </c>
      <c r="J1015" s="923">
        <v>1199.4731464750421</v>
      </c>
      <c r="K1015" s="922">
        <v>1</v>
      </c>
      <c r="L1015" s="923">
        <v>1199.4731464750421</v>
      </c>
      <c r="M1015" s="923">
        <f t="shared" si="15"/>
        <v>159.92975286333896</v>
      </c>
    </row>
    <row r="1016" spans="2:13" ht="75">
      <c r="B1016" s="921" t="s">
        <v>988</v>
      </c>
      <c r="C1016" s="921" t="s">
        <v>985</v>
      </c>
      <c r="D1016" s="922" t="s">
        <v>986</v>
      </c>
      <c r="E1016" s="936">
        <v>1</v>
      </c>
      <c r="F1016" s="947">
        <v>44196</v>
      </c>
      <c r="G1016" s="923">
        <v>959.5785171800336</v>
      </c>
      <c r="H1016" s="929">
        <v>8.3333333333333332E-3</v>
      </c>
      <c r="I1016" s="929">
        <v>0.25</v>
      </c>
      <c r="J1016" s="923">
        <v>719.68388788502523</v>
      </c>
      <c r="K1016" s="922">
        <v>1</v>
      </c>
      <c r="L1016" s="923">
        <v>719.68388788502523</v>
      </c>
      <c r="M1016" s="923">
        <f t="shared" si="15"/>
        <v>95.957851718003369</v>
      </c>
    </row>
    <row r="1017" spans="2:13" ht="75">
      <c r="B1017" s="921" t="s">
        <v>988</v>
      </c>
      <c r="C1017" s="921" t="s">
        <v>985</v>
      </c>
      <c r="D1017" s="922" t="s">
        <v>986</v>
      </c>
      <c r="E1017" s="936">
        <v>1</v>
      </c>
      <c r="F1017" s="947">
        <v>44196</v>
      </c>
      <c r="G1017" s="923">
        <v>6397.1901145335578</v>
      </c>
      <c r="H1017" s="929">
        <v>8.3333333333333332E-3</v>
      </c>
      <c r="I1017" s="929">
        <v>0.25</v>
      </c>
      <c r="J1017" s="923">
        <v>4797.8925859001683</v>
      </c>
      <c r="K1017" s="922">
        <v>1</v>
      </c>
      <c r="L1017" s="923">
        <v>4797.8925859001683</v>
      </c>
      <c r="M1017" s="923">
        <f t="shared" si="15"/>
        <v>639.71901145335585</v>
      </c>
    </row>
    <row r="1018" spans="2:13" ht="75">
      <c r="B1018" s="921" t="s">
        <v>988</v>
      </c>
      <c r="C1018" s="921" t="s">
        <v>985</v>
      </c>
      <c r="D1018" s="922" t="s">
        <v>986</v>
      </c>
      <c r="E1018" s="936">
        <v>1</v>
      </c>
      <c r="F1018" s="947">
        <v>44196</v>
      </c>
      <c r="G1018" s="923">
        <v>7196.8388788502516</v>
      </c>
      <c r="H1018" s="929">
        <v>8.3333333333333332E-3</v>
      </c>
      <c r="I1018" s="929">
        <v>0.25</v>
      </c>
      <c r="J1018" s="923">
        <v>5397.6291591376885</v>
      </c>
      <c r="K1018" s="922">
        <v>1</v>
      </c>
      <c r="L1018" s="923">
        <v>5397.6291591376885</v>
      </c>
      <c r="M1018" s="923">
        <f t="shared" si="15"/>
        <v>719.68388788502523</v>
      </c>
    </row>
    <row r="1019" spans="2:13" ht="75">
      <c r="B1019" s="921" t="s">
        <v>988</v>
      </c>
      <c r="C1019" s="921" t="s">
        <v>985</v>
      </c>
      <c r="D1019" s="922" t="s">
        <v>986</v>
      </c>
      <c r="E1019" s="936">
        <v>1</v>
      </c>
      <c r="F1019" s="947">
        <v>44196</v>
      </c>
      <c r="G1019" s="923">
        <v>1359.4028993383808</v>
      </c>
      <c r="H1019" s="929">
        <v>8.3333333333333332E-3</v>
      </c>
      <c r="I1019" s="929">
        <v>0.25</v>
      </c>
      <c r="J1019" s="923">
        <v>1019.5521745037856</v>
      </c>
      <c r="K1019" s="922">
        <v>1</v>
      </c>
      <c r="L1019" s="923">
        <v>1019.5521745037856</v>
      </c>
      <c r="M1019" s="923">
        <f t="shared" si="15"/>
        <v>135.9402899338381</v>
      </c>
    </row>
    <row r="1020" spans="2:13" ht="75">
      <c r="B1020" s="921" t="s">
        <v>988</v>
      </c>
      <c r="C1020" s="921" t="s">
        <v>985</v>
      </c>
      <c r="D1020" s="922" t="s">
        <v>986</v>
      </c>
      <c r="E1020" s="936">
        <v>1</v>
      </c>
      <c r="F1020" s="947">
        <v>44196</v>
      </c>
      <c r="G1020" s="923">
        <v>9115.9959132103195</v>
      </c>
      <c r="H1020" s="929">
        <v>8.3333333333333332E-3</v>
      </c>
      <c r="I1020" s="929">
        <v>0.25</v>
      </c>
      <c r="J1020" s="923">
        <v>6836.9969349077401</v>
      </c>
      <c r="K1020" s="922">
        <v>1</v>
      </c>
      <c r="L1020" s="923">
        <v>6836.9969349077401</v>
      </c>
      <c r="M1020" s="923">
        <f t="shared" si="15"/>
        <v>911.59959132103199</v>
      </c>
    </row>
    <row r="1021" spans="2:13" ht="75">
      <c r="B1021" s="921" t="s">
        <v>988</v>
      </c>
      <c r="C1021" s="921" t="s">
        <v>985</v>
      </c>
      <c r="D1021" s="922" t="s">
        <v>986</v>
      </c>
      <c r="E1021" s="936">
        <v>1</v>
      </c>
      <c r="F1021" s="947">
        <v>44196</v>
      </c>
      <c r="G1021" s="923">
        <v>11914.766588318751</v>
      </c>
      <c r="H1021" s="929">
        <v>8.3333333333333332E-3</v>
      </c>
      <c r="I1021" s="929">
        <v>0.25</v>
      </c>
      <c r="J1021" s="923">
        <v>8936.0749412390633</v>
      </c>
      <c r="K1021" s="922">
        <v>1</v>
      </c>
      <c r="L1021" s="923">
        <v>8936.0749412390633</v>
      </c>
      <c r="M1021" s="923">
        <f t="shared" si="15"/>
        <v>1191.4766588318751</v>
      </c>
    </row>
    <row r="1022" spans="2:13" ht="75">
      <c r="B1022" s="921" t="s">
        <v>988</v>
      </c>
      <c r="C1022" s="921" t="s">
        <v>985</v>
      </c>
      <c r="D1022" s="922" t="s">
        <v>986</v>
      </c>
      <c r="E1022" s="936">
        <v>1</v>
      </c>
      <c r="F1022" s="947">
        <v>44196</v>
      </c>
      <c r="G1022" s="923">
        <v>7756.5930138719386</v>
      </c>
      <c r="H1022" s="929">
        <v>8.3333333333333332E-3</v>
      </c>
      <c r="I1022" s="929">
        <v>0.25</v>
      </c>
      <c r="J1022" s="923">
        <v>5817.4447604039542</v>
      </c>
      <c r="K1022" s="922">
        <v>1</v>
      </c>
      <c r="L1022" s="923">
        <v>5817.4447604039542</v>
      </c>
      <c r="M1022" s="923">
        <f t="shared" si="15"/>
        <v>775.65930138719386</v>
      </c>
    </row>
    <row r="1023" spans="2:13" ht="75">
      <c r="B1023" s="921" t="s">
        <v>984</v>
      </c>
      <c r="C1023" s="921" t="s">
        <v>985</v>
      </c>
      <c r="D1023" s="922" t="s">
        <v>986</v>
      </c>
      <c r="E1023" s="936">
        <v>1</v>
      </c>
      <c r="F1023" s="947">
        <v>44196</v>
      </c>
      <c r="G1023" s="923">
        <v>456.60349305277197</v>
      </c>
      <c r="H1023" s="929">
        <v>8.3333333333333332E-3</v>
      </c>
      <c r="I1023" s="929">
        <v>0.25</v>
      </c>
      <c r="J1023" s="923">
        <v>342.45261978957899</v>
      </c>
      <c r="K1023" s="922">
        <v>1</v>
      </c>
      <c r="L1023" s="923">
        <v>342.45261978957899</v>
      </c>
      <c r="M1023" s="923">
        <f t="shared" si="15"/>
        <v>45.660349305277201</v>
      </c>
    </row>
    <row r="1024" spans="2:13" ht="75">
      <c r="B1024" s="921" t="s">
        <v>984</v>
      </c>
      <c r="C1024" s="921" t="s">
        <v>985</v>
      </c>
      <c r="D1024" s="922" t="s">
        <v>986</v>
      </c>
      <c r="E1024" s="936">
        <v>1</v>
      </c>
      <c r="F1024" s="947">
        <v>44196</v>
      </c>
      <c r="G1024" s="923">
        <v>456.60349305277197</v>
      </c>
      <c r="H1024" s="929">
        <v>8.3333333333333332E-3</v>
      </c>
      <c r="I1024" s="929">
        <v>0.25</v>
      </c>
      <c r="J1024" s="923">
        <v>342.45261978957899</v>
      </c>
      <c r="K1024" s="922">
        <v>1</v>
      </c>
      <c r="L1024" s="923">
        <v>342.45261978957899</v>
      </c>
      <c r="M1024" s="923">
        <f t="shared" si="15"/>
        <v>45.660349305277201</v>
      </c>
    </row>
    <row r="1025" spans="2:13" ht="75">
      <c r="B1025" s="921" t="s">
        <v>984</v>
      </c>
      <c r="C1025" s="921" t="s">
        <v>985</v>
      </c>
      <c r="D1025" s="922" t="s">
        <v>986</v>
      </c>
      <c r="E1025" s="936">
        <v>1</v>
      </c>
      <c r="F1025" s="947">
        <v>44196</v>
      </c>
      <c r="G1025" s="923">
        <v>456.60349305277197</v>
      </c>
      <c r="H1025" s="929">
        <v>8.3333333333333332E-3</v>
      </c>
      <c r="I1025" s="929">
        <v>0.25</v>
      </c>
      <c r="J1025" s="923">
        <v>342.45261978957899</v>
      </c>
      <c r="K1025" s="922">
        <v>1</v>
      </c>
      <c r="L1025" s="923">
        <v>342.45261978957899</v>
      </c>
      <c r="M1025" s="923">
        <f t="shared" si="15"/>
        <v>45.660349305277201</v>
      </c>
    </row>
    <row r="1026" spans="2:13" ht="75">
      <c r="B1026" s="921" t="s">
        <v>987</v>
      </c>
      <c r="C1026" s="921" t="s">
        <v>985</v>
      </c>
      <c r="D1026" s="922" t="s">
        <v>986</v>
      </c>
      <c r="E1026" s="936">
        <v>1</v>
      </c>
      <c r="F1026" s="947">
        <v>44196</v>
      </c>
      <c r="G1026" s="923">
        <v>1485.0961212969503</v>
      </c>
      <c r="H1026" s="929">
        <v>8.3333333333333332E-3</v>
      </c>
      <c r="I1026" s="929">
        <v>0.25</v>
      </c>
      <c r="J1026" s="923">
        <v>1113.8220909727127</v>
      </c>
      <c r="K1026" s="922">
        <v>1</v>
      </c>
      <c r="L1026" s="923">
        <v>1113.8220909727127</v>
      </c>
      <c r="M1026" s="923">
        <f t="shared" si="15"/>
        <v>148.50961212969503</v>
      </c>
    </row>
    <row r="1027" spans="2:13" ht="75">
      <c r="B1027" s="921" t="s">
        <v>987</v>
      </c>
      <c r="C1027" s="921" t="s">
        <v>985</v>
      </c>
      <c r="D1027" s="922" t="s">
        <v>986</v>
      </c>
      <c r="E1027" s="936">
        <v>1</v>
      </c>
      <c r="F1027" s="947">
        <v>44196</v>
      </c>
      <c r="G1027" s="923">
        <v>1485.0961212969503</v>
      </c>
      <c r="H1027" s="929">
        <v>8.3333333333333332E-3</v>
      </c>
      <c r="I1027" s="929">
        <v>0.25</v>
      </c>
      <c r="J1027" s="923">
        <v>1113.8220909727127</v>
      </c>
      <c r="K1027" s="922">
        <v>1</v>
      </c>
      <c r="L1027" s="923">
        <v>1113.8220909727127</v>
      </c>
      <c r="M1027" s="923">
        <f t="shared" si="15"/>
        <v>148.50961212969503</v>
      </c>
    </row>
    <row r="1028" spans="2:13" ht="75">
      <c r="B1028" s="921" t="s">
        <v>988</v>
      </c>
      <c r="C1028" s="921" t="s">
        <v>985</v>
      </c>
      <c r="D1028" s="922" t="s">
        <v>986</v>
      </c>
      <c r="E1028" s="936">
        <v>1</v>
      </c>
      <c r="F1028" s="947">
        <v>44196</v>
      </c>
      <c r="G1028" s="923">
        <v>879.61364074836411</v>
      </c>
      <c r="H1028" s="929">
        <v>8.3333333333333332E-3</v>
      </c>
      <c r="I1028" s="929">
        <v>0.25</v>
      </c>
      <c r="J1028" s="923">
        <v>659.71023056127308</v>
      </c>
      <c r="K1028" s="922">
        <v>1</v>
      </c>
      <c r="L1028" s="923">
        <v>659.71023056127308</v>
      </c>
      <c r="M1028" s="923">
        <f t="shared" si="15"/>
        <v>87.961364074836411</v>
      </c>
    </row>
    <row r="1029" spans="2:13" ht="75">
      <c r="B1029" s="921" t="s">
        <v>988</v>
      </c>
      <c r="C1029" s="921" t="s">
        <v>985</v>
      </c>
      <c r="D1029" s="922" t="s">
        <v>986</v>
      </c>
      <c r="E1029" s="936">
        <v>1</v>
      </c>
      <c r="F1029" s="947">
        <v>44196</v>
      </c>
      <c r="G1029" s="923">
        <v>2478.9111693817536</v>
      </c>
      <c r="H1029" s="929">
        <v>8.3333333333333332E-3</v>
      </c>
      <c r="I1029" s="929">
        <v>0.25</v>
      </c>
      <c r="J1029" s="923">
        <v>1859.1833770363151</v>
      </c>
      <c r="K1029" s="922">
        <v>1</v>
      </c>
      <c r="L1029" s="923">
        <v>1859.1833770363151</v>
      </c>
      <c r="M1029" s="923">
        <f t="shared" si="15"/>
        <v>247.89111693817537</v>
      </c>
    </row>
    <row r="1030" spans="2:13" ht="75">
      <c r="B1030" s="921" t="s">
        <v>988</v>
      </c>
      <c r="C1030" s="921" t="s">
        <v>985</v>
      </c>
      <c r="D1030" s="922" t="s">
        <v>986</v>
      </c>
      <c r="E1030" s="936">
        <v>1</v>
      </c>
      <c r="F1030" s="947">
        <v>44196</v>
      </c>
      <c r="G1030" s="923">
        <v>3118.6301808351091</v>
      </c>
      <c r="H1030" s="929">
        <v>8.3333333333333332E-3</v>
      </c>
      <c r="I1030" s="929">
        <v>0.25</v>
      </c>
      <c r="J1030" s="923">
        <v>2338.9726356263318</v>
      </c>
      <c r="K1030" s="922">
        <v>1</v>
      </c>
      <c r="L1030" s="923">
        <v>2338.9726356263318</v>
      </c>
      <c r="M1030" s="923">
        <f t="shared" si="15"/>
        <v>311.86301808351095</v>
      </c>
    </row>
    <row r="1031" spans="2:13" ht="75">
      <c r="B1031" s="921" t="s">
        <v>988</v>
      </c>
      <c r="C1031" s="921" t="s">
        <v>985</v>
      </c>
      <c r="D1031" s="922" t="s">
        <v>986</v>
      </c>
      <c r="E1031" s="936">
        <v>1</v>
      </c>
      <c r="F1031" s="947">
        <v>44196</v>
      </c>
      <c r="G1031" s="923">
        <v>5117.7520916268459</v>
      </c>
      <c r="H1031" s="929">
        <v>8.3333333333333332E-3</v>
      </c>
      <c r="I1031" s="929">
        <v>0.25</v>
      </c>
      <c r="J1031" s="923">
        <v>3838.3140687201344</v>
      </c>
      <c r="K1031" s="922">
        <v>1</v>
      </c>
      <c r="L1031" s="923">
        <v>3838.3140687201344</v>
      </c>
      <c r="M1031" s="923">
        <f t="shared" si="15"/>
        <v>511.77520916268463</v>
      </c>
    </row>
    <row r="1032" spans="2:13" ht="75">
      <c r="B1032" s="921" t="s">
        <v>988</v>
      </c>
      <c r="C1032" s="921" t="s">
        <v>985</v>
      </c>
      <c r="D1032" s="922" t="s">
        <v>986</v>
      </c>
      <c r="E1032" s="936">
        <v>1</v>
      </c>
      <c r="F1032" s="947">
        <v>44196</v>
      </c>
      <c r="G1032" s="923">
        <v>1599.2975286333894</v>
      </c>
      <c r="H1032" s="929">
        <v>8.3333333333333332E-3</v>
      </c>
      <c r="I1032" s="929">
        <v>0.25</v>
      </c>
      <c r="J1032" s="923">
        <v>1199.4731464750421</v>
      </c>
      <c r="K1032" s="922">
        <v>1</v>
      </c>
      <c r="L1032" s="923">
        <v>1199.4731464750421</v>
      </c>
      <c r="M1032" s="923">
        <f t="shared" si="15"/>
        <v>159.92975286333896</v>
      </c>
    </row>
    <row r="1033" spans="2:13" ht="75">
      <c r="B1033" s="921" t="s">
        <v>988</v>
      </c>
      <c r="C1033" s="921" t="s">
        <v>985</v>
      </c>
      <c r="D1033" s="922" t="s">
        <v>986</v>
      </c>
      <c r="E1033" s="936">
        <v>1</v>
      </c>
      <c r="F1033" s="947">
        <v>44196</v>
      </c>
      <c r="G1033" s="923">
        <v>3358.5248101301177</v>
      </c>
      <c r="H1033" s="929">
        <v>8.3333333333333332E-3</v>
      </c>
      <c r="I1033" s="929">
        <v>0.25</v>
      </c>
      <c r="J1033" s="923">
        <v>2518.893607597588</v>
      </c>
      <c r="K1033" s="922">
        <v>1</v>
      </c>
      <c r="L1033" s="923">
        <v>2518.893607597588</v>
      </c>
      <c r="M1033" s="923">
        <f t="shared" si="15"/>
        <v>335.85248101301181</v>
      </c>
    </row>
    <row r="1034" spans="2:13" ht="75">
      <c r="B1034" s="921" t="s">
        <v>988</v>
      </c>
      <c r="C1034" s="921" t="s">
        <v>985</v>
      </c>
      <c r="D1034" s="922" t="s">
        <v>986</v>
      </c>
      <c r="E1034" s="936">
        <v>1</v>
      </c>
      <c r="F1034" s="947">
        <v>44196</v>
      </c>
      <c r="G1034" s="923">
        <v>9275.9256660736573</v>
      </c>
      <c r="H1034" s="929">
        <v>8.3333333333333332E-3</v>
      </c>
      <c r="I1034" s="929">
        <v>0.25</v>
      </c>
      <c r="J1034" s="923">
        <v>6956.944249555243</v>
      </c>
      <c r="K1034" s="922">
        <v>1</v>
      </c>
      <c r="L1034" s="923">
        <v>6956.944249555243</v>
      </c>
      <c r="M1034" s="923">
        <f t="shared" si="15"/>
        <v>927.59256660736582</v>
      </c>
    </row>
    <row r="1035" spans="2:13" ht="75">
      <c r="B1035" s="921" t="s">
        <v>988</v>
      </c>
      <c r="C1035" s="921" t="s">
        <v>985</v>
      </c>
      <c r="D1035" s="922" t="s">
        <v>986</v>
      </c>
      <c r="E1035" s="936">
        <v>1</v>
      </c>
      <c r="F1035" s="947">
        <v>44196</v>
      </c>
      <c r="G1035" s="923">
        <v>3038.6653044034397</v>
      </c>
      <c r="H1035" s="929">
        <v>8.3333333333333332E-3</v>
      </c>
      <c r="I1035" s="929">
        <v>0.25</v>
      </c>
      <c r="J1035" s="923">
        <v>2278.9989783025799</v>
      </c>
      <c r="K1035" s="922">
        <v>1</v>
      </c>
      <c r="L1035" s="923">
        <v>2278.9989783025799</v>
      </c>
      <c r="M1035" s="923">
        <f t="shared" ref="M1035:M1098" si="16">IF(L1035=0,"",IF(I1035=100%,0,(H1035*12)*(G1035*E1035*K1035)))</f>
        <v>303.86653044034398</v>
      </c>
    </row>
    <row r="1036" spans="2:13" ht="75">
      <c r="B1036" s="921" t="s">
        <v>988</v>
      </c>
      <c r="C1036" s="921" t="s">
        <v>985</v>
      </c>
      <c r="D1036" s="922" t="s">
        <v>986</v>
      </c>
      <c r="E1036" s="936">
        <v>1</v>
      </c>
      <c r="F1036" s="947">
        <v>44196</v>
      </c>
      <c r="G1036" s="923">
        <v>2478.9111693817536</v>
      </c>
      <c r="H1036" s="929">
        <v>8.3333333333333332E-3</v>
      </c>
      <c r="I1036" s="929">
        <v>0.25</v>
      </c>
      <c r="J1036" s="923">
        <v>1859.1833770363151</v>
      </c>
      <c r="K1036" s="922">
        <v>1</v>
      </c>
      <c r="L1036" s="923">
        <v>1859.1833770363151</v>
      </c>
      <c r="M1036" s="923">
        <f t="shared" si="16"/>
        <v>247.89111693817537</v>
      </c>
    </row>
    <row r="1037" spans="2:13" ht="75">
      <c r="B1037" s="921" t="s">
        <v>984</v>
      </c>
      <c r="C1037" s="921" t="s">
        <v>985</v>
      </c>
      <c r="D1037" s="922" t="s">
        <v>986</v>
      </c>
      <c r="E1037" s="936">
        <v>1</v>
      </c>
      <c r="F1037" s="947">
        <v>44196</v>
      </c>
      <c r="G1037" s="923">
        <v>456.60349305277197</v>
      </c>
      <c r="H1037" s="929">
        <v>8.3333333333333332E-3</v>
      </c>
      <c r="I1037" s="929">
        <v>0.25</v>
      </c>
      <c r="J1037" s="923">
        <v>342.45261978957899</v>
      </c>
      <c r="K1037" s="922">
        <v>1</v>
      </c>
      <c r="L1037" s="923">
        <v>342.45261978957899</v>
      </c>
      <c r="M1037" s="923">
        <f t="shared" si="16"/>
        <v>45.660349305277201</v>
      </c>
    </row>
    <row r="1038" spans="2:13" ht="75">
      <c r="B1038" s="921" t="s">
        <v>988</v>
      </c>
      <c r="C1038" s="921" t="s">
        <v>985</v>
      </c>
      <c r="D1038" s="922" t="s">
        <v>986</v>
      </c>
      <c r="E1038" s="936">
        <v>1</v>
      </c>
      <c r="F1038" s="947">
        <v>44196</v>
      </c>
      <c r="G1038" s="923">
        <v>799.64876431669472</v>
      </c>
      <c r="H1038" s="929">
        <v>8.3333333333333332E-3</v>
      </c>
      <c r="I1038" s="929">
        <v>0.25</v>
      </c>
      <c r="J1038" s="923">
        <v>599.73657323752104</v>
      </c>
      <c r="K1038" s="922">
        <v>1</v>
      </c>
      <c r="L1038" s="923">
        <v>599.73657323752104</v>
      </c>
      <c r="M1038" s="923">
        <f t="shared" si="16"/>
        <v>79.964876431669481</v>
      </c>
    </row>
    <row r="1039" spans="2:13" ht="75">
      <c r="B1039" s="921" t="s">
        <v>988</v>
      </c>
      <c r="C1039" s="921" t="s">
        <v>985</v>
      </c>
      <c r="D1039" s="922" t="s">
        <v>986</v>
      </c>
      <c r="E1039" s="936">
        <v>1</v>
      </c>
      <c r="F1039" s="947">
        <v>44196</v>
      </c>
      <c r="G1039" s="923">
        <v>2159.0516636550756</v>
      </c>
      <c r="H1039" s="929">
        <v>8.3333333333333332E-3</v>
      </c>
      <c r="I1039" s="929">
        <v>0.25</v>
      </c>
      <c r="J1039" s="923">
        <v>1619.2887477413067</v>
      </c>
      <c r="K1039" s="922">
        <v>1</v>
      </c>
      <c r="L1039" s="923">
        <v>1619.2887477413067</v>
      </c>
      <c r="M1039" s="923">
        <f t="shared" si="16"/>
        <v>215.90516636550757</v>
      </c>
    </row>
    <row r="1040" spans="2:13" ht="75">
      <c r="B1040" s="921" t="s">
        <v>988</v>
      </c>
      <c r="C1040" s="921" t="s">
        <v>985</v>
      </c>
      <c r="D1040" s="922" t="s">
        <v>986</v>
      </c>
      <c r="E1040" s="936">
        <v>1</v>
      </c>
      <c r="F1040" s="947">
        <v>44196</v>
      </c>
      <c r="G1040" s="923">
        <v>2878.7355515401009</v>
      </c>
      <c r="H1040" s="929">
        <v>8.3333333333333332E-3</v>
      </c>
      <c r="I1040" s="929">
        <v>0.25</v>
      </c>
      <c r="J1040" s="923">
        <v>2159.0516636550756</v>
      </c>
      <c r="K1040" s="922">
        <v>1</v>
      </c>
      <c r="L1040" s="923">
        <v>2159.0516636550756</v>
      </c>
      <c r="M1040" s="923">
        <f t="shared" si="16"/>
        <v>287.87355515401009</v>
      </c>
    </row>
    <row r="1041" spans="2:13" ht="75">
      <c r="B1041" s="921" t="s">
        <v>988</v>
      </c>
      <c r="C1041" s="921" t="s">
        <v>985</v>
      </c>
      <c r="D1041" s="922" t="s">
        <v>986</v>
      </c>
      <c r="E1041" s="936">
        <v>1</v>
      </c>
      <c r="F1041" s="947">
        <v>44196</v>
      </c>
      <c r="G1041" s="923">
        <v>5517.5764737851932</v>
      </c>
      <c r="H1041" s="929">
        <v>8.3333333333333332E-3</v>
      </c>
      <c r="I1041" s="929">
        <v>0.25</v>
      </c>
      <c r="J1041" s="923">
        <v>4138.1823553388949</v>
      </c>
      <c r="K1041" s="922">
        <v>1</v>
      </c>
      <c r="L1041" s="923">
        <v>4138.1823553388949</v>
      </c>
      <c r="M1041" s="923">
        <f t="shared" si="16"/>
        <v>551.75764737851932</v>
      </c>
    </row>
    <row r="1042" spans="2:13" ht="75">
      <c r="B1042" s="921" t="s">
        <v>988</v>
      </c>
      <c r="C1042" s="921" t="s">
        <v>985</v>
      </c>
      <c r="D1042" s="922" t="s">
        <v>986</v>
      </c>
      <c r="E1042" s="936">
        <v>1</v>
      </c>
      <c r="F1042" s="947">
        <v>44196</v>
      </c>
      <c r="G1042" s="923">
        <v>10395.433936117031</v>
      </c>
      <c r="H1042" s="929">
        <v>8.3333333333333332E-3</v>
      </c>
      <c r="I1042" s="929">
        <v>0.25</v>
      </c>
      <c r="J1042" s="923">
        <v>7796.5754520877736</v>
      </c>
      <c r="K1042" s="922">
        <v>1</v>
      </c>
      <c r="L1042" s="923">
        <v>7796.5754520877736</v>
      </c>
      <c r="M1042" s="923">
        <f t="shared" si="16"/>
        <v>1039.5433936117031</v>
      </c>
    </row>
    <row r="1043" spans="2:13" ht="75">
      <c r="B1043" s="921" t="s">
        <v>988</v>
      </c>
      <c r="C1043" s="921" t="s">
        <v>985</v>
      </c>
      <c r="D1043" s="922" t="s">
        <v>986</v>
      </c>
      <c r="E1043" s="936">
        <v>1</v>
      </c>
      <c r="F1043" s="947">
        <v>44196</v>
      </c>
      <c r="G1043" s="923">
        <v>7756.5930138719386</v>
      </c>
      <c r="H1043" s="929">
        <v>8.3333333333333332E-3</v>
      </c>
      <c r="I1043" s="929">
        <v>0.25</v>
      </c>
      <c r="J1043" s="923">
        <v>5817.4447604039542</v>
      </c>
      <c r="K1043" s="922">
        <v>1</v>
      </c>
      <c r="L1043" s="923">
        <v>5817.4447604039542</v>
      </c>
      <c r="M1043" s="923">
        <f t="shared" si="16"/>
        <v>775.65930138719386</v>
      </c>
    </row>
    <row r="1044" spans="2:13" ht="75">
      <c r="B1044" s="921" t="s">
        <v>988</v>
      </c>
      <c r="C1044" s="921" t="s">
        <v>985</v>
      </c>
      <c r="D1044" s="922" t="s">
        <v>986</v>
      </c>
      <c r="E1044" s="936">
        <v>1</v>
      </c>
      <c r="F1044" s="947">
        <v>44196</v>
      </c>
      <c r="G1044" s="923">
        <v>2558.8760458134229</v>
      </c>
      <c r="H1044" s="929">
        <v>8.3333333333333332E-3</v>
      </c>
      <c r="I1044" s="929">
        <v>0.25</v>
      </c>
      <c r="J1044" s="923">
        <v>1919.1570343600672</v>
      </c>
      <c r="K1044" s="922">
        <v>1</v>
      </c>
      <c r="L1044" s="923">
        <v>1919.1570343600672</v>
      </c>
      <c r="M1044" s="923">
        <f t="shared" si="16"/>
        <v>255.88760458134232</v>
      </c>
    </row>
    <row r="1045" spans="2:13" ht="75">
      <c r="B1045" s="921" t="s">
        <v>988</v>
      </c>
      <c r="C1045" s="921" t="s">
        <v>985</v>
      </c>
      <c r="D1045" s="922" t="s">
        <v>986</v>
      </c>
      <c r="E1045" s="936">
        <v>1</v>
      </c>
      <c r="F1045" s="947">
        <v>44196</v>
      </c>
      <c r="G1045" s="923">
        <v>5357.6467209218545</v>
      </c>
      <c r="H1045" s="929">
        <v>8.3333333333333332E-3</v>
      </c>
      <c r="I1045" s="929">
        <v>0.25</v>
      </c>
      <c r="J1045" s="923">
        <v>4018.2350406913911</v>
      </c>
      <c r="K1045" s="922">
        <v>1</v>
      </c>
      <c r="L1045" s="923">
        <v>4018.2350406913911</v>
      </c>
      <c r="M1045" s="923">
        <f t="shared" si="16"/>
        <v>535.76467209218549</v>
      </c>
    </row>
    <row r="1046" spans="2:13" ht="75">
      <c r="B1046" s="921" t="s">
        <v>988</v>
      </c>
      <c r="C1046" s="921" t="s">
        <v>985</v>
      </c>
      <c r="D1046" s="922" t="s">
        <v>986</v>
      </c>
      <c r="E1046" s="936">
        <v>1</v>
      </c>
      <c r="F1046" s="947">
        <v>44196</v>
      </c>
      <c r="G1046" s="923">
        <v>21110.727377960739</v>
      </c>
      <c r="H1046" s="929">
        <v>8.3333333333333332E-3</v>
      </c>
      <c r="I1046" s="929">
        <v>0.25</v>
      </c>
      <c r="J1046" s="923">
        <v>15833.045533470555</v>
      </c>
      <c r="K1046" s="922">
        <v>1</v>
      </c>
      <c r="L1046" s="923">
        <v>15833.045533470555</v>
      </c>
      <c r="M1046" s="923">
        <f t="shared" si="16"/>
        <v>2111.0727377960739</v>
      </c>
    </row>
    <row r="1047" spans="2:13" ht="75">
      <c r="B1047" s="921" t="s">
        <v>984</v>
      </c>
      <c r="C1047" s="921" t="s">
        <v>985</v>
      </c>
      <c r="D1047" s="922" t="s">
        <v>986</v>
      </c>
      <c r="E1047" s="936">
        <v>1</v>
      </c>
      <c r="F1047" s="947">
        <v>44196</v>
      </c>
      <c r="G1047" s="923">
        <v>456.60349305277197</v>
      </c>
      <c r="H1047" s="929">
        <v>8.3333333333333332E-3</v>
      </c>
      <c r="I1047" s="929">
        <v>0.25</v>
      </c>
      <c r="J1047" s="923">
        <v>342.45261978957899</v>
      </c>
      <c r="K1047" s="922">
        <v>1</v>
      </c>
      <c r="L1047" s="923">
        <v>342.45261978957899</v>
      </c>
      <c r="M1047" s="923">
        <f t="shared" si="16"/>
        <v>45.660349305277201</v>
      </c>
    </row>
    <row r="1048" spans="2:13" ht="75">
      <c r="B1048" s="921" t="s">
        <v>984</v>
      </c>
      <c r="C1048" s="921" t="s">
        <v>985</v>
      </c>
      <c r="D1048" s="922" t="s">
        <v>986</v>
      </c>
      <c r="E1048" s="936">
        <v>1</v>
      </c>
      <c r="F1048" s="947">
        <v>44196</v>
      </c>
      <c r="G1048" s="923">
        <v>456.60349305277197</v>
      </c>
      <c r="H1048" s="929">
        <v>8.3333333333333332E-3</v>
      </c>
      <c r="I1048" s="929">
        <v>0.25</v>
      </c>
      <c r="J1048" s="923">
        <v>342.45261978957899</v>
      </c>
      <c r="K1048" s="922">
        <v>1</v>
      </c>
      <c r="L1048" s="923">
        <v>342.45261978957899</v>
      </c>
      <c r="M1048" s="923">
        <f t="shared" si="16"/>
        <v>45.660349305277201</v>
      </c>
    </row>
    <row r="1049" spans="2:13" ht="75">
      <c r="B1049" s="921" t="s">
        <v>984</v>
      </c>
      <c r="C1049" s="921" t="s">
        <v>985</v>
      </c>
      <c r="D1049" s="922" t="s">
        <v>986</v>
      </c>
      <c r="E1049" s="936">
        <v>1</v>
      </c>
      <c r="F1049" s="947">
        <v>44196</v>
      </c>
      <c r="G1049" s="923">
        <v>456.60349305277197</v>
      </c>
      <c r="H1049" s="929">
        <v>8.3333333333333332E-3</v>
      </c>
      <c r="I1049" s="929">
        <v>0.25</v>
      </c>
      <c r="J1049" s="923">
        <v>342.45261978957899</v>
      </c>
      <c r="K1049" s="922">
        <v>1</v>
      </c>
      <c r="L1049" s="923">
        <v>342.45261978957899</v>
      </c>
      <c r="M1049" s="923">
        <f t="shared" si="16"/>
        <v>45.660349305277201</v>
      </c>
    </row>
    <row r="1050" spans="2:13" ht="75">
      <c r="B1050" s="921" t="s">
        <v>991</v>
      </c>
      <c r="C1050" s="921" t="s">
        <v>985</v>
      </c>
      <c r="D1050" s="922" t="s">
        <v>986</v>
      </c>
      <c r="E1050" s="936">
        <v>1</v>
      </c>
      <c r="F1050" s="947">
        <v>44196</v>
      </c>
      <c r="G1050" s="923">
        <v>3671.3612929430783</v>
      </c>
      <c r="H1050" s="929">
        <v>8.3333333333333332E-3</v>
      </c>
      <c r="I1050" s="929">
        <v>0.25</v>
      </c>
      <c r="J1050" s="923">
        <v>2753.5209697073087</v>
      </c>
      <c r="K1050" s="922">
        <v>1</v>
      </c>
      <c r="L1050" s="923">
        <v>2753.5209697073087</v>
      </c>
      <c r="M1050" s="923">
        <f t="shared" si="16"/>
        <v>367.13612929430786</v>
      </c>
    </row>
    <row r="1051" spans="2:13" ht="75">
      <c r="B1051" s="921" t="s">
        <v>988</v>
      </c>
      <c r="C1051" s="921" t="s">
        <v>985</v>
      </c>
      <c r="D1051" s="922" t="s">
        <v>986</v>
      </c>
      <c r="E1051" s="936">
        <v>1</v>
      </c>
      <c r="F1051" s="947">
        <v>44196</v>
      </c>
      <c r="G1051" s="923">
        <v>559.75413502168624</v>
      </c>
      <c r="H1051" s="929">
        <v>8.3333333333333332E-3</v>
      </c>
      <c r="I1051" s="929">
        <v>0.25</v>
      </c>
      <c r="J1051" s="923">
        <v>419.81560126626471</v>
      </c>
      <c r="K1051" s="922">
        <v>1</v>
      </c>
      <c r="L1051" s="923">
        <v>419.81560126626471</v>
      </c>
      <c r="M1051" s="923">
        <f t="shared" si="16"/>
        <v>55.975413502168628</v>
      </c>
    </row>
    <row r="1052" spans="2:13" ht="75">
      <c r="B1052" s="921" t="s">
        <v>988</v>
      </c>
      <c r="C1052" s="921" t="s">
        <v>985</v>
      </c>
      <c r="D1052" s="922" t="s">
        <v>986</v>
      </c>
      <c r="E1052" s="936">
        <v>1</v>
      </c>
      <c r="F1052" s="947">
        <v>44196</v>
      </c>
      <c r="G1052" s="923">
        <v>2239.016540086745</v>
      </c>
      <c r="H1052" s="929">
        <v>8.3333333333333332E-3</v>
      </c>
      <c r="I1052" s="929">
        <v>0.25</v>
      </c>
      <c r="J1052" s="923">
        <v>1679.2624050650588</v>
      </c>
      <c r="K1052" s="922">
        <v>1</v>
      </c>
      <c r="L1052" s="923">
        <v>1679.2624050650588</v>
      </c>
      <c r="M1052" s="923">
        <f t="shared" si="16"/>
        <v>223.90165400867451</v>
      </c>
    </row>
    <row r="1053" spans="2:13" ht="75">
      <c r="B1053" s="921" t="s">
        <v>988</v>
      </c>
      <c r="C1053" s="921" t="s">
        <v>985</v>
      </c>
      <c r="D1053" s="922" t="s">
        <v>986</v>
      </c>
      <c r="E1053" s="936">
        <v>1</v>
      </c>
      <c r="F1053" s="947">
        <v>44196</v>
      </c>
      <c r="G1053" s="923">
        <v>3278.5599336984483</v>
      </c>
      <c r="H1053" s="929">
        <v>8.3333333333333332E-3</v>
      </c>
      <c r="I1053" s="929">
        <v>0.25</v>
      </c>
      <c r="J1053" s="923">
        <v>2458.9199502738361</v>
      </c>
      <c r="K1053" s="922">
        <v>1</v>
      </c>
      <c r="L1053" s="923">
        <v>2458.9199502738361</v>
      </c>
      <c r="M1053" s="923">
        <f t="shared" si="16"/>
        <v>327.85599336984484</v>
      </c>
    </row>
    <row r="1054" spans="2:13" ht="75">
      <c r="B1054" s="921" t="s">
        <v>988</v>
      </c>
      <c r="C1054" s="921" t="s">
        <v>985</v>
      </c>
      <c r="D1054" s="922" t="s">
        <v>986</v>
      </c>
      <c r="E1054" s="936">
        <v>1</v>
      </c>
      <c r="F1054" s="947">
        <v>44196</v>
      </c>
      <c r="G1054" s="923">
        <v>1999.1219107917366</v>
      </c>
      <c r="H1054" s="929">
        <v>8.3333333333333332E-3</v>
      </c>
      <c r="I1054" s="929">
        <v>0.25</v>
      </c>
      <c r="J1054" s="923">
        <v>1499.3414330938024</v>
      </c>
      <c r="K1054" s="922">
        <v>1</v>
      </c>
      <c r="L1054" s="923">
        <v>1499.3414330938024</v>
      </c>
      <c r="M1054" s="923">
        <f t="shared" si="16"/>
        <v>199.91219107917368</v>
      </c>
    </row>
    <row r="1055" spans="2:13" ht="75">
      <c r="B1055" s="921" t="s">
        <v>988</v>
      </c>
      <c r="C1055" s="921" t="s">
        <v>985</v>
      </c>
      <c r="D1055" s="922" t="s">
        <v>986</v>
      </c>
      <c r="E1055" s="936">
        <v>1</v>
      </c>
      <c r="F1055" s="947">
        <v>44196</v>
      </c>
      <c r="G1055" s="923">
        <v>3198.5950572667789</v>
      </c>
      <c r="H1055" s="929">
        <v>8.3333333333333332E-3</v>
      </c>
      <c r="I1055" s="929">
        <v>0.25</v>
      </c>
      <c r="J1055" s="923">
        <v>2398.9462929500842</v>
      </c>
      <c r="K1055" s="922">
        <v>1</v>
      </c>
      <c r="L1055" s="923">
        <v>2398.9462929500842</v>
      </c>
      <c r="M1055" s="923">
        <f t="shared" si="16"/>
        <v>319.85950572667792</v>
      </c>
    </row>
    <row r="1056" spans="2:13" ht="75">
      <c r="B1056" s="921" t="s">
        <v>988</v>
      </c>
      <c r="C1056" s="921" t="s">
        <v>985</v>
      </c>
      <c r="D1056" s="922" t="s">
        <v>986</v>
      </c>
      <c r="E1056" s="936">
        <v>1</v>
      </c>
      <c r="F1056" s="947">
        <v>44196</v>
      </c>
      <c r="G1056" s="923">
        <v>9275.9256660736573</v>
      </c>
      <c r="H1056" s="929">
        <v>8.3333333333333332E-3</v>
      </c>
      <c r="I1056" s="929">
        <v>0.25</v>
      </c>
      <c r="J1056" s="923">
        <v>6956.944249555243</v>
      </c>
      <c r="K1056" s="922">
        <v>1</v>
      </c>
      <c r="L1056" s="923">
        <v>6956.944249555243</v>
      </c>
      <c r="M1056" s="923">
        <f t="shared" si="16"/>
        <v>927.59256660736582</v>
      </c>
    </row>
    <row r="1057" spans="2:13" ht="75">
      <c r="B1057" s="921" t="s">
        <v>988</v>
      </c>
      <c r="C1057" s="921" t="s">
        <v>985</v>
      </c>
      <c r="D1057" s="922" t="s">
        <v>986</v>
      </c>
      <c r="E1057" s="936">
        <v>1</v>
      </c>
      <c r="F1057" s="947">
        <v>44196</v>
      </c>
      <c r="G1057" s="923">
        <v>2398.9462929500842</v>
      </c>
      <c r="H1057" s="929">
        <v>8.3333333333333332E-3</v>
      </c>
      <c r="I1057" s="929">
        <v>0.25</v>
      </c>
      <c r="J1057" s="923">
        <v>1799.2097197125631</v>
      </c>
      <c r="K1057" s="922">
        <v>1</v>
      </c>
      <c r="L1057" s="923">
        <v>1799.2097197125631</v>
      </c>
      <c r="M1057" s="923">
        <f t="shared" si="16"/>
        <v>239.89462929500843</v>
      </c>
    </row>
    <row r="1058" spans="2:13" ht="75">
      <c r="B1058" s="921" t="s">
        <v>988</v>
      </c>
      <c r="C1058" s="921" t="s">
        <v>985</v>
      </c>
      <c r="D1058" s="922" t="s">
        <v>986</v>
      </c>
      <c r="E1058" s="936">
        <v>1</v>
      </c>
      <c r="F1058" s="947">
        <v>44196</v>
      </c>
      <c r="G1058" s="923">
        <v>3278.5599336984483</v>
      </c>
      <c r="H1058" s="929">
        <v>8.3333333333333332E-3</v>
      </c>
      <c r="I1058" s="929">
        <v>0.25</v>
      </c>
      <c r="J1058" s="923">
        <v>2458.9199502738361</v>
      </c>
      <c r="K1058" s="922">
        <v>1</v>
      </c>
      <c r="L1058" s="923">
        <v>2458.9199502738361</v>
      </c>
      <c r="M1058" s="923">
        <f t="shared" si="16"/>
        <v>327.85599336984484</v>
      </c>
    </row>
    <row r="1059" spans="2:13" ht="75">
      <c r="B1059" s="921" t="s">
        <v>988</v>
      </c>
      <c r="C1059" s="921" t="s">
        <v>985</v>
      </c>
      <c r="D1059" s="922" t="s">
        <v>986</v>
      </c>
      <c r="E1059" s="936">
        <v>1</v>
      </c>
      <c r="F1059" s="947">
        <v>44196</v>
      </c>
      <c r="G1059" s="923">
        <v>19431.464972895679</v>
      </c>
      <c r="H1059" s="929">
        <v>8.3333333333333332E-3</v>
      </c>
      <c r="I1059" s="929">
        <v>0.25</v>
      </c>
      <c r="J1059" s="923">
        <v>14573.598729671759</v>
      </c>
      <c r="K1059" s="922">
        <v>1</v>
      </c>
      <c r="L1059" s="923">
        <v>14573.598729671759</v>
      </c>
      <c r="M1059" s="923">
        <f t="shared" si="16"/>
        <v>1943.1464972895681</v>
      </c>
    </row>
    <row r="1060" spans="2:13" ht="75">
      <c r="B1060" s="921" t="s">
        <v>984</v>
      </c>
      <c r="C1060" s="921" t="s">
        <v>985</v>
      </c>
      <c r="D1060" s="922" t="s">
        <v>986</v>
      </c>
      <c r="E1060" s="936">
        <v>1</v>
      </c>
      <c r="F1060" s="947">
        <v>44196</v>
      </c>
      <c r="G1060" s="923">
        <v>456.60349305277197</v>
      </c>
      <c r="H1060" s="929">
        <v>8.3333333333333332E-3</v>
      </c>
      <c r="I1060" s="929">
        <v>0.25</v>
      </c>
      <c r="J1060" s="923">
        <v>342.45261978957899</v>
      </c>
      <c r="K1060" s="922">
        <v>1</v>
      </c>
      <c r="L1060" s="923">
        <v>342.45261978957899</v>
      </c>
      <c r="M1060" s="923">
        <f t="shared" si="16"/>
        <v>45.660349305277201</v>
      </c>
    </row>
    <row r="1061" spans="2:13" ht="75">
      <c r="B1061" s="921" t="s">
        <v>984</v>
      </c>
      <c r="C1061" s="921" t="s">
        <v>985</v>
      </c>
      <c r="D1061" s="922" t="s">
        <v>986</v>
      </c>
      <c r="E1061" s="936">
        <v>1</v>
      </c>
      <c r="F1061" s="947">
        <v>44196</v>
      </c>
      <c r="G1061" s="923">
        <v>456.60349305277197</v>
      </c>
      <c r="H1061" s="929">
        <v>8.3333333333333332E-3</v>
      </c>
      <c r="I1061" s="929">
        <v>0.25</v>
      </c>
      <c r="J1061" s="923">
        <v>342.45261978957899</v>
      </c>
      <c r="K1061" s="922">
        <v>1</v>
      </c>
      <c r="L1061" s="923">
        <v>342.45261978957899</v>
      </c>
      <c r="M1061" s="923">
        <f t="shared" si="16"/>
        <v>45.660349305277201</v>
      </c>
    </row>
    <row r="1062" spans="2:13" ht="75">
      <c r="B1062" s="921" t="s">
        <v>987</v>
      </c>
      <c r="C1062" s="921" t="s">
        <v>985</v>
      </c>
      <c r="D1062" s="922" t="s">
        <v>986</v>
      </c>
      <c r="E1062" s="936">
        <v>1</v>
      </c>
      <c r="F1062" s="947">
        <v>44196</v>
      </c>
      <c r="G1062" s="923">
        <v>1485.0961212969503</v>
      </c>
      <c r="H1062" s="929">
        <v>8.3333333333333332E-3</v>
      </c>
      <c r="I1062" s="929">
        <v>0.25</v>
      </c>
      <c r="J1062" s="923">
        <v>1113.8220909727127</v>
      </c>
      <c r="K1062" s="922">
        <v>1</v>
      </c>
      <c r="L1062" s="923">
        <v>1113.8220909727127</v>
      </c>
      <c r="M1062" s="923">
        <f t="shared" si="16"/>
        <v>148.50961212969503</v>
      </c>
    </row>
    <row r="1063" spans="2:13" ht="75">
      <c r="B1063" s="921" t="s">
        <v>987</v>
      </c>
      <c r="C1063" s="921" t="s">
        <v>985</v>
      </c>
      <c r="D1063" s="922" t="s">
        <v>986</v>
      </c>
      <c r="E1063" s="936">
        <v>1</v>
      </c>
      <c r="F1063" s="947">
        <v>44196</v>
      </c>
      <c r="G1063" s="923">
        <v>1485.0961212969503</v>
      </c>
      <c r="H1063" s="929">
        <v>8.3333333333333332E-3</v>
      </c>
      <c r="I1063" s="929">
        <v>0.25</v>
      </c>
      <c r="J1063" s="923">
        <v>1113.8220909727127</v>
      </c>
      <c r="K1063" s="922">
        <v>1</v>
      </c>
      <c r="L1063" s="923">
        <v>1113.8220909727127</v>
      </c>
      <c r="M1063" s="923">
        <f t="shared" si="16"/>
        <v>148.50961212969503</v>
      </c>
    </row>
    <row r="1064" spans="2:13" ht="75">
      <c r="B1064" s="921" t="s">
        <v>987</v>
      </c>
      <c r="C1064" s="921" t="s">
        <v>985</v>
      </c>
      <c r="D1064" s="922" t="s">
        <v>986</v>
      </c>
      <c r="E1064" s="936">
        <v>1</v>
      </c>
      <c r="F1064" s="947">
        <v>44196</v>
      </c>
      <c r="G1064" s="923">
        <v>1485.0961212969503</v>
      </c>
      <c r="H1064" s="929">
        <v>8.3333333333333332E-3</v>
      </c>
      <c r="I1064" s="929">
        <v>0.25</v>
      </c>
      <c r="J1064" s="923">
        <v>1113.8220909727127</v>
      </c>
      <c r="K1064" s="922">
        <v>1</v>
      </c>
      <c r="L1064" s="923">
        <v>1113.8220909727127</v>
      </c>
      <c r="M1064" s="923">
        <f t="shared" si="16"/>
        <v>148.50961212969503</v>
      </c>
    </row>
    <row r="1065" spans="2:13" ht="75">
      <c r="B1065" s="921" t="s">
        <v>988</v>
      </c>
      <c r="C1065" s="921" t="s">
        <v>985</v>
      </c>
      <c r="D1065" s="922" t="s">
        <v>986</v>
      </c>
      <c r="E1065" s="936">
        <v>1</v>
      </c>
      <c r="F1065" s="947">
        <v>44196</v>
      </c>
      <c r="G1065" s="923">
        <v>719.68388788502523</v>
      </c>
      <c r="H1065" s="929">
        <v>8.3333333333333332E-3</v>
      </c>
      <c r="I1065" s="929">
        <v>0.25</v>
      </c>
      <c r="J1065" s="923">
        <v>539.76291591376889</v>
      </c>
      <c r="K1065" s="922">
        <v>1</v>
      </c>
      <c r="L1065" s="923">
        <v>539.76291591376889</v>
      </c>
      <c r="M1065" s="923">
        <f t="shared" si="16"/>
        <v>71.968388788502523</v>
      </c>
    </row>
    <row r="1066" spans="2:13" ht="75">
      <c r="B1066" s="921" t="s">
        <v>988</v>
      </c>
      <c r="C1066" s="921" t="s">
        <v>985</v>
      </c>
      <c r="D1066" s="922" t="s">
        <v>986</v>
      </c>
      <c r="E1066" s="936">
        <v>1</v>
      </c>
      <c r="F1066" s="947">
        <v>44196</v>
      </c>
      <c r="G1066" s="923">
        <v>79.964876431669467</v>
      </c>
      <c r="H1066" s="929">
        <v>8.3333333333333332E-3</v>
      </c>
      <c r="I1066" s="929">
        <v>0.25</v>
      </c>
      <c r="J1066" s="923">
        <v>59.9736573237521</v>
      </c>
      <c r="K1066" s="922">
        <v>1</v>
      </c>
      <c r="L1066" s="923">
        <v>59.9736573237521</v>
      </c>
      <c r="M1066" s="923">
        <f t="shared" si="16"/>
        <v>7.9964876431669474</v>
      </c>
    </row>
    <row r="1067" spans="2:13" ht="75">
      <c r="B1067" s="921" t="s">
        <v>988</v>
      </c>
      <c r="C1067" s="921" t="s">
        <v>985</v>
      </c>
      <c r="D1067" s="922" t="s">
        <v>986</v>
      </c>
      <c r="E1067" s="936">
        <v>1</v>
      </c>
      <c r="F1067" s="947">
        <v>44196</v>
      </c>
      <c r="G1067" s="923">
        <v>4158.1735744468124</v>
      </c>
      <c r="H1067" s="929">
        <v>8.3333333333333332E-3</v>
      </c>
      <c r="I1067" s="929">
        <v>0.25</v>
      </c>
      <c r="J1067" s="923">
        <v>3118.6301808351091</v>
      </c>
      <c r="K1067" s="922">
        <v>1</v>
      </c>
      <c r="L1067" s="923">
        <v>3118.6301808351091</v>
      </c>
      <c r="M1067" s="923">
        <f t="shared" si="16"/>
        <v>415.81735744468125</v>
      </c>
    </row>
    <row r="1068" spans="2:13" ht="75">
      <c r="B1068" s="921" t="s">
        <v>988</v>
      </c>
      <c r="C1068" s="921" t="s">
        <v>985</v>
      </c>
      <c r="D1068" s="922" t="s">
        <v>986</v>
      </c>
      <c r="E1068" s="936">
        <v>1</v>
      </c>
      <c r="F1068" s="947">
        <v>44196</v>
      </c>
      <c r="G1068" s="923">
        <v>4478.0330801734899</v>
      </c>
      <c r="H1068" s="929">
        <v>8.3333333333333332E-3</v>
      </c>
      <c r="I1068" s="929">
        <v>0.25</v>
      </c>
      <c r="J1068" s="923">
        <v>3358.5248101301177</v>
      </c>
      <c r="K1068" s="922">
        <v>1</v>
      </c>
      <c r="L1068" s="923">
        <v>3358.5248101301177</v>
      </c>
      <c r="M1068" s="923">
        <f t="shared" si="16"/>
        <v>447.80330801734902</v>
      </c>
    </row>
    <row r="1069" spans="2:13" ht="75">
      <c r="B1069" s="921" t="s">
        <v>988</v>
      </c>
      <c r="C1069" s="921" t="s">
        <v>985</v>
      </c>
      <c r="D1069" s="922" t="s">
        <v>986</v>
      </c>
      <c r="E1069" s="936">
        <v>1</v>
      </c>
      <c r="F1069" s="947">
        <v>44196</v>
      </c>
      <c r="G1069" s="923">
        <v>7516.69838457693</v>
      </c>
      <c r="H1069" s="929">
        <v>8.3333333333333332E-3</v>
      </c>
      <c r="I1069" s="929">
        <v>0.25</v>
      </c>
      <c r="J1069" s="923">
        <v>5637.523788432698</v>
      </c>
      <c r="K1069" s="922">
        <v>1</v>
      </c>
      <c r="L1069" s="923">
        <v>5637.523788432698</v>
      </c>
      <c r="M1069" s="923">
        <f t="shared" si="16"/>
        <v>751.669838457693</v>
      </c>
    </row>
    <row r="1070" spans="2:13" ht="75">
      <c r="B1070" s="921" t="s">
        <v>988</v>
      </c>
      <c r="C1070" s="921" t="s">
        <v>985</v>
      </c>
      <c r="D1070" s="922" t="s">
        <v>986</v>
      </c>
      <c r="E1070" s="936">
        <v>1</v>
      </c>
      <c r="F1070" s="947">
        <v>44196</v>
      </c>
      <c r="G1070" s="923">
        <v>6317.225238101888</v>
      </c>
      <c r="H1070" s="929">
        <v>8.3333333333333332E-3</v>
      </c>
      <c r="I1070" s="929">
        <v>0.25</v>
      </c>
      <c r="J1070" s="923">
        <v>4737.918928576416</v>
      </c>
      <c r="K1070" s="922">
        <v>1</v>
      </c>
      <c r="L1070" s="923">
        <v>4737.918928576416</v>
      </c>
      <c r="M1070" s="923">
        <f t="shared" si="16"/>
        <v>631.72252381018882</v>
      </c>
    </row>
    <row r="1071" spans="2:13" ht="75">
      <c r="B1071" s="921" t="s">
        <v>988</v>
      </c>
      <c r="C1071" s="921" t="s">
        <v>985</v>
      </c>
      <c r="D1071" s="922" t="s">
        <v>986</v>
      </c>
      <c r="E1071" s="936">
        <v>1</v>
      </c>
      <c r="F1071" s="947">
        <v>44196</v>
      </c>
      <c r="G1071" s="923">
        <v>30466.617920466066</v>
      </c>
      <c r="H1071" s="929">
        <v>8.3333333333333332E-3</v>
      </c>
      <c r="I1071" s="929">
        <v>0.25</v>
      </c>
      <c r="J1071" s="923">
        <v>22849.963440349551</v>
      </c>
      <c r="K1071" s="922">
        <v>1</v>
      </c>
      <c r="L1071" s="923">
        <v>22849.963440349551</v>
      </c>
      <c r="M1071" s="923">
        <f t="shared" si="16"/>
        <v>3046.6617920466069</v>
      </c>
    </row>
    <row r="1072" spans="2:13" ht="75">
      <c r="B1072" s="921" t="s">
        <v>988</v>
      </c>
      <c r="C1072" s="921" t="s">
        <v>985</v>
      </c>
      <c r="D1072" s="922" t="s">
        <v>986</v>
      </c>
      <c r="E1072" s="936">
        <v>1</v>
      </c>
      <c r="F1072" s="947">
        <v>44196</v>
      </c>
      <c r="G1072" s="923">
        <v>22070.305895140773</v>
      </c>
      <c r="H1072" s="929">
        <v>8.3333333333333332E-3</v>
      </c>
      <c r="I1072" s="929">
        <v>0.25</v>
      </c>
      <c r="J1072" s="923">
        <v>16552.72942135558</v>
      </c>
      <c r="K1072" s="922">
        <v>1</v>
      </c>
      <c r="L1072" s="923">
        <v>16552.72942135558</v>
      </c>
      <c r="M1072" s="923">
        <f t="shared" si="16"/>
        <v>2207.0305895140773</v>
      </c>
    </row>
    <row r="1073" spans="2:13" ht="75">
      <c r="B1073" s="921" t="s">
        <v>988</v>
      </c>
      <c r="C1073" s="921" t="s">
        <v>985</v>
      </c>
      <c r="D1073" s="922" t="s">
        <v>986</v>
      </c>
      <c r="E1073" s="936">
        <v>1</v>
      </c>
      <c r="F1073" s="947">
        <v>44196</v>
      </c>
      <c r="G1073" s="923">
        <v>19031.640590737334</v>
      </c>
      <c r="H1073" s="929">
        <v>8.3333333333333332E-3</v>
      </c>
      <c r="I1073" s="929">
        <v>0.25</v>
      </c>
      <c r="J1073" s="923">
        <v>14273.730443053</v>
      </c>
      <c r="K1073" s="922">
        <v>1</v>
      </c>
      <c r="L1073" s="923">
        <v>14273.730443053</v>
      </c>
      <c r="M1073" s="923">
        <f t="shared" si="16"/>
        <v>1903.1640590737334</v>
      </c>
    </row>
    <row r="1074" spans="2:13" ht="75">
      <c r="B1074" s="921" t="s">
        <v>988</v>
      </c>
      <c r="C1074" s="921" t="s">
        <v>985</v>
      </c>
      <c r="D1074" s="922" t="s">
        <v>986</v>
      </c>
      <c r="E1074" s="936">
        <v>1</v>
      </c>
      <c r="F1074" s="947">
        <v>44196</v>
      </c>
      <c r="G1074" s="923">
        <v>38143.246057906334</v>
      </c>
      <c r="H1074" s="929">
        <v>8.3333333333333332E-3</v>
      </c>
      <c r="I1074" s="929">
        <v>0.25</v>
      </c>
      <c r="J1074" s="923">
        <v>28607.43454342975</v>
      </c>
      <c r="K1074" s="922">
        <v>1</v>
      </c>
      <c r="L1074" s="923">
        <v>28607.43454342975</v>
      </c>
      <c r="M1074" s="923">
        <f t="shared" si="16"/>
        <v>3814.3246057906335</v>
      </c>
    </row>
    <row r="1075" spans="2:13" ht="75">
      <c r="B1075" s="921" t="s">
        <v>984</v>
      </c>
      <c r="C1075" s="921" t="s">
        <v>985</v>
      </c>
      <c r="D1075" s="922" t="s">
        <v>986</v>
      </c>
      <c r="E1075" s="936">
        <v>1</v>
      </c>
      <c r="F1075" s="947">
        <v>44196</v>
      </c>
      <c r="G1075" s="923">
        <v>456.60349305277197</v>
      </c>
      <c r="H1075" s="929">
        <v>8.3333333333333332E-3</v>
      </c>
      <c r="I1075" s="929">
        <v>0.25</v>
      </c>
      <c r="J1075" s="923">
        <v>342.45261978957899</v>
      </c>
      <c r="K1075" s="922">
        <v>1</v>
      </c>
      <c r="L1075" s="923">
        <v>342.45261978957899</v>
      </c>
      <c r="M1075" s="923">
        <f t="shared" si="16"/>
        <v>45.660349305277201</v>
      </c>
    </row>
    <row r="1076" spans="2:13" ht="75">
      <c r="B1076" s="921" t="s">
        <v>988</v>
      </c>
      <c r="C1076" s="921" t="s">
        <v>985</v>
      </c>
      <c r="D1076" s="922" t="s">
        <v>986</v>
      </c>
      <c r="E1076" s="936">
        <v>1</v>
      </c>
      <c r="F1076" s="947">
        <v>44196</v>
      </c>
      <c r="G1076" s="923">
        <v>79.964876431669467</v>
      </c>
      <c r="H1076" s="929">
        <v>8.3333333333333332E-3</v>
      </c>
      <c r="I1076" s="929">
        <v>0.25</v>
      </c>
      <c r="J1076" s="923">
        <v>59.9736573237521</v>
      </c>
      <c r="K1076" s="922">
        <v>1</v>
      </c>
      <c r="L1076" s="923">
        <v>59.9736573237521</v>
      </c>
      <c r="M1076" s="923">
        <f t="shared" si="16"/>
        <v>7.9964876431669474</v>
      </c>
    </row>
    <row r="1077" spans="2:13" ht="75">
      <c r="B1077" s="921" t="s">
        <v>988</v>
      </c>
      <c r="C1077" s="921" t="s">
        <v>985</v>
      </c>
      <c r="D1077" s="922" t="s">
        <v>986</v>
      </c>
      <c r="E1077" s="936">
        <v>1</v>
      </c>
      <c r="F1077" s="947">
        <v>44196</v>
      </c>
      <c r="G1077" s="923">
        <v>559.75413502168624</v>
      </c>
      <c r="H1077" s="929">
        <v>8.3333333333333332E-3</v>
      </c>
      <c r="I1077" s="929">
        <v>0.25</v>
      </c>
      <c r="J1077" s="923">
        <v>419.81560126626471</v>
      </c>
      <c r="K1077" s="922">
        <v>1</v>
      </c>
      <c r="L1077" s="923">
        <v>419.81560126626471</v>
      </c>
      <c r="M1077" s="923">
        <f t="shared" si="16"/>
        <v>55.975413502168628</v>
      </c>
    </row>
    <row r="1078" spans="2:13" ht="75">
      <c r="B1078" s="921" t="s">
        <v>988</v>
      </c>
      <c r="C1078" s="921" t="s">
        <v>985</v>
      </c>
      <c r="D1078" s="922" t="s">
        <v>986</v>
      </c>
      <c r="E1078" s="936">
        <v>1</v>
      </c>
      <c r="F1078" s="947">
        <v>44196</v>
      </c>
      <c r="G1078" s="923">
        <v>1599.2975286333894</v>
      </c>
      <c r="H1078" s="929">
        <v>8.3333333333333332E-3</v>
      </c>
      <c r="I1078" s="929">
        <v>0.25</v>
      </c>
      <c r="J1078" s="923">
        <v>1199.4731464750421</v>
      </c>
      <c r="K1078" s="922">
        <v>1</v>
      </c>
      <c r="L1078" s="923">
        <v>1199.4731464750421</v>
      </c>
      <c r="M1078" s="923">
        <f t="shared" si="16"/>
        <v>159.92975286333896</v>
      </c>
    </row>
    <row r="1079" spans="2:13" ht="75">
      <c r="B1079" s="921" t="s">
        <v>988</v>
      </c>
      <c r="C1079" s="921" t="s">
        <v>985</v>
      </c>
      <c r="D1079" s="922" t="s">
        <v>986</v>
      </c>
      <c r="E1079" s="936">
        <v>1</v>
      </c>
      <c r="F1079" s="947">
        <v>44196</v>
      </c>
      <c r="G1079" s="923">
        <v>879.61364074836411</v>
      </c>
      <c r="H1079" s="929">
        <v>8.3333333333333332E-3</v>
      </c>
      <c r="I1079" s="929">
        <v>0.25</v>
      </c>
      <c r="J1079" s="923">
        <v>659.71023056127308</v>
      </c>
      <c r="K1079" s="922">
        <v>1</v>
      </c>
      <c r="L1079" s="923">
        <v>659.71023056127308</v>
      </c>
      <c r="M1079" s="923">
        <f t="shared" si="16"/>
        <v>87.961364074836411</v>
      </c>
    </row>
    <row r="1080" spans="2:13" ht="75">
      <c r="B1080" s="921" t="s">
        <v>988</v>
      </c>
      <c r="C1080" s="921" t="s">
        <v>985</v>
      </c>
      <c r="D1080" s="922" t="s">
        <v>986</v>
      </c>
      <c r="E1080" s="936">
        <v>1</v>
      </c>
      <c r="F1080" s="947">
        <v>44196</v>
      </c>
      <c r="G1080" s="923">
        <v>959.5785171800336</v>
      </c>
      <c r="H1080" s="929">
        <v>8.3333333333333332E-3</v>
      </c>
      <c r="I1080" s="929">
        <v>0.25</v>
      </c>
      <c r="J1080" s="923">
        <v>719.68388788502523</v>
      </c>
      <c r="K1080" s="922">
        <v>1</v>
      </c>
      <c r="L1080" s="923">
        <v>719.68388788502523</v>
      </c>
      <c r="M1080" s="923">
        <f t="shared" si="16"/>
        <v>95.957851718003369</v>
      </c>
    </row>
    <row r="1081" spans="2:13" ht="75">
      <c r="B1081" s="921" t="s">
        <v>988</v>
      </c>
      <c r="C1081" s="921" t="s">
        <v>985</v>
      </c>
      <c r="D1081" s="922" t="s">
        <v>986</v>
      </c>
      <c r="E1081" s="936">
        <v>1</v>
      </c>
      <c r="F1081" s="947">
        <v>44196</v>
      </c>
      <c r="G1081" s="923">
        <v>1839.1921579283978</v>
      </c>
      <c r="H1081" s="929">
        <v>8.3333333333333332E-3</v>
      </c>
      <c r="I1081" s="929">
        <v>0.25</v>
      </c>
      <c r="J1081" s="923">
        <v>1379.3941184462983</v>
      </c>
      <c r="K1081" s="922">
        <v>1</v>
      </c>
      <c r="L1081" s="923">
        <v>1379.3941184462983</v>
      </c>
      <c r="M1081" s="923">
        <f t="shared" si="16"/>
        <v>183.91921579283979</v>
      </c>
    </row>
    <row r="1082" spans="2:13" ht="75">
      <c r="B1082" s="921" t="s">
        <v>988</v>
      </c>
      <c r="C1082" s="921" t="s">
        <v>985</v>
      </c>
      <c r="D1082" s="922" t="s">
        <v>986</v>
      </c>
      <c r="E1082" s="936">
        <v>1</v>
      </c>
      <c r="F1082" s="947">
        <v>44196</v>
      </c>
      <c r="G1082" s="923">
        <v>4717.9277094684985</v>
      </c>
      <c r="H1082" s="929">
        <v>8.3333333333333332E-3</v>
      </c>
      <c r="I1082" s="929">
        <v>0.25</v>
      </c>
      <c r="J1082" s="923">
        <v>3538.4457821013739</v>
      </c>
      <c r="K1082" s="922">
        <v>1</v>
      </c>
      <c r="L1082" s="923">
        <v>3538.4457821013739</v>
      </c>
      <c r="M1082" s="923">
        <f t="shared" si="16"/>
        <v>471.79277094684988</v>
      </c>
    </row>
    <row r="1083" spans="2:13" ht="75">
      <c r="B1083" s="921" t="s">
        <v>988</v>
      </c>
      <c r="C1083" s="921" t="s">
        <v>985</v>
      </c>
      <c r="D1083" s="922" t="s">
        <v>986</v>
      </c>
      <c r="E1083" s="936">
        <v>1</v>
      </c>
      <c r="F1083" s="947">
        <v>44196</v>
      </c>
      <c r="G1083" s="923">
        <v>1519.3326522017198</v>
      </c>
      <c r="H1083" s="929">
        <v>8.3333333333333332E-3</v>
      </c>
      <c r="I1083" s="929">
        <v>0.25</v>
      </c>
      <c r="J1083" s="923">
        <v>1139.4994891512899</v>
      </c>
      <c r="K1083" s="922">
        <v>1</v>
      </c>
      <c r="L1083" s="923">
        <v>1139.4994891512899</v>
      </c>
      <c r="M1083" s="923">
        <f t="shared" si="16"/>
        <v>151.93326522017199</v>
      </c>
    </row>
    <row r="1084" spans="2:13" ht="75">
      <c r="B1084" s="921" t="s">
        <v>984</v>
      </c>
      <c r="C1084" s="921" t="s">
        <v>985</v>
      </c>
      <c r="D1084" s="922" t="s">
        <v>986</v>
      </c>
      <c r="E1084" s="936">
        <v>1</v>
      </c>
      <c r="F1084" s="947">
        <v>44196</v>
      </c>
      <c r="G1084" s="923">
        <v>456.60349305277197</v>
      </c>
      <c r="H1084" s="929">
        <v>8.3333333333333332E-3</v>
      </c>
      <c r="I1084" s="929">
        <v>0.25</v>
      </c>
      <c r="J1084" s="923">
        <v>342.45261978957899</v>
      </c>
      <c r="K1084" s="922">
        <v>1</v>
      </c>
      <c r="L1084" s="923">
        <v>342.45261978957899</v>
      </c>
      <c r="M1084" s="923">
        <f t="shared" si="16"/>
        <v>45.660349305277201</v>
      </c>
    </row>
    <row r="1085" spans="2:13" ht="75">
      <c r="B1085" s="921" t="s">
        <v>984</v>
      </c>
      <c r="C1085" s="921" t="s">
        <v>985</v>
      </c>
      <c r="D1085" s="922" t="s">
        <v>986</v>
      </c>
      <c r="E1085" s="936">
        <v>1</v>
      </c>
      <c r="F1085" s="947">
        <v>44196</v>
      </c>
      <c r="G1085" s="923">
        <v>1369.810479158316</v>
      </c>
      <c r="H1085" s="929">
        <v>8.3333333333333332E-3</v>
      </c>
      <c r="I1085" s="929">
        <v>0.25</v>
      </c>
      <c r="J1085" s="923">
        <v>1027.3578593687371</v>
      </c>
      <c r="K1085" s="922">
        <v>1</v>
      </c>
      <c r="L1085" s="923">
        <v>1027.3578593687371</v>
      </c>
      <c r="M1085" s="923">
        <f t="shared" si="16"/>
        <v>136.9810479158316</v>
      </c>
    </row>
    <row r="1086" spans="2:13" ht="75">
      <c r="B1086" s="921" t="s">
        <v>984</v>
      </c>
      <c r="C1086" s="921" t="s">
        <v>985</v>
      </c>
      <c r="D1086" s="922" t="s">
        <v>986</v>
      </c>
      <c r="E1086" s="936">
        <v>1</v>
      </c>
      <c r="F1086" s="947">
        <v>44196</v>
      </c>
      <c r="G1086" s="923">
        <v>456.60349305277197</v>
      </c>
      <c r="H1086" s="929">
        <v>8.3333333333333332E-3</v>
      </c>
      <c r="I1086" s="929">
        <v>0.25</v>
      </c>
      <c r="J1086" s="923">
        <v>342.45261978957899</v>
      </c>
      <c r="K1086" s="922">
        <v>1</v>
      </c>
      <c r="L1086" s="923">
        <v>342.45261978957899</v>
      </c>
      <c r="M1086" s="923">
        <f t="shared" si="16"/>
        <v>45.660349305277201</v>
      </c>
    </row>
    <row r="1087" spans="2:13" ht="75">
      <c r="B1087" s="921" t="s">
        <v>987</v>
      </c>
      <c r="C1087" s="921" t="s">
        <v>985</v>
      </c>
      <c r="D1087" s="922" t="s">
        <v>986</v>
      </c>
      <c r="E1087" s="936">
        <v>1</v>
      </c>
      <c r="F1087" s="947">
        <v>44196</v>
      </c>
      <c r="G1087" s="923">
        <v>1485.0961212969503</v>
      </c>
      <c r="H1087" s="929">
        <v>8.3333333333333332E-3</v>
      </c>
      <c r="I1087" s="929">
        <v>0.25</v>
      </c>
      <c r="J1087" s="923">
        <v>1113.8220909727127</v>
      </c>
      <c r="K1087" s="922">
        <v>1</v>
      </c>
      <c r="L1087" s="923">
        <v>1113.8220909727127</v>
      </c>
      <c r="M1087" s="923">
        <f t="shared" si="16"/>
        <v>148.50961212969503</v>
      </c>
    </row>
    <row r="1088" spans="2:13" ht="75">
      <c r="B1088" s="921" t="s">
        <v>988</v>
      </c>
      <c r="C1088" s="921" t="s">
        <v>985</v>
      </c>
      <c r="D1088" s="922" t="s">
        <v>986</v>
      </c>
      <c r="E1088" s="936">
        <v>1</v>
      </c>
      <c r="F1088" s="947">
        <v>44196</v>
      </c>
      <c r="G1088" s="923">
        <v>639.71901145335573</v>
      </c>
      <c r="H1088" s="929">
        <v>8.3333333333333332E-3</v>
      </c>
      <c r="I1088" s="929">
        <v>0.25</v>
      </c>
      <c r="J1088" s="923">
        <v>479.7892585900168</v>
      </c>
      <c r="K1088" s="922">
        <v>1</v>
      </c>
      <c r="L1088" s="923">
        <v>479.7892585900168</v>
      </c>
      <c r="M1088" s="923">
        <f t="shared" si="16"/>
        <v>63.971901145335579</v>
      </c>
    </row>
    <row r="1089" spans="2:13" ht="75">
      <c r="B1089" s="921" t="s">
        <v>988</v>
      </c>
      <c r="C1089" s="921" t="s">
        <v>985</v>
      </c>
      <c r="D1089" s="922" t="s">
        <v>986</v>
      </c>
      <c r="E1089" s="936">
        <v>1</v>
      </c>
      <c r="F1089" s="947">
        <v>44196</v>
      </c>
      <c r="G1089" s="923">
        <v>239.8946292950084</v>
      </c>
      <c r="H1089" s="929">
        <v>8.3333333333333332E-3</v>
      </c>
      <c r="I1089" s="929">
        <v>0.25</v>
      </c>
      <c r="J1089" s="923">
        <v>179.92097197125631</v>
      </c>
      <c r="K1089" s="922">
        <v>1</v>
      </c>
      <c r="L1089" s="923">
        <v>179.92097197125631</v>
      </c>
      <c r="M1089" s="923">
        <f t="shared" si="16"/>
        <v>23.989462929500842</v>
      </c>
    </row>
    <row r="1090" spans="2:13" ht="75">
      <c r="B1090" s="921" t="s">
        <v>988</v>
      </c>
      <c r="C1090" s="921" t="s">
        <v>985</v>
      </c>
      <c r="D1090" s="922" t="s">
        <v>986</v>
      </c>
      <c r="E1090" s="936">
        <v>1</v>
      </c>
      <c r="F1090" s="947">
        <v>44196</v>
      </c>
      <c r="G1090" s="923">
        <v>3598.4194394251258</v>
      </c>
      <c r="H1090" s="929">
        <v>8.3333333333333332E-3</v>
      </c>
      <c r="I1090" s="929">
        <v>0.25</v>
      </c>
      <c r="J1090" s="923">
        <v>2698.8145795688442</v>
      </c>
      <c r="K1090" s="922">
        <v>1</v>
      </c>
      <c r="L1090" s="923">
        <v>2698.8145795688442</v>
      </c>
      <c r="M1090" s="923">
        <f t="shared" si="16"/>
        <v>359.84194394251261</v>
      </c>
    </row>
    <row r="1091" spans="2:13" ht="75">
      <c r="B1091" s="921" t="s">
        <v>988</v>
      </c>
      <c r="C1091" s="921" t="s">
        <v>985</v>
      </c>
      <c r="D1091" s="922" t="s">
        <v>986</v>
      </c>
      <c r="E1091" s="936">
        <v>1</v>
      </c>
      <c r="F1091" s="947">
        <v>44196</v>
      </c>
      <c r="G1091" s="923">
        <v>9195.9607896419893</v>
      </c>
      <c r="H1091" s="929">
        <v>8.3333333333333332E-3</v>
      </c>
      <c r="I1091" s="929">
        <v>0.25</v>
      </c>
      <c r="J1091" s="923">
        <v>6896.9705922314915</v>
      </c>
      <c r="K1091" s="922">
        <v>1</v>
      </c>
      <c r="L1091" s="923">
        <v>6896.9705922314915</v>
      </c>
      <c r="M1091" s="923">
        <f t="shared" si="16"/>
        <v>919.59607896419902</v>
      </c>
    </row>
    <row r="1092" spans="2:13" ht="75">
      <c r="B1092" s="921" t="s">
        <v>988</v>
      </c>
      <c r="C1092" s="921" t="s">
        <v>985</v>
      </c>
      <c r="D1092" s="922" t="s">
        <v>986</v>
      </c>
      <c r="E1092" s="936">
        <v>1</v>
      </c>
      <c r="F1092" s="947">
        <v>44196</v>
      </c>
      <c r="G1092" s="923">
        <v>11914.766588318751</v>
      </c>
      <c r="H1092" s="929">
        <v>8.3333333333333332E-3</v>
      </c>
      <c r="I1092" s="929">
        <v>0.25</v>
      </c>
      <c r="J1092" s="923">
        <v>8936.0749412390633</v>
      </c>
      <c r="K1092" s="922">
        <v>1</v>
      </c>
      <c r="L1092" s="923">
        <v>8936.0749412390633</v>
      </c>
      <c r="M1092" s="923">
        <f t="shared" si="16"/>
        <v>1191.4766588318751</v>
      </c>
    </row>
    <row r="1093" spans="2:13" ht="75">
      <c r="B1093" s="921" t="s">
        <v>988</v>
      </c>
      <c r="C1093" s="921" t="s">
        <v>985</v>
      </c>
      <c r="D1093" s="922" t="s">
        <v>986</v>
      </c>
      <c r="E1093" s="936">
        <v>1</v>
      </c>
      <c r="F1093" s="947">
        <v>44196</v>
      </c>
      <c r="G1093" s="923">
        <v>19191.570343600673</v>
      </c>
      <c r="H1093" s="929">
        <v>8.3333333333333332E-3</v>
      </c>
      <c r="I1093" s="929">
        <v>0.25</v>
      </c>
      <c r="J1093" s="923">
        <v>14393.677757700505</v>
      </c>
      <c r="K1093" s="922">
        <v>1</v>
      </c>
      <c r="L1093" s="923">
        <v>14393.677757700505</v>
      </c>
      <c r="M1093" s="923">
        <f t="shared" si="16"/>
        <v>1919.1570343600674</v>
      </c>
    </row>
    <row r="1094" spans="2:13" ht="75">
      <c r="B1094" s="921" t="s">
        <v>988</v>
      </c>
      <c r="C1094" s="921" t="s">
        <v>985</v>
      </c>
      <c r="D1094" s="922" t="s">
        <v>986</v>
      </c>
      <c r="E1094" s="936">
        <v>1</v>
      </c>
      <c r="F1094" s="947">
        <v>44196</v>
      </c>
      <c r="G1094" s="923">
        <v>30306.68816760273</v>
      </c>
      <c r="H1094" s="929">
        <v>8.3333333333333332E-3</v>
      </c>
      <c r="I1094" s="929">
        <v>0.25</v>
      </c>
      <c r="J1094" s="923">
        <v>22730.016125702048</v>
      </c>
      <c r="K1094" s="922">
        <v>1</v>
      </c>
      <c r="L1094" s="923">
        <v>22730.016125702048</v>
      </c>
      <c r="M1094" s="923">
        <f t="shared" si="16"/>
        <v>3030.6688167602733</v>
      </c>
    </row>
    <row r="1095" spans="2:13" ht="75">
      <c r="B1095" s="921" t="s">
        <v>988</v>
      </c>
      <c r="C1095" s="921" t="s">
        <v>985</v>
      </c>
      <c r="D1095" s="922" t="s">
        <v>986</v>
      </c>
      <c r="E1095" s="936">
        <v>1</v>
      </c>
      <c r="F1095" s="947">
        <v>44196</v>
      </c>
      <c r="G1095" s="923">
        <v>15833.045533470555</v>
      </c>
      <c r="H1095" s="929">
        <v>8.3333333333333332E-3</v>
      </c>
      <c r="I1095" s="929">
        <v>0.25</v>
      </c>
      <c r="J1095" s="923">
        <v>11874.784150102916</v>
      </c>
      <c r="K1095" s="922">
        <v>1</v>
      </c>
      <c r="L1095" s="923">
        <v>11874.784150102916</v>
      </c>
      <c r="M1095" s="923">
        <f t="shared" si="16"/>
        <v>1583.3045533470556</v>
      </c>
    </row>
    <row r="1096" spans="2:13" ht="75">
      <c r="B1096" s="921" t="s">
        <v>988</v>
      </c>
      <c r="C1096" s="921" t="s">
        <v>985</v>
      </c>
      <c r="D1096" s="922" t="s">
        <v>986</v>
      </c>
      <c r="E1096" s="936">
        <v>1</v>
      </c>
      <c r="F1096" s="947">
        <v>44196</v>
      </c>
      <c r="G1096" s="923">
        <v>44060.64691384988</v>
      </c>
      <c r="H1096" s="929">
        <v>8.3333333333333332E-3</v>
      </c>
      <c r="I1096" s="929">
        <v>0.25</v>
      </c>
      <c r="J1096" s="923">
        <v>33045.485185387413</v>
      </c>
      <c r="K1096" s="922">
        <v>1</v>
      </c>
      <c r="L1096" s="923">
        <v>33045.485185387413</v>
      </c>
      <c r="M1096" s="923">
        <f t="shared" si="16"/>
        <v>4406.0646913849878</v>
      </c>
    </row>
    <row r="1097" spans="2:13" ht="75">
      <c r="B1097" s="921" t="s">
        <v>988</v>
      </c>
      <c r="C1097" s="921" t="s">
        <v>985</v>
      </c>
      <c r="D1097" s="922" t="s">
        <v>986</v>
      </c>
      <c r="E1097" s="936">
        <v>1</v>
      </c>
      <c r="F1097" s="947">
        <v>44196</v>
      </c>
      <c r="G1097" s="923">
        <v>17352.378185672274</v>
      </c>
      <c r="H1097" s="929">
        <v>8.3333333333333332E-3</v>
      </c>
      <c r="I1097" s="929">
        <v>0.25</v>
      </c>
      <c r="J1097" s="923">
        <v>13014.283639254205</v>
      </c>
      <c r="K1097" s="922">
        <v>1</v>
      </c>
      <c r="L1097" s="923">
        <v>13014.283639254205</v>
      </c>
      <c r="M1097" s="923">
        <f t="shared" si="16"/>
        <v>1735.2378185672276</v>
      </c>
    </row>
    <row r="1098" spans="2:13" ht="75">
      <c r="B1098" s="921" t="s">
        <v>984</v>
      </c>
      <c r="C1098" s="921" t="s">
        <v>985</v>
      </c>
      <c r="D1098" s="922" t="s">
        <v>986</v>
      </c>
      <c r="E1098" s="936">
        <v>1</v>
      </c>
      <c r="F1098" s="947">
        <v>44196</v>
      </c>
      <c r="G1098" s="923">
        <v>456.60349305277197</v>
      </c>
      <c r="H1098" s="929">
        <v>8.3333333333333332E-3</v>
      </c>
      <c r="I1098" s="929">
        <v>0.25</v>
      </c>
      <c r="J1098" s="923">
        <v>342.45261978957899</v>
      </c>
      <c r="K1098" s="922">
        <v>1</v>
      </c>
      <c r="L1098" s="923">
        <v>342.45261978957899</v>
      </c>
      <c r="M1098" s="923">
        <f t="shared" si="16"/>
        <v>45.660349305277201</v>
      </c>
    </row>
    <row r="1099" spans="2:13" ht="75">
      <c r="B1099" s="921" t="s">
        <v>984</v>
      </c>
      <c r="C1099" s="921" t="s">
        <v>985</v>
      </c>
      <c r="D1099" s="922" t="s">
        <v>986</v>
      </c>
      <c r="E1099" s="936">
        <v>1</v>
      </c>
      <c r="F1099" s="947">
        <v>44196</v>
      </c>
      <c r="G1099" s="923">
        <v>2283.0174652638598</v>
      </c>
      <c r="H1099" s="929">
        <v>8.3333333333333332E-3</v>
      </c>
      <c r="I1099" s="929">
        <v>0.25</v>
      </c>
      <c r="J1099" s="923">
        <v>1712.2630989478948</v>
      </c>
      <c r="K1099" s="922">
        <v>1</v>
      </c>
      <c r="L1099" s="923">
        <v>1712.2630989478948</v>
      </c>
      <c r="M1099" s="923">
        <f t="shared" ref="M1099:M1162" si="17">IF(L1099=0,"",IF(I1099=100%,0,(H1099*12)*(G1099*E1099*K1099)))</f>
        <v>228.30174652638598</v>
      </c>
    </row>
    <row r="1100" spans="2:13" ht="75">
      <c r="B1100" s="921" t="s">
        <v>984</v>
      </c>
      <c r="C1100" s="921" t="s">
        <v>985</v>
      </c>
      <c r="D1100" s="922" t="s">
        <v>986</v>
      </c>
      <c r="E1100" s="936">
        <v>1</v>
      </c>
      <c r="F1100" s="947">
        <v>44196</v>
      </c>
      <c r="G1100" s="923">
        <v>456.60349305277197</v>
      </c>
      <c r="H1100" s="929">
        <v>8.3333333333333332E-3</v>
      </c>
      <c r="I1100" s="929">
        <v>0.25</v>
      </c>
      <c r="J1100" s="923">
        <v>342.45261978957899</v>
      </c>
      <c r="K1100" s="922">
        <v>1</v>
      </c>
      <c r="L1100" s="923">
        <v>342.45261978957899</v>
      </c>
      <c r="M1100" s="923">
        <f t="shared" si="17"/>
        <v>45.660349305277201</v>
      </c>
    </row>
    <row r="1101" spans="2:13" ht="75">
      <c r="B1101" s="921" t="s">
        <v>984</v>
      </c>
      <c r="C1101" s="921" t="s">
        <v>985</v>
      </c>
      <c r="D1101" s="922" t="s">
        <v>986</v>
      </c>
      <c r="E1101" s="936">
        <v>1</v>
      </c>
      <c r="F1101" s="947">
        <v>44196</v>
      </c>
      <c r="G1101" s="923">
        <v>456.60349305277197</v>
      </c>
      <c r="H1101" s="929">
        <v>8.3333333333333332E-3</v>
      </c>
      <c r="I1101" s="929">
        <v>0.25</v>
      </c>
      <c r="J1101" s="923">
        <v>342.45261978957899</v>
      </c>
      <c r="K1101" s="922">
        <v>1</v>
      </c>
      <c r="L1101" s="923">
        <v>342.45261978957899</v>
      </c>
      <c r="M1101" s="923">
        <f t="shared" si="17"/>
        <v>45.660349305277201</v>
      </c>
    </row>
    <row r="1102" spans="2:13" ht="75">
      <c r="B1102" s="921" t="s">
        <v>987</v>
      </c>
      <c r="C1102" s="921" t="s">
        <v>985</v>
      </c>
      <c r="D1102" s="922" t="s">
        <v>986</v>
      </c>
      <c r="E1102" s="936">
        <v>1</v>
      </c>
      <c r="F1102" s="947">
        <v>44196</v>
      </c>
      <c r="G1102" s="923">
        <v>1485.0961212969503</v>
      </c>
      <c r="H1102" s="929">
        <v>8.3333333333333332E-3</v>
      </c>
      <c r="I1102" s="929">
        <v>0.25</v>
      </c>
      <c r="J1102" s="923">
        <v>1113.8220909727127</v>
      </c>
      <c r="K1102" s="922">
        <v>1</v>
      </c>
      <c r="L1102" s="923">
        <v>1113.8220909727127</v>
      </c>
      <c r="M1102" s="923">
        <f t="shared" si="17"/>
        <v>148.50961212969503</v>
      </c>
    </row>
    <row r="1103" spans="2:13" ht="75">
      <c r="B1103" s="921" t="s">
        <v>987</v>
      </c>
      <c r="C1103" s="921" t="s">
        <v>985</v>
      </c>
      <c r="D1103" s="922" t="s">
        <v>986</v>
      </c>
      <c r="E1103" s="936">
        <v>1</v>
      </c>
      <c r="F1103" s="947">
        <v>44196</v>
      </c>
      <c r="G1103" s="923">
        <v>1485.0961212969503</v>
      </c>
      <c r="H1103" s="929">
        <v>8.3333333333333332E-3</v>
      </c>
      <c r="I1103" s="929">
        <v>0.25</v>
      </c>
      <c r="J1103" s="923">
        <v>1113.8220909727127</v>
      </c>
      <c r="K1103" s="922">
        <v>1</v>
      </c>
      <c r="L1103" s="923">
        <v>1113.8220909727127</v>
      </c>
      <c r="M1103" s="923">
        <f t="shared" si="17"/>
        <v>148.50961212969503</v>
      </c>
    </row>
    <row r="1104" spans="2:13" ht="75">
      <c r="B1104" s="921" t="s">
        <v>987</v>
      </c>
      <c r="C1104" s="921" t="s">
        <v>985</v>
      </c>
      <c r="D1104" s="922" t="s">
        <v>986</v>
      </c>
      <c r="E1104" s="936">
        <v>1</v>
      </c>
      <c r="F1104" s="947">
        <v>44196</v>
      </c>
      <c r="G1104" s="923">
        <v>1485.0961212969503</v>
      </c>
      <c r="H1104" s="929">
        <v>8.3333333333333332E-3</v>
      </c>
      <c r="I1104" s="929">
        <v>0.25</v>
      </c>
      <c r="J1104" s="923">
        <v>1113.8220909727127</v>
      </c>
      <c r="K1104" s="922">
        <v>1</v>
      </c>
      <c r="L1104" s="923">
        <v>1113.8220909727127</v>
      </c>
      <c r="M1104" s="923">
        <f t="shared" si="17"/>
        <v>148.50961212969503</v>
      </c>
    </row>
    <row r="1105" spans="2:13" ht="75">
      <c r="B1105" s="921" t="s">
        <v>987</v>
      </c>
      <c r="C1105" s="921" t="s">
        <v>985</v>
      </c>
      <c r="D1105" s="922" t="s">
        <v>986</v>
      </c>
      <c r="E1105" s="936">
        <v>1</v>
      </c>
      <c r="F1105" s="947">
        <v>44196</v>
      </c>
      <c r="G1105" s="923">
        <v>1485.0961212969503</v>
      </c>
      <c r="H1105" s="929">
        <v>8.3333333333333332E-3</v>
      </c>
      <c r="I1105" s="929">
        <v>0.25</v>
      </c>
      <c r="J1105" s="923">
        <v>1113.8220909727127</v>
      </c>
      <c r="K1105" s="922">
        <v>1</v>
      </c>
      <c r="L1105" s="923">
        <v>1113.8220909727127</v>
      </c>
      <c r="M1105" s="923">
        <f t="shared" si="17"/>
        <v>148.50961212969503</v>
      </c>
    </row>
    <row r="1106" spans="2:13" ht="75">
      <c r="B1106" s="921" t="s">
        <v>988</v>
      </c>
      <c r="C1106" s="921" t="s">
        <v>985</v>
      </c>
      <c r="D1106" s="922" t="s">
        <v>986</v>
      </c>
      <c r="E1106" s="936">
        <v>1</v>
      </c>
      <c r="F1106" s="947">
        <v>44196</v>
      </c>
      <c r="G1106" s="923">
        <v>2079.0867872234062</v>
      </c>
      <c r="H1106" s="929">
        <v>8.3333333333333332E-3</v>
      </c>
      <c r="I1106" s="929">
        <v>0.25</v>
      </c>
      <c r="J1106" s="923">
        <v>1559.3150904175545</v>
      </c>
      <c r="K1106" s="922">
        <v>1</v>
      </c>
      <c r="L1106" s="923">
        <v>1559.3150904175545</v>
      </c>
      <c r="M1106" s="923">
        <f t="shared" si="17"/>
        <v>207.90867872234062</v>
      </c>
    </row>
    <row r="1107" spans="2:13" ht="75">
      <c r="B1107" s="921" t="s">
        <v>988</v>
      </c>
      <c r="C1107" s="921" t="s">
        <v>985</v>
      </c>
      <c r="D1107" s="922" t="s">
        <v>986</v>
      </c>
      <c r="E1107" s="936">
        <v>1</v>
      </c>
      <c r="F1107" s="947">
        <v>44196</v>
      </c>
      <c r="G1107" s="923">
        <v>2958.7004279717703</v>
      </c>
      <c r="H1107" s="929">
        <v>8.3333333333333332E-3</v>
      </c>
      <c r="I1107" s="929">
        <v>0.25</v>
      </c>
      <c r="J1107" s="923">
        <v>2219.0253209788279</v>
      </c>
      <c r="K1107" s="922">
        <v>1</v>
      </c>
      <c r="L1107" s="923">
        <v>2219.0253209788279</v>
      </c>
      <c r="M1107" s="923">
        <f t="shared" si="17"/>
        <v>295.87004279717706</v>
      </c>
    </row>
    <row r="1108" spans="2:13" ht="75">
      <c r="B1108" s="921" t="s">
        <v>988</v>
      </c>
      <c r="C1108" s="921" t="s">
        <v>985</v>
      </c>
      <c r="D1108" s="922" t="s">
        <v>986</v>
      </c>
      <c r="E1108" s="936">
        <v>1</v>
      </c>
      <c r="F1108" s="947">
        <v>44196</v>
      </c>
      <c r="G1108" s="923">
        <v>2798.7706751084315</v>
      </c>
      <c r="H1108" s="929">
        <v>8.3333333333333332E-3</v>
      </c>
      <c r="I1108" s="929">
        <v>0.25</v>
      </c>
      <c r="J1108" s="923">
        <v>2099.0780063313236</v>
      </c>
      <c r="K1108" s="922">
        <v>1</v>
      </c>
      <c r="L1108" s="923">
        <v>2099.0780063313236</v>
      </c>
      <c r="M1108" s="923">
        <f t="shared" si="17"/>
        <v>279.87706751084318</v>
      </c>
    </row>
    <row r="1109" spans="2:13" ht="75">
      <c r="B1109" s="921" t="s">
        <v>988</v>
      </c>
      <c r="C1109" s="921" t="s">
        <v>985</v>
      </c>
      <c r="D1109" s="922" t="s">
        <v>986</v>
      </c>
      <c r="E1109" s="936">
        <v>1</v>
      </c>
      <c r="F1109" s="947">
        <v>44196</v>
      </c>
      <c r="G1109" s="923">
        <v>1039.5433936117031</v>
      </c>
      <c r="H1109" s="929">
        <v>8.3333333333333332E-3</v>
      </c>
      <c r="I1109" s="929">
        <v>0.25</v>
      </c>
      <c r="J1109" s="923">
        <v>779.65754520877726</v>
      </c>
      <c r="K1109" s="922">
        <v>1</v>
      </c>
      <c r="L1109" s="923">
        <v>779.65754520877726</v>
      </c>
      <c r="M1109" s="923">
        <f t="shared" si="17"/>
        <v>103.95433936117031</v>
      </c>
    </row>
    <row r="1110" spans="2:13" ht="75">
      <c r="B1110" s="921" t="s">
        <v>988</v>
      </c>
      <c r="C1110" s="921" t="s">
        <v>985</v>
      </c>
      <c r="D1110" s="922" t="s">
        <v>986</v>
      </c>
      <c r="E1110" s="936">
        <v>1</v>
      </c>
      <c r="F1110" s="947">
        <v>44196</v>
      </c>
      <c r="G1110" s="923">
        <v>2718.8057986767617</v>
      </c>
      <c r="H1110" s="929">
        <v>8.3333333333333332E-3</v>
      </c>
      <c r="I1110" s="929">
        <v>0.25</v>
      </c>
      <c r="J1110" s="923">
        <v>2039.1043490075713</v>
      </c>
      <c r="K1110" s="922">
        <v>1</v>
      </c>
      <c r="L1110" s="923">
        <v>2039.1043490075713</v>
      </c>
      <c r="M1110" s="923">
        <f t="shared" si="17"/>
        <v>271.8805798676762</v>
      </c>
    </row>
    <row r="1111" spans="2:13" ht="75">
      <c r="B1111" s="921" t="s">
        <v>988</v>
      </c>
      <c r="C1111" s="921" t="s">
        <v>985</v>
      </c>
      <c r="D1111" s="922" t="s">
        <v>986</v>
      </c>
      <c r="E1111" s="936">
        <v>1</v>
      </c>
      <c r="F1111" s="947">
        <v>44196</v>
      </c>
      <c r="G1111" s="923">
        <v>4238.1384508784813</v>
      </c>
      <c r="H1111" s="929">
        <v>8.3333333333333332E-3</v>
      </c>
      <c r="I1111" s="929">
        <v>0.25</v>
      </c>
      <c r="J1111" s="923">
        <v>3178.603838158861</v>
      </c>
      <c r="K1111" s="922">
        <v>1</v>
      </c>
      <c r="L1111" s="923">
        <v>3178.603838158861</v>
      </c>
      <c r="M1111" s="923">
        <f t="shared" si="17"/>
        <v>423.81384508784816</v>
      </c>
    </row>
    <row r="1112" spans="2:13" ht="75">
      <c r="B1112" s="921" t="s">
        <v>988</v>
      </c>
      <c r="C1112" s="921" t="s">
        <v>985</v>
      </c>
      <c r="D1112" s="922" t="s">
        <v>986</v>
      </c>
      <c r="E1112" s="936">
        <v>1</v>
      </c>
      <c r="F1112" s="947">
        <v>44196</v>
      </c>
      <c r="G1112" s="923">
        <v>7836.5578903036076</v>
      </c>
      <c r="H1112" s="929">
        <v>8.3333333333333332E-3</v>
      </c>
      <c r="I1112" s="929">
        <v>0.25</v>
      </c>
      <c r="J1112" s="923">
        <v>5877.4184177277057</v>
      </c>
      <c r="K1112" s="922">
        <v>1</v>
      </c>
      <c r="L1112" s="923">
        <v>5877.4184177277057</v>
      </c>
      <c r="M1112" s="923">
        <f t="shared" si="17"/>
        <v>783.65578903036078</v>
      </c>
    </row>
    <row r="1113" spans="2:13" ht="75">
      <c r="B1113" s="921" t="s">
        <v>988</v>
      </c>
      <c r="C1113" s="921" t="s">
        <v>985</v>
      </c>
      <c r="D1113" s="922" t="s">
        <v>986</v>
      </c>
      <c r="E1113" s="936">
        <v>1</v>
      </c>
      <c r="F1113" s="947">
        <v>44196</v>
      </c>
      <c r="G1113" s="923">
        <v>7756.5930138719386</v>
      </c>
      <c r="H1113" s="929">
        <v>8.3333333333333332E-3</v>
      </c>
      <c r="I1113" s="929">
        <v>0.25</v>
      </c>
      <c r="J1113" s="923">
        <v>5817.4447604039542</v>
      </c>
      <c r="K1113" s="922">
        <v>1</v>
      </c>
      <c r="L1113" s="923">
        <v>5817.4447604039542</v>
      </c>
      <c r="M1113" s="923">
        <f t="shared" si="17"/>
        <v>775.65930138719386</v>
      </c>
    </row>
    <row r="1114" spans="2:13" ht="75">
      <c r="B1114" s="921" t="s">
        <v>988</v>
      </c>
      <c r="C1114" s="921" t="s">
        <v>985</v>
      </c>
      <c r="D1114" s="922" t="s">
        <v>986</v>
      </c>
      <c r="E1114" s="936">
        <v>1</v>
      </c>
      <c r="F1114" s="947">
        <v>44196</v>
      </c>
      <c r="G1114" s="923">
        <v>6557.1198673968966</v>
      </c>
      <c r="H1114" s="929">
        <v>8.3333333333333332E-3</v>
      </c>
      <c r="I1114" s="929">
        <v>0.25</v>
      </c>
      <c r="J1114" s="923">
        <v>4917.8399005476722</v>
      </c>
      <c r="K1114" s="922">
        <v>1</v>
      </c>
      <c r="L1114" s="923">
        <v>4917.8399005476722</v>
      </c>
      <c r="M1114" s="923">
        <f t="shared" si="17"/>
        <v>655.71198673968968</v>
      </c>
    </row>
    <row r="1115" spans="2:13" ht="75">
      <c r="B1115" s="921" t="s">
        <v>988</v>
      </c>
      <c r="C1115" s="921" t="s">
        <v>985</v>
      </c>
      <c r="D1115" s="922" t="s">
        <v>986</v>
      </c>
      <c r="E1115" s="936">
        <v>1</v>
      </c>
      <c r="F1115" s="947">
        <v>44196</v>
      </c>
      <c r="G1115" s="923">
        <v>9595.7851718003367</v>
      </c>
      <c r="H1115" s="929">
        <v>8.3333333333333332E-3</v>
      </c>
      <c r="I1115" s="929">
        <v>0.25</v>
      </c>
      <c r="J1115" s="923">
        <v>7196.8388788502525</v>
      </c>
      <c r="K1115" s="922">
        <v>1</v>
      </c>
      <c r="L1115" s="923">
        <v>7196.8388788502525</v>
      </c>
      <c r="M1115" s="923">
        <f t="shared" si="17"/>
        <v>959.57851718003371</v>
      </c>
    </row>
    <row r="1116" spans="2:13" ht="75">
      <c r="B1116" s="921" t="s">
        <v>996</v>
      </c>
      <c r="C1116" s="921" t="s">
        <v>985</v>
      </c>
      <c r="D1116" s="922" t="s">
        <v>994</v>
      </c>
      <c r="E1116" s="936">
        <v>0</v>
      </c>
      <c r="F1116" s="947">
        <v>44196</v>
      </c>
      <c r="G1116" s="923">
        <v>629.88619496855347</v>
      </c>
      <c r="H1116" s="929">
        <v>8.3333333333333332E-3</v>
      </c>
      <c r="I1116" s="929">
        <v>0.25</v>
      </c>
      <c r="J1116" s="923">
        <v>472.41464622641513</v>
      </c>
      <c r="K1116" s="922">
        <v>1</v>
      </c>
      <c r="L1116" s="923">
        <v>0</v>
      </c>
      <c r="M1116" s="923" t="str">
        <f t="shared" si="17"/>
        <v/>
      </c>
    </row>
    <row r="1117" spans="2:13" ht="75">
      <c r="B1117" s="921" t="s">
        <v>996</v>
      </c>
      <c r="C1117" s="921" t="s">
        <v>985</v>
      </c>
      <c r="D1117" s="922" t="s">
        <v>994</v>
      </c>
      <c r="E1117" s="936">
        <v>0</v>
      </c>
      <c r="F1117" s="947">
        <v>44196</v>
      </c>
      <c r="G1117" s="923">
        <v>89.983742138364789</v>
      </c>
      <c r="H1117" s="929">
        <v>8.3333333333333332E-3</v>
      </c>
      <c r="I1117" s="929">
        <v>0.25</v>
      </c>
      <c r="J1117" s="923">
        <v>67.487806603773592</v>
      </c>
      <c r="K1117" s="922">
        <v>1</v>
      </c>
      <c r="L1117" s="923">
        <v>0</v>
      </c>
      <c r="M1117" s="923" t="str">
        <f t="shared" si="17"/>
        <v/>
      </c>
    </row>
    <row r="1118" spans="2:13" ht="75">
      <c r="B1118" s="921" t="s">
        <v>984</v>
      </c>
      <c r="C1118" s="921" t="s">
        <v>985</v>
      </c>
      <c r="D1118" s="922" t="s">
        <v>986</v>
      </c>
      <c r="E1118" s="936">
        <v>1</v>
      </c>
      <c r="F1118" s="947">
        <v>44196</v>
      </c>
      <c r="G1118" s="923">
        <v>456.60349305277197</v>
      </c>
      <c r="H1118" s="929">
        <v>8.3333333333333332E-3</v>
      </c>
      <c r="I1118" s="929">
        <v>0.25</v>
      </c>
      <c r="J1118" s="923">
        <v>342.45261978957899</v>
      </c>
      <c r="K1118" s="922">
        <v>1</v>
      </c>
      <c r="L1118" s="923">
        <v>342.45261978957899</v>
      </c>
      <c r="M1118" s="923">
        <f t="shared" si="17"/>
        <v>45.660349305277201</v>
      </c>
    </row>
    <row r="1119" spans="2:13" ht="75">
      <c r="B1119" s="921" t="s">
        <v>988</v>
      </c>
      <c r="C1119" s="921" t="s">
        <v>985</v>
      </c>
      <c r="D1119" s="922" t="s">
        <v>986</v>
      </c>
      <c r="E1119" s="936">
        <v>1</v>
      </c>
      <c r="F1119" s="947">
        <v>44196</v>
      </c>
      <c r="G1119" s="923">
        <v>79.964876431669467</v>
      </c>
      <c r="H1119" s="929">
        <v>8.3333333333333332E-3</v>
      </c>
      <c r="I1119" s="929">
        <v>0.25</v>
      </c>
      <c r="J1119" s="923">
        <v>59.9736573237521</v>
      </c>
      <c r="K1119" s="922">
        <v>1</v>
      </c>
      <c r="L1119" s="923">
        <v>59.9736573237521</v>
      </c>
      <c r="M1119" s="923">
        <f t="shared" si="17"/>
        <v>7.9964876431669474</v>
      </c>
    </row>
    <row r="1120" spans="2:13" ht="75">
      <c r="B1120" s="921" t="s">
        <v>988</v>
      </c>
      <c r="C1120" s="921" t="s">
        <v>985</v>
      </c>
      <c r="D1120" s="922" t="s">
        <v>986</v>
      </c>
      <c r="E1120" s="936">
        <v>1</v>
      </c>
      <c r="F1120" s="947">
        <v>44196</v>
      </c>
      <c r="G1120" s="923">
        <v>79.964876431669467</v>
      </c>
      <c r="H1120" s="929">
        <v>8.3333333333333332E-3</v>
      </c>
      <c r="I1120" s="929">
        <v>0.25</v>
      </c>
      <c r="J1120" s="923">
        <v>59.9736573237521</v>
      </c>
      <c r="K1120" s="922">
        <v>1</v>
      </c>
      <c r="L1120" s="923">
        <v>59.9736573237521</v>
      </c>
      <c r="M1120" s="923">
        <f t="shared" si="17"/>
        <v>7.9964876431669474</v>
      </c>
    </row>
    <row r="1121" spans="2:13" ht="75">
      <c r="B1121" s="921" t="s">
        <v>988</v>
      </c>
      <c r="C1121" s="921" t="s">
        <v>985</v>
      </c>
      <c r="D1121" s="922" t="s">
        <v>986</v>
      </c>
      <c r="E1121" s="936">
        <v>1</v>
      </c>
      <c r="F1121" s="947">
        <v>44196</v>
      </c>
      <c r="G1121" s="923">
        <v>959.5785171800336</v>
      </c>
      <c r="H1121" s="929">
        <v>8.3333333333333332E-3</v>
      </c>
      <c r="I1121" s="929">
        <v>0.25</v>
      </c>
      <c r="J1121" s="923">
        <v>719.68388788502523</v>
      </c>
      <c r="K1121" s="922">
        <v>1</v>
      </c>
      <c r="L1121" s="923">
        <v>719.68388788502523</v>
      </c>
      <c r="M1121" s="923">
        <f t="shared" si="17"/>
        <v>95.957851718003369</v>
      </c>
    </row>
    <row r="1122" spans="2:13" ht="75">
      <c r="B1122" s="921" t="s">
        <v>988</v>
      </c>
      <c r="C1122" s="921" t="s">
        <v>985</v>
      </c>
      <c r="D1122" s="922" t="s">
        <v>986</v>
      </c>
      <c r="E1122" s="936">
        <v>1</v>
      </c>
      <c r="F1122" s="947">
        <v>44196</v>
      </c>
      <c r="G1122" s="923">
        <v>1359.4028993383808</v>
      </c>
      <c r="H1122" s="929">
        <v>8.3333333333333332E-3</v>
      </c>
      <c r="I1122" s="929">
        <v>0.25</v>
      </c>
      <c r="J1122" s="923">
        <v>1019.5521745037856</v>
      </c>
      <c r="K1122" s="922">
        <v>1</v>
      </c>
      <c r="L1122" s="923">
        <v>1019.5521745037856</v>
      </c>
      <c r="M1122" s="923">
        <f t="shared" si="17"/>
        <v>135.9402899338381</v>
      </c>
    </row>
    <row r="1123" spans="2:13" ht="75">
      <c r="B1123" s="921" t="s">
        <v>988</v>
      </c>
      <c r="C1123" s="921" t="s">
        <v>985</v>
      </c>
      <c r="D1123" s="922" t="s">
        <v>986</v>
      </c>
      <c r="E1123" s="936">
        <v>1</v>
      </c>
      <c r="F1123" s="947">
        <v>44196</v>
      </c>
      <c r="G1123" s="923">
        <v>5597.5413502168631</v>
      </c>
      <c r="H1123" s="929">
        <v>8.3333333333333332E-3</v>
      </c>
      <c r="I1123" s="929">
        <v>0.25</v>
      </c>
      <c r="J1123" s="923">
        <v>4198.1560126626473</v>
      </c>
      <c r="K1123" s="922">
        <v>1</v>
      </c>
      <c r="L1123" s="923">
        <v>4198.1560126626473</v>
      </c>
      <c r="M1123" s="923">
        <f t="shared" si="17"/>
        <v>559.75413502168635</v>
      </c>
    </row>
    <row r="1124" spans="2:13" ht="75">
      <c r="B1124" s="921" t="s">
        <v>988</v>
      </c>
      <c r="C1124" s="921" t="s">
        <v>985</v>
      </c>
      <c r="D1124" s="922" t="s">
        <v>986</v>
      </c>
      <c r="E1124" s="936">
        <v>1</v>
      </c>
      <c r="F1124" s="947">
        <v>44196</v>
      </c>
      <c r="G1124" s="923">
        <v>1759.2272814967282</v>
      </c>
      <c r="H1124" s="929">
        <v>8.3333333333333332E-3</v>
      </c>
      <c r="I1124" s="929">
        <v>0.25</v>
      </c>
      <c r="J1124" s="923">
        <v>1319.4204611225462</v>
      </c>
      <c r="K1124" s="922">
        <v>1</v>
      </c>
      <c r="L1124" s="923">
        <v>1319.4204611225462</v>
      </c>
      <c r="M1124" s="923">
        <f t="shared" si="17"/>
        <v>175.92272814967282</v>
      </c>
    </row>
    <row r="1125" spans="2:13" ht="75">
      <c r="B1125" s="921" t="s">
        <v>988</v>
      </c>
      <c r="C1125" s="921" t="s">
        <v>985</v>
      </c>
      <c r="D1125" s="922" t="s">
        <v>986</v>
      </c>
      <c r="E1125" s="936">
        <v>1</v>
      </c>
      <c r="F1125" s="947">
        <v>44196</v>
      </c>
      <c r="G1125" s="923">
        <v>11195.082700433726</v>
      </c>
      <c r="H1125" s="929">
        <v>8.3333333333333332E-3</v>
      </c>
      <c r="I1125" s="929">
        <v>0.25</v>
      </c>
      <c r="J1125" s="923">
        <v>8396.3120253252946</v>
      </c>
      <c r="K1125" s="922">
        <v>1</v>
      </c>
      <c r="L1125" s="923">
        <v>8396.3120253252946</v>
      </c>
      <c r="M1125" s="923">
        <f t="shared" si="17"/>
        <v>1119.5082700433727</v>
      </c>
    </row>
    <row r="1126" spans="2:13" ht="75">
      <c r="B1126" s="921" t="s">
        <v>988</v>
      </c>
      <c r="C1126" s="921" t="s">
        <v>985</v>
      </c>
      <c r="D1126" s="922" t="s">
        <v>986</v>
      </c>
      <c r="E1126" s="936">
        <v>1</v>
      </c>
      <c r="F1126" s="947">
        <v>44196</v>
      </c>
      <c r="G1126" s="923">
        <v>19831.289355054028</v>
      </c>
      <c r="H1126" s="929">
        <v>8.3333333333333332E-3</v>
      </c>
      <c r="I1126" s="929">
        <v>0.25</v>
      </c>
      <c r="J1126" s="923">
        <v>14873.46701629052</v>
      </c>
      <c r="K1126" s="922">
        <v>1</v>
      </c>
      <c r="L1126" s="923">
        <v>14873.46701629052</v>
      </c>
      <c r="M1126" s="923">
        <f t="shared" si="17"/>
        <v>1983.128935505403</v>
      </c>
    </row>
    <row r="1127" spans="2:13" ht="75">
      <c r="B1127" s="921" t="s">
        <v>988</v>
      </c>
      <c r="C1127" s="921" t="s">
        <v>985</v>
      </c>
      <c r="D1127" s="922" t="s">
        <v>986</v>
      </c>
      <c r="E1127" s="936">
        <v>1</v>
      </c>
      <c r="F1127" s="947">
        <v>44196</v>
      </c>
      <c r="G1127" s="923">
        <v>9755.7149246636745</v>
      </c>
      <c r="H1127" s="929">
        <v>8.3333333333333332E-3</v>
      </c>
      <c r="I1127" s="929">
        <v>0.25</v>
      </c>
      <c r="J1127" s="923">
        <v>7316.7861934977554</v>
      </c>
      <c r="K1127" s="922">
        <v>1</v>
      </c>
      <c r="L1127" s="923">
        <v>7316.7861934977554</v>
      </c>
      <c r="M1127" s="923">
        <f t="shared" si="17"/>
        <v>975.57149246636754</v>
      </c>
    </row>
    <row r="1128" spans="2:13" ht="75">
      <c r="B1128" s="921" t="s">
        <v>988</v>
      </c>
      <c r="C1128" s="921" t="s">
        <v>985</v>
      </c>
      <c r="D1128" s="922" t="s">
        <v>986</v>
      </c>
      <c r="E1128" s="936">
        <v>1</v>
      </c>
      <c r="F1128" s="947">
        <v>44196</v>
      </c>
      <c r="G1128" s="923">
        <v>2318.9814165184143</v>
      </c>
      <c r="H1128" s="929">
        <v>8.3333333333333332E-3</v>
      </c>
      <c r="I1128" s="929">
        <v>0.25</v>
      </c>
      <c r="J1128" s="923">
        <v>1739.2360623888108</v>
      </c>
      <c r="K1128" s="922">
        <v>1</v>
      </c>
      <c r="L1128" s="923">
        <v>1739.2360623888108</v>
      </c>
      <c r="M1128" s="923">
        <f t="shared" si="17"/>
        <v>231.89814165184146</v>
      </c>
    </row>
    <row r="1129" spans="2:13" ht="75">
      <c r="B1129" s="921" t="s">
        <v>996</v>
      </c>
      <c r="C1129" s="921" t="s">
        <v>985</v>
      </c>
      <c r="D1129" s="922" t="s">
        <v>994</v>
      </c>
      <c r="E1129" s="936">
        <v>0</v>
      </c>
      <c r="F1129" s="947">
        <v>44196</v>
      </c>
      <c r="G1129" s="923">
        <v>1070.6242960812772</v>
      </c>
      <c r="H1129" s="929">
        <v>8.3333333333333332E-3</v>
      </c>
      <c r="I1129" s="929">
        <v>0.25</v>
      </c>
      <c r="J1129" s="923">
        <v>802.96822206095794</v>
      </c>
      <c r="K1129" s="922">
        <v>1</v>
      </c>
      <c r="L1129" s="923">
        <v>0</v>
      </c>
      <c r="M1129" s="923" t="str">
        <f t="shared" si="17"/>
        <v/>
      </c>
    </row>
    <row r="1130" spans="2:13" ht="75">
      <c r="B1130" s="921" t="s">
        <v>984</v>
      </c>
      <c r="C1130" s="921" t="s">
        <v>985</v>
      </c>
      <c r="D1130" s="922" t="s">
        <v>986</v>
      </c>
      <c r="E1130" s="936">
        <v>1</v>
      </c>
      <c r="F1130" s="947">
        <v>44196</v>
      </c>
      <c r="G1130" s="923">
        <v>913.20698610554393</v>
      </c>
      <c r="H1130" s="929">
        <v>8.3333333333333332E-3</v>
      </c>
      <c r="I1130" s="929">
        <v>0.25</v>
      </c>
      <c r="J1130" s="923">
        <v>684.90523957915798</v>
      </c>
      <c r="K1130" s="922">
        <v>1</v>
      </c>
      <c r="L1130" s="923">
        <v>684.90523957915798</v>
      </c>
      <c r="M1130" s="923">
        <f t="shared" si="17"/>
        <v>91.320698610554402</v>
      </c>
    </row>
    <row r="1131" spans="2:13" ht="75">
      <c r="B1131" s="921" t="s">
        <v>984</v>
      </c>
      <c r="C1131" s="921" t="s">
        <v>985</v>
      </c>
      <c r="D1131" s="922" t="s">
        <v>986</v>
      </c>
      <c r="E1131" s="936">
        <v>1</v>
      </c>
      <c r="F1131" s="947">
        <v>44196</v>
      </c>
      <c r="G1131" s="923">
        <v>456.60349305277197</v>
      </c>
      <c r="H1131" s="929">
        <v>8.3333333333333332E-3</v>
      </c>
      <c r="I1131" s="929">
        <v>0.25</v>
      </c>
      <c r="J1131" s="923">
        <v>342.45261978957899</v>
      </c>
      <c r="K1131" s="922">
        <v>1</v>
      </c>
      <c r="L1131" s="923">
        <v>342.45261978957899</v>
      </c>
      <c r="M1131" s="923">
        <f t="shared" si="17"/>
        <v>45.660349305277201</v>
      </c>
    </row>
    <row r="1132" spans="2:13" ht="75">
      <c r="B1132" s="921" t="s">
        <v>984</v>
      </c>
      <c r="C1132" s="921" t="s">
        <v>985</v>
      </c>
      <c r="D1132" s="922" t="s">
        <v>986</v>
      </c>
      <c r="E1132" s="936">
        <v>1</v>
      </c>
      <c r="F1132" s="947">
        <v>44196</v>
      </c>
      <c r="G1132" s="923">
        <v>456.60349305277197</v>
      </c>
      <c r="H1132" s="929">
        <v>8.3333333333333332E-3</v>
      </c>
      <c r="I1132" s="929">
        <v>0.25</v>
      </c>
      <c r="J1132" s="923">
        <v>342.45261978957899</v>
      </c>
      <c r="K1132" s="922">
        <v>1</v>
      </c>
      <c r="L1132" s="923">
        <v>342.45261978957899</v>
      </c>
      <c r="M1132" s="923">
        <f t="shared" si="17"/>
        <v>45.660349305277201</v>
      </c>
    </row>
    <row r="1133" spans="2:13" ht="75">
      <c r="B1133" s="921" t="s">
        <v>984</v>
      </c>
      <c r="C1133" s="921" t="s">
        <v>985</v>
      </c>
      <c r="D1133" s="922" t="s">
        <v>986</v>
      </c>
      <c r="E1133" s="936">
        <v>1</v>
      </c>
      <c r="F1133" s="947">
        <v>44196</v>
      </c>
      <c r="G1133" s="923">
        <v>456.60349305277197</v>
      </c>
      <c r="H1133" s="929">
        <v>8.3333333333333332E-3</v>
      </c>
      <c r="I1133" s="929">
        <v>0.25</v>
      </c>
      <c r="J1133" s="923">
        <v>342.45261978957899</v>
      </c>
      <c r="K1133" s="922">
        <v>1</v>
      </c>
      <c r="L1133" s="923">
        <v>342.45261978957899</v>
      </c>
      <c r="M1133" s="923">
        <f t="shared" si="17"/>
        <v>45.660349305277201</v>
      </c>
    </row>
    <row r="1134" spans="2:13" ht="75">
      <c r="B1134" s="921" t="s">
        <v>984</v>
      </c>
      <c r="C1134" s="921" t="s">
        <v>985</v>
      </c>
      <c r="D1134" s="922" t="s">
        <v>986</v>
      </c>
      <c r="E1134" s="936">
        <v>1</v>
      </c>
      <c r="F1134" s="947">
        <v>44196</v>
      </c>
      <c r="G1134" s="923">
        <v>456.60349305277197</v>
      </c>
      <c r="H1134" s="929">
        <v>8.3333333333333332E-3</v>
      </c>
      <c r="I1134" s="929">
        <v>0.25</v>
      </c>
      <c r="J1134" s="923">
        <v>342.45261978957899</v>
      </c>
      <c r="K1134" s="922">
        <v>1</v>
      </c>
      <c r="L1134" s="923">
        <v>342.45261978957899</v>
      </c>
      <c r="M1134" s="923">
        <f t="shared" si="17"/>
        <v>45.660349305277201</v>
      </c>
    </row>
    <row r="1135" spans="2:13" ht="75">
      <c r="B1135" s="921" t="s">
        <v>984</v>
      </c>
      <c r="C1135" s="921" t="s">
        <v>985</v>
      </c>
      <c r="D1135" s="922" t="s">
        <v>986</v>
      </c>
      <c r="E1135" s="936">
        <v>1</v>
      </c>
      <c r="F1135" s="947">
        <v>44196</v>
      </c>
      <c r="G1135" s="923">
        <v>913.20698610554393</v>
      </c>
      <c r="H1135" s="929">
        <v>8.3333333333333332E-3</v>
      </c>
      <c r="I1135" s="929">
        <v>0.25</v>
      </c>
      <c r="J1135" s="923">
        <v>684.90523957915798</v>
      </c>
      <c r="K1135" s="922">
        <v>1</v>
      </c>
      <c r="L1135" s="923">
        <v>684.90523957915798</v>
      </c>
      <c r="M1135" s="923">
        <f t="shared" si="17"/>
        <v>91.320698610554402</v>
      </c>
    </row>
    <row r="1136" spans="2:13" ht="75">
      <c r="B1136" s="921" t="s">
        <v>987</v>
      </c>
      <c r="C1136" s="921" t="s">
        <v>985</v>
      </c>
      <c r="D1136" s="922" t="s">
        <v>986</v>
      </c>
      <c r="E1136" s="936">
        <v>1</v>
      </c>
      <c r="F1136" s="947">
        <v>44196</v>
      </c>
      <c r="G1136" s="923">
        <v>5940.3844851878011</v>
      </c>
      <c r="H1136" s="929">
        <v>8.3333333333333332E-3</v>
      </c>
      <c r="I1136" s="929">
        <v>0.25</v>
      </c>
      <c r="J1136" s="923">
        <v>4455.2883638908506</v>
      </c>
      <c r="K1136" s="922">
        <v>1</v>
      </c>
      <c r="L1136" s="923">
        <v>4455.2883638908506</v>
      </c>
      <c r="M1136" s="923">
        <f t="shared" si="17"/>
        <v>594.03844851878011</v>
      </c>
    </row>
    <row r="1137" spans="2:13" ht="75">
      <c r="B1137" s="921" t="s">
        <v>987</v>
      </c>
      <c r="C1137" s="921" t="s">
        <v>985</v>
      </c>
      <c r="D1137" s="922" t="s">
        <v>986</v>
      </c>
      <c r="E1137" s="936">
        <v>1</v>
      </c>
      <c r="F1137" s="947">
        <v>44196</v>
      </c>
      <c r="G1137" s="923">
        <v>10395.672849078652</v>
      </c>
      <c r="H1137" s="929">
        <v>8.3333333333333332E-3</v>
      </c>
      <c r="I1137" s="929">
        <v>0.25</v>
      </c>
      <c r="J1137" s="923">
        <v>7796.7546368089888</v>
      </c>
      <c r="K1137" s="922">
        <v>1</v>
      </c>
      <c r="L1137" s="923">
        <v>7796.7546368089888</v>
      </c>
      <c r="M1137" s="923">
        <f t="shared" si="17"/>
        <v>1039.5672849078653</v>
      </c>
    </row>
    <row r="1138" spans="2:13" ht="75">
      <c r="B1138" s="921" t="s">
        <v>987</v>
      </c>
      <c r="C1138" s="921" t="s">
        <v>985</v>
      </c>
      <c r="D1138" s="922" t="s">
        <v>986</v>
      </c>
      <c r="E1138" s="936">
        <v>1</v>
      </c>
      <c r="F1138" s="947">
        <v>44196</v>
      </c>
      <c r="G1138" s="923">
        <v>8910.5767277817013</v>
      </c>
      <c r="H1138" s="929">
        <v>8.3333333333333332E-3</v>
      </c>
      <c r="I1138" s="929">
        <v>0.25</v>
      </c>
      <c r="J1138" s="923">
        <v>6682.9325458362764</v>
      </c>
      <c r="K1138" s="922">
        <v>1</v>
      </c>
      <c r="L1138" s="923">
        <v>6682.9325458362764</v>
      </c>
      <c r="M1138" s="923">
        <f t="shared" si="17"/>
        <v>891.05767277817017</v>
      </c>
    </row>
    <row r="1139" spans="2:13" ht="75">
      <c r="B1139" s="921" t="s">
        <v>987</v>
      </c>
      <c r="C1139" s="921" t="s">
        <v>985</v>
      </c>
      <c r="D1139" s="922" t="s">
        <v>986</v>
      </c>
      <c r="E1139" s="936">
        <v>1</v>
      </c>
      <c r="F1139" s="947">
        <v>44196</v>
      </c>
      <c r="G1139" s="923">
        <v>2970.1922425939006</v>
      </c>
      <c r="H1139" s="929">
        <v>8.3333333333333332E-3</v>
      </c>
      <c r="I1139" s="929">
        <v>0.25</v>
      </c>
      <c r="J1139" s="923">
        <v>2227.6441819454253</v>
      </c>
      <c r="K1139" s="922">
        <v>1</v>
      </c>
      <c r="L1139" s="923">
        <v>2227.6441819454253</v>
      </c>
      <c r="M1139" s="923">
        <f t="shared" si="17"/>
        <v>297.01922425939006</v>
      </c>
    </row>
    <row r="1140" spans="2:13" ht="75">
      <c r="B1140" s="921" t="s">
        <v>987</v>
      </c>
      <c r="C1140" s="921" t="s">
        <v>985</v>
      </c>
      <c r="D1140" s="922" t="s">
        <v>986</v>
      </c>
      <c r="E1140" s="936">
        <v>1</v>
      </c>
      <c r="F1140" s="947">
        <v>44196</v>
      </c>
      <c r="G1140" s="923">
        <v>2970.1922425939006</v>
      </c>
      <c r="H1140" s="929">
        <v>8.3333333333333332E-3</v>
      </c>
      <c r="I1140" s="929">
        <v>0.25</v>
      </c>
      <c r="J1140" s="923">
        <v>2227.6441819454253</v>
      </c>
      <c r="K1140" s="922">
        <v>1</v>
      </c>
      <c r="L1140" s="923">
        <v>2227.6441819454253</v>
      </c>
      <c r="M1140" s="923">
        <f t="shared" si="17"/>
        <v>297.01922425939006</v>
      </c>
    </row>
    <row r="1141" spans="2:13" ht="75">
      <c r="B1141" s="921" t="s">
        <v>987</v>
      </c>
      <c r="C1141" s="921" t="s">
        <v>985</v>
      </c>
      <c r="D1141" s="922" t="s">
        <v>986</v>
      </c>
      <c r="E1141" s="936">
        <v>1</v>
      </c>
      <c r="F1141" s="947">
        <v>44196</v>
      </c>
      <c r="G1141" s="923">
        <v>2970.1922425939006</v>
      </c>
      <c r="H1141" s="929">
        <v>8.3333333333333332E-3</v>
      </c>
      <c r="I1141" s="929">
        <v>0.25</v>
      </c>
      <c r="J1141" s="923">
        <v>2227.6441819454253</v>
      </c>
      <c r="K1141" s="922">
        <v>1</v>
      </c>
      <c r="L1141" s="923">
        <v>2227.6441819454253</v>
      </c>
      <c r="M1141" s="923">
        <f t="shared" si="17"/>
        <v>297.01922425939006</v>
      </c>
    </row>
    <row r="1142" spans="2:13" ht="75">
      <c r="B1142" s="921" t="s">
        <v>990</v>
      </c>
      <c r="C1142" s="921" t="s">
        <v>985</v>
      </c>
      <c r="D1142" s="922" t="s">
        <v>986</v>
      </c>
      <c r="E1142" s="936">
        <v>1</v>
      </c>
      <c r="F1142" s="947">
        <v>44196</v>
      </c>
      <c r="G1142" s="923">
        <v>4180.4727034651842</v>
      </c>
      <c r="H1142" s="929">
        <v>8.3333333333333332E-3</v>
      </c>
      <c r="I1142" s="929">
        <v>0.25</v>
      </c>
      <c r="J1142" s="923">
        <v>3135.3545275988881</v>
      </c>
      <c r="K1142" s="922">
        <v>1</v>
      </c>
      <c r="L1142" s="923">
        <v>3135.3545275988881</v>
      </c>
      <c r="M1142" s="923">
        <f t="shared" si="17"/>
        <v>418.04727034651842</v>
      </c>
    </row>
    <row r="1143" spans="2:13" ht="75">
      <c r="B1143" s="921" t="s">
        <v>997</v>
      </c>
      <c r="C1143" s="921" t="s">
        <v>985</v>
      </c>
      <c r="D1143" s="922" t="s">
        <v>986</v>
      </c>
      <c r="E1143" s="936">
        <v>1</v>
      </c>
      <c r="F1143" s="947">
        <v>44196</v>
      </c>
      <c r="G1143" s="923">
        <v>8463.2844323172358</v>
      </c>
      <c r="H1143" s="929">
        <v>8.3333333333333332E-3</v>
      </c>
      <c r="I1143" s="929">
        <v>0.25</v>
      </c>
      <c r="J1143" s="923">
        <v>6347.4633242379268</v>
      </c>
      <c r="K1143" s="922">
        <v>1</v>
      </c>
      <c r="L1143" s="923">
        <v>6347.4633242379268</v>
      </c>
      <c r="M1143" s="923">
        <f t="shared" si="17"/>
        <v>846.32844323172367</v>
      </c>
    </row>
    <row r="1144" spans="2:13" ht="75">
      <c r="B1144" s="921" t="s">
        <v>988</v>
      </c>
      <c r="C1144" s="921" t="s">
        <v>985</v>
      </c>
      <c r="D1144" s="922" t="s">
        <v>986</v>
      </c>
      <c r="E1144" s="936">
        <v>1</v>
      </c>
      <c r="F1144" s="947">
        <v>44196</v>
      </c>
      <c r="G1144" s="923">
        <v>2558.8760458134229</v>
      </c>
      <c r="H1144" s="929">
        <v>8.3333333333333332E-3</v>
      </c>
      <c r="I1144" s="929">
        <v>0.25</v>
      </c>
      <c r="J1144" s="923">
        <v>1919.1570343600672</v>
      </c>
      <c r="K1144" s="922">
        <v>1</v>
      </c>
      <c r="L1144" s="923">
        <v>1919.1570343600672</v>
      </c>
      <c r="M1144" s="923">
        <f t="shared" si="17"/>
        <v>255.88760458134232</v>
      </c>
    </row>
    <row r="1145" spans="2:13" ht="75">
      <c r="B1145" s="921" t="s">
        <v>988</v>
      </c>
      <c r="C1145" s="921" t="s">
        <v>985</v>
      </c>
      <c r="D1145" s="922" t="s">
        <v>986</v>
      </c>
      <c r="E1145" s="936">
        <v>1</v>
      </c>
      <c r="F1145" s="947">
        <v>44196</v>
      </c>
      <c r="G1145" s="923">
        <v>239.8946292950084</v>
      </c>
      <c r="H1145" s="929">
        <v>8.3333333333333332E-3</v>
      </c>
      <c r="I1145" s="929">
        <v>0.25</v>
      </c>
      <c r="J1145" s="923">
        <v>179.92097197125631</v>
      </c>
      <c r="K1145" s="922">
        <v>1</v>
      </c>
      <c r="L1145" s="923">
        <v>179.92097197125631</v>
      </c>
      <c r="M1145" s="923">
        <f t="shared" si="17"/>
        <v>23.989462929500842</v>
      </c>
    </row>
    <row r="1146" spans="2:13" ht="75">
      <c r="B1146" s="921" t="s">
        <v>988</v>
      </c>
      <c r="C1146" s="921" t="s">
        <v>985</v>
      </c>
      <c r="D1146" s="922" t="s">
        <v>986</v>
      </c>
      <c r="E1146" s="936">
        <v>1</v>
      </c>
      <c r="F1146" s="947">
        <v>44196</v>
      </c>
      <c r="G1146" s="923">
        <v>3438.489686561787</v>
      </c>
      <c r="H1146" s="929">
        <v>8.3333333333333332E-3</v>
      </c>
      <c r="I1146" s="929">
        <v>0.25</v>
      </c>
      <c r="J1146" s="923">
        <v>2578.8672649213404</v>
      </c>
      <c r="K1146" s="922">
        <v>1</v>
      </c>
      <c r="L1146" s="923">
        <v>2578.8672649213404</v>
      </c>
      <c r="M1146" s="923">
        <f t="shared" si="17"/>
        <v>343.84896865617873</v>
      </c>
    </row>
    <row r="1147" spans="2:13" ht="75">
      <c r="B1147" s="921" t="s">
        <v>988</v>
      </c>
      <c r="C1147" s="921" t="s">
        <v>985</v>
      </c>
      <c r="D1147" s="922" t="s">
        <v>986</v>
      </c>
      <c r="E1147" s="936">
        <v>1</v>
      </c>
      <c r="F1147" s="947">
        <v>44196</v>
      </c>
      <c r="G1147" s="923">
        <v>13194.204611225461</v>
      </c>
      <c r="H1147" s="929">
        <v>8.3333333333333332E-3</v>
      </c>
      <c r="I1147" s="929">
        <v>0.25</v>
      </c>
      <c r="J1147" s="923">
        <v>9895.6534584190958</v>
      </c>
      <c r="K1147" s="922">
        <v>1</v>
      </c>
      <c r="L1147" s="923">
        <v>9895.6534584190958</v>
      </c>
      <c r="M1147" s="923">
        <f t="shared" si="17"/>
        <v>1319.4204611225462</v>
      </c>
    </row>
    <row r="1148" spans="2:13" ht="75">
      <c r="B1148" s="921" t="s">
        <v>988</v>
      </c>
      <c r="C1148" s="921" t="s">
        <v>985</v>
      </c>
      <c r="D1148" s="922" t="s">
        <v>986</v>
      </c>
      <c r="E1148" s="936">
        <v>1</v>
      </c>
      <c r="F1148" s="947">
        <v>44196</v>
      </c>
      <c r="G1148" s="923">
        <v>21590.516636550758</v>
      </c>
      <c r="H1148" s="929">
        <v>8.3333333333333332E-3</v>
      </c>
      <c r="I1148" s="929">
        <v>0.25</v>
      </c>
      <c r="J1148" s="923">
        <v>16192.887477413067</v>
      </c>
      <c r="K1148" s="922">
        <v>1</v>
      </c>
      <c r="L1148" s="923">
        <v>16192.887477413067</v>
      </c>
      <c r="M1148" s="923">
        <f t="shared" si="17"/>
        <v>2159.051663655076</v>
      </c>
    </row>
    <row r="1149" spans="2:13" ht="75">
      <c r="B1149" s="921" t="s">
        <v>988</v>
      </c>
      <c r="C1149" s="921" t="s">
        <v>985</v>
      </c>
      <c r="D1149" s="922" t="s">
        <v>986</v>
      </c>
      <c r="E1149" s="936">
        <v>1</v>
      </c>
      <c r="F1149" s="947">
        <v>44196</v>
      </c>
      <c r="G1149" s="923">
        <v>15673.115780607215</v>
      </c>
      <c r="H1149" s="929">
        <v>8.3333333333333332E-3</v>
      </c>
      <c r="I1149" s="929">
        <v>0.25</v>
      </c>
      <c r="J1149" s="923">
        <v>11754.836835455411</v>
      </c>
      <c r="K1149" s="922">
        <v>1</v>
      </c>
      <c r="L1149" s="923">
        <v>11754.836835455411</v>
      </c>
      <c r="M1149" s="923">
        <f t="shared" si="17"/>
        <v>1567.3115780607216</v>
      </c>
    </row>
    <row r="1150" spans="2:13" ht="75">
      <c r="B1150" s="921" t="s">
        <v>988</v>
      </c>
      <c r="C1150" s="921" t="s">
        <v>985</v>
      </c>
      <c r="D1150" s="922" t="s">
        <v>986</v>
      </c>
      <c r="E1150" s="936">
        <v>1</v>
      </c>
      <c r="F1150" s="947">
        <v>44196</v>
      </c>
      <c r="G1150" s="923">
        <v>40782.086980151427</v>
      </c>
      <c r="H1150" s="929">
        <v>8.3333333333333332E-3</v>
      </c>
      <c r="I1150" s="929">
        <v>0.25</v>
      </c>
      <c r="J1150" s="923">
        <v>30586.565235113572</v>
      </c>
      <c r="K1150" s="922">
        <v>1</v>
      </c>
      <c r="L1150" s="923">
        <v>30586.565235113572</v>
      </c>
      <c r="M1150" s="923">
        <f t="shared" si="17"/>
        <v>4078.208698015143</v>
      </c>
    </row>
    <row r="1151" spans="2:13" ht="75">
      <c r="B1151" s="921" t="s">
        <v>988</v>
      </c>
      <c r="C1151" s="921" t="s">
        <v>985</v>
      </c>
      <c r="D1151" s="922" t="s">
        <v>986</v>
      </c>
      <c r="E1151" s="936">
        <v>1</v>
      </c>
      <c r="F1151" s="947">
        <v>44196</v>
      </c>
      <c r="G1151" s="923">
        <v>59014.07880657207</v>
      </c>
      <c r="H1151" s="929">
        <v>8.3333333333333332E-3</v>
      </c>
      <c r="I1151" s="929">
        <v>0.25</v>
      </c>
      <c r="J1151" s="923">
        <v>44260.559104929052</v>
      </c>
      <c r="K1151" s="922">
        <v>1</v>
      </c>
      <c r="L1151" s="923">
        <v>44260.559104929052</v>
      </c>
      <c r="M1151" s="923">
        <f t="shared" si="17"/>
        <v>5901.407880657207</v>
      </c>
    </row>
    <row r="1152" spans="2:13" ht="75">
      <c r="B1152" s="921" t="s">
        <v>988</v>
      </c>
      <c r="C1152" s="921" t="s">
        <v>985</v>
      </c>
      <c r="D1152" s="922" t="s">
        <v>986</v>
      </c>
      <c r="E1152" s="936">
        <v>1</v>
      </c>
      <c r="F1152" s="947">
        <v>44196</v>
      </c>
      <c r="G1152" s="923">
        <v>79005.297914489434</v>
      </c>
      <c r="H1152" s="929">
        <v>8.3333333333333332E-3</v>
      </c>
      <c r="I1152" s="929">
        <v>0.25</v>
      </c>
      <c r="J1152" s="923">
        <v>59253.973435867076</v>
      </c>
      <c r="K1152" s="922">
        <v>1</v>
      </c>
      <c r="L1152" s="923">
        <v>59253.973435867076</v>
      </c>
      <c r="M1152" s="923">
        <f t="shared" si="17"/>
        <v>7900.5297914489438</v>
      </c>
    </row>
    <row r="1153" spans="2:13" ht="75">
      <c r="B1153" s="921" t="s">
        <v>988</v>
      </c>
      <c r="C1153" s="921" t="s">
        <v>985</v>
      </c>
      <c r="D1153" s="922" t="s">
        <v>986</v>
      </c>
      <c r="E1153" s="936">
        <v>1</v>
      </c>
      <c r="F1153" s="947">
        <v>44196</v>
      </c>
      <c r="G1153" s="923">
        <v>11035.152947570386</v>
      </c>
      <c r="H1153" s="929">
        <v>8.3333333333333332E-3</v>
      </c>
      <c r="I1153" s="929">
        <v>0.25</v>
      </c>
      <c r="J1153" s="923">
        <v>8276.3647106777898</v>
      </c>
      <c r="K1153" s="922">
        <v>1</v>
      </c>
      <c r="L1153" s="923">
        <v>8276.3647106777898</v>
      </c>
      <c r="M1153" s="923">
        <f t="shared" si="17"/>
        <v>1103.5152947570386</v>
      </c>
    </row>
    <row r="1154" spans="2:13" ht="75">
      <c r="B1154" s="921" t="s">
        <v>996</v>
      </c>
      <c r="C1154" s="921" t="s">
        <v>985</v>
      </c>
      <c r="D1154" s="922" t="s">
        <v>994</v>
      </c>
      <c r="E1154" s="936">
        <v>0</v>
      </c>
      <c r="F1154" s="947">
        <v>44196</v>
      </c>
      <c r="G1154" s="923">
        <v>4470.1539221014491</v>
      </c>
      <c r="H1154" s="929">
        <v>8.3333333333333332E-3</v>
      </c>
      <c r="I1154" s="929">
        <v>0.25</v>
      </c>
      <c r="J1154" s="923">
        <v>3352.6154415760866</v>
      </c>
      <c r="K1154" s="922">
        <v>1</v>
      </c>
      <c r="L1154" s="923">
        <v>0</v>
      </c>
      <c r="M1154" s="923" t="str">
        <f t="shared" si="17"/>
        <v/>
      </c>
    </row>
    <row r="1155" spans="2:13" ht="75">
      <c r="B1155" s="921" t="s">
        <v>988</v>
      </c>
      <c r="C1155" s="921" t="s">
        <v>985</v>
      </c>
      <c r="D1155" s="922" t="s">
        <v>986</v>
      </c>
      <c r="E1155" s="936">
        <v>1</v>
      </c>
      <c r="F1155" s="947">
        <v>44196</v>
      </c>
      <c r="G1155" s="923">
        <v>79.964876431669467</v>
      </c>
      <c r="H1155" s="929">
        <v>8.3333333333333332E-3</v>
      </c>
      <c r="I1155" s="929">
        <v>0.25</v>
      </c>
      <c r="J1155" s="923">
        <v>59.9736573237521</v>
      </c>
      <c r="K1155" s="922">
        <v>1</v>
      </c>
      <c r="L1155" s="923">
        <v>59.9736573237521</v>
      </c>
      <c r="M1155" s="923">
        <f t="shared" si="17"/>
        <v>7.9964876431669474</v>
      </c>
    </row>
    <row r="1156" spans="2:13" ht="75">
      <c r="B1156" s="921" t="s">
        <v>984</v>
      </c>
      <c r="C1156" s="921" t="s">
        <v>985</v>
      </c>
      <c r="D1156" s="922" t="s">
        <v>986</v>
      </c>
      <c r="E1156" s="936">
        <v>1</v>
      </c>
      <c r="F1156" s="947">
        <v>44196</v>
      </c>
      <c r="G1156" s="923">
        <v>913.20698610554393</v>
      </c>
      <c r="H1156" s="929">
        <v>8.3333333333333332E-3</v>
      </c>
      <c r="I1156" s="929">
        <v>0.25</v>
      </c>
      <c r="J1156" s="923">
        <v>684.90523957915798</v>
      </c>
      <c r="K1156" s="922">
        <v>1</v>
      </c>
      <c r="L1156" s="923">
        <v>684.90523957915798</v>
      </c>
      <c r="M1156" s="923">
        <f t="shared" si="17"/>
        <v>91.320698610554402</v>
      </c>
    </row>
    <row r="1157" spans="2:13" ht="75">
      <c r="B1157" s="921" t="s">
        <v>984</v>
      </c>
      <c r="C1157" s="921" t="s">
        <v>985</v>
      </c>
      <c r="D1157" s="922" t="s">
        <v>986</v>
      </c>
      <c r="E1157" s="936">
        <v>1</v>
      </c>
      <c r="F1157" s="947">
        <v>44196</v>
      </c>
      <c r="G1157" s="923">
        <v>1369.810479158316</v>
      </c>
      <c r="H1157" s="929">
        <v>8.3333333333333332E-3</v>
      </c>
      <c r="I1157" s="929">
        <v>0.25</v>
      </c>
      <c r="J1157" s="923">
        <v>1027.3578593687371</v>
      </c>
      <c r="K1157" s="922">
        <v>1</v>
      </c>
      <c r="L1157" s="923">
        <v>1027.3578593687371</v>
      </c>
      <c r="M1157" s="923">
        <f t="shared" si="17"/>
        <v>136.9810479158316</v>
      </c>
    </row>
    <row r="1158" spans="2:13" ht="75">
      <c r="B1158" s="921" t="s">
        <v>984</v>
      </c>
      <c r="C1158" s="921" t="s">
        <v>985</v>
      </c>
      <c r="D1158" s="922" t="s">
        <v>986</v>
      </c>
      <c r="E1158" s="936">
        <v>1</v>
      </c>
      <c r="F1158" s="947">
        <v>44196</v>
      </c>
      <c r="G1158" s="923">
        <v>456.60349305277197</v>
      </c>
      <c r="H1158" s="929">
        <v>8.3333333333333332E-3</v>
      </c>
      <c r="I1158" s="929">
        <v>0.25</v>
      </c>
      <c r="J1158" s="923">
        <v>342.45261978957899</v>
      </c>
      <c r="K1158" s="922">
        <v>1</v>
      </c>
      <c r="L1158" s="923">
        <v>342.45261978957899</v>
      </c>
      <c r="M1158" s="923">
        <f t="shared" si="17"/>
        <v>45.660349305277201</v>
      </c>
    </row>
    <row r="1159" spans="2:13" ht="75">
      <c r="B1159" s="921" t="s">
        <v>984</v>
      </c>
      <c r="C1159" s="921" t="s">
        <v>985</v>
      </c>
      <c r="D1159" s="922" t="s">
        <v>986</v>
      </c>
      <c r="E1159" s="936">
        <v>1</v>
      </c>
      <c r="F1159" s="947">
        <v>44196</v>
      </c>
      <c r="G1159" s="923">
        <v>456.60349305277197</v>
      </c>
      <c r="H1159" s="929">
        <v>8.3333333333333332E-3</v>
      </c>
      <c r="I1159" s="929">
        <v>0.25</v>
      </c>
      <c r="J1159" s="923">
        <v>342.45261978957899</v>
      </c>
      <c r="K1159" s="922">
        <v>1</v>
      </c>
      <c r="L1159" s="923">
        <v>342.45261978957899</v>
      </c>
      <c r="M1159" s="923">
        <f t="shared" si="17"/>
        <v>45.660349305277201</v>
      </c>
    </row>
    <row r="1160" spans="2:13" ht="75">
      <c r="B1160" s="921" t="s">
        <v>984</v>
      </c>
      <c r="C1160" s="921" t="s">
        <v>985</v>
      </c>
      <c r="D1160" s="922" t="s">
        <v>986</v>
      </c>
      <c r="E1160" s="936">
        <v>1</v>
      </c>
      <c r="F1160" s="947">
        <v>44196</v>
      </c>
      <c r="G1160" s="923">
        <v>456.60349305277197</v>
      </c>
      <c r="H1160" s="929">
        <v>8.3333333333333332E-3</v>
      </c>
      <c r="I1160" s="929">
        <v>0.25</v>
      </c>
      <c r="J1160" s="923">
        <v>342.45261978957899</v>
      </c>
      <c r="K1160" s="922">
        <v>1</v>
      </c>
      <c r="L1160" s="923">
        <v>342.45261978957899</v>
      </c>
      <c r="M1160" s="923">
        <f t="shared" si="17"/>
        <v>45.660349305277201</v>
      </c>
    </row>
    <row r="1161" spans="2:13" ht="75">
      <c r="B1161" s="921" t="s">
        <v>987</v>
      </c>
      <c r="C1161" s="921" t="s">
        <v>985</v>
      </c>
      <c r="D1161" s="922" t="s">
        <v>986</v>
      </c>
      <c r="E1161" s="936">
        <v>1</v>
      </c>
      <c r="F1161" s="947">
        <v>44196</v>
      </c>
      <c r="G1161" s="923">
        <v>4455.2883638908506</v>
      </c>
      <c r="H1161" s="929">
        <v>8.3333333333333332E-3</v>
      </c>
      <c r="I1161" s="929">
        <v>0.25</v>
      </c>
      <c r="J1161" s="923">
        <v>3341.4662729181382</v>
      </c>
      <c r="K1161" s="922">
        <v>1</v>
      </c>
      <c r="L1161" s="923">
        <v>3341.4662729181382</v>
      </c>
      <c r="M1161" s="923">
        <f t="shared" si="17"/>
        <v>445.52883638908509</v>
      </c>
    </row>
    <row r="1162" spans="2:13" ht="75">
      <c r="B1162" s="921" t="s">
        <v>987</v>
      </c>
      <c r="C1162" s="921" t="s">
        <v>985</v>
      </c>
      <c r="D1162" s="922" t="s">
        <v>986</v>
      </c>
      <c r="E1162" s="936">
        <v>1</v>
      </c>
      <c r="F1162" s="947">
        <v>44196</v>
      </c>
      <c r="G1162" s="923">
        <v>1485.0961212969503</v>
      </c>
      <c r="H1162" s="929">
        <v>8.3333333333333332E-3</v>
      </c>
      <c r="I1162" s="929">
        <v>0.25</v>
      </c>
      <c r="J1162" s="923">
        <v>1113.8220909727127</v>
      </c>
      <c r="K1162" s="922">
        <v>1</v>
      </c>
      <c r="L1162" s="923">
        <v>1113.8220909727127</v>
      </c>
      <c r="M1162" s="923">
        <f t="shared" si="17"/>
        <v>148.50961212969503</v>
      </c>
    </row>
    <row r="1163" spans="2:13" ht="75">
      <c r="B1163" s="921" t="s">
        <v>987</v>
      </c>
      <c r="C1163" s="921" t="s">
        <v>985</v>
      </c>
      <c r="D1163" s="922" t="s">
        <v>986</v>
      </c>
      <c r="E1163" s="936">
        <v>1</v>
      </c>
      <c r="F1163" s="947">
        <v>44196</v>
      </c>
      <c r="G1163" s="923">
        <v>1485.0961212969503</v>
      </c>
      <c r="H1163" s="929">
        <v>8.3333333333333332E-3</v>
      </c>
      <c r="I1163" s="929">
        <v>0.25</v>
      </c>
      <c r="J1163" s="923">
        <v>1113.8220909727127</v>
      </c>
      <c r="K1163" s="922">
        <v>1</v>
      </c>
      <c r="L1163" s="923">
        <v>1113.8220909727127</v>
      </c>
      <c r="M1163" s="923">
        <f t="shared" ref="M1163:M1226" si="18">IF(L1163=0,"",IF(I1163=100%,0,(H1163*12)*(G1163*E1163*K1163)))</f>
        <v>148.50961212969503</v>
      </c>
    </row>
    <row r="1164" spans="2:13" ht="75">
      <c r="B1164" s="921" t="s">
        <v>988</v>
      </c>
      <c r="C1164" s="921" t="s">
        <v>985</v>
      </c>
      <c r="D1164" s="922" t="s">
        <v>986</v>
      </c>
      <c r="E1164" s="936">
        <v>1</v>
      </c>
      <c r="F1164" s="947">
        <v>44196</v>
      </c>
      <c r="G1164" s="923">
        <v>1279.4380229067115</v>
      </c>
      <c r="H1164" s="929">
        <v>8.3333333333333332E-3</v>
      </c>
      <c r="I1164" s="929">
        <v>0.25</v>
      </c>
      <c r="J1164" s="923">
        <v>959.5785171800336</v>
      </c>
      <c r="K1164" s="922">
        <v>1</v>
      </c>
      <c r="L1164" s="923">
        <v>959.5785171800336</v>
      </c>
      <c r="M1164" s="923">
        <f t="shared" si="18"/>
        <v>127.94380229067116</v>
      </c>
    </row>
    <row r="1165" spans="2:13" ht="75">
      <c r="B1165" s="921" t="s">
        <v>988</v>
      </c>
      <c r="C1165" s="921" t="s">
        <v>985</v>
      </c>
      <c r="D1165" s="922" t="s">
        <v>986</v>
      </c>
      <c r="E1165" s="936">
        <v>1</v>
      </c>
      <c r="F1165" s="947">
        <v>44196</v>
      </c>
      <c r="G1165" s="923">
        <v>5677.506226648532</v>
      </c>
      <c r="H1165" s="929">
        <v>8.3333333333333332E-3</v>
      </c>
      <c r="I1165" s="929">
        <v>0.25</v>
      </c>
      <c r="J1165" s="923">
        <v>4258.1296699863988</v>
      </c>
      <c r="K1165" s="922">
        <v>1</v>
      </c>
      <c r="L1165" s="923">
        <v>4258.1296699863988</v>
      </c>
      <c r="M1165" s="923">
        <f t="shared" si="18"/>
        <v>567.75062266485327</v>
      </c>
    </row>
    <row r="1166" spans="2:13" ht="75">
      <c r="B1166" s="921" t="s">
        <v>988</v>
      </c>
      <c r="C1166" s="921" t="s">
        <v>985</v>
      </c>
      <c r="D1166" s="922" t="s">
        <v>986</v>
      </c>
      <c r="E1166" s="936">
        <v>1</v>
      </c>
      <c r="F1166" s="947">
        <v>44196</v>
      </c>
      <c r="G1166" s="923">
        <v>5757.4711030802018</v>
      </c>
      <c r="H1166" s="929">
        <v>8.3333333333333332E-3</v>
      </c>
      <c r="I1166" s="929">
        <v>0.25</v>
      </c>
      <c r="J1166" s="923">
        <v>4318.1033273101511</v>
      </c>
      <c r="K1166" s="922">
        <v>1</v>
      </c>
      <c r="L1166" s="923">
        <v>4318.1033273101511</v>
      </c>
      <c r="M1166" s="923">
        <f t="shared" si="18"/>
        <v>575.74711030802018</v>
      </c>
    </row>
    <row r="1167" spans="2:13" ht="75">
      <c r="B1167" s="921" t="s">
        <v>988</v>
      </c>
      <c r="C1167" s="921" t="s">
        <v>985</v>
      </c>
      <c r="D1167" s="922" t="s">
        <v>986</v>
      </c>
      <c r="E1167" s="936">
        <v>1</v>
      </c>
      <c r="F1167" s="947">
        <v>44196</v>
      </c>
      <c r="G1167" s="923">
        <v>9755.7149246636745</v>
      </c>
      <c r="H1167" s="929">
        <v>8.3333333333333332E-3</v>
      </c>
      <c r="I1167" s="929">
        <v>0.25</v>
      </c>
      <c r="J1167" s="923">
        <v>7316.7861934977554</v>
      </c>
      <c r="K1167" s="922">
        <v>1</v>
      </c>
      <c r="L1167" s="923">
        <v>7316.7861934977554</v>
      </c>
      <c r="M1167" s="923">
        <f t="shared" si="18"/>
        <v>975.57149246636754</v>
      </c>
    </row>
    <row r="1168" spans="2:13" ht="75">
      <c r="B1168" s="921" t="s">
        <v>988</v>
      </c>
      <c r="C1168" s="921" t="s">
        <v>985</v>
      </c>
      <c r="D1168" s="922" t="s">
        <v>986</v>
      </c>
      <c r="E1168" s="936">
        <v>1</v>
      </c>
      <c r="F1168" s="947">
        <v>44196</v>
      </c>
      <c r="G1168" s="923">
        <v>10395.433936117031</v>
      </c>
      <c r="H1168" s="929">
        <v>8.3333333333333332E-3</v>
      </c>
      <c r="I1168" s="929">
        <v>0.25</v>
      </c>
      <c r="J1168" s="923">
        <v>7796.5754520877736</v>
      </c>
      <c r="K1168" s="922">
        <v>1</v>
      </c>
      <c r="L1168" s="923">
        <v>7796.5754520877736</v>
      </c>
      <c r="M1168" s="923">
        <f t="shared" si="18"/>
        <v>1039.5433936117031</v>
      </c>
    </row>
    <row r="1169" spans="2:13" ht="75">
      <c r="B1169" s="921" t="s">
        <v>988</v>
      </c>
      <c r="C1169" s="921" t="s">
        <v>985</v>
      </c>
      <c r="D1169" s="922" t="s">
        <v>986</v>
      </c>
      <c r="E1169" s="936">
        <v>1</v>
      </c>
      <c r="F1169" s="947">
        <v>44196</v>
      </c>
      <c r="G1169" s="923">
        <v>39662.578710108057</v>
      </c>
      <c r="H1169" s="929">
        <v>8.3333333333333332E-3</v>
      </c>
      <c r="I1169" s="929">
        <v>0.25</v>
      </c>
      <c r="J1169" s="923">
        <v>29746.934032581041</v>
      </c>
      <c r="K1169" s="922">
        <v>1</v>
      </c>
      <c r="L1169" s="923">
        <v>29746.934032581041</v>
      </c>
      <c r="M1169" s="923">
        <f t="shared" si="18"/>
        <v>3966.257871010806</v>
      </c>
    </row>
    <row r="1170" spans="2:13" ht="75">
      <c r="B1170" s="921" t="s">
        <v>988</v>
      </c>
      <c r="C1170" s="921" t="s">
        <v>985</v>
      </c>
      <c r="D1170" s="922" t="s">
        <v>986</v>
      </c>
      <c r="E1170" s="936">
        <v>1</v>
      </c>
      <c r="F1170" s="947">
        <v>44196</v>
      </c>
      <c r="G1170" s="923">
        <v>22550.095153730788</v>
      </c>
      <c r="H1170" s="929">
        <v>8.3333333333333332E-3</v>
      </c>
      <c r="I1170" s="929">
        <v>0.25</v>
      </c>
      <c r="J1170" s="923">
        <v>16912.571365298092</v>
      </c>
      <c r="K1170" s="922">
        <v>1</v>
      </c>
      <c r="L1170" s="923">
        <v>16912.571365298092</v>
      </c>
      <c r="M1170" s="923">
        <f t="shared" si="18"/>
        <v>2255.009515373079</v>
      </c>
    </row>
    <row r="1171" spans="2:13" ht="75">
      <c r="B1171" s="921" t="s">
        <v>988</v>
      </c>
      <c r="C1171" s="921" t="s">
        <v>985</v>
      </c>
      <c r="D1171" s="922" t="s">
        <v>986</v>
      </c>
      <c r="E1171" s="936">
        <v>1</v>
      </c>
      <c r="F1171" s="947">
        <v>44196</v>
      </c>
      <c r="G1171" s="923">
        <v>40062.403092266402</v>
      </c>
      <c r="H1171" s="929">
        <v>8.3333333333333332E-3</v>
      </c>
      <c r="I1171" s="929">
        <v>0.25</v>
      </c>
      <c r="J1171" s="923">
        <v>30046.8023191998</v>
      </c>
      <c r="K1171" s="922">
        <v>1</v>
      </c>
      <c r="L1171" s="923">
        <v>30046.8023191998</v>
      </c>
      <c r="M1171" s="923">
        <f t="shared" si="18"/>
        <v>4006.2403092266404</v>
      </c>
    </row>
    <row r="1172" spans="2:13" ht="75">
      <c r="B1172" s="921" t="s">
        <v>988</v>
      </c>
      <c r="C1172" s="921" t="s">
        <v>985</v>
      </c>
      <c r="D1172" s="922" t="s">
        <v>986</v>
      </c>
      <c r="E1172" s="936">
        <v>1</v>
      </c>
      <c r="F1172" s="947">
        <v>44196</v>
      </c>
      <c r="G1172" s="923">
        <v>22390.165400867452</v>
      </c>
      <c r="H1172" s="929">
        <v>8.3333333333333332E-3</v>
      </c>
      <c r="I1172" s="929">
        <v>0.25</v>
      </c>
      <c r="J1172" s="923">
        <v>16792.624050650589</v>
      </c>
      <c r="K1172" s="922">
        <v>1</v>
      </c>
      <c r="L1172" s="923">
        <v>16792.624050650589</v>
      </c>
      <c r="M1172" s="923">
        <f t="shared" si="18"/>
        <v>2239.0165400867454</v>
      </c>
    </row>
    <row r="1173" spans="2:13" ht="75">
      <c r="B1173" s="921" t="s">
        <v>988</v>
      </c>
      <c r="C1173" s="921" t="s">
        <v>985</v>
      </c>
      <c r="D1173" s="922" t="s">
        <v>986</v>
      </c>
      <c r="E1173" s="936">
        <v>1</v>
      </c>
      <c r="F1173" s="947">
        <v>44196</v>
      </c>
      <c r="G1173" s="923">
        <v>79.964876431669467</v>
      </c>
      <c r="H1173" s="929">
        <v>8.3333333333333332E-3</v>
      </c>
      <c r="I1173" s="929">
        <v>0.25</v>
      </c>
      <c r="J1173" s="923">
        <v>59.9736573237521</v>
      </c>
      <c r="K1173" s="922">
        <v>1</v>
      </c>
      <c r="L1173" s="923">
        <v>59.9736573237521</v>
      </c>
      <c r="M1173" s="923">
        <f t="shared" si="18"/>
        <v>7.9964876431669474</v>
      </c>
    </row>
    <row r="1174" spans="2:13" ht="75">
      <c r="B1174" s="921" t="s">
        <v>988</v>
      </c>
      <c r="C1174" s="921" t="s">
        <v>985</v>
      </c>
      <c r="D1174" s="922" t="s">
        <v>986</v>
      </c>
      <c r="E1174" s="936">
        <v>1</v>
      </c>
      <c r="F1174" s="947">
        <v>44196</v>
      </c>
      <c r="G1174" s="923">
        <v>79.964876431669467</v>
      </c>
      <c r="H1174" s="929">
        <v>8.3333333333333332E-3</v>
      </c>
      <c r="I1174" s="929">
        <v>0.25</v>
      </c>
      <c r="J1174" s="923">
        <v>59.9736573237521</v>
      </c>
      <c r="K1174" s="922">
        <v>1</v>
      </c>
      <c r="L1174" s="923">
        <v>59.9736573237521</v>
      </c>
      <c r="M1174" s="923">
        <f t="shared" si="18"/>
        <v>7.9964876431669474</v>
      </c>
    </row>
    <row r="1175" spans="2:13" ht="75">
      <c r="B1175" s="921" t="s">
        <v>988</v>
      </c>
      <c r="C1175" s="921" t="s">
        <v>985</v>
      </c>
      <c r="D1175" s="922" t="s">
        <v>986</v>
      </c>
      <c r="E1175" s="936">
        <v>1</v>
      </c>
      <c r="F1175" s="947">
        <v>44196</v>
      </c>
      <c r="G1175" s="923">
        <v>239.8946292950084</v>
      </c>
      <c r="H1175" s="929">
        <v>8.3333333333333332E-3</v>
      </c>
      <c r="I1175" s="929">
        <v>0.25</v>
      </c>
      <c r="J1175" s="923">
        <v>179.92097197125631</v>
      </c>
      <c r="K1175" s="922">
        <v>1</v>
      </c>
      <c r="L1175" s="923">
        <v>179.92097197125631</v>
      </c>
      <c r="M1175" s="923">
        <f t="shared" si="18"/>
        <v>23.989462929500842</v>
      </c>
    </row>
    <row r="1176" spans="2:13" ht="75">
      <c r="B1176" s="921" t="s">
        <v>988</v>
      </c>
      <c r="C1176" s="921" t="s">
        <v>985</v>
      </c>
      <c r="D1176" s="922" t="s">
        <v>986</v>
      </c>
      <c r="E1176" s="936">
        <v>1</v>
      </c>
      <c r="F1176" s="947">
        <v>44196</v>
      </c>
      <c r="G1176" s="923">
        <v>79.964876431669467</v>
      </c>
      <c r="H1176" s="929">
        <v>8.3333333333333332E-3</v>
      </c>
      <c r="I1176" s="929">
        <v>0.25</v>
      </c>
      <c r="J1176" s="923">
        <v>59.9736573237521</v>
      </c>
      <c r="K1176" s="922">
        <v>1</v>
      </c>
      <c r="L1176" s="923">
        <v>59.9736573237521</v>
      </c>
      <c r="M1176" s="923">
        <f t="shared" si="18"/>
        <v>7.9964876431669474</v>
      </c>
    </row>
    <row r="1177" spans="2:13" ht="75">
      <c r="B1177" s="921" t="s">
        <v>988</v>
      </c>
      <c r="C1177" s="921" t="s">
        <v>985</v>
      </c>
      <c r="D1177" s="922" t="s">
        <v>986</v>
      </c>
      <c r="E1177" s="936">
        <v>1</v>
      </c>
      <c r="F1177" s="947">
        <v>44196</v>
      </c>
      <c r="G1177" s="923">
        <v>399.82438215834736</v>
      </c>
      <c r="H1177" s="929">
        <v>8.3333333333333332E-3</v>
      </c>
      <c r="I1177" s="929">
        <v>0.25</v>
      </c>
      <c r="J1177" s="923">
        <v>299.86828661876052</v>
      </c>
      <c r="K1177" s="922">
        <v>1</v>
      </c>
      <c r="L1177" s="923">
        <v>299.86828661876052</v>
      </c>
      <c r="M1177" s="923">
        <f t="shared" si="18"/>
        <v>39.98243821583474</v>
      </c>
    </row>
    <row r="1178" spans="2:13" ht="75">
      <c r="B1178" s="921" t="s">
        <v>988</v>
      </c>
      <c r="C1178" s="921" t="s">
        <v>985</v>
      </c>
      <c r="D1178" s="922" t="s">
        <v>986</v>
      </c>
      <c r="E1178" s="936">
        <v>1</v>
      </c>
      <c r="F1178" s="947">
        <v>44196</v>
      </c>
      <c r="G1178" s="923">
        <v>479.7892585900168</v>
      </c>
      <c r="H1178" s="929">
        <v>8.3333333333333332E-3</v>
      </c>
      <c r="I1178" s="929">
        <v>0.25</v>
      </c>
      <c r="J1178" s="923">
        <v>359.84194394251261</v>
      </c>
      <c r="K1178" s="922">
        <v>1</v>
      </c>
      <c r="L1178" s="923">
        <v>359.84194394251261</v>
      </c>
      <c r="M1178" s="923">
        <f t="shared" si="18"/>
        <v>47.978925859001684</v>
      </c>
    </row>
    <row r="1179" spans="2:13" ht="75">
      <c r="B1179" s="921" t="s">
        <v>988</v>
      </c>
      <c r="C1179" s="921" t="s">
        <v>985</v>
      </c>
      <c r="D1179" s="922" t="s">
        <v>986</v>
      </c>
      <c r="E1179" s="936">
        <v>1</v>
      </c>
      <c r="F1179" s="947">
        <v>44196</v>
      </c>
      <c r="G1179" s="923">
        <v>559.75413502168624</v>
      </c>
      <c r="H1179" s="929">
        <v>8.3333333333333332E-3</v>
      </c>
      <c r="I1179" s="929">
        <v>0.25</v>
      </c>
      <c r="J1179" s="923">
        <v>419.81560126626471</v>
      </c>
      <c r="K1179" s="922">
        <v>1</v>
      </c>
      <c r="L1179" s="923">
        <v>419.81560126626471</v>
      </c>
      <c r="M1179" s="923">
        <f t="shared" si="18"/>
        <v>55.975413502168628</v>
      </c>
    </row>
    <row r="1180" spans="2:13" ht="75">
      <c r="B1180" s="921" t="s">
        <v>988</v>
      </c>
      <c r="C1180" s="921" t="s">
        <v>985</v>
      </c>
      <c r="D1180" s="922" t="s">
        <v>986</v>
      </c>
      <c r="E1180" s="936">
        <v>1</v>
      </c>
      <c r="F1180" s="947">
        <v>44196</v>
      </c>
      <c r="G1180" s="923">
        <v>239.8946292950084</v>
      </c>
      <c r="H1180" s="929">
        <v>8.3333333333333332E-3</v>
      </c>
      <c r="I1180" s="929">
        <v>0.25</v>
      </c>
      <c r="J1180" s="923">
        <v>179.92097197125631</v>
      </c>
      <c r="K1180" s="922">
        <v>1</v>
      </c>
      <c r="L1180" s="923">
        <v>179.92097197125631</v>
      </c>
      <c r="M1180" s="923">
        <f t="shared" si="18"/>
        <v>23.989462929500842</v>
      </c>
    </row>
    <row r="1181" spans="2:13" ht="75">
      <c r="B1181" s="921" t="s">
        <v>991</v>
      </c>
      <c r="C1181" s="921" t="s">
        <v>985</v>
      </c>
      <c r="D1181" s="922" t="s">
        <v>986</v>
      </c>
      <c r="E1181" s="936">
        <v>1</v>
      </c>
      <c r="F1181" s="947">
        <v>44196</v>
      </c>
      <c r="G1181" s="923">
        <v>3671.3612929430783</v>
      </c>
      <c r="H1181" s="929">
        <v>8.3333333333333332E-3</v>
      </c>
      <c r="I1181" s="929">
        <v>0.25</v>
      </c>
      <c r="J1181" s="923">
        <v>2753.5209697073087</v>
      </c>
      <c r="K1181" s="922">
        <v>1</v>
      </c>
      <c r="L1181" s="923">
        <v>2753.5209697073087</v>
      </c>
      <c r="M1181" s="923">
        <f t="shared" si="18"/>
        <v>367.13612929430786</v>
      </c>
    </row>
    <row r="1182" spans="2:13" ht="75">
      <c r="B1182" s="921" t="s">
        <v>991</v>
      </c>
      <c r="C1182" s="921" t="s">
        <v>985</v>
      </c>
      <c r="D1182" s="922" t="s">
        <v>986</v>
      </c>
      <c r="E1182" s="936">
        <v>1</v>
      </c>
      <c r="F1182" s="947">
        <v>44196</v>
      </c>
      <c r="G1182" s="923">
        <v>3671.3612929430783</v>
      </c>
      <c r="H1182" s="929">
        <v>8.3333333333333332E-3</v>
      </c>
      <c r="I1182" s="929">
        <v>0.25</v>
      </c>
      <c r="J1182" s="923">
        <v>2753.5209697073087</v>
      </c>
      <c r="K1182" s="922">
        <v>1</v>
      </c>
      <c r="L1182" s="923">
        <v>2753.5209697073087</v>
      </c>
      <c r="M1182" s="923">
        <f t="shared" si="18"/>
        <v>367.13612929430786</v>
      </c>
    </row>
    <row r="1183" spans="2:13" ht="75">
      <c r="B1183" s="921" t="s">
        <v>988</v>
      </c>
      <c r="C1183" s="921" t="s">
        <v>985</v>
      </c>
      <c r="D1183" s="922" t="s">
        <v>986</v>
      </c>
      <c r="E1183" s="936">
        <v>1</v>
      </c>
      <c r="F1183" s="947">
        <v>44196</v>
      </c>
      <c r="G1183" s="923">
        <v>79.964876431669467</v>
      </c>
      <c r="H1183" s="929">
        <v>8.3333333333333332E-3</v>
      </c>
      <c r="I1183" s="929">
        <v>0.25</v>
      </c>
      <c r="J1183" s="923">
        <v>59.9736573237521</v>
      </c>
      <c r="K1183" s="922">
        <v>1</v>
      </c>
      <c r="L1183" s="923">
        <v>59.9736573237521</v>
      </c>
      <c r="M1183" s="923">
        <f t="shared" si="18"/>
        <v>7.9964876431669474</v>
      </c>
    </row>
    <row r="1184" spans="2:13" ht="75">
      <c r="B1184" s="921" t="s">
        <v>996</v>
      </c>
      <c r="C1184" s="921" t="s">
        <v>985</v>
      </c>
      <c r="D1184" s="922" t="s">
        <v>994</v>
      </c>
      <c r="E1184" s="936">
        <v>0</v>
      </c>
      <c r="F1184" s="947">
        <v>44196</v>
      </c>
      <c r="G1184" s="923">
        <v>81.254742382271473</v>
      </c>
      <c r="H1184" s="929">
        <v>8.3333333333333332E-3</v>
      </c>
      <c r="I1184" s="929">
        <v>0.25</v>
      </c>
      <c r="J1184" s="923">
        <v>60.941056786703605</v>
      </c>
      <c r="K1184" s="922">
        <v>1</v>
      </c>
      <c r="L1184" s="923">
        <v>0</v>
      </c>
      <c r="M1184" s="923" t="str">
        <f t="shared" si="18"/>
        <v/>
      </c>
    </row>
    <row r="1185" spans="2:13" ht="75">
      <c r="B1185" s="921" t="s">
        <v>984</v>
      </c>
      <c r="C1185" s="921" t="s">
        <v>985</v>
      </c>
      <c r="D1185" s="922" t="s">
        <v>986</v>
      </c>
      <c r="E1185" s="936">
        <v>1</v>
      </c>
      <c r="F1185" s="947">
        <v>44196</v>
      </c>
      <c r="G1185" s="923">
        <v>913.20698610554393</v>
      </c>
      <c r="H1185" s="929">
        <v>8.3333333333333332E-3</v>
      </c>
      <c r="I1185" s="929">
        <v>0.25</v>
      </c>
      <c r="J1185" s="923">
        <v>684.90523957915798</v>
      </c>
      <c r="K1185" s="922">
        <v>1</v>
      </c>
      <c r="L1185" s="923">
        <v>684.90523957915798</v>
      </c>
      <c r="M1185" s="923">
        <f t="shared" si="18"/>
        <v>91.320698610554402</v>
      </c>
    </row>
    <row r="1186" spans="2:13" ht="75">
      <c r="B1186" s="921" t="s">
        <v>984</v>
      </c>
      <c r="C1186" s="921" t="s">
        <v>985</v>
      </c>
      <c r="D1186" s="922" t="s">
        <v>986</v>
      </c>
      <c r="E1186" s="936">
        <v>1</v>
      </c>
      <c r="F1186" s="947">
        <v>44196</v>
      </c>
      <c r="G1186" s="923">
        <v>456.60349305277197</v>
      </c>
      <c r="H1186" s="929">
        <v>8.3333333333333332E-3</v>
      </c>
      <c r="I1186" s="929">
        <v>0.25</v>
      </c>
      <c r="J1186" s="923">
        <v>342.45261978957899</v>
      </c>
      <c r="K1186" s="922">
        <v>1</v>
      </c>
      <c r="L1186" s="923">
        <v>342.45261978957899</v>
      </c>
      <c r="M1186" s="923">
        <f t="shared" si="18"/>
        <v>45.660349305277201</v>
      </c>
    </row>
    <row r="1187" spans="2:13" ht="75">
      <c r="B1187" s="921" t="s">
        <v>984</v>
      </c>
      <c r="C1187" s="921" t="s">
        <v>985</v>
      </c>
      <c r="D1187" s="922" t="s">
        <v>986</v>
      </c>
      <c r="E1187" s="936">
        <v>1</v>
      </c>
      <c r="F1187" s="947">
        <v>44196</v>
      </c>
      <c r="G1187" s="923">
        <v>456.60349305277197</v>
      </c>
      <c r="H1187" s="929">
        <v>8.3333333333333332E-3</v>
      </c>
      <c r="I1187" s="929">
        <v>0.25</v>
      </c>
      <c r="J1187" s="923">
        <v>342.45261978957899</v>
      </c>
      <c r="K1187" s="922">
        <v>1</v>
      </c>
      <c r="L1187" s="923">
        <v>342.45261978957899</v>
      </c>
      <c r="M1187" s="923">
        <f t="shared" si="18"/>
        <v>45.660349305277201</v>
      </c>
    </row>
    <row r="1188" spans="2:13" ht="75">
      <c r="B1188" s="921" t="s">
        <v>987</v>
      </c>
      <c r="C1188" s="921" t="s">
        <v>985</v>
      </c>
      <c r="D1188" s="922" t="s">
        <v>986</v>
      </c>
      <c r="E1188" s="936">
        <v>1</v>
      </c>
      <c r="F1188" s="947">
        <v>44196</v>
      </c>
      <c r="G1188" s="923">
        <v>1485.0961212969503</v>
      </c>
      <c r="H1188" s="929">
        <v>8.3333333333333332E-3</v>
      </c>
      <c r="I1188" s="929">
        <v>0.25</v>
      </c>
      <c r="J1188" s="923">
        <v>1113.8220909727127</v>
      </c>
      <c r="K1188" s="922">
        <v>1</v>
      </c>
      <c r="L1188" s="923">
        <v>1113.8220909727127</v>
      </c>
      <c r="M1188" s="923">
        <f t="shared" si="18"/>
        <v>148.50961212969503</v>
      </c>
    </row>
    <row r="1189" spans="2:13" ht="75">
      <c r="B1189" s="921" t="s">
        <v>987</v>
      </c>
      <c r="C1189" s="921" t="s">
        <v>985</v>
      </c>
      <c r="D1189" s="922" t="s">
        <v>986</v>
      </c>
      <c r="E1189" s="936">
        <v>1</v>
      </c>
      <c r="F1189" s="947">
        <v>44196</v>
      </c>
      <c r="G1189" s="923">
        <v>1485.0961212969503</v>
      </c>
      <c r="H1189" s="929">
        <v>8.3333333333333332E-3</v>
      </c>
      <c r="I1189" s="929">
        <v>0.25</v>
      </c>
      <c r="J1189" s="923">
        <v>1113.8220909727127</v>
      </c>
      <c r="K1189" s="922">
        <v>1</v>
      </c>
      <c r="L1189" s="923">
        <v>1113.8220909727127</v>
      </c>
      <c r="M1189" s="923">
        <f t="shared" si="18"/>
        <v>148.50961212969503</v>
      </c>
    </row>
    <row r="1190" spans="2:13" ht="75">
      <c r="B1190" s="921" t="s">
        <v>988</v>
      </c>
      <c r="C1190" s="921" t="s">
        <v>985</v>
      </c>
      <c r="D1190" s="922" t="s">
        <v>986</v>
      </c>
      <c r="E1190" s="936">
        <v>1</v>
      </c>
      <c r="F1190" s="947">
        <v>44196</v>
      </c>
      <c r="G1190" s="923">
        <v>879.61364074836411</v>
      </c>
      <c r="H1190" s="929">
        <v>8.3333333333333332E-3</v>
      </c>
      <c r="I1190" s="929">
        <v>0.25</v>
      </c>
      <c r="J1190" s="923">
        <v>659.71023056127308</v>
      </c>
      <c r="K1190" s="922">
        <v>1</v>
      </c>
      <c r="L1190" s="923">
        <v>659.71023056127308</v>
      </c>
      <c r="M1190" s="923">
        <f t="shared" si="18"/>
        <v>87.961364074836411</v>
      </c>
    </row>
    <row r="1191" spans="2:13" ht="75">
      <c r="B1191" s="921" t="s">
        <v>988</v>
      </c>
      <c r="C1191" s="921" t="s">
        <v>985</v>
      </c>
      <c r="D1191" s="922" t="s">
        <v>986</v>
      </c>
      <c r="E1191" s="936">
        <v>1</v>
      </c>
      <c r="F1191" s="947">
        <v>44196</v>
      </c>
      <c r="G1191" s="923">
        <v>159.92975286333893</v>
      </c>
      <c r="H1191" s="929">
        <v>8.3333333333333332E-3</v>
      </c>
      <c r="I1191" s="929">
        <v>0.25</v>
      </c>
      <c r="J1191" s="923">
        <v>119.9473146475042</v>
      </c>
      <c r="K1191" s="922">
        <v>1</v>
      </c>
      <c r="L1191" s="923">
        <v>119.9473146475042</v>
      </c>
      <c r="M1191" s="923">
        <f t="shared" si="18"/>
        <v>15.992975286333895</v>
      </c>
    </row>
    <row r="1192" spans="2:13" ht="75">
      <c r="B1192" s="921" t="s">
        <v>988</v>
      </c>
      <c r="C1192" s="921" t="s">
        <v>985</v>
      </c>
      <c r="D1192" s="922" t="s">
        <v>986</v>
      </c>
      <c r="E1192" s="936">
        <v>1</v>
      </c>
      <c r="F1192" s="947">
        <v>44196</v>
      </c>
      <c r="G1192" s="923">
        <v>1679.2624050650588</v>
      </c>
      <c r="H1192" s="929">
        <v>8.3333333333333332E-3</v>
      </c>
      <c r="I1192" s="929">
        <v>0.25</v>
      </c>
      <c r="J1192" s="923">
        <v>1259.446803798794</v>
      </c>
      <c r="K1192" s="922">
        <v>1</v>
      </c>
      <c r="L1192" s="923">
        <v>1259.446803798794</v>
      </c>
      <c r="M1192" s="923">
        <f t="shared" si="18"/>
        <v>167.92624050650591</v>
      </c>
    </row>
    <row r="1193" spans="2:13" ht="75">
      <c r="B1193" s="921" t="s">
        <v>988</v>
      </c>
      <c r="C1193" s="921" t="s">
        <v>985</v>
      </c>
      <c r="D1193" s="922" t="s">
        <v>986</v>
      </c>
      <c r="E1193" s="936">
        <v>1</v>
      </c>
      <c r="F1193" s="947">
        <v>44196</v>
      </c>
      <c r="G1193" s="923">
        <v>24709.146817385867</v>
      </c>
      <c r="H1193" s="929">
        <v>8.3333333333333332E-3</v>
      </c>
      <c r="I1193" s="929">
        <v>0.25</v>
      </c>
      <c r="J1193" s="923">
        <v>18531.860113039402</v>
      </c>
      <c r="K1193" s="922">
        <v>1</v>
      </c>
      <c r="L1193" s="923">
        <v>18531.860113039402</v>
      </c>
      <c r="M1193" s="923">
        <f t="shared" si="18"/>
        <v>2470.9146817385868</v>
      </c>
    </row>
    <row r="1194" spans="2:13" ht="75">
      <c r="B1194" s="921" t="s">
        <v>988</v>
      </c>
      <c r="C1194" s="921" t="s">
        <v>985</v>
      </c>
      <c r="D1194" s="922" t="s">
        <v>986</v>
      </c>
      <c r="E1194" s="936">
        <v>1</v>
      </c>
      <c r="F1194" s="947">
        <v>44196</v>
      </c>
      <c r="G1194" s="923">
        <v>8236.3822724619549</v>
      </c>
      <c r="H1194" s="929">
        <v>8.3333333333333332E-3</v>
      </c>
      <c r="I1194" s="929">
        <v>0.25</v>
      </c>
      <c r="J1194" s="923">
        <v>6177.2867043464666</v>
      </c>
      <c r="K1194" s="922">
        <v>1</v>
      </c>
      <c r="L1194" s="923">
        <v>6177.2867043464666</v>
      </c>
      <c r="M1194" s="923">
        <f t="shared" si="18"/>
        <v>823.63822724619558</v>
      </c>
    </row>
    <row r="1195" spans="2:13" ht="75">
      <c r="B1195" s="921" t="s">
        <v>988</v>
      </c>
      <c r="C1195" s="921" t="s">
        <v>985</v>
      </c>
      <c r="D1195" s="922" t="s">
        <v>986</v>
      </c>
      <c r="E1195" s="936">
        <v>1</v>
      </c>
      <c r="F1195" s="947">
        <v>44196</v>
      </c>
      <c r="G1195" s="923">
        <v>15033.39676915386</v>
      </c>
      <c r="H1195" s="929">
        <v>8.3333333333333332E-3</v>
      </c>
      <c r="I1195" s="929">
        <v>0.25</v>
      </c>
      <c r="J1195" s="923">
        <v>11275.047576865396</v>
      </c>
      <c r="K1195" s="922">
        <v>1</v>
      </c>
      <c r="L1195" s="923">
        <v>11275.047576865396</v>
      </c>
      <c r="M1195" s="923">
        <f t="shared" si="18"/>
        <v>1503.339676915386</v>
      </c>
    </row>
    <row r="1196" spans="2:13" ht="75">
      <c r="B1196" s="921" t="s">
        <v>988</v>
      </c>
      <c r="C1196" s="921" t="s">
        <v>985</v>
      </c>
      <c r="D1196" s="922" t="s">
        <v>986</v>
      </c>
      <c r="E1196" s="936">
        <v>1</v>
      </c>
      <c r="F1196" s="947">
        <v>44196</v>
      </c>
      <c r="G1196" s="923">
        <v>4717.9277094684985</v>
      </c>
      <c r="H1196" s="929">
        <v>8.3333333333333332E-3</v>
      </c>
      <c r="I1196" s="929">
        <v>0.25</v>
      </c>
      <c r="J1196" s="923">
        <v>3538.4457821013739</v>
      </c>
      <c r="K1196" s="922">
        <v>1</v>
      </c>
      <c r="L1196" s="923">
        <v>3538.4457821013739</v>
      </c>
      <c r="M1196" s="923">
        <f t="shared" si="18"/>
        <v>471.79277094684988</v>
      </c>
    </row>
    <row r="1197" spans="2:13" ht="75">
      <c r="B1197" s="921" t="s">
        <v>988</v>
      </c>
      <c r="C1197" s="921" t="s">
        <v>985</v>
      </c>
      <c r="D1197" s="922" t="s">
        <v>986</v>
      </c>
      <c r="E1197" s="936">
        <v>1</v>
      </c>
      <c r="F1197" s="947">
        <v>44196</v>
      </c>
      <c r="G1197" s="923">
        <v>42301.419632353151</v>
      </c>
      <c r="H1197" s="929">
        <v>8.3333333333333332E-3</v>
      </c>
      <c r="I1197" s="929">
        <v>0.25</v>
      </c>
      <c r="J1197" s="923">
        <v>31726.064724264863</v>
      </c>
      <c r="K1197" s="922">
        <v>1</v>
      </c>
      <c r="L1197" s="923">
        <v>31726.064724264863</v>
      </c>
      <c r="M1197" s="923">
        <f t="shared" si="18"/>
        <v>4230.1419632353154</v>
      </c>
    </row>
    <row r="1198" spans="2:13" ht="75">
      <c r="B1198" s="921" t="s">
        <v>988</v>
      </c>
      <c r="C1198" s="921" t="s">
        <v>985</v>
      </c>
      <c r="D1198" s="922" t="s">
        <v>986</v>
      </c>
      <c r="E1198" s="936">
        <v>1</v>
      </c>
      <c r="F1198" s="947">
        <v>44196</v>
      </c>
      <c r="G1198" s="923">
        <v>12314.590970477098</v>
      </c>
      <c r="H1198" s="929">
        <v>8.3333333333333332E-3</v>
      </c>
      <c r="I1198" s="929">
        <v>0.25</v>
      </c>
      <c r="J1198" s="923">
        <v>9235.9432278578242</v>
      </c>
      <c r="K1198" s="922">
        <v>1</v>
      </c>
      <c r="L1198" s="923">
        <v>9235.9432278578242</v>
      </c>
      <c r="M1198" s="923">
        <f t="shared" si="18"/>
        <v>1231.45909704771</v>
      </c>
    </row>
    <row r="1199" spans="2:13" ht="75">
      <c r="B1199" s="921" t="s">
        <v>988</v>
      </c>
      <c r="C1199" s="921" t="s">
        <v>985</v>
      </c>
      <c r="D1199" s="922" t="s">
        <v>986</v>
      </c>
      <c r="E1199" s="936">
        <v>1</v>
      </c>
      <c r="F1199" s="947">
        <v>44196</v>
      </c>
      <c r="G1199" s="923">
        <v>23109.849288752477</v>
      </c>
      <c r="H1199" s="929">
        <v>8.3333333333333332E-3</v>
      </c>
      <c r="I1199" s="929">
        <v>0.25</v>
      </c>
      <c r="J1199" s="923">
        <v>17332.386966564358</v>
      </c>
      <c r="K1199" s="922">
        <v>1</v>
      </c>
      <c r="L1199" s="923">
        <v>17332.386966564358</v>
      </c>
      <c r="M1199" s="923">
        <f t="shared" si="18"/>
        <v>2310.984928875248</v>
      </c>
    </row>
    <row r="1200" spans="2:13" ht="75">
      <c r="B1200" s="921" t="s">
        <v>996</v>
      </c>
      <c r="C1200" s="921" t="s">
        <v>985</v>
      </c>
      <c r="D1200" s="922" t="s">
        <v>994</v>
      </c>
      <c r="E1200" s="936">
        <v>0</v>
      </c>
      <c r="F1200" s="947">
        <v>44196</v>
      </c>
      <c r="G1200" s="923">
        <v>4387.7560886426591</v>
      </c>
      <c r="H1200" s="929">
        <v>8.3333333333333332E-3</v>
      </c>
      <c r="I1200" s="929">
        <v>0.25</v>
      </c>
      <c r="J1200" s="923">
        <v>3290.8170664819945</v>
      </c>
      <c r="K1200" s="922">
        <v>1</v>
      </c>
      <c r="L1200" s="923">
        <v>0</v>
      </c>
      <c r="M1200" s="923" t="str">
        <f t="shared" si="18"/>
        <v/>
      </c>
    </row>
    <row r="1201" spans="2:13" ht="75">
      <c r="B1201" s="921" t="s">
        <v>984</v>
      </c>
      <c r="C1201" s="921" t="s">
        <v>985</v>
      </c>
      <c r="D1201" s="922" t="s">
        <v>986</v>
      </c>
      <c r="E1201" s="936">
        <v>1</v>
      </c>
      <c r="F1201" s="947">
        <v>44196</v>
      </c>
      <c r="G1201" s="923">
        <v>456.60349305277197</v>
      </c>
      <c r="H1201" s="929">
        <v>8.3333333333333332E-3</v>
      </c>
      <c r="I1201" s="929">
        <v>0.25</v>
      </c>
      <c r="J1201" s="923">
        <v>342.45261978957899</v>
      </c>
      <c r="K1201" s="922">
        <v>1</v>
      </c>
      <c r="L1201" s="923">
        <v>342.45261978957899</v>
      </c>
      <c r="M1201" s="923">
        <f t="shared" si="18"/>
        <v>45.660349305277201</v>
      </c>
    </row>
    <row r="1202" spans="2:13" ht="75">
      <c r="B1202" s="921" t="s">
        <v>984</v>
      </c>
      <c r="C1202" s="921" t="s">
        <v>985</v>
      </c>
      <c r="D1202" s="922" t="s">
        <v>986</v>
      </c>
      <c r="E1202" s="936">
        <v>1</v>
      </c>
      <c r="F1202" s="947">
        <v>44196</v>
      </c>
      <c r="G1202" s="923">
        <v>456.60349305277197</v>
      </c>
      <c r="H1202" s="929">
        <v>8.3333333333333332E-3</v>
      </c>
      <c r="I1202" s="929">
        <v>0.25</v>
      </c>
      <c r="J1202" s="923">
        <v>342.45261978957899</v>
      </c>
      <c r="K1202" s="922">
        <v>1</v>
      </c>
      <c r="L1202" s="923">
        <v>342.45261978957899</v>
      </c>
      <c r="M1202" s="923">
        <f t="shared" si="18"/>
        <v>45.660349305277201</v>
      </c>
    </row>
    <row r="1203" spans="2:13" ht="75">
      <c r="B1203" s="921" t="s">
        <v>984</v>
      </c>
      <c r="C1203" s="921" t="s">
        <v>985</v>
      </c>
      <c r="D1203" s="922" t="s">
        <v>986</v>
      </c>
      <c r="E1203" s="936">
        <v>1</v>
      </c>
      <c r="F1203" s="947">
        <v>44196</v>
      </c>
      <c r="G1203" s="923">
        <v>913.20698610554393</v>
      </c>
      <c r="H1203" s="929">
        <v>8.3333333333333332E-3</v>
      </c>
      <c r="I1203" s="929">
        <v>0.25</v>
      </c>
      <c r="J1203" s="923">
        <v>684.90523957915798</v>
      </c>
      <c r="K1203" s="922">
        <v>1</v>
      </c>
      <c r="L1203" s="923">
        <v>684.90523957915798</v>
      </c>
      <c r="M1203" s="923">
        <f t="shared" si="18"/>
        <v>91.320698610554402</v>
      </c>
    </row>
    <row r="1204" spans="2:13" ht="75">
      <c r="B1204" s="921" t="s">
        <v>984</v>
      </c>
      <c r="C1204" s="921" t="s">
        <v>985</v>
      </c>
      <c r="D1204" s="922" t="s">
        <v>986</v>
      </c>
      <c r="E1204" s="936">
        <v>1</v>
      </c>
      <c r="F1204" s="947">
        <v>44196</v>
      </c>
      <c r="G1204" s="923">
        <v>913.20698610554393</v>
      </c>
      <c r="H1204" s="929">
        <v>8.3333333333333332E-3</v>
      </c>
      <c r="I1204" s="929">
        <v>0.25</v>
      </c>
      <c r="J1204" s="923">
        <v>684.90523957915798</v>
      </c>
      <c r="K1204" s="922">
        <v>1</v>
      </c>
      <c r="L1204" s="923">
        <v>684.90523957915798</v>
      </c>
      <c r="M1204" s="923">
        <f t="shared" si="18"/>
        <v>91.320698610554402</v>
      </c>
    </row>
    <row r="1205" spans="2:13" ht="75">
      <c r="B1205" s="921" t="s">
        <v>987</v>
      </c>
      <c r="C1205" s="921" t="s">
        <v>985</v>
      </c>
      <c r="D1205" s="922" t="s">
        <v>986</v>
      </c>
      <c r="E1205" s="936">
        <v>1</v>
      </c>
      <c r="F1205" s="947">
        <v>44196</v>
      </c>
      <c r="G1205" s="923">
        <v>4455.2883638908506</v>
      </c>
      <c r="H1205" s="929">
        <v>8.3333333333333332E-3</v>
      </c>
      <c r="I1205" s="929">
        <v>0.25</v>
      </c>
      <c r="J1205" s="923">
        <v>3341.4662729181382</v>
      </c>
      <c r="K1205" s="922">
        <v>1</v>
      </c>
      <c r="L1205" s="923">
        <v>3341.4662729181382</v>
      </c>
      <c r="M1205" s="923">
        <f t="shared" si="18"/>
        <v>445.52883638908509</v>
      </c>
    </row>
    <row r="1206" spans="2:13" ht="75">
      <c r="B1206" s="921" t="s">
        <v>987</v>
      </c>
      <c r="C1206" s="921" t="s">
        <v>985</v>
      </c>
      <c r="D1206" s="922" t="s">
        <v>986</v>
      </c>
      <c r="E1206" s="936">
        <v>1</v>
      </c>
      <c r="F1206" s="947">
        <v>44196</v>
      </c>
      <c r="G1206" s="923">
        <v>4455.2883638908506</v>
      </c>
      <c r="H1206" s="929">
        <v>8.3333333333333332E-3</v>
      </c>
      <c r="I1206" s="929">
        <v>0.25</v>
      </c>
      <c r="J1206" s="923">
        <v>3341.4662729181382</v>
      </c>
      <c r="K1206" s="922">
        <v>1</v>
      </c>
      <c r="L1206" s="923">
        <v>3341.4662729181382</v>
      </c>
      <c r="M1206" s="923">
        <f t="shared" si="18"/>
        <v>445.52883638908509</v>
      </c>
    </row>
    <row r="1207" spans="2:13" ht="75">
      <c r="B1207" s="921" t="s">
        <v>987</v>
      </c>
      <c r="C1207" s="921" t="s">
        <v>985</v>
      </c>
      <c r="D1207" s="922" t="s">
        <v>986</v>
      </c>
      <c r="E1207" s="936">
        <v>1</v>
      </c>
      <c r="F1207" s="947">
        <v>44196</v>
      </c>
      <c r="G1207" s="923">
        <v>1485.0961212969503</v>
      </c>
      <c r="H1207" s="929">
        <v>8.3333333333333332E-3</v>
      </c>
      <c r="I1207" s="929">
        <v>0.25</v>
      </c>
      <c r="J1207" s="923">
        <v>1113.8220909727127</v>
      </c>
      <c r="K1207" s="922">
        <v>1</v>
      </c>
      <c r="L1207" s="923">
        <v>1113.8220909727127</v>
      </c>
      <c r="M1207" s="923">
        <f t="shared" si="18"/>
        <v>148.50961212969503</v>
      </c>
    </row>
    <row r="1208" spans="2:13" ht="75">
      <c r="B1208" s="921" t="s">
        <v>987</v>
      </c>
      <c r="C1208" s="921" t="s">
        <v>985</v>
      </c>
      <c r="D1208" s="922" t="s">
        <v>986</v>
      </c>
      <c r="E1208" s="936">
        <v>1</v>
      </c>
      <c r="F1208" s="947">
        <v>44196</v>
      </c>
      <c r="G1208" s="923">
        <v>1485.0961212969503</v>
      </c>
      <c r="H1208" s="929">
        <v>8.3333333333333332E-3</v>
      </c>
      <c r="I1208" s="929">
        <v>0.25</v>
      </c>
      <c r="J1208" s="923">
        <v>1113.8220909727127</v>
      </c>
      <c r="K1208" s="922">
        <v>1</v>
      </c>
      <c r="L1208" s="923">
        <v>1113.8220909727127</v>
      </c>
      <c r="M1208" s="923">
        <f t="shared" si="18"/>
        <v>148.50961212969503</v>
      </c>
    </row>
    <row r="1209" spans="2:13" ht="75">
      <c r="B1209" s="921" t="s">
        <v>988</v>
      </c>
      <c r="C1209" s="921" t="s">
        <v>985</v>
      </c>
      <c r="D1209" s="922" t="s">
        <v>986</v>
      </c>
      <c r="E1209" s="936">
        <v>1</v>
      </c>
      <c r="F1209" s="947">
        <v>44196</v>
      </c>
      <c r="G1209" s="923">
        <v>159.92975286333893</v>
      </c>
      <c r="H1209" s="929">
        <v>8.3333333333333332E-3</v>
      </c>
      <c r="I1209" s="929">
        <v>0.25</v>
      </c>
      <c r="J1209" s="923">
        <v>119.9473146475042</v>
      </c>
      <c r="K1209" s="922">
        <v>1</v>
      </c>
      <c r="L1209" s="923">
        <v>119.9473146475042</v>
      </c>
      <c r="M1209" s="923">
        <f t="shared" si="18"/>
        <v>15.992975286333895</v>
      </c>
    </row>
    <row r="1210" spans="2:13" ht="75">
      <c r="B1210" s="921" t="s">
        <v>988</v>
      </c>
      <c r="C1210" s="921" t="s">
        <v>985</v>
      </c>
      <c r="D1210" s="922" t="s">
        <v>986</v>
      </c>
      <c r="E1210" s="936">
        <v>1</v>
      </c>
      <c r="F1210" s="947">
        <v>44196</v>
      </c>
      <c r="G1210" s="923">
        <v>799.64876431669472</v>
      </c>
      <c r="H1210" s="929">
        <v>8.3333333333333332E-3</v>
      </c>
      <c r="I1210" s="929">
        <v>0.25</v>
      </c>
      <c r="J1210" s="923">
        <v>599.73657323752104</v>
      </c>
      <c r="K1210" s="922">
        <v>1</v>
      </c>
      <c r="L1210" s="923">
        <v>599.73657323752104</v>
      </c>
      <c r="M1210" s="923">
        <f t="shared" si="18"/>
        <v>79.964876431669481</v>
      </c>
    </row>
    <row r="1211" spans="2:13" ht="75">
      <c r="B1211" s="921" t="s">
        <v>988</v>
      </c>
      <c r="C1211" s="921" t="s">
        <v>985</v>
      </c>
      <c r="D1211" s="922" t="s">
        <v>986</v>
      </c>
      <c r="E1211" s="936">
        <v>1</v>
      </c>
      <c r="F1211" s="947">
        <v>44196</v>
      </c>
      <c r="G1211" s="923">
        <v>239.8946292950084</v>
      </c>
      <c r="H1211" s="929">
        <v>8.3333333333333332E-3</v>
      </c>
      <c r="I1211" s="929">
        <v>0.25</v>
      </c>
      <c r="J1211" s="923">
        <v>179.92097197125631</v>
      </c>
      <c r="K1211" s="922">
        <v>1</v>
      </c>
      <c r="L1211" s="923">
        <v>179.92097197125631</v>
      </c>
      <c r="M1211" s="923">
        <f t="shared" si="18"/>
        <v>23.989462929500842</v>
      </c>
    </row>
    <row r="1212" spans="2:13" ht="75">
      <c r="B1212" s="921" t="s">
        <v>988</v>
      </c>
      <c r="C1212" s="921" t="s">
        <v>985</v>
      </c>
      <c r="D1212" s="922" t="s">
        <v>986</v>
      </c>
      <c r="E1212" s="936">
        <v>1</v>
      </c>
      <c r="F1212" s="947">
        <v>44196</v>
      </c>
      <c r="G1212" s="923">
        <v>239.8946292950084</v>
      </c>
      <c r="H1212" s="929">
        <v>8.3333333333333332E-3</v>
      </c>
      <c r="I1212" s="929">
        <v>0.25</v>
      </c>
      <c r="J1212" s="923">
        <v>179.92097197125631</v>
      </c>
      <c r="K1212" s="922">
        <v>1</v>
      </c>
      <c r="L1212" s="923">
        <v>179.92097197125631</v>
      </c>
      <c r="M1212" s="923">
        <f t="shared" si="18"/>
        <v>23.989462929500842</v>
      </c>
    </row>
    <row r="1213" spans="2:13" ht="75">
      <c r="B1213" s="921" t="s">
        <v>988</v>
      </c>
      <c r="C1213" s="921" t="s">
        <v>985</v>
      </c>
      <c r="D1213" s="922" t="s">
        <v>986</v>
      </c>
      <c r="E1213" s="936">
        <v>1</v>
      </c>
      <c r="F1213" s="947">
        <v>44196</v>
      </c>
      <c r="G1213" s="923">
        <v>1279.4380229067115</v>
      </c>
      <c r="H1213" s="929">
        <v>8.3333333333333332E-3</v>
      </c>
      <c r="I1213" s="929">
        <v>0.25</v>
      </c>
      <c r="J1213" s="923">
        <v>959.5785171800336</v>
      </c>
      <c r="K1213" s="922">
        <v>1</v>
      </c>
      <c r="L1213" s="923">
        <v>959.5785171800336</v>
      </c>
      <c r="M1213" s="923">
        <f t="shared" si="18"/>
        <v>127.94380229067116</v>
      </c>
    </row>
    <row r="1214" spans="2:13" ht="75">
      <c r="B1214" s="921" t="s">
        <v>988</v>
      </c>
      <c r="C1214" s="921" t="s">
        <v>985</v>
      </c>
      <c r="D1214" s="922" t="s">
        <v>986</v>
      </c>
      <c r="E1214" s="936">
        <v>1</v>
      </c>
      <c r="F1214" s="947">
        <v>44196</v>
      </c>
      <c r="G1214" s="923">
        <v>319.85950572667787</v>
      </c>
      <c r="H1214" s="929">
        <v>8.3333333333333332E-3</v>
      </c>
      <c r="I1214" s="929">
        <v>0.25</v>
      </c>
      <c r="J1214" s="923">
        <v>239.8946292950084</v>
      </c>
      <c r="K1214" s="922">
        <v>1</v>
      </c>
      <c r="L1214" s="923">
        <v>239.8946292950084</v>
      </c>
      <c r="M1214" s="923">
        <f t="shared" si="18"/>
        <v>31.98595057266779</v>
      </c>
    </row>
    <row r="1215" spans="2:13" ht="75">
      <c r="B1215" s="921" t="s">
        <v>988</v>
      </c>
      <c r="C1215" s="921" t="s">
        <v>985</v>
      </c>
      <c r="D1215" s="922" t="s">
        <v>986</v>
      </c>
      <c r="E1215" s="936">
        <v>1</v>
      </c>
      <c r="F1215" s="947">
        <v>44196</v>
      </c>
      <c r="G1215" s="923">
        <v>1119.5082700433725</v>
      </c>
      <c r="H1215" s="929">
        <v>8.3333333333333332E-3</v>
      </c>
      <c r="I1215" s="929">
        <v>0.25</v>
      </c>
      <c r="J1215" s="923">
        <v>839.63120253252941</v>
      </c>
      <c r="K1215" s="922">
        <v>1</v>
      </c>
      <c r="L1215" s="923">
        <v>839.63120253252941</v>
      </c>
      <c r="M1215" s="923">
        <f t="shared" si="18"/>
        <v>111.95082700433726</v>
      </c>
    </row>
    <row r="1216" spans="2:13" ht="75">
      <c r="B1216" s="921" t="s">
        <v>988</v>
      </c>
      <c r="C1216" s="921" t="s">
        <v>985</v>
      </c>
      <c r="D1216" s="922" t="s">
        <v>986</v>
      </c>
      <c r="E1216" s="936">
        <v>1</v>
      </c>
      <c r="F1216" s="947">
        <v>44196</v>
      </c>
      <c r="G1216" s="923">
        <v>1439.3677757700505</v>
      </c>
      <c r="H1216" s="929">
        <v>8.3333333333333332E-3</v>
      </c>
      <c r="I1216" s="929">
        <v>0.25</v>
      </c>
      <c r="J1216" s="923">
        <v>1079.5258318275378</v>
      </c>
      <c r="K1216" s="922">
        <v>1</v>
      </c>
      <c r="L1216" s="923">
        <v>1079.5258318275378</v>
      </c>
      <c r="M1216" s="923">
        <f t="shared" si="18"/>
        <v>143.93677757700505</v>
      </c>
    </row>
    <row r="1217" spans="2:13" ht="75">
      <c r="B1217" s="921" t="s">
        <v>984</v>
      </c>
      <c r="C1217" s="921" t="s">
        <v>985</v>
      </c>
      <c r="D1217" s="922" t="s">
        <v>986</v>
      </c>
      <c r="E1217" s="936">
        <v>1</v>
      </c>
      <c r="F1217" s="947">
        <v>44196</v>
      </c>
      <c r="G1217" s="923">
        <v>1369.810479158316</v>
      </c>
      <c r="H1217" s="929">
        <v>8.3333333333333332E-3</v>
      </c>
      <c r="I1217" s="929">
        <v>0.25</v>
      </c>
      <c r="J1217" s="923">
        <v>1027.3578593687371</v>
      </c>
      <c r="K1217" s="922">
        <v>1</v>
      </c>
      <c r="L1217" s="923">
        <v>1027.3578593687371</v>
      </c>
      <c r="M1217" s="923">
        <f t="shared" si="18"/>
        <v>136.9810479158316</v>
      </c>
    </row>
    <row r="1218" spans="2:13" ht="75">
      <c r="B1218" s="921" t="s">
        <v>984</v>
      </c>
      <c r="C1218" s="921" t="s">
        <v>985</v>
      </c>
      <c r="D1218" s="922" t="s">
        <v>986</v>
      </c>
      <c r="E1218" s="936">
        <v>1</v>
      </c>
      <c r="F1218" s="947">
        <v>44196</v>
      </c>
      <c r="G1218" s="923">
        <v>913.20698610554393</v>
      </c>
      <c r="H1218" s="929">
        <v>8.3333333333333332E-3</v>
      </c>
      <c r="I1218" s="929">
        <v>0.25</v>
      </c>
      <c r="J1218" s="923">
        <v>684.90523957915798</v>
      </c>
      <c r="K1218" s="922">
        <v>1</v>
      </c>
      <c r="L1218" s="923">
        <v>684.90523957915798</v>
      </c>
      <c r="M1218" s="923">
        <f t="shared" si="18"/>
        <v>91.320698610554402</v>
      </c>
    </row>
    <row r="1219" spans="2:13" ht="75">
      <c r="B1219" s="921" t="s">
        <v>984</v>
      </c>
      <c r="C1219" s="921" t="s">
        <v>985</v>
      </c>
      <c r="D1219" s="922" t="s">
        <v>986</v>
      </c>
      <c r="E1219" s="936">
        <v>1</v>
      </c>
      <c r="F1219" s="947">
        <v>44196</v>
      </c>
      <c r="G1219" s="923">
        <v>456.60349305277197</v>
      </c>
      <c r="H1219" s="929">
        <v>8.3333333333333332E-3</v>
      </c>
      <c r="I1219" s="929">
        <v>0.25</v>
      </c>
      <c r="J1219" s="923">
        <v>342.45261978957899</v>
      </c>
      <c r="K1219" s="922">
        <v>1</v>
      </c>
      <c r="L1219" s="923">
        <v>342.45261978957899</v>
      </c>
      <c r="M1219" s="923">
        <f t="shared" si="18"/>
        <v>45.660349305277201</v>
      </c>
    </row>
    <row r="1220" spans="2:13" ht="75">
      <c r="B1220" s="921" t="s">
        <v>984</v>
      </c>
      <c r="C1220" s="921" t="s">
        <v>985</v>
      </c>
      <c r="D1220" s="922" t="s">
        <v>986</v>
      </c>
      <c r="E1220" s="936">
        <v>1</v>
      </c>
      <c r="F1220" s="947">
        <v>44196</v>
      </c>
      <c r="G1220" s="923">
        <v>456.60349305277197</v>
      </c>
      <c r="H1220" s="929">
        <v>8.3333333333333332E-3</v>
      </c>
      <c r="I1220" s="929">
        <v>0.25</v>
      </c>
      <c r="J1220" s="923">
        <v>342.45261978957899</v>
      </c>
      <c r="K1220" s="922">
        <v>1</v>
      </c>
      <c r="L1220" s="923">
        <v>342.45261978957899</v>
      </c>
      <c r="M1220" s="923">
        <f t="shared" si="18"/>
        <v>45.660349305277201</v>
      </c>
    </row>
    <row r="1221" spans="2:13" ht="75">
      <c r="B1221" s="921" t="s">
        <v>984</v>
      </c>
      <c r="C1221" s="921" t="s">
        <v>985</v>
      </c>
      <c r="D1221" s="922" t="s">
        <v>986</v>
      </c>
      <c r="E1221" s="936">
        <v>1</v>
      </c>
      <c r="F1221" s="947">
        <v>44196</v>
      </c>
      <c r="G1221" s="923">
        <v>1369.810479158316</v>
      </c>
      <c r="H1221" s="929">
        <v>8.3333333333333332E-3</v>
      </c>
      <c r="I1221" s="929">
        <v>0.25</v>
      </c>
      <c r="J1221" s="923">
        <v>1027.3578593687371</v>
      </c>
      <c r="K1221" s="922">
        <v>1</v>
      </c>
      <c r="L1221" s="923">
        <v>1027.3578593687371</v>
      </c>
      <c r="M1221" s="923">
        <f t="shared" si="18"/>
        <v>136.9810479158316</v>
      </c>
    </row>
    <row r="1222" spans="2:13" ht="75">
      <c r="B1222" s="921" t="s">
        <v>984</v>
      </c>
      <c r="C1222" s="921" t="s">
        <v>985</v>
      </c>
      <c r="D1222" s="922" t="s">
        <v>986</v>
      </c>
      <c r="E1222" s="936">
        <v>1</v>
      </c>
      <c r="F1222" s="947">
        <v>44196</v>
      </c>
      <c r="G1222" s="923">
        <v>456.60349305277197</v>
      </c>
      <c r="H1222" s="929">
        <v>8.3333333333333332E-3</v>
      </c>
      <c r="I1222" s="929">
        <v>0.25</v>
      </c>
      <c r="J1222" s="923">
        <v>342.45261978957899</v>
      </c>
      <c r="K1222" s="922">
        <v>1</v>
      </c>
      <c r="L1222" s="923">
        <v>342.45261978957899</v>
      </c>
      <c r="M1222" s="923">
        <f t="shared" si="18"/>
        <v>45.660349305277201</v>
      </c>
    </row>
    <row r="1223" spans="2:13" ht="75">
      <c r="B1223" s="921" t="s">
        <v>987</v>
      </c>
      <c r="C1223" s="921" t="s">
        <v>985</v>
      </c>
      <c r="D1223" s="922" t="s">
        <v>986</v>
      </c>
      <c r="E1223" s="936">
        <v>1</v>
      </c>
      <c r="F1223" s="947">
        <v>44196</v>
      </c>
      <c r="G1223" s="923">
        <v>4455.2883638908506</v>
      </c>
      <c r="H1223" s="929">
        <v>8.3333333333333332E-3</v>
      </c>
      <c r="I1223" s="929">
        <v>0.25</v>
      </c>
      <c r="J1223" s="923">
        <v>3341.4662729181382</v>
      </c>
      <c r="K1223" s="922">
        <v>1</v>
      </c>
      <c r="L1223" s="923">
        <v>3341.4662729181382</v>
      </c>
      <c r="M1223" s="923">
        <f t="shared" si="18"/>
        <v>445.52883638908509</v>
      </c>
    </row>
    <row r="1224" spans="2:13" ht="75">
      <c r="B1224" s="921" t="s">
        <v>987</v>
      </c>
      <c r="C1224" s="921" t="s">
        <v>985</v>
      </c>
      <c r="D1224" s="922" t="s">
        <v>986</v>
      </c>
      <c r="E1224" s="936">
        <v>1</v>
      </c>
      <c r="F1224" s="947">
        <v>44196</v>
      </c>
      <c r="G1224" s="923">
        <v>2970.1922425939006</v>
      </c>
      <c r="H1224" s="929">
        <v>8.3333333333333332E-3</v>
      </c>
      <c r="I1224" s="929">
        <v>0.25</v>
      </c>
      <c r="J1224" s="923">
        <v>2227.6441819454253</v>
      </c>
      <c r="K1224" s="922">
        <v>1</v>
      </c>
      <c r="L1224" s="923">
        <v>2227.6441819454253</v>
      </c>
      <c r="M1224" s="923">
        <f t="shared" si="18"/>
        <v>297.01922425939006</v>
      </c>
    </row>
    <row r="1225" spans="2:13" ht="75">
      <c r="B1225" s="921" t="s">
        <v>987</v>
      </c>
      <c r="C1225" s="921" t="s">
        <v>985</v>
      </c>
      <c r="D1225" s="922" t="s">
        <v>986</v>
      </c>
      <c r="E1225" s="936">
        <v>1</v>
      </c>
      <c r="F1225" s="947">
        <v>44196</v>
      </c>
      <c r="G1225" s="923">
        <v>1485.0961212969503</v>
      </c>
      <c r="H1225" s="929">
        <v>8.3333333333333332E-3</v>
      </c>
      <c r="I1225" s="929">
        <v>0.25</v>
      </c>
      <c r="J1225" s="923">
        <v>1113.8220909727127</v>
      </c>
      <c r="K1225" s="922">
        <v>1</v>
      </c>
      <c r="L1225" s="923">
        <v>1113.8220909727127</v>
      </c>
      <c r="M1225" s="923">
        <f t="shared" si="18"/>
        <v>148.50961212969503</v>
      </c>
    </row>
    <row r="1226" spans="2:13" ht="75">
      <c r="B1226" s="921" t="s">
        <v>987</v>
      </c>
      <c r="C1226" s="921" t="s">
        <v>985</v>
      </c>
      <c r="D1226" s="922" t="s">
        <v>986</v>
      </c>
      <c r="E1226" s="936">
        <v>1</v>
      </c>
      <c r="F1226" s="947">
        <v>44196</v>
      </c>
      <c r="G1226" s="923">
        <v>2970.1922425939006</v>
      </c>
      <c r="H1226" s="929">
        <v>8.3333333333333332E-3</v>
      </c>
      <c r="I1226" s="929">
        <v>0.25</v>
      </c>
      <c r="J1226" s="923">
        <v>2227.6441819454253</v>
      </c>
      <c r="K1226" s="922">
        <v>1</v>
      </c>
      <c r="L1226" s="923">
        <v>2227.6441819454253</v>
      </c>
      <c r="M1226" s="923">
        <f t="shared" si="18"/>
        <v>297.01922425939006</v>
      </c>
    </row>
    <row r="1227" spans="2:13" ht="75">
      <c r="B1227" s="921" t="s">
        <v>989</v>
      </c>
      <c r="C1227" s="921" t="s">
        <v>985</v>
      </c>
      <c r="D1227" s="922" t="s">
        <v>986</v>
      </c>
      <c r="E1227" s="936">
        <v>1</v>
      </c>
      <c r="F1227" s="947">
        <v>44196</v>
      </c>
      <c r="G1227" s="923">
        <v>2559.1030101491242</v>
      </c>
      <c r="H1227" s="929">
        <v>8.3333333333333332E-3</v>
      </c>
      <c r="I1227" s="929">
        <v>0.25</v>
      </c>
      <c r="J1227" s="923">
        <v>1919.3272576118432</v>
      </c>
      <c r="K1227" s="922">
        <v>1</v>
      </c>
      <c r="L1227" s="923">
        <v>1919.3272576118432</v>
      </c>
      <c r="M1227" s="923">
        <f t="shared" ref="M1227:M1290" si="19">IF(L1227=0,"",IF(I1227=100%,0,(H1227*12)*(G1227*E1227*K1227)))</f>
        <v>255.91030101491242</v>
      </c>
    </row>
    <row r="1228" spans="2:13" ht="75">
      <c r="B1228" s="921" t="s">
        <v>991</v>
      </c>
      <c r="C1228" s="921" t="s">
        <v>985</v>
      </c>
      <c r="D1228" s="922" t="s">
        <v>986</v>
      </c>
      <c r="E1228" s="936">
        <v>1</v>
      </c>
      <c r="F1228" s="947">
        <v>44196</v>
      </c>
      <c r="G1228" s="923">
        <v>3671.3612929430783</v>
      </c>
      <c r="H1228" s="929">
        <v>8.3333333333333332E-3</v>
      </c>
      <c r="I1228" s="929">
        <v>0.25</v>
      </c>
      <c r="J1228" s="923">
        <v>2753.5209697073087</v>
      </c>
      <c r="K1228" s="922">
        <v>1</v>
      </c>
      <c r="L1228" s="923">
        <v>2753.5209697073087</v>
      </c>
      <c r="M1228" s="923">
        <f t="shared" si="19"/>
        <v>367.13612929430786</v>
      </c>
    </row>
    <row r="1229" spans="2:13" ht="75">
      <c r="B1229" s="921" t="s">
        <v>988</v>
      </c>
      <c r="C1229" s="921" t="s">
        <v>985</v>
      </c>
      <c r="D1229" s="922" t="s">
        <v>986</v>
      </c>
      <c r="E1229" s="936">
        <v>1</v>
      </c>
      <c r="F1229" s="947">
        <v>44196</v>
      </c>
      <c r="G1229" s="923">
        <v>159.92975286333893</v>
      </c>
      <c r="H1229" s="929">
        <v>8.3333333333333332E-3</v>
      </c>
      <c r="I1229" s="929">
        <v>0.25</v>
      </c>
      <c r="J1229" s="923">
        <v>119.9473146475042</v>
      </c>
      <c r="K1229" s="922">
        <v>1</v>
      </c>
      <c r="L1229" s="923">
        <v>119.9473146475042</v>
      </c>
      <c r="M1229" s="923">
        <f t="shared" si="19"/>
        <v>15.992975286333895</v>
      </c>
    </row>
    <row r="1230" spans="2:13" ht="75">
      <c r="B1230" s="921" t="s">
        <v>988</v>
      </c>
      <c r="C1230" s="921" t="s">
        <v>985</v>
      </c>
      <c r="D1230" s="922" t="s">
        <v>986</v>
      </c>
      <c r="E1230" s="936">
        <v>1</v>
      </c>
      <c r="F1230" s="947">
        <v>44196</v>
      </c>
      <c r="G1230" s="923">
        <v>319.85950572667787</v>
      </c>
      <c r="H1230" s="929">
        <v>8.3333333333333332E-3</v>
      </c>
      <c r="I1230" s="929">
        <v>0.25</v>
      </c>
      <c r="J1230" s="923">
        <v>239.8946292950084</v>
      </c>
      <c r="K1230" s="922">
        <v>1</v>
      </c>
      <c r="L1230" s="923">
        <v>239.8946292950084</v>
      </c>
      <c r="M1230" s="923">
        <f t="shared" si="19"/>
        <v>31.98595057266779</v>
      </c>
    </row>
    <row r="1231" spans="2:13" ht="75">
      <c r="B1231" s="921" t="s">
        <v>988</v>
      </c>
      <c r="C1231" s="921" t="s">
        <v>985</v>
      </c>
      <c r="D1231" s="922" t="s">
        <v>986</v>
      </c>
      <c r="E1231" s="936">
        <v>1</v>
      </c>
      <c r="F1231" s="947">
        <v>44196</v>
      </c>
      <c r="G1231" s="923">
        <v>3678.3843158567956</v>
      </c>
      <c r="H1231" s="929">
        <v>8.3333333333333332E-3</v>
      </c>
      <c r="I1231" s="929">
        <v>0.25</v>
      </c>
      <c r="J1231" s="923">
        <v>2758.7882368925966</v>
      </c>
      <c r="K1231" s="922">
        <v>1</v>
      </c>
      <c r="L1231" s="923">
        <v>2758.7882368925966</v>
      </c>
      <c r="M1231" s="923">
        <f t="shared" si="19"/>
        <v>367.83843158567959</v>
      </c>
    </row>
    <row r="1232" spans="2:13" ht="75">
      <c r="B1232" s="921" t="s">
        <v>988</v>
      </c>
      <c r="C1232" s="921" t="s">
        <v>985</v>
      </c>
      <c r="D1232" s="922" t="s">
        <v>986</v>
      </c>
      <c r="E1232" s="936">
        <v>1</v>
      </c>
      <c r="F1232" s="947">
        <v>44196</v>
      </c>
      <c r="G1232" s="923">
        <v>2079.0867872234062</v>
      </c>
      <c r="H1232" s="929">
        <v>8.3333333333333332E-3</v>
      </c>
      <c r="I1232" s="929">
        <v>0.25</v>
      </c>
      <c r="J1232" s="923">
        <v>1559.3150904175545</v>
      </c>
      <c r="K1232" s="922">
        <v>1</v>
      </c>
      <c r="L1232" s="923">
        <v>1559.3150904175545</v>
      </c>
      <c r="M1232" s="923">
        <f t="shared" si="19"/>
        <v>207.90867872234062</v>
      </c>
    </row>
    <row r="1233" spans="2:13" ht="75">
      <c r="B1233" s="921" t="s">
        <v>988</v>
      </c>
      <c r="C1233" s="921" t="s">
        <v>985</v>
      </c>
      <c r="D1233" s="922" t="s">
        <v>986</v>
      </c>
      <c r="E1233" s="936">
        <v>1</v>
      </c>
      <c r="F1233" s="947">
        <v>44196</v>
      </c>
      <c r="G1233" s="923">
        <v>9036.0310367786496</v>
      </c>
      <c r="H1233" s="929">
        <v>8.3333333333333332E-3</v>
      </c>
      <c r="I1233" s="929">
        <v>0.25</v>
      </c>
      <c r="J1233" s="923">
        <v>6777.0232775839868</v>
      </c>
      <c r="K1233" s="922">
        <v>1</v>
      </c>
      <c r="L1233" s="923">
        <v>6777.0232775839868</v>
      </c>
      <c r="M1233" s="923">
        <f t="shared" si="19"/>
        <v>903.60310367786496</v>
      </c>
    </row>
    <row r="1234" spans="2:13" ht="75">
      <c r="B1234" s="921" t="s">
        <v>988</v>
      </c>
      <c r="C1234" s="921" t="s">
        <v>985</v>
      </c>
      <c r="D1234" s="922" t="s">
        <v>986</v>
      </c>
      <c r="E1234" s="936">
        <v>1</v>
      </c>
      <c r="F1234" s="947">
        <v>44196</v>
      </c>
      <c r="G1234" s="923">
        <v>6077.3306088068794</v>
      </c>
      <c r="H1234" s="929">
        <v>8.3333333333333332E-3</v>
      </c>
      <c r="I1234" s="929">
        <v>0.25</v>
      </c>
      <c r="J1234" s="923">
        <v>4557.9979566051597</v>
      </c>
      <c r="K1234" s="922">
        <v>1</v>
      </c>
      <c r="L1234" s="923">
        <v>4557.9979566051597</v>
      </c>
      <c r="M1234" s="923">
        <f t="shared" si="19"/>
        <v>607.73306088068796</v>
      </c>
    </row>
    <row r="1235" spans="2:13" ht="75">
      <c r="B1235" s="921" t="s">
        <v>988</v>
      </c>
      <c r="C1235" s="921" t="s">
        <v>985</v>
      </c>
      <c r="D1235" s="922" t="s">
        <v>986</v>
      </c>
      <c r="E1235" s="936">
        <v>1</v>
      </c>
      <c r="F1235" s="947">
        <v>44196</v>
      </c>
      <c r="G1235" s="923">
        <v>4158.1735744468124</v>
      </c>
      <c r="H1235" s="929">
        <v>8.3333333333333332E-3</v>
      </c>
      <c r="I1235" s="929">
        <v>0.25</v>
      </c>
      <c r="J1235" s="923">
        <v>3118.6301808351091</v>
      </c>
      <c r="K1235" s="922">
        <v>1</v>
      </c>
      <c r="L1235" s="923">
        <v>3118.6301808351091</v>
      </c>
      <c r="M1235" s="923">
        <f t="shared" si="19"/>
        <v>415.81735744468125</v>
      </c>
    </row>
    <row r="1236" spans="2:13" ht="75">
      <c r="B1236" s="921" t="s">
        <v>988</v>
      </c>
      <c r="C1236" s="921" t="s">
        <v>985</v>
      </c>
      <c r="D1236" s="922" t="s">
        <v>986</v>
      </c>
      <c r="E1236" s="936">
        <v>1</v>
      </c>
      <c r="F1236" s="947">
        <v>44196</v>
      </c>
      <c r="G1236" s="923">
        <v>4717.9277094684985</v>
      </c>
      <c r="H1236" s="929">
        <v>8.3333333333333332E-3</v>
      </c>
      <c r="I1236" s="929">
        <v>0.25</v>
      </c>
      <c r="J1236" s="923">
        <v>3538.4457821013739</v>
      </c>
      <c r="K1236" s="922">
        <v>1</v>
      </c>
      <c r="L1236" s="923">
        <v>3538.4457821013739</v>
      </c>
      <c r="M1236" s="923">
        <f t="shared" si="19"/>
        <v>471.79277094684988</v>
      </c>
    </row>
    <row r="1237" spans="2:13" ht="75">
      <c r="B1237" s="921" t="s">
        <v>988</v>
      </c>
      <c r="C1237" s="921" t="s">
        <v>985</v>
      </c>
      <c r="D1237" s="922" t="s">
        <v>986</v>
      </c>
      <c r="E1237" s="936">
        <v>1</v>
      </c>
      <c r="F1237" s="947">
        <v>44196</v>
      </c>
      <c r="G1237" s="923">
        <v>15033.39676915386</v>
      </c>
      <c r="H1237" s="929">
        <v>8.3333333333333332E-3</v>
      </c>
      <c r="I1237" s="929">
        <v>0.25</v>
      </c>
      <c r="J1237" s="923">
        <v>11275.047576865396</v>
      </c>
      <c r="K1237" s="922">
        <v>1</v>
      </c>
      <c r="L1237" s="923">
        <v>11275.047576865396</v>
      </c>
      <c r="M1237" s="923">
        <f t="shared" si="19"/>
        <v>1503.339676915386</v>
      </c>
    </row>
    <row r="1238" spans="2:13" ht="75">
      <c r="B1238" s="921" t="s">
        <v>988</v>
      </c>
      <c r="C1238" s="921" t="s">
        <v>985</v>
      </c>
      <c r="D1238" s="922" t="s">
        <v>986</v>
      </c>
      <c r="E1238" s="936">
        <v>1</v>
      </c>
      <c r="F1238" s="947">
        <v>44196</v>
      </c>
      <c r="G1238" s="923">
        <v>79.964876431669467</v>
      </c>
      <c r="H1238" s="929">
        <v>8.3333333333333332E-3</v>
      </c>
      <c r="I1238" s="929">
        <v>0.25</v>
      </c>
      <c r="J1238" s="923">
        <v>59.9736573237521</v>
      </c>
      <c r="K1238" s="922">
        <v>1</v>
      </c>
      <c r="L1238" s="923">
        <v>59.9736573237521</v>
      </c>
      <c r="M1238" s="923">
        <f t="shared" si="19"/>
        <v>7.9964876431669474</v>
      </c>
    </row>
    <row r="1239" spans="2:13" ht="75">
      <c r="B1239" s="921" t="s">
        <v>988</v>
      </c>
      <c r="C1239" s="921" t="s">
        <v>985</v>
      </c>
      <c r="D1239" s="922" t="s">
        <v>986</v>
      </c>
      <c r="E1239" s="936">
        <v>1</v>
      </c>
      <c r="F1239" s="947">
        <v>44196</v>
      </c>
      <c r="G1239" s="923">
        <v>79.964876431669467</v>
      </c>
      <c r="H1239" s="929">
        <v>8.3333333333333332E-3</v>
      </c>
      <c r="I1239" s="929">
        <v>0.25</v>
      </c>
      <c r="J1239" s="923">
        <v>59.9736573237521</v>
      </c>
      <c r="K1239" s="922">
        <v>1</v>
      </c>
      <c r="L1239" s="923">
        <v>59.9736573237521</v>
      </c>
      <c r="M1239" s="923">
        <f t="shared" si="19"/>
        <v>7.9964876431669474</v>
      </c>
    </row>
    <row r="1240" spans="2:13" ht="75">
      <c r="B1240" s="921" t="s">
        <v>988</v>
      </c>
      <c r="C1240" s="921" t="s">
        <v>985</v>
      </c>
      <c r="D1240" s="922" t="s">
        <v>986</v>
      </c>
      <c r="E1240" s="936">
        <v>1</v>
      </c>
      <c r="F1240" s="947">
        <v>44196</v>
      </c>
      <c r="G1240" s="923">
        <v>239.8946292950084</v>
      </c>
      <c r="H1240" s="929">
        <v>8.3333333333333332E-3</v>
      </c>
      <c r="I1240" s="929">
        <v>0.25</v>
      </c>
      <c r="J1240" s="923">
        <v>179.92097197125631</v>
      </c>
      <c r="K1240" s="922">
        <v>1</v>
      </c>
      <c r="L1240" s="923">
        <v>179.92097197125631</v>
      </c>
      <c r="M1240" s="923">
        <f t="shared" si="19"/>
        <v>23.989462929500842</v>
      </c>
    </row>
    <row r="1241" spans="2:13" ht="75">
      <c r="B1241" s="921" t="s">
        <v>988</v>
      </c>
      <c r="C1241" s="921" t="s">
        <v>985</v>
      </c>
      <c r="D1241" s="922" t="s">
        <v>986</v>
      </c>
      <c r="E1241" s="936">
        <v>1</v>
      </c>
      <c r="F1241" s="947">
        <v>44196</v>
      </c>
      <c r="G1241" s="923">
        <v>79.964876431669467</v>
      </c>
      <c r="H1241" s="929">
        <v>8.3333333333333332E-3</v>
      </c>
      <c r="I1241" s="929">
        <v>0.25</v>
      </c>
      <c r="J1241" s="923">
        <v>59.9736573237521</v>
      </c>
      <c r="K1241" s="922">
        <v>1</v>
      </c>
      <c r="L1241" s="923">
        <v>59.9736573237521</v>
      </c>
      <c r="M1241" s="923">
        <f t="shared" si="19"/>
        <v>7.9964876431669474</v>
      </c>
    </row>
    <row r="1242" spans="2:13" ht="75">
      <c r="B1242" s="921" t="s">
        <v>988</v>
      </c>
      <c r="C1242" s="921" t="s">
        <v>985</v>
      </c>
      <c r="D1242" s="922" t="s">
        <v>986</v>
      </c>
      <c r="E1242" s="936">
        <v>1</v>
      </c>
      <c r="F1242" s="947">
        <v>44196</v>
      </c>
      <c r="G1242" s="923">
        <v>79.964876431669467</v>
      </c>
      <c r="H1242" s="929">
        <v>8.3333333333333332E-3</v>
      </c>
      <c r="I1242" s="929">
        <v>0.25</v>
      </c>
      <c r="J1242" s="923">
        <v>59.9736573237521</v>
      </c>
      <c r="K1242" s="922">
        <v>1</v>
      </c>
      <c r="L1242" s="923">
        <v>59.9736573237521</v>
      </c>
      <c r="M1242" s="923">
        <f t="shared" si="19"/>
        <v>7.9964876431669474</v>
      </c>
    </row>
    <row r="1243" spans="2:13" ht="75">
      <c r="B1243" s="921" t="s">
        <v>988</v>
      </c>
      <c r="C1243" s="921" t="s">
        <v>985</v>
      </c>
      <c r="D1243" s="922" t="s">
        <v>986</v>
      </c>
      <c r="E1243" s="936">
        <v>1</v>
      </c>
      <c r="F1243" s="947">
        <v>44196</v>
      </c>
      <c r="G1243" s="923">
        <v>479.7892585900168</v>
      </c>
      <c r="H1243" s="929">
        <v>8.3333333333333332E-3</v>
      </c>
      <c r="I1243" s="929">
        <v>0.25</v>
      </c>
      <c r="J1243" s="923">
        <v>359.84194394251261</v>
      </c>
      <c r="K1243" s="922">
        <v>1</v>
      </c>
      <c r="L1243" s="923">
        <v>359.84194394251261</v>
      </c>
      <c r="M1243" s="923">
        <f t="shared" si="19"/>
        <v>47.978925859001684</v>
      </c>
    </row>
    <row r="1244" spans="2:13" ht="75">
      <c r="B1244" s="921" t="s">
        <v>988</v>
      </c>
      <c r="C1244" s="921" t="s">
        <v>985</v>
      </c>
      <c r="D1244" s="922" t="s">
        <v>986</v>
      </c>
      <c r="E1244" s="936">
        <v>1</v>
      </c>
      <c r="F1244" s="947">
        <v>44196</v>
      </c>
      <c r="G1244" s="923">
        <v>239.8946292950084</v>
      </c>
      <c r="H1244" s="929">
        <v>8.3333333333333332E-3</v>
      </c>
      <c r="I1244" s="929">
        <v>0.25</v>
      </c>
      <c r="J1244" s="923">
        <v>179.92097197125631</v>
      </c>
      <c r="K1244" s="922">
        <v>1</v>
      </c>
      <c r="L1244" s="923">
        <v>179.92097197125631</v>
      </c>
      <c r="M1244" s="923">
        <f t="shared" si="19"/>
        <v>23.989462929500842</v>
      </c>
    </row>
    <row r="1245" spans="2:13" ht="75">
      <c r="B1245" s="921" t="s">
        <v>988</v>
      </c>
      <c r="C1245" s="921" t="s">
        <v>985</v>
      </c>
      <c r="D1245" s="922" t="s">
        <v>986</v>
      </c>
      <c r="E1245" s="936">
        <v>1</v>
      </c>
      <c r="F1245" s="947">
        <v>44196</v>
      </c>
      <c r="G1245" s="923">
        <v>159.92975286333893</v>
      </c>
      <c r="H1245" s="929">
        <v>8.3333333333333332E-3</v>
      </c>
      <c r="I1245" s="929">
        <v>0.25</v>
      </c>
      <c r="J1245" s="923">
        <v>119.9473146475042</v>
      </c>
      <c r="K1245" s="922">
        <v>1</v>
      </c>
      <c r="L1245" s="923">
        <v>119.9473146475042</v>
      </c>
      <c r="M1245" s="923">
        <f t="shared" si="19"/>
        <v>15.992975286333895</v>
      </c>
    </row>
    <row r="1246" spans="2:13" ht="75">
      <c r="B1246" s="921" t="s">
        <v>988</v>
      </c>
      <c r="C1246" s="921" t="s">
        <v>985</v>
      </c>
      <c r="D1246" s="922" t="s">
        <v>986</v>
      </c>
      <c r="E1246" s="936">
        <v>1</v>
      </c>
      <c r="F1246" s="947">
        <v>44196</v>
      </c>
      <c r="G1246" s="923">
        <v>559.75413502168624</v>
      </c>
      <c r="H1246" s="929">
        <v>8.3333333333333332E-3</v>
      </c>
      <c r="I1246" s="929">
        <v>0.25</v>
      </c>
      <c r="J1246" s="923">
        <v>419.81560126626471</v>
      </c>
      <c r="K1246" s="922">
        <v>1</v>
      </c>
      <c r="L1246" s="923">
        <v>419.81560126626471</v>
      </c>
      <c r="M1246" s="923">
        <f t="shared" si="19"/>
        <v>55.975413502168628</v>
      </c>
    </row>
    <row r="1247" spans="2:13" ht="75">
      <c r="B1247" s="921" t="s">
        <v>988</v>
      </c>
      <c r="C1247" s="921" t="s">
        <v>985</v>
      </c>
      <c r="D1247" s="922" t="s">
        <v>986</v>
      </c>
      <c r="E1247" s="936">
        <v>1</v>
      </c>
      <c r="F1247" s="947">
        <v>44196</v>
      </c>
      <c r="G1247" s="923">
        <v>1199.4731464750421</v>
      </c>
      <c r="H1247" s="929">
        <v>8.3333333333333332E-3</v>
      </c>
      <c r="I1247" s="929">
        <v>0.25</v>
      </c>
      <c r="J1247" s="923">
        <v>899.60485985628156</v>
      </c>
      <c r="K1247" s="922">
        <v>1</v>
      </c>
      <c r="L1247" s="923">
        <v>899.60485985628156</v>
      </c>
      <c r="M1247" s="923">
        <f t="shared" si="19"/>
        <v>119.94731464750421</v>
      </c>
    </row>
    <row r="1248" spans="2:13" ht="75">
      <c r="B1248" s="921" t="s">
        <v>988</v>
      </c>
      <c r="C1248" s="921" t="s">
        <v>985</v>
      </c>
      <c r="D1248" s="922" t="s">
        <v>986</v>
      </c>
      <c r="E1248" s="936">
        <v>1</v>
      </c>
      <c r="F1248" s="947">
        <v>44196</v>
      </c>
      <c r="G1248" s="923">
        <v>1359.4028993383808</v>
      </c>
      <c r="H1248" s="929">
        <v>8.3333333333333332E-3</v>
      </c>
      <c r="I1248" s="929">
        <v>0.25</v>
      </c>
      <c r="J1248" s="923">
        <v>1019.5521745037856</v>
      </c>
      <c r="K1248" s="922">
        <v>1</v>
      </c>
      <c r="L1248" s="923">
        <v>1019.5521745037856</v>
      </c>
      <c r="M1248" s="923">
        <f t="shared" si="19"/>
        <v>135.9402899338381</v>
      </c>
    </row>
    <row r="1249" spans="2:13" ht="75">
      <c r="B1249" s="921" t="s">
        <v>984</v>
      </c>
      <c r="C1249" s="921" t="s">
        <v>985</v>
      </c>
      <c r="D1249" s="922" t="s">
        <v>986</v>
      </c>
      <c r="E1249" s="936">
        <v>1</v>
      </c>
      <c r="F1249" s="947">
        <v>44196</v>
      </c>
      <c r="G1249" s="923">
        <v>913.20698610554393</v>
      </c>
      <c r="H1249" s="929">
        <v>8.3333333333333332E-3</v>
      </c>
      <c r="I1249" s="929">
        <v>0.25</v>
      </c>
      <c r="J1249" s="923">
        <v>684.90523957915798</v>
      </c>
      <c r="K1249" s="922">
        <v>1</v>
      </c>
      <c r="L1249" s="923">
        <v>684.90523957915798</v>
      </c>
      <c r="M1249" s="923">
        <f t="shared" si="19"/>
        <v>91.320698610554402</v>
      </c>
    </row>
    <row r="1250" spans="2:13" ht="75">
      <c r="B1250" s="921" t="s">
        <v>984</v>
      </c>
      <c r="C1250" s="921" t="s">
        <v>985</v>
      </c>
      <c r="D1250" s="922" t="s">
        <v>986</v>
      </c>
      <c r="E1250" s="936">
        <v>1</v>
      </c>
      <c r="F1250" s="947">
        <v>44196</v>
      </c>
      <c r="G1250" s="923">
        <v>913.20698610554393</v>
      </c>
      <c r="H1250" s="929">
        <v>8.3333333333333332E-3</v>
      </c>
      <c r="I1250" s="929">
        <v>0.25</v>
      </c>
      <c r="J1250" s="923">
        <v>684.90523957915798</v>
      </c>
      <c r="K1250" s="922">
        <v>1</v>
      </c>
      <c r="L1250" s="923">
        <v>684.90523957915798</v>
      </c>
      <c r="M1250" s="923">
        <f t="shared" si="19"/>
        <v>91.320698610554402</v>
      </c>
    </row>
    <row r="1251" spans="2:13" ht="75">
      <c r="B1251" s="921" t="s">
        <v>984</v>
      </c>
      <c r="C1251" s="921" t="s">
        <v>985</v>
      </c>
      <c r="D1251" s="922" t="s">
        <v>986</v>
      </c>
      <c r="E1251" s="936">
        <v>1</v>
      </c>
      <c r="F1251" s="947">
        <v>44196</v>
      </c>
      <c r="G1251" s="923">
        <v>456.60349305277197</v>
      </c>
      <c r="H1251" s="929">
        <v>8.3333333333333332E-3</v>
      </c>
      <c r="I1251" s="929">
        <v>0.25</v>
      </c>
      <c r="J1251" s="923">
        <v>342.45261978957899</v>
      </c>
      <c r="K1251" s="922">
        <v>1</v>
      </c>
      <c r="L1251" s="923">
        <v>342.45261978957899</v>
      </c>
      <c r="M1251" s="923">
        <f t="shared" si="19"/>
        <v>45.660349305277201</v>
      </c>
    </row>
    <row r="1252" spans="2:13" ht="75">
      <c r="B1252" s="921" t="s">
        <v>988</v>
      </c>
      <c r="C1252" s="921" t="s">
        <v>985</v>
      </c>
      <c r="D1252" s="922" t="s">
        <v>986</v>
      </c>
      <c r="E1252" s="936">
        <v>1</v>
      </c>
      <c r="F1252" s="947">
        <v>44196</v>
      </c>
      <c r="G1252" s="923">
        <v>399.82438215834736</v>
      </c>
      <c r="H1252" s="929">
        <v>8.3333333333333332E-3</v>
      </c>
      <c r="I1252" s="929">
        <v>0.25</v>
      </c>
      <c r="J1252" s="923">
        <v>299.86828661876052</v>
      </c>
      <c r="K1252" s="922">
        <v>1</v>
      </c>
      <c r="L1252" s="923">
        <v>299.86828661876052</v>
      </c>
      <c r="M1252" s="923">
        <f t="shared" si="19"/>
        <v>39.98243821583474</v>
      </c>
    </row>
    <row r="1253" spans="2:13" ht="75">
      <c r="B1253" s="921" t="s">
        <v>988</v>
      </c>
      <c r="C1253" s="921" t="s">
        <v>985</v>
      </c>
      <c r="D1253" s="922" t="s">
        <v>986</v>
      </c>
      <c r="E1253" s="936">
        <v>1</v>
      </c>
      <c r="F1253" s="947">
        <v>44196</v>
      </c>
      <c r="G1253" s="923">
        <v>719.68388788502523</v>
      </c>
      <c r="H1253" s="929">
        <v>8.3333333333333332E-3</v>
      </c>
      <c r="I1253" s="929">
        <v>0.25</v>
      </c>
      <c r="J1253" s="923">
        <v>539.76291591376889</v>
      </c>
      <c r="K1253" s="922">
        <v>1</v>
      </c>
      <c r="L1253" s="923">
        <v>539.76291591376889</v>
      </c>
      <c r="M1253" s="923">
        <f t="shared" si="19"/>
        <v>71.968388788502523</v>
      </c>
    </row>
    <row r="1254" spans="2:13" ht="75">
      <c r="B1254" s="921" t="s">
        <v>988</v>
      </c>
      <c r="C1254" s="921" t="s">
        <v>985</v>
      </c>
      <c r="D1254" s="922" t="s">
        <v>986</v>
      </c>
      <c r="E1254" s="936">
        <v>1</v>
      </c>
      <c r="F1254" s="947">
        <v>44196</v>
      </c>
      <c r="G1254" s="923">
        <v>5837.4359795118708</v>
      </c>
      <c r="H1254" s="929">
        <v>8.3333333333333332E-3</v>
      </c>
      <c r="I1254" s="929">
        <v>0.25</v>
      </c>
      <c r="J1254" s="923">
        <v>4378.0769846339026</v>
      </c>
      <c r="K1254" s="922">
        <v>1</v>
      </c>
      <c r="L1254" s="923">
        <v>4378.0769846339026</v>
      </c>
      <c r="M1254" s="923">
        <f t="shared" si="19"/>
        <v>583.7435979511871</v>
      </c>
    </row>
    <row r="1255" spans="2:13" ht="75">
      <c r="B1255" s="921" t="s">
        <v>988</v>
      </c>
      <c r="C1255" s="921" t="s">
        <v>985</v>
      </c>
      <c r="D1255" s="922" t="s">
        <v>986</v>
      </c>
      <c r="E1255" s="936">
        <v>1</v>
      </c>
      <c r="F1255" s="947">
        <v>44196</v>
      </c>
      <c r="G1255" s="923">
        <v>4877.8574623318373</v>
      </c>
      <c r="H1255" s="929">
        <v>8.3333333333333332E-3</v>
      </c>
      <c r="I1255" s="929">
        <v>0.25</v>
      </c>
      <c r="J1255" s="923">
        <v>3658.3930967488777</v>
      </c>
      <c r="K1255" s="922">
        <v>1</v>
      </c>
      <c r="L1255" s="923">
        <v>3658.3930967488777</v>
      </c>
      <c r="M1255" s="923">
        <f t="shared" si="19"/>
        <v>487.78574623318377</v>
      </c>
    </row>
    <row r="1256" spans="2:13" ht="75">
      <c r="B1256" s="921" t="s">
        <v>988</v>
      </c>
      <c r="C1256" s="921" t="s">
        <v>985</v>
      </c>
      <c r="D1256" s="922" t="s">
        <v>986</v>
      </c>
      <c r="E1256" s="936">
        <v>1</v>
      </c>
      <c r="F1256" s="947">
        <v>44196</v>
      </c>
      <c r="G1256" s="923">
        <v>3198.5950572667789</v>
      </c>
      <c r="H1256" s="929">
        <v>8.3333333333333332E-3</v>
      </c>
      <c r="I1256" s="929">
        <v>0.25</v>
      </c>
      <c r="J1256" s="923">
        <v>2398.9462929500842</v>
      </c>
      <c r="K1256" s="922">
        <v>1</v>
      </c>
      <c r="L1256" s="923">
        <v>2398.9462929500842</v>
      </c>
      <c r="M1256" s="923">
        <f t="shared" si="19"/>
        <v>319.85950572667792</v>
      </c>
    </row>
    <row r="1257" spans="2:13" ht="75">
      <c r="B1257" s="921" t="s">
        <v>988</v>
      </c>
      <c r="C1257" s="921" t="s">
        <v>985</v>
      </c>
      <c r="D1257" s="922" t="s">
        <v>986</v>
      </c>
      <c r="E1257" s="936">
        <v>1</v>
      </c>
      <c r="F1257" s="947">
        <v>44196</v>
      </c>
      <c r="G1257" s="923">
        <v>9275.9256660736573</v>
      </c>
      <c r="H1257" s="929">
        <v>8.3333333333333332E-3</v>
      </c>
      <c r="I1257" s="929">
        <v>0.25</v>
      </c>
      <c r="J1257" s="923">
        <v>6956.944249555243</v>
      </c>
      <c r="K1257" s="922">
        <v>1</v>
      </c>
      <c r="L1257" s="923">
        <v>6956.944249555243</v>
      </c>
      <c r="M1257" s="923">
        <f t="shared" si="19"/>
        <v>927.59256660736582</v>
      </c>
    </row>
    <row r="1258" spans="2:13" ht="75">
      <c r="B1258" s="921" t="s">
        <v>988</v>
      </c>
      <c r="C1258" s="921" t="s">
        <v>985</v>
      </c>
      <c r="D1258" s="922" t="s">
        <v>986</v>
      </c>
      <c r="E1258" s="936">
        <v>1</v>
      </c>
      <c r="F1258" s="947">
        <v>44196</v>
      </c>
      <c r="G1258" s="923">
        <v>6557.1198673968966</v>
      </c>
      <c r="H1258" s="929">
        <v>8.3333333333333332E-3</v>
      </c>
      <c r="I1258" s="929">
        <v>0.25</v>
      </c>
      <c r="J1258" s="923">
        <v>4917.8399005476722</v>
      </c>
      <c r="K1258" s="922">
        <v>1</v>
      </c>
      <c r="L1258" s="923">
        <v>4917.8399005476722</v>
      </c>
      <c r="M1258" s="923">
        <f t="shared" si="19"/>
        <v>655.71198673968968</v>
      </c>
    </row>
    <row r="1259" spans="2:13" ht="75">
      <c r="B1259" s="921" t="s">
        <v>988</v>
      </c>
      <c r="C1259" s="921" t="s">
        <v>985</v>
      </c>
      <c r="D1259" s="922" t="s">
        <v>986</v>
      </c>
      <c r="E1259" s="936">
        <v>1</v>
      </c>
      <c r="F1259" s="947">
        <v>44196</v>
      </c>
      <c r="G1259" s="923">
        <v>17112.483556377265</v>
      </c>
      <c r="H1259" s="929">
        <v>8.3333333333333332E-3</v>
      </c>
      <c r="I1259" s="929">
        <v>0.25</v>
      </c>
      <c r="J1259" s="923">
        <v>12834.362667282949</v>
      </c>
      <c r="K1259" s="922">
        <v>1</v>
      </c>
      <c r="L1259" s="923">
        <v>12834.362667282949</v>
      </c>
      <c r="M1259" s="923">
        <f t="shared" si="19"/>
        <v>1711.2483556377265</v>
      </c>
    </row>
    <row r="1260" spans="2:13" ht="75">
      <c r="B1260" s="921" t="s">
        <v>988</v>
      </c>
      <c r="C1260" s="921" t="s">
        <v>985</v>
      </c>
      <c r="D1260" s="922" t="s">
        <v>986</v>
      </c>
      <c r="E1260" s="936">
        <v>1</v>
      </c>
      <c r="F1260" s="947">
        <v>44196</v>
      </c>
      <c r="G1260" s="923">
        <v>20311.078613644044</v>
      </c>
      <c r="H1260" s="929">
        <v>8.3333333333333332E-3</v>
      </c>
      <c r="I1260" s="929">
        <v>0.25</v>
      </c>
      <c r="J1260" s="923">
        <v>15233.308960233033</v>
      </c>
      <c r="K1260" s="922">
        <v>1</v>
      </c>
      <c r="L1260" s="923">
        <v>15233.308960233033</v>
      </c>
      <c r="M1260" s="923">
        <f t="shared" si="19"/>
        <v>2031.1078613644045</v>
      </c>
    </row>
    <row r="1261" spans="2:13" ht="75">
      <c r="B1261" s="921" t="s">
        <v>984</v>
      </c>
      <c r="C1261" s="921" t="s">
        <v>985</v>
      </c>
      <c r="D1261" s="922" t="s">
        <v>986</v>
      </c>
      <c r="E1261" s="936">
        <v>1</v>
      </c>
      <c r="F1261" s="947">
        <v>44196</v>
      </c>
      <c r="G1261" s="923">
        <v>456.60349305277197</v>
      </c>
      <c r="H1261" s="929">
        <v>8.3333333333333332E-3</v>
      </c>
      <c r="I1261" s="929">
        <v>0.25</v>
      </c>
      <c r="J1261" s="923">
        <v>342.45261978957899</v>
      </c>
      <c r="K1261" s="922">
        <v>1</v>
      </c>
      <c r="L1261" s="923">
        <v>342.45261978957899</v>
      </c>
      <c r="M1261" s="923">
        <f t="shared" si="19"/>
        <v>45.660349305277201</v>
      </c>
    </row>
    <row r="1262" spans="2:13" ht="75">
      <c r="B1262" s="921" t="s">
        <v>988</v>
      </c>
      <c r="C1262" s="921" t="s">
        <v>985</v>
      </c>
      <c r="D1262" s="922" t="s">
        <v>986</v>
      </c>
      <c r="E1262" s="936">
        <v>1</v>
      </c>
      <c r="F1262" s="947">
        <v>44196</v>
      </c>
      <c r="G1262" s="923">
        <v>79.964876431669467</v>
      </c>
      <c r="H1262" s="929">
        <v>8.3333333333333332E-3</v>
      </c>
      <c r="I1262" s="929">
        <v>0.25</v>
      </c>
      <c r="J1262" s="923">
        <v>59.9736573237521</v>
      </c>
      <c r="K1262" s="922">
        <v>1</v>
      </c>
      <c r="L1262" s="923">
        <v>59.9736573237521</v>
      </c>
      <c r="M1262" s="923">
        <f t="shared" si="19"/>
        <v>7.9964876431669474</v>
      </c>
    </row>
    <row r="1263" spans="2:13" ht="75">
      <c r="B1263" s="921" t="s">
        <v>988</v>
      </c>
      <c r="C1263" s="921" t="s">
        <v>985</v>
      </c>
      <c r="D1263" s="922" t="s">
        <v>986</v>
      </c>
      <c r="E1263" s="936">
        <v>1</v>
      </c>
      <c r="F1263" s="947">
        <v>44196</v>
      </c>
      <c r="G1263" s="923">
        <v>879.61364074836411</v>
      </c>
      <c r="H1263" s="929">
        <v>8.3333333333333332E-3</v>
      </c>
      <c r="I1263" s="929">
        <v>0.25</v>
      </c>
      <c r="J1263" s="923">
        <v>659.71023056127308</v>
      </c>
      <c r="K1263" s="922">
        <v>1</v>
      </c>
      <c r="L1263" s="923">
        <v>659.71023056127308</v>
      </c>
      <c r="M1263" s="923">
        <f t="shared" si="19"/>
        <v>87.961364074836411</v>
      </c>
    </row>
    <row r="1264" spans="2:13" ht="75">
      <c r="B1264" s="921" t="s">
        <v>988</v>
      </c>
      <c r="C1264" s="921" t="s">
        <v>985</v>
      </c>
      <c r="D1264" s="922" t="s">
        <v>986</v>
      </c>
      <c r="E1264" s="936">
        <v>1</v>
      </c>
      <c r="F1264" s="947">
        <v>44196</v>
      </c>
      <c r="G1264" s="923">
        <v>799.64876431669472</v>
      </c>
      <c r="H1264" s="929">
        <v>8.3333333333333332E-3</v>
      </c>
      <c r="I1264" s="929">
        <v>0.25</v>
      </c>
      <c r="J1264" s="923">
        <v>599.73657323752104</v>
      </c>
      <c r="K1264" s="922">
        <v>1</v>
      </c>
      <c r="L1264" s="923">
        <v>599.73657323752104</v>
      </c>
      <c r="M1264" s="923">
        <f t="shared" si="19"/>
        <v>79.964876431669481</v>
      </c>
    </row>
    <row r="1265" spans="2:13" ht="75">
      <c r="B1265" s="921" t="s">
        <v>988</v>
      </c>
      <c r="C1265" s="921" t="s">
        <v>985</v>
      </c>
      <c r="D1265" s="922" t="s">
        <v>986</v>
      </c>
      <c r="E1265" s="936">
        <v>1</v>
      </c>
      <c r="F1265" s="947">
        <v>44196</v>
      </c>
      <c r="G1265" s="923">
        <v>2159.0516636550756</v>
      </c>
      <c r="H1265" s="929">
        <v>8.3333333333333332E-3</v>
      </c>
      <c r="I1265" s="929">
        <v>0.25</v>
      </c>
      <c r="J1265" s="923">
        <v>1619.2887477413067</v>
      </c>
      <c r="K1265" s="922">
        <v>1</v>
      </c>
      <c r="L1265" s="923">
        <v>1619.2887477413067</v>
      </c>
      <c r="M1265" s="923">
        <f t="shared" si="19"/>
        <v>215.90516636550757</v>
      </c>
    </row>
    <row r="1266" spans="2:13" ht="75">
      <c r="B1266" s="921" t="s">
        <v>988</v>
      </c>
      <c r="C1266" s="921" t="s">
        <v>985</v>
      </c>
      <c r="D1266" s="922" t="s">
        <v>986</v>
      </c>
      <c r="E1266" s="936">
        <v>1</v>
      </c>
      <c r="F1266" s="947">
        <v>44196</v>
      </c>
      <c r="G1266" s="923">
        <v>2398.9462929500842</v>
      </c>
      <c r="H1266" s="929">
        <v>8.3333333333333332E-3</v>
      </c>
      <c r="I1266" s="929">
        <v>0.25</v>
      </c>
      <c r="J1266" s="923">
        <v>1799.2097197125631</v>
      </c>
      <c r="K1266" s="922">
        <v>1</v>
      </c>
      <c r="L1266" s="923">
        <v>1799.2097197125631</v>
      </c>
      <c r="M1266" s="923">
        <f t="shared" si="19"/>
        <v>239.89462929500843</v>
      </c>
    </row>
    <row r="1267" spans="2:13" ht="75">
      <c r="B1267" s="921" t="s">
        <v>988</v>
      </c>
      <c r="C1267" s="921" t="s">
        <v>985</v>
      </c>
      <c r="D1267" s="922" t="s">
        <v>986</v>
      </c>
      <c r="E1267" s="936">
        <v>1</v>
      </c>
      <c r="F1267" s="947">
        <v>44196</v>
      </c>
      <c r="G1267" s="923">
        <v>7516.69838457693</v>
      </c>
      <c r="H1267" s="929">
        <v>8.3333333333333332E-3</v>
      </c>
      <c r="I1267" s="929">
        <v>0.25</v>
      </c>
      <c r="J1267" s="923">
        <v>5637.523788432698</v>
      </c>
      <c r="K1267" s="922">
        <v>1</v>
      </c>
      <c r="L1267" s="923">
        <v>5637.523788432698</v>
      </c>
      <c r="M1267" s="923">
        <f t="shared" si="19"/>
        <v>751.669838457693</v>
      </c>
    </row>
    <row r="1268" spans="2:13" ht="75">
      <c r="B1268" s="921" t="s">
        <v>988</v>
      </c>
      <c r="C1268" s="921" t="s">
        <v>985</v>
      </c>
      <c r="D1268" s="922" t="s">
        <v>986</v>
      </c>
      <c r="E1268" s="936">
        <v>1</v>
      </c>
      <c r="F1268" s="947">
        <v>44196</v>
      </c>
      <c r="G1268" s="923">
        <v>4318.1033273101511</v>
      </c>
      <c r="H1268" s="929">
        <v>8.3333333333333332E-3</v>
      </c>
      <c r="I1268" s="929">
        <v>0.25</v>
      </c>
      <c r="J1268" s="923">
        <v>3238.5774954826134</v>
      </c>
      <c r="K1268" s="922">
        <v>1</v>
      </c>
      <c r="L1268" s="923">
        <v>3238.5774954826134</v>
      </c>
      <c r="M1268" s="923">
        <f t="shared" si="19"/>
        <v>431.81033273101514</v>
      </c>
    </row>
    <row r="1269" spans="2:13" ht="75">
      <c r="B1269" s="921" t="s">
        <v>988</v>
      </c>
      <c r="C1269" s="921" t="s">
        <v>985</v>
      </c>
      <c r="D1269" s="922" t="s">
        <v>986</v>
      </c>
      <c r="E1269" s="936">
        <v>1</v>
      </c>
      <c r="F1269" s="947">
        <v>44196</v>
      </c>
      <c r="G1269" s="923">
        <v>6477.1549909652267</v>
      </c>
      <c r="H1269" s="929">
        <v>8.3333333333333332E-3</v>
      </c>
      <c r="I1269" s="929">
        <v>0.25</v>
      </c>
      <c r="J1269" s="923">
        <v>4857.8662432239198</v>
      </c>
      <c r="K1269" s="922">
        <v>1</v>
      </c>
      <c r="L1269" s="923">
        <v>4857.8662432239198</v>
      </c>
      <c r="M1269" s="923">
        <f t="shared" si="19"/>
        <v>647.71549909652276</v>
      </c>
    </row>
    <row r="1270" spans="2:13" ht="75">
      <c r="B1270" s="921" t="s">
        <v>988</v>
      </c>
      <c r="C1270" s="921" t="s">
        <v>985</v>
      </c>
      <c r="D1270" s="922" t="s">
        <v>986</v>
      </c>
      <c r="E1270" s="936">
        <v>1</v>
      </c>
      <c r="F1270" s="947">
        <v>44196</v>
      </c>
      <c r="G1270" s="923">
        <v>1119.5082700433725</v>
      </c>
      <c r="H1270" s="929">
        <v>8.3333333333333332E-3</v>
      </c>
      <c r="I1270" s="929">
        <v>0.25</v>
      </c>
      <c r="J1270" s="923">
        <v>839.63120253252941</v>
      </c>
      <c r="K1270" s="922">
        <v>1</v>
      </c>
      <c r="L1270" s="923">
        <v>839.63120253252941</v>
      </c>
      <c r="M1270" s="923">
        <f t="shared" si="19"/>
        <v>111.95082700433726</v>
      </c>
    </row>
    <row r="1271" spans="2:13" ht="75">
      <c r="B1271" s="921" t="s">
        <v>988</v>
      </c>
      <c r="C1271" s="921" t="s">
        <v>985</v>
      </c>
      <c r="D1271" s="922" t="s">
        <v>986</v>
      </c>
      <c r="E1271" s="936">
        <v>1</v>
      </c>
      <c r="F1271" s="947">
        <v>44196</v>
      </c>
      <c r="G1271" s="923">
        <v>11834.801711887081</v>
      </c>
      <c r="H1271" s="929">
        <v>8.3333333333333332E-3</v>
      </c>
      <c r="I1271" s="929">
        <v>0.25</v>
      </c>
      <c r="J1271" s="923">
        <v>8876.1012839153118</v>
      </c>
      <c r="K1271" s="922">
        <v>1</v>
      </c>
      <c r="L1271" s="923">
        <v>8876.1012839153118</v>
      </c>
      <c r="M1271" s="923">
        <f t="shared" si="19"/>
        <v>1183.4801711887083</v>
      </c>
    </row>
    <row r="1272" spans="2:13" ht="75">
      <c r="B1272" s="921" t="s">
        <v>988</v>
      </c>
      <c r="C1272" s="921" t="s">
        <v>985</v>
      </c>
      <c r="D1272" s="922" t="s">
        <v>986</v>
      </c>
      <c r="E1272" s="936">
        <v>1</v>
      </c>
      <c r="F1272" s="947">
        <v>44196</v>
      </c>
      <c r="G1272" s="923">
        <v>639.71901145335573</v>
      </c>
      <c r="H1272" s="929">
        <v>8.3333333333333332E-3</v>
      </c>
      <c r="I1272" s="929">
        <v>0.25</v>
      </c>
      <c r="J1272" s="923">
        <v>479.7892585900168</v>
      </c>
      <c r="K1272" s="922">
        <v>1</v>
      </c>
      <c r="L1272" s="923">
        <v>479.7892585900168</v>
      </c>
      <c r="M1272" s="923">
        <f t="shared" si="19"/>
        <v>63.971901145335579</v>
      </c>
    </row>
    <row r="1273" spans="2:13" ht="75">
      <c r="B1273" s="921" t="s">
        <v>988</v>
      </c>
      <c r="C1273" s="921" t="s">
        <v>985</v>
      </c>
      <c r="D1273" s="922" t="s">
        <v>986</v>
      </c>
      <c r="E1273" s="936">
        <v>1</v>
      </c>
      <c r="F1273" s="947">
        <v>44196</v>
      </c>
      <c r="G1273" s="923">
        <v>159.92975286333893</v>
      </c>
      <c r="H1273" s="929">
        <v>8.3333333333333332E-3</v>
      </c>
      <c r="I1273" s="929">
        <v>0.25</v>
      </c>
      <c r="J1273" s="923">
        <v>119.9473146475042</v>
      </c>
      <c r="K1273" s="922">
        <v>1</v>
      </c>
      <c r="L1273" s="923">
        <v>119.9473146475042</v>
      </c>
      <c r="M1273" s="923">
        <f t="shared" si="19"/>
        <v>15.992975286333895</v>
      </c>
    </row>
    <row r="1274" spans="2:13" ht="75">
      <c r="B1274" s="921" t="s">
        <v>988</v>
      </c>
      <c r="C1274" s="921" t="s">
        <v>985</v>
      </c>
      <c r="D1274" s="922" t="s">
        <v>986</v>
      </c>
      <c r="E1274" s="936">
        <v>1</v>
      </c>
      <c r="F1274" s="947">
        <v>44196</v>
      </c>
      <c r="G1274" s="923">
        <v>159.92975286333893</v>
      </c>
      <c r="H1274" s="929">
        <v>8.3333333333333332E-3</v>
      </c>
      <c r="I1274" s="929">
        <v>0.25</v>
      </c>
      <c r="J1274" s="923">
        <v>119.9473146475042</v>
      </c>
      <c r="K1274" s="922">
        <v>1</v>
      </c>
      <c r="L1274" s="923">
        <v>119.9473146475042</v>
      </c>
      <c r="M1274" s="923">
        <f t="shared" si="19"/>
        <v>15.992975286333895</v>
      </c>
    </row>
    <row r="1275" spans="2:13" ht="75">
      <c r="B1275" s="921" t="s">
        <v>988</v>
      </c>
      <c r="C1275" s="921" t="s">
        <v>985</v>
      </c>
      <c r="D1275" s="922" t="s">
        <v>986</v>
      </c>
      <c r="E1275" s="936">
        <v>1</v>
      </c>
      <c r="F1275" s="947">
        <v>44196</v>
      </c>
      <c r="G1275" s="923">
        <v>1599.2975286333894</v>
      </c>
      <c r="H1275" s="929">
        <v>8.3333333333333332E-3</v>
      </c>
      <c r="I1275" s="929">
        <v>0.25</v>
      </c>
      <c r="J1275" s="923">
        <v>1199.4731464750421</v>
      </c>
      <c r="K1275" s="922">
        <v>1</v>
      </c>
      <c r="L1275" s="923">
        <v>1199.4731464750421</v>
      </c>
      <c r="M1275" s="923">
        <f t="shared" si="19"/>
        <v>159.92975286333896</v>
      </c>
    </row>
    <row r="1276" spans="2:13" ht="75">
      <c r="B1276" s="921" t="s">
        <v>988</v>
      </c>
      <c r="C1276" s="921" t="s">
        <v>985</v>
      </c>
      <c r="D1276" s="922" t="s">
        <v>986</v>
      </c>
      <c r="E1276" s="936">
        <v>1</v>
      </c>
      <c r="F1276" s="947">
        <v>44196</v>
      </c>
      <c r="G1276" s="923">
        <v>79.964876431669467</v>
      </c>
      <c r="H1276" s="929">
        <v>8.3333333333333332E-3</v>
      </c>
      <c r="I1276" s="929">
        <v>0.25</v>
      </c>
      <c r="J1276" s="923">
        <v>59.9736573237521</v>
      </c>
      <c r="K1276" s="922">
        <v>1</v>
      </c>
      <c r="L1276" s="923">
        <v>59.9736573237521</v>
      </c>
      <c r="M1276" s="923">
        <f t="shared" si="19"/>
        <v>7.9964876431669474</v>
      </c>
    </row>
    <row r="1277" spans="2:13" ht="75">
      <c r="B1277" s="921" t="s">
        <v>988</v>
      </c>
      <c r="C1277" s="921" t="s">
        <v>985</v>
      </c>
      <c r="D1277" s="922" t="s">
        <v>986</v>
      </c>
      <c r="E1277" s="936">
        <v>1</v>
      </c>
      <c r="F1277" s="947">
        <v>44196</v>
      </c>
      <c r="G1277" s="923">
        <v>1039.5433936117031</v>
      </c>
      <c r="H1277" s="929">
        <v>8.3333333333333332E-3</v>
      </c>
      <c r="I1277" s="929">
        <v>0.25</v>
      </c>
      <c r="J1277" s="923">
        <v>779.65754520877726</v>
      </c>
      <c r="K1277" s="922">
        <v>1</v>
      </c>
      <c r="L1277" s="923">
        <v>779.65754520877726</v>
      </c>
      <c r="M1277" s="923">
        <f t="shared" si="19"/>
        <v>103.95433936117031</v>
      </c>
    </row>
    <row r="1278" spans="2:13" ht="75">
      <c r="B1278" s="921" t="s">
        <v>988</v>
      </c>
      <c r="C1278" s="921" t="s">
        <v>985</v>
      </c>
      <c r="D1278" s="922" t="s">
        <v>986</v>
      </c>
      <c r="E1278" s="936">
        <v>1</v>
      </c>
      <c r="F1278" s="947">
        <v>44196</v>
      </c>
      <c r="G1278" s="923">
        <v>159.92975286333893</v>
      </c>
      <c r="H1278" s="929">
        <v>8.3333333333333332E-3</v>
      </c>
      <c r="I1278" s="929">
        <v>0.25</v>
      </c>
      <c r="J1278" s="923">
        <v>119.9473146475042</v>
      </c>
      <c r="K1278" s="922">
        <v>1</v>
      </c>
      <c r="L1278" s="923">
        <v>119.9473146475042</v>
      </c>
      <c r="M1278" s="923">
        <f t="shared" si="19"/>
        <v>15.992975286333895</v>
      </c>
    </row>
    <row r="1279" spans="2:13" ht="75">
      <c r="B1279" s="921" t="s">
        <v>988</v>
      </c>
      <c r="C1279" s="921" t="s">
        <v>985</v>
      </c>
      <c r="D1279" s="922" t="s">
        <v>986</v>
      </c>
      <c r="E1279" s="936">
        <v>1</v>
      </c>
      <c r="F1279" s="947">
        <v>44196</v>
      </c>
      <c r="G1279" s="923">
        <v>1039.5433936117031</v>
      </c>
      <c r="H1279" s="929">
        <v>8.3333333333333332E-3</v>
      </c>
      <c r="I1279" s="929">
        <v>0.25</v>
      </c>
      <c r="J1279" s="923">
        <v>779.65754520877726</v>
      </c>
      <c r="K1279" s="922">
        <v>1</v>
      </c>
      <c r="L1279" s="923">
        <v>779.65754520877726</v>
      </c>
      <c r="M1279" s="923">
        <f t="shared" si="19"/>
        <v>103.95433936117031</v>
      </c>
    </row>
    <row r="1280" spans="2:13" ht="75">
      <c r="B1280" s="921" t="s">
        <v>984</v>
      </c>
      <c r="C1280" s="921" t="s">
        <v>985</v>
      </c>
      <c r="D1280" s="922" t="s">
        <v>986</v>
      </c>
      <c r="E1280" s="936">
        <v>1</v>
      </c>
      <c r="F1280" s="947">
        <v>44196</v>
      </c>
      <c r="G1280" s="923">
        <v>913.20698610554393</v>
      </c>
      <c r="H1280" s="929">
        <v>8.3333333333333332E-3</v>
      </c>
      <c r="I1280" s="929">
        <v>0.25</v>
      </c>
      <c r="J1280" s="923">
        <v>684.90523957915798</v>
      </c>
      <c r="K1280" s="922">
        <v>1</v>
      </c>
      <c r="L1280" s="923">
        <v>684.90523957915798</v>
      </c>
      <c r="M1280" s="923">
        <f t="shared" si="19"/>
        <v>91.320698610554402</v>
      </c>
    </row>
    <row r="1281" spans="2:13" ht="75">
      <c r="B1281" s="921" t="s">
        <v>984</v>
      </c>
      <c r="C1281" s="921" t="s">
        <v>985</v>
      </c>
      <c r="D1281" s="922" t="s">
        <v>986</v>
      </c>
      <c r="E1281" s="936">
        <v>1</v>
      </c>
      <c r="F1281" s="947">
        <v>44196</v>
      </c>
      <c r="G1281" s="923">
        <v>456.60349305277197</v>
      </c>
      <c r="H1281" s="929">
        <v>8.3333333333333332E-3</v>
      </c>
      <c r="I1281" s="929">
        <v>0.25</v>
      </c>
      <c r="J1281" s="923">
        <v>342.45261978957899</v>
      </c>
      <c r="K1281" s="922">
        <v>1</v>
      </c>
      <c r="L1281" s="923">
        <v>342.45261978957899</v>
      </c>
      <c r="M1281" s="923">
        <f t="shared" si="19"/>
        <v>45.660349305277201</v>
      </c>
    </row>
    <row r="1282" spans="2:13" ht="75">
      <c r="B1282" s="921" t="s">
        <v>984</v>
      </c>
      <c r="C1282" s="921" t="s">
        <v>985</v>
      </c>
      <c r="D1282" s="922" t="s">
        <v>986</v>
      </c>
      <c r="E1282" s="936">
        <v>1</v>
      </c>
      <c r="F1282" s="947">
        <v>44196</v>
      </c>
      <c r="G1282" s="923">
        <v>456.60349305277197</v>
      </c>
      <c r="H1282" s="929">
        <v>8.3333333333333332E-3</v>
      </c>
      <c r="I1282" s="929">
        <v>0.25</v>
      </c>
      <c r="J1282" s="923">
        <v>342.45261978957899</v>
      </c>
      <c r="K1282" s="922">
        <v>1</v>
      </c>
      <c r="L1282" s="923">
        <v>342.45261978957899</v>
      </c>
      <c r="M1282" s="923">
        <f t="shared" si="19"/>
        <v>45.660349305277201</v>
      </c>
    </row>
    <row r="1283" spans="2:13" ht="75">
      <c r="B1283" s="921" t="s">
        <v>984</v>
      </c>
      <c r="C1283" s="921" t="s">
        <v>985</v>
      </c>
      <c r="D1283" s="922" t="s">
        <v>986</v>
      </c>
      <c r="E1283" s="936">
        <v>1</v>
      </c>
      <c r="F1283" s="947">
        <v>44196</v>
      </c>
      <c r="G1283" s="923">
        <v>456.60349305277197</v>
      </c>
      <c r="H1283" s="929">
        <v>8.3333333333333332E-3</v>
      </c>
      <c r="I1283" s="929">
        <v>0.25</v>
      </c>
      <c r="J1283" s="923">
        <v>342.45261978957899</v>
      </c>
      <c r="K1283" s="922">
        <v>1</v>
      </c>
      <c r="L1283" s="923">
        <v>342.45261978957899</v>
      </c>
      <c r="M1283" s="923">
        <f t="shared" si="19"/>
        <v>45.660349305277201</v>
      </c>
    </row>
    <row r="1284" spans="2:13" ht="75">
      <c r="B1284" s="921" t="s">
        <v>984</v>
      </c>
      <c r="C1284" s="921" t="s">
        <v>985</v>
      </c>
      <c r="D1284" s="922" t="s">
        <v>986</v>
      </c>
      <c r="E1284" s="936">
        <v>1</v>
      </c>
      <c r="F1284" s="947">
        <v>44196</v>
      </c>
      <c r="G1284" s="923">
        <v>1369.810479158316</v>
      </c>
      <c r="H1284" s="929">
        <v>8.3333333333333332E-3</v>
      </c>
      <c r="I1284" s="929">
        <v>0.25</v>
      </c>
      <c r="J1284" s="923">
        <v>1027.3578593687371</v>
      </c>
      <c r="K1284" s="922">
        <v>1</v>
      </c>
      <c r="L1284" s="923">
        <v>1027.3578593687371</v>
      </c>
      <c r="M1284" s="923">
        <f t="shared" si="19"/>
        <v>136.9810479158316</v>
      </c>
    </row>
    <row r="1285" spans="2:13" ht="75">
      <c r="B1285" s="921" t="s">
        <v>987</v>
      </c>
      <c r="C1285" s="921" t="s">
        <v>985</v>
      </c>
      <c r="D1285" s="922" t="s">
        <v>986</v>
      </c>
      <c r="E1285" s="936">
        <v>1</v>
      </c>
      <c r="F1285" s="947">
        <v>44196</v>
      </c>
      <c r="G1285" s="923">
        <v>1485.0961212969503</v>
      </c>
      <c r="H1285" s="929">
        <v>8.3333333333333332E-3</v>
      </c>
      <c r="I1285" s="929">
        <v>0.25</v>
      </c>
      <c r="J1285" s="923">
        <v>1113.8220909727127</v>
      </c>
      <c r="K1285" s="922">
        <v>1</v>
      </c>
      <c r="L1285" s="923">
        <v>1113.8220909727127</v>
      </c>
      <c r="M1285" s="923">
        <f t="shared" si="19"/>
        <v>148.50961212969503</v>
      </c>
    </row>
    <row r="1286" spans="2:13" ht="75">
      <c r="B1286" s="921" t="s">
        <v>987</v>
      </c>
      <c r="C1286" s="921" t="s">
        <v>985</v>
      </c>
      <c r="D1286" s="922" t="s">
        <v>986</v>
      </c>
      <c r="E1286" s="936">
        <v>1</v>
      </c>
      <c r="F1286" s="947">
        <v>44196</v>
      </c>
      <c r="G1286" s="923">
        <v>2970.1922425939006</v>
      </c>
      <c r="H1286" s="929">
        <v>8.3333333333333332E-3</v>
      </c>
      <c r="I1286" s="929">
        <v>0.25</v>
      </c>
      <c r="J1286" s="923">
        <v>2227.6441819454253</v>
      </c>
      <c r="K1286" s="922">
        <v>1</v>
      </c>
      <c r="L1286" s="923">
        <v>2227.6441819454253</v>
      </c>
      <c r="M1286" s="923">
        <f t="shared" si="19"/>
        <v>297.01922425939006</v>
      </c>
    </row>
    <row r="1287" spans="2:13" ht="75">
      <c r="B1287" s="921" t="s">
        <v>987</v>
      </c>
      <c r="C1287" s="921" t="s">
        <v>985</v>
      </c>
      <c r="D1287" s="922" t="s">
        <v>986</v>
      </c>
      <c r="E1287" s="936">
        <v>1</v>
      </c>
      <c r="F1287" s="947">
        <v>44196</v>
      </c>
      <c r="G1287" s="923">
        <v>1485.0961212969503</v>
      </c>
      <c r="H1287" s="929">
        <v>8.3333333333333332E-3</v>
      </c>
      <c r="I1287" s="929">
        <v>0.25</v>
      </c>
      <c r="J1287" s="923">
        <v>1113.8220909727127</v>
      </c>
      <c r="K1287" s="922">
        <v>1</v>
      </c>
      <c r="L1287" s="923">
        <v>1113.8220909727127</v>
      </c>
      <c r="M1287" s="923">
        <f t="shared" si="19"/>
        <v>148.50961212969503</v>
      </c>
    </row>
    <row r="1288" spans="2:13" ht="75">
      <c r="B1288" s="921" t="s">
        <v>987</v>
      </c>
      <c r="C1288" s="921" t="s">
        <v>985</v>
      </c>
      <c r="D1288" s="922" t="s">
        <v>986</v>
      </c>
      <c r="E1288" s="936">
        <v>1</v>
      </c>
      <c r="F1288" s="947">
        <v>44196</v>
      </c>
      <c r="G1288" s="923">
        <v>1485.0961212969503</v>
      </c>
      <c r="H1288" s="929">
        <v>8.3333333333333332E-3</v>
      </c>
      <c r="I1288" s="929">
        <v>0.25</v>
      </c>
      <c r="J1288" s="923">
        <v>1113.8220909727127</v>
      </c>
      <c r="K1288" s="922">
        <v>1</v>
      </c>
      <c r="L1288" s="923">
        <v>1113.8220909727127</v>
      </c>
      <c r="M1288" s="923">
        <f t="shared" si="19"/>
        <v>148.50961212969503</v>
      </c>
    </row>
    <row r="1289" spans="2:13" ht="75">
      <c r="B1289" s="921" t="s">
        <v>987</v>
      </c>
      <c r="C1289" s="921" t="s">
        <v>985</v>
      </c>
      <c r="D1289" s="922" t="s">
        <v>986</v>
      </c>
      <c r="E1289" s="936">
        <v>1</v>
      </c>
      <c r="F1289" s="947">
        <v>44196</v>
      </c>
      <c r="G1289" s="923">
        <v>8910.5767277817013</v>
      </c>
      <c r="H1289" s="929">
        <v>8.3333333333333332E-3</v>
      </c>
      <c r="I1289" s="929">
        <v>0.25</v>
      </c>
      <c r="J1289" s="923">
        <v>6682.9325458362764</v>
      </c>
      <c r="K1289" s="922">
        <v>1</v>
      </c>
      <c r="L1289" s="923">
        <v>6682.9325458362764</v>
      </c>
      <c r="M1289" s="923">
        <f t="shared" si="19"/>
        <v>891.05767277817017</v>
      </c>
    </row>
    <row r="1290" spans="2:13" ht="75">
      <c r="B1290" s="921" t="s">
        <v>989</v>
      </c>
      <c r="C1290" s="921" t="s">
        <v>985</v>
      </c>
      <c r="D1290" s="922" t="s">
        <v>986</v>
      </c>
      <c r="E1290" s="936">
        <v>1</v>
      </c>
      <c r="F1290" s="947">
        <v>44196</v>
      </c>
      <c r="G1290" s="923">
        <v>2559.1030101491242</v>
      </c>
      <c r="H1290" s="929">
        <v>8.3333333333333332E-3</v>
      </c>
      <c r="I1290" s="929">
        <v>0.25</v>
      </c>
      <c r="J1290" s="923">
        <v>1919.3272576118432</v>
      </c>
      <c r="K1290" s="922">
        <v>1</v>
      </c>
      <c r="L1290" s="923">
        <v>1919.3272576118432</v>
      </c>
      <c r="M1290" s="923">
        <f t="shared" si="19"/>
        <v>255.91030101491242</v>
      </c>
    </row>
    <row r="1291" spans="2:13" ht="75">
      <c r="B1291" s="921" t="s">
        <v>989</v>
      </c>
      <c r="C1291" s="921" t="s">
        <v>985</v>
      </c>
      <c r="D1291" s="922" t="s">
        <v>986</v>
      </c>
      <c r="E1291" s="936">
        <v>1</v>
      </c>
      <c r="F1291" s="947">
        <v>44196</v>
      </c>
      <c r="G1291" s="923">
        <v>10236.412040596497</v>
      </c>
      <c r="H1291" s="929">
        <v>8.3333333333333332E-3</v>
      </c>
      <c r="I1291" s="929">
        <v>0.25</v>
      </c>
      <c r="J1291" s="923">
        <v>7677.3090304473726</v>
      </c>
      <c r="K1291" s="922">
        <v>1</v>
      </c>
      <c r="L1291" s="923">
        <v>7677.3090304473726</v>
      </c>
      <c r="M1291" s="923">
        <f t="shared" ref="M1291:M1354" si="20">IF(L1291=0,"",IF(I1291=100%,0,(H1291*12)*(G1291*E1291*K1291)))</f>
        <v>1023.6412040596497</v>
      </c>
    </row>
    <row r="1292" spans="2:13" ht="75">
      <c r="B1292" s="921" t="s">
        <v>990</v>
      </c>
      <c r="C1292" s="921" t="s">
        <v>985</v>
      </c>
      <c r="D1292" s="922" t="s">
        <v>986</v>
      </c>
      <c r="E1292" s="936">
        <v>1</v>
      </c>
      <c r="F1292" s="947">
        <v>44196</v>
      </c>
      <c r="G1292" s="923">
        <v>4180.4727034651842</v>
      </c>
      <c r="H1292" s="929">
        <v>8.3333333333333332E-3</v>
      </c>
      <c r="I1292" s="929">
        <v>0.25</v>
      </c>
      <c r="J1292" s="923">
        <v>3135.3545275988881</v>
      </c>
      <c r="K1292" s="922">
        <v>1</v>
      </c>
      <c r="L1292" s="923">
        <v>3135.3545275988881</v>
      </c>
      <c r="M1292" s="923">
        <f t="shared" si="20"/>
        <v>418.04727034651842</v>
      </c>
    </row>
    <row r="1293" spans="2:13" ht="75">
      <c r="B1293" s="921" t="s">
        <v>990</v>
      </c>
      <c r="C1293" s="921" t="s">
        <v>985</v>
      </c>
      <c r="D1293" s="922" t="s">
        <v>986</v>
      </c>
      <c r="E1293" s="936">
        <v>1</v>
      </c>
      <c r="F1293" s="947">
        <v>44196</v>
      </c>
      <c r="G1293" s="923">
        <v>4180.4727034651842</v>
      </c>
      <c r="H1293" s="929">
        <v>8.3333333333333332E-3</v>
      </c>
      <c r="I1293" s="929">
        <v>0.25</v>
      </c>
      <c r="J1293" s="923">
        <v>3135.3545275988881</v>
      </c>
      <c r="K1293" s="922">
        <v>1</v>
      </c>
      <c r="L1293" s="923">
        <v>3135.3545275988881</v>
      </c>
      <c r="M1293" s="923">
        <f t="shared" si="20"/>
        <v>418.04727034651842</v>
      </c>
    </row>
    <row r="1294" spans="2:13" ht="75">
      <c r="B1294" s="921" t="s">
        <v>988</v>
      </c>
      <c r="C1294" s="921" t="s">
        <v>985</v>
      </c>
      <c r="D1294" s="922" t="s">
        <v>986</v>
      </c>
      <c r="E1294" s="936">
        <v>1</v>
      </c>
      <c r="F1294" s="947">
        <v>44196</v>
      </c>
      <c r="G1294" s="923">
        <v>79.964876431669467</v>
      </c>
      <c r="H1294" s="929">
        <v>8.3333333333333332E-3</v>
      </c>
      <c r="I1294" s="929">
        <v>0.25</v>
      </c>
      <c r="J1294" s="923">
        <v>59.9736573237521</v>
      </c>
      <c r="K1294" s="922">
        <v>1</v>
      </c>
      <c r="L1294" s="923">
        <v>59.9736573237521</v>
      </c>
      <c r="M1294" s="923">
        <f t="shared" si="20"/>
        <v>7.9964876431669474</v>
      </c>
    </row>
    <row r="1295" spans="2:13" ht="75">
      <c r="B1295" s="921" t="s">
        <v>988</v>
      </c>
      <c r="C1295" s="921" t="s">
        <v>985</v>
      </c>
      <c r="D1295" s="922" t="s">
        <v>986</v>
      </c>
      <c r="E1295" s="936">
        <v>1</v>
      </c>
      <c r="F1295" s="947">
        <v>44196</v>
      </c>
      <c r="G1295" s="923">
        <v>79.964876431669467</v>
      </c>
      <c r="H1295" s="929">
        <v>8.3333333333333332E-3</v>
      </c>
      <c r="I1295" s="929">
        <v>0.25</v>
      </c>
      <c r="J1295" s="923">
        <v>59.9736573237521</v>
      </c>
      <c r="K1295" s="922">
        <v>1</v>
      </c>
      <c r="L1295" s="923">
        <v>59.9736573237521</v>
      </c>
      <c r="M1295" s="923">
        <f t="shared" si="20"/>
        <v>7.9964876431669474</v>
      </c>
    </row>
    <row r="1296" spans="2:13" ht="75">
      <c r="B1296" s="921" t="s">
        <v>988</v>
      </c>
      <c r="C1296" s="921" t="s">
        <v>985</v>
      </c>
      <c r="D1296" s="922" t="s">
        <v>986</v>
      </c>
      <c r="E1296" s="936">
        <v>1</v>
      </c>
      <c r="F1296" s="947">
        <v>44196</v>
      </c>
      <c r="G1296" s="923">
        <v>79.964876431669467</v>
      </c>
      <c r="H1296" s="929">
        <v>8.3333333333333332E-3</v>
      </c>
      <c r="I1296" s="929">
        <v>0.25</v>
      </c>
      <c r="J1296" s="923">
        <v>59.9736573237521</v>
      </c>
      <c r="K1296" s="922">
        <v>1</v>
      </c>
      <c r="L1296" s="923">
        <v>59.9736573237521</v>
      </c>
      <c r="M1296" s="923">
        <f t="shared" si="20"/>
        <v>7.9964876431669474</v>
      </c>
    </row>
    <row r="1297" spans="2:13" ht="75">
      <c r="B1297" s="921" t="s">
        <v>988</v>
      </c>
      <c r="C1297" s="921" t="s">
        <v>985</v>
      </c>
      <c r="D1297" s="922" t="s">
        <v>986</v>
      </c>
      <c r="E1297" s="936">
        <v>1</v>
      </c>
      <c r="F1297" s="947">
        <v>44196</v>
      </c>
      <c r="G1297" s="923">
        <v>9435.855418936997</v>
      </c>
      <c r="H1297" s="929">
        <v>8.3333333333333332E-3</v>
      </c>
      <c r="I1297" s="929">
        <v>0.25</v>
      </c>
      <c r="J1297" s="923">
        <v>7076.8915642027478</v>
      </c>
      <c r="K1297" s="922">
        <v>1</v>
      </c>
      <c r="L1297" s="923">
        <v>7076.8915642027478</v>
      </c>
      <c r="M1297" s="923">
        <f t="shared" si="20"/>
        <v>943.58554189369977</v>
      </c>
    </row>
    <row r="1298" spans="2:13" ht="75">
      <c r="B1298" s="921" t="s">
        <v>988</v>
      </c>
      <c r="C1298" s="921" t="s">
        <v>985</v>
      </c>
      <c r="D1298" s="922" t="s">
        <v>986</v>
      </c>
      <c r="E1298" s="936">
        <v>1</v>
      </c>
      <c r="F1298" s="947">
        <v>44196</v>
      </c>
      <c r="G1298" s="923">
        <v>1439.3677757700505</v>
      </c>
      <c r="H1298" s="929">
        <v>8.3333333333333332E-3</v>
      </c>
      <c r="I1298" s="929">
        <v>0.25</v>
      </c>
      <c r="J1298" s="923">
        <v>1079.5258318275378</v>
      </c>
      <c r="K1298" s="922">
        <v>1</v>
      </c>
      <c r="L1298" s="923">
        <v>1079.5258318275378</v>
      </c>
      <c r="M1298" s="923">
        <f t="shared" si="20"/>
        <v>143.93677757700505</v>
      </c>
    </row>
    <row r="1299" spans="2:13" ht="75">
      <c r="B1299" s="921" t="s">
        <v>988</v>
      </c>
      <c r="C1299" s="921" t="s">
        <v>985</v>
      </c>
      <c r="D1299" s="922" t="s">
        <v>986</v>
      </c>
      <c r="E1299" s="936">
        <v>1</v>
      </c>
      <c r="F1299" s="947">
        <v>44196</v>
      </c>
      <c r="G1299" s="923">
        <v>5037.787215195176</v>
      </c>
      <c r="H1299" s="929">
        <v>8.3333333333333332E-3</v>
      </c>
      <c r="I1299" s="929">
        <v>0.25</v>
      </c>
      <c r="J1299" s="923">
        <v>3778.340411396382</v>
      </c>
      <c r="K1299" s="922">
        <v>1</v>
      </c>
      <c r="L1299" s="923">
        <v>3778.340411396382</v>
      </c>
      <c r="M1299" s="923">
        <f t="shared" si="20"/>
        <v>503.7787215195176</v>
      </c>
    </row>
    <row r="1300" spans="2:13" ht="75">
      <c r="B1300" s="921" t="s">
        <v>988</v>
      </c>
      <c r="C1300" s="921" t="s">
        <v>985</v>
      </c>
      <c r="D1300" s="922" t="s">
        <v>986</v>
      </c>
      <c r="E1300" s="936">
        <v>1</v>
      </c>
      <c r="F1300" s="947">
        <v>44196</v>
      </c>
      <c r="G1300" s="923">
        <v>559.75413502168624</v>
      </c>
      <c r="H1300" s="929">
        <v>8.3333333333333332E-3</v>
      </c>
      <c r="I1300" s="929">
        <v>0.25</v>
      </c>
      <c r="J1300" s="923">
        <v>419.81560126626471</v>
      </c>
      <c r="K1300" s="922">
        <v>1</v>
      </c>
      <c r="L1300" s="923">
        <v>419.81560126626471</v>
      </c>
      <c r="M1300" s="923">
        <f t="shared" si="20"/>
        <v>55.975413502168628</v>
      </c>
    </row>
    <row r="1301" spans="2:13" ht="75">
      <c r="B1301" s="921" t="s">
        <v>988</v>
      </c>
      <c r="C1301" s="921" t="s">
        <v>985</v>
      </c>
      <c r="D1301" s="922" t="s">
        <v>986</v>
      </c>
      <c r="E1301" s="936">
        <v>1</v>
      </c>
      <c r="F1301" s="947">
        <v>44196</v>
      </c>
      <c r="G1301" s="923">
        <v>319.85950572667787</v>
      </c>
      <c r="H1301" s="929">
        <v>8.3333333333333332E-3</v>
      </c>
      <c r="I1301" s="929">
        <v>0.25</v>
      </c>
      <c r="J1301" s="923">
        <v>239.8946292950084</v>
      </c>
      <c r="K1301" s="922">
        <v>1</v>
      </c>
      <c r="L1301" s="923">
        <v>239.8946292950084</v>
      </c>
      <c r="M1301" s="923">
        <f t="shared" si="20"/>
        <v>31.98595057266779</v>
      </c>
    </row>
    <row r="1302" spans="2:13" ht="75">
      <c r="B1302" s="921" t="s">
        <v>988</v>
      </c>
      <c r="C1302" s="921" t="s">
        <v>985</v>
      </c>
      <c r="D1302" s="922" t="s">
        <v>986</v>
      </c>
      <c r="E1302" s="936">
        <v>1</v>
      </c>
      <c r="F1302" s="947">
        <v>44196</v>
      </c>
      <c r="G1302" s="923">
        <v>3678.3843158567956</v>
      </c>
      <c r="H1302" s="929">
        <v>8.3333333333333332E-3</v>
      </c>
      <c r="I1302" s="929">
        <v>0.25</v>
      </c>
      <c r="J1302" s="923">
        <v>2758.7882368925966</v>
      </c>
      <c r="K1302" s="922">
        <v>1</v>
      </c>
      <c r="L1302" s="923">
        <v>2758.7882368925966</v>
      </c>
      <c r="M1302" s="923">
        <f t="shared" si="20"/>
        <v>367.83843158567959</v>
      </c>
    </row>
    <row r="1303" spans="2:13" ht="75">
      <c r="B1303" s="921" t="s">
        <v>984</v>
      </c>
      <c r="C1303" s="921" t="s">
        <v>985</v>
      </c>
      <c r="D1303" s="922" t="s">
        <v>986</v>
      </c>
      <c r="E1303" s="936">
        <v>1</v>
      </c>
      <c r="F1303" s="947">
        <v>44196</v>
      </c>
      <c r="G1303" s="923">
        <v>456.60349305277197</v>
      </c>
      <c r="H1303" s="929">
        <v>8.3333333333333332E-3</v>
      </c>
      <c r="I1303" s="929">
        <v>0.25</v>
      </c>
      <c r="J1303" s="923">
        <v>342.45261978957899</v>
      </c>
      <c r="K1303" s="922">
        <v>1</v>
      </c>
      <c r="L1303" s="923">
        <v>342.45261978957899</v>
      </c>
      <c r="M1303" s="923">
        <f t="shared" si="20"/>
        <v>45.660349305277201</v>
      </c>
    </row>
    <row r="1304" spans="2:13" ht="75">
      <c r="B1304" s="921" t="s">
        <v>984</v>
      </c>
      <c r="C1304" s="921" t="s">
        <v>985</v>
      </c>
      <c r="D1304" s="922" t="s">
        <v>986</v>
      </c>
      <c r="E1304" s="936">
        <v>1</v>
      </c>
      <c r="F1304" s="947">
        <v>44196</v>
      </c>
      <c r="G1304" s="923">
        <v>2739.6209583166319</v>
      </c>
      <c r="H1304" s="929">
        <v>8.3333333333333332E-3</v>
      </c>
      <c r="I1304" s="929">
        <v>0.25</v>
      </c>
      <c r="J1304" s="923">
        <v>2054.7157187374742</v>
      </c>
      <c r="K1304" s="922">
        <v>1</v>
      </c>
      <c r="L1304" s="923">
        <v>2054.7157187374742</v>
      </c>
      <c r="M1304" s="923">
        <f t="shared" si="20"/>
        <v>273.96209583166319</v>
      </c>
    </row>
    <row r="1305" spans="2:13" ht="75">
      <c r="B1305" s="921" t="s">
        <v>984</v>
      </c>
      <c r="C1305" s="921" t="s">
        <v>985</v>
      </c>
      <c r="D1305" s="922" t="s">
        <v>986</v>
      </c>
      <c r="E1305" s="936">
        <v>1</v>
      </c>
      <c r="F1305" s="947">
        <v>44196</v>
      </c>
      <c r="G1305" s="923">
        <v>3196.2244513694036</v>
      </c>
      <c r="H1305" s="929">
        <v>8.3333333333333332E-3</v>
      </c>
      <c r="I1305" s="929">
        <v>0.25</v>
      </c>
      <c r="J1305" s="923">
        <v>2397.1683385270526</v>
      </c>
      <c r="K1305" s="922">
        <v>1</v>
      </c>
      <c r="L1305" s="923">
        <v>2397.1683385270526</v>
      </c>
      <c r="M1305" s="923">
        <f t="shared" si="20"/>
        <v>319.62244513694037</v>
      </c>
    </row>
    <row r="1306" spans="2:13" ht="75">
      <c r="B1306" s="921" t="s">
        <v>984</v>
      </c>
      <c r="C1306" s="921" t="s">
        <v>985</v>
      </c>
      <c r="D1306" s="922" t="s">
        <v>986</v>
      </c>
      <c r="E1306" s="936">
        <v>1</v>
      </c>
      <c r="F1306" s="947">
        <v>44196</v>
      </c>
      <c r="G1306" s="923">
        <v>2739.6209583166319</v>
      </c>
      <c r="H1306" s="929">
        <v>8.3333333333333332E-3</v>
      </c>
      <c r="I1306" s="929">
        <v>0.25</v>
      </c>
      <c r="J1306" s="923">
        <v>2054.7157187374742</v>
      </c>
      <c r="K1306" s="922">
        <v>1</v>
      </c>
      <c r="L1306" s="923">
        <v>2054.7157187374742</v>
      </c>
      <c r="M1306" s="923">
        <f t="shared" si="20"/>
        <v>273.96209583166319</v>
      </c>
    </row>
    <row r="1307" spans="2:13" ht="75">
      <c r="B1307" s="921" t="s">
        <v>984</v>
      </c>
      <c r="C1307" s="921" t="s">
        <v>985</v>
      </c>
      <c r="D1307" s="922" t="s">
        <v>986</v>
      </c>
      <c r="E1307" s="936">
        <v>1</v>
      </c>
      <c r="F1307" s="947">
        <v>44196</v>
      </c>
      <c r="G1307" s="923">
        <v>913.20698610554393</v>
      </c>
      <c r="H1307" s="929">
        <v>8.3333333333333332E-3</v>
      </c>
      <c r="I1307" s="929">
        <v>0.25</v>
      </c>
      <c r="J1307" s="923">
        <v>684.90523957915798</v>
      </c>
      <c r="K1307" s="922">
        <v>1</v>
      </c>
      <c r="L1307" s="923">
        <v>684.90523957915798</v>
      </c>
      <c r="M1307" s="923">
        <f t="shared" si="20"/>
        <v>91.320698610554402</v>
      </c>
    </row>
    <row r="1308" spans="2:13" ht="75">
      <c r="B1308" s="921" t="s">
        <v>984</v>
      </c>
      <c r="C1308" s="921" t="s">
        <v>985</v>
      </c>
      <c r="D1308" s="922" t="s">
        <v>986</v>
      </c>
      <c r="E1308" s="936">
        <v>1</v>
      </c>
      <c r="F1308" s="947">
        <v>44196</v>
      </c>
      <c r="G1308" s="923">
        <v>2283.0174652638598</v>
      </c>
      <c r="H1308" s="929">
        <v>8.3333333333333332E-3</v>
      </c>
      <c r="I1308" s="929">
        <v>0.25</v>
      </c>
      <c r="J1308" s="923">
        <v>1712.2630989478948</v>
      </c>
      <c r="K1308" s="922">
        <v>1</v>
      </c>
      <c r="L1308" s="923">
        <v>1712.2630989478948</v>
      </c>
      <c r="M1308" s="923">
        <f t="shared" si="20"/>
        <v>228.30174652638598</v>
      </c>
    </row>
    <row r="1309" spans="2:13" ht="75">
      <c r="B1309" s="921" t="s">
        <v>984</v>
      </c>
      <c r="C1309" s="921" t="s">
        <v>985</v>
      </c>
      <c r="D1309" s="922" t="s">
        <v>986</v>
      </c>
      <c r="E1309" s="936">
        <v>1</v>
      </c>
      <c r="F1309" s="947">
        <v>44196</v>
      </c>
      <c r="G1309" s="923">
        <v>913.20698610554393</v>
      </c>
      <c r="H1309" s="929">
        <v>8.3333333333333332E-3</v>
      </c>
      <c r="I1309" s="929">
        <v>0.25</v>
      </c>
      <c r="J1309" s="923">
        <v>684.90523957915798</v>
      </c>
      <c r="K1309" s="922">
        <v>1</v>
      </c>
      <c r="L1309" s="923">
        <v>684.90523957915798</v>
      </c>
      <c r="M1309" s="923">
        <f t="shared" si="20"/>
        <v>91.320698610554402</v>
      </c>
    </row>
    <row r="1310" spans="2:13" ht="75">
      <c r="B1310" s="921" t="s">
        <v>984</v>
      </c>
      <c r="C1310" s="921" t="s">
        <v>985</v>
      </c>
      <c r="D1310" s="922" t="s">
        <v>986</v>
      </c>
      <c r="E1310" s="936">
        <v>1</v>
      </c>
      <c r="F1310" s="947">
        <v>44196</v>
      </c>
      <c r="G1310" s="923">
        <v>1369.810479158316</v>
      </c>
      <c r="H1310" s="929">
        <v>8.3333333333333332E-3</v>
      </c>
      <c r="I1310" s="929">
        <v>0.25</v>
      </c>
      <c r="J1310" s="923">
        <v>1027.3578593687371</v>
      </c>
      <c r="K1310" s="922">
        <v>1</v>
      </c>
      <c r="L1310" s="923">
        <v>1027.3578593687371</v>
      </c>
      <c r="M1310" s="923">
        <f t="shared" si="20"/>
        <v>136.9810479158316</v>
      </c>
    </row>
    <row r="1311" spans="2:13" ht="75">
      <c r="B1311" s="921" t="s">
        <v>987</v>
      </c>
      <c r="C1311" s="921" t="s">
        <v>985</v>
      </c>
      <c r="D1311" s="922" t="s">
        <v>986</v>
      </c>
      <c r="E1311" s="936">
        <v>1</v>
      </c>
      <c r="F1311" s="947">
        <v>44196</v>
      </c>
      <c r="G1311" s="923">
        <v>2970.1922425939006</v>
      </c>
      <c r="H1311" s="929">
        <v>8.3333333333333332E-3</v>
      </c>
      <c r="I1311" s="929">
        <v>0.25</v>
      </c>
      <c r="J1311" s="923">
        <v>2227.6441819454253</v>
      </c>
      <c r="K1311" s="922">
        <v>1</v>
      </c>
      <c r="L1311" s="923">
        <v>2227.6441819454253</v>
      </c>
      <c r="M1311" s="923">
        <f t="shared" si="20"/>
        <v>297.01922425939006</v>
      </c>
    </row>
    <row r="1312" spans="2:13" ht="75">
      <c r="B1312" s="921" t="s">
        <v>987</v>
      </c>
      <c r="C1312" s="921" t="s">
        <v>985</v>
      </c>
      <c r="D1312" s="922" t="s">
        <v>986</v>
      </c>
      <c r="E1312" s="936">
        <v>1</v>
      </c>
      <c r="F1312" s="947">
        <v>44196</v>
      </c>
      <c r="G1312" s="923">
        <v>4455.2883638908506</v>
      </c>
      <c r="H1312" s="929">
        <v>8.3333333333333332E-3</v>
      </c>
      <c r="I1312" s="929">
        <v>0.25</v>
      </c>
      <c r="J1312" s="923">
        <v>3341.4662729181382</v>
      </c>
      <c r="K1312" s="922">
        <v>1</v>
      </c>
      <c r="L1312" s="923">
        <v>3341.4662729181382</v>
      </c>
      <c r="M1312" s="923">
        <f t="shared" si="20"/>
        <v>445.52883638908509</v>
      </c>
    </row>
    <row r="1313" spans="2:13" ht="75">
      <c r="B1313" s="921" t="s">
        <v>987</v>
      </c>
      <c r="C1313" s="921" t="s">
        <v>985</v>
      </c>
      <c r="D1313" s="922" t="s">
        <v>986</v>
      </c>
      <c r="E1313" s="936">
        <v>1</v>
      </c>
      <c r="F1313" s="947">
        <v>44196</v>
      </c>
      <c r="G1313" s="923">
        <v>5940.3844851878011</v>
      </c>
      <c r="H1313" s="929">
        <v>8.3333333333333332E-3</v>
      </c>
      <c r="I1313" s="929">
        <v>0.25</v>
      </c>
      <c r="J1313" s="923">
        <v>4455.2883638908506</v>
      </c>
      <c r="K1313" s="922">
        <v>1</v>
      </c>
      <c r="L1313" s="923">
        <v>4455.2883638908506</v>
      </c>
      <c r="M1313" s="923">
        <f t="shared" si="20"/>
        <v>594.03844851878011</v>
      </c>
    </row>
    <row r="1314" spans="2:13" ht="75">
      <c r="B1314" s="921" t="s">
        <v>987</v>
      </c>
      <c r="C1314" s="921" t="s">
        <v>985</v>
      </c>
      <c r="D1314" s="922" t="s">
        <v>986</v>
      </c>
      <c r="E1314" s="936">
        <v>1</v>
      </c>
      <c r="F1314" s="947">
        <v>44196</v>
      </c>
      <c r="G1314" s="923">
        <v>2970.1922425939006</v>
      </c>
      <c r="H1314" s="929">
        <v>8.3333333333333332E-3</v>
      </c>
      <c r="I1314" s="929">
        <v>0.25</v>
      </c>
      <c r="J1314" s="923">
        <v>2227.6441819454253</v>
      </c>
      <c r="K1314" s="922">
        <v>1</v>
      </c>
      <c r="L1314" s="923">
        <v>2227.6441819454253</v>
      </c>
      <c r="M1314" s="923">
        <f t="shared" si="20"/>
        <v>297.01922425939006</v>
      </c>
    </row>
    <row r="1315" spans="2:13" ht="75">
      <c r="B1315" s="921" t="s">
        <v>987</v>
      </c>
      <c r="C1315" s="921" t="s">
        <v>985</v>
      </c>
      <c r="D1315" s="922" t="s">
        <v>986</v>
      </c>
      <c r="E1315" s="936">
        <v>1</v>
      </c>
      <c r="F1315" s="947">
        <v>44196</v>
      </c>
      <c r="G1315" s="923">
        <v>13365.865091672553</v>
      </c>
      <c r="H1315" s="929">
        <v>8.3333333333333332E-3</v>
      </c>
      <c r="I1315" s="929">
        <v>0.25</v>
      </c>
      <c r="J1315" s="923">
        <v>10024.398818754415</v>
      </c>
      <c r="K1315" s="922">
        <v>1</v>
      </c>
      <c r="L1315" s="923">
        <v>10024.398818754415</v>
      </c>
      <c r="M1315" s="923">
        <f t="shared" si="20"/>
        <v>1336.5865091672554</v>
      </c>
    </row>
    <row r="1316" spans="2:13" ht="75">
      <c r="B1316" s="921" t="s">
        <v>987</v>
      </c>
      <c r="C1316" s="921" t="s">
        <v>985</v>
      </c>
      <c r="D1316" s="922" t="s">
        <v>986</v>
      </c>
      <c r="E1316" s="936">
        <v>1</v>
      </c>
      <c r="F1316" s="947">
        <v>44196</v>
      </c>
      <c r="G1316" s="923">
        <v>5940.3844851878011</v>
      </c>
      <c r="H1316" s="929">
        <v>8.3333333333333332E-3</v>
      </c>
      <c r="I1316" s="929">
        <v>0.25</v>
      </c>
      <c r="J1316" s="923">
        <v>4455.2883638908506</v>
      </c>
      <c r="K1316" s="922">
        <v>1</v>
      </c>
      <c r="L1316" s="923">
        <v>4455.2883638908506</v>
      </c>
      <c r="M1316" s="923">
        <f t="shared" si="20"/>
        <v>594.03844851878011</v>
      </c>
    </row>
    <row r="1317" spans="2:13" ht="75">
      <c r="B1317" s="921" t="s">
        <v>987</v>
      </c>
      <c r="C1317" s="921" t="s">
        <v>985</v>
      </c>
      <c r="D1317" s="922" t="s">
        <v>986</v>
      </c>
      <c r="E1317" s="936">
        <v>1</v>
      </c>
      <c r="F1317" s="947">
        <v>44196</v>
      </c>
      <c r="G1317" s="923">
        <v>14850.961212969503</v>
      </c>
      <c r="H1317" s="929">
        <v>8.3333333333333332E-3</v>
      </c>
      <c r="I1317" s="929">
        <v>0.25</v>
      </c>
      <c r="J1317" s="923">
        <v>11138.220909727128</v>
      </c>
      <c r="K1317" s="922">
        <v>1</v>
      </c>
      <c r="L1317" s="923">
        <v>11138.220909727128</v>
      </c>
      <c r="M1317" s="923">
        <f t="shared" si="20"/>
        <v>1485.0961212969505</v>
      </c>
    </row>
    <row r="1318" spans="2:13" ht="75">
      <c r="B1318" s="921" t="s">
        <v>989</v>
      </c>
      <c r="C1318" s="921" t="s">
        <v>985</v>
      </c>
      <c r="D1318" s="922" t="s">
        <v>986</v>
      </c>
      <c r="E1318" s="936">
        <v>1</v>
      </c>
      <c r="F1318" s="947">
        <v>44196</v>
      </c>
      <c r="G1318" s="923">
        <v>2559.1030101491242</v>
      </c>
      <c r="H1318" s="929">
        <v>8.3333333333333332E-3</v>
      </c>
      <c r="I1318" s="929">
        <v>0.25</v>
      </c>
      <c r="J1318" s="923">
        <v>1919.3272576118432</v>
      </c>
      <c r="K1318" s="922">
        <v>1</v>
      </c>
      <c r="L1318" s="923">
        <v>1919.3272576118432</v>
      </c>
      <c r="M1318" s="923">
        <f t="shared" si="20"/>
        <v>255.91030101491242</v>
      </c>
    </row>
    <row r="1319" spans="2:13" ht="75">
      <c r="B1319" s="921" t="s">
        <v>989</v>
      </c>
      <c r="C1319" s="921" t="s">
        <v>985</v>
      </c>
      <c r="D1319" s="922" t="s">
        <v>986</v>
      </c>
      <c r="E1319" s="936">
        <v>1</v>
      </c>
      <c r="F1319" s="947">
        <v>44196</v>
      </c>
      <c r="G1319" s="923">
        <v>2559.1030101491242</v>
      </c>
      <c r="H1319" s="929">
        <v>8.3333333333333332E-3</v>
      </c>
      <c r="I1319" s="929">
        <v>0.25</v>
      </c>
      <c r="J1319" s="923">
        <v>1919.3272576118432</v>
      </c>
      <c r="K1319" s="922">
        <v>1</v>
      </c>
      <c r="L1319" s="923">
        <v>1919.3272576118432</v>
      </c>
      <c r="M1319" s="923">
        <f t="shared" si="20"/>
        <v>255.91030101491242</v>
      </c>
    </row>
    <row r="1320" spans="2:13" ht="75">
      <c r="B1320" s="921" t="s">
        <v>990</v>
      </c>
      <c r="C1320" s="921" t="s">
        <v>985</v>
      </c>
      <c r="D1320" s="922" t="s">
        <v>986</v>
      </c>
      <c r="E1320" s="936">
        <v>1</v>
      </c>
      <c r="F1320" s="947">
        <v>44196</v>
      </c>
      <c r="G1320" s="923">
        <v>8360.9454069303683</v>
      </c>
      <c r="H1320" s="929">
        <v>8.3333333333333332E-3</v>
      </c>
      <c r="I1320" s="929">
        <v>0.25</v>
      </c>
      <c r="J1320" s="923">
        <v>6270.7090551977763</v>
      </c>
      <c r="K1320" s="922">
        <v>1</v>
      </c>
      <c r="L1320" s="923">
        <v>6270.7090551977763</v>
      </c>
      <c r="M1320" s="923">
        <f t="shared" si="20"/>
        <v>836.09454069303683</v>
      </c>
    </row>
    <row r="1321" spans="2:13" ht="75">
      <c r="B1321" s="921" t="s">
        <v>990</v>
      </c>
      <c r="C1321" s="921" t="s">
        <v>985</v>
      </c>
      <c r="D1321" s="922" t="s">
        <v>986</v>
      </c>
      <c r="E1321" s="936">
        <v>1</v>
      </c>
      <c r="F1321" s="947">
        <v>44196</v>
      </c>
      <c r="G1321" s="923">
        <v>4180.4727034651842</v>
      </c>
      <c r="H1321" s="929">
        <v>8.3333333333333332E-3</v>
      </c>
      <c r="I1321" s="929">
        <v>0.25</v>
      </c>
      <c r="J1321" s="923">
        <v>3135.3545275988881</v>
      </c>
      <c r="K1321" s="922">
        <v>1</v>
      </c>
      <c r="L1321" s="923">
        <v>3135.3545275988881</v>
      </c>
      <c r="M1321" s="923">
        <f t="shared" si="20"/>
        <v>418.04727034651842</v>
      </c>
    </row>
    <row r="1322" spans="2:13" ht="75">
      <c r="B1322" s="921" t="s">
        <v>990</v>
      </c>
      <c r="C1322" s="921" t="s">
        <v>985</v>
      </c>
      <c r="D1322" s="922" t="s">
        <v>986</v>
      </c>
      <c r="E1322" s="936">
        <v>1</v>
      </c>
      <c r="F1322" s="947">
        <v>44196</v>
      </c>
      <c r="G1322" s="923">
        <v>4180.4727034651842</v>
      </c>
      <c r="H1322" s="929">
        <v>8.3333333333333332E-3</v>
      </c>
      <c r="I1322" s="929">
        <v>0.25</v>
      </c>
      <c r="J1322" s="923">
        <v>3135.3545275988881</v>
      </c>
      <c r="K1322" s="922">
        <v>1</v>
      </c>
      <c r="L1322" s="923">
        <v>3135.3545275988881</v>
      </c>
      <c r="M1322" s="923">
        <f t="shared" si="20"/>
        <v>418.04727034651842</v>
      </c>
    </row>
    <row r="1323" spans="2:13" ht="75">
      <c r="B1323" s="921" t="s">
        <v>992</v>
      </c>
      <c r="C1323" s="921" t="s">
        <v>985</v>
      </c>
      <c r="D1323" s="922" t="s">
        <v>986</v>
      </c>
      <c r="E1323" s="936">
        <v>1</v>
      </c>
      <c r="F1323" s="947">
        <v>44196</v>
      </c>
      <c r="G1323" s="923">
        <v>2221.5984914920018</v>
      </c>
      <c r="H1323" s="929">
        <v>8.3333333333333332E-3</v>
      </c>
      <c r="I1323" s="929">
        <v>0.25</v>
      </c>
      <c r="J1323" s="923">
        <v>1666.1988686190014</v>
      </c>
      <c r="K1323" s="922">
        <v>1</v>
      </c>
      <c r="L1323" s="923">
        <v>1666.1988686190014</v>
      </c>
      <c r="M1323" s="923">
        <f t="shared" si="20"/>
        <v>222.1598491492002</v>
      </c>
    </row>
    <row r="1324" spans="2:13" ht="75">
      <c r="B1324" s="921" t="s">
        <v>991</v>
      </c>
      <c r="C1324" s="921" t="s">
        <v>985</v>
      </c>
      <c r="D1324" s="922" t="s">
        <v>986</v>
      </c>
      <c r="E1324" s="936">
        <v>1</v>
      </c>
      <c r="F1324" s="947">
        <v>44196</v>
      </c>
      <c r="G1324" s="923">
        <v>3671.3612929430783</v>
      </c>
      <c r="H1324" s="929">
        <v>8.3333333333333332E-3</v>
      </c>
      <c r="I1324" s="929">
        <v>0.25</v>
      </c>
      <c r="J1324" s="923">
        <v>2753.5209697073087</v>
      </c>
      <c r="K1324" s="922">
        <v>1</v>
      </c>
      <c r="L1324" s="923">
        <v>2753.5209697073087</v>
      </c>
      <c r="M1324" s="923">
        <f t="shared" si="20"/>
        <v>367.13612929430786</v>
      </c>
    </row>
    <row r="1325" spans="2:13" ht="75">
      <c r="B1325" s="921" t="s">
        <v>991</v>
      </c>
      <c r="C1325" s="921" t="s">
        <v>985</v>
      </c>
      <c r="D1325" s="922" t="s">
        <v>986</v>
      </c>
      <c r="E1325" s="936">
        <v>1</v>
      </c>
      <c r="F1325" s="947">
        <v>44196</v>
      </c>
      <c r="G1325" s="923">
        <v>3671.3612929430783</v>
      </c>
      <c r="H1325" s="929">
        <v>8.3333333333333332E-3</v>
      </c>
      <c r="I1325" s="929">
        <v>0.25</v>
      </c>
      <c r="J1325" s="923">
        <v>2753.5209697073087</v>
      </c>
      <c r="K1325" s="922">
        <v>1</v>
      </c>
      <c r="L1325" s="923">
        <v>2753.5209697073087</v>
      </c>
      <c r="M1325" s="923">
        <f t="shared" si="20"/>
        <v>367.13612929430786</v>
      </c>
    </row>
    <row r="1326" spans="2:13" ht="75">
      <c r="B1326" s="921" t="s">
        <v>988</v>
      </c>
      <c r="C1326" s="921" t="s">
        <v>985</v>
      </c>
      <c r="D1326" s="922" t="s">
        <v>986</v>
      </c>
      <c r="E1326" s="936">
        <v>1</v>
      </c>
      <c r="F1326" s="947">
        <v>44196</v>
      </c>
      <c r="G1326" s="923">
        <v>5197.7169680585157</v>
      </c>
      <c r="H1326" s="929">
        <v>8.3333333333333332E-3</v>
      </c>
      <c r="I1326" s="929">
        <v>0.25</v>
      </c>
      <c r="J1326" s="923">
        <v>3898.2877260438868</v>
      </c>
      <c r="K1326" s="922">
        <v>1</v>
      </c>
      <c r="L1326" s="923">
        <v>3898.2877260438868</v>
      </c>
      <c r="M1326" s="923">
        <f t="shared" si="20"/>
        <v>519.77169680585155</v>
      </c>
    </row>
    <row r="1327" spans="2:13" ht="75">
      <c r="B1327" s="921" t="s">
        <v>988</v>
      </c>
      <c r="C1327" s="921" t="s">
        <v>985</v>
      </c>
      <c r="D1327" s="922" t="s">
        <v>986</v>
      </c>
      <c r="E1327" s="936">
        <v>1</v>
      </c>
      <c r="F1327" s="947">
        <v>44196</v>
      </c>
      <c r="G1327" s="923">
        <v>4158.1735744468124</v>
      </c>
      <c r="H1327" s="929">
        <v>8.3333333333333332E-3</v>
      </c>
      <c r="I1327" s="929">
        <v>0.25</v>
      </c>
      <c r="J1327" s="923">
        <v>3118.6301808351091</v>
      </c>
      <c r="K1327" s="922">
        <v>1</v>
      </c>
      <c r="L1327" s="923">
        <v>3118.6301808351091</v>
      </c>
      <c r="M1327" s="923">
        <f t="shared" si="20"/>
        <v>415.81735744468125</v>
      </c>
    </row>
    <row r="1328" spans="2:13" ht="75">
      <c r="B1328" s="921" t="s">
        <v>988</v>
      </c>
      <c r="C1328" s="921" t="s">
        <v>985</v>
      </c>
      <c r="D1328" s="922" t="s">
        <v>986</v>
      </c>
      <c r="E1328" s="936">
        <v>1</v>
      </c>
      <c r="F1328" s="947">
        <v>44196</v>
      </c>
      <c r="G1328" s="923">
        <v>6876.9793731235741</v>
      </c>
      <c r="H1328" s="929">
        <v>8.3333333333333332E-3</v>
      </c>
      <c r="I1328" s="929">
        <v>0.25</v>
      </c>
      <c r="J1328" s="923">
        <v>5157.7345298426808</v>
      </c>
      <c r="K1328" s="922">
        <v>1</v>
      </c>
      <c r="L1328" s="923">
        <v>5157.7345298426808</v>
      </c>
      <c r="M1328" s="923">
        <f t="shared" si="20"/>
        <v>687.69793731235745</v>
      </c>
    </row>
    <row r="1329" spans="2:13" ht="75">
      <c r="B1329" s="921" t="s">
        <v>988</v>
      </c>
      <c r="C1329" s="921" t="s">
        <v>985</v>
      </c>
      <c r="D1329" s="922" t="s">
        <v>986</v>
      </c>
      <c r="E1329" s="936">
        <v>1</v>
      </c>
      <c r="F1329" s="947">
        <v>44196</v>
      </c>
      <c r="G1329" s="923">
        <v>16152.905039197232</v>
      </c>
      <c r="H1329" s="929">
        <v>8.3333333333333332E-3</v>
      </c>
      <c r="I1329" s="929">
        <v>0.25</v>
      </c>
      <c r="J1329" s="923">
        <v>12114.678779397924</v>
      </c>
      <c r="K1329" s="922">
        <v>1</v>
      </c>
      <c r="L1329" s="923">
        <v>12114.678779397924</v>
      </c>
      <c r="M1329" s="923">
        <f t="shared" si="20"/>
        <v>1615.2905039197233</v>
      </c>
    </row>
    <row r="1330" spans="2:13" ht="75">
      <c r="B1330" s="921" t="s">
        <v>988</v>
      </c>
      <c r="C1330" s="921" t="s">
        <v>985</v>
      </c>
      <c r="D1330" s="922" t="s">
        <v>986</v>
      </c>
      <c r="E1330" s="936">
        <v>1</v>
      </c>
      <c r="F1330" s="947">
        <v>44196</v>
      </c>
      <c r="G1330" s="923">
        <v>6477.1549909652267</v>
      </c>
      <c r="H1330" s="929">
        <v>8.3333333333333332E-3</v>
      </c>
      <c r="I1330" s="929">
        <v>0.25</v>
      </c>
      <c r="J1330" s="923">
        <v>4857.8662432239198</v>
      </c>
      <c r="K1330" s="922">
        <v>1</v>
      </c>
      <c r="L1330" s="923">
        <v>4857.8662432239198</v>
      </c>
      <c r="M1330" s="923">
        <f t="shared" si="20"/>
        <v>647.71549909652276</v>
      </c>
    </row>
    <row r="1331" spans="2:13" ht="75">
      <c r="B1331" s="921" t="s">
        <v>988</v>
      </c>
      <c r="C1331" s="921" t="s">
        <v>985</v>
      </c>
      <c r="D1331" s="922" t="s">
        <v>986</v>
      </c>
      <c r="E1331" s="936">
        <v>1</v>
      </c>
      <c r="F1331" s="947">
        <v>44196</v>
      </c>
      <c r="G1331" s="923">
        <v>11914.766588318751</v>
      </c>
      <c r="H1331" s="929">
        <v>8.3333333333333332E-3</v>
      </c>
      <c r="I1331" s="929">
        <v>0.25</v>
      </c>
      <c r="J1331" s="923">
        <v>8936.0749412390633</v>
      </c>
      <c r="K1331" s="922">
        <v>1</v>
      </c>
      <c r="L1331" s="923">
        <v>8936.0749412390633</v>
      </c>
      <c r="M1331" s="923">
        <f t="shared" si="20"/>
        <v>1191.4766588318751</v>
      </c>
    </row>
    <row r="1332" spans="2:13" ht="75">
      <c r="B1332" s="921" t="s">
        <v>988</v>
      </c>
      <c r="C1332" s="921" t="s">
        <v>985</v>
      </c>
      <c r="D1332" s="922" t="s">
        <v>986</v>
      </c>
      <c r="E1332" s="936">
        <v>1</v>
      </c>
      <c r="F1332" s="947">
        <v>44196</v>
      </c>
      <c r="G1332" s="923">
        <v>14073.818251973826</v>
      </c>
      <c r="H1332" s="929">
        <v>8.3333333333333332E-3</v>
      </c>
      <c r="I1332" s="929">
        <v>0.25</v>
      </c>
      <c r="J1332" s="923">
        <v>10555.363688980369</v>
      </c>
      <c r="K1332" s="922">
        <v>1</v>
      </c>
      <c r="L1332" s="923">
        <v>10555.363688980369</v>
      </c>
      <c r="M1332" s="923">
        <f t="shared" si="20"/>
        <v>1407.3818251973826</v>
      </c>
    </row>
    <row r="1333" spans="2:13" ht="75">
      <c r="B1333" s="921" t="s">
        <v>988</v>
      </c>
      <c r="C1333" s="921" t="s">
        <v>985</v>
      </c>
      <c r="D1333" s="922" t="s">
        <v>986</v>
      </c>
      <c r="E1333" s="936">
        <v>1</v>
      </c>
      <c r="F1333" s="947">
        <v>44196</v>
      </c>
      <c r="G1333" s="923">
        <v>45420.049813188256</v>
      </c>
      <c r="H1333" s="929">
        <v>8.3333333333333332E-3</v>
      </c>
      <c r="I1333" s="929">
        <v>0.25</v>
      </c>
      <c r="J1333" s="923">
        <v>34065.03735989119</v>
      </c>
      <c r="K1333" s="922">
        <v>1</v>
      </c>
      <c r="L1333" s="923">
        <v>34065.03735989119</v>
      </c>
      <c r="M1333" s="923">
        <f t="shared" si="20"/>
        <v>4542.0049813188261</v>
      </c>
    </row>
    <row r="1334" spans="2:13" ht="75">
      <c r="B1334" s="921" t="s">
        <v>988</v>
      </c>
      <c r="C1334" s="921" t="s">
        <v>985</v>
      </c>
      <c r="D1334" s="922" t="s">
        <v>986</v>
      </c>
      <c r="E1334" s="936">
        <v>1</v>
      </c>
      <c r="F1334" s="947">
        <v>44196</v>
      </c>
      <c r="G1334" s="923">
        <v>23269.779041615813</v>
      </c>
      <c r="H1334" s="929">
        <v>8.3333333333333332E-3</v>
      </c>
      <c r="I1334" s="929">
        <v>0.25</v>
      </c>
      <c r="J1334" s="923">
        <v>17452.334281211861</v>
      </c>
      <c r="K1334" s="922">
        <v>1</v>
      </c>
      <c r="L1334" s="923">
        <v>17452.334281211861</v>
      </c>
      <c r="M1334" s="923">
        <f t="shared" si="20"/>
        <v>2326.9779041615816</v>
      </c>
    </row>
    <row r="1335" spans="2:13" ht="75">
      <c r="B1335" s="921" t="s">
        <v>988</v>
      </c>
      <c r="C1335" s="921" t="s">
        <v>985</v>
      </c>
      <c r="D1335" s="922" t="s">
        <v>986</v>
      </c>
      <c r="E1335" s="936">
        <v>1</v>
      </c>
      <c r="F1335" s="947">
        <v>44196</v>
      </c>
      <c r="G1335" s="923">
        <v>26628.303851745932</v>
      </c>
      <c r="H1335" s="929">
        <v>8.3333333333333332E-3</v>
      </c>
      <c r="I1335" s="929">
        <v>0.25</v>
      </c>
      <c r="J1335" s="923">
        <v>19971.227888809448</v>
      </c>
      <c r="K1335" s="922">
        <v>1</v>
      </c>
      <c r="L1335" s="923">
        <v>19971.227888809448</v>
      </c>
      <c r="M1335" s="923">
        <f t="shared" si="20"/>
        <v>2662.8303851745932</v>
      </c>
    </row>
    <row r="1336" spans="2:13" ht="75">
      <c r="B1336" s="921" t="s">
        <v>996</v>
      </c>
      <c r="C1336" s="921" t="s">
        <v>985</v>
      </c>
      <c r="D1336" s="922" t="s">
        <v>994</v>
      </c>
      <c r="E1336" s="936">
        <v>0</v>
      </c>
      <c r="F1336" s="947">
        <v>44196</v>
      </c>
      <c r="G1336" s="923">
        <v>176.77839154411765</v>
      </c>
      <c r="H1336" s="929">
        <v>8.3333333333333332E-3</v>
      </c>
      <c r="I1336" s="929">
        <v>0.25</v>
      </c>
      <c r="J1336" s="923">
        <v>132.58379365808824</v>
      </c>
      <c r="K1336" s="922">
        <v>1</v>
      </c>
      <c r="L1336" s="923">
        <v>0</v>
      </c>
      <c r="M1336" s="923" t="str">
        <f t="shared" si="20"/>
        <v/>
      </c>
    </row>
    <row r="1337" spans="2:13" ht="75">
      <c r="B1337" s="921" t="s">
        <v>984</v>
      </c>
      <c r="C1337" s="921" t="s">
        <v>985</v>
      </c>
      <c r="D1337" s="922" t="s">
        <v>986</v>
      </c>
      <c r="E1337" s="936">
        <v>1</v>
      </c>
      <c r="F1337" s="947">
        <v>44196</v>
      </c>
      <c r="G1337" s="923">
        <v>456.60349305277197</v>
      </c>
      <c r="H1337" s="929">
        <v>8.3333333333333332E-3</v>
      </c>
      <c r="I1337" s="929">
        <v>0.25</v>
      </c>
      <c r="J1337" s="923">
        <v>342.45261978957899</v>
      </c>
      <c r="K1337" s="922">
        <v>1</v>
      </c>
      <c r="L1337" s="923">
        <v>342.45261978957899</v>
      </c>
      <c r="M1337" s="923">
        <f t="shared" si="20"/>
        <v>45.660349305277201</v>
      </c>
    </row>
    <row r="1338" spans="2:13" ht="75">
      <c r="B1338" s="921" t="s">
        <v>988</v>
      </c>
      <c r="C1338" s="921" t="s">
        <v>985</v>
      </c>
      <c r="D1338" s="922" t="s">
        <v>986</v>
      </c>
      <c r="E1338" s="936">
        <v>1</v>
      </c>
      <c r="F1338" s="947">
        <v>44196</v>
      </c>
      <c r="G1338" s="923">
        <v>159.92975286333893</v>
      </c>
      <c r="H1338" s="929">
        <v>8.3333333333333332E-3</v>
      </c>
      <c r="I1338" s="929">
        <v>0.25</v>
      </c>
      <c r="J1338" s="923">
        <v>119.9473146475042</v>
      </c>
      <c r="K1338" s="922">
        <v>1</v>
      </c>
      <c r="L1338" s="923">
        <v>119.9473146475042</v>
      </c>
      <c r="M1338" s="923">
        <f t="shared" si="20"/>
        <v>15.992975286333895</v>
      </c>
    </row>
    <row r="1339" spans="2:13" ht="75">
      <c r="B1339" s="921" t="s">
        <v>988</v>
      </c>
      <c r="C1339" s="921" t="s">
        <v>985</v>
      </c>
      <c r="D1339" s="922" t="s">
        <v>986</v>
      </c>
      <c r="E1339" s="936">
        <v>1</v>
      </c>
      <c r="F1339" s="947">
        <v>44196</v>
      </c>
      <c r="G1339" s="923">
        <v>79.964876431669467</v>
      </c>
      <c r="H1339" s="929">
        <v>8.3333333333333332E-3</v>
      </c>
      <c r="I1339" s="929">
        <v>0.25</v>
      </c>
      <c r="J1339" s="923">
        <v>59.9736573237521</v>
      </c>
      <c r="K1339" s="922">
        <v>1</v>
      </c>
      <c r="L1339" s="923">
        <v>59.9736573237521</v>
      </c>
      <c r="M1339" s="923">
        <f t="shared" si="20"/>
        <v>7.9964876431669474</v>
      </c>
    </row>
    <row r="1340" spans="2:13" ht="75">
      <c r="B1340" s="921" t="s">
        <v>988</v>
      </c>
      <c r="C1340" s="921" t="s">
        <v>985</v>
      </c>
      <c r="D1340" s="922" t="s">
        <v>986</v>
      </c>
      <c r="E1340" s="936">
        <v>1</v>
      </c>
      <c r="F1340" s="947">
        <v>44196</v>
      </c>
      <c r="G1340" s="923">
        <v>2318.9814165184143</v>
      </c>
      <c r="H1340" s="929">
        <v>8.3333333333333332E-3</v>
      </c>
      <c r="I1340" s="929">
        <v>0.25</v>
      </c>
      <c r="J1340" s="923">
        <v>1739.2360623888108</v>
      </c>
      <c r="K1340" s="922">
        <v>1</v>
      </c>
      <c r="L1340" s="923">
        <v>1739.2360623888108</v>
      </c>
      <c r="M1340" s="923">
        <f t="shared" si="20"/>
        <v>231.89814165184146</v>
      </c>
    </row>
    <row r="1341" spans="2:13" ht="75">
      <c r="B1341" s="921" t="s">
        <v>988</v>
      </c>
      <c r="C1341" s="921" t="s">
        <v>985</v>
      </c>
      <c r="D1341" s="922" t="s">
        <v>986</v>
      </c>
      <c r="E1341" s="936">
        <v>1</v>
      </c>
      <c r="F1341" s="947">
        <v>44196</v>
      </c>
      <c r="G1341" s="923">
        <v>3118.6301808351091</v>
      </c>
      <c r="H1341" s="929">
        <v>8.3333333333333332E-3</v>
      </c>
      <c r="I1341" s="929">
        <v>0.25</v>
      </c>
      <c r="J1341" s="923">
        <v>2338.9726356263318</v>
      </c>
      <c r="K1341" s="922">
        <v>1</v>
      </c>
      <c r="L1341" s="923">
        <v>2338.9726356263318</v>
      </c>
      <c r="M1341" s="923">
        <f t="shared" si="20"/>
        <v>311.86301808351095</v>
      </c>
    </row>
    <row r="1342" spans="2:13" ht="75">
      <c r="B1342" s="921" t="s">
        <v>988</v>
      </c>
      <c r="C1342" s="921" t="s">
        <v>985</v>
      </c>
      <c r="D1342" s="922" t="s">
        <v>986</v>
      </c>
      <c r="E1342" s="936">
        <v>1</v>
      </c>
      <c r="F1342" s="947">
        <v>44196</v>
      </c>
      <c r="G1342" s="923">
        <v>239.8946292950084</v>
      </c>
      <c r="H1342" s="929">
        <v>8.3333333333333332E-3</v>
      </c>
      <c r="I1342" s="929">
        <v>0.25</v>
      </c>
      <c r="J1342" s="923">
        <v>179.92097197125631</v>
      </c>
      <c r="K1342" s="922">
        <v>1</v>
      </c>
      <c r="L1342" s="923">
        <v>179.92097197125631</v>
      </c>
      <c r="M1342" s="923">
        <f t="shared" si="20"/>
        <v>23.989462929500842</v>
      </c>
    </row>
    <row r="1343" spans="2:13" ht="75">
      <c r="B1343" s="921" t="s">
        <v>988</v>
      </c>
      <c r="C1343" s="921" t="s">
        <v>985</v>
      </c>
      <c r="D1343" s="922" t="s">
        <v>986</v>
      </c>
      <c r="E1343" s="936">
        <v>1</v>
      </c>
      <c r="F1343" s="947">
        <v>44196</v>
      </c>
      <c r="G1343" s="923">
        <v>159.92975286333893</v>
      </c>
      <c r="H1343" s="929">
        <v>8.3333333333333332E-3</v>
      </c>
      <c r="I1343" s="929">
        <v>0.25</v>
      </c>
      <c r="J1343" s="923">
        <v>119.9473146475042</v>
      </c>
      <c r="K1343" s="922">
        <v>1</v>
      </c>
      <c r="L1343" s="923">
        <v>119.9473146475042</v>
      </c>
      <c r="M1343" s="923">
        <f t="shared" si="20"/>
        <v>15.992975286333895</v>
      </c>
    </row>
    <row r="1344" spans="2:13" ht="75">
      <c r="B1344" s="921" t="s">
        <v>988</v>
      </c>
      <c r="C1344" s="921" t="s">
        <v>985</v>
      </c>
      <c r="D1344" s="922" t="s">
        <v>986</v>
      </c>
      <c r="E1344" s="936">
        <v>1</v>
      </c>
      <c r="F1344" s="947">
        <v>44196</v>
      </c>
      <c r="G1344" s="923">
        <v>4078.208698015143</v>
      </c>
      <c r="H1344" s="929">
        <v>8.3333333333333332E-3</v>
      </c>
      <c r="I1344" s="929">
        <v>0.25</v>
      </c>
      <c r="J1344" s="923">
        <v>3058.6565235113571</v>
      </c>
      <c r="K1344" s="922">
        <v>1</v>
      </c>
      <c r="L1344" s="923">
        <v>3058.6565235113571</v>
      </c>
      <c r="M1344" s="923">
        <f t="shared" si="20"/>
        <v>407.82086980151433</v>
      </c>
    </row>
    <row r="1345" spans="2:13" ht="75">
      <c r="B1345" s="921" t="s">
        <v>988</v>
      </c>
      <c r="C1345" s="921" t="s">
        <v>985</v>
      </c>
      <c r="D1345" s="922" t="s">
        <v>986</v>
      </c>
      <c r="E1345" s="936">
        <v>1</v>
      </c>
      <c r="F1345" s="947">
        <v>44196</v>
      </c>
      <c r="G1345" s="923">
        <v>1919.1570343600672</v>
      </c>
      <c r="H1345" s="929">
        <v>8.3333333333333332E-3</v>
      </c>
      <c r="I1345" s="929">
        <v>0.25</v>
      </c>
      <c r="J1345" s="923">
        <v>1439.3677757700505</v>
      </c>
      <c r="K1345" s="922">
        <v>1</v>
      </c>
      <c r="L1345" s="923">
        <v>1439.3677757700505</v>
      </c>
      <c r="M1345" s="923">
        <f t="shared" si="20"/>
        <v>191.91570343600674</v>
      </c>
    </row>
    <row r="1346" spans="2:13" ht="75">
      <c r="B1346" s="921" t="s">
        <v>984</v>
      </c>
      <c r="C1346" s="921" t="s">
        <v>985</v>
      </c>
      <c r="D1346" s="922" t="s">
        <v>986</v>
      </c>
      <c r="E1346" s="936">
        <v>1</v>
      </c>
      <c r="F1346" s="947">
        <v>44196</v>
      </c>
      <c r="G1346" s="923">
        <v>913.20698610554393</v>
      </c>
      <c r="H1346" s="929">
        <v>8.3333333333333332E-3</v>
      </c>
      <c r="I1346" s="929">
        <v>0.25</v>
      </c>
      <c r="J1346" s="923">
        <v>684.90523957915798</v>
      </c>
      <c r="K1346" s="922">
        <v>1</v>
      </c>
      <c r="L1346" s="923">
        <v>684.90523957915798</v>
      </c>
      <c r="M1346" s="923">
        <f t="shared" si="20"/>
        <v>91.320698610554402</v>
      </c>
    </row>
    <row r="1347" spans="2:13" ht="75">
      <c r="B1347" s="921" t="s">
        <v>984</v>
      </c>
      <c r="C1347" s="921" t="s">
        <v>985</v>
      </c>
      <c r="D1347" s="922" t="s">
        <v>986</v>
      </c>
      <c r="E1347" s="936">
        <v>1</v>
      </c>
      <c r="F1347" s="947">
        <v>44196</v>
      </c>
      <c r="G1347" s="923">
        <v>2283.0174652638598</v>
      </c>
      <c r="H1347" s="929">
        <v>8.3333333333333332E-3</v>
      </c>
      <c r="I1347" s="929">
        <v>0.25</v>
      </c>
      <c r="J1347" s="923">
        <v>1712.2630989478948</v>
      </c>
      <c r="K1347" s="922">
        <v>1</v>
      </c>
      <c r="L1347" s="923">
        <v>1712.2630989478948</v>
      </c>
      <c r="M1347" s="923">
        <f t="shared" si="20"/>
        <v>228.30174652638598</v>
      </c>
    </row>
    <row r="1348" spans="2:13" ht="75">
      <c r="B1348" s="921" t="s">
        <v>984</v>
      </c>
      <c r="C1348" s="921" t="s">
        <v>985</v>
      </c>
      <c r="D1348" s="922" t="s">
        <v>986</v>
      </c>
      <c r="E1348" s="936">
        <v>1</v>
      </c>
      <c r="F1348" s="947">
        <v>44196</v>
      </c>
      <c r="G1348" s="923">
        <v>456.60349305277197</v>
      </c>
      <c r="H1348" s="929">
        <v>8.3333333333333332E-3</v>
      </c>
      <c r="I1348" s="929">
        <v>0.25</v>
      </c>
      <c r="J1348" s="923">
        <v>342.45261978957899</v>
      </c>
      <c r="K1348" s="922">
        <v>1</v>
      </c>
      <c r="L1348" s="923">
        <v>342.45261978957899</v>
      </c>
      <c r="M1348" s="923">
        <f t="shared" si="20"/>
        <v>45.660349305277201</v>
      </c>
    </row>
    <row r="1349" spans="2:13" ht="75">
      <c r="B1349" s="921" t="s">
        <v>984</v>
      </c>
      <c r="C1349" s="921" t="s">
        <v>985</v>
      </c>
      <c r="D1349" s="922" t="s">
        <v>986</v>
      </c>
      <c r="E1349" s="936">
        <v>1</v>
      </c>
      <c r="F1349" s="947">
        <v>44196</v>
      </c>
      <c r="G1349" s="923">
        <v>913.20698610554393</v>
      </c>
      <c r="H1349" s="929">
        <v>8.3333333333333332E-3</v>
      </c>
      <c r="I1349" s="929">
        <v>0.25</v>
      </c>
      <c r="J1349" s="923">
        <v>684.90523957915798</v>
      </c>
      <c r="K1349" s="922">
        <v>1</v>
      </c>
      <c r="L1349" s="923">
        <v>684.90523957915798</v>
      </c>
      <c r="M1349" s="923">
        <f t="shared" si="20"/>
        <v>91.320698610554402</v>
      </c>
    </row>
    <row r="1350" spans="2:13" ht="75">
      <c r="B1350" s="921" t="s">
        <v>984</v>
      </c>
      <c r="C1350" s="921" t="s">
        <v>985</v>
      </c>
      <c r="D1350" s="922" t="s">
        <v>986</v>
      </c>
      <c r="E1350" s="936">
        <v>1</v>
      </c>
      <c r="F1350" s="947">
        <v>44196</v>
      </c>
      <c r="G1350" s="923">
        <v>456.60349305277197</v>
      </c>
      <c r="H1350" s="929">
        <v>8.3333333333333332E-3</v>
      </c>
      <c r="I1350" s="929">
        <v>0.25</v>
      </c>
      <c r="J1350" s="923">
        <v>342.45261978957899</v>
      </c>
      <c r="K1350" s="922">
        <v>1</v>
      </c>
      <c r="L1350" s="923">
        <v>342.45261978957899</v>
      </c>
      <c r="M1350" s="923">
        <f t="shared" si="20"/>
        <v>45.660349305277201</v>
      </c>
    </row>
    <row r="1351" spans="2:13" ht="75">
      <c r="B1351" s="921" t="s">
        <v>984</v>
      </c>
      <c r="C1351" s="921" t="s">
        <v>985</v>
      </c>
      <c r="D1351" s="922" t="s">
        <v>986</v>
      </c>
      <c r="E1351" s="936">
        <v>1</v>
      </c>
      <c r="F1351" s="947">
        <v>44196</v>
      </c>
      <c r="G1351" s="923">
        <v>456.60349305277197</v>
      </c>
      <c r="H1351" s="929">
        <v>8.3333333333333332E-3</v>
      </c>
      <c r="I1351" s="929">
        <v>0.25</v>
      </c>
      <c r="J1351" s="923">
        <v>342.45261978957899</v>
      </c>
      <c r="K1351" s="922">
        <v>1</v>
      </c>
      <c r="L1351" s="923">
        <v>342.45261978957899</v>
      </c>
      <c r="M1351" s="923">
        <f t="shared" si="20"/>
        <v>45.660349305277201</v>
      </c>
    </row>
    <row r="1352" spans="2:13" ht="75">
      <c r="B1352" s="921" t="s">
        <v>987</v>
      </c>
      <c r="C1352" s="921" t="s">
        <v>985</v>
      </c>
      <c r="D1352" s="922" t="s">
        <v>986</v>
      </c>
      <c r="E1352" s="936">
        <v>1</v>
      </c>
      <c r="F1352" s="947">
        <v>44196</v>
      </c>
      <c r="G1352" s="923">
        <v>1485.0961212969503</v>
      </c>
      <c r="H1352" s="929">
        <v>8.3333333333333332E-3</v>
      </c>
      <c r="I1352" s="929">
        <v>0.25</v>
      </c>
      <c r="J1352" s="923">
        <v>1113.8220909727127</v>
      </c>
      <c r="K1352" s="922">
        <v>1</v>
      </c>
      <c r="L1352" s="923">
        <v>1113.8220909727127</v>
      </c>
      <c r="M1352" s="923">
        <f t="shared" si="20"/>
        <v>148.50961212969503</v>
      </c>
    </row>
    <row r="1353" spans="2:13" ht="75">
      <c r="B1353" s="921" t="s">
        <v>987</v>
      </c>
      <c r="C1353" s="921" t="s">
        <v>985</v>
      </c>
      <c r="D1353" s="922" t="s">
        <v>986</v>
      </c>
      <c r="E1353" s="936">
        <v>1</v>
      </c>
      <c r="F1353" s="947">
        <v>44196</v>
      </c>
      <c r="G1353" s="923">
        <v>2970.1922425939006</v>
      </c>
      <c r="H1353" s="929">
        <v>8.3333333333333332E-3</v>
      </c>
      <c r="I1353" s="929">
        <v>0.25</v>
      </c>
      <c r="J1353" s="923">
        <v>2227.6441819454253</v>
      </c>
      <c r="K1353" s="922">
        <v>1</v>
      </c>
      <c r="L1353" s="923">
        <v>2227.6441819454253</v>
      </c>
      <c r="M1353" s="923">
        <f t="shared" si="20"/>
        <v>297.01922425939006</v>
      </c>
    </row>
    <row r="1354" spans="2:13" ht="75">
      <c r="B1354" s="921" t="s">
        <v>988</v>
      </c>
      <c r="C1354" s="921" t="s">
        <v>985</v>
      </c>
      <c r="D1354" s="922" t="s">
        <v>986</v>
      </c>
      <c r="E1354" s="936">
        <v>1</v>
      </c>
      <c r="F1354" s="947">
        <v>44196</v>
      </c>
      <c r="G1354" s="923">
        <v>3358.5248101301177</v>
      </c>
      <c r="H1354" s="929">
        <v>8.3333333333333332E-3</v>
      </c>
      <c r="I1354" s="929">
        <v>0.25</v>
      </c>
      <c r="J1354" s="923">
        <v>2518.893607597588</v>
      </c>
      <c r="K1354" s="922">
        <v>1</v>
      </c>
      <c r="L1354" s="923">
        <v>2518.893607597588</v>
      </c>
      <c r="M1354" s="923">
        <f t="shared" si="20"/>
        <v>335.85248101301181</v>
      </c>
    </row>
    <row r="1355" spans="2:13" ht="75">
      <c r="B1355" s="921" t="s">
        <v>988</v>
      </c>
      <c r="C1355" s="921" t="s">
        <v>985</v>
      </c>
      <c r="D1355" s="922" t="s">
        <v>986</v>
      </c>
      <c r="E1355" s="936">
        <v>1</v>
      </c>
      <c r="F1355" s="947">
        <v>44196</v>
      </c>
      <c r="G1355" s="923">
        <v>4557.9979566051597</v>
      </c>
      <c r="H1355" s="929">
        <v>8.3333333333333332E-3</v>
      </c>
      <c r="I1355" s="929">
        <v>0.25</v>
      </c>
      <c r="J1355" s="923">
        <v>3418.49846745387</v>
      </c>
      <c r="K1355" s="922">
        <v>1</v>
      </c>
      <c r="L1355" s="923">
        <v>3418.49846745387</v>
      </c>
      <c r="M1355" s="923">
        <f t="shared" ref="M1355:M1418" si="21">IF(L1355=0,"",IF(I1355=100%,0,(H1355*12)*(G1355*E1355*K1355)))</f>
        <v>455.799795660516</v>
      </c>
    </row>
    <row r="1356" spans="2:13" ht="75">
      <c r="B1356" s="921" t="s">
        <v>988</v>
      </c>
      <c r="C1356" s="921" t="s">
        <v>985</v>
      </c>
      <c r="D1356" s="922" t="s">
        <v>986</v>
      </c>
      <c r="E1356" s="936">
        <v>1</v>
      </c>
      <c r="F1356" s="947">
        <v>44196</v>
      </c>
      <c r="G1356" s="923">
        <v>4318.1033273101511</v>
      </c>
      <c r="H1356" s="929">
        <v>8.3333333333333332E-3</v>
      </c>
      <c r="I1356" s="929">
        <v>0.25</v>
      </c>
      <c r="J1356" s="923">
        <v>3238.5774954826134</v>
      </c>
      <c r="K1356" s="922">
        <v>1</v>
      </c>
      <c r="L1356" s="923">
        <v>3238.5774954826134</v>
      </c>
      <c r="M1356" s="923">
        <f t="shared" si="21"/>
        <v>431.81033273101514</v>
      </c>
    </row>
    <row r="1357" spans="2:13" ht="75">
      <c r="B1357" s="921" t="s">
        <v>988</v>
      </c>
      <c r="C1357" s="921" t="s">
        <v>985</v>
      </c>
      <c r="D1357" s="922" t="s">
        <v>986</v>
      </c>
      <c r="E1357" s="936">
        <v>1</v>
      </c>
      <c r="F1357" s="947">
        <v>44196</v>
      </c>
      <c r="G1357" s="923">
        <v>4078.208698015143</v>
      </c>
      <c r="H1357" s="929">
        <v>8.3333333333333332E-3</v>
      </c>
      <c r="I1357" s="929">
        <v>0.25</v>
      </c>
      <c r="J1357" s="923">
        <v>3058.6565235113571</v>
      </c>
      <c r="K1357" s="922">
        <v>1</v>
      </c>
      <c r="L1357" s="923">
        <v>3058.6565235113571</v>
      </c>
      <c r="M1357" s="923">
        <f t="shared" si="21"/>
        <v>407.82086980151433</v>
      </c>
    </row>
    <row r="1358" spans="2:13" ht="75">
      <c r="B1358" s="921" t="s">
        <v>988</v>
      </c>
      <c r="C1358" s="921" t="s">
        <v>985</v>
      </c>
      <c r="D1358" s="922" t="s">
        <v>986</v>
      </c>
      <c r="E1358" s="936">
        <v>1</v>
      </c>
      <c r="F1358" s="947">
        <v>44196</v>
      </c>
      <c r="G1358" s="923">
        <v>4318.1033273101511</v>
      </c>
      <c r="H1358" s="929">
        <v>8.3333333333333332E-3</v>
      </c>
      <c r="I1358" s="929">
        <v>0.25</v>
      </c>
      <c r="J1358" s="923">
        <v>3238.5774954826134</v>
      </c>
      <c r="K1358" s="922">
        <v>1</v>
      </c>
      <c r="L1358" s="923">
        <v>3238.5774954826134</v>
      </c>
      <c r="M1358" s="923">
        <f t="shared" si="21"/>
        <v>431.81033273101514</v>
      </c>
    </row>
    <row r="1359" spans="2:13" ht="75">
      <c r="B1359" s="921" t="s">
        <v>988</v>
      </c>
      <c r="C1359" s="921" t="s">
        <v>985</v>
      </c>
      <c r="D1359" s="922" t="s">
        <v>986</v>
      </c>
      <c r="E1359" s="936">
        <v>1</v>
      </c>
      <c r="F1359" s="947">
        <v>44196</v>
      </c>
      <c r="G1359" s="923">
        <v>13354.134364088801</v>
      </c>
      <c r="H1359" s="929">
        <v>8.3333333333333332E-3</v>
      </c>
      <c r="I1359" s="929">
        <v>0.25</v>
      </c>
      <c r="J1359" s="923">
        <v>10015.600773066601</v>
      </c>
      <c r="K1359" s="922">
        <v>1</v>
      </c>
      <c r="L1359" s="923">
        <v>10015.600773066601</v>
      </c>
      <c r="M1359" s="923">
        <f t="shared" si="21"/>
        <v>1335.4134364088802</v>
      </c>
    </row>
    <row r="1360" spans="2:13" ht="75">
      <c r="B1360" s="921" t="s">
        <v>988</v>
      </c>
      <c r="C1360" s="921" t="s">
        <v>985</v>
      </c>
      <c r="D1360" s="922" t="s">
        <v>986</v>
      </c>
      <c r="E1360" s="936">
        <v>1</v>
      </c>
      <c r="F1360" s="947">
        <v>44196</v>
      </c>
      <c r="G1360" s="923">
        <v>17352.378185672274</v>
      </c>
      <c r="H1360" s="929">
        <v>8.3333333333333332E-3</v>
      </c>
      <c r="I1360" s="929">
        <v>0.25</v>
      </c>
      <c r="J1360" s="923">
        <v>13014.283639254205</v>
      </c>
      <c r="K1360" s="922">
        <v>1</v>
      </c>
      <c r="L1360" s="923">
        <v>13014.283639254205</v>
      </c>
      <c r="M1360" s="923">
        <f t="shared" si="21"/>
        <v>1735.2378185672276</v>
      </c>
    </row>
    <row r="1361" spans="2:13" ht="75">
      <c r="B1361" s="921" t="s">
        <v>988</v>
      </c>
      <c r="C1361" s="921" t="s">
        <v>985</v>
      </c>
      <c r="D1361" s="922" t="s">
        <v>986</v>
      </c>
      <c r="E1361" s="936">
        <v>1</v>
      </c>
      <c r="F1361" s="947">
        <v>44196</v>
      </c>
      <c r="G1361" s="923">
        <v>17592.272814967284</v>
      </c>
      <c r="H1361" s="929">
        <v>8.3333333333333332E-3</v>
      </c>
      <c r="I1361" s="929">
        <v>0.25</v>
      </c>
      <c r="J1361" s="923">
        <v>13194.204611225463</v>
      </c>
      <c r="K1361" s="922">
        <v>1</v>
      </c>
      <c r="L1361" s="923">
        <v>13194.204611225463</v>
      </c>
      <c r="M1361" s="923">
        <f t="shared" si="21"/>
        <v>1759.2272814967284</v>
      </c>
    </row>
    <row r="1362" spans="2:13" ht="75">
      <c r="B1362" s="921" t="s">
        <v>988</v>
      </c>
      <c r="C1362" s="921" t="s">
        <v>985</v>
      </c>
      <c r="D1362" s="922" t="s">
        <v>986</v>
      </c>
      <c r="E1362" s="936">
        <v>1</v>
      </c>
      <c r="F1362" s="947">
        <v>44196</v>
      </c>
      <c r="G1362" s="923">
        <v>18391.921579283979</v>
      </c>
      <c r="H1362" s="929">
        <v>8.3333333333333332E-3</v>
      </c>
      <c r="I1362" s="929">
        <v>0.25</v>
      </c>
      <c r="J1362" s="923">
        <v>13793.941184462983</v>
      </c>
      <c r="K1362" s="922">
        <v>1</v>
      </c>
      <c r="L1362" s="923">
        <v>13793.941184462983</v>
      </c>
      <c r="M1362" s="923">
        <f t="shared" si="21"/>
        <v>1839.192157928398</v>
      </c>
    </row>
    <row r="1363" spans="2:13" ht="75">
      <c r="B1363" s="921" t="s">
        <v>996</v>
      </c>
      <c r="C1363" s="921" t="s">
        <v>985</v>
      </c>
      <c r="D1363" s="922" t="s">
        <v>994</v>
      </c>
      <c r="E1363" s="936">
        <v>0</v>
      </c>
      <c r="F1363" s="947">
        <v>44196</v>
      </c>
      <c r="G1363" s="923">
        <v>79.588628963153383</v>
      </c>
      <c r="H1363" s="929">
        <v>8.3333333333333332E-3</v>
      </c>
      <c r="I1363" s="929">
        <v>0.25</v>
      </c>
      <c r="J1363" s="923">
        <v>59.691471722365037</v>
      </c>
      <c r="K1363" s="922">
        <v>1</v>
      </c>
      <c r="L1363" s="923">
        <v>0</v>
      </c>
      <c r="M1363" s="923" t="str">
        <f t="shared" si="21"/>
        <v/>
      </c>
    </row>
    <row r="1364" spans="2:13" ht="75">
      <c r="B1364" s="921" t="s">
        <v>996</v>
      </c>
      <c r="C1364" s="921" t="s">
        <v>985</v>
      </c>
      <c r="D1364" s="922" t="s">
        <v>994</v>
      </c>
      <c r="E1364" s="936">
        <v>0</v>
      </c>
      <c r="F1364" s="947">
        <v>44196</v>
      </c>
      <c r="G1364" s="923">
        <v>79.588628963153383</v>
      </c>
      <c r="H1364" s="929">
        <v>8.3333333333333332E-3</v>
      </c>
      <c r="I1364" s="929">
        <v>0.25</v>
      </c>
      <c r="J1364" s="923">
        <v>59.691471722365037</v>
      </c>
      <c r="K1364" s="922">
        <v>1</v>
      </c>
      <c r="L1364" s="923">
        <v>0</v>
      </c>
      <c r="M1364" s="923" t="str">
        <f t="shared" si="21"/>
        <v/>
      </c>
    </row>
    <row r="1365" spans="2:13" ht="75">
      <c r="B1365" s="921" t="s">
        <v>984</v>
      </c>
      <c r="C1365" s="921" t="s">
        <v>985</v>
      </c>
      <c r="D1365" s="922" t="s">
        <v>986</v>
      </c>
      <c r="E1365" s="936">
        <v>1</v>
      </c>
      <c r="F1365" s="947">
        <v>44317</v>
      </c>
      <c r="G1365" s="923">
        <v>913.20698610554393</v>
      </c>
      <c r="H1365" s="929">
        <v>8.3333333333333332E-3</v>
      </c>
      <c r="I1365" s="929">
        <v>0.21666666666666667</v>
      </c>
      <c r="J1365" s="923">
        <v>715.34547244934276</v>
      </c>
      <c r="K1365" s="922">
        <v>1</v>
      </c>
      <c r="L1365" s="923">
        <v>715.34547244934276</v>
      </c>
      <c r="M1365" s="923">
        <f t="shared" si="21"/>
        <v>91.320698610554402</v>
      </c>
    </row>
    <row r="1366" spans="2:13" ht="75">
      <c r="B1366" s="921" t="s">
        <v>987</v>
      </c>
      <c r="C1366" s="921" t="s">
        <v>985</v>
      </c>
      <c r="D1366" s="922" t="s">
        <v>986</v>
      </c>
      <c r="E1366" s="936">
        <v>1</v>
      </c>
      <c r="F1366" s="947">
        <v>44317</v>
      </c>
      <c r="G1366" s="923">
        <v>13365.865091672553</v>
      </c>
      <c r="H1366" s="929">
        <v>8.3333333333333332E-3</v>
      </c>
      <c r="I1366" s="929">
        <v>0.21666666666666667</v>
      </c>
      <c r="J1366" s="923">
        <v>10469.9276551435</v>
      </c>
      <c r="K1366" s="922">
        <v>1</v>
      </c>
      <c r="L1366" s="923">
        <v>10469.9276551435</v>
      </c>
      <c r="M1366" s="923">
        <f t="shared" si="21"/>
        <v>1336.5865091672554</v>
      </c>
    </row>
    <row r="1367" spans="2:13" ht="75">
      <c r="B1367" s="921" t="s">
        <v>987</v>
      </c>
      <c r="C1367" s="921" t="s">
        <v>985</v>
      </c>
      <c r="D1367" s="922" t="s">
        <v>986</v>
      </c>
      <c r="E1367" s="936">
        <v>1</v>
      </c>
      <c r="F1367" s="947">
        <v>44317</v>
      </c>
      <c r="G1367" s="923">
        <v>17821.153455563403</v>
      </c>
      <c r="H1367" s="929">
        <v>8.3333333333333332E-3</v>
      </c>
      <c r="I1367" s="929">
        <v>0.21666666666666667</v>
      </c>
      <c r="J1367" s="923">
        <v>13959.903540191332</v>
      </c>
      <c r="K1367" s="922">
        <v>1</v>
      </c>
      <c r="L1367" s="923">
        <v>13959.903540191332</v>
      </c>
      <c r="M1367" s="923">
        <f t="shared" si="21"/>
        <v>1782.1153455563403</v>
      </c>
    </row>
    <row r="1368" spans="2:13" ht="75">
      <c r="B1368" s="921" t="s">
        <v>987</v>
      </c>
      <c r="C1368" s="921" t="s">
        <v>985</v>
      </c>
      <c r="D1368" s="922" t="s">
        <v>986</v>
      </c>
      <c r="E1368" s="936">
        <v>1</v>
      </c>
      <c r="F1368" s="947">
        <v>44317</v>
      </c>
      <c r="G1368" s="923">
        <v>25246.634062048153</v>
      </c>
      <c r="H1368" s="929">
        <v>8.3333333333333332E-3</v>
      </c>
      <c r="I1368" s="929">
        <v>0.21666666666666667</v>
      </c>
      <c r="J1368" s="923">
        <v>19776.530015271055</v>
      </c>
      <c r="K1368" s="922">
        <v>1</v>
      </c>
      <c r="L1368" s="923">
        <v>19776.530015271055</v>
      </c>
      <c r="M1368" s="923">
        <f t="shared" si="21"/>
        <v>2524.6634062048156</v>
      </c>
    </row>
    <row r="1369" spans="2:13" ht="75">
      <c r="B1369" s="921" t="s">
        <v>987</v>
      </c>
      <c r="C1369" s="921" t="s">
        <v>985</v>
      </c>
      <c r="D1369" s="922" t="s">
        <v>986</v>
      </c>
      <c r="E1369" s="936">
        <v>1</v>
      </c>
      <c r="F1369" s="947">
        <v>44317</v>
      </c>
      <c r="G1369" s="923">
        <v>1485.0961212969503</v>
      </c>
      <c r="H1369" s="929">
        <v>8.3333333333333332E-3</v>
      </c>
      <c r="I1369" s="929">
        <v>0.21666666666666667</v>
      </c>
      <c r="J1369" s="923">
        <v>1163.3252950159444</v>
      </c>
      <c r="K1369" s="922">
        <v>1</v>
      </c>
      <c r="L1369" s="923">
        <v>1163.3252950159444</v>
      </c>
      <c r="M1369" s="923">
        <f t="shared" si="21"/>
        <v>148.50961212969503</v>
      </c>
    </row>
    <row r="1370" spans="2:13" ht="75">
      <c r="B1370" s="921" t="s">
        <v>995</v>
      </c>
      <c r="C1370" s="921" t="s">
        <v>985</v>
      </c>
      <c r="D1370" s="922" t="s">
        <v>986</v>
      </c>
      <c r="E1370" s="936">
        <v>1</v>
      </c>
      <c r="F1370" s="947">
        <v>44317</v>
      </c>
      <c r="G1370" s="923">
        <v>2658.0349276986585</v>
      </c>
      <c r="H1370" s="929">
        <v>8.3333333333333332E-3</v>
      </c>
      <c r="I1370" s="929">
        <v>0.21666666666666667</v>
      </c>
      <c r="J1370" s="923">
        <v>2082.1273600306158</v>
      </c>
      <c r="K1370" s="922">
        <v>1</v>
      </c>
      <c r="L1370" s="923">
        <v>2082.1273600306158</v>
      </c>
      <c r="M1370" s="923">
        <f t="shared" si="21"/>
        <v>265.80349276986584</v>
      </c>
    </row>
    <row r="1371" spans="2:13" ht="75">
      <c r="B1371" s="921" t="s">
        <v>989</v>
      </c>
      <c r="C1371" s="921" t="s">
        <v>985</v>
      </c>
      <c r="D1371" s="922" t="s">
        <v>986</v>
      </c>
      <c r="E1371" s="936">
        <v>1</v>
      </c>
      <c r="F1371" s="947">
        <v>44317</v>
      </c>
      <c r="G1371" s="923">
        <v>7677.3090304473726</v>
      </c>
      <c r="H1371" s="929">
        <v>8.3333333333333332E-3</v>
      </c>
      <c r="I1371" s="929">
        <v>0.21666666666666667</v>
      </c>
      <c r="J1371" s="923">
        <v>6013.8920738504421</v>
      </c>
      <c r="K1371" s="922">
        <v>1</v>
      </c>
      <c r="L1371" s="923">
        <v>6013.8920738504421</v>
      </c>
      <c r="M1371" s="923">
        <f t="shared" si="21"/>
        <v>767.73090304473726</v>
      </c>
    </row>
    <row r="1372" spans="2:13" ht="75">
      <c r="B1372" s="921" t="s">
        <v>989</v>
      </c>
      <c r="C1372" s="921" t="s">
        <v>985</v>
      </c>
      <c r="D1372" s="922" t="s">
        <v>986</v>
      </c>
      <c r="E1372" s="936">
        <v>1</v>
      </c>
      <c r="F1372" s="947">
        <v>44317</v>
      </c>
      <c r="G1372" s="923">
        <v>12795.51505074562</v>
      </c>
      <c r="H1372" s="929">
        <v>8.3333333333333332E-3</v>
      </c>
      <c r="I1372" s="929">
        <v>0.21666666666666667</v>
      </c>
      <c r="J1372" s="923">
        <v>10023.153456417402</v>
      </c>
      <c r="K1372" s="922">
        <v>1</v>
      </c>
      <c r="L1372" s="923">
        <v>10023.153456417402</v>
      </c>
      <c r="M1372" s="923">
        <f t="shared" si="21"/>
        <v>1279.5515050745621</v>
      </c>
    </row>
    <row r="1373" spans="2:13" ht="75">
      <c r="B1373" s="921" t="s">
        <v>989</v>
      </c>
      <c r="C1373" s="921" t="s">
        <v>985</v>
      </c>
      <c r="D1373" s="922" t="s">
        <v>986</v>
      </c>
      <c r="E1373" s="936">
        <v>1</v>
      </c>
      <c r="F1373" s="947">
        <v>44317</v>
      </c>
      <c r="G1373" s="923">
        <v>5118.2060202982484</v>
      </c>
      <c r="H1373" s="929">
        <v>8.3333333333333332E-3</v>
      </c>
      <c r="I1373" s="929">
        <v>0.21666666666666667</v>
      </c>
      <c r="J1373" s="923">
        <v>4009.2613825669614</v>
      </c>
      <c r="K1373" s="922">
        <v>1</v>
      </c>
      <c r="L1373" s="923">
        <v>4009.2613825669614</v>
      </c>
      <c r="M1373" s="923">
        <f t="shared" si="21"/>
        <v>511.82060202982484</v>
      </c>
    </row>
    <row r="1374" spans="2:13" ht="75">
      <c r="B1374" s="921" t="s">
        <v>990</v>
      </c>
      <c r="C1374" s="921" t="s">
        <v>985</v>
      </c>
      <c r="D1374" s="922" t="s">
        <v>986</v>
      </c>
      <c r="E1374" s="936">
        <v>1</v>
      </c>
      <c r="F1374" s="947">
        <v>44317</v>
      </c>
      <c r="G1374" s="923">
        <v>8360.9454069303683</v>
      </c>
      <c r="H1374" s="929">
        <v>8.3333333333333332E-3</v>
      </c>
      <c r="I1374" s="929">
        <v>0.21666666666666667</v>
      </c>
      <c r="J1374" s="923">
        <v>6549.4072354287882</v>
      </c>
      <c r="K1374" s="922">
        <v>1</v>
      </c>
      <c r="L1374" s="923">
        <v>6549.4072354287882</v>
      </c>
      <c r="M1374" s="923">
        <f t="shared" si="21"/>
        <v>836.09454069303683</v>
      </c>
    </row>
    <row r="1375" spans="2:13" ht="75">
      <c r="B1375" s="921" t="s">
        <v>992</v>
      </c>
      <c r="C1375" s="921" t="s">
        <v>985</v>
      </c>
      <c r="D1375" s="922" t="s">
        <v>986</v>
      </c>
      <c r="E1375" s="936">
        <v>1</v>
      </c>
      <c r="F1375" s="947">
        <v>44317</v>
      </c>
      <c r="G1375" s="923">
        <v>2221.5984914920018</v>
      </c>
      <c r="H1375" s="929">
        <v>8.3333333333333332E-3</v>
      </c>
      <c r="I1375" s="929">
        <v>0.21666666666666667</v>
      </c>
      <c r="J1375" s="923">
        <v>1740.2521516687348</v>
      </c>
      <c r="K1375" s="922">
        <v>1</v>
      </c>
      <c r="L1375" s="923">
        <v>1740.2521516687348</v>
      </c>
      <c r="M1375" s="923">
        <f t="shared" si="21"/>
        <v>222.1598491492002</v>
      </c>
    </row>
    <row r="1376" spans="2:13" ht="75">
      <c r="B1376" s="921" t="s">
        <v>992</v>
      </c>
      <c r="C1376" s="921" t="s">
        <v>985</v>
      </c>
      <c r="D1376" s="922" t="s">
        <v>986</v>
      </c>
      <c r="E1376" s="936">
        <v>1</v>
      </c>
      <c r="F1376" s="947">
        <v>44317</v>
      </c>
      <c r="G1376" s="923">
        <v>2221.5984914920018</v>
      </c>
      <c r="H1376" s="929">
        <v>8.3333333333333332E-3</v>
      </c>
      <c r="I1376" s="929">
        <v>0.21666666666666667</v>
      </c>
      <c r="J1376" s="923">
        <v>1740.2521516687348</v>
      </c>
      <c r="K1376" s="922">
        <v>1</v>
      </c>
      <c r="L1376" s="923">
        <v>1740.2521516687348</v>
      </c>
      <c r="M1376" s="923">
        <f t="shared" si="21"/>
        <v>222.1598491492002</v>
      </c>
    </row>
    <row r="1377" spans="2:13" ht="75">
      <c r="B1377" s="921" t="s">
        <v>988</v>
      </c>
      <c r="C1377" s="921" t="s">
        <v>985</v>
      </c>
      <c r="D1377" s="922" t="s">
        <v>986</v>
      </c>
      <c r="E1377" s="936">
        <v>1</v>
      </c>
      <c r="F1377" s="947">
        <v>44317</v>
      </c>
      <c r="G1377" s="923">
        <v>10075.574430390352</v>
      </c>
      <c r="H1377" s="929">
        <v>8.3333333333333332E-3</v>
      </c>
      <c r="I1377" s="929">
        <v>0.21666666666666667</v>
      </c>
      <c r="J1377" s="923">
        <v>7892.5333038057761</v>
      </c>
      <c r="K1377" s="922">
        <v>1</v>
      </c>
      <c r="L1377" s="923">
        <v>7892.5333038057761</v>
      </c>
      <c r="M1377" s="923">
        <f t="shared" si="21"/>
        <v>1007.5574430390352</v>
      </c>
    </row>
    <row r="1378" spans="2:13" ht="75">
      <c r="B1378" s="921" t="s">
        <v>988</v>
      </c>
      <c r="C1378" s="921" t="s">
        <v>985</v>
      </c>
      <c r="D1378" s="922" t="s">
        <v>986</v>
      </c>
      <c r="E1378" s="936">
        <v>1</v>
      </c>
      <c r="F1378" s="947">
        <v>44317</v>
      </c>
      <c r="G1378" s="923">
        <v>479.7892585900168</v>
      </c>
      <c r="H1378" s="929">
        <v>8.3333333333333332E-3</v>
      </c>
      <c r="I1378" s="929">
        <v>0.21666666666666667</v>
      </c>
      <c r="J1378" s="923">
        <v>375.8349192288465</v>
      </c>
      <c r="K1378" s="922">
        <v>1</v>
      </c>
      <c r="L1378" s="923">
        <v>375.8349192288465</v>
      </c>
      <c r="M1378" s="923">
        <f t="shared" si="21"/>
        <v>47.978925859001684</v>
      </c>
    </row>
    <row r="1379" spans="2:13" ht="75">
      <c r="B1379" s="921" t="s">
        <v>988</v>
      </c>
      <c r="C1379" s="921" t="s">
        <v>985</v>
      </c>
      <c r="D1379" s="922" t="s">
        <v>986</v>
      </c>
      <c r="E1379" s="936">
        <v>1</v>
      </c>
      <c r="F1379" s="947">
        <v>44317</v>
      </c>
      <c r="G1379" s="923">
        <v>5357.6467209218545</v>
      </c>
      <c r="H1379" s="929">
        <v>8.3333333333333332E-3</v>
      </c>
      <c r="I1379" s="929">
        <v>0.21666666666666667</v>
      </c>
      <c r="J1379" s="923">
        <v>4196.8232647221193</v>
      </c>
      <c r="K1379" s="922">
        <v>1</v>
      </c>
      <c r="L1379" s="923">
        <v>4196.8232647221193</v>
      </c>
      <c r="M1379" s="923">
        <f t="shared" si="21"/>
        <v>535.76467209218549</v>
      </c>
    </row>
    <row r="1380" spans="2:13" ht="75">
      <c r="B1380" s="921" t="s">
        <v>988</v>
      </c>
      <c r="C1380" s="921" t="s">
        <v>985</v>
      </c>
      <c r="D1380" s="922" t="s">
        <v>986</v>
      </c>
      <c r="E1380" s="936">
        <v>1</v>
      </c>
      <c r="F1380" s="947">
        <v>44317</v>
      </c>
      <c r="G1380" s="923">
        <v>8716.1715310519721</v>
      </c>
      <c r="H1380" s="929">
        <v>8.3333333333333332E-3</v>
      </c>
      <c r="I1380" s="929">
        <v>0.21666666666666667</v>
      </c>
      <c r="J1380" s="923">
        <v>6827.6676993240453</v>
      </c>
      <c r="K1380" s="922">
        <v>1</v>
      </c>
      <c r="L1380" s="923">
        <v>6827.6676993240453</v>
      </c>
      <c r="M1380" s="923">
        <f t="shared" si="21"/>
        <v>871.6171531051973</v>
      </c>
    </row>
    <row r="1381" spans="2:13" ht="75">
      <c r="B1381" s="921" t="s">
        <v>996</v>
      </c>
      <c r="C1381" s="921" t="s">
        <v>985</v>
      </c>
      <c r="D1381" s="922" t="s">
        <v>994</v>
      </c>
      <c r="E1381" s="936">
        <v>0</v>
      </c>
      <c r="F1381" s="947">
        <v>44317</v>
      </c>
      <c r="G1381" s="923">
        <v>117.66738571428571</v>
      </c>
      <c r="H1381" s="929">
        <v>8.3333333333333332E-3</v>
      </c>
      <c r="I1381" s="929">
        <v>0.21666666666666667</v>
      </c>
      <c r="J1381" s="923">
        <v>92.172785476190484</v>
      </c>
      <c r="K1381" s="922">
        <v>1</v>
      </c>
      <c r="L1381" s="923">
        <v>0</v>
      </c>
      <c r="M1381" s="923" t="str">
        <f t="shared" si="21"/>
        <v/>
      </c>
    </row>
    <row r="1382" spans="2:13" ht="75">
      <c r="B1382" s="921" t="s">
        <v>984</v>
      </c>
      <c r="C1382" s="921" t="s">
        <v>985</v>
      </c>
      <c r="D1382" s="922" t="s">
        <v>986</v>
      </c>
      <c r="E1382" s="936">
        <v>1</v>
      </c>
      <c r="F1382" s="947">
        <v>44317</v>
      </c>
      <c r="G1382" s="923">
        <v>456.60349305277197</v>
      </c>
      <c r="H1382" s="929">
        <v>8.3333333333333332E-3</v>
      </c>
      <c r="I1382" s="929">
        <v>0.21666666666666667</v>
      </c>
      <c r="J1382" s="923">
        <v>357.67273622467138</v>
      </c>
      <c r="K1382" s="922">
        <v>1</v>
      </c>
      <c r="L1382" s="923">
        <v>357.67273622467138</v>
      </c>
      <c r="M1382" s="923">
        <f t="shared" si="21"/>
        <v>45.660349305277201</v>
      </c>
    </row>
    <row r="1383" spans="2:13" ht="75">
      <c r="B1383" s="921" t="s">
        <v>984</v>
      </c>
      <c r="C1383" s="921" t="s">
        <v>985</v>
      </c>
      <c r="D1383" s="922" t="s">
        <v>986</v>
      </c>
      <c r="E1383" s="936">
        <v>1</v>
      </c>
      <c r="F1383" s="947">
        <v>44317</v>
      </c>
      <c r="G1383" s="923">
        <v>1369.810479158316</v>
      </c>
      <c r="H1383" s="929">
        <v>8.3333333333333332E-3</v>
      </c>
      <c r="I1383" s="929">
        <v>0.21666666666666667</v>
      </c>
      <c r="J1383" s="923">
        <v>1073.0182086740142</v>
      </c>
      <c r="K1383" s="922">
        <v>1</v>
      </c>
      <c r="L1383" s="923">
        <v>1073.0182086740142</v>
      </c>
      <c r="M1383" s="923">
        <f t="shared" si="21"/>
        <v>136.9810479158316</v>
      </c>
    </row>
    <row r="1384" spans="2:13" ht="75">
      <c r="B1384" s="921" t="s">
        <v>988</v>
      </c>
      <c r="C1384" s="921" t="s">
        <v>985</v>
      </c>
      <c r="D1384" s="922" t="s">
        <v>986</v>
      </c>
      <c r="E1384" s="936">
        <v>1</v>
      </c>
      <c r="F1384" s="947">
        <v>44317</v>
      </c>
      <c r="G1384" s="923">
        <v>79.964876431669467</v>
      </c>
      <c r="H1384" s="929">
        <v>8.3333333333333332E-3</v>
      </c>
      <c r="I1384" s="929">
        <v>0.21666666666666667</v>
      </c>
      <c r="J1384" s="923">
        <v>62.639153204807748</v>
      </c>
      <c r="K1384" s="922">
        <v>1</v>
      </c>
      <c r="L1384" s="923">
        <v>62.639153204807748</v>
      </c>
      <c r="M1384" s="923">
        <f t="shared" si="21"/>
        <v>7.9964876431669474</v>
      </c>
    </row>
    <row r="1385" spans="2:13" ht="75">
      <c r="B1385" s="921" t="s">
        <v>988</v>
      </c>
      <c r="C1385" s="921" t="s">
        <v>985</v>
      </c>
      <c r="D1385" s="922" t="s">
        <v>986</v>
      </c>
      <c r="E1385" s="936">
        <v>1</v>
      </c>
      <c r="F1385" s="947">
        <v>44317</v>
      </c>
      <c r="G1385" s="923">
        <v>6557.1198673968966</v>
      </c>
      <c r="H1385" s="929">
        <v>8.3333333333333332E-3</v>
      </c>
      <c r="I1385" s="929">
        <v>0.21666666666666667</v>
      </c>
      <c r="J1385" s="923">
        <v>5136.4105627942354</v>
      </c>
      <c r="K1385" s="922">
        <v>1</v>
      </c>
      <c r="L1385" s="923">
        <v>5136.4105627942354</v>
      </c>
      <c r="M1385" s="923">
        <f t="shared" si="21"/>
        <v>655.71198673968968</v>
      </c>
    </row>
    <row r="1386" spans="2:13" ht="75">
      <c r="B1386" s="921" t="s">
        <v>988</v>
      </c>
      <c r="C1386" s="921" t="s">
        <v>985</v>
      </c>
      <c r="D1386" s="922" t="s">
        <v>986</v>
      </c>
      <c r="E1386" s="936">
        <v>1</v>
      </c>
      <c r="F1386" s="947">
        <v>44317</v>
      </c>
      <c r="G1386" s="923">
        <v>5197.7169680585157</v>
      </c>
      <c r="H1386" s="929">
        <v>8.3333333333333332E-3</v>
      </c>
      <c r="I1386" s="929">
        <v>0.21666666666666667</v>
      </c>
      <c r="J1386" s="923">
        <v>4071.5449583125037</v>
      </c>
      <c r="K1386" s="922">
        <v>1</v>
      </c>
      <c r="L1386" s="923">
        <v>4071.5449583125037</v>
      </c>
      <c r="M1386" s="923">
        <f t="shared" si="21"/>
        <v>519.77169680585155</v>
      </c>
    </row>
    <row r="1387" spans="2:13" ht="75">
      <c r="B1387" s="921" t="s">
        <v>988</v>
      </c>
      <c r="C1387" s="921" t="s">
        <v>985</v>
      </c>
      <c r="D1387" s="922" t="s">
        <v>986</v>
      </c>
      <c r="E1387" s="936">
        <v>1</v>
      </c>
      <c r="F1387" s="947">
        <v>44317</v>
      </c>
      <c r="G1387" s="923">
        <v>6797.0144966919042</v>
      </c>
      <c r="H1387" s="929">
        <v>8.3333333333333332E-3</v>
      </c>
      <c r="I1387" s="929">
        <v>0.21666666666666667</v>
      </c>
      <c r="J1387" s="923">
        <v>5324.3280224086584</v>
      </c>
      <c r="K1387" s="922">
        <v>1</v>
      </c>
      <c r="L1387" s="923">
        <v>5324.3280224086584</v>
      </c>
      <c r="M1387" s="923">
        <f t="shared" si="21"/>
        <v>679.70144966919042</v>
      </c>
    </row>
    <row r="1388" spans="2:13" ht="75">
      <c r="B1388" s="921" t="s">
        <v>988</v>
      </c>
      <c r="C1388" s="921" t="s">
        <v>985</v>
      </c>
      <c r="D1388" s="922" t="s">
        <v>986</v>
      </c>
      <c r="E1388" s="936">
        <v>1</v>
      </c>
      <c r="F1388" s="947">
        <v>44317</v>
      </c>
      <c r="G1388" s="923">
        <v>3038.6653044034397</v>
      </c>
      <c r="H1388" s="929">
        <v>8.3333333333333332E-3</v>
      </c>
      <c r="I1388" s="929">
        <v>0.21666666666666667</v>
      </c>
      <c r="J1388" s="923">
        <v>2380.2878217826947</v>
      </c>
      <c r="K1388" s="922">
        <v>1</v>
      </c>
      <c r="L1388" s="923">
        <v>2380.2878217826947</v>
      </c>
      <c r="M1388" s="923">
        <f t="shared" si="21"/>
        <v>303.86653044034398</v>
      </c>
    </row>
    <row r="1389" spans="2:13" ht="75">
      <c r="B1389" s="921" t="s">
        <v>984</v>
      </c>
      <c r="C1389" s="921" t="s">
        <v>985</v>
      </c>
      <c r="D1389" s="922" t="s">
        <v>986</v>
      </c>
      <c r="E1389" s="936">
        <v>1</v>
      </c>
      <c r="F1389" s="947">
        <v>44317</v>
      </c>
      <c r="G1389" s="923">
        <v>456.60349305277197</v>
      </c>
      <c r="H1389" s="929">
        <v>8.3333333333333332E-3</v>
      </c>
      <c r="I1389" s="929">
        <v>0.21666666666666667</v>
      </c>
      <c r="J1389" s="923">
        <v>357.67273622467138</v>
      </c>
      <c r="K1389" s="922">
        <v>1</v>
      </c>
      <c r="L1389" s="923">
        <v>357.67273622467138</v>
      </c>
      <c r="M1389" s="923">
        <f t="shared" si="21"/>
        <v>45.660349305277201</v>
      </c>
    </row>
    <row r="1390" spans="2:13" ht="75">
      <c r="B1390" s="921" t="s">
        <v>984</v>
      </c>
      <c r="C1390" s="921" t="s">
        <v>985</v>
      </c>
      <c r="D1390" s="922" t="s">
        <v>986</v>
      </c>
      <c r="E1390" s="936">
        <v>1</v>
      </c>
      <c r="F1390" s="947">
        <v>44317</v>
      </c>
      <c r="G1390" s="923">
        <v>456.60349305277197</v>
      </c>
      <c r="H1390" s="929">
        <v>8.3333333333333332E-3</v>
      </c>
      <c r="I1390" s="929">
        <v>0.21666666666666667</v>
      </c>
      <c r="J1390" s="923">
        <v>357.67273622467138</v>
      </c>
      <c r="K1390" s="922">
        <v>1</v>
      </c>
      <c r="L1390" s="923">
        <v>357.67273622467138</v>
      </c>
      <c r="M1390" s="923">
        <f t="shared" si="21"/>
        <v>45.660349305277201</v>
      </c>
    </row>
    <row r="1391" spans="2:13" ht="75">
      <c r="B1391" s="921" t="s">
        <v>987</v>
      </c>
      <c r="C1391" s="921" t="s">
        <v>985</v>
      </c>
      <c r="D1391" s="922" t="s">
        <v>986</v>
      </c>
      <c r="E1391" s="936">
        <v>1</v>
      </c>
      <c r="F1391" s="947">
        <v>44317</v>
      </c>
      <c r="G1391" s="923">
        <v>1485.0961212969503</v>
      </c>
      <c r="H1391" s="929">
        <v>8.3333333333333332E-3</v>
      </c>
      <c r="I1391" s="929">
        <v>0.21666666666666667</v>
      </c>
      <c r="J1391" s="923">
        <v>1163.3252950159444</v>
      </c>
      <c r="K1391" s="922">
        <v>1</v>
      </c>
      <c r="L1391" s="923">
        <v>1163.3252950159444</v>
      </c>
      <c r="M1391" s="923">
        <f t="shared" si="21"/>
        <v>148.50961212969503</v>
      </c>
    </row>
    <row r="1392" spans="2:13" ht="75">
      <c r="B1392" s="921" t="s">
        <v>989</v>
      </c>
      <c r="C1392" s="921" t="s">
        <v>985</v>
      </c>
      <c r="D1392" s="922" t="s">
        <v>986</v>
      </c>
      <c r="E1392" s="936">
        <v>1</v>
      </c>
      <c r="F1392" s="947">
        <v>44317</v>
      </c>
      <c r="G1392" s="923">
        <v>2559.1030101491242</v>
      </c>
      <c r="H1392" s="929">
        <v>8.3333333333333332E-3</v>
      </c>
      <c r="I1392" s="929">
        <v>0.21666666666666667</v>
      </c>
      <c r="J1392" s="923">
        <v>2004.6306912834807</v>
      </c>
      <c r="K1392" s="922">
        <v>1</v>
      </c>
      <c r="L1392" s="923">
        <v>2004.6306912834807</v>
      </c>
      <c r="M1392" s="923">
        <f t="shared" si="21"/>
        <v>255.91030101491242</v>
      </c>
    </row>
    <row r="1393" spans="2:13" ht="75">
      <c r="B1393" s="921" t="s">
        <v>988</v>
      </c>
      <c r="C1393" s="921" t="s">
        <v>985</v>
      </c>
      <c r="D1393" s="922" t="s">
        <v>986</v>
      </c>
      <c r="E1393" s="936">
        <v>1</v>
      </c>
      <c r="F1393" s="947">
        <v>44317</v>
      </c>
      <c r="G1393" s="923">
        <v>399.82438215834736</v>
      </c>
      <c r="H1393" s="929">
        <v>8.3333333333333332E-3</v>
      </c>
      <c r="I1393" s="929">
        <v>0.21666666666666667</v>
      </c>
      <c r="J1393" s="923">
        <v>313.19576602403879</v>
      </c>
      <c r="K1393" s="922">
        <v>1</v>
      </c>
      <c r="L1393" s="923">
        <v>313.19576602403879</v>
      </c>
      <c r="M1393" s="923">
        <f t="shared" si="21"/>
        <v>39.98243821583474</v>
      </c>
    </row>
    <row r="1394" spans="2:13" ht="75">
      <c r="B1394" s="921" t="s">
        <v>988</v>
      </c>
      <c r="C1394" s="921" t="s">
        <v>985</v>
      </c>
      <c r="D1394" s="922" t="s">
        <v>986</v>
      </c>
      <c r="E1394" s="936">
        <v>1</v>
      </c>
      <c r="F1394" s="947">
        <v>44317</v>
      </c>
      <c r="G1394" s="923">
        <v>79.964876431669467</v>
      </c>
      <c r="H1394" s="929">
        <v>8.3333333333333332E-3</v>
      </c>
      <c r="I1394" s="929">
        <v>0.21666666666666667</v>
      </c>
      <c r="J1394" s="923">
        <v>62.639153204807748</v>
      </c>
      <c r="K1394" s="922">
        <v>1</v>
      </c>
      <c r="L1394" s="923">
        <v>62.639153204807748</v>
      </c>
      <c r="M1394" s="923">
        <f t="shared" si="21"/>
        <v>7.9964876431669474</v>
      </c>
    </row>
    <row r="1395" spans="2:13" ht="75">
      <c r="B1395" s="921" t="s">
        <v>988</v>
      </c>
      <c r="C1395" s="921" t="s">
        <v>985</v>
      </c>
      <c r="D1395" s="922" t="s">
        <v>986</v>
      </c>
      <c r="E1395" s="936">
        <v>1</v>
      </c>
      <c r="F1395" s="947">
        <v>44317</v>
      </c>
      <c r="G1395" s="923">
        <v>879.61364074836411</v>
      </c>
      <c r="H1395" s="929">
        <v>8.3333333333333332E-3</v>
      </c>
      <c r="I1395" s="929">
        <v>0.21666666666666667</v>
      </c>
      <c r="J1395" s="923">
        <v>689.03068525288518</v>
      </c>
      <c r="K1395" s="922">
        <v>1</v>
      </c>
      <c r="L1395" s="923">
        <v>689.03068525288518</v>
      </c>
      <c r="M1395" s="923">
        <f t="shared" si="21"/>
        <v>87.961364074836411</v>
      </c>
    </row>
    <row r="1396" spans="2:13" ht="75">
      <c r="B1396" s="921" t="s">
        <v>988</v>
      </c>
      <c r="C1396" s="921" t="s">
        <v>985</v>
      </c>
      <c r="D1396" s="922" t="s">
        <v>986</v>
      </c>
      <c r="E1396" s="936">
        <v>1</v>
      </c>
      <c r="F1396" s="947">
        <v>44317</v>
      </c>
      <c r="G1396" s="923">
        <v>719.68388788502523</v>
      </c>
      <c r="H1396" s="929">
        <v>8.3333333333333332E-3</v>
      </c>
      <c r="I1396" s="929">
        <v>0.21666666666666667</v>
      </c>
      <c r="J1396" s="923">
        <v>563.75237884326975</v>
      </c>
      <c r="K1396" s="922">
        <v>1</v>
      </c>
      <c r="L1396" s="923">
        <v>563.75237884326975</v>
      </c>
      <c r="M1396" s="923">
        <f t="shared" si="21"/>
        <v>71.968388788502523</v>
      </c>
    </row>
    <row r="1397" spans="2:13" ht="75">
      <c r="B1397" s="921" t="s">
        <v>984</v>
      </c>
      <c r="C1397" s="921" t="s">
        <v>985</v>
      </c>
      <c r="D1397" s="922" t="s">
        <v>986</v>
      </c>
      <c r="E1397" s="936">
        <v>1</v>
      </c>
      <c r="F1397" s="947">
        <v>44317</v>
      </c>
      <c r="G1397" s="923">
        <v>456.60349305277197</v>
      </c>
      <c r="H1397" s="929">
        <v>8.3333333333333332E-3</v>
      </c>
      <c r="I1397" s="929">
        <v>0.21666666666666667</v>
      </c>
      <c r="J1397" s="923">
        <v>357.67273622467138</v>
      </c>
      <c r="K1397" s="922">
        <v>1</v>
      </c>
      <c r="L1397" s="923">
        <v>357.67273622467138</v>
      </c>
      <c r="M1397" s="923">
        <f t="shared" si="21"/>
        <v>45.660349305277201</v>
      </c>
    </row>
    <row r="1398" spans="2:13" ht="75">
      <c r="B1398" s="921" t="s">
        <v>984</v>
      </c>
      <c r="C1398" s="921" t="s">
        <v>985</v>
      </c>
      <c r="D1398" s="922" t="s">
        <v>986</v>
      </c>
      <c r="E1398" s="936">
        <v>1</v>
      </c>
      <c r="F1398" s="947">
        <v>44317</v>
      </c>
      <c r="G1398" s="923">
        <v>6392.4489027388072</v>
      </c>
      <c r="H1398" s="929">
        <v>8.3333333333333332E-3</v>
      </c>
      <c r="I1398" s="929">
        <v>0.21666666666666667</v>
      </c>
      <c r="J1398" s="923">
        <v>5007.418307145399</v>
      </c>
      <c r="K1398" s="922">
        <v>1</v>
      </c>
      <c r="L1398" s="923">
        <v>5007.418307145399</v>
      </c>
      <c r="M1398" s="923">
        <f t="shared" si="21"/>
        <v>639.24489027388074</v>
      </c>
    </row>
    <row r="1399" spans="2:13" ht="75">
      <c r="B1399" s="921" t="s">
        <v>984</v>
      </c>
      <c r="C1399" s="921" t="s">
        <v>985</v>
      </c>
      <c r="D1399" s="922" t="s">
        <v>986</v>
      </c>
      <c r="E1399" s="936">
        <v>1</v>
      </c>
      <c r="F1399" s="947">
        <v>44317</v>
      </c>
      <c r="G1399" s="923">
        <v>3652.8279444221757</v>
      </c>
      <c r="H1399" s="929">
        <v>8.3333333333333332E-3</v>
      </c>
      <c r="I1399" s="929">
        <v>0.21666666666666667</v>
      </c>
      <c r="J1399" s="923">
        <v>2861.3818897973711</v>
      </c>
      <c r="K1399" s="922">
        <v>1</v>
      </c>
      <c r="L1399" s="923">
        <v>2861.3818897973711</v>
      </c>
      <c r="M1399" s="923">
        <f t="shared" si="21"/>
        <v>365.28279444221761</v>
      </c>
    </row>
    <row r="1400" spans="2:13" ht="75">
      <c r="B1400" s="921" t="s">
        <v>984</v>
      </c>
      <c r="C1400" s="921" t="s">
        <v>985</v>
      </c>
      <c r="D1400" s="922" t="s">
        <v>986</v>
      </c>
      <c r="E1400" s="936">
        <v>1</v>
      </c>
      <c r="F1400" s="947">
        <v>44317</v>
      </c>
      <c r="G1400" s="923">
        <v>456.60349305277197</v>
      </c>
      <c r="H1400" s="929">
        <v>8.3333333333333332E-3</v>
      </c>
      <c r="I1400" s="929">
        <v>0.21666666666666667</v>
      </c>
      <c r="J1400" s="923">
        <v>357.67273622467138</v>
      </c>
      <c r="K1400" s="922">
        <v>1</v>
      </c>
      <c r="L1400" s="923">
        <v>357.67273622467138</v>
      </c>
      <c r="M1400" s="923">
        <f t="shared" si="21"/>
        <v>45.660349305277201</v>
      </c>
    </row>
    <row r="1401" spans="2:13" ht="75">
      <c r="B1401" s="921" t="s">
        <v>987</v>
      </c>
      <c r="C1401" s="921" t="s">
        <v>985</v>
      </c>
      <c r="D1401" s="922" t="s">
        <v>986</v>
      </c>
      <c r="E1401" s="936">
        <v>1</v>
      </c>
      <c r="F1401" s="947">
        <v>44317</v>
      </c>
      <c r="G1401" s="923">
        <v>83165.382792629214</v>
      </c>
      <c r="H1401" s="929">
        <v>8.3333333333333332E-3</v>
      </c>
      <c r="I1401" s="929">
        <v>0.21666666666666667</v>
      </c>
      <c r="J1401" s="923">
        <v>65146.216520892885</v>
      </c>
      <c r="K1401" s="922">
        <v>1</v>
      </c>
      <c r="L1401" s="923">
        <v>65146.216520892885</v>
      </c>
      <c r="M1401" s="923">
        <f t="shared" si="21"/>
        <v>8316.5382792629225</v>
      </c>
    </row>
    <row r="1402" spans="2:13" ht="75">
      <c r="B1402" s="921" t="s">
        <v>987</v>
      </c>
      <c r="C1402" s="921" t="s">
        <v>985</v>
      </c>
      <c r="D1402" s="922" t="s">
        <v>986</v>
      </c>
      <c r="E1402" s="936">
        <v>1</v>
      </c>
      <c r="F1402" s="947">
        <v>44317</v>
      </c>
      <c r="G1402" s="923">
        <v>60888.940973174962</v>
      </c>
      <c r="H1402" s="929">
        <v>8.3333333333333332E-3</v>
      </c>
      <c r="I1402" s="929">
        <v>0.21666666666666667</v>
      </c>
      <c r="J1402" s="923">
        <v>47696.337095653718</v>
      </c>
      <c r="K1402" s="922">
        <v>1</v>
      </c>
      <c r="L1402" s="923">
        <v>47696.337095653718</v>
      </c>
      <c r="M1402" s="923">
        <f t="shared" si="21"/>
        <v>6088.8940973174967</v>
      </c>
    </row>
    <row r="1403" spans="2:13" ht="75">
      <c r="B1403" s="921" t="s">
        <v>987</v>
      </c>
      <c r="C1403" s="921" t="s">
        <v>985</v>
      </c>
      <c r="D1403" s="922" t="s">
        <v>986</v>
      </c>
      <c r="E1403" s="936">
        <v>1</v>
      </c>
      <c r="F1403" s="947">
        <v>44317</v>
      </c>
      <c r="G1403" s="923">
        <v>54948.55648798716</v>
      </c>
      <c r="H1403" s="929">
        <v>8.3333333333333332E-3</v>
      </c>
      <c r="I1403" s="929">
        <v>0.21666666666666667</v>
      </c>
      <c r="J1403" s="923">
        <v>43043.035915589942</v>
      </c>
      <c r="K1403" s="922">
        <v>1</v>
      </c>
      <c r="L1403" s="923">
        <v>43043.035915589942</v>
      </c>
      <c r="M1403" s="923">
        <f t="shared" si="21"/>
        <v>5494.8556487987162</v>
      </c>
    </row>
    <row r="1404" spans="2:13" ht="75">
      <c r="B1404" s="921" t="s">
        <v>987</v>
      </c>
      <c r="C1404" s="921" t="s">
        <v>985</v>
      </c>
      <c r="D1404" s="922" t="s">
        <v>986</v>
      </c>
      <c r="E1404" s="936">
        <v>1</v>
      </c>
      <c r="F1404" s="947">
        <v>44317</v>
      </c>
      <c r="G1404" s="923">
        <v>37127.403032423754</v>
      </c>
      <c r="H1404" s="929">
        <v>8.3333333333333332E-3</v>
      </c>
      <c r="I1404" s="929">
        <v>0.21666666666666667</v>
      </c>
      <c r="J1404" s="923">
        <v>29083.132375398607</v>
      </c>
      <c r="K1404" s="922">
        <v>1</v>
      </c>
      <c r="L1404" s="923">
        <v>29083.132375398607</v>
      </c>
      <c r="M1404" s="923">
        <f t="shared" si="21"/>
        <v>3712.7403032423754</v>
      </c>
    </row>
    <row r="1405" spans="2:13" ht="75">
      <c r="B1405" s="921" t="s">
        <v>995</v>
      </c>
      <c r="C1405" s="921" t="s">
        <v>985</v>
      </c>
      <c r="D1405" s="922" t="s">
        <v>986</v>
      </c>
      <c r="E1405" s="936">
        <v>1</v>
      </c>
      <c r="F1405" s="947">
        <v>44317</v>
      </c>
      <c r="G1405" s="923">
        <v>1329.0174638493293</v>
      </c>
      <c r="H1405" s="929">
        <v>8.3333333333333332E-3</v>
      </c>
      <c r="I1405" s="929">
        <v>0.21666666666666667</v>
      </c>
      <c r="J1405" s="923">
        <v>1041.0636800153079</v>
      </c>
      <c r="K1405" s="922">
        <v>1</v>
      </c>
      <c r="L1405" s="923">
        <v>1041.0636800153079</v>
      </c>
      <c r="M1405" s="923">
        <f t="shared" si="21"/>
        <v>132.90174638493292</v>
      </c>
    </row>
    <row r="1406" spans="2:13" ht="75">
      <c r="B1406" s="921" t="s">
        <v>989</v>
      </c>
      <c r="C1406" s="921" t="s">
        <v>985</v>
      </c>
      <c r="D1406" s="922" t="s">
        <v>986</v>
      </c>
      <c r="E1406" s="936">
        <v>1</v>
      </c>
      <c r="F1406" s="947">
        <v>44317</v>
      </c>
      <c r="G1406" s="923">
        <v>5118.2060202982484</v>
      </c>
      <c r="H1406" s="929">
        <v>8.3333333333333332E-3</v>
      </c>
      <c r="I1406" s="929">
        <v>0.21666666666666667</v>
      </c>
      <c r="J1406" s="923">
        <v>4009.2613825669614</v>
      </c>
      <c r="K1406" s="922">
        <v>1</v>
      </c>
      <c r="L1406" s="923">
        <v>4009.2613825669614</v>
      </c>
      <c r="M1406" s="923">
        <f t="shared" si="21"/>
        <v>511.82060202982484</v>
      </c>
    </row>
    <row r="1407" spans="2:13" ht="75">
      <c r="B1407" s="921" t="s">
        <v>989</v>
      </c>
      <c r="C1407" s="921" t="s">
        <v>985</v>
      </c>
      <c r="D1407" s="922" t="s">
        <v>986</v>
      </c>
      <c r="E1407" s="936">
        <v>1</v>
      </c>
      <c r="F1407" s="947">
        <v>44317</v>
      </c>
      <c r="G1407" s="923">
        <v>7677.3090304473726</v>
      </c>
      <c r="H1407" s="929">
        <v>8.3333333333333332E-3</v>
      </c>
      <c r="I1407" s="929">
        <v>0.21666666666666667</v>
      </c>
      <c r="J1407" s="923">
        <v>6013.8920738504421</v>
      </c>
      <c r="K1407" s="922">
        <v>1</v>
      </c>
      <c r="L1407" s="923">
        <v>6013.8920738504421</v>
      </c>
      <c r="M1407" s="923">
        <f t="shared" si="21"/>
        <v>767.73090304473726</v>
      </c>
    </row>
    <row r="1408" spans="2:13" ht="75">
      <c r="B1408" s="921" t="s">
        <v>989</v>
      </c>
      <c r="C1408" s="921" t="s">
        <v>985</v>
      </c>
      <c r="D1408" s="922" t="s">
        <v>986</v>
      </c>
      <c r="E1408" s="936">
        <v>1</v>
      </c>
      <c r="F1408" s="947">
        <v>44317</v>
      </c>
      <c r="G1408" s="923">
        <v>12795.51505074562</v>
      </c>
      <c r="H1408" s="929">
        <v>8.3333333333333332E-3</v>
      </c>
      <c r="I1408" s="929">
        <v>0.21666666666666667</v>
      </c>
      <c r="J1408" s="923">
        <v>10023.153456417402</v>
      </c>
      <c r="K1408" s="922">
        <v>1</v>
      </c>
      <c r="L1408" s="923">
        <v>10023.153456417402</v>
      </c>
      <c r="M1408" s="923">
        <f t="shared" si="21"/>
        <v>1279.5515050745621</v>
      </c>
    </row>
    <row r="1409" spans="2:13" ht="75">
      <c r="B1409" s="921" t="s">
        <v>990</v>
      </c>
      <c r="C1409" s="921" t="s">
        <v>985</v>
      </c>
      <c r="D1409" s="922" t="s">
        <v>986</v>
      </c>
      <c r="E1409" s="936">
        <v>1</v>
      </c>
      <c r="F1409" s="947">
        <v>44317</v>
      </c>
      <c r="G1409" s="923">
        <v>4180.4727034651842</v>
      </c>
      <c r="H1409" s="929">
        <v>8.3333333333333332E-3</v>
      </c>
      <c r="I1409" s="929">
        <v>0.21666666666666667</v>
      </c>
      <c r="J1409" s="923">
        <v>3274.7036177143941</v>
      </c>
      <c r="K1409" s="922">
        <v>1</v>
      </c>
      <c r="L1409" s="923">
        <v>3274.7036177143941</v>
      </c>
      <c r="M1409" s="923">
        <f t="shared" si="21"/>
        <v>418.04727034651842</v>
      </c>
    </row>
    <row r="1410" spans="2:13" ht="75">
      <c r="B1410" s="921" t="s">
        <v>992</v>
      </c>
      <c r="C1410" s="921" t="s">
        <v>985</v>
      </c>
      <c r="D1410" s="922" t="s">
        <v>986</v>
      </c>
      <c r="E1410" s="936">
        <v>1</v>
      </c>
      <c r="F1410" s="947">
        <v>44317</v>
      </c>
      <c r="G1410" s="923">
        <v>6664.7954744760054</v>
      </c>
      <c r="H1410" s="929">
        <v>8.3333333333333332E-3</v>
      </c>
      <c r="I1410" s="929">
        <v>0.21666666666666667</v>
      </c>
      <c r="J1410" s="923">
        <v>5220.7564550062043</v>
      </c>
      <c r="K1410" s="922">
        <v>1</v>
      </c>
      <c r="L1410" s="923">
        <v>5220.7564550062043</v>
      </c>
      <c r="M1410" s="923">
        <f t="shared" si="21"/>
        <v>666.47954744760057</v>
      </c>
    </row>
    <row r="1411" spans="2:13" ht="75">
      <c r="B1411" s="921" t="s">
        <v>992</v>
      </c>
      <c r="C1411" s="921" t="s">
        <v>985</v>
      </c>
      <c r="D1411" s="922" t="s">
        <v>986</v>
      </c>
      <c r="E1411" s="936">
        <v>1</v>
      </c>
      <c r="F1411" s="947">
        <v>44317</v>
      </c>
      <c r="G1411" s="923">
        <v>4443.1969829840036</v>
      </c>
      <c r="H1411" s="929">
        <v>8.3333333333333332E-3</v>
      </c>
      <c r="I1411" s="929">
        <v>0.21666666666666667</v>
      </c>
      <c r="J1411" s="923">
        <v>3480.5043033374695</v>
      </c>
      <c r="K1411" s="922">
        <v>1</v>
      </c>
      <c r="L1411" s="923">
        <v>3480.5043033374695</v>
      </c>
      <c r="M1411" s="923">
        <f t="shared" si="21"/>
        <v>444.3196982984004</v>
      </c>
    </row>
    <row r="1412" spans="2:13" ht="75">
      <c r="B1412" s="921" t="s">
        <v>993</v>
      </c>
      <c r="C1412" s="921" t="s">
        <v>985</v>
      </c>
      <c r="D1412" s="922" t="s">
        <v>986</v>
      </c>
      <c r="E1412" s="936">
        <v>1</v>
      </c>
      <c r="F1412" s="947">
        <v>44317</v>
      </c>
      <c r="G1412" s="923">
        <v>2221.5984914920018</v>
      </c>
      <c r="H1412" s="929">
        <v>8.3333333333333332E-3</v>
      </c>
      <c r="I1412" s="929">
        <v>0.21666666666666667</v>
      </c>
      <c r="J1412" s="923">
        <v>1740.2521516687348</v>
      </c>
      <c r="K1412" s="922">
        <v>1</v>
      </c>
      <c r="L1412" s="923">
        <v>1740.2521516687348</v>
      </c>
      <c r="M1412" s="923">
        <f t="shared" si="21"/>
        <v>222.1598491492002</v>
      </c>
    </row>
    <row r="1413" spans="2:13" ht="75">
      <c r="B1413" s="921" t="s">
        <v>991</v>
      </c>
      <c r="C1413" s="921" t="s">
        <v>985</v>
      </c>
      <c r="D1413" s="922" t="s">
        <v>986</v>
      </c>
      <c r="E1413" s="936">
        <v>1</v>
      </c>
      <c r="F1413" s="947">
        <v>44317</v>
      </c>
      <c r="G1413" s="923">
        <v>3671.3612929430783</v>
      </c>
      <c r="H1413" s="929">
        <v>8.3333333333333332E-3</v>
      </c>
      <c r="I1413" s="929">
        <v>0.21666666666666667</v>
      </c>
      <c r="J1413" s="923">
        <v>2875.8996794720779</v>
      </c>
      <c r="K1413" s="922">
        <v>1</v>
      </c>
      <c r="L1413" s="923">
        <v>2875.8996794720779</v>
      </c>
      <c r="M1413" s="923">
        <f t="shared" si="21"/>
        <v>367.13612929430786</v>
      </c>
    </row>
    <row r="1414" spans="2:13" ht="75">
      <c r="B1414" s="921" t="s">
        <v>991</v>
      </c>
      <c r="C1414" s="921" t="s">
        <v>985</v>
      </c>
      <c r="D1414" s="922" t="s">
        <v>986</v>
      </c>
      <c r="E1414" s="936">
        <v>1</v>
      </c>
      <c r="F1414" s="947">
        <v>44317</v>
      </c>
      <c r="G1414" s="923">
        <v>3671.3612929430783</v>
      </c>
      <c r="H1414" s="929">
        <v>8.3333333333333332E-3</v>
      </c>
      <c r="I1414" s="929">
        <v>0.21666666666666667</v>
      </c>
      <c r="J1414" s="923">
        <v>2875.8996794720779</v>
      </c>
      <c r="K1414" s="922">
        <v>1</v>
      </c>
      <c r="L1414" s="923">
        <v>2875.8996794720779</v>
      </c>
      <c r="M1414" s="923">
        <f t="shared" si="21"/>
        <v>367.13612929430786</v>
      </c>
    </row>
    <row r="1415" spans="2:13" ht="75">
      <c r="B1415" s="921" t="s">
        <v>997</v>
      </c>
      <c r="C1415" s="921" t="s">
        <v>985</v>
      </c>
      <c r="D1415" s="922" t="s">
        <v>986</v>
      </c>
      <c r="E1415" s="936">
        <v>1</v>
      </c>
      <c r="F1415" s="947">
        <v>44317</v>
      </c>
      <c r="G1415" s="923">
        <v>8463.2844323172358</v>
      </c>
      <c r="H1415" s="929">
        <v>8.3333333333333332E-3</v>
      </c>
      <c r="I1415" s="929">
        <v>0.21666666666666667</v>
      </c>
      <c r="J1415" s="923">
        <v>6629.5728053151679</v>
      </c>
      <c r="K1415" s="922">
        <v>1</v>
      </c>
      <c r="L1415" s="923">
        <v>6629.5728053151679</v>
      </c>
      <c r="M1415" s="923">
        <f t="shared" si="21"/>
        <v>846.32844323172367</v>
      </c>
    </row>
    <row r="1416" spans="2:13" ht="75">
      <c r="B1416" s="921" t="s">
        <v>988</v>
      </c>
      <c r="C1416" s="921" t="s">
        <v>985</v>
      </c>
      <c r="D1416" s="922" t="s">
        <v>986</v>
      </c>
      <c r="E1416" s="936">
        <v>1</v>
      </c>
      <c r="F1416" s="947">
        <v>44317</v>
      </c>
      <c r="G1416" s="923">
        <v>79.964876431669467</v>
      </c>
      <c r="H1416" s="929">
        <v>8.3333333333333332E-3</v>
      </c>
      <c r="I1416" s="929">
        <v>0.21666666666666667</v>
      </c>
      <c r="J1416" s="923">
        <v>62.639153204807748</v>
      </c>
      <c r="K1416" s="922">
        <v>1</v>
      </c>
      <c r="L1416" s="923">
        <v>62.639153204807748</v>
      </c>
      <c r="M1416" s="923">
        <f t="shared" si="21"/>
        <v>7.9964876431669474</v>
      </c>
    </row>
    <row r="1417" spans="2:13" ht="75">
      <c r="B1417" s="921" t="s">
        <v>988</v>
      </c>
      <c r="C1417" s="921" t="s">
        <v>985</v>
      </c>
      <c r="D1417" s="922" t="s">
        <v>986</v>
      </c>
      <c r="E1417" s="936">
        <v>1</v>
      </c>
      <c r="F1417" s="947">
        <v>44317</v>
      </c>
      <c r="G1417" s="923">
        <v>2398.9462929500842</v>
      </c>
      <c r="H1417" s="929">
        <v>8.3333333333333332E-3</v>
      </c>
      <c r="I1417" s="929">
        <v>0.21666666666666667</v>
      </c>
      <c r="J1417" s="923">
        <v>1879.1745961442325</v>
      </c>
      <c r="K1417" s="922">
        <v>1</v>
      </c>
      <c r="L1417" s="923">
        <v>1879.1745961442325</v>
      </c>
      <c r="M1417" s="923">
        <f t="shared" si="21"/>
        <v>239.89462929500843</v>
      </c>
    </row>
    <row r="1418" spans="2:13" ht="75">
      <c r="B1418" s="921" t="s">
        <v>988</v>
      </c>
      <c r="C1418" s="921" t="s">
        <v>985</v>
      </c>
      <c r="D1418" s="922" t="s">
        <v>986</v>
      </c>
      <c r="E1418" s="936">
        <v>1</v>
      </c>
      <c r="F1418" s="947">
        <v>44317</v>
      </c>
      <c r="G1418" s="923">
        <v>17112.483556377265</v>
      </c>
      <c r="H1418" s="929">
        <v>8.3333333333333332E-3</v>
      </c>
      <c r="I1418" s="929">
        <v>0.21666666666666667</v>
      </c>
      <c r="J1418" s="923">
        <v>13404.778785828858</v>
      </c>
      <c r="K1418" s="922">
        <v>1</v>
      </c>
      <c r="L1418" s="923">
        <v>13404.778785828858</v>
      </c>
      <c r="M1418" s="923">
        <f t="shared" si="21"/>
        <v>1711.2483556377265</v>
      </c>
    </row>
    <row r="1419" spans="2:13" ht="75">
      <c r="B1419" s="921" t="s">
        <v>988</v>
      </c>
      <c r="C1419" s="921" t="s">
        <v>985</v>
      </c>
      <c r="D1419" s="922" t="s">
        <v>986</v>
      </c>
      <c r="E1419" s="936">
        <v>1</v>
      </c>
      <c r="F1419" s="947">
        <v>44317</v>
      </c>
      <c r="G1419" s="923">
        <v>36543.948529272944</v>
      </c>
      <c r="H1419" s="929">
        <v>8.3333333333333332E-3</v>
      </c>
      <c r="I1419" s="929">
        <v>0.21666666666666667</v>
      </c>
      <c r="J1419" s="923">
        <v>28626.09301459714</v>
      </c>
      <c r="K1419" s="922">
        <v>1</v>
      </c>
      <c r="L1419" s="923">
        <v>28626.09301459714</v>
      </c>
      <c r="M1419" s="923">
        <f t="shared" ref="M1419:M1482" si="22">IF(L1419=0,"",IF(I1419=100%,0,(H1419*12)*(G1419*E1419*K1419)))</f>
        <v>3654.3948529272948</v>
      </c>
    </row>
    <row r="1420" spans="2:13" ht="75">
      <c r="B1420" s="921" t="s">
        <v>988</v>
      </c>
      <c r="C1420" s="921" t="s">
        <v>985</v>
      </c>
      <c r="D1420" s="922" t="s">
        <v>986</v>
      </c>
      <c r="E1420" s="936">
        <v>1</v>
      </c>
      <c r="F1420" s="947">
        <v>44317</v>
      </c>
      <c r="G1420" s="923">
        <v>7596.663261008599</v>
      </c>
      <c r="H1420" s="929">
        <v>8.3333333333333332E-3</v>
      </c>
      <c r="I1420" s="929">
        <v>0.21666666666666667</v>
      </c>
      <c r="J1420" s="923">
        <v>5950.7195544567358</v>
      </c>
      <c r="K1420" s="922">
        <v>1</v>
      </c>
      <c r="L1420" s="923">
        <v>5950.7195544567358</v>
      </c>
      <c r="M1420" s="923">
        <f t="shared" si="22"/>
        <v>759.66632610085992</v>
      </c>
    </row>
    <row r="1421" spans="2:13" ht="75">
      <c r="B1421" s="921" t="s">
        <v>984</v>
      </c>
      <c r="C1421" s="921" t="s">
        <v>985</v>
      </c>
      <c r="D1421" s="922" t="s">
        <v>986</v>
      </c>
      <c r="E1421" s="936">
        <v>1</v>
      </c>
      <c r="F1421" s="947">
        <v>44317</v>
      </c>
      <c r="G1421" s="923">
        <v>2739.6209583166319</v>
      </c>
      <c r="H1421" s="929">
        <v>8.3333333333333332E-3</v>
      </c>
      <c r="I1421" s="929">
        <v>0.21666666666666667</v>
      </c>
      <c r="J1421" s="923">
        <v>2146.0364173480284</v>
      </c>
      <c r="K1421" s="922">
        <v>1</v>
      </c>
      <c r="L1421" s="923">
        <v>2146.0364173480284</v>
      </c>
      <c r="M1421" s="923">
        <f t="shared" si="22"/>
        <v>273.96209583166319</v>
      </c>
    </row>
    <row r="1422" spans="2:13" ht="75">
      <c r="B1422" s="921" t="s">
        <v>987</v>
      </c>
      <c r="C1422" s="921" t="s">
        <v>985</v>
      </c>
      <c r="D1422" s="922" t="s">
        <v>986</v>
      </c>
      <c r="E1422" s="936">
        <v>1</v>
      </c>
      <c r="F1422" s="947">
        <v>44317</v>
      </c>
      <c r="G1422" s="923">
        <v>2970.1922425939006</v>
      </c>
      <c r="H1422" s="929">
        <v>8.3333333333333332E-3</v>
      </c>
      <c r="I1422" s="929">
        <v>0.21666666666666667</v>
      </c>
      <c r="J1422" s="923">
        <v>2326.6505900318889</v>
      </c>
      <c r="K1422" s="922">
        <v>1</v>
      </c>
      <c r="L1422" s="923">
        <v>2326.6505900318889</v>
      </c>
      <c r="M1422" s="923">
        <f t="shared" si="22"/>
        <v>297.01922425939006</v>
      </c>
    </row>
    <row r="1423" spans="2:13" ht="75">
      <c r="B1423" s="921" t="s">
        <v>987</v>
      </c>
      <c r="C1423" s="921" t="s">
        <v>985</v>
      </c>
      <c r="D1423" s="922" t="s">
        <v>986</v>
      </c>
      <c r="E1423" s="936">
        <v>1</v>
      </c>
      <c r="F1423" s="947">
        <v>44317</v>
      </c>
      <c r="G1423" s="923">
        <v>5940.3844851878011</v>
      </c>
      <c r="H1423" s="929">
        <v>8.3333333333333332E-3</v>
      </c>
      <c r="I1423" s="929">
        <v>0.21666666666666667</v>
      </c>
      <c r="J1423" s="923">
        <v>4653.3011800637778</v>
      </c>
      <c r="K1423" s="922">
        <v>1</v>
      </c>
      <c r="L1423" s="923">
        <v>4653.3011800637778</v>
      </c>
      <c r="M1423" s="923">
        <f t="shared" si="22"/>
        <v>594.03844851878011</v>
      </c>
    </row>
    <row r="1424" spans="2:13" ht="75">
      <c r="B1424" s="921" t="s">
        <v>987</v>
      </c>
      <c r="C1424" s="921" t="s">
        <v>985</v>
      </c>
      <c r="D1424" s="922" t="s">
        <v>986</v>
      </c>
      <c r="E1424" s="936">
        <v>1</v>
      </c>
      <c r="F1424" s="947">
        <v>44317</v>
      </c>
      <c r="G1424" s="923">
        <v>1485.0961212969503</v>
      </c>
      <c r="H1424" s="929">
        <v>8.3333333333333332E-3</v>
      </c>
      <c r="I1424" s="929">
        <v>0.21666666666666667</v>
      </c>
      <c r="J1424" s="923">
        <v>1163.3252950159444</v>
      </c>
      <c r="K1424" s="922">
        <v>1</v>
      </c>
      <c r="L1424" s="923">
        <v>1163.3252950159444</v>
      </c>
      <c r="M1424" s="923">
        <f t="shared" si="22"/>
        <v>148.50961212969503</v>
      </c>
    </row>
    <row r="1425" spans="2:13" ht="75">
      <c r="B1425" s="921" t="s">
        <v>989</v>
      </c>
      <c r="C1425" s="921" t="s">
        <v>985</v>
      </c>
      <c r="D1425" s="922" t="s">
        <v>986</v>
      </c>
      <c r="E1425" s="936">
        <v>1</v>
      </c>
      <c r="F1425" s="947">
        <v>44317</v>
      </c>
      <c r="G1425" s="923">
        <v>2559.1030101491242</v>
      </c>
      <c r="H1425" s="929">
        <v>8.3333333333333332E-3</v>
      </c>
      <c r="I1425" s="929">
        <v>0.21666666666666667</v>
      </c>
      <c r="J1425" s="923">
        <v>2004.6306912834807</v>
      </c>
      <c r="K1425" s="922">
        <v>1</v>
      </c>
      <c r="L1425" s="923">
        <v>2004.6306912834807</v>
      </c>
      <c r="M1425" s="923">
        <f t="shared" si="22"/>
        <v>255.91030101491242</v>
      </c>
    </row>
    <row r="1426" spans="2:13" ht="75">
      <c r="B1426" s="921" t="s">
        <v>989</v>
      </c>
      <c r="C1426" s="921" t="s">
        <v>985</v>
      </c>
      <c r="D1426" s="922" t="s">
        <v>986</v>
      </c>
      <c r="E1426" s="936">
        <v>1</v>
      </c>
      <c r="F1426" s="947">
        <v>44317</v>
      </c>
      <c r="G1426" s="923">
        <v>2559.1030101491242</v>
      </c>
      <c r="H1426" s="929">
        <v>8.3333333333333332E-3</v>
      </c>
      <c r="I1426" s="929">
        <v>0.21666666666666667</v>
      </c>
      <c r="J1426" s="923">
        <v>2004.6306912834807</v>
      </c>
      <c r="K1426" s="922">
        <v>1</v>
      </c>
      <c r="L1426" s="923">
        <v>2004.6306912834807</v>
      </c>
      <c r="M1426" s="923">
        <f t="shared" si="22"/>
        <v>255.91030101491242</v>
      </c>
    </row>
    <row r="1427" spans="2:13" ht="75">
      <c r="B1427" s="921" t="s">
        <v>988</v>
      </c>
      <c r="C1427" s="921" t="s">
        <v>985</v>
      </c>
      <c r="D1427" s="922" t="s">
        <v>986</v>
      </c>
      <c r="E1427" s="936">
        <v>1</v>
      </c>
      <c r="F1427" s="947">
        <v>44317</v>
      </c>
      <c r="G1427" s="923">
        <v>2478.9111693817536</v>
      </c>
      <c r="H1427" s="929">
        <v>8.3333333333333332E-3</v>
      </c>
      <c r="I1427" s="929">
        <v>0.21666666666666667</v>
      </c>
      <c r="J1427" s="923">
        <v>1941.8137493490403</v>
      </c>
      <c r="K1427" s="922">
        <v>1</v>
      </c>
      <c r="L1427" s="923">
        <v>1941.8137493490403</v>
      </c>
      <c r="M1427" s="923">
        <f t="shared" si="22"/>
        <v>247.89111693817537</v>
      </c>
    </row>
    <row r="1428" spans="2:13" ht="75">
      <c r="B1428" s="921" t="s">
        <v>988</v>
      </c>
      <c r="C1428" s="921" t="s">
        <v>985</v>
      </c>
      <c r="D1428" s="922" t="s">
        <v>986</v>
      </c>
      <c r="E1428" s="936">
        <v>1</v>
      </c>
      <c r="F1428" s="947">
        <v>44317</v>
      </c>
      <c r="G1428" s="923">
        <v>239.8946292950084</v>
      </c>
      <c r="H1428" s="929">
        <v>8.3333333333333332E-3</v>
      </c>
      <c r="I1428" s="929">
        <v>0.21666666666666667</v>
      </c>
      <c r="J1428" s="923">
        <v>187.91745961442325</v>
      </c>
      <c r="K1428" s="922">
        <v>1</v>
      </c>
      <c r="L1428" s="923">
        <v>187.91745961442325</v>
      </c>
      <c r="M1428" s="923">
        <f t="shared" si="22"/>
        <v>23.989462929500842</v>
      </c>
    </row>
    <row r="1429" spans="2:13" ht="75">
      <c r="B1429" s="921" t="s">
        <v>988</v>
      </c>
      <c r="C1429" s="921" t="s">
        <v>985</v>
      </c>
      <c r="D1429" s="922" t="s">
        <v>986</v>
      </c>
      <c r="E1429" s="936">
        <v>1</v>
      </c>
      <c r="F1429" s="947">
        <v>44317</v>
      </c>
      <c r="G1429" s="923">
        <v>159.92975286333893</v>
      </c>
      <c r="H1429" s="929">
        <v>8.3333333333333332E-3</v>
      </c>
      <c r="I1429" s="929">
        <v>0.21666666666666667</v>
      </c>
      <c r="J1429" s="923">
        <v>125.2783064096155</v>
      </c>
      <c r="K1429" s="922">
        <v>1</v>
      </c>
      <c r="L1429" s="923">
        <v>125.2783064096155</v>
      </c>
      <c r="M1429" s="923">
        <f t="shared" si="22"/>
        <v>15.992975286333895</v>
      </c>
    </row>
    <row r="1430" spans="2:13" ht="75">
      <c r="B1430" s="921" t="s">
        <v>988</v>
      </c>
      <c r="C1430" s="921" t="s">
        <v>985</v>
      </c>
      <c r="D1430" s="922" t="s">
        <v>986</v>
      </c>
      <c r="E1430" s="936">
        <v>1</v>
      </c>
      <c r="F1430" s="947">
        <v>44317</v>
      </c>
      <c r="G1430" s="923">
        <v>159.92975286333893</v>
      </c>
      <c r="H1430" s="929">
        <v>8.3333333333333332E-3</v>
      </c>
      <c r="I1430" s="929">
        <v>0.21666666666666667</v>
      </c>
      <c r="J1430" s="923">
        <v>125.2783064096155</v>
      </c>
      <c r="K1430" s="922">
        <v>1</v>
      </c>
      <c r="L1430" s="923">
        <v>125.2783064096155</v>
      </c>
      <c r="M1430" s="923">
        <f t="shared" si="22"/>
        <v>15.992975286333895</v>
      </c>
    </row>
    <row r="1431" spans="2:13" ht="75">
      <c r="B1431" s="921" t="s">
        <v>984</v>
      </c>
      <c r="C1431" s="921" t="s">
        <v>985</v>
      </c>
      <c r="D1431" s="922" t="s">
        <v>986</v>
      </c>
      <c r="E1431" s="936">
        <v>1</v>
      </c>
      <c r="F1431" s="947">
        <v>44317</v>
      </c>
      <c r="G1431" s="923">
        <v>456.60349305277197</v>
      </c>
      <c r="H1431" s="929">
        <v>8.3333333333333332E-3</v>
      </c>
      <c r="I1431" s="929">
        <v>0.21666666666666667</v>
      </c>
      <c r="J1431" s="923">
        <v>357.67273622467138</v>
      </c>
      <c r="K1431" s="922">
        <v>1</v>
      </c>
      <c r="L1431" s="923">
        <v>357.67273622467138</v>
      </c>
      <c r="M1431" s="923">
        <f t="shared" si="22"/>
        <v>45.660349305277201</v>
      </c>
    </row>
    <row r="1432" spans="2:13" ht="75">
      <c r="B1432" s="921" t="s">
        <v>988</v>
      </c>
      <c r="C1432" s="921" t="s">
        <v>985</v>
      </c>
      <c r="D1432" s="922" t="s">
        <v>986</v>
      </c>
      <c r="E1432" s="936">
        <v>1</v>
      </c>
      <c r="F1432" s="947">
        <v>44317</v>
      </c>
      <c r="G1432" s="923">
        <v>79.964876431669467</v>
      </c>
      <c r="H1432" s="929">
        <v>8.3333333333333332E-3</v>
      </c>
      <c r="I1432" s="929">
        <v>0.21666666666666667</v>
      </c>
      <c r="J1432" s="923">
        <v>62.639153204807748</v>
      </c>
      <c r="K1432" s="922">
        <v>1</v>
      </c>
      <c r="L1432" s="923">
        <v>62.639153204807748</v>
      </c>
      <c r="M1432" s="923">
        <f t="shared" si="22"/>
        <v>7.9964876431669474</v>
      </c>
    </row>
    <row r="1433" spans="2:13" ht="75">
      <c r="B1433" s="921" t="s">
        <v>988</v>
      </c>
      <c r="C1433" s="921" t="s">
        <v>985</v>
      </c>
      <c r="D1433" s="922" t="s">
        <v>986</v>
      </c>
      <c r="E1433" s="936">
        <v>1</v>
      </c>
      <c r="F1433" s="947">
        <v>44317</v>
      </c>
      <c r="G1433" s="923">
        <v>6077.3306088068794</v>
      </c>
      <c r="H1433" s="929">
        <v>8.3333333333333332E-3</v>
      </c>
      <c r="I1433" s="929">
        <v>0.21666666666666667</v>
      </c>
      <c r="J1433" s="923">
        <v>4760.5756435653893</v>
      </c>
      <c r="K1433" s="922">
        <v>1</v>
      </c>
      <c r="L1433" s="923">
        <v>4760.5756435653893</v>
      </c>
      <c r="M1433" s="923">
        <f t="shared" si="22"/>
        <v>607.73306088068796</v>
      </c>
    </row>
    <row r="1434" spans="2:13" ht="75">
      <c r="B1434" s="921" t="s">
        <v>988</v>
      </c>
      <c r="C1434" s="921" t="s">
        <v>985</v>
      </c>
      <c r="D1434" s="922" t="s">
        <v>986</v>
      </c>
      <c r="E1434" s="936">
        <v>1</v>
      </c>
      <c r="F1434" s="947">
        <v>44317</v>
      </c>
      <c r="G1434" s="923">
        <v>9595.7851718003367</v>
      </c>
      <c r="H1434" s="929">
        <v>8.3333333333333332E-3</v>
      </c>
      <c r="I1434" s="929">
        <v>0.21666666666666667</v>
      </c>
      <c r="J1434" s="923">
        <v>7516.69838457693</v>
      </c>
      <c r="K1434" s="922">
        <v>1</v>
      </c>
      <c r="L1434" s="923">
        <v>7516.69838457693</v>
      </c>
      <c r="M1434" s="923">
        <f t="shared" si="22"/>
        <v>959.57851718003371</v>
      </c>
    </row>
    <row r="1435" spans="2:13" ht="75">
      <c r="B1435" s="921" t="s">
        <v>988</v>
      </c>
      <c r="C1435" s="921" t="s">
        <v>985</v>
      </c>
      <c r="D1435" s="922" t="s">
        <v>986</v>
      </c>
      <c r="E1435" s="936">
        <v>1</v>
      </c>
      <c r="F1435" s="947">
        <v>44317</v>
      </c>
      <c r="G1435" s="923">
        <v>14793.502139858851</v>
      </c>
      <c r="H1435" s="929">
        <v>8.3333333333333332E-3</v>
      </c>
      <c r="I1435" s="929">
        <v>0.21666666666666667</v>
      </c>
      <c r="J1435" s="923">
        <v>11588.243342889433</v>
      </c>
      <c r="K1435" s="922">
        <v>1</v>
      </c>
      <c r="L1435" s="923">
        <v>11588.243342889433</v>
      </c>
      <c r="M1435" s="923">
        <f t="shared" si="22"/>
        <v>1479.3502139858851</v>
      </c>
    </row>
    <row r="1436" spans="2:13" ht="75">
      <c r="B1436" s="921" t="s">
        <v>988</v>
      </c>
      <c r="C1436" s="921" t="s">
        <v>985</v>
      </c>
      <c r="D1436" s="922" t="s">
        <v>986</v>
      </c>
      <c r="E1436" s="936">
        <v>1</v>
      </c>
      <c r="F1436" s="947">
        <v>44317</v>
      </c>
      <c r="G1436" s="923">
        <v>17192.448432808935</v>
      </c>
      <c r="H1436" s="929">
        <v>8.3333333333333332E-3</v>
      </c>
      <c r="I1436" s="929">
        <v>0.21666666666666667</v>
      </c>
      <c r="J1436" s="923">
        <v>13467.417939033665</v>
      </c>
      <c r="K1436" s="922">
        <v>1</v>
      </c>
      <c r="L1436" s="923">
        <v>13467.417939033665</v>
      </c>
      <c r="M1436" s="923">
        <f t="shared" si="22"/>
        <v>1719.2448432808935</v>
      </c>
    </row>
    <row r="1437" spans="2:13" ht="75">
      <c r="B1437" s="921" t="s">
        <v>984</v>
      </c>
      <c r="C1437" s="921" t="s">
        <v>985</v>
      </c>
      <c r="D1437" s="922" t="s">
        <v>986</v>
      </c>
      <c r="E1437" s="936">
        <v>1</v>
      </c>
      <c r="F1437" s="947">
        <v>44317</v>
      </c>
      <c r="G1437" s="923">
        <v>456.60349305277197</v>
      </c>
      <c r="H1437" s="929">
        <v>8.3333333333333332E-3</v>
      </c>
      <c r="I1437" s="929">
        <v>0.21666666666666667</v>
      </c>
      <c r="J1437" s="923">
        <v>357.67273622467138</v>
      </c>
      <c r="K1437" s="922">
        <v>1</v>
      </c>
      <c r="L1437" s="923">
        <v>357.67273622467138</v>
      </c>
      <c r="M1437" s="923">
        <f t="shared" si="22"/>
        <v>45.660349305277201</v>
      </c>
    </row>
    <row r="1438" spans="2:13" ht="75">
      <c r="B1438" s="921" t="s">
        <v>988</v>
      </c>
      <c r="C1438" s="921" t="s">
        <v>985</v>
      </c>
      <c r="D1438" s="922" t="s">
        <v>986</v>
      </c>
      <c r="E1438" s="936">
        <v>1</v>
      </c>
      <c r="F1438" s="947">
        <v>44317</v>
      </c>
      <c r="G1438" s="923">
        <v>10555.363688980369</v>
      </c>
      <c r="H1438" s="929">
        <v>8.3333333333333332E-3</v>
      </c>
      <c r="I1438" s="929">
        <v>0.21666666666666667</v>
      </c>
      <c r="J1438" s="923">
        <v>8268.3682230346221</v>
      </c>
      <c r="K1438" s="922">
        <v>1</v>
      </c>
      <c r="L1438" s="923">
        <v>8268.3682230346221</v>
      </c>
      <c r="M1438" s="923">
        <f t="shared" si="22"/>
        <v>1055.5363688980369</v>
      </c>
    </row>
    <row r="1439" spans="2:13" ht="75">
      <c r="B1439" s="921" t="s">
        <v>988</v>
      </c>
      <c r="C1439" s="921" t="s">
        <v>985</v>
      </c>
      <c r="D1439" s="922" t="s">
        <v>986</v>
      </c>
      <c r="E1439" s="936">
        <v>1</v>
      </c>
      <c r="F1439" s="947">
        <v>44317</v>
      </c>
      <c r="G1439" s="923">
        <v>319.85950572667787</v>
      </c>
      <c r="H1439" s="929">
        <v>8.3333333333333332E-3</v>
      </c>
      <c r="I1439" s="929">
        <v>0.21666666666666667</v>
      </c>
      <c r="J1439" s="923">
        <v>250.55661281923099</v>
      </c>
      <c r="K1439" s="922">
        <v>1</v>
      </c>
      <c r="L1439" s="923">
        <v>250.55661281923099</v>
      </c>
      <c r="M1439" s="923">
        <f t="shared" si="22"/>
        <v>31.98595057266779</v>
      </c>
    </row>
    <row r="1440" spans="2:13" ht="75">
      <c r="B1440" s="921" t="s">
        <v>988</v>
      </c>
      <c r="C1440" s="921" t="s">
        <v>985</v>
      </c>
      <c r="D1440" s="922" t="s">
        <v>986</v>
      </c>
      <c r="E1440" s="936">
        <v>1</v>
      </c>
      <c r="F1440" s="947">
        <v>44317</v>
      </c>
      <c r="G1440" s="923">
        <v>5757.4711030802018</v>
      </c>
      <c r="H1440" s="929">
        <v>8.3333333333333332E-3</v>
      </c>
      <c r="I1440" s="929">
        <v>0.21666666666666667</v>
      </c>
      <c r="J1440" s="923">
        <v>4510.019030746158</v>
      </c>
      <c r="K1440" s="922">
        <v>1</v>
      </c>
      <c r="L1440" s="923">
        <v>4510.019030746158</v>
      </c>
      <c r="M1440" s="923">
        <f t="shared" si="22"/>
        <v>575.74711030802018</v>
      </c>
    </row>
    <row r="1441" spans="2:13" ht="75">
      <c r="B1441" s="921" t="s">
        <v>988</v>
      </c>
      <c r="C1441" s="921" t="s">
        <v>985</v>
      </c>
      <c r="D1441" s="922" t="s">
        <v>986</v>
      </c>
      <c r="E1441" s="936">
        <v>1</v>
      </c>
      <c r="F1441" s="947">
        <v>44317</v>
      </c>
      <c r="G1441" s="923">
        <v>2159.0516636550756</v>
      </c>
      <c r="H1441" s="929">
        <v>8.3333333333333332E-3</v>
      </c>
      <c r="I1441" s="929">
        <v>0.21666666666666667</v>
      </c>
      <c r="J1441" s="923">
        <v>1691.2571365298093</v>
      </c>
      <c r="K1441" s="922">
        <v>1</v>
      </c>
      <c r="L1441" s="923">
        <v>1691.2571365298093</v>
      </c>
      <c r="M1441" s="923">
        <f t="shared" si="22"/>
        <v>215.90516636550757</v>
      </c>
    </row>
    <row r="1442" spans="2:13" ht="75">
      <c r="B1442" s="921" t="s">
        <v>984</v>
      </c>
      <c r="C1442" s="921" t="s">
        <v>985</v>
      </c>
      <c r="D1442" s="922" t="s">
        <v>986</v>
      </c>
      <c r="E1442" s="936">
        <v>1</v>
      </c>
      <c r="F1442" s="947">
        <v>44317</v>
      </c>
      <c r="G1442" s="923">
        <v>1369.810479158316</v>
      </c>
      <c r="H1442" s="929">
        <v>8.3333333333333332E-3</v>
      </c>
      <c r="I1442" s="929">
        <v>0.21666666666666667</v>
      </c>
      <c r="J1442" s="923">
        <v>1073.0182086740142</v>
      </c>
      <c r="K1442" s="922">
        <v>1</v>
      </c>
      <c r="L1442" s="923">
        <v>1073.0182086740142</v>
      </c>
      <c r="M1442" s="923">
        <f t="shared" si="22"/>
        <v>136.9810479158316</v>
      </c>
    </row>
    <row r="1443" spans="2:13" ht="75">
      <c r="B1443" s="921" t="s">
        <v>984</v>
      </c>
      <c r="C1443" s="921" t="s">
        <v>985</v>
      </c>
      <c r="D1443" s="922" t="s">
        <v>986</v>
      </c>
      <c r="E1443" s="936">
        <v>1</v>
      </c>
      <c r="F1443" s="947">
        <v>44317</v>
      </c>
      <c r="G1443" s="923">
        <v>456.60349305277197</v>
      </c>
      <c r="H1443" s="929">
        <v>8.3333333333333332E-3</v>
      </c>
      <c r="I1443" s="929">
        <v>0.21666666666666667</v>
      </c>
      <c r="J1443" s="923">
        <v>357.67273622467138</v>
      </c>
      <c r="K1443" s="922">
        <v>1</v>
      </c>
      <c r="L1443" s="923">
        <v>357.67273622467138</v>
      </c>
      <c r="M1443" s="923">
        <f t="shared" si="22"/>
        <v>45.660349305277201</v>
      </c>
    </row>
    <row r="1444" spans="2:13" ht="75">
      <c r="B1444" s="921" t="s">
        <v>984</v>
      </c>
      <c r="C1444" s="921" t="s">
        <v>985</v>
      </c>
      <c r="D1444" s="922" t="s">
        <v>986</v>
      </c>
      <c r="E1444" s="936">
        <v>1</v>
      </c>
      <c r="F1444" s="947">
        <v>44317</v>
      </c>
      <c r="G1444" s="923">
        <v>456.60349305277197</v>
      </c>
      <c r="H1444" s="929">
        <v>8.3333333333333332E-3</v>
      </c>
      <c r="I1444" s="929">
        <v>0.21666666666666667</v>
      </c>
      <c r="J1444" s="923">
        <v>357.67273622467138</v>
      </c>
      <c r="K1444" s="922">
        <v>1</v>
      </c>
      <c r="L1444" s="923">
        <v>357.67273622467138</v>
      </c>
      <c r="M1444" s="923">
        <f t="shared" si="22"/>
        <v>45.660349305277201</v>
      </c>
    </row>
    <row r="1445" spans="2:13" ht="75">
      <c r="B1445" s="921" t="s">
        <v>987</v>
      </c>
      <c r="C1445" s="921" t="s">
        <v>985</v>
      </c>
      <c r="D1445" s="922" t="s">
        <v>986</v>
      </c>
      <c r="E1445" s="936">
        <v>1</v>
      </c>
      <c r="F1445" s="947">
        <v>44317</v>
      </c>
      <c r="G1445" s="923">
        <v>4455.2883638908506</v>
      </c>
      <c r="H1445" s="929">
        <v>8.3333333333333332E-3</v>
      </c>
      <c r="I1445" s="929">
        <v>0.21666666666666667</v>
      </c>
      <c r="J1445" s="923">
        <v>3489.9758850478329</v>
      </c>
      <c r="K1445" s="922">
        <v>1</v>
      </c>
      <c r="L1445" s="923">
        <v>3489.9758850478329</v>
      </c>
      <c r="M1445" s="923">
        <f t="shared" si="22"/>
        <v>445.52883638908509</v>
      </c>
    </row>
    <row r="1446" spans="2:13" ht="75">
      <c r="B1446" s="921" t="s">
        <v>987</v>
      </c>
      <c r="C1446" s="921" t="s">
        <v>985</v>
      </c>
      <c r="D1446" s="922" t="s">
        <v>986</v>
      </c>
      <c r="E1446" s="936">
        <v>1</v>
      </c>
      <c r="F1446" s="947">
        <v>44317</v>
      </c>
      <c r="G1446" s="923">
        <v>1485.0961212969503</v>
      </c>
      <c r="H1446" s="929">
        <v>8.3333333333333332E-3</v>
      </c>
      <c r="I1446" s="929">
        <v>0.21666666666666667</v>
      </c>
      <c r="J1446" s="923">
        <v>1163.3252950159444</v>
      </c>
      <c r="K1446" s="922">
        <v>1</v>
      </c>
      <c r="L1446" s="923">
        <v>1163.3252950159444</v>
      </c>
      <c r="M1446" s="923">
        <f t="shared" si="22"/>
        <v>148.50961212969503</v>
      </c>
    </row>
    <row r="1447" spans="2:13" ht="75">
      <c r="B1447" s="921" t="s">
        <v>987</v>
      </c>
      <c r="C1447" s="921" t="s">
        <v>985</v>
      </c>
      <c r="D1447" s="922" t="s">
        <v>986</v>
      </c>
      <c r="E1447" s="936">
        <v>1</v>
      </c>
      <c r="F1447" s="947">
        <v>44317</v>
      </c>
      <c r="G1447" s="923">
        <v>7425.4806064847517</v>
      </c>
      <c r="H1447" s="929">
        <v>8.3333333333333332E-3</v>
      </c>
      <c r="I1447" s="929">
        <v>0.21666666666666667</v>
      </c>
      <c r="J1447" s="923">
        <v>5816.6264750797218</v>
      </c>
      <c r="K1447" s="922">
        <v>1</v>
      </c>
      <c r="L1447" s="923">
        <v>5816.6264750797218</v>
      </c>
      <c r="M1447" s="923">
        <f t="shared" si="22"/>
        <v>742.54806064847526</v>
      </c>
    </row>
    <row r="1448" spans="2:13" ht="75">
      <c r="B1448" s="921" t="s">
        <v>988</v>
      </c>
      <c r="C1448" s="921" t="s">
        <v>985</v>
      </c>
      <c r="D1448" s="922" t="s">
        <v>986</v>
      </c>
      <c r="E1448" s="936">
        <v>1</v>
      </c>
      <c r="F1448" s="947">
        <v>44317</v>
      </c>
      <c r="G1448" s="923">
        <v>239.8946292950084</v>
      </c>
      <c r="H1448" s="929">
        <v>8.3333333333333332E-3</v>
      </c>
      <c r="I1448" s="929">
        <v>0.21666666666666667</v>
      </c>
      <c r="J1448" s="923">
        <v>187.91745961442325</v>
      </c>
      <c r="K1448" s="922">
        <v>1</v>
      </c>
      <c r="L1448" s="923">
        <v>187.91745961442325</v>
      </c>
      <c r="M1448" s="923">
        <f t="shared" si="22"/>
        <v>23.989462929500842</v>
      </c>
    </row>
    <row r="1449" spans="2:13" ht="75">
      <c r="B1449" s="921" t="s">
        <v>988</v>
      </c>
      <c r="C1449" s="921" t="s">
        <v>985</v>
      </c>
      <c r="D1449" s="922" t="s">
        <v>986</v>
      </c>
      <c r="E1449" s="936">
        <v>1</v>
      </c>
      <c r="F1449" s="947">
        <v>44317</v>
      </c>
      <c r="G1449" s="923">
        <v>159.92975286333893</v>
      </c>
      <c r="H1449" s="929">
        <v>8.3333333333333332E-3</v>
      </c>
      <c r="I1449" s="929">
        <v>0.21666666666666667</v>
      </c>
      <c r="J1449" s="923">
        <v>125.2783064096155</v>
      </c>
      <c r="K1449" s="922">
        <v>1</v>
      </c>
      <c r="L1449" s="923">
        <v>125.2783064096155</v>
      </c>
      <c r="M1449" s="923">
        <f t="shared" si="22"/>
        <v>15.992975286333895</v>
      </c>
    </row>
    <row r="1450" spans="2:13" ht="75">
      <c r="B1450" s="921" t="s">
        <v>988</v>
      </c>
      <c r="C1450" s="921" t="s">
        <v>985</v>
      </c>
      <c r="D1450" s="922" t="s">
        <v>986</v>
      </c>
      <c r="E1450" s="936">
        <v>1</v>
      </c>
      <c r="F1450" s="947">
        <v>44317</v>
      </c>
      <c r="G1450" s="923">
        <v>66770.671820444011</v>
      </c>
      <c r="H1450" s="929">
        <v>8.3333333333333332E-3</v>
      </c>
      <c r="I1450" s="929">
        <v>0.21666666666666667</v>
      </c>
      <c r="J1450" s="923">
        <v>52303.692926014475</v>
      </c>
      <c r="K1450" s="922">
        <v>1</v>
      </c>
      <c r="L1450" s="923">
        <v>52303.692926014475</v>
      </c>
      <c r="M1450" s="923">
        <f t="shared" si="22"/>
        <v>6677.0671820444013</v>
      </c>
    </row>
    <row r="1451" spans="2:13" ht="75">
      <c r="B1451" s="921" t="s">
        <v>988</v>
      </c>
      <c r="C1451" s="921" t="s">
        <v>985</v>
      </c>
      <c r="D1451" s="922" t="s">
        <v>986</v>
      </c>
      <c r="E1451" s="936">
        <v>1</v>
      </c>
      <c r="F1451" s="947">
        <v>44317</v>
      </c>
      <c r="G1451" s="923">
        <v>38942.894822223032</v>
      </c>
      <c r="H1451" s="929">
        <v>8.3333333333333332E-3</v>
      </c>
      <c r="I1451" s="929">
        <v>0.21666666666666667</v>
      </c>
      <c r="J1451" s="923">
        <v>30505.267610741375</v>
      </c>
      <c r="K1451" s="922">
        <v>1</v>
      </c>
      <c r="L1451" s="923">
        <v>30505.267610741375</v>
      </c>
      <c r="M1451" s="923">
        <f t="shared" si="22"/>
        <v>3894.2894822223034</v>
      </c>
    </row>
    <row r="1452" spans="2:13" ht="75">
      <c r="B1452" s="921" t="s">
        <v>988</v>
      </c>
      <c r="C1452" s="921" t="s">
        <v>985</v>
      </c>
      <c r="D1452" s="922" t="s">
        <v>986</v>
      </c>
      <c r="E1452" s="936">
        <v>1</v>
      </c>
      <c r="F1452" s="947">
        <v>44317</v>
      </c>
      <c r="G1452" s="923">
        <v>65091.409415378948</v>
      </c>
      <c r="H1452" s="929">
        <v>8.3333333333333332E-3</v>
      </c>
      <c r="I1452" s="929">
        <v>0.21666666666666667</v>
      </c>
      <c r="J1452" s="923">
        <v>50988.270708713506</v>
      </c>
      <c r="K1452" s="922">
        <v>1</v>
      </c>
      <c r="L1452" s="923">
        <v>50988.270708713506</v>
      </c>
      <c r="M1452" s="923">
        <f t="shared" si="22"/>
        <v>6509.1409415378948</v>
      </c>
    </row>
    <row r="1453" spans="2:13" ht="75">
      <c r="B1453" s="921" t="s">
        <v>988</v>
      </c>
      <c r="C1453" s="921" t="s">
        <v>985</v>
      </c>
      <c r="D1453" s="922" t="s">
        <v>986</v>
      </c>
      <c r="E1453" s="936">
        <v>1</v>
      </c>
      <c r="F1453" s="947">
        <v>44317</v>
      </c>
      <c r="G1453" s="923">
        <v>59094.043683003736</v>
      </c>
      <c r="H1453" s="929">
        <v>8.3333333333333332E-3</v>
      </c>
      <c r="I1453" s="929">
        <v>0.21666666666666667</v>
      </c>
      <c r="J1453" s="923">
        <v>46290.334218352924</v>
      </c>
      <c r="K1453" s="922">
        <v>1</v>
      </c>
      <c r="L1453" s="923">
        <v>46290.334218352924</v>
      </c>
      <c r="M1453" s="923">
        <f t="shared" si="22"/>
        <v>5909.4043683003738</v>
      </c>
    </row>
    <row r="1454" spans="2:13" ht="75">
      <c r="B1454" s="921" t="s">
        <v>988</v>
      </c>
      <c r="C1454" s="921" t="s">
        <v>985</v>
      </c>
      <c r="D1454" s="922" t="s">
        <v>986</v>
      </c>
      <c r="E1454" s="936">
        <v>1</v>
      </c>
      <c r="F1454" s="947">
        <v>44317</v>
      </c>
      <c r="G1454" s="923">
        <v>79.964876431669467</v>
      </c>
      <c r="H1454" s="929">
        <v>8.3333333333333332E-3</v>
      </c>
      <c r="I1454" s="929">
        <v>0.21666666666666667</v>
      </c>
      <c r="J1454" s="923">
        <v>62.639153204807748</v>
      </c>
      <c r="K1454" s="922">
        <v>1</v>
      </c>
      <c r="L1454" s="923">
        <v>62.639153204807748</v>
      </c>
      <c r="M1454" s="923">
        <f t="shared" si="22"/>
        <v>7.9964876431669474</v>
      </c>
    </row>
    <row r="1455" spans="2:13" ht="75">
      <c r="B1455" s="921" t="s">
        <v>996</v>
      </c>
      <c r="C1455" s="921" t="s">
        <v>985</v>
      </c>
      <c r="D1455" s="922" t="s">
        <v>994</v>
      </c>
      <c r="E1455" s="936">
        <v>0</v>
      </c>
      <c r="F1455" s="947">
        <v>44317</v>
      </c>
      <c r="G1455" s="923">
        <v>81.723299558326843</v>
      </c>
      <c r="H1455" s="929">
        <v>8.3333333333333332E-3</v>
      </c>
      <c r="I1455" s="929">
        <v>0.21666666666666667</v>
      </c>
      <c r="J1455" s="923">
        <v>64.016584654022694</v>
      </c>
      <c r="K1455" s="922">
        <v>1</v>
      </c>
      <c r="L1455" s="923">
        <v>0</v>
      </c>
      <c r="M1455" s="923" t="str">
        <f t="shared" si="22"/>
        <v/>
      </c>
    </row>
    <row r="1456" spans="2:13" ht="75">
      <c r="B1456" s="921" t="s">
        <v>984</v>
      </c>
      <c r="C1456" s="921" t="s">
        <v>985</v>
      </c>
      <c r="D1456" s="922" t="s">
        <v>986</v>
      </c>
      <c r="E1456" s="936">
        <v>1</v>
      </c>
      <c r="F1456" s="947">
        <v>44317</v>
      </c>
      <c r="G1456" s="923">
        <v>456.60349305277197</v>
      </c>
      <c r="H1456" s="929">
        <v>8.3333333333333332E-3</v>
      </c>
      <c r="I1456" s="929">
        <v>0.21666666666666667</v>
      </c>
      <c r="J1456" s="923">
        <v>357.67273622467138</v>
      </c>
      <c r="K1456" s="922">
        <v>1</v>
      </c>
      <c r="L1456" s="923">
        <v>357.67273622467138</v>
      </c>
      <c r="M1456" s="923">
        <f t="shared" si="22"/>
        <v>45.660349305277201</v>
      </c>
    </row>
    <row r="1457" spans="2:13" ht="75">
      <c r="B1457" s="921" t="s">
        <v>988</v>
      </c>
      <c r="C1457" s="921" t="s">
        <v>985</v>
      </c>
      <c r="D1457" s="922" t="s">
        <v>986</v>
      </c>
      <c r="E1457" s="936">
        <v>1</v>
      </c>
      <c r="F1457" s="947">
        <v>44317</v>
      </c>
      <c r="G1457" s="923">
        <v>3118.6301808351091</v>
      </c>
      <c r="H1457" s="929">
        <v>8.3333333333333332E-3</v>
      </c>
      <c r="I1457" s="929">
        <v>0.21666666666666667</v>
      </c>
      <c r="J1457" s="923">
        <v>2442.926974987502</v>
      </c>
      <c r="K1457" s="922">
        <v>1</v>
      </c>
      <c r="L1457" s="923">
        <v>2442.926974987502</v>
      </c>
      <c r="M1457" s="923">
        <f t="shared" si="22"/>
        <v>311.86301808351095</v>
      </c>
    </row>
    <row r="1458" spans="2:13" ht="75">
      <c r="B1458" s="921" t="s">
        <v>988</v>
      </c>
      <c r="C1458" s="921" t="s">
        <v>985</v>
      </c>
      <c r="D1458" s="922" t="s">
        <v>986</v>
      </c>
      <c r="E1458" s="936">
        <v>1</v>
      </c>
      <c r="F1458" s="947">
        <v>44317</v>
      </c>
      <c r="G1458" s="923">
        <v>18871.710837873994</v>
      </c>
      <c r="H1458" s="929">
        <v>8.3333333333333332E-3</v>
      </c>
      <c r="I1458" s="929">
        <v>0.21666666666666667</v>
      </c>
      <c r="J1458" s="923">
        <v>14782.840156334629</v>
      </c>
      <c r="K1458" s="922">
        <v>1</v>
      </c>
      <c r="L1458" s="923">
        <v>14782.840156334629</v>
      </c>
      <c r="M1458" s="923">
        <f t="shared" si="22"/>
        <v>1887.1710837873995</v>
      </c>
    </row>
    <row r="1459" spans="2:13" ht="75">
      <c r="B1459" s="921" t="s">
        <v>988</v>
      </c>
      <c r="C1459" s="921" t="s">
        <v>985</v>
      </c>
      <c r="D1459" s="922" t="s">
        <v>986</v>
      </c>
      <c r="E1459" s="936">
        <v>1</v>
      </c>
      <c r="F1459" s="947">
        <v>44317</v>
      </c>
      <c r="G1459" s="923">
        <v>15513.186027743877</v>
      </c>
      <c r="H1459" s="929">
        <v>8.3333333333333332E-3</v>
      </c>
      <c r="I1459" s="929">
        <v>0.21666666666666667</v>
      </c>
      <c r="J1459" s="923">
        <v>12151.995721732703</v>
      </c>
      <c r="K1459" s="922">
        <v>1</v>
      </c>
      <c r="L1459" s="923">
        <v>12151.995721732703</v>
      </c>
      <c r="M1459" s="923">
        <f t="shared" si="22"/>
        <v>1551.3186027743877</v>
      </c>
    </row>
    <row r="1460" spans="2:13" ht="75">
      <c r="B1460" s="921" t="s">
        <v>988</v>
      </c>
      <c r="C1460" s="921" t="s">
        <v>985</v>
      </c>
      <c r="D1460" s="922" t="s">
        <v>986</v>
      </c>
      <c r="E1460" s="936">
        <v>1</v>
      </c>
      <c r="F1460" s="947">
        <v>44317</v>
      </c>
      <c r="G1460" s="923">
        <v>29427.074526854365</v>
      </c>
      <c r="H1460" s="929">
        <v>8.3333333333333332E-3</v>
      </c>
      <c r="I1460" s="929">
        <v>0.21666666666666667</v>
      </c>
      <c r="J1460" s="923">
        <v>23051.208379369251</v>
      </c>
      <c r="K1460" s="922">
        <v>1</v>
      </c>
      <c r="L1460" s="923">
        <v>23051.208379369251</v>
      </c>
      <c r="M1460" s="923">
        <f t="shared" si="22"/>
        <v>2942.7074526854367</v>
      </c>
    </row>
    <row r="1461" spans="2:13" ht="75">
      <c r="B1461" s="921" t="s">
        <v>988</v>
      </c>
      <c r="C1461" s="921" t="s">
        <v>985</v>
      </c>
      <c r="D1461" s="922" t="s">
        <v>986</v>
      </c>
      <c r="E1461" s="936">
        <v>1</v>
      </c>
      <c r="F1461" s="947">
        <v>44317</v>
      </c>
      <c r="G1461" s="923">
        <v>79.964876431669467</v>
      </c>
      <c r="H1461" s="929">
        <v>8.3333333333333332E-3</v>
      </c>
      <c r="I1461" s="929">
        <v>0.21666666666666667</v>
      </c>
      <c r="J1461" s="923">
        <v>62.639153204807748</v>
      </c>
      <c r="K1461" s="922">
        <v>1</v>
      </c>
      <c r="L1461" s="923">
        <v>62.639153204807748</v>
      </c>
      <c r="M1461" s="923">
        <f t="shared" si="22"/>
        <v>7.9964876431669474</v>
      </c>
    </row>
    <row r="1462" spans="2:13" ht="75">
      <c r="B1462" s="921" t="s">
        <v>984</v>
      </c>
      <c r="C1462" s="921" t="s">
        <v>985</v>
      </c>
      <c r="D1462" s="922" t="s">
        <v>986</v>
      </c>
      <c r="E1462" s="936">
        <v>1</v>
      </c>
      <c r="F1462" s="947">
        <v>44317</v>
      </c>
      <c r="G1462" s="923">
        <v>456.60349305277197</v>
      </c>
      <c r="H1462" s="929">
        <v>8.3333333333333332E-3</v>
      </c>
      <c r="I1462" s="929">
        <v>0.21666666666666667</v>
      </c>
      <c r="J1462" s="923">
        <v>357.67273622467138</v>
      </c>
      <c r="K1462" s="922">
        <v>1</v>
      </c>
      <c r="L1462" s="923">
        <v>357.67273622467138</v>
      </c>
      <c r="M1462" s="923">
        <f t="shared" si="22"/>
        <v>45.660349305277201</v>
      </c>
    </row>
    <row r="1463" spans="2:13" ht="75">
      <c r="B1463" s="921" t="s">
        <v>987</v>
      </c>
      <c r="C1463" s="921" t="s">
        <v>985</v>
      </c>
      <c r="D1463" s="922" t="s">
        <v>986</v>
      </c>
      <c r="E1463" s="936">
        <v>1</v>
      </c>
      <c r="F1463" s="947">
        <v>44317</v>
      </c>
      <c r="G1463" s="923">
        <v>20791.345698157304</v>
      </c>
      <c r="H1463" s="929">
        <v>8.3333333333333332E-3</v>
      </c>
      <c r="I1463" s="929">
        <v>0.21666666666666667</v>
      </c>
      <c r="J1463" s="923">
        <v>16286.554130223221</v>
      </c>
      <c r="K1463" s="922">
        <v>1</v>
      </c>
      <c r="L1463" s="923">
        <v>16286.554130223221</v>
      </c>
      <c r="M1463" s="923">
        <f t="shared" si="22"/>
        <v>2079.1345698157306</v>
      </c>
    </row>
    <row r="1464" spans="2:13" ht="75">
      <c r="B1464" s="921" t="s">
        <v>987</v>
      </c>
      <c r="C1464" s="921" t="s">
        <v>985</v>
      </c>
      <c r="D1464" s="922" t="s">
        <v>986</v>
      </c>
      <c r="E1464" s="936">
        <v>1</v>
      </c>
      <c r="F1464" s="947">
        <v>44317</v>
      </c>
      <c r="G1464" s="923">
        <v>2970.1922425939006</v>
      </c>
      <c r="H1464" s="929">
        <v>8.3333333333333332E-3</v>
      </c>
      <c r="I1464" s="929">
        <v>0.21666666666666667</v>
      </c>
      <c r="J1464" s="923">
        <v>2326.6505900318889</v>
      </c>
      <c r="K1464" s="922">
        <v>1</v>
      </c>
      <c r="L1464" s="923">
        <v>2326.6505900318889</v>
      </c>
      <c r="M1464" s="923">
        <f t="shared" si="22"/>
        <v>297.01922425939006</v>
      </c>
    </row>
    <row r="1465" spans="2:13" ht="75">
      <c r="B1465" s="921" t="s">
        <v>987</v>
      </c>
      <c r="C1465" s="921" t="s">
        <v>985</v>
      </c>
      <c r="D1465" s="922" t="s">
        <v>986</v>
      </c>
      <c r="E1465" s="936">
        <v>1</v>
      </c>
      <c r="F1465" s="947">
        <v>44317</v>
      </c>
      <c r="G1465" s="923">
        <v>5940.3844851878011</v>
      </c>
      <c r="H1465" s="929">
        <v>8.3333333333333332E-3</v>
      </c>
      <c r="I1465" s="929">
        <v>0.21666666666666667</v>
      </c>
      <c r="J1465" s="923">
        <v>4653.3011800637778</v>
      </c>
      <c r="K1465" s="922">
        <v>1</v>
      </c>
      <c r="L1465" s="923">
        <v>4653.3011800637778</v>
      </c>
      <c r="M1465" s="923">
        <f t="shared" si="22"/>
        <v>594.03844851878011</v>
      </c>
    </row>
    <row r="1466" spans="2:13" ht="75">
      <c r="B1466" s="921" t="s">
        <v>987</v>
      </c>
      <c r="C1466" s="921" t="s">
        <v>985</v>
      </c>
      <c r="D1466" s="922" t="s">
        <v>986</v>
      </c>
      <c r="E1466" s="936">
        <v>1</v>
      </c>
      <c r="F1466" s="947">
        <v>44317</v>
      </c>
      <c r="G1466" s="923">
        <v>8910.5767277817013</v>
      </c>
      <c r="H1466" s="929">
        <v>8.3333333333333332E-3</v>
      </c>
      <c r="I1466" s="929">
        <v>0.21666666666666667</v>
      </c>
      <c r="J1466" s="923">
        <v>6979.9517700956658</v>
      </c>
      <c r="K1466" s="922">
        <v>1</v>
      </c>
      <c r="L1466" s="923">
        <v>6979.9517700956658</v>
      </c>
      <c r="M1466" s="923">
        <f t="shared" si="22"/>
        <v>891.05767277817017</v>
      </c>
    </row>
    <row r="1467" spans="2:13" ht="75">
      <c r="B1467" s="921" t="s">
        <v>988</v>
      </c>
      <c r="C1467" s="921" t="s">
        <v>985</v>
      </c>
      <c r="D1467" s="922" t="s">
        <v>986</v>
      </c>
      <c r="E1467" s="936">
        <v>1</v>
      </c>
      <c r="F1467" s="947">
        <v>44317</v>
      </c>
      <c r="G1467" s="923">
        <v>399.82438215834736</v>
      </c>
      <c r="H1467" s="929">
        <v>8.3333333333333332E-3</v>
      </c>
      <c r="I1467" s="929">
        <v>0.21666666666666667</v>
      </c>
      <c r="J1467" s="923">
        <v>313.19576602403879</v>
      </c>
      <c r="K1467" s="922">
        <v>1</v>
      </c>
      <c r="L1467" s="923">
        <v>313.19576602403879</v>
      </c>
      <c r="M1467" s="923">
        <f t="shared" si="22"/>
        <v>39.98243821583474</v>
      </c>
    </row>
    <row r="1468" spans="2:13" ht="75">
      <c r="B1468" s="921" t="s">
        <v>988</v>
      </c>
      <c r="C1468" s="921" t="s">
        <v>985</v>
      </c>
      <c r="D1468" s="922" t="s">
        <v>986</v>
      </c>
      <c r="E1468" s="936">
        <v>1</v>
      </c>
      <c r="F1468" s="947">
        <v>44317</v>
      </c>
      <c r="G1468" s="923">
        <v>1119.5082700433725</v>
      </c>
      <c r="H1468" s="929">
        <v>8.3333333333333332E-3</v>
      </c>
      <c r="I1468" s="929">
        <v>0.21666666666666667</v>
      </c>
      <c r="J1468" s="923">
        <v>876.94814486730843</v>
      </c>
      <c r="K1468" s="922">
        <v>1</v>
      </c>
      <c r="L1468" s="923">
        <v>876.94814486730843</v>
      </c>
      <c r="M1468" s="923">
        <f t="shared" si="22"/>
        <v>111.95082700433726</v>
      </c>
    </row>
    <row r="1469" spans="2:13" ht="75">
      <c r="B1469" s="921" t="s">
        <v>988</v>
      </c>
      <c r="C1469" s="921" t="s">
        <v>985</v>
      </c>
      <c r="D1469" s="922" t="s">
        <v>986</v>
      </c>
      <c r="E1469" s="936">
        <v>1</v>
      </c>
      <c r="F1469" s="947">
        <v>44317</v>
      </c>
      <c r="G1469" s="923">
        <v>8156.417396030286</v>
      </c>
      <c r="H1469" s="929">
        <v>8.3333333333333332E-3</v>
      </c>
      <c r="I1469" s="929">
        <v>0.21666666666666667</v>
      </c>
      <c r="J1469" s="923">
        <v>6389.1936268903901</v>
      </c>
      <c r="K1469" s="922">
        <v>1</v>
      </c>
      <c r="L1469" s="923">
        <v>6389.1936268903901</v>
      </c>
      <c r="M1469" s="923">
        <f t="shared" si="22"/>
        <v>815.64173960302867</v>
      </c>
    </row>
    <row r="1470" spans="2:13" ht="75">
      <c r="B1470" s="921" t="s">
        <v>988</v>
      </c>
      <c r="C1470" s="921" t="s">
        <v>985</v>
      </c>
      <c r="D1470" s="922" t="s">
        <v>986</v>
      </c>
      <c r="E1470" s="936">
        <v>1</v>
      </c>
      <c r="F1470" s="947">
        <v>44317</v>
      </c>
      <c r="G1470" s="923">
        <v>959.5785171800336</v>
      </c>
      <c r="H1470" s="929">
        <v>8.3333333333333332E-3</v>
      </c>
      <c r="I1470" s="929">
        <v>0.21666666666666667</v>
      </c>
      <c r="J1470" s="923">
        <v>751.669838457693</v>
      </c>
      <c r="K1470" s="922">
        <v>1</v>
      </c>
      <c r="L1470" s="923">
        <v>751.669838457693</v>
      </c>
      <c r="M1470" s="923">
        <f t="shared" si="22"/>
        <v>95.957851718003369</v>
      </c>
    </row>
    <row r="1471" spans="2:13" ht="75">
      <c r="B1471" s="921" t="s">
        <v>988</v>
      </c>
      <c r="C1471" s="921" t="s">
        <v>985</v>
      </c>
      <c r="D1471" s="922" t="s">
        <v>986</v>
      </c>
      <c r="E1471" s="936">
        <v>1</v>
      </c>
      <c r="F1471" s="947">
        <v>44317</v>
      </c>
      <c r="G1471" s="923">
        <v>479.7892585900168</v>
      </c>
      <c r="H1471" s="929">
        <v>8.3333333333333332E-3</v>
      </c>
      <c r="I1471" s="929">
        <v>0.21666666666666667</v>
      </c>
      <c r="J1471" s="923">
        <v>375.8349192288465</v>
      </c>
      <c r="K1471" s="922">
        <v>1</v>
      </c>
      <c r="L1471" s="923">
        <v>375.8349192288465</v>
      </c>
      <c r="M1471" s="923">
        <f t="shared" si="22"/>
        <v>47.978925859001684</v>
      </c>
    </row>
    <row r="1472" spans="2:13" ht="75">
      <c r="B1472" s="921" t="s">
        <v>988</v>
      </c>
      <c r="C1472" s="921" t="s">
        <v>985</v>
      </c>
      <c r="D1472" s="922" t="s">
        <v>986</v>
      </c>
      <c r="E1472" s="936">
        <v>1</v>
      </c>
      <c r="F1472" s="947">
        <v>44317</v>
      </c>
      <c r="G1472" s="923">
        <v>1119.5082700433725</v>
      </c>
      <c r="H1472" s="929">
        <v>8.3333333333333332E-3</v>
      </c>
      <c r="I1472" s="929">
        <v>0.21666666666666667</v>
      </c>
      <c r="J1472" s="923">
        <v>876.94814486730843</v>
      </c>
      <c r="K1472" s="922">
        <v>1</v>
      </c>
      <c r="L1472" s="923">
        <v>876.94814486730843</v>
      </c>
      <c r="M1472" s="923">
        <f t="shared" si="22"/>
        <v>111.95082700433726</v>
      </c>
    </row>
    <row r="1473" spans="2:13" ht="75">
      <c r="B1473" s="921" t="s">
        <v>988</v>
      </c>
      <c r="C1473" s="921" t="s">
        <v>985</v>
      </c>
      <c r="D1473" s="922" t="s">
        <v>986</v>
      </c>
      <c r="E1473" s="936">
        <v>1</v>
      </c>
      <c r="F1473" s="947">
        <v>44317</v>
      </c>
      <c r="G1473" s="923">
        <v>21990.341018709103</v>
      </c>
      <c r="H1473" s="929">
        <v>8.3333333333333332E-3</v>
      </c>
      <c r="I1473" s="929">
        <v>0.21666666666666667</v>
      </c>
      <c r="J1473" s="923">
        <v>17225.767131322129</v>
      </c>
      <c r="K1473" s="922">
        <v>1</v>
      </c>
      <c r="L1473" s="923">
        <v>17225.767131322129</v>
      </c>
      <c r="M1473" s="923">
        <f t="shared" si="22"/>
        <v>2199.0341018709105</v>
      </c>
    </row>
    <row r="1474" spans="2:13" ht="75">
      <c r="B1474" s="921" t="s">
        <v>988</v>
      </c>
      <c r="C1474" s="921" t="s">
        <v>985</v>
      </c>
      <c r="D1474" s="922" t="s">
        <v>986</v>
      </c>
      <c r="E1474" s="936">
        <v>1</v>
      </c>
      <c r="F1474" s="947">
        <v>44317</v>
      </c>
      <c r="G1474" s="923">
        <v>8876.10128391531</v>
      </c>
      <c r="H1474" s="929">
        <v>8.3333333333333332E-3</v>
      </c>
      <c r="I1474" s="929">
        <v>0.21666666666666667</v>
      </c>
      <c r="J1474" s="923">
        <v>6952.9460057336591</v>
      </c>
      <c r="K1474" s="922">
        <v>1</v>
      </c>
      <c r="L1474" s="923">
        <v>6952.9460057336591</v>
      </c>
      <c r="M1474" s="923">
        <f t="shared" si="22"/>
        <v>887.61012839153102</v>
      </c>
    </row>
    <row r="1475" spans="2:13" ht="75">
      <c r="B1475" s="921" t="s">
        <v>984</v>
      </c>
      <c r="C1475" s="921" t="s">
        <v>985</v>
      </c>
      <c r="D1475" s="922" t="s">
        <v>986</v>
      </c>
      <c r="E1475" s="936">
        <v>1</v>
      </c>
      <c r="F1475" s="947">
        <v>44317</v>
      </c>
      <c r="G1475" s="923">
        <v>913.20698610554393</v>
      </c>
      <c r="H1475" s="929">
        <v>8.3333333333333332E-3</v>
      </c>
      <c r="I1475" s="929">
        <v>0.21666666666666667</v>
      </c>
      <c r="J1475" s="923">
        <v>715.34547244934276</v>
      </c>
      <c r="K1475" s="922">
        <v>1</v>
      </c>
      <c r="L1475" s="923">
        <v>715.34547244934276</v>
      </c>
      <c r="M1475" s="923">
        <f t="shared" si="22"/>
        <v>91.320698610554402</v>
      </c>
    </row>
    <row r="1476" spans="2:13" ht="75">
      <c r="B1476" s="921" t="s">
        <v>984</v>
      </c>
      <c r="C1476" s="921" t="s">
        <v>985</v>
      </c>
      <c r="D1476" s="922" t="s">
        <v>986</v>
      </c>
      <c r="E1476" s="936">
        <v>1</v>
      </c>
      <c r="F1476" s="947">
        <v>44317</v>
      </c>
      <c r="G1476" s="923">
        <v>456.60349305277197</v>
      </c>
      <c r="H1476" s="929">
        <v>8.3333333333333332E-3</v>
      </c>
      <c r="I1476" s="929">
        <v>0.21666666666666667</v>
      </c>
      <c r="J1476" s="923">
        <v>357.67273622467138</v>
      </c>
      <c r="K1476" s="922">
        <v>1</v>
      </c>
      <c r="L1476" s="923">
        <v>357.67273622467138</v>
      </c>
      <c r="M1476" s="923">
        <f t="shared" si="22"/>
        <v>45.660349305277201</v>
      </c>
    </row>
    <row r="1477" spans="2:13" ht="75">
      <c r="B1477" s="921" t="s">
        <v>987</v>
      </c>
      <c r="C1477" s="921" t="s">
        <v>985</v>
      </c>
      <c r="D1477" s="922" t="s">
        <v>986</v>
      </c>
      <c r="E1477" s="936">
        <v>1</v>
      </c>
      <c r="F1477" s="947">
        <v>44317</v>
      </c>
      <c r="G1477" s="923">
        <v>7425.4806064847517</v>
      </c>
      <c r="H1477" s="929">
        <v>8.3333333333333332E-3</v>
      </c>
      <c r="I1477" s="929">
        <v>0.21666666666666667</v>
      </c>
      <c r="J1477" s="923">
        <v>5816.6264750797218</v>
      </c>
      <c r="K1477" s="922">
        <v>1</v>
      </c>
      <c r="L1477" s="923">
        <v>5816.6264750797218</v>
      </c>
      <c r="M1477" s="923">
        <f t="shared" si="22"/>
        <v>742.54806064847526</v>
      </c>
    </row>
    <row r="1478" spans="2:13" ht="75">
      <c r="B1478" s="921" t="s">
        <v>987</v>
      </c>
      <c r="C1478" s="921" t="s">
        <v>985</v>
      </c>
      <c r="D1478" s="922" t="s">
        <v>986</v>
      </c>
      <c r="E1478" s="936">
        <v>1</v>
      </c>
      <c r="F1478" s="947">
        <v>44317</v>
      </c>
      <c r="G1478" s="923">
        <v>1485.0961212969503</v>
      </c>
      <c r="H1478" s="929">
        <v>8.3333333333333332E-3</v>
      </c>
      <c r="I1478" s="929">
        <v>0.21666666666666667</v>
      </c>
      <c r="J1478" s="923">
        <v>1163.3252950159444</v>
      </c>
      <c r="K1478" s="922">
        <v>1</v>
      </c>
      <c r="L1478" s="923">
        <v>1163.3252950159444</v>
      </c>
      <c r="M1478" s="923">
        <f t="shared" si="22"/>
        <v>148.50961212969503</v>
      </c>
    </row>
    <row r="1479" spans="2:13" ht="75">
      <c r="B1479" s="921" t="s">
        <v>987</v>
      </c>
      <c r="C1479" s="921" t="s">
        <v>985</v>
      </c>
      <c r="D1479" s="922" t="s">
        <v>986</v>
      </c>
      <c r="E1479" s="936">
        <v>1</v>
      </c>
      <c r="F1479" s="947">
        <v>44317</v>
      </c>
      <c r="G1479" s="923">
        <v>1485.0961212969503</v>
      </c>
      <c r="H1479" s="929">
        <v>8.3333333333333332E-3</v>
      </c>
      <c r="I1479" s="929">
        <v>0.21666666666666667</v>
      </c>
      <c r="J1479" s="923">
        <v>1163.3252950159444</v>
      </c>
      <c r="K1479" s="922">
        <v>1</v>
      </c>
      <c r="L1479" s="923">
        <v>1163.3252950159444</v>
      </c>
      <c r="M1479" s="923">
        <f t="shared" si="22"/>
        <v>148.50961212969503</v>
      </c>
    </row>
    <row r="1480" spans="2:13" ht="75">
      <c r="B1480" s="921" t="s">
        <v>987</v>
      </c>
      <c r="C1480" s="921" t="s">
        <v>985</v>
      </c>
      <c r="D1480" s="922" t="s">
        <v>986</v>
      </c>
      <c r="E1480" s="936">
        <v>1</v>
      </c>
      <c r="F1480" s="947">
        <v>44317</v>
      </c>
      <c r="G1480" s="923">
        <v>2970.1922425939006</v>
      </c>
      <c r="H1480" s="929">
        <v>8.3333333333333332E-3</v>
      </c>
      <c r="I1480" s="929">
        <v>0.21666666666666667</v>
      </c>
      <c r="J1480" s="923">
        <v>2326.6505900318889</v>
      </c>
      <c r="K1480" s="922">
        <v>1</v>
      </c>
      <c r="L1480" s="923">
        <v>2326.6505900318889</v>
      </c>
      <c r="M1480" s="923">
        <f t="shared" si="22"/>
        <v>297.01922425939006</v>
      </c>
    </row>
    <row r="1481" spans="2:13" ht="75">
      <c r="B1481" s="921" t="s">
        <v>989</v>
      </c>
      <c r="C1481" s="921" t="s">
        <v>985</v>
      </c>
      <c r="D1481" s="922" t="s">
        <v>986</v>
      </c>
      <c r="E1481" s="936">
        <v>1</v>
      </c>
      <c r="F1481" s="947">
        <v>44317</v>
      </c>
      <c r="G1481" s="923">
        <v>7677.3090304473726</v>
      </c>
      <c r="H1481" s="929">
        <v>8.3333333333333332E-3</v>
      </c>
      <c r="I1481" s="929">
        <v>0.21666666666666667</v>
      </c>
      <c r="J1481" s="923">
        <v>6013.8920738504421</v>
      </c>
      <c r="K1481" s="922">
        <v>1</v>
      </c>
      <c r="L1481" s="923">
        <v>6013.8920738504421</v>
      </c>
      <c r="M1481" s="923">
        <f t="shared" si="22"/>
        <v>767.73090304473726</v>
      </c>
    </row>
    <row r="1482" spans="2:13" ht="75">
      <c r="B1482" s="921" t="s">
        <v>990</v>
      </c>
      <c r="C1482" s="921" t="s">
        <v>985</v>
      </c>
      <c r="D1482" s="922" t="s">
        <v>986</v>
      </c>
      <c r="E1482" s="936">
        <v>1</v>
      </c>
      <c r="F1482" s="947">
        <v>44317</v>
      </c>
      <c r="G1482" s="923">
        <v>4180.4727034651842</v>
      </c>
      <c r="H1482" s="929">
        <v>8.3333333333333332E-3</v>
      </c>
      <c r="I1482" s="929">
        <v>0.21666666666666667</v>
      </c>
      <c r="J1482" s="923">
        <v>3274.7036177143941</v>
      </c>
      <c r="K1482" s="922">
        <v>1</v>
      </c>
      <c r="L1482" s="923">
        <v>3274.7036177143941</v>
      </c>
      <c r="M1482" s="923">
        <f t="shared" si="22"/>
        <v>418.04727034651842</v>
      </c>
    </row>
    <row r="1483" spans="2:13" ht="75">
      <c r="B1483" s="921" t="s">
        <v>988</v>
      </c>
      <c r="C1483" s="921" t="s">
        <v>985</v>
      </c>
      <c r="D1483" s="922" t="s">
        <v>986</v>
      </c>
      <c r="E1483" s="936">
        <v>1</v>
      </c>
      <c r="F1483" s="947">
        <v>44317</v>
      </c>
      <c r="G1483" s="923">
        <v>25828.655087429237</v>
      </c>
      <c r="H1483" s="929">
        <v>8.3333333333333332E-3</v>
      </c>
      <c r="I1483" s="929">
        <v>0.21666666666666667</v>
      </c>
      <c r="J1483" s="923">
        <v>20232.446485152901</v>
      </c>
      <c r="K1483" s="922">
        <v>1</v>
      </c>
      <c r="L1483" s="923">
        <v>20232.446485152901</v>
      </c>
      <c r="M1483" s="923">
        <f t="shared" ref="M1483:M1546" si="23">IF(L1483=0,"",IF(I1483=100%,0,(H1483*12)*(G1483*E1483*K1483)))</f>
        <v>2582.8655087429238</v>
      </c>
    </row>
    <row r="1484" spans="2:13" ht="75">
      <c r="B1484" s="921" t="s">
        <v>988</v>
      </c>
      <c r="C1484" s="921" t="s">
        <v>985</v>
      </c>
      <c r="D1484" s="922" t="s">
        <v>986</v>
      </c>
      <c r="E1484" s="936">
        <v>1</v>
      </c>
      <c r="F1484" s="947">
        <v>44317</v>
      </c>
      <c r="G1484" s="923">
        <v>23509.673670910823</v>
      </c>
      <c r="H1484" s="929">
        <v>8.3333333333333332E-3</v>
      </c>
      <c r="I1484" s="929">
        <v>0.21666666666666667</v>
      </c>
      <c r="J1484" s="923">
        <v>18415.911042213476</v>
      </c>
      <c r="K1484" s="922">
        <v>1</v>
      </c>
      <c r="L1484" s="923">
        <v>18415.911042213476</v>
      </c>
      <c r="M1484" s="923">
        <f t="shared" si="23"/>
        <v>2350.9673670910825</v>
      </c>
    </row>
    <row r="1485" spans="2:13" ht="75">
      <c r="B1485" s="921" t="s">
        <v>988</v>
      </c>
      <c r="C1485" s="921" t="s">
        <v>985</v>
      </c>
      <c r="D1485" s="922" t="s">
        <v>986</v>
      </c>
      <c r="E1485" s="936">
        <v>1</v>
      </c>
      <c r="F1485" s="947">
        <v>44317</v>
      </c>
      <c r="G1485" s="923">
        <v>27268.022863199287</v>
      </c>
      <c r="H1485" s="929">
        <v>8.3333333333333332E-3</v>
      </c>
      <c r="I1485" s="929">
        <v>0.21666666666666667</v>
      </c>
      <c r="J1485" s="923">
        <v>21359.951242839441</v>
      </c>
      <c r="K1485" s="922">
        <v>1</v>
      </c>
      <c r="L1485" s="923">
        <v>21359.951242839441</v>
      </c>
      <c r="M1485" s="923">
        <f t="shared" si="23"/>
        <v>2726.802286319929</v>
      </c>
    </row>
    <row r="1486" spans="2:13" ht="75">
      <c r="B1486" s="921" t="s">
        <v>988</v>
      </c>
      <c r="C1486" s="921" t="s">
        <v>985</v>
      </c>
      <c r="D1486" s="922" t="s">
        <v>986</v>
      </c>
      <c r="E1486" s="936">
        <v>1</v>
      </c>
      <c r="F1486" s="947">
        <v>44317</v>
      </c>
      <c r="G1486" s="923">
        <v>31186.301808351091</v>
      </c>
      <c r="H1486" s="929">
        <v>8.3333333333333332E-3</v>
      </c>
      <c r="I1486" s="929">
        <v>0.21666666666666667</v>
      </c>
      <c r="J1486" s="923">
        <v>24429.26974987502</v>
      </c>
      <c r="K1486" s="922">
        <v>1</v>
      </c>
      <c r="L1486" s="923">
        <v>24429.26974987502</v>
      </c>
      <c r="M1486" s="923">
        <f t="shared" si="23"/>
        <v>3118.6301808351091</v>
      </c>
    </row>
    <row r="1487" spans="2:13" ht="75">
      <c r="B1487" s="921" t="s">
        <v>988</v>
      </c>
      <c r="C1487" s="921" t="s">
        <v>985</v>
      </c>
      <c r="D1487" s="922" t="s">
        <v>986</v>
      </c>
      <c r="E1487" s="936">
        <v>1</v>
      </c>
      <c r="F1487" s="947">
        <v>44317</v>
      </c>
      <c r="G1487" s="923">
        <v>79.964876431669467</v>
      </c>
      <c r="H1487" s="929">
        <v>8.3333333333333332E-3</v>
      </c>
      <c r="I1487" s="929">
        <v>0.21666666666666667</v>
      </c>
      <c r="J1487" s="923">
        <v>62.639153204807748</v>
      </c>
      <c r="K1487" s="922">
        <v>1</v>
      </c>
      <c r="L1487" s="923">
        <v>62.639153204807748</v>
      </c>
      <c r="M1487" s="923">
        <f t="shared" si="23"/>
        <v>7.9964876431669474</v>
      </c>
    </row>
    <row r="1488" spans="2:13" ht="75">
      <c r="B1488" s="921" t="s">
        <v>988</v>
      </c>
      <c r="C1488" s="921" t="s">
        <v>985</v>
      </c>
      <c r="D1488" s="922" t="s">
        <v>986</v>
      </c>
      <c r="E1488" s="936">
        <v>1</v>
      </c>
      <c r="F1488" s="947">
        <v>44317</v>
      </c>
      <c r="G1488" s="923">
        <v>159.92975286333893</v>
      </c>
      <c r="H1488" s="929">
        <v>8.3333333333333332E-3</v>
      </c>
      <c r="I1488" s="929">
        <v>0.21666666666666667</v>
      </c>
      <c r="J1488" s="923">
        <v>125.2783064096155</v>
      </c>
      <c r="K1488" s="922">
        <v>1</v>
      </c>
      <c r="L1488" s="923">
        <v>125.2783064096155</v>
      </c>
      <c r="M1488" s="923">
        <f t="shared" si="23"/>
        <v>15.992975286333895</v>
      </c>
    </row>
    <row r="1489" spans="2:13" ht="75">
      <c r="B1489" s="921" t="s">
        <v>988</v>
      </c>
      <c r="C1489" s="921" t="s">
        <v>985</v>
      </c>
      <c r="D1489" s="922" t="s">
        <v>986</v>
      </c>
      <c r="E1489" s="936">
        <v>1</v>
      </c>
      <c r="F1489" s="947">
        <v>44317</v>
      </c>
      <c r="G1489" s="923">
        <v>1359.4028993383808</v>
      </c>
      <c r="H1489" s="929">
        <v>8.3333333333333332E-3</v>
      </c>
      <c r="I1489" s="929">
        <v>0.21666666666666667</v>
      </c>
      <c r="J1489" s="923">
        <v>1064.8656044817317</v>
      </c>
      <c r="K1489" s="922">
        <v>1</v>
      </c>
      <c r="L1489" s="923">
        <v>1064.8656044817317</v>
      </c>
      <c r="M1489" s="923">
        <f t="shared" si="23"/>
        <v>135.9402899338381</v>
      </c>
    </row>
    <row r="1490" spans="2:13" ht="75">
      <c r="B1490" s="921" t="s">
        <v>984</v>
      </c>
      <c r="C1490" s="921" t="s">
        <v>985</v>
      </c>
      <c r="D1490" s="922" t="s">
        <v>986</v>
      </c>
      <c r="E1490" s="936">
        <v>1</v>
      </c>
      <c r="F1490" s="947">
        <v>44317</v>
      </c>
      <c r="G1490" s="923">
        <v>456.60349305277197</v>
      </c>
      <c r="H1490" s="929">
        <v>8.3333333333333332E-3</v>
      </c>
      <c r="I1490" s="929">
        <v>0.21666666666666667</v>
      </c>
      <c r="J1490" s="923">
        <v>357.67273622467138</v>
      </c>
      <c r="K1490" s="922">
        <v>1</v>
      </c>
      <c r="L1490" s="923">
        <v>357.67273622467138</v>
      </c>
      <c r="M1490" s="923">
        <f t="shared" si="23"/>
        <v>45.660349305277201</v>
      </c>
    </row>
    <row r="1491" spans="2:13" ht="75">
      <c r="B1491" s="921" t="s">
        <v>984</v>
      </c>
      <c r="C1491" s="921" t="s">
        <v>985</v>
      </c>
      <c r="D1491" s="922" t="s">
        <v>986</v>
      </c>
      <c r="E1491" s="936">
        <v>1</v>
      </c>
      <c r="F1491" s="947">
        <v>44317</v>
      </c>
      <c r="G1491" s="923">
        <v>2283.0174652638598</v>
      </c>
      <c r="H1491" s="929">
        <v>8.3333333333333332E-3</v>
      </c>
      <c r="I1491" s="929">
        <v>0.21666666666666667</v>
      </c>
      <c r="J1491" s="923">
        <v>1788.3636811233569</v>
      </c>
      <c r="K1491" s="922">
        <v>1</v>
      </c>
      <c r="L1491" s="923">
        <v>1788.3636811233569</v>
      </c>
      <c r="M1491" s="923">
        <f t="shared" si="23"/>
        <v>228.30174652638598</v>
      </c>
    </row>
    <row r="1492" spans="2:13" ht="75">
      <c r="B1492" s="921" t="s">
        <v>984</v>
      </c>
      <c r="C1492" s="921" t="s">
        <v>985</v>
      </c>
      <c r="D1492" s="922" t="s">
        <v>986</v>
      </c>
      <c r="E1492" s="936">
        <v>1</v>
      </c>
      <c r="F1492" s="947">
        <v>44317</v>
      </c>
      <c r="G1492" s="923">
        <v>913.20698610554393</v>
      </c>
      <c r="H1492" s="929">
        <v>8.3333333333333332E-3</v>
      </c>
      <c r="I1492" s="929">
        <v>0.21666666666666667</v>
      </c>
      <c r="J1492" s="923">
        <v>715.34547244934276</v>
      </c>
      <c r="K1492" s="922">
        <v>1</v>
      </c>
      <c r="L1492" s="923">
        <v>715.34547244934276</v>
      </c>
      <c r="M1492" s="923">
        <f t="shared" si="23"/>
        <v>91.320698610554402</v>
      </c>
    </row>
    <row r="1493" spans="2:13" ht="75">
      <c r="B1493" s="921" t="s">
        <v>984</v>
      </c>
      <c r="C1493" s="921" t="s">
        <v>985</v>
      </c>
      <c r="D1493" s="922" t="s">
        <v>986</v>
      </c>
      <c r="E1493" s="936">
        <v>1</v>
      </c>
      <c r="F1493" s="947">
        <v>44317</v>
      </c>
      <c r="G1493" s="923">
        <v>456.60349305277197</v>
      </c>
      <c r="H1493" s="929">
        <v>8.3333333333333332E-3</v>
      </c>
      <c r="I1493" s="929">
        <v>0.21666666666666667</v>
      </c>
      <c r="J1493" s="923">
        <v>357.67273622467138</v>
      </c>
      <c r="K1493" s="922">
        <v>1</v>
      </c>
      <c r="L1493" s="923">
        <v>357.67273622467138</v>
      </c>
      <c r="M1493" s="923">
        <f t="shared" si="23"/>
        <v>45.660349305277201</v>
      </c>
    </row>
    <row r="1494" spans="2:13" ht="75">
      <c r="B1494" s="921" t="s">
        <v>987</v>
      </c>
      <c r="C1494" s="921" t="s">
        <v>985</v>
      </c>
      <c r="D1494" s="922" t="s">
        <v>986</v>
      </c>
      <c r="E1494" s="936">
        <v>1</v>
      </c>
      <c r="F1494" s="947">
        <v>44317</v>
      </c>
      <c r="G1494" s="923">
        <v>1485.0961212969503</v>
      </c>
      <c r="H1494" s="929">
        <v>8.3333333333333332E-3</v>
      </c>
      <c r="I1494" s="929">
        <v>0.21666666666666667</v>
      </c>
      <c r="J1494" s="923">
        <v>1163.3252950159444</v>
      </c>
      <c r="K1494" s="922">
        <v>1</v>
      </c>
      <c r="L1494" s="923">
        <v>1163.3252950159444</v>
      </c>
      <c r="M1494" s="923">
        <f t="shared" si="23"/>
        <v>148.50961212969503</v>
      </c>
    </row>
    <row r="1495" spans="2:13" ht="75">
      <c r="B1495" s="921" t="s">
        <v>987</v>
      </c>
      <c r="C1495" s="921" t="s">
        <v>985</v>
      </c>
      <c r="D1495" s="922" t="s">
        <v>986</v>
      </c>
      <c r="E1495" s="936">
        <v>1</v>
      </c>
      <c r="F1495" s="947">
        <v>44317</v>
      </c>
      <c r="G1495" s="923">
        <v>5940.3844851878011</v>
      </c>
      <c r="H1495" s="929">
        <v>8.3333333333333332E-3</v>
      </c>
      <c r="I1495" s="929">
        <v>0.21666666666666667</v>
      </c>
      <c r="J1495" s="923">
        <v>4653.3011800637778</v>
      </c>
      <c r="K1495" s="922">
        <v>1</v>
      </c>
      <c r="L1495" s="923">
        <v>4653.3011800637778</v>
      </c>
      <c r="M1495" s="923">
        <f t="shared" si="23"/>
        <v>594.03844851878011</v>
      </c>
    </row>
    <row r="1496" spans="2:13" ht="75">
      <c r="B1496" s="921" t="s">
        <v>987</v>
      </c>
      <c r="C1496" s="921" t="s">
        <v>985</v>
      </c>
      <c r="D1496" s="922" t="s">
        <v>986</v>
      </c>
      <c r="E1496" s="936">
        <v>1</v>
      </c>
      <c r="F1496" s="947">
        <v>44317</v>
      </c>
      <c r="G1496" s="923">
        <v>4455.2883638908506</v>
      </c>
      <c r="H1496" s="929">
        <v>8.3333333333333332E-3</v>
      </c>
      <c r="I1496" s="929">
        <v>0.21666666666666667</v>
      </c>
      <c r="J1496" s="923">
        <v>3489.9758850478329</v>
      </c>
      <c r="K1496" s="922">
        <v>1</v>
      </c>
      <c r="L1496" s="923">
        <v>3489.9758850478329</v>
      </c>
      <c r="M1496" s="923">
        <f t="shared" si="23"/>
        <v>445.52883638908509</v>
      </c>
    </row>
    <row r="1497" spans="2:13" ht="75">
      <c r="B1497" s="921" t="s">
        <v>987</v>
      </c>
      <c r="C1497" s="921" t="s">
        <v>985</v>
      </c>
      <c r="D1497" s="922" t="s">
        <v>986</v>
      </c>
      <c r="E1497" s="936">
        <v>1</v>
      </c>
      <c r="F1497" s="947">
        <v>44317</v>
      </c>
      <c r="G1497" s="923">
        <v>1485.0961212969503</v>
      </c>
      <c r="H1497" s="929">
        <v>8.3333333333333332E-3</v>
      </c>
      <c r="I1497" s="929">
        <v>0.21666666666666667</v>
      </c>
      <c r="J1497" s="923">
        <v>1163.3252950159444</v>
      </c>
      <c r="K1497" s="922">
        <v>1</v>
      </c>
      <c r="L1497" s="923">
        <v>1163.3252950159444</v>
      </c>
      <c r="M1497" s="923">
        <f t="shared" si="23"/>
        <v>148.50961212969503</v>
      </c>
    </row>
    <row r="1498" spans="2:13" ht="75">
      <c r="B1498" s="921" t="s">
        <v>989</v>
      </c>
      <c r="C1498" s="921" t="s">
        <v>985</v>
      </c>
      <c r="D1498" s="922" t="s">
        <v>986</v>
      </c>
      <c r="E1498" s="936">
        <v>1</v>
      </c>
      <c r="F1498" s="947">
        <v>44317</v>
      </c>
      <c r="G1498" s="923">
        <v>2559.1030101491242</v>
      </c>
      <c r="H1498" s="929">
        <v>8.3333333333333332E-3</v>
      </c>
      <c r="I1498" s="929">
        <v>0.21666666666666667</v>
      </c>
      <c r="J1498" s="923">
        <v>2004.6306912834807</v>
      </c>
      <c r="K1498" s="922">
        <v>1</v>
      </c>
      <c r="L1498" s="923">
        <v>2004.6306912834807</v>
      </c>
      <c r="M1498" s="923">
        <f t="shared" si="23"/>
        <v>255.91030101491242</v>
      </c>
    </row>
    <row r="1499" spans="2:13" ht="75">
      <c r="B1499" s="921" t="s">
        <v>989</v>
      </c>
      <c r="C1499" s="921" t="s">
        <v>985</v>
      </c>
      <c r="D1499" s="922" t="s">
        <v>986</v>
      </c>
      <c r="E1499" s="936">
        <v>1</v>
      </c>
      <c r="F1499" s="947">
        <v>44317</v>
      </c>
      <c r="G1499" s="923">
        <v>2559.1030101491242</v>
      </c>
      <c r="H1499" s="929">
        <v>8.3333333333333332E-3</v>
      </c>
      <c r="I1499" s="929">
        <v>0.21666666666666667</v>
      </c>
      <c r="J1499" s="923">
        <v>2004.6306912834807</v>
      </c>
      <c r="K1499" s="922">
        <v>1</v>
      </c>
      <c r="L1499" s="923">
        <v>2004.6306912834807</v>
      </c>
      <c r="M1499" s="923">
        <f t="shared" si="23"/>
        <v>255.91030101491242</v>
      </c>
    </row>
    <row r="1500" spans="2:13" ht="75">
      <c r="B1500" s="921" t="s">
        <v>988</v>
      </c>
      <c r="C1500" s="921" t="s">
        <v>985</v>
      </c>
      <c r="D1500" s="922" t="s">
        <v>986</v>
      </c>
      <c r="E1500" s="936">
        <v>1</v>
      </c>
      <c r="F1500" s="947">
        <v>44317</v>
      </c>
      <c r="G1500" s="923">
        <v>23349.743918047483</v>
      </c>
      <c r="H1500" s="929">
        <v>8.3333333333333332E-3</v>
      </c>
      <c r="I1500" s="929">
        <v>0.21666666666666667</v>
      </c>
      <c r="J1500" s="923">
        <v>18290.632735803862</v>
      </c>
      <c r="K1500" s="922">
        <v>1</v>
      </c>
      <c r="L1500" s="923">
        <v>18290.632735803862</v>
      </c>
      <c r="M1500" s="923">
        <f t="shared" si="23"/>
        <v>2334.9743918047484</v>
      </c>
    </row>
    <row r="1501" spans="2:13" ht="75">
      <c r="B1501" s="921" t="s">
        <v>988</v>
      </c>
      <c r="C1501" s="921" t="s">
        <v>985</v>
      </c>
      <c r="D1501" s="922" t="s">
        <v>986</v>
      </c>
      <c r="E1501" s="936">
        <v>1</v>
      </c>
      <c r="F1501" s="947">
        <v>44317</v>
      </c>
      <c r="G1501" s="923">
        <v>17992.097197125629</v>
      </c>
      <c r="H1501" s="929">
        <v>8.3333333333333332E-3</v>
      </c>
      <c r="I1501" s="929">
        <v>0.21666666666666667</v>
      </c>
      <c r="J1501" s="923">
        <v>14093.809471081742</v>
      </c>
      <c r="K1501" s="922">
        <v>1</v>
      </c>
      <c r="L1501" s="923">
        <v>14093.809471081742</v>
      </c>
      <c r="M1501" s="923">
        <f t="shared" si="23"/>
        <v>1799.2097197125631</v>
      </c>
    </row>
    <row r="1502" spans="2:13" ht="75">
      <c r="B1502" s="921" t="s">
        <v>988</v>
      </c>
      <c r="C1502" s="921" t="s">
        <v>985</v>
      </c>
      <c r="D1502" s="922" t="s">
        <v>986</v>
      </c>
      <c r="E1502" s="936">
        <v>1</v>
      </c>
      <c r="F1502" s="947">
        <v>44317</v>
      </c>
      <c r="G1502" s="923">
        <v>14793.502139858851</v>
      </c>
      <c r="H1502" s="929">
        <v>8.3333333333333332E-3</v>
      </c>
      <c r="I1502" s="929">
        <v>0.21666666666666667</v>
      </c>
      <c r="J1502" s="923">
        <v>11588.243342889433</v>
      </c>
      <c r="K1502" s="922">
        <v>1</v>
      </c>
      <c r="L1502" s="923">
        <v>11588.243342889433</v>
      </c>
      <c r="M1502" s="923">
        <f t="shared" si="23"/>
        <v>1479.3502139858851</v>
      </c>
    </row>
    <row r="1503" spans="2:13" ht="75">
      <c r="B1503" s="921" t="s">
        <v>988</v>
      </c>
      <c r="C1503" s="921" t="s">
        <v>985</v>
      </c>
      <c r="D1503" s="922" t="s">
        <v>986</v>
      </c>
      <c r="E1503" s="936">
        <v>1</v>
      </c>
      <c r="F1503" s="947">
        <v>44317</v>
      </c>
      <c r="G1503" s="923">
        <v>14313.712881268835</v>
      </c>
      <c r="H1503" s="929">
        <v>8.3333333333333332E-3</v>
      </c>
      <c r="I1503" s="929">
        <v>0.21666666666666667</v>
      </c>
      <c r="J1503" s="923">
        <v>11212.408423660589</v>
      </c>
      <c r="K1503" s="922">
        <v>1</v>
      </c>
      <c r="L1503" s="923">
        <v>11212.408423660589</v>
      </c>
      <c r="M1503" s="923">
        <f t="shared" si="23"/>
        <v>1431.3712881268837</v>
      </c>
    </row>
    <row r="1504" spans="2:13" ht="75">
      <c r="B1504" s="921" t="s">
        <v>996</v>
      </c>
      <c r="C1504" s="921" t="s">
        <v>985</v>
      </c>
      <c r="D1504" s="922" t="s">
        <v>994</v>
      </c>
      <c r="E1504" s="936">
        <v>0</v>
      </c>
      <c r="F1504" s="947">
        <v>44317</v>
      </c>
      <c r="G1504" s="923">
        <v>896.10194174757282</v>
      </c>
      <c r="H1504" s="929">
        <v>8.3333333333333332E-3</v>
      </c>
      <c r="I1504" s="929">
        <v>0.21666666666666667</v>
      </c>
      <c r="J1504" s="923">
        <v>701.94652103559872</v>
      </c>
      <c r="K1504" s="922">
        <v>1</v>
      </c>
      <c r="L1504" s="923">
        <v>0</v>
      </c>
      <c r="M1504" s="923" t="str">
        <f t="shared" si="23"/>
        <v/>
      </c>
    </row>
    <row r="1505" spans="2:13" ht="75">
      <c r="B1505" s="921" t="s">
        <v>988</v>
      </c>
      <c r="C1505" s="921" t="s">
        <v>985</v>
      </c>
      <c r="D1505" s="922" t="s">
        <v>986</v>
      </c>
      <c r="E1505" s="936">
        <v>1</v>
      </c>
      <c r="F1505" s="947">
        <v>44317</v>
      </c>
      <c r="G1505" s="923">
        <v>79.964876431669467</v>
      </c>
      <c r="H1505" s="929">
        <v>8.3333333333333332E-3</v>
      </c>
      <c r="I1505" s="929">
        <v>0.21666666666666667</v>
      </c>
      <c r="J1505" s="923">
        <v>62.639153204807748</v>
      </c>
      <c r="K1505" s="922">
        <v>1</v>
      </c>
      <c r="L1505" s="923">
        <v>62.639153204807748</v>
      </c>
      <c r="M1505" s="923">
        <f t="shared" si="23"/>
        <v>7.9964876431669474</v>
      </c>
    </row>
    <row r="1506" spans="2:13" ht="75">
      <c r="B1506" s="921" t="s">
        <v>988</v>
      </c>
      <c r="C1506" s="921" t="s">
        <v>985</v>
      </c>
      <c r="D1506" s="922" t="s">
        <v>986</v>
      </c>
      <c r="E1506" s="936">
        <v>1</v>
      </c>
      <c r="F1506" s="947">
        <v>44317</v>
      </c>
      <c r="G1506" s="923">
        <v>10555.363688980369</v>
      </c>
      <c r="H1506" s="929">
        <v>8.3333333333333332E-3</v>
      </c>
      <c r="I1506" s="929">
        <v>0.21666666666666667</v>
      </c>
      <c r="J1506" s="923">
        <v>8268.3682230346221</v>
      </c>
      <c r="K1506" s="922">
        <v>1</v>
      </c>
      <c r="L1506" s="923">
        <v>8268.3682230346221</v>
      </c>
      <c r="M1506" s="923">
        <f t="shared" si="23"/>
        <v>1055.5363688980369</v>
      </c>
    </row>
    <row r="1507" spans="2:13" ht="75">
      <c r="B1507" s="921" t="s">
        <v>988</v>
      </c>
      <c r="C1507" s="921" t="s">
        <v>985</v>
      </c>
      <c r="D1507" s="922" t="s">
        <v>986</v>
      </c>
      <c r="E1507" s="936">
        <v>1</v>
      </c>
      <c r="F1507" s="947">
        <v>44317</v>
      </c>
      <c r="G1507" s="923">
        <v>14793.502139858851</v>
      </c>
      <c r="H1507" s="929">
        <v>8.3333333333333332E-3</v>
      </c>
      <c r="I1507" s="929">
        <v>0.21666666666666667</v>
      </c>
      <c r="J1507" s="923">
        <v>11588.243342889433</v>
      </c>
      <c r="K1507" s="922">
        <v>1</v>
      </c>
      <c r="L1507" s="923">
        <v>11588.243342889433</v>
      </c>
      <c r="M1507" s="923">
        <f t="shared" si="23"/>
        <v>1479.3502139858851</v>
      </c>
    </row>
    <row r="1508" spans="2:13" ht="75">
      <c r="B1508" s="921" t="s">
        <v>988</v>
      </c>
      <c r="C1508" s="921" t="s">
        <v>985</v>
      </c>
      <c r="D1508" s="922" t="s">
        <v>986</v>
      </c>
      <c r="E1508" s="936">
        <v>1</v>
      </c>
      <c r="F1508" s="947">
        <v>44317</v>
      </c>
      <c r="G1508" s="923">
        <v>18791.745961442324</v>
      </c>
      <c r="H1508" s="929">
        <v>8.3333333333333332E-3</v>
      </c>
      <c r="I1508" s="929">
        <v>0.21666666666666667</v>
      </c>
      <c r="J1508" s="923">
        <v>14720.20100312982</v>
      </c>
      <c r="K1508" s="922">
        <v>1</v>
      </c>
      <c r="L1508" s="923">
        <v>14720.20100312982</v>
      </c>
      <c r="M1508" s="923">
        <f t="shared" si="23"/>
        <v>1879.1745961442325</v>
      </c>
    </row>
    <row r="1509" spans="2:13" ht="75">
      <c r="B1509" s="921" t="s">
        <v>988</v>
      </c>
      <c r="C1509" s="921" t="s">
        <v>985</v>
      </c>
      <c r="D1509" s="922" t="s">
        <v>986</v>
      </c>
      <c r="E1509" s="936">
        <v>1</v>
      </c>
      <c r="F1509" s="947">
        <v>44317</v>
      </c>
      <c r="G1509" s="923">
        <v>18231.991826420639</v>
      </c>
      <c r="H1509" s="929">
        <v>8.3333333333333332E-3</v>
      </c>
      <c r="I1509" s="929">
        <v>0.21666666666666667</v>
      </c>
      <c r="J1509" s="923">
        <v>14281.726930696168</v>
      </c>
      <c r="K1509" s="922">
        <v>1</v>
      </c>
      <c r="L1509" s="923">
        <v>14281.726930696168</v>
      </c>
      <c r="M1509" s="923">
        <f t="shared" si="23"/>
        <v>1823.199182642064</v>
      </c>
    </row>
    <row r="1510" spans="2:13" ht="75">
      <c r="B1510" s="921" t="s">
        <v>988</v>
      </c>
      <c r="C1510" s="921" t="s">
        <v>985</v>
      </c>
      <c r="D1510" s="922" t="s">
        <v>986</v>
      </c>
      <c r="E1510" s="936">
        <v>1</v>
      </c>
      <c r="F1510" s="947">
        <v>44317</v>
      </c>
      <c r="G1510" s="923">
        <v>79.964876431669467</v>
      </c>
      <c r="H1510" s="929">
        <v>8.3333333333333332E-3</v>
      </c>
      <c r="I1510" s="929">
        <v>0.21666666666666667</v>
      </c>
      <c r="J1510" s="923">
        <v>62.639153204807748</v>
      </c>
      <c r="K1510" s="922">
        <v>1</v>
      </c>
      <c r="L1510" s="923">
        <v>62.639153204807748</v>
      </c>
      <c r="M1510" s="923">
        <f t="shared" si="23"/>
        <v>7.9964876431669474</v>
      </c>
    </row>
    <row r="1511" spans="2:13" ht="75">
      <c r="B1511" s="921" t="s">
        <v>988</v>
      </c>
      <c r="C1511" s="921" t="s">
        <v>985</v>
      </c>
      <c r="D1511" s="922" t="s">
        <v>986</v>
      </c>
      <c r="E1511" s="936">
        <v>1</v>
      </c>
      <c r="F1511" s="947">
        <v>44317</v>
      </c>
      <c r="G1511" s="923">
        <v>79.964876431669467</v>
      </c>
      <c r="H1511" s="929">
        <v>8.3333333333333332E-3</v>
      </c>
      <c r="I1511" s="929">
        <v>0.21666666666666667</v>
      </c>
      <c r="J1511" s="923">
        <v>62.639153204807748</v>
      </c>
      <c r="K1511" s="922">
        <v>1</v>
      </c>
      <c r="L1511" s="923">
        <v>62.639153204807748</v>
      </c>
      <c r="M1511" s="923">
        <f t="shared" si="23"/>
        <v>7.9964876431669474</v>
      </c>
    </row>
    <row r="1512" spans="2:13" ht="75">
      <c r="B1512" s="921" t="s">
        <v>988</v>
      </c>
      <c r="C1512" s="921" t="s">
        <v>985</v>
      </c>
      <c r="D1512" s="922" t="s">
        <v>986</v>
      </c>
      <c r="E1512" s="936">
        <v>1</v>
      </c>
      <c r="F1512" s="947">
        <v>44317</v>
      </c>
      <c r="G1512" s="923">
        <v>3518.4545629934564</v>
      </c>
      <c r="H1512" s="929">
        <v>8.3333333333333332E-3</v>
      </c>
      <c r="I1512" s="929">
        <v>0.21666666666666667</v>
      </c>
      <c r="J1512" s="923">
        <v>2756.1227410115407</v>
      </c>
      <c r="K1512" s="922">
        <v>1</v>
      </c>
      <c r="L1512" s="923">
        <v>2756.1227410115407</v>
      </c>
      <c r="M1512" s="923">
        <f t="shared" si="23"/>
        <v>351.84545629934564</v>
      </c>
    </row>
    <row r="1513" spans="2:13" ht="75">
      <c r="B1513" s="921" t="s">
        <v>988</v>
      </c>
      <c r="C1513" s="921" t="s">
        <v>985</v>
      </c>
      <c r="D1513" s="922" t="s">
        <v>986</v>
      </c>
      <c r="E1513" s="936">
        <v>1</v>
      </c>
      <c r="F1513" s="947">
        <v>44317</v>
      </c>
      <c r="G1513" s="923">
        <v>5837.4359795118708</v>
      </c>
      <c r="H1513" s="929">
        <v>8.3333333333333332E-3</v>
      </c>
      <c r="I1513" s="929">
        <v>0.21666666666666667</v>
      </c>
      <c r="J1513" s="923">
        <v>4572.6581839509654</v>
      </c>
      <c r="K1513" s="922">
        <v>1</v>
      </c>
      <c r="L1513" s="923">
        <v>4572.6581839509654</v>
      </c>
      <c r="M1513" s="923">
        <f t="shared" si="23"/>
        <v>583.7435979511871</v>
      </c>
    </row>
    <row r="1514" spans="2:13" ht="75">
      <c r="B1514" s="921" t="s">
        <v>988</v>
      </c>
      <c r="C1514" s="921" t="s">
        <v>985</v>
      </c>
      <c r="D1514" s="922" t="s">
        <v>986</v>
      </c>
      <c r="E1514" s="936">
        <v>1</v>
      </c>
      <c r="F1514" s="947">
        <v>44317</v>
      </c>
      <c r="G1514" s="923">
        <v>5677.506226648532</v>
      </c>
      <c r="H1514" s="929">
        <v>8.3333333333333332E-3</v>
      </c>
      <c r="I1514" s="929">
        <v>0.21666666666666667</v>
      </c>
      <c r="J1514" s="923">
        <v>4447.3798775413497</v>
      </c>
      <c r="K1514" s="922">
        <v>1</v>
      </c>
      <c r="L1514" s="923">
        <v>4447.3798775413497</v>
      </c>
      <c r="M1514" s="923">
        <f t="shared" si="23"/>
        <v>567.75062266485327</v>
      </c>
    </row>
    <row r="1515" spans="2:13" ht="75">
      <c r="B1515" s="921" t="s">
        <v>988</v>
      </c>
      <c r="C1515" s="921" t="s">
        <v>985</v>
      </c>
      <c r="D1515" s="922" t="s">
        <v>986</v>
      </c>
      <c r="E1515" s="936">
        <v>1</v>
      </c>
      <c r="F1515" s="947">
        <v>44317</v>
      </c>
      <c r="G1515" s="923">
        <v>12074.696341182089</v>
      </c>
      <c r="H1515" s="929">
        <v>8.3333333333333332E-3</v>
      </c>
      <c r="I1515" s="929">
        <v>0.21666666666666667</v>
      </c>
      <c r="J1515" s="923">
        <v>9458.5121339259695</v>
      </c>
      <c r="K1515" s="922">
        <v>1</v>
      </c>
      <c r="L1515" s="923">
        <v>9458.5121339259695</v>
      </c>
      <c r="M1515" s="923">
        <f t="shared" si="23"/>
        <v>1207.4696341182089</v>
      </c>
    </row>
    <row r="1516" spans="2:13" ht="75">
      <c r="B1516" s="921" t="s">
        <v>987</v>
      </c>
      <c r="C1516" s="921" t="s">
        <v>985</v>
      </c>
      <c r="D1516" s="922" t="s">
        <v>986</v>
      </c>
      <c r="E1516" s="936">
        <v>1</v>
      </c>
      <c r="F1516" s="947">
        <v>44317</v>
      </c>
      <c r="G1516" s="923">
        <v>7425.4806064847517</v>
      </c>
      <c r="H1516" s="929">
        <v>8.3333333333333332E-3</v>
      </c>
      <c r="I1516" s="929">
        <v>0.21666666666666667</v>
      </c>
      <c r="J1516" s="923">
        <v>5816.6264750797218</v>
      </c>
      <c r="K1516" s="922">
        <v>1</v>
      </c>
      <c r="L1516" s="923">
        <v>5816.6264750797218</v>
      </c>
      <c r="M1516" s="923">
        <f t="shared" si="23"/>
        <v>742.54806064847526</v>
      </c>
    </row>
    <row r="1517" spans="2:13" ht="75">
      <c r="B1517" s="921" t="s">
        <v>987</v>
      </c>
      <c r="C1517" s="921" t="s">
        <v>985</v>
      </c>
      <c r="D1517" s="922" t="s">
        <v>986</v>
      </c>
      <c r="E1517" s="936">
        <v>1</v>
      </c>
      <c r="F1517" s="947">
        <v>44317</v>
      </c>
      <c r="G1517" s="923">
        <v>28216.826304642054</v>
      </c>
      <c r="H1517" s="929">
        <v>8.3333333333333332E-3</v>
      </c>
      <c r="I1517" s="929">
        <v>0.21666666666666667</v>
      </c>
      <c r="J1517" s="923">
        <v>22103.180605302943</v>
      </c>
      <c r="K1517" s="922">
        <v>1</v>
      </c>
      <c r="L1517" s="923">
        <v>22103.180605302943</v>
      </c>
      <c r="M1517" s="923">
        <f t="shared" si="23"/>
        <v>2821.6826304642054</v>
      </c>
    </row>
    <row r="1518" spans="2:13" ht="75">
      <c r="B1518" s="921" t="s">
        <v>987</v>
      </c>
      <c r="C1518" s="921" t="s">
        <v>985</v>
      </c>
      <c r="D1518" s="922" t="s">
        <v>986</v>
      </c>
      <c r="E1518" s="936">
        <v>1</v>
      </c>
      <c r="F1518" s="947">
        <v>44317</v>
      </c>
      <c r="G1518" s="923">
        <v>19306.249576860355</v>
      </c>
      <c r="H1518" s="929">
        <v>8.3333333333333332E-3</v>
      </c>
      <c r="I1518" s="929">
        <v>0.21666666666666667</v>
      </c>
      <c r="J1518" s="923">
        <v>15123.228835207279</v>
      </c>
      <c r="K1518" s="922">
        <v>1</v>
      </c>
      <c r="L1518" s="923">
        <v>15123.228835207279</v>
      </c>
      <c r="M1518" s="923">
        <f t="shared" si="23"/>
        <v>1930.6249576860355</v>
      </c>
    </row>
    <row r="1519" spans="2:13" ht="75">
      <c r="B1519" s="921" t="s">
        <v>987</v>
      </c>
      <c r="C1519" s="921" t="s">
        <v>985</v>
      </c>
      <c r="D1519" s="922" t="s">
        <v>986</v>
      </c>
      <c r="E1519" s="936">
        <v>1</v>
      </c>
      <c r="F1519" s="947">
        <v>44317</v>
      </c>
      <c r="G1519" s="923">
        <v>17821.153455563403</v>
      </c>
      <c r="H1519" s="929">
        <v>8.3333333333333332E-3</v>
      </c>
      <c r="I1519" s="929">
        <v>0.21666666666666667</v>
      </c>
      <c r="J1519" s="923">
        <v>13959.903540191332</v>
      </c>
      <c r="K1519" s="922">
        <v>1</v>
      </c>
      <c r="L1519" s="923">
        <v>13959.903540191332</v>
      </c>
      <c r="M1519" s="923">
        <f t="shared" si="23"/>
        <v>1782.1153455563403</v>
      </c>
    </row>
    <row r="1520" spans="2:13" ht="75">
      <c r="B1520" s="921" t="s">
        <v>988</v>
      </c>
      <c r="C1520" s="921" t="s">
        <v>985</v>
      </c>
      <c r="D1520" s="922" t="s">
        <v>986</v>
      </c>
      <c r="E1520" s="936">
        <v>1</v>
      </c>
      <c r="F1520" s="947">
        <v>44317</v>
      </c>
      <c r="G1520" s="923">
        <v>159.92975286333893</v>
      </c>
      <c r="H1520" s="929">
        <v>8.3333333333333332E-3</v>
      </c>
      <c r="I1520" s="929">
        <v>0.21666666666666667</v>
      </c>
      <c r="J1520" s="923">
        <v>125.2783064096155</v>
      </c>
      <c r="K1520" s="922">
        <v>1</v>
      </c>
      <c r="L1520" s="923">
        <v>125.2783064096155</v>
      </c>
      <c r="M1520" s="923">
        <f t="shared" si="23"/>
        <v>15.992975286333895</v>
      </c>
    </row>
    <row r="1521" spans="2:13" ht="75">
      <c r="B1521" s="921" t="s">
        <v>988</v>
      </c>
      <c r="C1521" s="921" t="s">
        <v>985</v>
      </c>
      <c r="D1521" s="922" t="s">
        <v>986</v>
      </c>
      <c r="E1521" s="936">
        <v>1</v>
      </c>
      <c r="F1521" s="947">
        <v>44317</v>
      </c>
      <c r="G1521" s="923">
        <v>639.71901145335573</v>
      </c>
      <c r="H1521" s="929">
        <v>8.3333333333333332E-3</v>
      </c>
      <c r="I1521" s="929">
        <v>0.21666666666666667</v>
      </c>
      <c r="J1521" s="923">
        <v>501.11322563846198</v>
      </c>
      <c r="K1521" s="922">
        <v>1</v>
      </c>
      <c r="L1521" s="923">
        <v>501.11322563846198</v>
      </c>
      <c r="M1521" s="923">
        <f t="shared" si="23"/>
        <v>63.971901145335579</v>
      </c>
    </row>
    <row r="1522" spans="2:13" ht="75">
      <c r="B1522" s="921" t="s">
        <v>988</v>
      </c>
      <c r="C1522" s="921" t="s">
        <v>985</v>
      </c>
      <c r="D1522" s="922" t="s">
        <v>986</v>
      </c>
      <c r="E1522" s="936">
        <v>1</v>
      </c>
      <c r="F1522" s="947">
        <v>44317</v>
      </c>
      <c r="G1522" s="923">
        <v>3278.5599336984483</v>
      </c>
      <c r="H1522" s="929">
        <v>8.3333333333333332E-3</v>
      </c>
      <c r="I1522" s="929">
        <v>0.21666666666666667</v>
      </c>
      <c r="J1522" s="923">
        <v>2568.2052813971177</v>
      </c>
      <c r="K1522" s="922">
        <v>1</v>
      </c>
      <c r="L1522" s="923">
        <v>2568.2052813971177</v>
      </c>
      <c r="M1522" s="923">
        <f t="shared" si="23"/>
        <v>327.85599336984484</v>
      </c>
    </row>
    <row r="1523" spans="2:13" ht="75">
      <c r="B1523" s="921" t="s">
        <v>988</v>
      </c>
      <c r="C1523" s="921" t="s">
        <v>985</v>
      </c>
      <c r="D1523" s="922" t="s">
        <v>986</v>
      </c>
      <c r="E1523" s="936">
        <v>1</v>
      </c>
      <c r="F1523" s="947">
        <v>44317</v>
      </c>
      <c r="G1523" s="923">
        <v>1759.2272814967282</v>
      </c>
      <c r="H1523" s="929">
        <v>8.3333333333333332E-3</v>
      </c>
      <c r="I1523" s="929">
        <v>0.21666666666666667</v>
      </c>
      <c r="J1523" s="923">
        <v>1378.0613705057704</v>
      </c>
      <c r="K1523" s="922">
        <v>1</v>
      </c>
      <c r="L1523" s="923">
        <v>1378.0613705057704</v>
      </c>
      <c r="M1523" s="923">
        <f t="shared" si="23"/>
        <v>175.92272814967282</v>
      </c>
    </row>
    <row r="1524" spans="2:13" ht="75">
      <c r="B1524" s="921" t="s">
        <v>988</v>
      </c>
      <c r="C1524" s="921" t="s">
        <v>985</v>
      </c>
      <c r="D1524" s="922" t="s">
        <v>986</v>
      </c>
      <c r="E1524" s="936">
        <v>1</v>
      </c>
      <c r="F1524" s="947">
        <v>44317</v>
      </c>
      <c r="G1524" s="923">
        <v>319.85950572667787</v>
      </c>
      <c r="H1524" s="929">
        <v>8.3333333333333332E-3</v>
      </c>
      <c r="I1524" s="929">
        <v>0.21666666666666667</v>
      </c>
      <c r="J1524" s="923">
        <v>250.55661281923099</v>
      </c>
      <c r="K1524" s="922">
        <v>1</v>
      </c>
      <c r="L1524" s="923">
        <v>250.55661281923099</v>
      </c>
      <c r="M1524" s="923">
        <f t="shared" si="23"/>
        <v>31.98595057266779</v>
      </c>
    </row>
    <row r="1525" spans="2:13" ht="75">
      <c r="B1525" s="921" t="s">
        <v>988</v>
      </c>
      <c r="C1525" s="921" t="s">
        <v>985</v>
      </c>
      <c r="D1525" s="922" t="s">
        <v>986</v>
      </c>
      <c r="E1525" s="936">
        <v>1</v>
      </c>
      <c r="F1525" s="947">
        <v>44317</v>
      </c>
      <c r="G1525" s="923">
        <v>79.964876431669467</v>
      </c>
      <c r="H1525" s="929">
        <v>8.3333333333333332E-3</v>
      </c>
      <c r="I1525" s="929">
        <v>0.21666666666666667</v>
      </c>
      <c r="J1525" s="923">
        <v>62.639153204807748</v>
      </c>
      <c r="K1525" s="922">
        <v>1</v>
      </c>
      <c r="L1525" s="923">
        <v>62.639153204807748</v>
      </c>
      <c r="M1525" s="923">
        <f t="shared" si="23"/>
        <v>7.9964876431669474</v>
      </c>
    </row>
    <row r="1526" spans="2:13" ht="75">
      <c r="B1526" s="921" t="s">
        <v>988</v>
      </c>
      <c r="C1526" s="921" t="s">
        <v>985</v>
      </c>
      <c r="D1526" s="922" t="s">
        <v>986</v>
      </c>
      <c r="E1526" s="936">
        <v>1</v>
      </c>
      <c r="F1526" s="947">
        <v>44317</v>
      </c>
      <c r="G1526" s="923">
        <v>879.61364074836411</v>
      </c>
      <c r="H1526" s="929">
        <v>8.3333333333333332E-3</v>
      </c>
      <c r="I1526" s="929">
        <v>0.21666666666666667</v>
      </c>
      <c r="J1526" s="923">
        <v>689.03068525288518</v>
      </c>
      <c r="K1526" s="922">
        <v>1</v>
      </c>
      <c r="L1526" s="923">
        <v>689.03068525288518</v>
      </c>
      <c r="M1526" s="923">
        <f t="shared" si="23"/>
        <v>87.961364074836411</v>
      </c>
    </row>
    <row r="1527" spans="2:13" ht="75">
      <c r="B1527" s="921" t="s">
        <v>988</v>
      </c>
      <c r="C1527" s="921" t="s">
        <v>985</v>
      </c>
      <c r="D1527" s="922" t="s">
        <v>986</v>
      </c>
      <c r="E1527" s="936">
        <v>1</v>
      </c>
      <c r="F1527" s="947">
        <v>44317</v>
      </c>
      <c r="G1527" s="923">
        <v>2159.0516636550756</v>
      </c>
      <c r="H1527" s="929">
        <v>8.3333333333333332E-3</v>
      </c>
      <c r="I1527" s="929">
        <v>0.21666666666666667</v>
      </c>
      <c r="J1527" s="923">
        <v>1691.2571365298093</v>
      </c>
      <c r="K1527" s="922">
        <v>1</v>
      </c>
      <c r="L1527" s="923">
        <v>1691.2571365298093</v>
      </c>
      <c r="M1527" s="923">
        <f t="shared" si="23"/>
        <v>215.90516636550757</v>
      </c>
    </row>
    <row r="1528" spans="2:13" ht="75">
      <c r="B1528" s="921" t="s">
        <v>988</v>
      </c>
      <c r="C1528" s="921" t="s">
        <v>985</v>
      </c>
      <c r="D1528" s="922" t="s">
        <v>986</v>
      </c>
      <c r="E1528" s="936">
        <v>1</v>
      </c>
      <c r="F1528" s="947">
        <v>44317</v>
      </c>
      <c r="G1528" s="923">
        <v>239.8946292950084</v>
      </c>
      <c r="H1528" s="929">
        <v>8.3333333333333332E-3</v>
      </c>
      <c r="I1528" s="929">
        <v>0.21666666666666667</v>
      </c>
      <c r="J1528" s="923">
        <v>187.91745961442325</v>
      </c>
      <c r="K1528" s="922">
        <v>1</v>
      </c>
      <c r="L1528" s="923">
        <v>187.91745961442325</v>
      </c>
      <c r="M1528" s="923">
        <f t="shared" si="23"/>
        <v>23.989462929500842</v>
      </c>
    </row>
    <row r="1529" spans="2:13" ht="75">
      <c r="B1529" s="921" t="s">
        <v>988</v>
      </c>
      <c r="C1529" s="921" t="s">
        <v>985</v>
      </c>
      <c r="D1529" s="922" t="s">
        <v>986</v>
      </c>
      <c r="E1529" s="936">
        <v>1</v>
      </c>
      <c r="F1529" s="947">
        <v>44317</v>
      </c>
      <c r="G1529" s="923">
        <v>319.85950572667787</v>
      </c>
      <c r="H1529" s="929">
        <v>8.3333333333333332E-3</v>
      </c>
      <c r="I1529" s="929">
        <v>0.21666666666666667</v>
      </c>
      <c r="J1529" s="923">
        <v>250.55661281923099</v>
      </c>
      <c r="K1529" s="922">
        <v>1</v>
      </c>
      <c r="L1529" s="923">
        <v>250.55661281923099</v>
      </c>
      <c r="M1529" s="923">
        <f t="shared" si="23"/>
        <v>31.98595057266779</v>
      </c>
    </row>
    <row r="1530" spans="2:13" ht="75">
      <c r="B1530" s="921" t="s">
        <v>988</v>
      </c>
      <c r="C1530" s="921" t="s">
        <v>985</v>
      </c>
      <c r="D1530" s="922" t="s">
        <v>986</v>
      </c>
      <c r="E1530" s="936">
        <v>1</v>
      </c>
      <c r="F1530" s="947">
        <v>44317</v>
      </c>
      <c r="G1530" s="923">
        <v>1679.2624050650588</v>
      </c>
      <c r="H1530" s="929">
        <v>8.3333333333333332E-3</v>
      </c>
      <c r="I1530" s="929">
        <v>0.21666666666666667</v>
      </c>
      <c r="J1530" s="923">
        <v>1315.4222173009628</v>
      </c>
      <c r="K1530" s="922">
        <v>1</v>
      </c>
      <c r="L1530" s="923">
        <v>1315.4222173009628</v>
      </c>
      <c r="M1530" s="923">
        <f t="shared" si="23"/>
        <v>167.92624050650591</v>
      </c>
    </row>
    <row r="1531" spans="2:13" ht="75">
      <c r="B1531" s="921" t="s">
        <v>988</v>
      </c>
      <c r="C1531" s="921" t="s">
        <v>985</v>
      </c>
      <c r="D1531" s="922" t="s">
        <v>986</v>
      </c>
      <c r="E1531" s="936">
        <v>1</v>
      </c>
      <c r="F1531" s="947">
        <v>44317</v>
      </c>
      <c r="G1531" s="923">
        <v>1439.3677757700505</v>
      </c>
      <c r="H1531" s="929">
        <v>8.3333333333333332E-3</v>
      </c>
      <c r="I1531" s="929">
        <v>0.21666666666666667</v>
      </c>
      <c r="J1531" s="923">
        <v>1127.5047576865395</v>
      </c>
      <c r="K1531" s="922">
        <v>1</v>
      </c>
      <c r="L1531" s="923">
        <v>1127.5047576865395</v>
      </c>
      <c r="M1531" s="923">
        <f t="shared" si="23"/>
        <v>143.93677757700505</v>
      </c>
    </row>
    <row r="1532" spans="2:13" ht="75">
      <c r="B1532" s="921" t="s">
        <v>987</v>
      </c>
      <c r="C1532" s="921" t="s">
        <v>985</v>
      </c>
      <c r="D1532" s="922" t="s">
        <v>986</v>
      </c>
      <c r="E1532" s="936">
        <v>1</v>
      </c>
      <c r="F1532" s="947">
        <v>44317</v>
      </c>
      <c r="G1532" s="923">
        <v>4455.2883638908506</v>
      </c>
      <c r="H1532" s="929">
        <v>8.3333333333333332E-3</v>
      </c>
      <c r="I1532" s="929">
        <v>0.21666666666666667</v>
      </c>
      <c r="J1532" s="923">
        <v>3489.9758850478329</v>
      </c>
      <c r="K1532" s="922">
        <v>1</v>
      </c>
      <c r="L1532" s="923">
        <v>3489.9758850478329</v>
      </c>
      <c r="M1532" s="923">
        <f t="shared" si="23"/>
        <v>445.52883638908509</v>
      </c>
    </row>
    <row r="1533" spans="2:13" ht="75">
      <c r="B1533" s="921" t="s">
        <v>987</v>
      </c>
      <c r="C1533" s="921" t="s">
        <v>985</v>
      </c>
      <c r="D1533" s="922" t="s">
        <v>986</v>
      </c>
      <c r="E1533" s="936">
        <v>1</v>
      </c>
      <c r="F1533" s="947">
        <v>44317</v>
      </c>
      <c r="G1533" s="923">
        <v>44552.883638908512</v>
      </c>
      <c r="H1533" s="929">
        <v>8.3333333333333332E-3</v>
      </c>
      <c r="I1533" s="929">
        <v>0.21666666666666667</v>
      </c>
      <c r="J1533" s="923">
        <v>34899.758850478334</v>
      </c>
      <c r="K1533" s="922">
        <v>1</v>
      </c>
      <c r="L1533" s="923">
        <v>34899.758850478334</v>
      </c>
      <c r="M1533" s="923">
        <f t="shared" si="23"/>
        <v>4455.2883638908515</v>
      </c>
    </row>
    <row r="1534" spans="2:13" ht="75">
      <c r="B1534" s="921" t="s">
        <v>987</v>
      </c>
      <c r="C1534" s="921" t="s">
        <v>985</v>
      </c>
      <c r="D1534" s="922" t="s">
        <v>986</v>
      </c>
      <c r="E1534" s="936">
        <v>1</v>
      </c>
      <c r="F1534" s="947">
        <v>44317</v>
      </c>
      <c r="G1534" s="923">
        <v>69799.517700956669</v>
      </c>
      <c r="H1534" s="929">
        <v>8.3333333333333332E-3</v>
      </c>
      <c r="I1534" s="929">
        <v>0.21666666666666667</v>
      </c>
      <c r="J1534" s="923">
        <v>54676.28886574939</v>
      </c>
      <c r="K1534" s="922">
        <v>1</v>
      </c>
      <c r="L1534" s="923">
        <v>54676.28886574939</v>
      </c>
      <c r="M1534" s="923">
        <f t="shared" si="23"/>
        <v>6979.9517700956676</v>
      </c>
    </row>
    <row r="1535" spans="2:13" ht="75">
      <c r="B1535" s="921" t="s">
        <v>987</v>
      </c>
      <c r="C1535" s="921" t="s">
        <v>985</v>
      </c>
      <c r="D1535" s="922" t="s">
        <v>986</v>
      </c>
      <c r="E1535" s="936">
        <v>1</v>
      </c>
      <c r="F1535" s="947">
        <v>44317</v>
      </c>
      <c r="G1535" s="923">
        <v>92075.959520410921</v>
      </c>
      <c r="H1535" s="929">
        <v>8.3333333333333332E-3</v>
      </c>
      <c r="I1535" s="929">
        <v>0.21666666666666667</v>
      </c>
      <c r="J1535" s="923">
        <v>72126.168290988557</v>
      </c>
      <c r="K1535" s="922">
        <v>1</v>
      </c>
      <c r="L1535" s="923">
        <v>72126.168290988557</v>
      </c>
      <c r="M1535" s="923">
        <f t="shared" si="23"/>
        <v>9207.5959520410925</v>
      </c>
    </row>
    <row r="1536" spans="2:13" ht="75">
      <c r="B1536" s="921" t="s">
        <v>988</v>
      </c>
      <c r="C1536" s="921" t="s">
        <v>985</v>
      </c>
      <c r="D1536" s="922" t="s">
        <v>986</v>
      </c>
      <c r="E1536" s="936">
        <v>1</v>
      </c>
      <c r="F1536" s="947">
        <v>44317</v>
      </c>
      <c r="G1536" s="923">
        <v>559.75413502168624</v>
      </c>
      <c r="H1536" s="929">
        <v>8.3333333333333332E-3</v>
      </c>
      <c r="I1536" s="929">
        <v>0.21666666666666667</v>
      </c>
      <c r="J1536" s="923">
        <v>438.47407243365421</v>
      </c>
      <c r="K1536" s="922">
        <v>1</v>
      </c>
      <c r="L1536" s="923">
        <v>438.47407243365421</v>
      </c>
      <c r="M1536" s="923">
        <f t="shared" si="23"/>
        <v>55.975413502168628</v>
      </c>
    </row>
    <row r="1537" spans="2:13" ht="75">
      <c r="B1537" s="921" t="s">
        <v>988</v>
      </c>
      <c r="C1537" s="921" t="s">
        <v>985</v>
      </c>
      <c r="D1537" s="922" t="s">
        <v>986</v>
      </c>
      <c r="E1537" s="936">
        <v>1</v>
      </c>
      <c r="F1537" s="947">
        <v>44317</v>
      </c>
      <c r="G1537" s="923">
        <v>3038.6653044034397</v>
      </c>
      <c r="H1537" s="929">
        <v>8.3333333333333332E-3</v>
      </c>
      <c r="I1537" s="929">
        <v>0.21666666666666667</v>
      </c>
      <c r="J1537" s="923">
        <v>2380.2878217826947</v>
      </c>
      <c r="K1537" s="922">
        <v>1</v>
      </c>
      <c r="L1537" s="923">
        <v>2380.2878217826947</v>
      </c>
      <c r="M1537" s="923">
        <f t="shared" si="23"/>
        <v>303.86653044034398</v>
      </c>
    </row>
    <row r="1538" spans="2:13" ht="75">
      <c r="B1538" s="921" t="s">
        <v>988</v>
      </c>
      <c r="C1538" s="921" t="s">
        <v>985</v>
      </c>
      <c r="D1538" s="922" t="s">
        <v>986</v>
      </c>
      <c r="E1538" s="936">
        <v>1</v>
      </c>
      <c r="F1538" s="947">
        <v>44317</v>
      </c>
      <c r="G1538" s="923">
        <v>2638.8409222450923</v>
      </c>
      <c r="H1538" s="929">
        <v>8.3333333333333332E-3</v>
      </c>
      <c r="I1538" s="929">
        <v>0.21666666666666667</v>
      </c>
      <c r="J1538" s="923">
        <v>2067.0920557586555</v>
      </c>
      <c r="K1538" s="922">
        <v>1</v>
      </c>
      <c r="L1538" s="923">
        <v>2067.0920557586555</v>
      </c>
      <c r="M1538" s="923">
        <f t="shared" si="23"/>
        <v>263.88409222450923</v>
      </c>
    </row>
    <row r="1539" spans="2:13" ht="75">
      <c r="B1539" s="921" t="s">
        <v>988</v>
      </c>
      <c r="C1539" s="921" t="s">
        <v>985</v>
      </c>
      <c r="D1539" s="922" t="s">
        <v>986</v>
      </c>
      <c r="E1539" s="936">
        <v>1</v>
      </c>
      <c r="F1539" s="947">
        <v>44317</v>
      </c>
      <c r="G1539" s="923">
        <v>3998.2438215834732</v>
      </c>
      <c r="H1539" s="929">
        <v>8.3333333333333332E-3</v>
      </c>
      <c r="I1539" s="929">
        <v>0.21666666666666667</v>
      </c>
      <c r="J1539" s="923">
        <v>3131.9576602403872</v>
      </c>
      <c r="K1539" s="922">
        <v>1</v>
      </c>
      <c r="L1539" s="923">
        <v>3131.9576602403872</v>
      </c>
      <c r="M1539" s="923">
        <f t="shared" si="23"/>
        <v>399.82438215834736</v>
      </c>
    </row>
    <row r="1540" spans="2:13" ht="75">
      <c r="B1540" s="921" t="s">
        <v>984</v>
      </c>
      <c r="C1540" s="921" t="s">
        <v>985</v>
      </c>
      <c r="D1540" s="922" t="s">
        <v>986</v>
      </c>
      <c r="E1540" s="936">
        <v>1</v>
      </c>
      <c r="F1540" s="947">
        <v>44317</v>
      </c>
      <c r="G1540" s="923">
        <v>456.60349305277197</v>
      </c>
      <c r="H1540" s="929">
        <v>8.3333333333333332E-3</v>
      </c>
      <c r="I1540" s="929">
        <v>0.21666666666666667</v>
      </c>
      <c r="J1540" s="923">
        <v>357.67273622467138</v>
      </c>
      <c r="K1540" s="922">
        <v>1</v>
      </c>
      <c r="L1540" s="923">
        <v>357.67273622467138</v>
      </c>
      <c r="M1540" s="923">
        <f t="shared" si="23"/>
        <v>45.660349305277201</v>
      </c>
    </row>
    <row r="1541" spans="2:13" ht="75">
      <c r="B1541" s="921" t="s">
        <v>988</v>
      </c>
      <c r="C1541" s="921" t="s">
        <v>985</v>
      </c>
      <c r="D1541" s="922" t="s">
        <v>986</v>
      </c>
      <c r="E1541" s="936">
        <v>1</v>
      </c>
      <c r="F1541" s="947">
        <v>44317</v>
      </c>
      <c r="G1541" s="923">
        <v>79.964876431669467</v>
      </c>
      <c r="H1541" s="929">
        <v>8.3333333333333332E-3</v>
      </c>
      <c r="I1541" s="929">
        <v>0.21666666666666667</v>
      </c>
      <c r="J1541" s="923">
        <v>62.639153204807748</v>
      </c>
      <c r="K1541" s="922">
        <v>1</v>
      </c>
      <c r="L1541" s="923">
        <v>62.639153204807748</v>
      </c>
      <c r="M1541" s="923">
        <f t="shared" si="23"/>
        <v>7.9964876431669474</v>
      </c>
    </row>
    <row r="1542" spans="2:13" ht="75">
      <c r="B1542" s="921" t="s">
        <v>988</v>
      </c>
      <c r="C1542" s="921" t="s">
        <v>985</v>
      </c>
      <c r="D1542" s="922" t="s">
        <v>986</v>
      </c>
      <c r="E1542" s="936">
        <v>1</v>
      </c>
      <c r="F1542" s="947">
        <v>44317</v>
      </c>
      <c r="G1542" s="923">
        <v>959.5785171800336</v>
      </c>
      <c r="H1542" s="929">
        <v>8.3333333333333332E-3</v>
      </c>
      <c r="I1542" s="929">
        <v>0.21666666666666667</v>
      </c>
      <c r="J1542" s="923">
        <v>751.669838457693</v>
      </c>
      <c r="K1542" s="922">
        <v>1</v>
      </c>
      <c r="L1542" s="923">
        <v>751.669838457693</v>
      </c>
      <c r="M1542" s="923">
        <f t="shared" si="23"/>
        <v>95.957851718003369</v>
      </c>
    </row>
    <row r="1543" spans="2:13" ht="75">
      <c r="B1543" s="921" t="s">
        <v>988</v>
      </c>
      <c r="C1543" s="921" t="s">
        <v>985</v>
      </c>
      <c r="D1543" s="922" t="s">
        <v>986</v>
      </c>
      <c r="E1543" s="936">
        <v>1</v>
      </c>
      <c r="F1543" s="947">
        <v>44317</v>
      </c>
      <c r="G1543" s="923">
        <v>239.8946292950084</v>
      </c>
      <c r="H1543" s="929">
        <v>8.3333333333333332E-3</v>
      </c>
      <c r="I1543" s="929">
        <v>0.21666666666666667</v>
      </c>
      <c r="J1543" s="923">
        <v>187.91745961442325</v>
      </c>
      <c r="K1543" s="922">
        <v>1</v>
      </c>
      <c r="L1543" s="923">
        <v>187.91745961442325</v>
      </c>
      <c r="M1543" s="923">
        <f t="shared" si="23"/>
        <v>23.989462929500842</v>
      </c>
    </row>
    <row r="1544" spans="2:13" ht="75">
      <c r="B1544" s="921" t="s">
        <v>984</v>
      </c>
      <c r="C1544" s="921" t="s">
        <v>985</v>
      </c>
      <c r="D1544" s="922" t="s">
        <v>986</v>
      </c>
      <c r="E1544" s="936">
        <v>1</v>
      </c>
      <c r="F1544" s="947">
        <v>44317</v>
      </c>
      <c r="G1544" s="923">
        <v>456.60349305277197</v>
      </c>
      <c r="H1544" s="929">
        <v>8.3333333333333332E-3</v>
      </c>
      <c r="I1544" s="929">
        <v>0.21666666666666667</v>
      </c>
      <c r="J1544" s="923">
        <v>357.67273622467138</v>
      </c>
      <c r="K1544" s="922">
        <v>1</v>
      </c>
      <c r="L1544" s="923">
        <v>357.67273622467138</v>
      </c>
      <c r="M1544" s="923">
        <f t="shared" si="23"/>
        <v>45.660349305277201</v>
      </c>
    </row>
    <row r="1545" spans="2:13" ht="75">
      <c r="B1545" s="921" t="s">
        <v>984</v>
      </c>
      <c r="C1545" s="921" t="s">
        <v>985</v>
      </c>
      <c r="D1545" s="922" t="s">
        <v>986</v>
      </c>
      <c r="E1545" s="936">
        <v>1</v>
      </c>
      <c r="F1545" s="947">
        <v>44317</v>
      </c>
      <c r="G1545" s="923">
        <v>456.60349305277197</v>
      </c>
      <c r="H1545" s="929">
        <v>8.3333333333333332E-3</v>
      </c>
      <c r="I1545" s="929">
        <v>0.21666666666666667</v>
      </c>
      <c r="J1545" s="923">
        <v>357.67273622467138</v>
      </c>
      <c r="K1545" s="922">
        <v>1</v>
      </c>
      <c r="L1545" s="923">
        <v>357.67273622467138</v>
      </c>
      <c r="M1545" s="923">
        <f t="shared" si="23"/>
        <v>45.660349305277201</v>
      </c>
    </row>
    <row r="1546" spans="2:13" ht="75">
      <c r="B1546" s="921" t="s">
        <v>984</v>
      </c>
      <c r="C1546" s="921" t="s">
        <v>985</v>
      </c>
      <c r="D1546" s="922" t="s">
        <v>986</v>
      </c>
      <c r="E1546" s="936">
        <v>1</v>
      </c>
      <c r="F1546" s="947">
        <v>44317</v>
      </c>
      <c r="G1546" s="923">
        <v>1369.810479158316</v>
      </c>
      <c r="H1546" s="929">
        <v>8.3333333333333332E-3</v>
      </c>
      <c r="I1546" s="929">
        <v>0.21666666666666667</v>
      </c>
      <c r="J1546" s="923">
        <v>1073.0182086740142</v>
      </c>
      <c r="K1546" s="922">
        <v>1</v>
      </c>
      <c r="L1546" s="923">
        <v>1073.0182086740142</v>
      </c>
      <c r="M1546" s="923">
        <f t="shared" si="23"/>
        <v>136.9810479158316</v>
      </c>
    </row>
    <row r="1547" spans="2:13" ht="75">
      <c r="B1547" s="921" t="s">
        <v>987</v>
      </c>
      <c r="C1547" s="921" t="s">
        <v>985</v>
      </c>
      <c r="D1547" s="922" t="s">
        <v>986</v>
      </c>
      <c r="E1547" s="936">
        <v>1</v>
      </c>
      <c r="F1547" s="947">
        <v>44317</v>
      </c>
      <c r="G1547" s="923">
        <v>1485.0961212969503</v>
      </c>
      <c r="H1547" s="929">
        <v>8.3333333333333332E-3</v>
      </c>
      <c r="I1547" s="929">
        <v>0.21666666666666667</v>
      </c>
      <c r="J1547" s="923">
        <v>1163.3252950159444</v>
      </c>
      <c r="K1547" s="922">
        <v>1</v>
      </c>
      <c r="L1547" s="923">
        <v>1163.3252950159444</v>
      </c>
      <c r="M1547" s="923">
        <f t="shared" ref="M1547:M1610" si="24">IF(L1547=0,"",IF(I1547=100%,0,(H1547*12)*(G1547*E1547*K1547)))</f>
        <v>148.50961212969503</v>
      </c>
    </row>
    <row r="1548" spans="2:13" ht="75">
      <c r="B1548" s="921" t="s">
        <v>988</v>
      </c>
      <c r="C1548" s="921" t="s">
        <v>985</v>
      </c>
      <c r="D1548" s="922" t="s">
        <v>986</v>
      </c>
      <c r="E1548" s="936">
        <v>1</v>
      </c>
      <c r="F1548" s="947">
        <v>44317</v>
      </c>
      <c r="G1548" s="923">
        <v>5517.5764737851932</v>
      </c>
      <c r="H1548" s="929">
        <v>8.3333333333333332E-3</v>
      </c>
      <c r="I1548" s="929">
        <v>0.21666666666666667</v>
      </c>
      <c r="J1548" s="923">
        <v>4322.1015711317341</v>
      </c>
      <c r="K1548" s="922">
        <v>1</v>
      </c>
      <c r="L1548" s="923">
        <v>4322.1015711317341</v>
      </c>
      <c r="M1548" s="923">
        <f t="shared" si="24"/>
        <v>551.75764737851932</v>
      </c>
    </row>
    <row r="1549" spans="2:13" ht="75">
      <c r="B1549" s="921" t="s">
        <v>988</v>
      </c>
      <c r="C1549" s="921" t="s">
        <v>985</v>
      </c>
      <c r="D1549" s="922" t="s">
        <v>986</v>
      </c>
      <c r="E1549" s="936">
        <v>1</v>
      </c>
      <c r="F1549" s="947">
        <v>44317</v>
      </c>
      <c r="G1549" s="923">
        <v>879.61364074836411</v>
      </c>
      <c r="H1549" s="929">
        <v>8.3333333333333332E-3</v>
      </c>
      <c r="I1549" s="929">
        <v>0.21666666666666667</v>
      </c>
      <c r="J1549" s="923">
        <v>689.03068525288518</v>
      </c>
      <c r="K1549" s="922">
        <v>1</v>
      </c>
      <c r="L1549" s="923">
        <v>689.03068525288518</v>
      </c>
      <c r="M1549" s="923">
        <f t="shared" si="24"/>
        <v>87.961364074836411</v>
      </c>
    </row>
    <row r="1550" spans="2:13" ht="75">
      <c r="B1550" s="921" t="s">
        <v>988</v>
      </c>
      <c r="C1550" s="921" t="s">
        <v>985</v>
      </c>
      <c r="D1550" s="922" t="s">
        <v>986</v>
      </c>
      <c r="E1550" s="936">
        <v>1</v>
      </c>
      <c r="F1550" s="947">
        <v>44317</v>
      </c>
      <c r="G1550" s="923">
        <v>4318.1033273101511</v>
      </c>
      <c r="H1550" s="929">
        <v>8.3333333333333332E-3</v>
      </c>
      <c r="I1550" s="929">
        <v>0.21666666666666667</v>
      </c>
      <c r="J1550" s="923">
        <v>3382.5142730596185</v>
      </c>
      <c r="K1550" s="922">
        <v>1</v>
      </c>
      <c r="L1550" s="923">
        <v>3382.5142730596185</v>
      </c>
      <c r="M1550" s="923">
        <f t="shared" si="24"/>
        <v>431.81033273101514</v>
      </c>
    </row>
    <row r="1551" spans="2:13" ht="75">
      <c r="B1551" s="921" t="s">
        <v>988</v>
      </c>
      <c r="C1551" s="921" t="s">
        <v>985</v>
      </c>
      <c r="D1551" s="922" t="s">
        <v>986</v>
      </c>
      <c r="E1551" s="936">
        <v>1</v>
      </c>
      <c r="F1551" s="947">
        <v>44317</v>
      </c>
      <c r="G1551" s="923">
        <v>7676.6281374402688</v>
      </c>
      <c r="H1551" s="929">
        <v>8.3333333333333332E-3</v>
      </c>
      <c r="I1551" s="929">
        <v>0.21666666666666667</v>
      </c>
      <c r="J1551" s="923">
        <v>6013.358707661544</v>
      </c>
      <c r="K1551" s="922">
        <v>1</v>
      </c>
      <c r="L1551" s="923">
        <v>6013.358707661544</v>
      </c>
      <c r="M1551" s="923">
        <f t="shared" si="24"/>
        <v>767.66281374402695</v>
      </c>
    </row>
    <row r="1552" spans="2:13" ht="75">
      <c r="B1552" s="921" t="s">
        <v>984</v>
      </c>
      <c r="C1552" s="921" t="s">
        <v>985</v>
      </c>
      <c r="D1552" s="922" t="s">
        <v>986</v>
      </c>
      <c r="E1552" s="936">
        <v>1</v>
      </c>
      <c r="F1552" s="947">
        <v>44317</v>
      </c>
      <c r="G1552" s="923">
        <v>913.20698610554393</v>
      </c>
      <c r="H1552" s="929">
        <v>8.3333333333333332E-3</v>
      </c>
      <c r="I1552" s="929">
        <v>0.21666666666666667</v>
      </c>
      <c r="J1552" s="923">
        <v>715.34547244934276</v>
      </c>
      <c r="K1552" s="922">
        <v>1</v>
      </c>
      <c r="L1552" s="923">
        <v>715.34547244934276</v>
      </c>
      <c r="M1552" s="923">
        <f t="shared" si="24"/>
        <v>91.320698610554402</v>
      </c>
    </row>
    <row r="1553" spans="2:13" ht="75">
      <c r="B1553" s="921" t="s">
        <v>984</v>
      </c>
      <c r="C1553" s="921" t="s">
        <v>985</v>
      </c>
      <c r="D1553" s="922" t="s">
        <v>986</v>
      </c>
      <c r="E1553" s="936">
        <v>1</v>
      </c>
      <c r="F1553" s="947">
        <v>44317</v>
      </c>
      <c r="G1553" s="923">
        <v>913.20698610554393</v>
      </c>
      <c r="H1553" s="929">
        <v>8.3333333333333332E-3</v>
      </c>
      <c r="I1553" s="929">
        <v>0.21666666666666667</v>
      </c>
      <c r="J1553" s="923">
        <v>715.34547244934276</v>
      </c>
      <c r="K1553" s="922">
        <v>1</v>
      </c>
      <c r="L1553" s="923">
        <v>715.34547244934276</v>
      </c>
      <c r="M1553" s="923">
        <f t="shared" si="24"/>
        <v>91.320698610554402</v>
      </c>
    </row>
    <row r="1554" spans="2:13" ht="75">
      <c r="B1554" s="921" t="s">
        <v>984</v>
      </c>
      <c r="C1554" s="921" t="s">
        <v>985</v>
      </c>
      <c r="D1554" s="922" t="s">
        <v>986</v>
      </c>
      <c r="E1554" s="936">
        <v>1</v>
      </c>
      <c r="F1554" s="947">
        <v>44317</v>
      </c>
      <c r="G1554" s="923">
        <v>456.60349305277197</v>
      </c>
      <c r="H1554" s="929">
        <v>8.3333333333333332E-3</v>
      </c>
      <c r="I1554" s="929">
        <v>0.21666666666666667</v>
      </c>
      <c r="J1554" s="923">
        <v>357.67273622467138</v>
      </c>
      <c r="K1554" s="922">
        <v>1</v>
      </c>
      <c r="L1554" s="923">
        <v>357.67273622467138</v>
      </c>
      <c r="M1554" s="923">
        <f t="shared" si="24"/>
        <v>45.660349305277201</v>
      </c>
    </row>
    <row r="1555" spans="2:13" ht="75">
      <c r="B1555" s="921" t="s">
        <v>984</v>
      </c>
      <c r="C1555" s="921" t="s">
        <v>985</v>
      </c>
      <c r="D1555" s="922" t="s">
        <v>986</v>
      </c>
      <c r="E1555" s="936">
        <v>1</v>
      </c>
      <c r="F1555" s="947">
        <v>44317</v>
      </c>
      <c r="G1555" s="923">
        <v>456.60349305277197</v>
      </c>
      <c r="H1555" s="929">
        <v>8.3333333333333332E-3</v>
      </c>
      <c r="I1555" s="929">
        <v>0.21666666666666667</v>
      </c>
      <c r="J1555" s="923">
        <v>357.67273622467138</v>
      </c>
      <c r="K1555" s="922">
        <v>1</v>
      </c>
      <c r="L1555" s="923">
        <v>357.67273622467138</v>
      </c>
      <c r="M1555" s="923">
        <f t="shared" si="24"/>
        <v>45.660349305277201</v>
      </c>
    </row>
    <row r="1556" spans="2:13" ht="75">
      <c r="B1556" s="921" t="s">
        <v>988</v>
      </c>
      <c r="C1556" s="921" t="s">
        <v>985</v>
      </c>
      <c r="D1556" s="922" t="s">
        <v>986</v>
      </c>
      <c r="E1556" s="936">
        <v>1</v>
      </c>
      <c r="F1556" s="947">
        <v>44317</v>
      </c>
      <c r="G1556" s="923">
        <v>79.964876431669467</v>
      </c>
      <c r="H1556" s="929">
        <v>8.3333333333333332E-3</v>
      </c>
      <c r="I1556" s="929">
        <v>0.21666666666666667</v>
      </c>
      <c r="J1556" s="923">
        <v>62.639153204807748</v>
      </c>
      <c r="K1556" s="922">
        <v>1</v>
      </c>
      <c r="L1556" s="923">
        <v>62.639153204807748</v>
      </c>
      <c r="M1556" s="923">
        <f t="shared" si="24"/>
        <v>7.9964876431669474</v>
      </c>
    </row>
    <row r="1557" spans="2:13" ht="75">
      <c r="B1557" s="921" t="s">
        <v>988</v>
      </c>
      <c r="C1557" s="921" t="s">
        <v>985</v>
      </c>
      <c r="D1557" s="922" t="s">
        <v>986</v>
      </c>
      <c r="E1557" s="936">
        <v>1</v>
      </c>
      <c r="F1557" s="947">
        <v>44317</v>
      </c>
      <c r="G1557" s="923">
        <v>8876.10128391531</v>
      </c>
      <c r="H1557" s="929">
        <v>8.3333333333333332E-3</v>
      </c>
      <c r="I1557" s="929">
        <v>0.21666666666666667</v>
      </c>
      <c r="J1557" s="923">
        <v>6952.9460057336591</v>
      </c>
      <c r="K1557" s="922">
        <v>1</v>
      </c>
      <c r="L1557" s="923">
        <v>6952.9460057336591</v>
      </c>
      <c r="M1557" s="923">
        <f t="shared" si="24"/>
        <v>887.61012839153102</v>
      </c>
    </row>
    <row r="1558" spans="2:13" ht="75">
      <c r="B1558" s="921" t="s">
        <v>988</v>
      </c>
      <c r="C1558" s="921" t="s">
        <v>985</v>
      </c>
      <c r="D1558" s="922" t="s">
        <v>986</v>
      </c>
      <c r="E1558" s="936">
        <v>1</v>
      </c>
      <c r="F1558" s="947">
        <v>44317</v>
      </c>
      <c r="G1558" s="923">
        <v>1839.1921579283978</v>
      </c>
      <c r="H1558" s="929">
        <v>8.3333333333333332E-3</v>
      </c>
      <c r="I1558" s="929">
        <v>0.21666666666666667</v>
      </c>
      <c r="J1558" s="923">
        <v>1440.7005237105782</v>
      </c>
      <c r="K1558" s="922">
        <v>1</v>
      </c>
      <c r="L1558" s="923">
        <v>1440.7005237105782</v>
      </c>
      <c r="M1558" s="923">
        <f t="shared" si="24"/>
        <v>183.91921579283979</v>
      </c>
    </row>
    <row r="1559" spans="2:13" ht="75">
      <c r="B1559" s="921" t="s">
        <v>988</v>
      </c>
      <c r="C1559" s="921" t="s">
        <v>985</v>
      </c>
      <c r="D1559" s="922" t="s">
        <v>986</v>
      </c>
      <c r="E1559" s="936">
        <v>1</v>
      </c>
      <c r="F1559" s="947">
        <v>44317</v>
      </c>
      <c r="G1559" s="923">
        <v>2079.0867872234062</v>
      </c>
      <c r="H1559" s="929">
        <v>8.3333333333333332E-3</v>
      </c>
      <c r="I1559" s="929">
        <v>0.21666666666666667</v>
      </c>
      <c r="J1559" s="923">
        <v>1628.6179833250014</v>
      </c>
      <c r="K1559" s="922">
        <v>1</v>
      </c>
      <c r="L1559" s="923">
        <v>1628.6179833250014</v>
      </c>
      <c r="M1559" s="923">
        <f t="shared" si="24"/>
        <v>207.90867872234062</v>
      </c>
    </row>
    <row r="1560" spans="2:13" ht="75">
      <c r="B1560" s="921" t="s">
        <v>988</v>
      </c>
      <c r="C1560" s="921" t="s">
        <v>985</v>
      </c>
      <c r="D1560" s="922" t="s">
        <v>986</v>
      </c>
      <c r="E1560" s="936">
        <v>1</v>
      </c>
      <c r="F1560" s="947">
        <v>44317</v>
      </c>
      <c r="G1560" s="923">
        <v>16952.553803513925</v>
      </c>
      <c r="H1560" s="929">
        <v>8.3333333333333332E-3</v>
      </c>
      <c r="I1560" s="929">
        <v>0.21666666666666667</v>
      </c>
      <c r="J1560" s="923">
        <v>13279.500479419241</v>
      </c>
      <c r="K1560" s="922">
        <v>1</v>
      </c>
      <c r="L1560" s="923">
        <v>13279.500479419241</v>
      </c>
      <c r="M1560" s="923">
        <f t="shared" si="24"/>
        <v>1695.2553803513927</v>
      </c>
    </row>
    <row r="1561" spans="2:13" ht="75">
      <c r="B1561" s="921" t="s">
        <v>996</v>
      </c>
      <c r="C1561" s="921" t="s">
        <v>985</v>
      </c>
      <c r="D1561" s="922" t="s">
        <v>994</v>
      </c>
      <c r="E1561" s="936">
        <v>0</v>
      </c>
      <c r="F1561" s="947">
        <v>44317</v>
      </c>
      <c r="G1561" s="923">
        <v>396.05789473684206</v>
      </c>
      <c r="H1561" s="929">
        <v>8.3333333333333332E-3</v>
      </c>
      <c r="I1561" s="929">
        <v>0.21666666666666667</v>
      </c>
      <c r="J1561" s="923">
        <v>310.24535087719295</v>
      </c>
      <c r="K1561" s="922">
        <v>1</v>
      </c>
      <c r="L1561" s="923">
        <v>0</v>
      </c>
      <c r="M1561" s="923" t="str">
        <f t="shared" si="24"/>
        <v/>
      </c>
    </row>
    <row r="1562" spans="2:13" ht="75">
      <c r="B1562" s="921" t="s">
        <v>984</v>
      </c>
      <c r="C1562" s="921" t="s">
        <v>985</v>
      </c>
      <c r="D1562" s="922" t="s">
        <v>986</v>
      </c>
      <c r="E1562" s="936">
        <v>1</v>
      </c>
      <c r="F1562" s="947">
        <v>44317</v>
      </c>
      <c r="G1562" s="923">
        <v>456.60349305277197</v>
      </c>
      <c r="H1562" s="929">
        <v>8.3333333333333332E-3</v>
      </c>
      <c r="I1562" s="929">
        <v>0.21666666666666667</v>
      </c>
      <c r="J1562" s="923">
        <v>357.67273622467138</v>
      </c>
      <c r="K1562" s="922">
        <v>1</v>
      </c>
      <c r="L1562" s="923">
        <v>357.67273622467138</v>
      </c>
      <c r="M1562" s="923">
        <f t="shared" si="24"/>
        <v>45.660349305277201</v>
      </c>
    </row>
    <row r="1563" spans="2:13" ht="75">
      <c r="B1563" s="921" t="s">
        <v>984</v>
      </c>
      <c r="C1563" s="921" t="s">
        <v>985</v>
      </c>
      <c r="D1563" s="922" t="s">
        <v>986</v>
      </c>
      <c r="E1563" s="936">
        <v>1</v>
      </c>
      <c r="F1563" s="947">
        <v>44317</v>
      </c>
      <c r="G1563" s="923">
        <v>456.60349305277197</v>
      </c>
      <c r="H1563" s="929">
        <v>8.3333333333333332E-3</v>
      </c>
      <c r="I1563" s="929">
        <v>0.21666666666666667</v>
      </c>
      <c r="J1563" s="923">
        <v>357.67273622467138</v>
      </c>
      <c r="K1563" s="922">
        <v>1</v>
      </c>
      <c r="L1563" s="923">
        <v>357.67273622467138</v>
      </c>
      <c r="M1563" s="923">
        <f t="shared" si="24"/>
        <v>45.660349305277201</v>
      </c>
    </row>
    <row r="1564" spans="2:13" ht="75">
      <c r="B1564" s="921" t="s">
        <v>988</v>
      </c>
      <c r="C1564" s="921" t="s">
        <v>985</v>
      </c>
      <c r="D1564" s="922" t="s">
        <v>986</v>
      </c>
      <c r="E1564" s="936">
        <v>1</v>
      </c>
      <c r="F1564" s="947">
        <v>44317</v>
      </c>
      <c r="G1564" s="923">
        <v>6876.9793731235741</v>
      </c>
      <c r="H1564" s="929">
        <v>8.3333333333333332E-3</v>
      </c>
      <c r="I1564" s="929">
        <v>0.21666666666666667</v>
      </c>
      <c r="J1564" s="923">
        <v>5386.9671756134667</v>
      </c>
      <c r="K1564" s="922">
        <v>1</v>
      </c>
      <c r="L1564" s="923">
        <v>5386.9671756134667</v>
      </c>
      <c r="M1564" s="923">
        <f t="shared" si="24"/>
        <v>687.69793731235745</v>
      </c>
    </row>
    <row r="1565" spans="2:13" ht="75">
      <c r="B1565" s="921" t="s">
        <v>988</v>
      </c>
      <c r="C1565" s="921" t="s">
        <v>985</v>
      </c>
      <c r="D1565" s="922" t="s">
        <v>986</v>
      </c>
      <c r="E1565" s="936">
        <v>1</v>
      </c>
      <c r="F1565" s="947">
        <v>44317</v>
      </c>
      <c r="G1565" s="923">
        <v>3038.6653044034397</v>
      </c>
      <c r="H1565" s="929">
        <v>8.3333333333333332E-3</v>
      </c>
      <c r="I1565" s="929">
        <v>0.21666666666666667</v>
      </c>
      <c r="J1565" s="923">
        <v>2380.2878217826947</v>
      </c>
      <c r="K1565" s="922">
        <v>1</v>
      </c>
      <c r="L1565" s="923">
        <v>2380.2878217826947</v>
      </c>
      <c r="M1565" s="923">
        <f t="shared" si="24"/>
        <v>303.86653044034398</v>
      </c>
    </row>
    <row r="1566" spans="2:13" ht="75">
      <c r="B1566" s="921" t="s">
        <v>988</v>
      </c>
      <c r="C1566" s="921" t="s">
        <v>985</v>
      </c>
      <c r="D1566" s="922" t="s">
        <v>986</v>
      </c>
      <c r="E1566" s="936">
        <v>1</v>
      </c>
      <c r="F1566" s="947">
        <v>44317</v>
      </c>
      <c r="G1566" s="923">
        <v>3438.489686561787</v>
      </c>
      <c r="H1566" s="929">
        <v>8.3333333333333332E-3</v>
      </c>
      <c r="I1566" s="929">
        <v>0.21666666666666667</v>
      </c>
      <c r="J1566" s="923">
        <v>2693.4835878067333</v>
      </c>
      <c r="K1566" s="922">
        <v>1</v>
      </c>
      <c r="L1566" s="923">
        <v>2693.4835878067333</v>
      </c>
      <c r="M1566" s="923">
        <f t="shared" si="24"/>
        <v>343.84896865617873</v>
      </c>
    </row>
    <row r="1567" spans="2:13" ht="75">
      <c r="B1567" s="921" t="s">
        <v>988</v>
      </c>
      <c r="C1567" s="921" t="s">
        <v>985</v>
      </c>
      <c r="D1567" s="922" t="s">
        <v>986</v>
      </c>
      <c r="E1567" s="936">
        <v>1</v>
      </c>
      <c r="F1567" s="947">
        <v>44317</v>
      </c>
      <c r="G1567" s="923">
        <v>15433.221151312207</v>
      </c>
      <c r="H1567" s="929">
        <v>8.3333333333333332E-3</v>
      </c>
      <c r="I1567" s="929">
        <v>0.21666666666666667</v>
      </c>
      <c r="J1567" s="923">
        <v>12089.356568527895</v>
      </c>
      <c r="K1567" s="922">
        <v>1</v>
      </c>
      <c r="L1567" s="923">
        <v>12089.356568527895</v>
      </c>
      <c r="M1567" s="923">
        <f t="shared" si="24"/>
        <v>1543.3221151312209</v>
      </c>
    </row>
    <row r="1568" spans="2:13" ht="75">
      <c r="B1568" s="921" t="s">
        <v>988</v>
      </c>
      <c r="C1568" s="921" t="s">
        <v>985</v>
      </c>
      <c r="D1568" s="922" t="s">
        <v>986</v>
      </c>
      <c r="E1568" s="936">
        <v>1</v>
      </c>
      <c r="F1568" s="947">
        <v>44317</v>
      </c>
      <c r="G1568" s="923">
        <v>239.8946292950084</v>
      </c>
      <c r="H1568" s="929">
        <v>8.3333333333333332E-3</v>
      </c>
      <c r="I1568" s="929">
        <v>0.21666666666666667</v>
      </c>
      <c r="J1568" s="923">
        <v>187.91745961442325</v>
      </c>
      <c r="K1568" s="922">
        <v>1</v>
      </c>
      <c r="L1568" s="923">
        <v>187.91745961442325</v>
      </c>
      <c r="M1568" s="923">
        <f t="shared" si="24"/>
        <v>23.989462929500842</v>
      </c>
    </row>
    <row r="1569" spans="2:13" ht="75">
      <c r="B1569" s="921" t="s">
        <v>988</v>
      </c>
      <c r="C1569" s="921" t="s">
        <v>985</v>
      </c>
      <c r="D1569" s="922" t="s">
        <v>986</v>
      </c>
      <c r="E1569" s="936">
        <v>1</v>
      </c>
      <c r="F1569" s="947">
        <v>44317</v>
      </c>
      <c r="G1569" s="923">
        <v>79.964876431669467</v>
      </c>
      <c r="H1569" s="929">
        <v>8.3333333333333332E-3</v>
      </c>
      <c r="I1569" s="929">
        <v>0.21666666666666667</v>
      </c>
      <c r="J1569" s="923">
        <v>62.639153204807748</v>
      </c>
      <c r="K1569" s="922">
        <v>1</v>
      </c>
      <c r="L1569" s="923">
        <v>62.639153204807748</v>
      </c>
      <c r="M1569" s="923">
        <f t="shared" si="24"/>
        <v>7.9964876431669474</v>
      </c>
    </row>
    <row r="1570" spans="2:13" ht="75">
      <c r="B1570" s="921" t="s">
        <v>988</v>
      </c>
      <c r="C1570" s="921" t="s">
        <v>985</v>
      </c>
      <c r="D1570" s="922" t="s">
        <v>986</v>
      </c>
      <c r="E1570" s="936">
        <v>1</v>
      </c>
      <c r="F1570" s="947">
        <v>44317</v>
      </c>
      <c r="G1570" s="923">
        <v>3358.5248101301177</v>
      </c>
      <c r="H1570" s="929">
        <v>8.3333333333333332E-3</v>
      </c>
      <c r="I1570" s="929">
        <v>0.21666666666666667</v>
      </c>
      <c r="J1570" s="923">
        <v>2630.8444346019255</v>
      </c>
      <c r="K1570" s="922">
        <v>1</v>
      </c>
      <c r="L1570" s="923">
        <v>2630.8444346019255</v>
      </c>
      <c r="M1570" s="923">
        <f t="shared" si="24"/>
        <v>335.85248101301181</v>
      </c>
    </row>
    <row r="1571" spans="2:13" ht="75">
      <c r="B1571" s="921" t="s">
        <v>988</v>
      </c>
      <c r="C1571" s="921" t="s">
        <v>985</v>
      </c>
      <c r="D1571" s="922" t="s">
        <v>986</v>
      </c>
      <c r="E1571" s="936">
        <v>1</v>
      </c>
      <c r="F1571" s="947">
        <v>44317</v>
      </c>
      <c r="G1571" s="923">
        <v>12394.555846908768</v>
      </c>
      <c r="H1571" s="929">
        <v>8.3333333333333332E-3</v>
      </c>
      <c r="I1571" s="929">
        <v>0.21666666666666667</v>
      </c>
      <c r="J1571" s="923">
        <v>9709.0687467452008</v>
      </c>
      <c r="K1571" s="922">
        <v>1</v>
      </c>
      <c r="L1571" s="923">
        <v>9709.0687467452008</v>
      </c>
      <c r="M1571" s="923">
        <f t="shared" si="24"/>
        <v>1239.455584690877</v>
      </c>
    </row>
    <row r="1572" spans="2:13" ht="75">
      <c r="B1572" s="921" t="s">
        <v>988</v>
      </c>
      <c r="C1572" s="921" t="s">
        <v>985</v>
      </c>
      <c r="D1572" s="922" t="s">
        <v>986</v>
      </c>
      <c r="E1572" s="936">
        <v>1</v>
      </c>
      <c r="F1572" s="947">
        <v>44317</v>
      </c>
      <c r="G1572" s="923">
        <v>26228.479469587586</v>
      </c>
      <c r="H1572" s="929">
        <v>8.3333333333333332E-3</v>
      </c>
      <c r="I1572" s="929">
        <v>0.21666666666666667</v>
      </c>
      <c r="J1572" s="923">
        <v>20545.642251176941</v>
      </c>
      <c r="K1572" s="922">
        <v>1</v>
      </c>
      <c r="L1572" s="923">
        <v>20545.642251176941</v>
      </c>
      <c r="M1572" s="923">
        <f t="shared" si="24"/>
        <v>2622.8479469587587</v>
      </c>
    </row>
    <row r="1573" spans="2:13" ht="75">
      <c r="B1573" s="921" t="s">
        <v>988</v>
      </c>
      <c r="C1573" s="921" t="s">
        <v>985</v>
      </c>
      <c r="D1573" s="922" t="s">
        <v>986</v>
      </c>
      <c r="E1573" s="936">
        <v>1</v>
      </c>
      <c r="F1573" s="947">
        <v>44317</v>
      </c>
      <c r="G1573" s="923">
        <v>11754.836835455411</v>
      </c>
      <c r="H1573" s="929">
        <v>8.3333333333333332E-3</v>
      </c>
      <c r="I1573" s="929">
        <v>0.21666666666666667</v>
      </c>
      <c r="J1573" s="923">
        <v>9207.9555211067382</v>
      </c>
      <c r="K1573" s="922">
        <v>1</v>
      </c>
      <c r="L1573" s="923">
        <v>9207.9555211067382</v>
      </c>
      <c r="M1573" s="923">
        <f t="shared" si="24"/>
        <v>1175.4836835455412</v>
      </c>
    </row>
    <row r="1574" spans="2:13" ht="75">
      <c r="B1574" s="921" t="s">
        <v>988</v>
      </c>
      <c r="C1574" s="921" t="s">
        <v>985</v>
      </c>
      <c r="D1574" s="922" t="s">
        <v>986</v>
      </c>
      <c r="E1574" s="936">
        <v>1</v>
      </c>
      <c r="F1574" s="947">
        <v>44317</v>
      </c>
      <c r="G1574" s="923">
        <v>79.964876431669467</v>
      </c>
      <c r="H1574" s="929">
        <v>8.3333333333333332E-3</v>
      </c>
      <c r="I1574" s="929">
        <v>0.21666666666666667</v>
      </c>
      <c r="J1574" s="923">
        <v>62.639153204807748</v>
      </c>
      <c r="K1574" s="922">
        <v>1</v>
      </c>
      <c r="L1574" s="923">
        <v>62.639153204807748</v>
      </c>
      <c r="M1574" s="923">
        <f t="shared" si="24"/>
        <v>7.9964876431669474</v>
      </c>
    </row>
    <row r="1575" spans="2:13" ht="75">
      <c r="B1575" s="921" t="s">
        <v>988</v>
      </c>
      <c r="C1575" s="921" t="s">
        <v>985</v>
      </c>
      <c r="D1575" s="922" t="s">
        <v>986</v>
      </c>
      <c r="E1575" s="936">
        <v>1</v>
      </c>
      <c r="F1575" s="947">
        <v>44317</v>
      </c>
      <c r="G1575" s="923">
        <v>79.964876431669467</v>
      </c>
      <c r="H1575" s="929">
        <v>8.3333333333333332E-3</v>
      </c>
      <c r="I1575" s="929">
        <v>0.21666666666666667</v>
      </c>
      <c r="J1575" s="923">
        <v>62.639153204807748</v>
      </c>
      <c r="K1575" s="922">
        <v>1</v>
      </c>
      <c r="L1575" s="923">
        <v>62.639153204807748</v>
      </c>
      <c r="M1575" s="923">
        <f t="shared" si="24"/>
        <v>7.9964876431669474</v>
      </c>
    </row>
    <row r="1576" spans="2:13" ht="75">
      <c r="B1576" s="921" t="s">
        <v>988</v>
      </c>
      <c r="C1576" s="921" t="s">
        <v>985</v>
      </c>
      <c r="D1576" s="922" t="s">
        <v>986</v>
      </c>
      <c r="E1576" s="936">
        <v>1</v>
      </c>
      <c r="F1576" s="947">
        <v>44317</v>
      </c>
      <c r="G1576" s="923">
        <v>5357.6467209218545</v>
      </c>
      <c r="H1576" s="929">
        <v>8.3333333333333332E-3</v>
      </c>
      <c r="I1576" s="929">
        <v>0.21666666666666667</v>
      </c>
      <c r="J1576" s="923">
        <v>4196.8232647221193</v>
      </c>
      <c r="K1576" s="922">
        <v>1</v>
      </c>
      <c r="L1576" s="923">
        <v>4196.8232647221193</v>
      </c>
      <c r="M1576" s="923">
        <f t="shared" si="24"/>
        <v>535.76467209218549</v>
      </c>
    </row>
    <row r="1577" spans="2:13" ht="75">
      <c r="B1577" s="921" t="s">
        <v>988</v>
      </c>
      <c r="C1577" s="921" t="s">
        <v>985</v>
      </c>
      <c r="D1577" s="922" t="s">
        <v>986</v>
      </c>
      <c r="E1577" s="936">
        <v>1</v>
      </c>
      <c r="F1577" s="947">
        <v>44317</v>
      </c>
      <c r="G1577" s="923">
        <v>4158.1735744468124</v>
      </c>
      <c r="H1577" s="929">
        <v>8.3333333333333332E-3</v>
      </c>
      <c r="I1577" s="929">
        <v>0.21666666666666667</v>
      </c>
      <c r="J1577" s="923">
        <v>3257.2359666500029</v>
      </c>
      <c r="K1577" s="922">
        <v>1</v>
      </c>
      <c r="L1577" s="923">
        <v>3257.2359666500029</v>
      </c>
      <c r="M1577" s="923">
        <f t="shared" si="24"/>
        <v>415.81735744468125</v>
      </c>
    </row>
    <row r="1578" spans="2:13" ht="75">
      <c r="B1578" s="921" t="s">
        <v>988</v>
      </c>
      <c r="C1578" s="921" t="s">
        <v>985</v>
      </c>
      <c r="D1578" s="922" t="s">
        <v>986</v>
      </c>
      <c r="E1578" s="936">
        <v>1</v>
      </c>
      <c r="F1578" s="947">
        <v>44317</v>
      </c>
      <c r="G1578" s="923">
        <v>18631.816208578985</v>
      </c>
      <c r="H1578" s="929">
        <v>8.3333333333333332E-3</v>
      </c>
      <c r="I1578" s="929">
        <v>0.21666666666666667</v>
      </c>
      <c r="J1578" s="923">
        <v>14594.922696720205</v>
      </c>
      <c r="K1578" s="922">
        <v>1</v>
      </c>
      <c r="L1578" s="923">
        <v>14594.922696720205</v>
      </c>
      <c r="M1578" s="923">
        <f t="shared" si="24"/>
        <v>1863.1816208578985</v>
      </c>
    </row>
    <row r="1579" spans="2:13" ht="75">
      <c r="B1579" s="921" t="s">
        <v>988</v>
      </c>
      <c r="C1579" s="921" t="s">
        <v>985</v>
      </c>
      <c r="D1579" s="922" t="s">
        <v>986</v>
      </c>
      <c r="E1579" s="936">
        <v>1</v>
      </c>
      <c r="F1579" s="947">
        <v>44317</v>
      </c>
      <c r="G1579" s="923">
        <v>4557.9979566051597</v>
      </c>
      <c r="H1579" s="929">
        <v>8.3333333333333332E-3</v>
      </c>
      <c r="I1579" s="929">
        <v>0.21666666666666667</v>
      </c>
      <c r="J1579" s="923">
        <v>3570.431732674042</v>
      </c>
      <c r="K1579" s="922">
        <v>1</v>
      </c>
      <c r="L1579" s="923">
        <v>3570.431732674042</v>
      </c>
      <c r="M1579" s="923">
        <f t="shared" si="24"/>
        <v>455.799795660516</v>
      </c>
    </row>
    <row r="1580" spans="2:13" ht="75">
      <c r="B1580" s="921" t="s">
        <v>987</v>
      </c>
      <c r="C1580" s="921" t="s">
        <v>985</v>
      </c>
      <c r="D1580" s="922" t="s">
        <v>986</v>
      </c>
      <c r="E1580" s="936">
        <v>1</v>
      </c>
      <c r="F1580" s="947">
        <v>44317</v>
      </c>
      <c r="G1580" s="923">
        <v>1485.0961212969503</v>
      </c>
      <c r="H1580" s="929">
        <v>8.3333333333333332E-3</v>
      </c>
      <c r="I1580" s="929">
        <v>0.21666666666666667</v>
      </c>
      <c r="J1580" s="923">
        <v>1163.3252950159444</v>
      </c>
      <c r="K1580" s="922">
        <v>1</v>
      </c>
      <c r="L1580" s="923">
        <v>1163.3252950159444</v>
      </c>
      <c r="M1580" s="923">
        <f t="shared" si="24"/>
        <v>148.50961212969503</v>
      </c>
    </row>
    <row r="1581" spans="2:13" ht="75">
      <c r="B1581" s="921" t="s">
        <v>988</v>
      </c>
      <c r="C1581" s="921" t="s">
        <v>985</v>
      </c>
      <c r="D1581" s="922" t="s">
        <v>986</v>
      </c>
      <c r="E1581" s="936">
        <v>1</v>
      </c>
      <c r="F1581" s="947">
        <v>44317</v>
      </c>
      <c r="G1581" s="923">
        <v>79.964876431669467</v>
      </c>
      <c r="H1581" s="929">
        <v>8.3333333333333332E-3</v>
      </c>
      <c r="I1581" s="929">
        <v>0.21666666666666667</v>
      </c>
      <c r="J1581" s="923">
        <v>62.639153204807748</v>
      </c>
      <c r="K1581" s="922">
        <v>1</v>
      </c>
      <c r="L1581" s="923">
        <v>62.639153204807748</v>
      </c>
      <c r="M1581" s="923">
        <f t="shared" si="24"/>
        <v>7.9964876431669474</v>
      </c>
    </row>
    <row r="1582" spans="2:13" ht="75">
      <c r="B1582" s="921" t="s">
        <v>988</v>
      </c>
      <c r="C1582" s="921" t="s">
        <v>985</v>
      </c>
      <c r="D1582" s="922" t="s">
        <v>986</v>
      </c>
      <c r="E1582" s="936">
        <v>1</v>
      </c>
      <c r="F1582" s="947">
        <v>44317</v>
      </c>
      <c r="G1582" s="923">
        <v>399.82438215834736</v>
      </c>
      <c r="H1582" s="929">
        <v>8.3333333333333332E-3</v>
      </c>
      <c r="I1582" s="929">
        <v>0.21666666666666667</v>
      </c>
      <c r="J1582" s="923">
        <v>313.19576602403879</v>
      </c>
      <c r="K1582" s="922">
        <v>1</v>
      </c>
      <c r="L1582" s="923">
        <v>313.19576602403879</v>
      </c>
      <c r="M1582" s="923">
        <f t="shared" si="24"/>
        <v>39.98243821583474</v>
      </c>
    </row>
    <row r="1583" spans="2:13" ht="75">
      <c r="B1583" s="921" t="s">
        <v>988</v>
      </c>
      <c r="C1583" s="921" t="s">
        <v>985</v>
      </c>
      <c r="D1583" s="922" t="s">
        <v>986</v>
      </c>
      <c r="E1583" s="936">
        <v>1</v>
      </c>
      <c r="F1583" s="947">
        <v>44317</v>
      </c>
      <c r="G1583" s="923">
        <v>17352.378185672274</v>
      </c>
      <c r="H1583" s="929">
        <v>8.3333333333333332E-3</v>
      </c>
      <c r="I1583" s="929">
        <v>0.21666666666666667</v>
      </c>
      <c r="J1583" s="923">
        <v>13592.696245443281</v>
      </c>
      <c r="K1583" s="922">
        <v>1</v>
      </c>
      <c r="L1583" s="923">
        <v>13592.696245443281</v>
      </c>
      <c r="M1583" s="923">
        <f t="shared" si="24"/>
        <v>1735.2378185672276</v>
      </c>
    </row>
    <row r="1584" spans="2:13" ht="75">
      <c r="B1584" s="921" t="s">
        <v>988</v>
      </c>
      <c r="C1584" s="921" t="s">
        <v>985</v>
      </c>
      <c r="D1584" s="922" t="s">
        <v>986</v>
      </c>
      <c r="E1584" s="936">
        <v>1</v>
      </c>
      <c r="F1584" s="947">
        <v>44317</v>
      </c>
      <c r="G1584" s="923">
        <v>7516.69838457693</v>
      </c>
      <c r="H1584" s="929">
        <v>8.3333333333333332E-3</v>
      </c>
      <c r="I1584" s="929">
        <v>0.21666666666666667</v>
      </c>
      <c r="J1584" s="923">
        <v>5888.0804012519284</v>
      </c>
      <c r="K1584" s="922">
        <v>1</v>
      </c>
      <c r="L1584" s="923">
        <v>5888.0804012519284</v>
      </c>
      <c r="M1584" s="923">
        <f t="shared" si="24"/>
        <v>751.669838457693</v>
      </c>
    </row>
    <row r="1585" spans="2:13" ht="75">
      <c r="B1585" s="921" t="s">
        <v>988</v>
      </c>
      <c r="C1585" s="921" t="s">
        <v>985</v>
      </c>
      <c r="D1585" s="922" t="s">
        <v>986</v>
      </c>
      <c r="E1585" s="936">
        <v>1</v>
      </c>
      <c r="F1585" s="947">
        <v>44317</v>
      </c>
      <c r="G1585" s="923">
        <v>53176.642827060197</v>
      </c>
      <c r="H1585" s="929">
        <v>8.3333333333333332E-3</v>
      </c>
      <c r="I1585" s="929">
        <v>0.21666666666666667</v>
      </c>
      <c r="J1585" s="923">
        <v>41655.036881197157</v>
      </c>
      <c r="K1585" s="922">
        <v>1</v>
      </c>
      <c r="L1585" s="923">
        <v>41655.036881197157</v>
      </c>
      <c r="M1585" s="923">
        <f t="shared" si="24"/>
        <v>5317.6642827060205</v>
      </c>
    </row>
    <row r="1586" spans="2:13" ht="75">
      <c r="B1586" s="921" t="s">
        <v>988</v>
      </c>
      <c r="C1586" s="921" t="s">
        <v>985</v>
      </c>
      <c r="D1586" s="922" t="s">
        <v>986</v>
      </c>
      <c r="E1586" s="936">
        <v>1</v>
      </c>
      <c r="F1586" s="947">
        <v>44317</v>
      </c>
      <c r="G1586" s="923">
        <v>28067.671627515982</v>
      </c>
      <c r="H1586" s="929">
        <v>8.3333333333333332E-3</v>
      </c>
      <c r="I1586" s="929">
        <v>0.21666666666666667</v>
      </c>
      <c r="J1586" s="923">
        <v>21986.342774887518</v>
      </c>
      <c r="K1586" s="922">
        <v>1</v>
      </c>
      <c r="L1586" s="923">
        <v>21986.342774887518</v>
      </c>
      <c r="M1586" s="923">
        <f t="shared" si="24"/>
        <v>2806.7671627515983</v>
      </c>
    </row>
    <row r="1587" spans="2:13" ht="75">
      <c r="B1587" s="921" t="s">
        <v>988</v>
      </c>
      <c r="C1587" s="921" t="s">
        <v>985</v>
      </c>
      <c r="D1587" s="922" t="s">
        <v>986</v>
      </c>
      <c r="E1587" s="936">
        <v>1</v>
      </c>
      <c r="F1587" s="947">
        <v>44317</v>
      </c>
      <c r="G1587" s="923">
        <v>479.7892585900168</v>
      </c>
      <c r="H1587" s="929">
        <v>8.3333333333333332E-3</v>
      </c>
      <c r="I1587" s="929">
        <v>0.21666666666666667</v>
      </c>
      <c r="J1587" s="923">
        <v>375.8349192288465</v>
      </c>
      <c r="K1587" s="922">
        <v>1</v>
      </c>
      <c r="L1587" s="923">
        <v>375.8349192288465</v>
      </c>
      <c r="M1587" s="923">
        <f t="shared" si="24"/>
        <v>47.978925859001684</v>
      </c>
    </row>
    <row r="1588" spans="2:13" ht="75">
      <c r="B1588" s="921" t="s">
        <v>988</v>
      </c>
      <c r="C1588" s="921" t="s">
        <v>985</v>
      </c>
      <c r="D1588" s="922" t="s">
        <v>986</v>
      </c>
      <c r="E1588" s="936">
        <v>1</v>
      </c>
      <c r="F1588" s="947">
        <v>44317</v>
      </c>
      <c r="G1588" s="923">
        <v>1279.4380229067115</v>
      </c>
      <c r="H1588" s="929">
        <v>8.3333333333333332E-3</v>
      </c>
      <c r="I1588" s="929">
        <v>0.21666666666666667</v>
      </c>
      <c r="J1588" s="923">
        <v>1002.226451276924</v>
      </c>
      <c r="K1588" s="922">
        <v>1</v>
      </c>
      <c r="L1588" s="923">
        <v>1002.226451276924</v>
      </c>
      <c r="M1588" s="923">
        <f t="shared" si="24"/>
        <v>127.94380229067116</v>
      </c>
    </row>
    <row r="1589" spans="2:13" ht="75">
      <c r="B1589" s="921" t="s">
        <v>988</v>
      </c>
      <c r="C1589" s="921" t="s">
        <v>985</v>
      </c>
      <c r="D1589" s="922" t="s">
        <v>986</v>
      </c>
      <c r="E1589" s="936">
        <v>1</v>
      </c>
      <c r="F1589" s="947">
        <v>44317</v>
      </c>
      <c r="G1589" s="923">
        <v>799.64876431669472</v>
      </c>
      <c r="H1589" s="929">
        <v>8.3333333333333332E-3</v>
      </c>
      <c r="I1589" s="929">
        <v>0.21666666666666667</v>
      </c>
      <c r="J1589" s="923">
        <v>626.39153204807758</v>
      </c>
      <c r="K1589" s="922">
        <v>1</v>
      </c>
      <c r="L1589" s="923">
        <v>626.39153204807758</v>
      </c>
      <c r="M1589" s="923">
        <f t="shared" si="24"/>
        <v>79.964876431669481</v>
      </c>
    </row>
    <row r="1590" spans="2:13" ht="75">
      <c r="B1590" s="921" t="s">
        <v>988</v>
      </c>
      <c r="C1590" s="921" t="s">
        <v>985</v>
      </c>
      <c r="D1590" s="922" t="s">
        <v>986</v>
      </c>
      <c r="E1590" s="936">
        <v>1</v>
      </c>
      <c r="F1590" s="947">
        <v>44317</v>
      </c>
      <c r="G1590" s="923">
        <v>8956.0661603469798</v>
      </c>
      <c r="H1590" s="929">
        <v>8.3333333333333332E-3</v>
      </c>
      <c r="I1590" s="929">
        <v>0.21666666666666667</v>
      </c>
      <c r="J1590" s="923">
        <v>7015.5851589384674</v>
      </c>
      <c r="K1590" s="922">
        <v>1</v>
      </c>
      <c r="L1590" s="923">
        <v>7015.5851589384674</v>
      </c>
      <c r="M1590" s="923">
        <f t="shared" si="24"/>
        <v>895.60661603469805</v>
      </c>
    </row>
    <row r="1591" spans="2:13" ht="75">
      <c r="B1591" s="921" t="s">
        <v>984</v>
      </c>
      <c r="C1591" s="921" t="s">
        <v>985</v>
      </c>
      <c r="D1591" s="922" t="s">
        <v>986</v>
      </c>
      <c r="E1591" s="936">
        <v>1</v>
      </c>
      <c r="F1591" s="947">
        <v>44317</v>
      </c>
      <c r="G1591" s="923">
        <v>456.60349305277197</v>
      </c>
      <c r="H1591" s="929">
        <v>8.3333333333333332E-3</v>
      </c>
      <c r="I1591" s="929">
        <v>0.21666666666666667</v>
      </c>
      <c r="J1591" s="923">
        <v>357.67273622467138</v>
      </c>
      <c r="K1591" s="922">
        <v>1</v>
      </c>
      <c r="L1591" s="923">
        <v>357.67273622467138</v>
      </c>
      <c r="M1591" s="923">
        <f t="shared" si="24"/>
        <v>45.660349305277201</v>
      </c>
    </row>
    <row r="1592" spans="2:13" ht="75">
      <c r="B1592" s="921" t="s">
        <v>988</v>
      </c>
      <c r="C1592" s="921" t="s">
        <v>985</v>
      </c>
      <c r="D1592" s="922" t="s">
        <v>986</v>
      </c>
      <c r="E1592" s="936">
        <v>1</v>
      </c>
      <c r="F1592" s="947">
        <v>44317</v>
      </c>
      <c r="G1592" s="923">
        <v>159.92975286333893</v>
      </c>
      <c r="H1592" s="929">
        <v>8.3333333333333332E-3</v>
      </c>
      <c r="I1592" s="929">
        <v>0.21666666666666667</v>
      </c>
      <c r="J1592" s="923">
        <v>125.2783064096155</v>
      </c>
      <c r="K1592" s="922">
        <v>1</v>
      </c>
      <c r="L1592" s="923">
        <v>125.2783064096155</v>
      </c>
      <c r="M1592" s="923">
        <f t="shared" si="24"/>
        <v>15.992975286333895</v>
      </c>
    </row>
    <row r="1593" spans="2:13" ht="75">
      <c r="B1593" s="921" t="s">
        <v>988</v>
      </c>
      <c r="C1593" s="921" t="s">
        <v>985</v>
      </c>
      <c r="D1593" s="922" t="s">
        <v>986</v>
      </c>
      <c r="E1593" s="936">
        <v>1</v>
      </c>
      <c r="F1593" s="947">
        <v>44317</v>
      </c>
      <c r="G1593" s="923">
        <v>11914.766588318751</v>
      </c>
      <c r="H1593" s="929">
        <v>8.3333333333333332E-3</v>
      </c>
      <c r="I1593" s="929">
        <v>0.21666666666666667</v>
      </c>
      <c r="J1593" s="923">
        <v>9333.2338275163547</v>
      </c>
      <c r="K1593" s="922">
        <v>1</v>
      </c>
      <c r="L1593" s="923">
        <v>9333.2338275163547</v>
      </c>
      <c r="M1593" s="923">
        <f t="shared" si="24"/>
        <v>1191.4766588318751</v>
      </c>
    </row>
    <row r="1594" spans="2:13" ht="75">
      <c r="B1594" s="921" t="s">
        <v>988</v>
      </c>
      <c r="C1594" s="921" t="s">
        <v>985</v>
      </c>
      <c r="D1594" s="922" t="s">
        <v>986</v>
      </c>
      <c r="E1594" s="936">
        <v>1</v>
      </c>
      <c r="F1594" s="947">
        <v>44317</v>
      </c>
      <c r="G1594" s="923">
        <v>32385.774954826134</v>
      </c>
      <c r="H1594" s="929">
        <v>8.3333333333333332E-3</v>
      </c>
      <c r="I1594" s="929">
        <v>0.21666666666666667</v>
      </c>
      <c r="J1594" s="923">
        <v>25368.857047947138</v>
      </c>
      <c r="K1594" s="922">
        <v>1</v>
      </c>
      <c r="L1594" s="923">
        <v>25368.857047947138</v>
      </c>
      <c r="M1594" s="923">
        <f t="shared" si="24"/>
        <v>3238.5774954826138</v>
      </c>
    </row>
    <row r="1595" spans="2:13" ht="75">
      <c r="B1595" s="921" t="s">
        <v>988</v>
      </c>
      <c r="C1595" s="921" t="s">
        <v>985</v>
      </c>
      <c r="D1595" s="922" t="s">
        <v>986</v>
      </c>
      <c r="E1595" s="936">
        <v>1</v>
      </c>
      <c r="F1595" s="947">
        <v>44317</v>
      </c>
      <c r="G1595" s="923">
        <v>22710.024906594128</v>
      </c>
      <c r="H1595" s="929">
        <v>8.3333333333333332E-3</v>
      </c>
      <c r="I1595" s="929">
        <v>0.21666666666666667</v>
      </c>
      <c r="J1595" s="923">
        <v>17789.519510165399</v>
      </c>
      <c r="K1595" s="922">
        <v>1</v>
      </c>
      <c r="L1595" s="923">
        <v>17789.519510165399</v>
      </c>
      <c r="M1595" s="923">
        <f t="shared" si="24"/>
        <v>2271.0024906594131</v>
      </c>
    </row>
    <row r="1596" spans="2:13" ht="75">
      <c r="B1596" s="921" t="s">
        <v>988</v>
      </c>
      <c r="C1596" s="921" t="s">
        <v>985</v>
      </c>
      <c r="D1596" s="922" t="s">
        <v>986</v>
      </c>
      <c r="E1596" s="936">
        <v>1</v>
      </c>
      <c r="F1596" s="947">
        <v>44317</v>
      </c>
      <c r="G1596" s="923">
        <v>25188.936075975882</v>
      </c>
      <c r="H1596" s="929">
        <v>8.3333333333333332E-3</v>
      </c>
      <c r="I1596" s="929">
        <v>0.21666666666666667</v>
      </c>
      <c r="J1596" s="923">
        <v>19731.333259514442</v>
      </c>
      <c r="K1596" s="922">
        <v>1</v>
      </c>
      <c r="L1596" s="923">
        <v>19731.333259514442</v>
      </c>
      <c r="M1596" s="923">
        <f t="shared" si="24"/>
        <v>2518.8936075975885</v>
      </c>
    </row>
    <row r="1597" spans="2:13" ht="75">
      <c r="B1597" s="921" t="s">
        <v>984</v>
      </c>
      <c r="C1597" s="921" t="s">
        <v>985</v>
      </c>
      <c r="D1597" s="922" t="s">
        <v>986</v>
      </c>
      <c r="E1597" s="936">
        <v>1</v>
      </c>
      <c r="F1597" s="947">
        <v>44317</v>
      </c>
      <c r="G1597" s="923">
        <v>456.60349305277197</v>
      </c>
      <c r="H1597" s="929">
        <v>8.3333333333333332E-3</v>
      </c>
      <c r="I1597" s="929">
        <v>0.21666666666666667</v>
      </c>
      <c r="J1597" s="923">
        <v>357.67273622467138</v>
      </c>
      <c r="K1597" s="922">
        <v>1</v>
      </c>
      <c r="L1597" s="923">
        <v>357.67273622467138</v>
      </c>
      <c r="M1597" s="923">
        <f t="shared" si="24"/>
        <v>45.660349305277201</v>
      </c>
    </row>
    <row r="1598" spans="2:13" ht="75">
      <c r="B1598" s="921" t="s">
        <v>984</v>
      </c>
      <c r="C1598" s="921" t="s">
        <v>985</v>
      </c>
      <c r="D1598" s="922" t="s">
        <v>986</v>
      </c>
      <c r="E1598" s="936">
        <v>1</v>
      </c>
      <c r="F1598" s="947">
        <v>44317</v>
      </c>
      <c r="G1598" s="923">
        <v>2283.0174652638598</v>
      </c>
      <c r="H1598" s="929">
        <v>8.3333333333333332E-3</v>
      </c>
      <c r="I1598" s="929">
        <v>0.21666666666666667</v>
      </c>
      <c r="J1598" s="923">
        <v>1788.3636811233569</v>
      </c>
      <c r="K1598" s="922">
        <v>1</v>
      </c>
      <c r="L1598" s="923">
        <v>1788.3636811233569</v>
      </c>
      <c r="M1598" s="923">
        <f t="shared" si="24"/>
        <v>228.30174652638598</v>
      </c>
    </row>
    <row r="1599" spans="2:13" ht="75">
      <c r="B1599" s="921" t="s">
        <v>987</v>
      </c>
      <c r="C1599" s="921" t="s">
        <v>985</v>
      </c>
      <c r="D1599" s="922" t="s">
        <v>986</v>
      </c>
      <c r="E1599" s="936">
        <v>1</v>
      </c>
      <c r="F1599" s="947">
        <v>44317</v>
      </c>
      <c r="G1599" s="923">
        <v>1485.0961212969503</v>
      </c>
      <c r="H1599" s="929">
        <v>8.3333333333333332E-3</v>
      </c>
      <c r="I1599" s="929">
        <v>0.21666666666666667</v>
      </c>
      <c r="J1599" s="923">
        <v>1163.3252950159444</v>
      </c>
      <c r="K1599" s="922">
        <v>1</v>
      </c>
      <c r="L1599" s="923">
        <v>1163.3252950159444</v>
      </c>
      <c r="M1599" s="923">
        <f t="shared" si="24"/>
        <v>148.50961212969503</v>
      </c>
    </row>
    <row r="1600" spans="2:13" ht="75">
      <c r="B1600" s="921" t="s">
        <v>987</v>
      </c>
      <c r="C1600" s="921" t="s">
        <v>985</v>
      </c>
      <c r="D1600" s="922" t="s">
        <v>986</v>
      </c>
      <c r="E1600" s="936">
        <v>1</v>
      </c>
      <c r="F1600" s="947">
        <v>44317</v>
      </c>
      <c r="G1600" s="923">
        <v>4455.2883638908506</v>
      </c>
      <c r="H1600" s="929">
        <v>8.3333333333333332E-3</v>
      </c>
      <c r="I1600" s="929">
        <v>0.21666666666666667</v>
      </c>
      <c r="J1600" s="923">
        <v>3489.9758850478329</v>
      </c>
      <c r="K1600" s="922">
        <v>1</v>
      </c>
      <c r="L1600" s="923">
        <v>3489.9758850478329</v>
      </c>
      <c r="M1600" s="923">
        <f t="shared" si="24"/>
        <v>445.52883638908509</v>
      </c>
    </row>
    <row r="1601" spans="2:13" ht="75">
      <c r="B1601" s="921" t="s">
        <v>987</v>
      </c>
      <c r="C1601" s="921" t="s">
        <v>985</v>
      </c>
      <c r="D1601" s="922" t="s">
        <v>986</v>
      </c>
      <c r="E1601" s="936">
        <v>1</v>
      </c>
      <c r="F1601" s="947">
        <v>44317</v>
      </c>
      <c r="G1601" s="923">
        <v>1485.0961212969503</v>
      </c>
      <c r="H1601" s="929">
        <v>8.3333333333333332E-3</v>
      </c>
      <c r="I1601" s="929">
        <v>0.21666666666666667</v>
      </c>
      <c r="J1601" s="923">
        <v>1163.3252950159444</v>
      </c>
      <c r="K1601" s="922">
        <v>1</v>
      </c>
      <c r="L1601" s="923">
        <v>1163.3252950159444</v>
      </c>
      <c r="M1601" s="923">
        <f t="shared" si="24"/>
        <v>148.50961212969503</v>
      </c>
    </row>
    <row r="1602" spans="2:13" ht="75">
      <c r="B1602" s="921" t="s">
        <v>988</v>
      </c>
      <c r="C1602" s="921" t="s">
        <v>985</v>
      </c>
      <c r="D1602" s="922" t="s">
        <v>986</v>
      </c>
      <c r="E1602" s="936">
        <v>1</v>
      </c>
      <c r="F1602" s="947">
        <v>44317</v>
      </c>
      <c r="G1602" s="923">
        <v>2239.016540086745</v>
      </c>
      <c r="H1602" s="929">
        <v>8.3333333333333332E-3</v>
      </c>
      <c r="I1602" s="929">
        <v>0.21666666666666667</v>
      </c>
      <c r="J1602" s="923">
        <v>1753.8962897346169</v>
      </c>
      <c r="K1602" s="922">
        <v>1</v>
      </c>
      <c r="L1602" s="923">
        <v>1753.8962897346169</v>
      </c>
      <c r="M1602" s="923">
        <f t="shared" si="24"/>
        <v>223.90165400867451</v>
      </c>
    </row>
    <row r="1603" spans="2:13" ht="75">
      <c r="B1603" s="921" t="s">
        <v>988</v>
      </c>
      <c r="C1603" s="921" t="s">
        <v>985</v>
      </c>
      <c r="D1603" s="922" t="s">
        <v>986</v>
      </c>
      <c r="E1603" s="936">
        <v>1</v>
      </c>
      <c r="F1603" s="947">
        <v>44317</v>
      </c>
      <c r="G1603" s="923">
        <v>19111.605467169004</v>
      </c>
      <c r="H1603" s="929">
        <v>8.3333333333333332E-3</v>
      </c>
      <c r="I1603" s="929">
        <v>0.21666666666666667</v>
      </c>
      <c r="J1603" s="923">
        <v>14970.757615949053</v>
      </c>
      <c r="K1603" s="922">
        <v>1</v>
      </c>
      <c r="L1603" s="923">
        <v>14970.757615949053</v>
      </c>
      <c r="M1603" s="923">
        <f t="shared" si="24"/>
        <v>1911.1605467169004</v>
      </c>
    </row>
    <row r="1604" spans="2:13" ht="75">
      <c r="B1604" s="921" t="s">
        <v>988</v>
      </c>
      <c r="C1604" s="921" t="s">
        <v>985</v>
      </c>
      <c r="D1604" s="922" t="s">
        <v>986</v>
      </c>
      <c r="E1604" s="936">
        <v>1</v>
      </c>
      <c r="F1604" s="947">
        <v>44317</v>
      </c>
      <c r="G1604" s="923">
        <v>9595.7851718003367</v>
      </c>
      <c r="H1604" s="929">
        <v>8.3333333333333332E-3</v>
      </c>
      <c r="I1604" s="929">
        <v>0.21666666666666667</v>
      </c>
      <c r="J1604" s="923">
        <v>7516.69838457693</v>
      </c>
      <c r="K1604" s="922">
        <v>1</v>
      </c>
      <c r="L1604" s="923">
        <v>7516.69838457693</v>
      </c>
      <c r="M1604" s="923">
        <f t="shared" si="24"/>
        <v>959.57851718003371</v>
      </c>
    </row>
    <row r="1605" spans="2:13" ht="75">
      <c r="B1605" s="921" t="s">
        <v>988</v>
      </c>
      <c r="C1605" s="921" t="s">
        <v>985</v>
      </c>
      <c r="D1605" s="922" t="s">
        <v>986</v>
      </c>
      <c r="E1605" s="936">
        <v>1</v>
      </c>
      <c r="F1605" s="947">
        <v>44317</v>
      </c>
      <c r="G1605" s="923">
        <v>11594.907082592073</v>
      </c>
      <c r="H1605" s="929">
        <v>8.3333333333333332E-3</v>
      </c>
      <c r="I1605" s="929">
        <v>0.21666666666666667</v>
      </c>
      <c r="J1605" s="923">
        <v>9082.6772146971234</v>
      </c>
      <c r="K1605" s="922">
        <v>1</v>
      </c>
      <c r="L1605" s="923">
        <v>9082.6772146971234</v>
      </c>
      <c r="M1605" s="923">
        <f t="shared" si="24"/>
        <v>1159.4907082592074</v>
      </c>
    </row>
    <row r="1606" spans="2:13" ht="75">
      <c r="B1606" s="921" t="s">
        <v>984</v>
      </c>
      <c r="C1606" s="921" t="s">
        <v>985</v>
      </c>
      <c r="D1606" s="922" t="s">
        <v>986</v>
      </c>
      <c r="E1606" s="936">
        <v>1</v>
      </c>
      <c r="F1606" s="947">
        <v>44317</v>
      </c>
      <c r="G1606" s="923">
        <v>456.60349305277197</v>
      </c>
      <c r="H1606" s="929">
        <v>8.3333333333333332E-3</v>
      </c>
      <c r="I1606" s="929">
        <v>0.21666666666666667</v>
      </c>
      <c r="J1606" s="923">
        <v>357.67273622467138</v>
      </c>
      <c r="K1606" s="922">
        <v>1</v>
      </c>
      <c r="L1606" s="923">
        <v>357.67273622467138</v>
      </c>
      <c r="M1606" s="923">
        <f t="shared" si="24"/>
        <v>45.660349305277201</v>
      </c>
    </row>
    <row r="1607" spans="2:13" ht="75">
      <c r="B1607" s="921" t="s">
        <v>989</v>
      </c>
      <c r="C1607" s="921" t="s">
        <v>985</v>
      </c>
      <c r="D1607" s="922" t="s">
        <v>986</v>
      </c>
      <c r="E1607" s="936">
        <v>1</v>
      </c>
      <c r="F1607" s="947">
        <v>44317</v>
      </c>
      <c r="G1607" s="923">
        <v>2559.1030101491242</v>
      </c>
      <c r="H1607" s="929">
        <v>8.3333333333333332E-3</v>
      </c>
      <c r="I1607" s="929">
        <v>0.21666666666666667</v>
      </c>
      <c r="J1607" s="923">
        <v>2004.6306912834807</v>
      </c>
      <c r="K1607" s="922">
        <v>1</v>
      </c>
      <c r="L1607" s="923">
        <v>2004.6306912834807</v>
      </c>
      <c r="M1607" s="923">
        <f t="shared" si="24"/>
        <v>255.91030101491242</v>
      </c>
    </row>
    <row r="1608" spans="2:13" ht="75">
      <c r="B1608" s="921" t="s">
        <v>990</v>
      </c>
      <c r="C1608" s="921" t="s">
        <v>985</v>
      </c>
      <c r="D1608" s="922" t="s">
        <v>986</v>
      </c>
      <c r="E1608" s="936">
        <v>1</v>
      </c>
      <c r="F1608" s="947">
        <v>44317</v>
      </c>
      <c r="G1608" s="923">
        <v>4180.4727034651842</v>
      </c>
      <c r="H1608" s="929">
        <v>8.3333333333333332E-3</v>
      </c>
      <c r="I1608" s="929">
        <v>0.21666666666666667</v>
      </c>
      <c r="J1608" s="923">
        <v>3274.7036177143941</v>
      </c>
      <c r="K1608" s="922">
        <v>1</v>
      </c>
      <c r="L1608" s="923">
        <v>3274.7036177143941</v>
      </c>
      <c r="M1608" s="923">
        <f t="shared" si="24"/>
        <v>418.04727034651842</v>
      </c>
    </row>
    <row r="1609" spans="2:13" ht="75">
      <c r="B1609" s="921" t="s">
        <v>988</v>
      </c>
      <c r="C1609" s="921" t="s">
        <v>985</v>
      </c>
      <c r="D1609" s="922" t="s">
        <v>986</v>
      </c>
      <c r="E1609" s="936">
        <v>1</v>
      </c>
      <c r="F1609" s="947">
        <v>44317</v>
      </c>
      <c r="G1609" s="923">
        <v>79.964876431669467</v>
      </c>
      <c r="H1609" s="929">
        <v>8.3333333333333332E-3</v>
      </c>
      <c r="I1609" s="929">
        <v>0.21666666666666667</v>
      </c>
      <c r="J1609" s="923">
        <v>62.639153204807748</v>
      </c>
      <c r="K1609" s="922">
        <v>1</v>
      </c>
      <c r="L1609" s="923">
        <v>62.639153204807748</v>
      </c>
      <c r="M1609" s="923">
        <f t="shared" si="24"/>
        <v>7.9964876431669474</v>
      </c>
    </row>
    <row r="1610" spans="2:13" ht="75">
      <c r="B1610" s="921" t="s">
        <v>988</v>
      </c>
      <c r="C1610" s="921" t="s">
        <v>985</v>
      </c>
      <c r="D1610" s="922" t="s">
        <v>986</v>
      </c>
      <c r="E1610" s="936">
        <v>1</v>
      </c>
      <c r="F1610" s="947">
        <v>44317</v>
      </c>
      <c r="G1610" s="923">
        <v>4957.8223387635071</v>
      </c>
      <c r="H1610" s="929">
        <v>8.3333333333333332E-3</v>
      </c>
      <c r="I1610" s="929">
        <v>0.21666666666666667</v>
      </c>
      <c r="J1610" s="923">
        <v>3883.6274986980807</v>
      </c>
      <c r="K1610" s="922">
        <v>1</v>
      </c>
      <c r="L1610" s="923">
        <v>3883.6274986980807</v>
      </c>
      <c r="M1610" s="923">
        <f t="shared" si="24"/>
        <v>495.78223387635074</v>
      </c>
    </row>
    <row r="1611" spans="2:13" ht="75">
      <c r="B1611" s="921" t="s">
        <v>988</v>
      </c>
      <c r="C1611" s="921" t="s">
        <v>985</v>
      </c>
      <c r="D1611" s="922" t="s">
        <v>986</v>
      </c>
      <c r="E1611" s="936">
        <v>1</v>
      </c>
      <c r="F1611" s="947">
        <v>44317</v>
      </c>
      <c r="G1611" s="923">
        <v>16552.72942135558</v>
      </c>
      <c r="H1611" s="929">
        <v>8.3333333333333332E-3</v>
      </c>
      <c r="I1611" s="929">
        <v>0.21666666666666667</v>
      </c>
      <c r="J1611" s="923">
        <v>12966.304713395204</v>
      </c>
      <c r="K1611" s="922">
        <v>1</v>
      </c>
      <c r="L1611" s="923">
        <v>12966.304713395204</v>
      </c>
      <c r="M1611" s="923">
        <f t="shared" ref="M1611:M1674" si="25">IF(L1611=0,"",IF(I1611=100%,0,(H1611*12)*(G1611*E1611*K1611)))</f>
        <v>1655.272942135558</v>
      </c>
    </row>
    <row r="1612" spans="2:13" ht="75">
      <c r="B1612" s="921" t="s">
        <v>988</v>
      </c>
      <c r="C1612" s="921" t="s">
        <v>985</v>
      </c>
      <c r="D1612" s="922" t="s">
        <v>986</v>
      </c>
      <c r="E1612" s="936">
        <v>1</v>
      </c>
      <c r="F1612" s="947">
        <v>44317</v>
      </c>
      <c r="G1612" s="923">
        <v>70688.950765595815</v>
      </c>
      <c r="H1612" s="929">
        <v>8.3333333333333332E-3</v>
      </c>
      <c r="I1612" s="929">
        <v>0.21666666666666667</v>
      </c>
      <c r="J1612" s="923">
        <v>55373.011433050051</v>
      </c>
      <c r="K1612" s="922">
        <v>1</v>
      </c>
      <c r="L1612" s="923">
        <v>55373.011433050051</v>
      </c>
      <c r="M1612" s="923">
        <f t="shared" si="25"/>
        <v>7068.8950765595819</v>
      </c>
    </row>
    <row r="1613" spans="2:13" ht="75">
      <c r="B1613" s="921" t="s">
        <v>988</v>
      </c>
      <c r="C1613" s="921" t="s">
        <v>985</v>
      </c>
      <c r="D1613" s="922" t="s">
        <v>986</v>
      </c>
      <c r="E1613" s="936">
        <v>1</v>
      </c>
      <c r="F1613" s="947">
        <v>44317</v>
      </c>
      <c r="G1613" s="923">
        <v>13594.028993383808</v>
      </c>
      <c r="H1613" s="929">
        <v>8.3333333333333332E-3</v>
      </c>
      <c r="I1613" s="929">
        <v>0.21666666666666667</v>
      </c>
      <c r="J1613" s="923">
        <v>10648.656044817317</v>
      </c>
      <c r="K1613" s="922">
        <v>1</v>
      </c>
      <c r="L1613" s="923">
        <v>10648.656044817317</v>
      </c>
      <c r="M1613" s="923">
        <f t="shared" si="25"/>
        <v>1359.4028993383808</v>
      </c>
    </row>
    <row r="1614" spans="2:13" ht="75">
      <c r="B1614" s="921" t="s">
        <v>988</v>
      </c>
      <c r="C1614" s="921" t="s">
        <v>985</v>
      </c>
      <c r="D1614" s="922" t="s">
        <v>986</v>
      </c>
      <c r="E1614" s="936">
        <v>1</v>
      </c>
      <c r="F1614" s="947">
        <v>44317</v>
      </c>
      <c r="G1614" s="923">
        <v>79.964876431669467</v>
      </c>
      <c r="H1614" s="929">
        <v>8.3333333333333332E-3</v>
      </c>
      <c r="I1614" s="929">
        <v>0.21666666666666667</v>
      </c>
      <c r="J1614" s="923">
        <v>62.639153204807748</v>
      </c>
      <c r="K1614" s="922">
        <v>1</v>
      </c>
      <c r="L1614" s="923">
        <v>62.639153204807748</v>
      </c>
      <c r="M1614" s="923">
        <f t="shared" si="25"/>
        <v>7.9964876431669474</v>
      </c>
    </row>
    <row r="1615" spans="2:13" ht="75">
      <c r="B1615" s="921" t="s">
        <v>996</v>
      </c>
      <c r="C1615" s="921" t="s">
        <v>985</v>
      </c>
      <c r="D1615" s="922" t="s">
        <v>994</v>
      </c>
      <c r="E1615" s="936">
        <v>0</v>
      </c>
      <c r="F1615" s="947">
        <v>44317</v>
      </c>
      <c r="G1615" s="923">
        <v>95.241616797900264</v>
      </c>
      <c r="H1615" s="929">
        <v>8.3333333333333332E-3</v>
      </c>
      <c r="I1615" s="929">
        <v>0.21666666666666667</v>
      </c>
      <c r="J1615" s="923">
        <v>74.605933158355214</v>
      </c>
      <c r="K1615" s="922">
        <v>1</v>
      </c>
      <c r="L1615" s="923">
        <v>0</v>
      </c>
      <c r="M1615" s="923" t="str">
        <f t="shared" si="25"/>
        <v/>
      </c>
    </row>
    <row r="1616" spans="2:13" ht="75">
      <c r="B1616" s="921" t="s">
        <v>988</v>
      </c>
      <c r="C1616" s="921" t="s">
        <v>985</v>
      </c>
      <c r="D1616" s="922" t="s">
        <v>986</v>
      </c>
      <c r="E1616" s="936">
        <v>1</v>
      </c>
      <c r="F1616" s="947">
        <v>44317</v>
      </c>
      <c r="G1616" s="923">
        <v>79.964876431669467</v>
      </c>
      <c r="H1616" s="929">
        <v>8.3333333333333332E-3</v>
      </c>
      <c r="I1616" s="929">
        <v>0.21666666666666667</v>
      </c>
      <c r="J1616" s="923">
        <v>62.639153204807748</v>
      </c>
      <c r="K1616" s="922">
        <v>1</v>
      </c>
      <c r="L1616" s="923">
        <v>62.639153204807748</v>
      </c>
      <c r="M1616" s="923">
        <f t="shared" si="25"/>
        <v>7.9964876431669474</v>
      </c>
    </row>
    <row r="1617" spans="2:13" ht="75">
      <c r="B1617" s="921" t="s">
        <v>984</v>
      </c>
      <c r="C1617" s="921" t="s">
        <v>985</v>
      </c>
      <c r="D1617" s="922" t="s">
        <v>986</v>
      </c>
      <c r="E1617" s="936">
        <v>1</v>
      </c>
      <c r="F1617" s="947">
        <v>44317</v>
      </c>
      <c r="G1617" s="923">
        <v>456.60349305277197</v>
      </c>
      <c r="H1617" s="929">
        <v>8.3333333333333332E-3</v>
      </c>
      <c r="I1617" s="929">
        <v>0.21666666666666667</v>
      </c>
      <c r="J1617" s="923">
        <v>357.67273622467138</v>
      </c>
      <c r="K1617" s="922">
        <v>1</v>
      </c>
      <c r="L1617" s="923">
        <v>357.67273622467138</v>
      </c>
      <c r="M1617" s="923">
        <f t="shared" si="25"/>
        <v>45.660349305277201</v>
      </c>
    </row>
    <row r="1618" spans="2:13" ht="75">
      <c r="B1618" s="921" t="s">
        <v>987</v>
      </c>
      <c r="C1618" s="921" t="s">
        <v>985</v>
      </c>
      <c r="D1618" s="922" t="s">
        <v>986</v>
      </c>
      <c r="E1618" s="936">
        <v>1</v>
      </c>
      <c r="F1618" s="947">
        <v>44317</v>
      </c>
      <c r="G1618" s="923">
        <v>7425.4806064847517</v>
      </c>
      <c r="H1618" s="929">
        <v>8.3333333333333332E-3</v>
      </c>
      <c r="I1618" s="929">
        <v>0.21666666666666667</v>
      </c>
      <c r="J1618" s="923">
        <v>5816.6264750797218</v>
      </c>
      <c r="K1618" s="922">
        <v>1</v>
      </c>
      <c r="L1618" s="923">
        <v>5816.6264750797218</v>
      </c>
      <c r="M1618" s="923">
        <f t="shared" si="25"/>
        <v>742.54806064847526</v>
      </c>
    </row>
    <row r="1619" spans="2:13" ht="75">
      <c r="B1619" s="921" t="s">
        <v>987</v>
      </c>
      <c r="C1619" s="921" t="s">
        <v>985</v>
      </c>
      <c r="D1619" s="922" t="s">
        <v>986</v>
      </c>
      <c r="E1619" s="936">
        <v>1</v>
      </c>
      <c r="F1619" s="947">
        <v>44317</v>
      </c>
      <c r="G1619" s="923">
        <v>2970.1922425939006</v>
      </c>
      <c r="H1619" s="929">
        <v>8.3333333333333332E-3</v>
      </c>
      <c r="I1619" s="929">
        <v>0.21666666666666667</v>
      </c>
      <c r="J1619" s="923">
        <v>2326.6505900318889</v>
      </c>
      <c r="K1619" s="922">
        <v>1</v>
      </c>
      <c r="L1619" s="923">
        <v>2326.6505900318889</v>
      </c>
      <c r="M1619" s="923">
        <f t="shared" si="25"/>
        <v>297.01922425939006</v>
      </c>
    </row>
    <row r="1620" spans="2:13" ht="75">
      <c r="B1620" s="921" t="s">
        <v>987</v>
      </c>
      <c r="C1620" s="921" t="s">
        <v>985</v>
      </c>
      <c r="D1620" s="922" t="s">
        <v>986</v>
      </c>
      <c r="E1620" s="936">
        <v>1</v>
      </c>
      <c r="F1620" s="947">
        <v>44317</v>
      </c>
      <c r="G1620" s="923">
        <v>2970.1922425939006</v>
      </c>
      <c r="H1620" s="929">
        <v>8.3333333333333332E-3</v>
      </c>
      <c r="I1620" s="929">
        <v>0.21666666666666667</v>
      </c>
      <c r="J1620" s="923">
        <v>2326.6505900318889</v>
      </c>
      <c r="K1620" s="922">
        <v>1</v>
      </c>
      <c r="L1620" s="923">
        <v>2326.6505900318889</v>
      </c>
      <c r="M1620" s="923">
        <f t="shared" si="25"/>
        <v>297.01922425939006</v>
      </c>
    </row>
    <row r="1621" spans="2:13" ht="75">
      <c r="B1621" s="921" t="s">
        <v>987</v>
      </c>
      <c r="C1621" s="921" t="s">
        <v>985</v>
      </c>
      <c r="D1621" s="922" t="s">
        <v>986</v>
      </c>
      <c r="E1621" s="936">
        <v>1</v>
      </c>
      <c r="F1621" s="947">
        <v>44317</v>
      </c>
      <c r="G1621" s="923">
        <v>1485.0961212969503</v>
      </c>
      <c r="H1621" s="929">
        <v>8.3333333333333332E-3</v>
      </c>
      <c r="I1621" s="929">
        <v>0.21666666666666667</v>
      </c>
      <c r="J1621" s="923">
        <v>1163.3252950159444</v>
      </c>
      <c r="K1621" s="922">
        <v>1</v>
      </c>
      <c r="L1621" s="923">
        <v>1163.3252950159444</v>
      </c>
      <c r="M1621" s="923">
        <f t="shared" si="25"/>
        <v>148.50961212969503</v>
      </c>
    </row>
    <row r="1622" spans="2:13" ht="75">
      <c r="B1622" s="921" t="s">
        <v>995</v>
      </c>
      <c r="C1622" s="921" t="s">
        <v>985</v>
      </c>
      <c r="D1622" s="922" t="s">
        <v>986</v>
      </c>
      <c r="E1622" s="936">
        <v>1</v>
      </c>
      <c r="F1622" s="947">
        <v>44317</v>
      </c>
      <c r="G1622" s="923">
        <v>2658.0349276986585</v>
      </c>
      <c r="H1622" s="929">
        <v>8.3333333333333332E-3</v>
      </c>
      <c r="I1622" s="929">
        <v>0.21666666666666667</v>
      </c>
      <c r="J1622" s="923">
        <v>2082.1273600306158</v>
      </c>
      <c r="K1622" s="922">
        <v>1</v>
      </c>
      <c r="L1622" s="923">
        <v>2082.1273600306158</v>
      </c>
      <c r="M1622" s="923">
        <f t="shared" si="25"/>
        <v>265.80349276986584</v>
      </c>
    </row>
    <row r="1623" spans="2:13" ht="75">
      <c r="B1623" s="921" t="s">
        <v>989</v>
      </c>
      <c r="C1623" s="921" t="s">
        <v>985</v>
      </c>
      <c r="D1623" s="922" t="s">
        <v>986</v>
      </c>
      <c r="E1623" s="936">
        <v>1</v>
      </c>
      <c r="F1623" s="947">
        <v>44317</v>
      </c>
      <c r="G1623" s="923">
        <v>5118.2060202982484</v>
      </c>
      <c r="H1623" s="929">
        <v>8.3333333333333332E-3</v>
      </c>
      <c r="I1623" s="929">
        <v>0.21666666666666667</v>
      </c>
      <c r="J1623" s="923">
        <v>4009.2613825669614</v>
      </c>
      <c r="K1623" s="922">
        <v>1</v>
      </c>
      <c r="L1623" s="923">
        <v>4009.2613825669614</v>
      </c>
      <c r="M1623" s="923">
        <f t="shared" si="25"/>
        <v>511.82060202982484</v>
      </c>
    </row>
    <row r="1624" spans="2:13" ht="75">
      <c r="B1624" s="921" t="s">
        <v>989</v>
      </c>
      <c r="C1624" s="921" t="s">
        <v>985</v>
      </c>
      <c r="D1624" s="922" t="s">
        <v>986</v>
      </c>
      <c r="E1624" s="936">
        <v>1</v>
      </c>
      <c r="F1624" s="947">
        <v>44317</v>
      </c>
      <c r="G1624" s="923">
        <v>2559.1030101491242</v>
      </c>
      <c r="H1624" s="929">
        <v>8.3333333333333332E-3</v>
      </c>
      <c r="I1624" s="929">
        <v>0.21666666666666667</v>
      </c>
      <c r="J1624" s="923">
        <v>2004.6306912834807</v>
      </c>
      <c r="K1624" s="922">
        <v>1</v>
      </c>
      <c r="L1624" s="923">
        <v>2004.6306912834807</v>
      </c>
      <c r="M1624" s="923">
        <f t="shared" si="25"/>
        <v>255.91030101491242</v>
      </c>
    </row>
    <row r="1625" spans="2:13" ht="75">
      <c r="B1625" s="921" t="s">
        <v>989</v>
      </c>
      <c r="C1625" s="921" t="s">
        <v>985</v>
      </c>
      <c r="D1625" s="922" t="s">
        <v>986</v>
      </c>
      <c r="E1625" s="936">
        <v>1</v>
      </c>
      <c r="F1625" s="947">
        <v>44317</v>
      </c>
      <c r="G1625" s="923">
        <v>7677.3090304473726</v>
      </c>
      <c r="H1625" s="929">
        <v>8.3333333333333332E-3</v>
      </c>
      <c r="I1625" s="929">
        <v>0.21666666666666667</v>
      </c>
      <c r="J1625" s="923">
        <v>6013.8920738504421</v>
      </c>
      <c r="K1625" s="922">
        <v>1</v>
      </c>
      <c r="L1625" s="923">
        <v>6013.8920738504421</v>
      </c>
      <c r="M1625" s="923">
        <f t="shared" si="25"/>
        <v>767.73090304473726</v>
      </c>
    </row>
    <row r="1626" spans="2:13" ht="75">
      <c r="B1626" s="921" t="s">
        <v>988</v>
      </c>
      <c r="C1626" s="921" t="s">
        <v>985</v>
      </c>
      <c r="D1626" s="922" t="s">
        <v>986</v>
      </c>
      <c r="E1626" s="936">
        <v>1</v>
      </c>
      <c r="F1626" s="947">
        <v>44317</v>
      </c>
      <c r="G1626" s="923">
        <v>159.92975286333893</v>
      </c>
      <c r="H1626" s="929">
        <v>8.3333333333333332E-3</v>
      </c>
      <c r="I1626" s="929">
        <v>0.21666666666666667</v>
      </c>
      <c r="J1626" s="923">
        <v>125.2783064096155</v>
      </c>
      <c r="K1626" s="922">
        <v>1</v>
      </c>
      <c r="L1626" s="923">
        <v>125.2783064096155</v>
      </c>
      <c r="M1626" s="923">
        <f t="shared" si="25"/>
        <v>15.992975286333895</v>
      </c>
    </row>
    <row r="1627" spans="2:13" ht="75">
      <c r="B1627" s="921" t="s">
        <v>988</v>
      </c>
      <c r="C1627" s="921" t="s">
        <v>985</v>
      </c>
      <c r="D1627" s="922" t="s">
        <v>986</v>
      </c>
      <c r="E1627" s="936">
        <v>1</v>
      </c>
      <c r="F1627" s="947">
        <v>44317</v>
      </c>
      <c r="G1627" s="923">
        <v>159.92975286333893</v>
      </c>
      <c r="H1627" s="929">
        <v>8.3333333333333332E-3</v>
      </c>
      <c r="I1627" s="929">
        <v>0.21666666666666667</v>
      </c>
      <c r="J1627" s="923">
        <v>125.2783064096155</v>
      </c>
      <c r="K1627" s="922">
        <v>1</v>
      </c>
      <c r="L1627" s="923">
        <v>125.2783064096155</v>
      </c>
      <c r="M1627" s="923">
        <f t="shared" si="25"/>
        <v>15.992975286333895</v>
      </c>
    </row>
    <row r="1628" spans="2:13" ht="75">
      <c r="B1628" s="921" t="s">
        <v>988</v>
      </c>
      <c r="C1628" s="921" t="s">
        <v>985</v>
      </c>
      <c r="D1628" s="922" t="s">
        <v>986</v>
      </c>
      <c r="E1628" s="936">
        <v>1</v>
      </c>
      <c r="F1628" s="947">
        <v>44317</v>
      </c>
      <c r="G1628" s="923">
        <v>26068.549716724247</v>
      </c>
      <c r="H1628" s="929">
        <v>8.3333333333333332E-3</v>
      </c>
      <c r="I1628" s="929">
        <v>0.21666666666666667</v>
      </c>
      <c r="J1628" s="923">
        <v>20420.363944767327</v>
      </c>
      <c r="K1628" s="922">
        <v>1</v>
      </c>
      <c r="L1628" s="923">
        <v>20420.363944767327</v>
      </c>
      <c r="M1628" s="923">
        <f t="shared" si="25"/>
        <v>2606.8549716724247</v>
      </c>
    </row>
    <row r="1629" spans="2:13" ht="75">
      <c r="B1629" s="921" t="s">
        <v>988</v>
      </c>
      <c r="C1629" s="921" t="s">
        <v>985</v>
      </c>
      <c r="D1629" s="922" t="s">
        <v>986</v>
      </c>
      <c r="E1629" s="936">
        <v>1</v>
      </c>
      <c r="F1629" s="947">
        <v>44317</v>
      </c>
      <c r="G1629" s="923">
        <v>28707.39063896934</v>
      </c>
      <c r="H1629" s="929">
        <v>8.3333333333333332E-3</v>
      </c>
      <c r="I1629" s="929">
        <v>0.21666666666666667</v>
      </c>
      <c r="J1629" s="923">
        <v>22487.456000525985</v>
      </c>
      <c r="K1629" s="922">
        <v>1</v>
      </c>
      <c r="L1629" s="923">
        <v>22487.456000525985</v>
      </c>
      <c r="M1629" s="923">
        <f t="shared" si="25"/>
        <v>2870.7390638969341</v>
      </c>
    </row>
    <row r="1630" spans="2:13" ht="75">
      <c r="B1630" s="921" t="s">
        <v>988</v>
      </c>
      <c r="C1630" s="921" t="s">
        <v>985</v>
      </c>
      <c r="D1630" s="922" t="s">
        <v>986</v>
      </c>
      <c r="E1630" s="936">
        <v>1</v>
      </c>
      <c r="F1630" s="947">
        <v>44317</v>
      </c>
      <c r="G1630" s="923">
        <v>81324.279331007841</v>
      </c>
      <c r="H1630" s="929">
        <v>8.3333333333333332E-3</v>
      </c>
      <c r="I1630" s="929">
        <v>0.21666666666666667</v>
      </c>
      <c r="J1630" s="923">
        <v>63704.018809289475</v>
      </c>
      <c r="K1630" s="922">
        <v>1</v>
      </c>
      <c r="L1630" s="923">
        <v>63704.018809289475</v>
      </c>
      <c r="M1630" s="923">
        <f t="shared" si="25"/>
        <v>8132.4279331007847</v>
      </c>
    </row>
    <row r="1631" spans="2:13" ht="75">
      <c r="B1631" s="921" t="s">
        <v>988</v>
      </c>
      <c r="C1631" s="921" t="s">
        <v>985</v>
      </c>
      <c r="D1631" s="922" t="s">
        <v>986</v>
      </c>
      <c r="E1631" s="936">
        <v>1</v>
      </c>
      <c r="F1631" s="947">
        <v>44317</v>
      </c>
      <c r="G1631" s="923">
        <v>78685.438408762755</v>
      </c>
      <c r="H1631" s="929">
        <v>8.3333333333333332E-3</v>
      </c>
      <c r="I1631" s="929">
        <v>0.21666666666666667</v>
      </c>
      <c r="J1631" s="923">
        <v>61636.926753530824</v>
      </c>
      <c r="K1631" s="922">
        <v>1</v>
      </c>
      <c r="L1631" s="923">
        <v>61636.926753530824</v>
      </c>
      <c r="M1631" s="923">
        <f t="shared" si="25"/>
        <v>7868.5438408762757</v>
      </c>
    </row>
    <row r="1632" spans="2:13" ht="75">
      <c r="B1632" s="921" t="s">
        <v>987</v>
      </c>
      <c r="C1632" s="921" t="s">
        <v>985</v>
      </c>
      <c r="D1632" s="922" t="s">
        <v>986</v>
      </c>
      <c r="E1632" s="936">
        <v>1</v>
      </c>
      <c r="F1632" s="947">
        <v>44317</v>
      </c>
      <c r="G1632" s="923">
        <v>1485.0961212969503</v>
      </c>
      <c r="H1632" s="929">
        <v>8.3333333333333332E-3</v>
      </c>
      <c r="I1632" s="929">
        <v>0.21666666666666667</v>
      </c>
      <c r="J1632" s="923">
        <v>1163.3252950159444</v>
      </c>
      <c r="K1632" s="922">
        <v>1</v>
      </c>
      <c r="L1632" s="923">
        <v>1163.3252950159444</v>
      </c>
      <c r="M1632" s="923">
        <f t="shared" si="25"/>
        <v>148.50961212969503</v>
      </c>
    </row>
    <row r="1633" spans="2:13" ht="75">
      <c r="B1633" s="921" t="s">
        <v>995</v>
      </c>
      <c r="C1633" s="921" t="s">
        <v>985</v>
      </c>
      <c r="D1633" s="922" t="s">
        <v>986</v>
      </c>
      <c r="E1633" s="936">
        <v>1</v>
      </c>
      <c r="F1633" s="947">
        <v>44317</v>
      </c>
      <c r="G1633" s="923">
        <v>1329.0174638493293</v>
      </c>
      <c r="H1633" s="929">
        <v>8.3333333333333332E-3</v>
      </c>
      <c r="I1633" s="929">
        <v>0.21666666666666667</v>
      </c>
      <c r="J1633" s="923">
        <v>1041.0636800153079</v>
      </c>
      <c r="K1633" s="922">
        <v>1</v>
      </c>
      <c r="L1633" s="923">
        <v>1041.0636800153079</v>
      </c>
      <c r="M1633" s="923">
        <f t="shared" si="25"/>
        <v>132.90174638493292</v>
      </c>
    </row>
    <row r="1634" spans="2:13" ht="75">
      <c r="B1634" s="921" t="s">
        <v>992</v>
      </c>
      <c r="C1634" s="921" t="s">
        <v>985</v>
      </c>
      <c r="D1634" s="922" t="s">
        <v>986</v>
      </c>
      <c r="E1634" s="936">
        <v>1</v>
      </c>
      <c r="F1634" s="947">
        <v>44317</v>
      </c>
      <c r="G1634" s="923">
        <v>2221.5984914920018</v>
      </c>
      <c r="H1634" s="929">
        <v>8.3333333333333332E-3</v>
      </c>
      <c r="I1634" s="929">
        <v>0.21666666666666667</v>
      </c>
      <c r="J1634" s="923">
        <v>1740.2521516687348</v>
      </c>
      <c r="K1634" s="922">
        <v>1</v>
      </c>
      <c r="L1634" s="923">
        <v>1740.2521516687348</v>
      </c>
      <c r="M1634" s="923">
        <f t="shared" si="25"/>
        <v>222.1598491492002</v>
      </c>
    </row>
    <row r="1635" spans="2:13" ht="75">
      <c r="B1635" s="921" t="s">
        <v>988</v>
      </c>
      <c r="C1635" s="921" t="s">
        <v>985</v>
      </c>
      <c r="D1635" s="922" t="s">
        <v>986</v>
      </c>
      <c r="E1635" s="936">
        <v>1</v>
      </c>
      <c r="F1635" s="947">
        <v>44317</v>
      </c>
      <c r="G1635" s="923">
        <v>41581.735744468126</v>
      </c>
      <c r="H1635" s="929">
        <v>8.3333333333333332E-3</v>
      </c>
      <c r="I1635" s="929">
        <v>0.21666666666666667</v>
      </c>
      <c r="J1635" s="923">
        <v>32572.35966650003</v>
      </c>
      <c r="K1635" s="922">
        <v>1</v>
      </c>
      <c r="L1635" s="923">
        <v>32572.35966650003</v>
      </c>
      <c r="M1635" s="923">
        <f t="shared" si="25"/>
        <v>4158.1735744468124</v>
      </c>
    </row>
    <row r="1636" spans="2:13" ht="75">
      <c r="B1636" s="921" t="s">
        <v>988</v>
      </c>
      <c r="C1636" s="921" t="s">
        <v>985</v>
      </c>
      <c r="D1636" s="922" t="s">
        <v>986</v>
      </c>
      <c r="E1636" s="936">
        <v>1</v>
      </c>
      <c r="F1636" s="947">
        <v>44317</v>
      </c>
      <c r="G1636" s="923">
        <v>18231.991826420639</v>
      </c>
      <c r="H1636" s="929">
        <v>8.3333333333333332E-3</v>
      </c>
      <c r="I1636" s="929">
        <v>0.21666666666666667</v>
      </c>
      <c r="J1636" s="923">
        <v>14281.726930696168</v>
      </c>
      <c r="K1636" s="922">
        <v>1</v>
      </c>
      <c r="L1636" s="923">
        <v>14281.726930696168</v>
      </c>
      <c r="M1636" s="923">
        <f t="shared" si="25"/>
        <v>1823.199182642064</v>
      </c>
    </row>
    <row r="1637" spans="2:13" ht="75">
      <c r="B1637" s="921" t="s">
        <v>988</v>
      </c>
      <c r="C1637" s="921" t="s">
        <v>985</v>
      </c>
      <c r="D1637" s="922" t="s">
        <v>986</v>
      </c>
      <c r="E1637" s="936">
        <v>1</v>
      </c>
      <c r="F1637" s="947">
        <v>44317</v>
      </c>
      <c r="G1637" s="923">
        <v>30466.617920466066</v>
      </c>
      <c r="H1637" s="929">
        <v>8.3333333333333332E-3</v>
      </c>
      <c r="I1637" s="929">
        <v>0.21666666666666667</v>
      </c>
      <c r="J1637" s="923">
        <v>23865.51737103175</v>
      </c>
      <c r="K1637" s="922">
        <v>1</v>
      </c>
      <c r="L1637" s="923">
        <v>23865.51737103175</v>
      </c>
      <c r="M1637" s="923">
        <f t="shared" si="25"/>
        <v>3046.6617920466069</v>
      </c>
    </row>
    <row r="1638" spans="2:13" ht="75">
      <c r="B1638" s="921" t="s">
        <v>988</v>
      </c>
      <c r="C1638" s="921" t="s">
        <v>985</v>
      </c>
      <c r="D1638" s="922" t="s">
        <v>986</v>
      </c>
      <c r="E1638" s="936">
        <v>1</v>
      </c>
      <c r="F1638" s="947">
        <v>44317</v>
      </c>
      <c r="G1638" s="923">
        <v>31266.26668478276</v>
      </c>
      <c r="H1638" s="929">
        <v>8.3333333333333332E-3</v>
      </c>
      <c r="I1638" s="929">
        <v>0.21666666666666667</v>
      </c>
      <c r="J1638" s="923">
        <v>24491.908903079828</v>
      </c>
      <c r="K1638" s="922">
        <v>1</v>
      </c>
      <c r="L1638" s="923">
        <v>24491.908903079828</v>
      </c>
      <c r="M1638" s="923">
        <f t="shared" si="25"/>
        <v>3126.6266684782763</v>
      </c>
    </row>
    <row r="1639" spans="2:13" ht="75">
      <c r="B1639" s="921" t="s">
        <v>988</v>
      </c>
      <c r="C1639" s="921" t="s">
        <v>985</v>
      </c>
      <c r="D1639" s="922" t="s">
        <v>986</v>
      </c>
      <c r="E1639" s="936">
        <v>1</v>
      </c>
      <c r="F1639" s="947">
        <v>44317</v>
      </c>
      <c r="G1639" s="923">
        <v>79.964876431669467</v>
      </c>
      <c r="H1639" s="929">
        <v>8.3333333333333332E-3</v>
      </c>
      <c r="I1639" s="929">
        <v>0.21666666666666667</v>
      </c>
      <c r="J1639" s="923">
        <v>62.639153204807748</v>
      </c>
      <c r="K1639" s="922">
        <v>1</v>
      </c>
      <c r="L1639" s="923">
        <v>62.639153204807748</v>
      </c>
      <c r="M1639" s="923">
        <f t="shared" si="25"/>
        <v>7.9964876431669474</v>
      </c>
    </row>
    <row r="1640" spans="2:13" ht="75">
      <c r="B1640" s="921" t="s">
        <v>988</v>
      </c>
      <c r="C1640" s="921" t="s">
        <v>985</v>
      </c>
      <c r="D1640" s="922" t="s">
        <v>986</v>
      </c>
      <c r="E1640" s="936">
        <v>1</v>
      </c>
      <c r="F1640" s="947">
        <v>44317</v>
      </c>
      <c r="G1640" s="923">
        <v>319.85950572667787</v>
      </c>
      <c r="H1640" s="929">
        <v>8.3333333333333332E-3</v>
      </c>
      <c r="I1640" s="929">
        <v>0.21666666666666667</v>
      </c>
      <c r="J1640" s="923">
        <v>250.55661281923099</v>
      </c>
      <c r="K1640" s="922">
        <v>1</v>
      </c>
      <c r="L1640" s="923">
        <v>250.55661281923099</v>
      </c>
      <c r="M1640" s="923">
        <f t="shared" si="25"/>
        <v>31.98595057266779</v>
      </c>
    </row>
    <row r="1641" spans="2:13" ht="75">
      <c r="B1641" s="921" t="s">
        <v>988</v>
      </c>
      <c r="C1641" s="921" t="s">
        <v>985</v>
      </c>
      <c r="D1641" s="922" t="s">
        <v>986</v>
      </c>
      <c r="E1641" s="936">
        <v>1</v>
      </c>
      <c r="F1641" s="947">
        <v>44317</v>
      </c>
      <c r="G1641" s="923">
        <v>239.8946292950084</v>
      </c>
      <c r="H1641" s="929">
        <v>8.3333333333333332E-3</v>
      </c>
      <c r="I1641" s="929">
        <v>0.21666666666666667</v>
      </c>
      <c r="J1641" s="923">
        <v>187.91745961442325</v>
      </c>
      <c r="K1641" s="922">
        <v>1</v>
      </c>
      <c r="L1641" s="923">
        <v>187.91745961442325</v>
      </c>
      <c r="M1641" s="923">
        <f t="shared" si="25"/>
        <v>23.989462929500842</v>
      </c>
    </row>
    <row r="1642" spans="2:13" ht="75">
      <c r="B1642" s="921" t="s">
        <v>988</v>
      </c>
      <c r="C1642" s="921" t="s">
        <v>985</v>
      </c>
      <c r="D1642" s="922" t="s">
        <v>986</v>
      </c>
      <c r="E1642" s="936">
        <v>1</v>
      </c>
      <c r="F1642" s="947">
        <v>44317</v>
      </c>
      <c r="G1642" s="923">
        <v>1279.4380229067115</v>
      </c>
      <c r="H1642" s="929">
        <v>8.3333333333333332E-3</v>
      </c>
      <c r="I1642" s="929">
        <v>0.21666666666666667</v>
      </c>
      <c r="J1642" s="923">
        <v>1002.226451276924</v>
      </c>
      <c r="K1642" s="922">
        <v>1</v>
      </c>
      <c r="L1642" s="923">
        <v>1002.226451276924</v>
      </c>
      <c r="M1642" s="923">
        <f t="shared" si="25"/>
        <v>127.94380229067116</v>
      </c>
    </row>
    <row r="1643" spans="2:13" ht="75">
      <c r="B1643" s="921" t="s">
        <v>992</v>
      </c>
      <c r="C1643" s="921" t="s">
        <v>985</v>
      </c>
      <c r="D1643" s="922" t="s">
        <v>986</v>
      </c>
      <c r="E1643" s="936">
        <v>1</v>
      </c>
      <c r="F1643" s="947">
        <v>44317</v>
      </c>
      <c r="G1643" s="923">
        <v>6664.7954744760054</v>
      </c>
      <c r="H1643" s="929">
        <v>8.3333333333333332E-3</v>
      </c>
      <c r="I1643" s="929">
        <v>0.21666666666666667</v>
      </c>
      <c r="J1643" s="923">
        <v>5220.7564550062043</v>
      </c>
      <c r="K1643" s="922">
        <v>1</v>
      </c>
      <c r="L1643" s="923">
        <v>5220.7564550062043</v>
      </c>
      <c r="M1643" s="923">
        <f t="shared" si="25"/>
        <v>666.47954744760057</v>
      </c>
    </row>
    <row r="1644" spans="2:13" ht="75">
      <c r="B1644" s="921" t="s">
        <v>988</v>
      </c>
      <c r="C1644" s="921" t="s">
        <v>985</v>
      </c>
      <c r="D1644" s="922" t="s">
        <v>986</v>
      </c>
      <c r="E1644" s="936">
        <v>1</v>
      </c>
      <c r="F1644" s="947">
        <v>44317</v>
      </c>
      <c r="G1644" s="923">
        <v>319.85950572667787</v>
      </c>
      <c r="H1644" s="929">
        <v>8.3333333333333332E-3</v>
      </c>
      <c r="I1644" s="929">
        <v>0.21666666666666667</v>
      </c>
      <c r="J1644" s="923">
        <v>250.55661281923099</v>
      </c>
      <c r="K1644" s="922">
        <v>1</v>
      </c>
      <c r="L1644" s="923">
        <v>250.55661281923099</v>
      </c>
      <c r="M1644" s="923">
        <f t="shared" si="25"/>
        <v>31.98595057266779</v>
      </c>
    </row>
    <row r="1645" spans="2:13" ht="75">
      <c r="B1645" s="921" t="s">
        <v>984</v>
      </c>
      <c r="C1645" s="921" t="s">
        <v>985</v>
      </c>
      <c r="D1645" s="922" t="s">
        <v>986</v>
      </c>
      <c r="E1645" s="936">
        <v>1</v>
      </c>
      <c r="F1645" s="947">
        <v>44317</v>
      </c>
      <c r="G1645" s="923">
        <v>913.20698610554393</v>
      </c>
      <c r="H1645" s="929">
        <v>8.3333333333333332E-3</v>
      </c>
      <c r="I1645" s="929">
        <v>0.21666666666666667</v>
      </c>
      <c r="J1645" s="923">
        <v>715.34547244934276</v>
      </c>
      <c r="K1645" s="922">
        <v>1</v>
      </c>
      <c r="L1645" s="923">
        <v>715.34547244934276</v>
      </c>
      <c r="M1645" s="923">
        <f t="shared" si="25"/>
        <v>91.320698610554402</v>
      </c>
    </row>
    <row r="1646" spans="2:13" ht="75">
      <c r="B1646" s="921" t="s">
        <v>984</v>
      </c>
      <c r="C1646" s="921" t="s">
        <v>985</v>
      </c>
      <c r="D1646" s="922" t="s">
        <v>986</v>
      </c>
      <c r="E1646" s="936">
        <v>1</v>
      </c>
      <c r="F1646" s="947">
        <v>44317</v>
      </c>
      <c r="G1646" s="923">
        <v>456.60349305277197</v>
      </c>
      <c r="H1646" s="929">
        <v>8.3333333333333332E-3</v>
      </c>
      <c r="I1646" s="929">
        <v>0.21666666666666667</v>
      </c>
      <c r="J1646" s="923">
        <v>357.67273622467138</v>
      </c>
      <c r="K1646" s="922">
        <v>1</v>
      </c>
      <c r="L1646" s="923">
        <v>357.67273622467138</v>
      </c>
      <c r="M1646" s="923">
        <f t="shared" si="25"/>
        <v>45.660349305277201</v>
      </c>
    </row>
    <row r="1647" spans="2:13" ht="75">
      <c r="B1647" s="921" t="s">
        <v>988</v>
      </c>
      <c r="C1647" s="921" t="s">
        <v>985</v>
      </c>
      <c r="D1647" s="922" t="s">
        <v>986</v>
      </c>
      <c r="E1647" s="936">
        <v>1</v>
      </c>
      <c r="F1647" s="947">
        <v>44317</v>
      </c>
      <c r="G1647" s="923">
        <v>79.964876431669467</v>
      </c>
      <c r="H1647" s="929">
        <v>8.3333333333333332E-3</v>
      </c>
      <c r="I1647" s="929">
        <v>0.21666666666666667</v>
      </c>
      <c r="J1647" s="923">
        <v>62.639153204807748</v>
      </c>
      <c r="K1647" s="922">
        <v>1</v>
      </c>
      <c r="L1647" s="923">
        <v>62.639153204807748</v>
      </c>
      <c r="M1647" s="923">
        <f t="shared" si="25"/>
        <v>7.9964876431669474</v>
      </c>
    </row>
    <row r="1648" spans="2:13" ht="75">
      <c r="B1648" s="921" t="s">
        <v>988</v>
      </c>
      <c r="C1648" s="921" t="s">
        <v>985</v>
      </c>
      <c r="D1648" s="922" t="s">
        <v>986</v>
      </c>
      <c r="E1648" s="936">
        <v>1</v>
      </c>
      <c r="F1648" s="947">
        <v>44317</v>
      </c>
      <c r="G1648" s="923">
        <v>32305.810078394465</v>
      </c>
      <c r="H1648" s="929">
        <v>8.3333333333333332E-3</v>
      </c>
      <c r="I1648" s="929">
        <v>0.21666666666666667</v>
      </c>
      <c r="J1648" s="923">
        <v>25306.217894742331</v>
      </c>
      <c r="K1648" s="922">
        <v>1</v>
      </c>
      <c r="L1648" s="923">
        <v>25306.217894742331</v>
      </c>
      <c r="M1648" s="923">
        <f t="shared" si="25"/>
        <v>3230.5810078394466</v>
      </c>
    </row>
    <row r="1649" spans="2:13" ht="75">
      <c r="B1649" s="921" t="s">
        <v>988</v>
      </c>
      <c r="C1649" s="921" t="s">
        <v>985</v>
      </c>
      <c r="D1649" s="922" t="s">
        <v>986</v>
      </c>
      <c r="E1649" s="936">
        <v>1</v>
      </c>
      <c r="F1649" s="947">
        <v>44317</v>
      </c>
      <c r="G1649" s="923">
        <v>17272.413309240605</v>
      </c>
      <c r="H1649" s="929">
        <v>8.3333333333333332E-3</v>
      </c>
      <c r="I1649" s="929">
        <v>0.21666666666666667</v>
      </c>
      <c r="J1649" s="923">
        <v>13530.057092238474</v>
      </c>
      <c r="K1649" s="922">
        <v>1</v>
      </c>
      <c r="L1649" s="923">
        <v>13530.057092238474</v>
      </c>
      <c r="M1649" s="923">
        <f t="shared" si="25"/>
        <v>1727.2413309240605</v>
      </c>
    </row>
    <row r="1650" spans="2:13" ht="75">
      <c r="B1650" s="921" t="s">
        <v>988</v>
      </c>
      <c r="C1650" s="921" t="s">
        <v>985</v>
      </c>
      <c r="D1650" s="922" t="s">
        <v>986</v>
      </c>
      <c r="E1650" s="936">
        <v>1</v>
      </c>
      <c r="F1650" s="947">
        <v>44317</v>
      </c>
      <c r="G1650" s="923">
        <v>11994.731464750421</v>
      </c>
      <c r="H1650" s="929">
        <v>8.3333333333333332E-3</v>
      </c>
      <c r="I1650" s="929">
        <v>0.21666666666666667</v>
      </c>
      <c r="J1650" s="923">
        <v>9395.8729807211639</v>
      </c>
      <c r="K1650" s="922">
        <v>1</v>
      </c>
      <c r="L1650" s="923">
        <v>9395.8729807211639</v>
      </c>
      <c r="M1650" s="923">
        <f t="shared" si="25"/>
        <v>1199.4731464750421</v>
      </c>
    </row>
    <row r="1651" spans="2:13" ht="75">
      <c r="B1651" s="921" t="s">
        <v>988</v>
      </c>
      <c r="C1651" s="921" t="s">
        <v>985</v>
      </c>
      <c r="D1651" s="922" t="s">
        <v>986</v>
      </c>
      <c r="E1651" s="936">
        <v>1</v>
      </c>
      <c r="F1651" s="947">
        <v>44317</v>
      </c>
      <c r="G1651" s="923">
        <v>19671.359602190689</v>
      </c>
      <c r="H1651" s="929">
        <v>8.3333333333333332E-3</v>
      </c>
      <c r="I1651" s="929">
        <v>0.21666666666666667</v>
      </c>
      <c r="J1651" s="923">
        <v>15409.231688382706</v>
      </c>
      <c r="K1651" s="922">
        <v>1</v>
      </c>
      <c r="L1651" s="923">
        <v>15409.231688382706</v>
      </c>
      <c r="M1651" s="923">
        <f t="shared" si="25"/>
        <v>1967.1359602190689</v>
      </c>
    </row>
    <row r="1652" spans="2:13" ht="75">
      <c r="B1652" s="921" t="s">
        <v>988</v>
      </c>
      <c r="C1652" s="921" t="s">
        <v>985</v>
      </c>
      <c r="D1652" s="922" t="s">
        <v>986</v>
      </c>
      <c r="E1652" s="936">
        <v>1</v>
      </c>
      <c r="F1652" s="947">
        <v>44317</v>
      </c>
      <c r="G1652" s="923">
        <v>799.64876431669472</v>
      </c>
      <c r="H1652" s="929">
        <v>8.3333333333333332E-3</v>
      </c>
      <c r="I1652" s="929">
        <v>0.21666666666666667</v>
      </c>
      <c r="J1652" s="923">
        <v>626.39153204807758</v>
      </c>
      <c r="K1652" s="922">
        <v>1</v>
      </c>
      <c r="L1652" s="923">
        <v>626.39153204807758</v>
      </c>
      <c r="M1652" s="923">
        <f t="shared" si="25"/>
        <v>79.964876431669481</v>
      </c>
    </row>
    <row r="1653" spans="2:13" ht="75">
      <c r="B1653" s="921" t="s">
        <v>988</v>
      </c>
      <c r="C1653" s="921" t="s">
        <v>985</v>
      </c>
      <c r="D1653" s="922" t="s">
        <v>986</v>
      </c>
      <c r="E1653" s="936">
        <v>1</v>
      </c>
      <c r="F1653" s="947">
        <v>44317</v>
      </c>
      <c r="G1653" s="923">
        <v>10795.258318275379</v>
      </c>
      <c r="H1653" s="929">
        <v>8.3333333333333332E-3</v>
      </c>
      <c r="I1653" s="929">
        <v>0.21666666666666667</v>
      </c>
      <c r="J1653" s="923">
        <v>8456.2856826490461</v>
      </c>
      <c r="K1653" s="922">
        <v>1</v>
      </c>
      <c r="L1653" s="923">
        <v>8456.2856826490461</v>
      </c>
      <c r="M1653" s="923">
        <f t="shared" si="25"/>
        <v>1079.525831827538</v>
      </c>
    </row>
    <row r="1654" spans="2:13" ht="75">
      <c r="B1654" s="921" t="s">
        <v>988</v>
      </c>
      <c r="C1654" s="921" t="s">
        <v>985</v>
      </c>
      <c r="D1654" s="922" t="s">
        <v>986</v>
      </c>
      <c r="E1654" s="936">
        <v>1</v>
      </c>
      <c r="F1654" s="947">
        <v>44317</v>
      </c>
      <c r="G1654" s="923">
        <v>7116.8740024185827</v>
      </c>
      <c r="H1654" s="929">
        <v>8.3333333333333332E-3</v>
      </c>
      <c r="I1654" s="929">
        <v>0.21666666666666667</v>
      </c>
      <c r="J1654" s="923">
        <v>5574.8846352278897</v>
      </c>
      <c r="K1654" s="922">
        <v>1</v>
      </c>
      <c r="L1654" s="923">
        <v>5574.8846352278897</v>
      </c>
      <c r="M1654" s="923">
        <f t="shared" si="25"/>
        <v>711.68740024185831</v>
      </c>
    </row>
    <row r="1655" spans="2:13" ht="75">
      <c r="B1655" s="921" t="s">
        <v>988</v>
      </c>
      <c r="C1655" s="921" t="s">
        <v>985</v>
      </c>
      <c r="D1655" s="922" t="s">
        <v>986</v>
      </c>
      <c r="E1655" s="936">
        <v>1</v>
      </c>
      <c r="F1655" s="947">
        <v>44317</v>
      </c>
      <c r="G1655" s="923">
        <v>159.92975286333893</v>
      </c>
      <c r="H1655" s="929">
        <v>8.3333333333333332E-3</v>
      </c>
      <c r="I1655" s="929">
        <v>0.21666666666666667</v>
      </c>
      <c r="J1655" s="923">
        <v>125.2783064096155</v>
      </c>
      <c r="K1655" s="922">
        <v>1</v>
      </c>
      <c r="L1655" s="923">
        <v>125.2783064096155</v>
      </c>
      <c r="M1655" s="923">
        <f t="shared" si="25"/>
        <v>15.992975286333895</v>
      </c>
    </row>
    <row r="1656" spans="2:13" ht="75">
      <c r="B1656" s="921" t="s">
        <v>988</v>
      </c>
      <c r="C1656" s="921" t="s">
        <v>985</v>
      </c>
      <c r="D1656" s="922" t="s">
        <v>986</v>
      </c>
      <c r="E1656" s="936">
        <v>1</v>
      </c>
      <c r="F1656" s="947">
        <v>44317</v>
      </c>
      <c r="G1656" s="923">
        <v>159.92975286333893</v>
      </c>
      <c r="H1656" s="929">
        <v>8.3333333333333332E-3</v>
      </c>
      <c r="I1656" s="929">
        <v>0.21666666666666667</v>
      </c>
      <c r="J1656" s="923">
        <v>125.2783064096155</v>
      </c>
      <c r="K1656" s="922">
        <v>1</v>
      </c>
      <c r="L1656" s="923">
        <v>125.2783064096155</v>
      </c>
      <c r="M1656" s="923">
        <f t="shared" si="25"/>
        <v>15.992975286333895</v>
      </c>
    </row>
    <row r="1657" spans="2:13" ht="75">
      <c r="B1657" s="921" t="s">
        <v>988</v>
      </c>
      <c r="C1657" s="921" t="s">
        <v>985</v>
      </c>
      <c r="D1657" s="922" t="s">
        <v>986</v>
      </c>
      <c r="E1657" s="936">
        <v>1</v>
      </c>
      <c r="F1657" s="947">
        <v>44317</v>
      </c>
      <c r="G1657" s="923">
        <v>239.8946292950084</v>
      </c>
      <c r="H1657" s="929">
        <v>8.3333333333333332E-3</v>
      </c>
      <c r="I1657" s="929">
        <v>0.21666666666666667</v>
      </c>
      <c r="J1657" s="923">
        <v>187.91745961442325</v>
      </c>
      <c r="K1657" s="922">
        <v>1</v>
      </c>
      <c r="L1657" s="923">
        <v>187.91745961442325</v>
      </c>
      <c r="M1657" s="923">
        <f t="shared" si="25"/>
        <v>23.989462929500842</v>
      </c>
    </row>
    <row r="1658" spans="2:13" ht="75">
      <c r="B1658" s="921" t="s">
        <v>988</v>
      </c>
      <c r="C1658" s="921" t="s">
        <v>985</v>
      </c>
      <c r="D1658" s="922" t="s">
        <v>986</v>
      </c>
      <c r="E1658" s="936">
        <v>1</v>
      </c>
      <c r="F1658" s="947">
        <v>44317</v>
      </c>
      <c r="G1658" s="923">
        <v>399.82438215834736</v>
      </c>
      <c r="H1658" s="929">
        <v>8.3333333333333332E-3</v>
      </c>
      <c r="I1658" s="929">
        <v>0.21666666666666667</v>
      </c>
      <c r="J1658" s="923">
        <v>313.19576602403879</v>
      </c>
      <c r="K1658" s="922">
        <v>1</v>
      </c>
      <c r="L1658" s="923">
        <v>313.19576602403879</v>
      </c>
      <c r="M1658" s="923">
        <f t="shared" si="25"/>
        <v>39.98243821583474</v>
      </c>
    </row>
    <row r="1659" spans="2:13" ht="75">
      <c r="B1659" s="921" t="s">
        <v>988</v>
      </c>
      <c r="C1659" s="921" t="s">
        <v>985</v>
      </c>
      <c r="D1659" s="922" t="s">
        <v>986</v>
      </c>
      <c r="E1659" s="936">
        <v>1</v>
      </c>
      <c r="F1659" s="947">
        <v>44317</v>
      </c>
      <c r="G1659" s="923">
        <v>79.964876431669467</v>
      </c>
      <c r="H1659" s="929">
        <v>8.3333333333333332E-3</v>
      </c>
      <c r="I1659" s="929">
        <v>0.21666666666666667</v>
      </c>
      <c r="J1659" s="923">
        <v>62.639153204807748</v>
      </c>
      <c r="K1659" s="922">
        <v>1</v>
      </c>
      <c r="L1659" s="923">
        <v>62.639153204807748</v>
      </c>
      <c r="M1659" s="923">
        <f t="shared" si="25"/>
        <v>7.9964876431669474</v>
      </c>
    </row>
    <row r="1660" spans="2:13" ht="75">
      <c r="B1660" s="921" t="s">
        <v>984</v>
      </c>
      <c r="C1660" s="921" t="s">
        <v>985</v>
      </c>
      <c r="D1660" s="922" t="s">
        <v>986</v>
      </c>
      <c r="E1660" s="936">
        <v>1</v>
      </c>
      <c r="F1660" s="947">
        <v>44317</v>
      </c>
      <c r="G1660" s="923">
        <v>456.60349305277197</v>
      </c>
      <c r="H1660" s="929">
        <v>8.3333333333333332E-3</v>
      </c>
      <c r="I1660" s="929">
        <v>0.21666666666666667</v>
      </c>
      <c r="J1660" s="923">
        <v>357.67273622467138</v>
      </c>
      <c r="K1660" s="922">
        <v>1</v>
      </c>
      <c r="L1660" s="923">
        <v>357.67273622467138</v>
      </c>
      <c r="M1660" s="923">
        <f t="shared" si="25"/>
        <v>45.660349305277201</v>
      </c>
    </row>
    <row r="1661" spans="2:13" ht="75">
      <c r="B1661" s="921" t="s">
        <v>988</v>
      </c>
      <c r="C1661" s="921" t="s">
        <v>985</v>
      </c>
      <c r="D1661" s="922" t="s">
        <v>986</v>
      </c>
      <c r="E1661" s="936">
        <v>1</v>
      </c>
      <c r="F1661" s="947">
        <v>44317</v>
      </c>
      <c r="G1661" s="923">
        <v>399.82438215834736</v>
      </c>
      <c r="H1661" s="929">
        <v>8.3333333333333332E-3</v>
      </c>
      <c r="I1661" s="929">
        <v>0.21666666666666667</v>
      </c>
      <c r="J1661" s="923">
        <v>313.19576602403879</v>
      </c>
      <c r="K1661" s="922">
        <v>1</v>
      </c>
      <c r="L1661" s="923">
        <v>313.19576602403879</v>
      </c>
      <c r="M1661" s="923">
        <f t="shared" si="25"/>
        <v>39.98243821583474</v>
      </c>
    </row>
    <row r="1662" spans="2:13" ht="75">
      <c r="B1662" s="921" t="s">
        <v>988</v>
      </c>
      <c r="C1662" s="921" t="s">
        <v>985</v>
      </c>
      <c r="D1662" s="922" t="s">
        <v>986</v>
      </c>
      <c r="E1662" s="936">
        <v>1</v>
      </c>
      <c r="F1662" s="947">
        <v>44317</v>
      </c>
      <c r="G1662" s="923">
        <v>1039.5433936117031</v>
      </c>
      <c r="H1662" s="929">
        <v>8.3333333333333332E-3</v>
      </c>
      <c r="I1662" s="929">
        <v>0.21666666666666667</v>
      </c>
      <c r="J1662" s="923">
        <v>814.30899166250072</v>
      </c>
      <c r="K1662" s="922">
        <v>1</v>
      </c>
      <c r="L1662" s="923">
        <v>814.30899166250072</v>
      </c>
      <c r="M1662" s="923">
        <f t="shared" si="25"/>
        <v>103.95433936117031</v>
      </c>
    </row>
    <row r="1663" spans="2:13" ht="75">
      <c r="B1663" s="921" t="s">
        <v>988</v>
      </c>
      <c r="C1663" s="921" t="s">
        <v>985</v>
      </c>
      <c r="D1663" s="922" t="s">
        <v>986</v>
      </c>
      <c r="E1663" s="936">
        <v>1</v>
      </c>
      <c r="F1663" s="947">
        <v>44317</v>
      </c>
      <c r="G1663" s="923">
        <v>79.964876431669467</v>
      </c>
      <c r="H1663" s="929">
        <v>8.3333333333333332E-3</v>
      </c>
      <c r="I1663" s="929">
        <v>0.21666666666666667</v>
      </c>
      <c r="J1663" s="923">
        <v>62.639153204807748</v>
      </c>
      <c r="K1663" s="922">
        <v>1</v>
      </c>
      <c r="L1663" s="923">
        <v>62.639153204807748</v>
      </c>
      <c r="M1663" s="923">
        <f t="shared" si="25"/>
        <v>7.9964876431669474</v>
      </c>
    </row>
    <row r="1664" spans="2:13" ht="75">
      <c r="B1664" s="921" t="s">
        <v>988</v>
      </c>
      <c r="C1664" s="921" t="s">
        <v>985</v>
      </c>
      <c r="D1664" s="922" t="s">
        <v>986</v>
      </c>
      <c r="E1664" s="936">
        <v>1</v>
      </c>
      <c r="F1664" s="947">
        <v>44317</v>
      </c>
      <c r="G1664" s="923">
        <v>79.964876431669467</v>
      </c>
      <c r="H1664" s="929">
        <v>8.3333333333333332E-3</v>
      </c>
      <c r="I1664" s="929">
        <v>0.21666666666666667</v>
      </c>
      <c r="J1664" s="923">
        <v>62.639153204807748</v>
      </c>
      <c r="K1664" s="922">
        <v>1</v>
      </c>
      <c r="L1664" s="923">
        <v>62.639153204807748</v>
      </c>
      <c r="M1664" s="923">
        <f t="shared" si="25"/>
        <v>7.9964876431669474</v>
      </c>
    </row>
    <row r="1665" spans="2:13" ht="75">
      <c r="B1665" s="921" t="s">
        <v>987</v>
      </c>
      <c r="C1665" s="921" t="s">
        <v>985</v>
      </c>
      <c r="D1665" s="922" t="s">
        <v>986</v>
      </c>
      <c r="E1665" s="936">
        <v>1</v>
      </c>
      <c r="F1665" s="947">
        <v>44317</v>
      </c>
      <c r="G1665" s="923">
        <v>2970.1922425939006</v>
      </c>
      <c r="H1665" s="929">
        <v>8.3333333333333332E-3</v>
      </c>
      <c r="I1665" s="929">
        <v>0.21666666666666667</v>
      </c>
      <c r="J1665" s="923">
        <v>2326.6505900318889</v>
      </c>
      <c r="K1665" s="922">
        <v>1</v>
      </c>
      <c r="L1665" s="923">
        <v>2326.6505900318889</v>
      </c>
      <c r="M1665" s="923">
        <f t="shared" si="25"/>
        <v>297.01922425939006</v>
      </c>
    </row>
    <row r="1666" spans="2:13" ht="75">
      <c r="B1666" s="921" t="s">
        <v>987</v>
      </c>
      <c r="C1666" s="921" t="s">
        <v>985</v>
      </c>
      <c r="D1666" s="922" t="s">
        <v>986</v>
      </c>
      <c r="E1666" s="936">
        <v>1</v>
      </c>
      <c r="F1666" s="947">
        <v>44317</v>
      </c>
      <c r="G1666" s="923">
        <v>1485.0961212969503</v>
      </c>
      <c r="H1666" s="929">
        <v>8.3333333333333332E-3</v>
      </c>
      <c r="I1666" s="929">
        <v>0.21666666666666667</v>
      </c>
      <c r="J1666" s="923">
        <v>1163.3252950159444</v>
      </c>
      <c r="K1666" s="922">
        <v>1</v>
      </c>
      <c r="L1666" s="923">
        <v>1163.3252950159444</v>
      </c>
      <c r="M1666" s="923">
        <f t="shared" si="25"/>
        <v>148.50961212969503</v>
      </c>
    </row>
    <row r="1667" spans="2:13" ht="75">
      <c r="B1667" s="921" t="s">
        <v>987</v>
      </c>
      <c r="C1667" s="921" t="s">
        <v>985</v>
      </c>
      <c r="D1667" s="922" t="s">
        <v>986</v>
      </c>
      <c r="E1667" s="936">
        <v>1</v>
      </c>
      <c r="F1667" s="947">
        <v>44317</v>
      </c>
      <c r="G1667" s="923">
        <v>1485.0961212969503</v>
      </c>
      <c r="H1667" s="929">
        <v>8.3333333333333332E-3</v>
      </c>
      <c r="I1667" s="929">
        <v>0.21666666666666667</v>
      </c>
      <c r="J1667" s="923">
        <v>1163.3252950159444</v>
      </c>
      <c r="K1667" s="922">
        <v>1</v>
      </c>
      <c r="L1667" s="923">
        <v>1163.3252950159444</v>
      </c>
      <c r="M1667" s="923">
        <f t="shared" si="25"/>
        <v>148.50961212969503</v>
      </c>
    </row>
    <row r="1668" spans="2:13" ht="75">
      <c r="B1668" s="921" t="s">
        <v>988</v>
      </c>
      <c r="C1668" s="921" t="s">
        <v>985</v>
      </c>
      <c r="D1668" s="922" t="s">
        <v>986</v>
      </c>
      <c r="E1668" s="936">
        <v>1</v>
      </c>
      <c r="F1668" s="947">
        <v>44317</v>
      </c>
      <c r="G1668" s="923">
        <v>79.964876431669467</v>
      </c>
      <c r="H1668" s="929">
        <v>8.3333333333333332E-3</v>
      </c>
      <c r="I1668" s="929">
        <v>0.21666666666666667</v>
      </c>
      <c r="J1668" s="923">
        <v>62.639153204807748</v>
      </c>
      <c r="K1668" s="922">
        <v>1</v>
      </c>
      <c r="L1668" s="923">
        <v>62.639153204807748</v>
      </c>
      <c r="M1668" s="923">
        <f t="shared" si="25"/>
        <v>7.9964876431669474</v>
      </c>
    </row>
    <row r="1669" spans="2:13" ht="75">
      <c r="B1669" s="921" t="s">
        <v>988</v>
      </c>
      <c r="C1669" s="921" t="s">
        <v>985</v>
      </c>
      <c r="D1669" s="922" t="s">
        <v>986</v>
      </c>
      <c r="E1669" s="936">
        <v>1</v>
      </c>
      <c r="F1669" s="947">
        <v>44317</v>
      </c>
      <c r="G1669" s="923">
        <v>9835.6798010953444</v>
      </c>
      <c r="H1669" s="929">
        <v>8.3333333333333332E-3</v>
      </c>
      <c r="I1669" s="929">
        <v>0.21666666666666667</v>
      </c>
      <c r="J1669" s="923">
        <v>7704.6158441913531</v>
      </c>
      <c r="K1669" s="922">
        <v>1</v>
      </c>
      <c r="L1669" s="923">
        <v>7704.6158441913531</v>
      </c>
      <c r="M1669" s="923">
        <f t="shared" si="25"/>
        <v>983.56798010953446</v>
      </c>
    </row>
    <row r="1670" spans="2:13" ht="75">
      <c r="B1670" s="921" t="s">
        <v>988</v>
      </c>
      <c r="C1670" s="921" t="s">
        <v>985</v>
      </c>
      <c r="D1670" s="922" t="s">
        <v>986</v>
      </c>
      <c r="E1670" s="936">
        <v>1</v>
      </c>
      <c r="F1670" s="947">
        <v>44317</v>
      </c>
      <c r="G1670" s="923">
        <v>8396.3120253252946</v>
      </c>
      <c r="H1670" s="929">
        <v>8.3333333333333332E-3</v>
      </c>
      <c r="I1670" s="929">
        <v>0.21666666666666667</v>
      </c>
      <c r="J1670" s="923">
        <v>6577.111086504814</v>
      </c>
      <c r="K1670" s="922">
        <v>1</v>
      </c>
      <c r="L1670" s="923">
        <v>6577.111086504814</v>
      </c>
      <c r="M1670" s="923">
        <f t="shared" si="25"/>
        <v>839.63120253252953</v>
      </c>
    </row>
    <row r="1671" spans="2:13" ht="75">
      <c r="B1671" s="921" t="s">
        <v>988</v>
      </c>
      <c r="C1671" s="921" t="s">
        <v>985</v>
      </c>
      <c r="D1671" s="922" t="s">
        <v>986</v>
      </c>
      <c r="E1671" s="936">
        <v>1</v>
      </c>
      <c r="F1671" s="947">
        <v>44317</v>
      </c>
      <c r="G1671" s="923">
        <v>13434.099240520471</v>
      </c>
      <c r="H1671" s="929">
        <v>8.3333333333333332E-3</v>
      </c>
      <c r="I1671" s="929">
        <v>0.21666666666666667</v>
      </c>
      <c r="J1671" s="923">
        <v>10523.377738407702</v>
      </c>
      <c r="K1671" s="922">
        <v>1</v>
      </c>
      <c r="L1671" s="923">
        <v>10523.377738407702</v>
      </c>
      <c r="M1671" s="923">
        <f t="shared" si="25"/>
        <v>1343.4099240520472</v>
      </c>
    </row>
    <row r="1672" spans="2:13" ht="75">
      <c r="B1672" s="921" t="s">
        <v>988</v>
      </c>
      <c r="C1672" s="921" t="s">
        <v>985</v>
      </c>
      <c r="D1672" s="922" t="s">
        <v>986</v>
      </c>
      <c r="E1672" s="936">
        <v>1</v>
      </c>
      <c r="F1672" s="947">
        <v>44317</v>
      </c>
      <c r="G1672" s="923">
        <v>9036.0310367786496</v>
      </c>
      <c r="H1672" s="929">
        <v>8.3333333333333332E-3</v>
      </c>
      <c r="I1672" s="929">
        <v>0.21666666666666667</v>
      </c>
      <c r="J1672" s="923">
        <v>7078.2243121432757</v>
      </c>
      <c r="K1672" s="922">
        <v>1</v>
      </c>
      <c r="L1672" s="923">
        <v>7078.2243121432757</v>
      </c>
      <c r="M1672" s="923">
        <f t="shared" si="25"/>
        <v>903.60310367786496</v>
      </c>
    </row>
    <row r="1673" spans="2:13" ht="75">
      <c r="B1673" s="921" t="s">
        <v>988</v>
      </c>
      <c r="C1673" s="921" t="s">
        <v>985</v>
      </c>
      <c r="D1673" s="922" t="s">
        <v>986</v>
      </c>
      <c r="E1673" s="936">
        <v>1</v>
      </c>
      <c r="F1673" s="947">
        <v>44317</v>
      </c>
      <c r="G1673" s="923">
        <v>79.964876431669467</v>
      </c>
      <c r="H1673" s="929">
        <v>8.3333333333333332E-3</v>
      </c>
      <c r="I1673" s="929">
        <v>0.21666666666666667</v>
      </c>
      <c r="J1673" s="923">
        <v>62.639153204807748</v>
      </c>
      <c r="K1673" s="922">
        <v>1</v>
      </c>
      <c r="L1673" s="923">
        <v>62.639153204807748</v>
      </c>
      <c r="M1673" s="923">
        <f t="shared" si="25"/>
        <v>7.9964876431669474</v>
      </c>
    </row>
    <row r="1674" spans="2:13" ht="75">
      <c r="B1674" s="921" t="s">
        <v>984</v>
      </c>
      <c r="C1674" s="921" t="s">
        <v>985</v>
      </c>
      <c r="D1674" s="922" t="s">
        <v>986</v>
      </c>
      <c r="E1674" s="936">
        <v>1</v>
      </c>
      <c r="F1674" s="947">
        <v>44317</v>
      </c>
      <c r="G1674" s="923">
        <v>456.60349305277197</v>
      </c>
      <c r="H1674" s="929">
        <v>8.3333333333333332E-3</v>
      </c>
      <c r="I1674" s="929">
        <v>0.21666666666666667</v>
      </c>
      <c r="J1674" s="923">
        <v>357.67273622467138</v>
      </c>
      <c r="K1674" s="922">
        <v>1</v>
      </c>
      <c r="L1674" s="923">
        <v>357.67273622467138</v>
      </c>
      <c r="M1674" s="923">
        <f t="shared" si="25"/>
        <v>45.660349305277201</v>
      </c>
    </row>
    <row r="1675" spans="2:13" ht="75">
      <c r="B1675" s="921" t="s">
        <v>988</v>
      </c>
      <c r="C1675" s="921" t="s">
        <v>985</v>
      </c>
      <c r="D1675" s="922" t="s">
        <v>986</v>
      </c>
      <c r="E1675" s="936">
        <v>1</v>
      </c>
      <c r="F1675" s="947">
        <v>44317</v>
      </c>
      <c r="G1675" s="923">
        <v>159.92975286333893</v>
      </c>
      <c r="H1675" s="929">
        <v>8.3333333333333332E-3</v>
      </c>
      <c r="I1675" s="929">
        <v>0.21666666666666667</v>
      </c>
      <c r="J1675" s="923">
        <v>125.2783064096155</v>
      </c>
      <c r="K1675" s="922">
        <v>1</v>
      </c>
      <c r="L1675" s="923">
        <v>125.2783064096155</v>
      </c>
      <c r="M1675" s="923">
        <f t="shared" ref="M1675:M1738" si="26">IF(L1675=0,"",IF(I1675=100%,0,(H1675*12)*(G1675*E1675*K1675)))</f>
        <v>15.992975286333895</v>
      </c>
    </row>
    <row r="1676" spans="2:13" ht="75">
      <c r="B1676" s="921" t="s">
        <v>988</v>
      </c>
      <c r="C1676" s="921" t="s">
        <v>985</v>
      </c>
      <c r="D1676" s="922" t="s">
        <v>986</v>
      </c>
      <c r="E1676" s="936">
        <v>1</v>
      </c>
      <c r="F1676" s="947">
        <v>44317</v>
      </c>
      <c r="G1676" s="923">
        <v>5677.506226648532</v>
      </c>
      <c r="H1676" s="929">
        <v>8.3333333333333332E-3</v>
      </c>
      <c r="I1676" s="929">
        <v>0.21666666666666667</v>
      </c>
      <c r="J1676" s="923">
        <v>4447.3798775413497</v>
      </c>
      <c r="K1676" s="922">
        <v>1</v>
      </c>
      <c r="L1676" s="923">
        <v>4447.3798775413497</v>
      </c>
      <c r="M1676" s="923">
        <f t="shared" si="26"/>
        <v>567.75062266485327</v>
      </c>
    </row>
    <row r="1677" spans="2:13" ht="75">
      <c r="B1677" s="921" t="s">
        <v>988</v>
      </c>
      <c r="C1677" s="921" t="s">
        <v>985</v>
      </c>
      <c r="D1677" s="922" t="s">
        <v>986</v>
      </c>
      <c r="E1677" s="936">
        <v>1</v>
      </c>
      <c r="F1677" s="947">
        <v>44317</v>
      </c>
      <c r="G1677" s="923">
        <v>10635.328565412039</v>
      </c>
      <c r="H1677" s="929">
        <v>8.3333333333333332E-3</v>
      </c>
      <c r="I1677" s="929">
        <v>0.21666666666666667</v>
      </c>
      <c r="J1677" s="923">
        <v>8331.0073762394313</v>
      </c>
      <c r="K1677" s="922">
        <v>1</v>
      </c>
      <c r="L1677" s="923">
        <v>8331.0073762394313</v>
      </c>
      <c r="M1677" s="923">
        <f t="shared" si="26"/>
        <v>1063.532856541204</v>
      </c>
    </row>
    <row r="1678" spans="2:13" ht="75">
      <c r="B1678" s="921" t="s">
        <v>988</v>
      </c>
      <c r="C1678" s="921" t="s">
        <v>985</v>
      </c>
      <c r="D1678" s="922" t="s">
        <v>986</v>
      </c>
      <c r="E1678" s="936">
        <v>1</v>
      </c>
      <c r="F1678" s="947">
        <v>44317</v>
      </c>
      <c r="G1678" s="923">
        <v>33265.388595574499</v>
      </c>
      <c r="H1678" s="929">
        <v>8.3333333333333332E-3</v>
      </c>
      <c r="I1678" s="929">
        <v>0.21666666666666667</v>
      </c>
      <c r="J1678" s="923">
        <v>26057.887733200023</v>
      </c>
      <c r="K1678" s="922">
        <v>1</v>
      </c>
      <c r="L1678" s="923">
        <v>26057.887733200023</v>
      </c>
      <c r="M1678" s="923">
        <f t="shared" si="26"/>
        <v>3326.53885955745</v>
      </c>
    </row>
    <row r="1679" spans="2:13" ht="75">
      <c r="B1679" s="921" t="s">
        <v>988</v>
      </c>
      <c r="C1679" s="921" t="s">
        <v>985</v>
      </c>
      <c r="D1679" s="922" t="s">
        <v>986</v>
      </c>
      <c r="E1679" s="936">
        <v>1</v>
      </c>
      <c r="F1679" s="947">
        <v>44317</v>
      </c>
      <c r="G1679" s="923">
        <v>20231.113737212374</v>
      </c>
      <c r="H1679" s="929">
        <v>8.3333333333333332E-3</v>
      </c>
      <c r="I1679" s="929">
        <v>0.21666666666666667</v>
      </c>
      <c r="J1679" s="923">
        <v>15847.70576081636</v>
      </c>
      <c r="K1679" s="922">
        <v>1</v>
      </c>
      <c r="L1679" s="923">
        <v>15847.70576081636</v>
      </c>
      <c r="M1679" s="923">
        <f t="shared" si="26"/>
        <v>2023.1113737212374</v>
      </c>
    </row>
    <row r="1680" spans="2:13" ht="75">
      <c r="B1680" s="921" t="s">
        <v>984</v>
      </c>
      <c r="C1680" s="921" t="s">
        <v>985</v>
      </c>
      <c r="D1680" s="922" t="s">
        <v>986</v>
      </c>
      <c r="E1680" s="936">
        <v>1</v>
      </c>
      <c r="F1680" s="947">
        <v>44317</v>
      </c>
      <c r="G1680" s="923">
        <v>456.60349305277197</v>
      </c>
      <c r="H1680" s="929">
        <v>8.3333333333333332E-3</v>
      </c>
      <c r="I1680" s="929">
        <v>0.21666666666666667</v>
      </c>
      <c r="J1680" s="923">
        <v>357.67273622467138</v>
      </c>
      <c r="K1680" s="922">
        <v>1</v>
      </c>
      <c r="L1680" s="923">
        <v>357.67273622467138</v>
      </c>
      <c r="M1680" s="923">
        <f t="shared" si="26"/>
        <v>45.660349305277201</v>
      </c>
    </row>
    <row r="1681" spans="2:13" ht="75">
      <c r="B1681" s="921" t="s">
        <v>987</v>
      </c>
      <c r="C1681" s="921" t="s">
        <v>985</v>
      </c>
      <c r="D1681" s="922" t="s">
        <v>986</v>
      </c>
      <c r="E1681" s="936">
        <v>1</v>
      </c>
      <c r="F1681" s="947">
        <v>44317</v>
      </c>
      <c r="G1681" s="923">
        <v>5940.3844851878011</v>
      </c>
      <c r="H1681" s="929">
        <v>8.3333333333333332E-3</v>
      </c>
      <c r="I1681" s="929">
        <v>0.21666666666666667</v>
      </c>
      <c r="J1681" s="923">
        <v>4653.3011800637778</v>
      </c>
      <c r="K1681" s="922">
        <v>1</v>
      </c>
      <c r="L1681" s="923">
        <v>4653.3011800637778</v>
      </c>
      <c r="M1681" s="923">
        <f t="shared" si="26"/>
        <v>594.03844851878011</v>
      </c>
    </row>
    <row r="1682" spans="2:13" ht="75">
      <c r="B1682" s="921" t="s">
        <v>987</v>
      </c>
      <c r="C1682" s="921" t="s">
        <v>985</v>
      </c>
      <c r="D1682" s="922" t="s">
        <v>986</v>
      </c>
      <c r="E1682" s="936">
        <v>1</v>
      </c>
      <c r="F1682" s="947">
        <v>44317</v>
      </c>
      <c r="G1682" s="923">
        <v>1485.0961212969503</v>
      </c>
      <c r="H1682" s="929">
        <v>8.3333333333333332E-3</v>
      </c>
      <c r="I1682" s="929">
        <v>0.21666666666666667</v>
      </c>
      <c r="J1682" s="923">
        <v>1163.3252950159444</v>
      </c>
      <c r="K1682" s="922">
        <v>1</v>
      </c>
      <c r="L1682" s="923">
        <v>1163.3252950159444</v>
      </c>
      <c r="M1682" s="923">
        <f t="shared" si="26"/>
        <v>148.50961212969503</v>
      </c>
    </row>
    <row r="1683" spans="2:13" ht="75">
      <c r="B1683" s="921" t="s">
        <v>987</v>
      </c>
      <c r="C1683" s="921" t="s">
        <v>985</v>
      </c>
      <c r="D1683" s="922" t="s">
        <v>986</v>
      </c>
      <c r="E1683" s="936">
        <v>1</v>
      </c>
      <c r="F1683" s="947">
        <v>44317</v>
      </c>
      <c r="G1683" s="923">
        <v>1485.0961212969503</v>
      </c>
      <c r="H1683" s="929">
        <v>8.3333333333333332E-3</v>
      </c>
      <c r="I1683" s="929">
        <v>0.21666666666666667</v>
      </c>
      <c r="J1683" s="923">
        <v>1163.3252950159444</v>
      </c>
      <c r="K1683" s="922">
        <v>1</v>
      </c>
      <c r="L1683" s="923">
        <v>1163.3252950159444</v>
      </c>
      <c r="M1683" s="923">
        <f t="shared" si="26"/>
        <v>148.50961212969503</v>
      </c>
    </row>
    <row r="1684" spans="2:13" ht="75">
      <c r="B1684" s="921" t="s">
        <v>989</v>
      </c>
      <c r="C1684" s="921" t="s">
        <v>985</v>
      </c>
      <c r="D1684" s="922" t="s">
        <v>986</v>
      </c>
      <c r="E1684" s="936">
        <v>1</v>
      </c>
      <c r="F1684" s="947">
        <v>44317</v>
      </c>
      <c r="G1684" s="923">
        <v>2559.1030101491242</v>
      </c>
      <c r="H1684" s="929">
        <v>8.3333333333333332E-3</v>
      </c>
      <c r="I1684" s="929">
        <v>0.21666666666666667</v>
      </c>
      <c r="J1684" s="923">
        <v>2004.6306912834807</v>
      </c>
      <c r="K1684" s="922">
        <v>1</v>
      </c>
      <c r="L1684" s="923">
        <v>2004.6306912834807</v>
      </c>
      <c r="M1684" s="923">
        <f t="shared" si="26"/>
        <v>255.91030101491242</v>
      </c>
    </row>
    <row r="1685" spans="2:13" ht="75">
      <c r="B1685" s="921" t="s">
        <v>988</v>
      </c>
      <c r="C1685" s="921" t="s">
        <v>985</v>
      </c>
      <c r="D1685" s="922" t="s">
        <v>986</v>
      </c>
      <c r="E1685" s="936">
        <v>1</v>
      </c>
      <c r="F1685" s="947">
        <v>44317</v>
      </c>
      <c r="G1685" s="923">
        <v>239.8946292950084</v>
      </c>
      <c r="H1685" s="929">
        <v>8.3333333333333332E-3</v>
      </c>
      <c r="I1685" s="929">
        <v>0.21666666666666667</v>
      </c>
      <c r="J1685" s="923">
        <v>187.91745961442325</v>
      </c>
      <c r="K1685" s="922">
        <v>1</v>
      </c>
      <c r="L1685" s="923">
        <v>187.91745961442325</v>
      </c>
      <c r="M1685" s="923">
        <f t="shared" si="26"/>
        <v>23.989462929500842</v>
      </c>
    </row>
    <row r="1686" spans="2:13" ht="75">
      <c r="B1686" s="921" t="s">
        <v>988</v>
      </c>
      <c r="C1686" s="921" t="s">
        <v>985</v>
      </c>
      <c r="D1686" s="922" t="s">
        <v>986</v>
      </c>
      <c r="E1686" s="936">
        <v>1</v>
      </c>
      <c r="F1686" s="947">
        <v>44317</v>
      </c>
      <c r="G1686" s="923">
        <v>159.92975286333893</v>
      </c>
      <c r="H1686" s="929">
        <v>8.3333333333333332E-3</v>
      </c>
      <c r="I1686" s="929">
        <v>0.21666666666666667</v>
      </c>
      <c r="J1686" s="923">
        <v>125.2783064096155</v>
      </c>
      <c r="K1686" s="922">
        <v>1</v>
      </c>
      <c r="L1686" s="923">
        <v>125.2783064096155</v>
      </c>
      <c r="M1686" s="923">
        <f t="shared" si="26"/>
        <v>15.992975286333895</v>
      </c>
    </row>
    <row r="1687" spans="2:13" ht="75">
      <c r="B1687" s="921" t="s">
        <v>987</v>
      </c>
      <c r="C1687" s="921" t="s">
        <v>985</v>
      </c>
      <c r="D1687" s="922" t="s">
        <v>986</v>
      </c>
      <c r="E1687" s="936">
        <v>1</v>
      </c>
      <c r="F1687" s="947">
        <v>44317</v>
      </c>
      <c r="G1687" s="923">
        <v>4455.2883638908506</v>
      </c>
      <c r="H1687" s="929">
        <v>8.3333333333333332E-3</v>
      </c>
      <c r="I1687" s="929">
        <v>0.21666666666666667</v>
      </c>
      <c r="J1687" s="923">
        <v>3489.9758850478329</v>
      </c>
      <c r="K1687" s="922">
        <v>1</v>
      </c>
      <c r="L1687" s="923">
        <v>3489.9758850478329</v>
      </c>
      <c r="M1687" s="923">
        <f t="shared" si="26"/>
        <v>445.52883638908509</v>
      </c>
    </row>
    <row r="1688" spans="2:13" ht="75">
      <c r="B1688" s="921" t="s">
        <v>995</v>
      </c>
      <c r="C1688" s="921" t="s">
        <v>985</v>
      </c>
      <c r="D1688" s="922" t="s">
        <v>986</v>
      </c>
      <c r="E1688" s="936">
        <v>1</v>
      </c>
      <c r="F1688" s="947">
        <v>44317</v>
      </c>
      <c r="G1688" s="923">
        <v>2658.0349276986585</v>
      </c>
      <c r="H1688" s="929">
        <v>8.3333333333333332E-3</v>
      </c>
      <c r="I1688" s="929">
        <v>0.21666666666666667</v>
      </c>
      <c r="J1688" s="923">
        <v>2082.1273600306158</v>
      </c>
      <c r="K1688" s="922">
        <v>1</v>
      </c>
      <c r="L1688" s="923">
        <v>2082.1273600306158</v>
      </c>
      <c r="M1688" s="923">
        <f t="shared" si="26"/>
        <v>265.80349276986584</v>
      </c>
    </row>
    <row r="1689" spans="2:13" ht="75">
      <c r="B1689" s="921" t="s">
        <v>988</v>
      </c>
      <c r="C1689" s="921" t="s">
        <v>985</v>
      </c>
      <c r="D1689" s="922" t="s">
        <v>986</v>
      </c>
      <c r="E1689" s="936">
        <v>1</v>
      </c>
      <c r="F1689" s="947">
        <v>44317</v>
      </c>
      <c r="G1689" s="923">
        <v>399.82438215834736</v>
      </c>
      <c r="H1689" s="929">
        <v>8.3333333333333332E-3</v>
      </c>
      <c r="I1689" s="929">
        <v>0.21666666666666667</v>
      </c>
      <c r="J1689" s="923">
        <v>313.19576602403879</v>
      </c>
      <c r="K1689" s="922">
        <v>1</v>
      </c>
      <c r="L1689" s="923">
        <v>313.19576602403879</v>
      </c>
      <c r="M1689" s="923">
        <f t="shared" si="26"/>
        <v>39.98243821583474</v>
      </c>
    </row>
    <row r="1690" spans="2:13" ht="75">
      <c r="B1690" s="921" t="s">
        <v>988</v>
      </c>
      <c r="C1690" s="921" t="s">
        <v>985</v>
      </c>
      <c r="D1690" s="922" t="s">
        <v>986</v>
      </c>
      <c r="E1690" s="936">
        <v>1</v>
      </c>
      <c r="F1690" s="947">
        <v>44317</v>
      </c>
      <c r="G1690" s="923">
        <v>1359.4028993383808</v>
      </c>
      <c r="H1690" s="929">
        <v>8.3333333333333332E-3</v>
      </c>
      <c r="I1690" s="929">
        <v>0.21666666666666667</v>
      </c>
      <c r="J1690" s="923">
        <v>1064.8656044817317</v>
      </c>
      <c r="K1690" s="922">
        <v>1</v>
      </c>
      <c r="L1690" s="923">
        <v>1064.8656044817317</v>
      </c>
      <c r="M1690" s="923">
        <f t="shared" si="26"/>
        <v>135.9402899338381</v>
      </c>
    </row>
    <row r="1691" spans="2:13" ht="75">
      <c r="B1691" s="921" t="s">
        <v>988</v>
      </c>
      <c r="C1691" s="921" t="s">
        <v>985</v>
      </c>
      <c r="D1691" s="922" t="s">
        <v>986</v>
      </c>
      <c r="E1691" s="936">
        <v>1</v>
      </c>
      <c r="F1691" s="947">
        <v>44317</v>
      </c>
      <c r="G1691" s="923">
        <v>3758.349192288465</v>
      </c>
      <c r="H1691" s="929">
        <v>8.3333333333333332E-3</v>
      </c>
      <c r="I1691" s="929">
        <v>0.21666666666666667</v>
      </c>
      <c r="J1691" s="923">
        <v>2944.0402006259642</v>
      </c>
      <c r="K1691" s="922">
        <v>1</v>
      </c>
      <c r="L1691" s="923">
        <v>2944.0402006259642</v>
      </c>
      <c r="M1691" s="923">
        <f t="shared" si="26"/>
        <v>375.8349192288465</v>
      </c>
    </row>
    <row r="1692" spans="2:13" ht="75">
      <c r="B1692" s="921" t="s">
        <v>988</v>
      </c>
      <c r="C1692" s="921" t="s">
        <v>985</v>
      </c>
      <c r="D1692" s="922" t="s">
        <v>986</v>
      </c>
      <c r="E1692" s="936">
        <v>1</v>
      </c>
      <c r="F1692" s="947">
        <v>44317</v>
      </c>
      <c r="G1692" s="923">
        <v>239.8946292950084</v>
      </c>
      <c r="H1692" s="929">
        <v>8.3333333333333332E-3</v>
      </c>
      <c r="I1692" s="929">
        <v>0.21666666666666667</v>
      </c>
      <c r="J1692" s="923">
        <v>187.91745961442325</v>
      </c>
      <c r="K1692" s="922">
        <v>1</v>
      </c>
      <c r="L1692" s="923">
        <v>187.91745961442325</v>
      </c>
      <c r="M1692" s="923">
        <f t="shared" si="26"/>
        <v>23.989462929500842</v>
      </c>
    </row>
    <row r="1693" spans="2:13" ht="75">
      <c r="B1693" s="921" t="s">
        <v>984</v>
      </c>
      <c r="C1693" s="921" t="s">
        <v>985</v>
      </c>
      <c r="D1693" s="922" t="s">
        <v>986</v>
      </c>
      <c r="E1693" s="936">
        <v>1</v>
      </c>
      <c r="F1693" s="947">
        <v>44317</v>
      </c>
      <c r="G1693" s="923">
        <v>5022.6384235804917</v>
      </c>
      <c r="H1693" s="929">
        <v>8.3333333333333332E-3</v>
      </c>
      <c r="I1693" s="929">
        <v>0.21666666666666667</v>
      </c>
      <c r="J1693" s="923">
        <v>3934.4000984713848</v>
      </c>
      <c r="K1693" s="922">
        <v>1</v>
      </c>
      <c r="L1693" s="923">
        <v>3934.4000984713848</v>
      </c>
      <c r="M1693" s="923">
        <f t="shared" si="26"/>
        <v>502.2638423580492</v>
      </c>
    </row>
    <row r="1694" spans="2:13" ht="75">
      <c r="B1694" s="921" t="s">
        <v>984</v>
      </c>
      <c r="C1694" s="921" t="s">
        <v>985</v>
      </c>
      <c r="D1694" s="922" t="s">
        <v>986</v>
      </c>
      <c r="E1694" s="936">
        <v>1</v>
      </c>
      <c r="F1694" s="947">
        <v>44317</v>
      </c>
      <c r="G1694" s="923">
        <v>1369.810479158316</v>
      </c>
      <c r="H1694" s="929">
        <v>8.3333333333333332E-3</v>
      </c>
      <c r="I1694" s="929">
        <v>0.21666666666666667</v>
      </c>
      <c r="J1694" s="923">
        <v>1073.0182086740142</v>
      </c>
      <c r="K1694" s="922">
        <v>1</v>
      </c>
      <c r="L1694" s="923">
        <v>1073.0182086740142</v>
      </c>
      <c r="M1694" s="923">
        <f t="shared" si="26"/>
        <v>136.9810479158316</v>
      </c>
    </row>
    <row r="1695" spans="2:13" ht="75">
      <c r="B1695" s="921" t="s">
        <v>984</v>
      </c>
      <c r="C1695" s="921" t="s">
        <v>985</v>
      </c>
      <c r="D1695" s="922" t="s">
        <v>986</v>
      </c>
      <c r="E1695" s="936">
        <v>1</v>
      </c>
      <c r="F1695" s="947">
        <v>44317</v>
      </c>
      <c r="G1695" s="923">
        <v>4566.0349305277196</v>
      </c>
      <c r="H1695" s="929">
        <v>8.3333333333333332E-3</v>
      </c>
      <c r="I1695" s="929">
        <v>0.21666666666666667</v>
      </c>
      <c r="J1695" s="923">
        <v>3576.7273622467137</v>
      </c>
      <c r="K1695" s="922">
        <v>1</v>
      </c>
      <c r="L1695" s="923">
        <v>3576.7273622467137</v>
      </c>
      <c r="M1695" s="923">
        <f t="shared" si="26"/>
        <v>456.60349305277197</v>
      </c>
    </row>
    <row r="1696" spans="2:13" ht="75">
      <c r="B1696" s="921" t="s">
        <v>984</v>
      </c>
      <c r="C1696" s="921" t="s">
        <v>985</v>
      </c>
      <c r="D1696" s="922" t="s">
        <v>986</v>
      </c>
      <c r="E1696" s="936">
        <v>1</v>
      </c>
      <c r="F1696" s="947">
        <v>44317</v>
      </c>
      <c r="G1696" s="923">
        <v>456.60349305277197</v>
      </c>
      <c r="H1696" s="929">
        <v>8.3333333333333332E-3</v>
      </c>
      <c r="I1696" s="929">
        <v>0.21666666666666667</v>
      </c>
      <c r="J1696" s="923">
        <v>357.67273622467138</v>
      </c>
      <c r="K1696" s="922">
        <v>1</v>
      </c>
      <c r="L1696" s="923">
        <v>357.67273622467138</v>
      </c>
      <c r="M1696" s="923">
        <f t="shared" si="26"/>
        <v>45.660349305277201</v>
      </c>
    </row>
    <row r="1697" spans="2:13" ht="75">
      <c r="B1697" s="921" t="s">
        <v>987</v>
      </c>
      <c r="C1697" s="921" t="s">
        <v>985</v>
      </c>
      <c r="D1697" s="922" t="s">
        <v>986</v>
      </c>
      <c r="E1697" s="936">
        <v>1</v>
      </c>
      <c r="F1697" s="947">
        <v>44317</v>
      </c>
      <c r="G1697" s="923">
        <v>5940.3844851878011</v>
      </c>
      <c r="H1697" s="929">
        <v>8.3333333333333332E-3</v>
      </c>
      <c r="I1697" s="929">
        <v>0.21666666666666667</v>
      </c>
      <c r="J1697" s="923">
        <v>4653.3011800637778</v>
      </c>
      <c r="K1697" s="922">
        <v>1</v>
      </c>
      <c r="L1697" s="923">
        <v>4653.3011800637778</v>
      </c>
      <c r="M1697" s="923">
        <f t="shared" si="26"/>
        <v>594.03844851878011</v>
      </c>
    </row>
    <row r="1698" spans="2:13" ht="75">
      <c r="B1698" s="921" t="s">
        <v>987</v>
      </c>
      <c r="C1698" s="921" t="s">
        <v>985</v>
      </c>
      <c r="D1698" s="922" t="s">
        <v>986</v>
      </c>
      <c r="E1698" s="936">
        <v>1</v>
      </c>
      <c r="F1698" s="947">
        <v>44317</v>
      </c>
      <c r="G1698" s="923">
        <v>4455.2883638908506</v>
      </c>
      <c r="H1698" s="929">
        <v>8.3333333333333332E-3</v>
      </c>
      <c r="I1698" s="929">
        <v>0.21666666666666667</v>
      </c>
      <c r="J1698" s="923">
        <v>3489.9758850478329</v>
      </c>
      <c r="K1698" s="922">
        <v>1</v>
      </c>
      <c r="L1698" s="923">
        <v>3489.9758850478329</v>
      </c>
      <c r="M1698" s="923">
        <f t="shared" si="26"/>
        <v>445.52883638908509</v>
      </c>
    </row>
    <row r="1699" spans="2:13" ht="75">
      <c r="B1699" s="921" t="s">
        <v>987</v>
      </c>
      <c r="C1699" s="921" t="s">
        <v>985</v>
      </c>
      <c r="D1699" s="922" t="s">
        <v>986</v>
      </c>
      <c r="E1699" s="936">
        <v>1</v>
      </c>
      <c r="F1699" s="947">
        <v>44317</v>
      </c>
      <c r="G1699" s="923">
        <v>10395.672849078652</v>
      </c>
      <c r="H1699" s="929">
        <v>8.3333333333333332E-3</v>
      </c>
      <c r="I1699" s="929">
        <v>0.21666666666666667</v>
      </c>
      <c r="J1699" s="923">
        <v>8143.2770651116107</v>
      </c>
      <c r="K1699" s="922">
        <v>1</v>
      </c>
      <c r="L1699" s="923">
        <v>8143.2770651116107</v>
      </c>
      <c r="M1699" s="923">
        <f t="shared" si="26"/>
        <v>1039.5672849078653</v>
      </c>
    </row>
    <row r="1700" spans="2:13" ht="75">
      <c r="B1700" s="921" t="s">
        <v>987</v>
      </c>
      <c r="C1700" s="921" t="s">
        <v>985</v>
      </c>
      <c r="D1700" s="922" t="s">
        <v>986</v>
      </c>
      <c r="E1700" s="936">
        <v>1</v>
      </c>
      <c r="F1700" s="947">
        <v>44317</v>
      </c>
      <c r="G1700" s="923">
        <v>5940.3844851878011</v>
      </c>
      <c r="H1700" s="929">
        <v>8.3333333333333332E-3</v>
      </c>
      <c r="I1700" s="929">
        <v>0.21666666666666667</v>
      </c>
      <c r="J1700" s="923">
        <v>4653.3011800637778</v>
      </c>
      <c r="K1700" s="922">
        <v>1</v>
      </c>
      <c r="L1700" s="923">
        <v>4653.3011800637778</v>
      </c>
      <c r="M1700" s="923">
        <f t="shared" si="26"/>
        <v>594.03844851878011</v>
      </c>
    </row>
    <row r="1701" spans="2:13" ht="75">
      <c r="B1701" s="921" t="s">
        <v>989</v>
      </c>
      <c r="C1701" s="921" t="s">
        <v>985</v>
      </c>
      <c r="D1701" s="922" t="s">
        <v>986</v>
      </c>
      <c r="E1701" s="936">
        <v>1</v>
      </c>
      <c r="F1701" s="947">
        <v>44317</v>
      </c>
      <c r="G1701" s="923">
        <v>7677.3090304473726</v>
      </c>
      <c r="H1701" s="929">
        <v>8.3333333333333332E-3</v>
      </c>
      <c r="I1701" s="929">
        <v>0.21666666666666667</v>
      </c>
      <c r="J1701" s="923">
        <v>6013.8920738504421</v>
      </c>
      <c r="K1701" s="922">
        <v>1</v>
      </c>
      <c r="L1701" s="923">
        <v>6013.8920738504421</v>
      </c>
      <c r="M1701" s="923">
        <f t="shared" si="26"/>
        <v>767.73090304473726</v>
      </c>
    </row>
    <row r="1702" spans="2:13" ht="75">
      <c r="B1702" s="921" t="s">
        <v>989</v>
      </c>
      <c r="C1702" s="921" t="s">
        <v>985</v>
      </c>
      <c r="D1702" s="922" t="s">
        <v>986</v>
      </c>
      <c r="E1702" s="936">
        <v>1</v>
      </c>
      <c r="F1702" s="947">
        <v>44317</v>
      </c>
      <c r="G1702" s="923">
        <v>5118.2060202982484</v>
      </c>
      <c r="H1702" s="929">
        <v>8.3333333333333332E-3</v>
      </c>
      <c r="I1702" s="929">
        <v>0.21666666666666667</v>
      </c>
      <c r="J1702" s="923">
        <v>4009.2613825669614</v>
      </c>
      <c r="K1702" s="922">
        <v>1</v>
      </c>
      <c r="L1702" s="923">
        <v>4009.2613825669614</v>
      </c>
      <c r="M1702" s="923">
        <f t="shared" si="26"/>
        <v>511.82060202982484</v>
      </c>
    </row>
    <row r="1703" spans="2:13" ht="75">
      <c r="B1703" s="921" t="s">
        <v>989</v>
      </c>
      <c r="C1703" s="921" t="s">
        <v>985</v>
      </c>
      <c r="D1703" s="922" t="s">
        <v>986</v>
      </c>
      <c r="E1703" s="936">
        <v>1</v>
      </c>
      <c r="F1703" s="947">
        <v>44317</v>
      </c>
      <c r="G1703" s="923">
        <v>2559.1030101491242</v>
      </c>
      <c r="H1703" s="929">
        <v>8.3333333333333332E-3</v>
      </c>
      <c r="I1703" s="929">
        <v>0.21666666666666667</v>
      </c>
      <c r="J1703" s="923">
        <v>2004.6306912834807</v>
      </c>
      <c r="K1703" s="922">
        <v>1</v>
      </c>
      <c r="L1703" s="923">
        <v>2004.6306912834807</v>
      </c>
      <c r="M1703" s="923">
        <f t="shared" si="26"/>
        <v>255.91030101491242</v>
      </c>
    </row>
    <row r="1704" spans="2:13" ht="75">
      <c r="B1704" s="921" t="s">
        <v>988</v>
      </c>
      <c r="C1704" s="921" t="s">
        <v>985</v>
      </c>
      <c r="D1704" s="922" t="s">
        <v>986</v>
      </c>
      <c r="E1704" s="936">
        <v>1</v>
      </c>
      <c r="F1704" s="947">
        <v>44317</v>
      </c>
      <c r="G1704" s="923">
        <v>79.964876431669467</v>
      </c>
      <c r="H1704" s="929">
        <v>8.3333333333333332E-3</v>
      </c>
      <c r="I1704" s="929">
        <v>0.21666666666666667</v>
      </c>
      <c r="J1704" s="923">
        <v>62.639153204807748</v>
      </c>
      <c r="K1704" s="922">
        <v>1</v>
      </c>
      <c r="L1704" s="923">
        <v>62.639153204807748</v>
      </c>
      <c r="M1704" s="923">
        <f t="shared" si="26"/>
        <v>7.9964876431669474</v>
      </c>
    </row>
    <row r="1705" spans="2:13" ht="75">
      <c r="B1705" s="921" t="s">
        <v>988</v>
      </c>
      <c r="C1705" s="921" t="s">
        <v>985</v>
      </c>
      <c r="D1705" s="922" t="s">
        <v>986</v>
      </c>
      <c r="E1705" s="936">
        <v>1</v>
      </c>
      <c r="F1705" s="947">
        <v>44317</v>
      </c>
      <c r="G1705" s="923">
        <v>35024.615877071228</v>
      </c>
      <c r="H1705" s="929">
        <v>8.3333333333333332E-3</v>
      </c>
      <c r="I1705" s="929">
        <v>0.21666666666666667</v>
      </c>
      <c r="J1705" s="923">
        <v>27435.949103705796</v>
      </c>
      <c r="K1705" s="922">
        <v>1</v>
      </c>
      <c r="L1705" s="923">
        <v>27435.949103705796</v>
      </c>
      <c r="M1705" s="923">
        <f t="shared" si="26"/>
        <v>3502.4615877071228</v>
      </c>
    </row>
    <row r="1706" spans="2:13" ht="75">
      <c r="B1706" s="921" t="s">
        <v>988</v>
      </c>
      <c r="C1706" s="921" t="s">
        <v>985</v>
      </c>
      <c r="D1706" s="922" t="s">
        <v>986</v>
      </c>
      <c r="E1706" s="936">
        <v>1</v>
      </c>
      <c r="F1706" s="947">
        <v>44317</v>
      </c>
      <c r="G1706" s="923">
        <v>25828.655087429237</v>
      </c>
      <c r="H1706" s="929">
        <v>8.3333333333333332E-3</v>
      </c>
      <c r="I1706" s="929">
        <v>0.21666666666666667</v>
      </c>
      <c r="J1706" s="923">
        <v>20232.446485152901</v>
      </c>
      <c r="K1706" s="922">
        <v>1</v>
      </c>
      <c r="L1706" s="923">
        <v>20232.446485152901</v>
      </c>
      <c r="M1706" s="923">
        <f t="shared" si="26"/>
        <v>2582.8655087429238</v>
      </c>
    </row>
    <row r="1707" spans="2:13" ht="75">
      <c r="B1707" s="921" t="s">
        <v>988</v>
      </c>
      <c r="C1707" s="921" t="s">
        <v>985</v>
      </c>
      <c r="D1707" s="922" t="s">
        <v>986</v>
      </c>
      <c r="E1707" s="936">
        <v>1</v>
      </c>
      <c r="F1707" s="947">
        <v>44317</v>
      </c>
      <c r="G1707" s="923">
        <v>31266.26668478276</v>
      </c>
      <c r="H1707" s="929">
        <v>8.3333333333333332E-3</v>
      </c>
      <c r="I1707" s="929">
        <v>0.21666666666666667</v>
      </c>
      <c r="J1707" s="923">
        <v>24491.908903079828</v>
      </c>
      <c r="K1707" s="922">
        <v>1</v>
      </c>
      <c r="L1707" s="923">
        <v>24491.908903079828</v>
      </c>
      <c r="M1707" s="923">
        <f t="shared" si="26"/>
        <v>3126.6266684782763</v>
      </c>
    </row>
    <row r="1708" spans="2:13" ht="75">
      <c r="B1708" s="921" t="s">
        <v>988</v>
      </c>
      <c r="C1708" s="921" t="s">
        <v>985</v>
      </c>
      <c r="D1708" s="922" t="s">
        <v>986</v>
      </c>
      <c r="E1708" s="936">
        <v>1</v>
      </c>
      <c r="F1708" s="947">
        <v>44317</v>
      </c>
      <c r="G1708" s="923">
        <v>31905.985696236115</v>
      </c>
      <c r="H1708" s="929">
        <v>8.3333333333333332E-3</v>
      </c>
      <c r="I1708" s="929">
        <v>0.21666666666666667</v>
      </c>
      <c r="J1708" s="923">
        <v>24993.02212871829</v>
      </c>
      <c r="K1708" s="922">
        <v>1</v>
      </c>
      <c r="L1708" s="923">
        <v>24993.02212871829</v>
      </c>
      <c r="M1708" s="923">
        <f t="shared" si="26"/>
        <v>3190.5985696236116</v>
      </c>
    </row>
    <row r="1709" spans="2:13" ht="75">
      <c r="B1709" s="921" t="s">
        <v>996</v>
      </c>
      <c r="C1709" s="921" t="s">
        <v>985</v>
      </c>
      <c r="D1709" s="922" t="s">
        <v>994</v>
      </c>
      <c r="E1709" s="936">
        <v>0</v>
      </c>
      <c r="F1709" s="947">
        <v>44317</v>
      </c>
      <c r="G1709" s="923">
        <v>3061.9893660287075</v>
      </c>
      <c r="H1709" s="929">
        <v>8.3333333333333332E-3</v>
      </c>
      <c r="I1709" s="929">
        <v>0.21666666666666667</v>
      </c>
      <c r="J1709" s="923">
        <v>2398.5583367224876</v>
      </c>
      <c r="K1709" s="922">
        <v>1</v>
      </c>
      <c r="L1709" s="923">
        <v>0</v>
      </c>
      <c r="M1709" s="923" t="str">
        <f t="shared" si="26"/>
        <v/>
      </c>
    </row>
    <row r="1710" spans="2:13" ht="75">
      <c r="B1710" s="921" t="s">
        <v>996</v>
      </c>
      <c r="C1710" s="921" t="s">
        <v>985</v>
      </c>
      <c r="D1710" s="922" t="s">
        <v>994</v>
      </c>
      <c r="E1710" s="936">
        <v>0</v>
      </c>
      <c r="F1710" s="947">
        <v>44317</v>
      </c>
      <c r="G1710" s="923">
        <v>90.058510765550224</v>
      </c>
      <c r="H1710" s="929">
        <v>8.3333333333333332E-3</v>
      </c>
      <c r="I1710" s="929">
        <v>0.21666666666666667</v>
      </c>
      <c r="J1710" s="923">
        <v>70.545833433014337</v>
      </c>
      <c r="K1710" s="922">
        <v>1</v>
      </c>
      <c r="L1710" s="923">
        <v>0</v>
      </c>
      <c r="M1710" s="923" t="str">
        <f t="shared" si="26"/>
        <v/>
      </c>
    </row>
    <row r="1711" spans="2:13" ht="75">
      <c r="B1711" s="921" t="s">
        <v>988</v>
      </c>
      <c r="C1711" s="921" t="s">
        <v>985</v>
      </c>
      <c r="D1711" s="922" t="s">
        <v>986</v>
      </c>
      <c r="E1711" s="936">
        <v>1</v>
      </c>
      <c r="F1711" s="947">
        <v>44317</v>
      </c>
      <c r="G1711" s="923">
        <v>319.85950572667787</v>
      </c>
      <c r="H1711" s="929">
        <v>8.3333333333333332E-3</v>
      </c>
      <c r="I1711" s="929">
        <v>0.21666666666666667</v>
      </c>
      <c r="J1711" s="923">
        <v>250.55661281923099</v>
      </c>
      <c r="K1711" s="922">
        <v>1</v>
      </c>
      <c r="L1711" s="923">
        <v>250.55661281923099</v>
      </c>
      <c r="M1711" s="923">
        <f t="shared" si="26"/>
        <v>31.98595057266779</v>
      </c>
    </row>
    <row r="1712" spans="2:13" ht="75">
      <c r="B1712" s="921" t="s">
        <v>988</v>
      </c>
      <c r="C1712" s="921" t="s">
        <v>985</v>
      </c>
      <c r="D1712" s="922" t="s">
        <v>986</v>
      </c>
      <c r="E1712" s="936">
        <v>1</v>
      </c>
      <c r="F1712" s="947">
        <v>44317</v>
      </c>
      <c r="G1712" s="923">
        <v>639.71901145335573</v>
      </c>
      <c r="H1712" s="929">
        <v>8.3333333333333332E-3</v>
      </c>
      <c r="I1712" s="929">
        <v>0.21666666666666667</v>
      </c>
      <c r="J1712" s="923">
        <v>501.11322563846198</v>
      </c>
      <c r="K1712" s="922">
        <v>1</v>
      </c>
      <c r="L1712" s="923">
        <v>501.11322563846198</v>
      </c>
      <c r="M1712" s="923">
        <f t="shared" si="26"/>
        <v>63.971901145335579</v>
      </c>
    </row>
    <row r="1713" spans="2:13" ht="75">
      <c r="B1713" s="921" t="s">
        <v>988</v>
      </c>
      <c r="C1713" s="921" t="s">
        <v>985</v>
      </c>
      <c r="D1713" s="922" t="s">
        <v>986</v>
      </c>
      <c r="E1713" s="936">
        <v>1</v>
      </c>
      <c r="F1713" s="947">
        <v>44317</v>
      </c>
      <c r="G1713" s="923">
        <v>5357.6467209218545</v>
      </c>
      <c r="H1713" s="929">
        <v>8.3333333333333332E-3</v>
      </c>
      <c r="I1713" s="929">
        <v>0.21666666666666667</v>
      </c>
      <c r="J1713" s="923">
        <v>4196.8232647221193</v>
      </c>
      <c r="K1713" s="922">
        <v>1</v>
      </c>
      <c r="L1713" s="923">
        <v>4196.8232647221193</v>
      </c>
      <c r="M1713" s="923">
        <f t="shared" si="26"/>
        <v>535.76467209218549</v>
      </c>
    </row>
    <row r="1714" spans="2:13" ht="75">
      <c r="B1714" s="921" t="s">
        <v>988</v>
      </c>
      <c r="C1714" s="921" t="s">
        <v>985</v>
      </c>
      <c r="D1714" s="922" t="s">
        <v>986</v>
      </c>
      <c r="E1714" s="936">
        <v>1</v>
      </c>
      <c r="F1714" s="947">
        <v>44317</v>
      </c>
      <c r="G1714" s="923">
        <v>3678.3843158567956</v>
      </c>
      <c r="H1714" s="929">
        <v>8.3333333333333332E-3</v>
      </c>
      <c r="I1714" s="929">
        <v>0.21666666666666667</v>
      </c>
      <c r="J1714" s="923">
        <v>2881.4010474211564</v>
      </c>
      <c r="K1714" s="922">
        <v>1</v>
      </c>
      <c r="L1714" s="923">
        <v>2881.4010474211564</v>
      </c>
      <c r="M1714" s="923">
        <f t="shared" si="26"/>
        <v>367.83843158567959</v>
      </c>
    </row>
    <row r="1715" spans="2:13" ht="75">
      <c r="B1715" s="921" t="s">
        <v>984</v>
      </c>
      <c r="C1715" s="921" t="s">
        <v>985</v>
      </c>
      <c r="D1715" s="922" t="s">
        <v>986</v>
      </c>
      <c r="E1715" s="936">
        <v>1</v>
      </c>
      <c r="F1715" s="947">
        <v>44317</v>
      </c>
      <c r="G1715" s="923">
        <v>913.20698610554393</v>
      </c>
      <c r="H1715" s="929">
        <v>8.3333333333333332E-3</v>
      </c>
      <c r="I1715" s="929">
        <v>0.21666666666666667</v>
      </c>
      <c r="J1715" s="923">
        <v>715.34547244934276</v>
      </c>
      <c r="K1715" s="922">
        <v>1</v>
      </c>
      <c r="L1715" s="923">
        <v>715.34547244934276</v>
      </c>
      <c r="M1715" s="923">
        <f t="shared" si="26"/>
        <v>91.320698610554402</v>
      </c>
    </row>
    <row r="1716" spans="2:13" ht="75">
      <c r="B1716" s="921" t="s">
        <v>984</v>
      </c>
      <c r="C1716" s="921" t="s">
        <v>985</v>
      </c>
      <c r="D1716" s="922" t="s">
        <v>986</v>
      </c>
      <c r="E1716" s="936">
        <v>1</v>
      </c>
      <c r="F1716" s="947">
        <v>44317</v>
      </c>
      <c r="G1716" s="923">
        <v>456.60349305277197</v>
      </c>
      <c r="H1716" s="929">
        <v>8.3333333333333332E-3</v>
      </c>
      <c r="I1716" s="929">
        <v>0.21666666666666667</v>
      </c>
      <c r="J1716" s="923">
        <v>357.67273622467138</v>
      </c>
      <c r="K1716" s="922">
        <v>1</v>
      </c>
      <c r="L1716" s="923">
        <v>357.67273622467138</v>
      </c>
      <c r="M1716" s="923">
        <f t="shared" si="26"/>
        <v>45.660349305277201</v>
      </c>
    </row>
    <row r="1717" spans="2:13" ht="75">
      <c r="B1717" s="921" t="s">
        <v>984</v>
      </c>
      <c r="C1717" s="921" t="s">
        <v>985</v>
      </c>
      <c r="D1717" s="922" t="s">
        <v>986</v>
      </c>
      <c r="E1717" s="936">
        <v>1</v>
      </c>
      <c r="F1717" s="947">
        <v>44317</v>
      </c>
      <c r="G1717" s="923">
        <v>1369.810479158316</v>
      </c>
      <c r="H1717" s="929">
        <v>8.3333333333333332E-3</v>
      </c>
      <c r="I1717" s="929">
        <v>0.21666666666666667</v>
      </c>
      <c r="J1717" s="923">
        <v>1073.0182086740142</v>
      </c>
      <c r="K1717" s="922">
        <v>1</v>
      </c>
      <c r="L1717" s="923">
        <v>1073.0182086740142</v>
      </c>
      <c r="M1717" s="923">
        <f t="shared" si="26"/>
        <v>136.9810479158316</v>
      </c>
    </row>
    <row r="1718" spans="2:13" ht="75">
      <c r="B1718" s="921" t="s">
        <v>984</v>
      </c>
      <c r="C1718" s="921" t="s">
        <v>985</v>
      </c>
      <c r="D1718" s="922" t="s">
        <v>986</v>
      </c>
      <c r="E1718" s="936">
        <v>1</v>
      </c>
      <c r="F1718" s="947">
        <v>44317</v>
      </c>
      <c r="G1718" s="923">
        <v>913.20698610554393</v>
      </c>
      <c r="H1718" s="929">
        <v>8.3333333333333332E-3</v>
      </c>
      <c r="I1718" s="929">
        <v>0.21666666666666667</v>
      </c>
      <c r="J1718" s="923">
        <v>715.34547244934276</v>
      </c>
      <c r="K1718" s="922">
        <v>1</v>
      </c>
      <c r="L1718" s="923">
        <v>715.34547244934276</v>
      </c>
      <c r="M1718" s="923">
        <f t="shared" si="26"/>
        <v>91.320698610554402</v>
      </c>
    </row>
    <row r="1719" spans="2:13" ht="75">
      <c r="B1719" s="921" t="s">
        <v>987</v>
      </c>
      <c r="C1719" s="921" t="s">
        <v>985</v>
      </c>
      <c r="D1719" s="922" t="s">
        <v>986</v>
      </c>
      <c r="E1719" s="936">
        <v>1</v>
      </c>
      <c r="F1719" s="947">
        <v>44317</v>
      </c>
      <c r="G1719" s="923">
        <v>1485.0961212969503</v>
      </c>
      <c r="H1719" s="929">
        <v>8.3333333333333332E-3</v>
      </c>
      <c r="I1719" s="929">
        <v>0.21666666666666667</v>
      </c>
      <c r="J1719" s="923">
        <v>1163.3252950159444</v>
      </c>
      <c r="K1719" s="922">
        <v>1</v>
      </c>
      <c r="L1719" s="923">
        <v>1163.3252950159444</v>
      </c>
      <c r="M1719" s="923">
        <f t="shared" si="26"/>
        <v>148.50961212969503</v>
      </c>
    </row>
    <row r="1720" spans="2:13" ht="75">
      <c r="B1720" s="921" t="s">
        <v>987</v>
      </c>
      <c r="C1720" s="921" t="s">
        <v>985</v>
      </c>
      <c r="D1720" s="922" t="s">
        <v>986</v>
      </c>
      <c r="E1720" s="936">
        <v>1</v>
      </c>
      <c r="F1720" s="947">
        <v>44317</v>
      </c>
      <c r="G1720" s="923">
        <v>1485.0961212969503</v>
      </c>
      <c r="H1720" s="929">
        <v>8.3333333333333332E-3</v>
      </c>
      <c r="I1720" s="929">
        <v>0.21666666666666667</v>
      </c>
      <c r="J1720" s="923">
        <v>1163.3252950159444</v>
      </c>
      <c r="K1720" s="922">
        <v>1</v>
      </c>
      <c r="L1720" s="923">
        <v>1163.3252950159444</v>
      </c>
      <c r="M1720" s="923">
        <f t="shared" si="26"/>
        <v>148.50961212969503</v>
      </c>
    </row>
    <row r="1721" spans="2:13" ht="75">
      <c r="B1721" s="921" t="s">
        <v>988</v>
      </c>
      <c r="C1721" s="921" t="s">
        <v>985</v>
      </c>
      <c r="D1721" s="922" t="s">
        <v>986</v>
      </c>
      <c r="E1721" s="936">
        <v>1</v>
      </c>
      <c r="F1721" s="947">
        <v>44317</v>
      </c>
      <c r="G1721" s="923">
        <v>79.964876431669467</v>
      </c>
      <c r="H1721" s="929">
        <v>8.3333333333333332E-3</v>
      </c>
      <c r="I1721" s="929">
        <v>0.21666666666666667</v>
      </c>
      <c r="J1721" s="923">
        <v>62.639153204807748</v>
      </c>
      <c r="K1721" s="922">
        <v>1</v>
      </c>
      <c r="L1721" s="923">
        <v>62.639153204807748</v>
      </c>
      <c r="M1721" s="923">
        <f t="shared" si="26"/>
        <v>7.9964876431669474</v>
      </c>
    </row>
    <row r="1722" spans="2:13" ht="75">
      <c r="B1722" s="921" t="s">
        <v>988</v>
      </c>
      <c r="C1722" s="921" t="s">
        <v>985</v>
      </c>
      <c r="D1722" s="922" t="s">
        <v>986</v>
      </c>
      <c r="E1722" s="936">
        <v>1</v>
      </c>
      <c r="F1722" s="947">
        <v>44317</v>
      </c>
      <c r="G1722" s="923">
        <v>15753.080657038885</v>
      </c>
      <c r="H1722" s="929">
        <v>8.3333333333333332E-3</v>
      </c>
      <c r="I1722" s="929">
        <v>0.21666666666666667</v>
      </c>
      <c r="J1722" s="923">
        <v>12339.913181347127</v>
      </c>
      <c r="K1722" s="922">
        <v>1</v>
      </c>
      <c r="L1722" s="923">
        <v>12339.913181347127</v>
      </c>
      <c r="M1722" s="923">
        <f t="shared" si="26"/>
        <v>1575.3080657038886</v>
      </c>
    </row>
    <row r="1723" spans="2:13" ht="75">
      <c r="B1723" s="921" t="s">
        <v>988</v>
      </c>
      <c r="C1723" s="921" t="s">
        <v>985</v>
      </c>
      <c r="D1723" s="922" t="s">
        <v>986</v>
      </c>
      <c r="E1723" s="936">
        <v>1</v>
      </c>
      <c r="F1723" s="947">
        <v>44317</v>
      </c>
      <c r="G1723" s="923">
        <v>9755.7149246636745</v>
      </c>
      <c r="H1723" s="929">
        <v>8.3333333333333332E-3</v>
      </c>
      <c r="I1723" s="929">
        <v>0.21666666666666667</v>
      </c>
      <c r="J1723" s="923">
        <v>7641.9766909865448</v>
      </c>
      <c r="K1723" s="922">
        <v>1</v>
      </c>
      <c r="L1723" s="923">
        <v>7641.9766909865448</v>
      </c>
      <c r="M1723" s="923">
        <f t="shared" si="26"/>
        <v>975.57149246636754</v>
      </c>
    </row>
    <row r="1724" spans="2:13" ht="75">
      <c r="B1724" s="921" t="s">
        <v>988</v>
      </c>
      <c r="C1724" s="921" t="s">
        <v>985</v>
      </c>
      <c r="D1724" s="922" t="s">
        <v>986</v>
      </c>
      <c r="E1724" s="936">
        <v>1</v>
      </c>
      <c r="F1724" s="947">
        <v>44317</v>
      </c>
      <c r="G1724" s="923">
        <v>15913.010409902225</v>
      </c>
      <c r="H1724" s="929">
        <v>8.3333333333333332E-3</v>
      </c>
      <c r="I1724" s="929">
        <v>0.21666666666666667</v>
      </c>
      <c r="J1724" s="923">
        <v>12465.191487756743</v>
      </c>
      <c r="K1724" s="922">
        <v>1</v>
      </c>
      <c r="L1724" s="923">
        <v>12465.191487756743</v>
      </c>
      <c r="M1724" s="923">
        <f t="shared" si="26"/>
        <v>1591.3010409902226</v>
      </c>
    </row>
    <row r="1725" spans="2:13" ht="75">
      <c r="B1725" s="921" t="s">
        <v>988</v>
      </c>
      <c r="C1725" s="921" t="s">
        <v>985</v>
      </c>
      <c r="D1725" s="922" t="s">
        <v>986</v>
      </c>
      <c r="E1725" s="936">
        <v>1</v>
      </c>
      <c r="F1725" s="947">
        <v>44317</v>
      </c>
      <c r="G1725" s="923">
        <v>8796.136407483642</v>
      </c>
      <c r="H1725" s="929">
        <v>8.3333333333333332E-3</v>
      </c>
      <c r="I1725" s="929">
        <v>0.21666666666666667</v>
      </c>
      <c r="J1725" s="923">
        <v>6890.3068525288527</v>
      </c>
      <c r="K1725" s="922">
        <v>1</v>
      </c>
      <c r="L1725" s="923">
        <v>6890.3068525288527</v>
      </c>
      <c r="M1725" s="923">
        <f t="shared" si="26"/>
        <v>879.61364074836422</v>
      </c>
    </row>
    <row r="1726" spans="2:13" ht="75">
      <c r="B1726" s="921" t="s">
        <v>996</v>
      </c>
      <c r="C1726" s="921" t="s">
        <v>985</v>
      </c>
      <c r="D1726" s="922" t="s">
        <v>994</v>
      </c>
      <c r="E1726" s="936">
        <v>0</v>
      </c>
      <c r="F1726" s="947">
        <v>44317</v>
      </c>
      <c r="G1726" s="923">
        <v>337.90878186968843</v>
      </c>
      <c r="H1726" s="929">
        <v>8.3333333333333332E-3</v>
      </c>
      <c r="I1726" s="929">
        <v>0.21666666666666667</v>
      </c>
      <c r="J1726" s="923">
        <v>264.69521246458925</v>
      </c>
      <c r="K1726" s="922">
        <v>1</v>
      </c>
      <c r="L1726" s="923">
        <v>0</v>
      </c>
      <c r="M1726" s="923" t="str">
        <f t="shared" si="26"/>
        <v/>
      </c>
    </row>
    <row r="1727" spans="2:13" ht="75">
      <c r="B1727" s="921" t="s">
        <v>996</v>
      </c>
      <c r="C1727" s="921" t="s">
        <v>985</v>
      </c>
      <c r="D1727" s="922" t="s">
        <v>994</v>
      </c>
      <c r="E1727" s="936">
        <v>0</v>
      </c>
      <c r="F1727" s="947">
        <v>44317</v>
      </c>
      <c r="G1727" s="923">
        <v>3548.0422096317284</v>
      </c>
      <c r="H1727" s="929">
        <v>8.3333333333333332E-3</v>
      </c>
      <c r="I1727" s="929">
        <v>0.21666666666666667</v>
      </c>
      <c r="J1727" s="923">
        <v>2779.2997308781873</v>
      </c>
      <c r="K1727" s="922">
        <v>1</v>
      </c>
      <c r="L1727" s="923">
        <v>0</v>
      </c>
      <c r="M1727" s="923" t="str">
        <f t="shared" si="26"/>
        <v/>
      </c>
    </row>
    <row r="1728" spans="2:13" ht="75">
      <c r="B1728" s="921" t="s">
        <v>996</v>
      </c>
      <c r="C1728" s="921" t="s">
        <v>985</v>
      </c>
      <c r="D1728" s="922" t="s">
        <v>994</v>
      </c>
      <c r="E1728" s="936">
        <v>0</v>
      </c>
      <c r="F1728" s="947">
        <v>44317</v>
      </c>
      <c r="G1728" s="923">
        <v>591.34036827195473</v>
      </c>
      <c r="H1728" s="929">
        <v>8.3333333333333332E-3</v>
      </c>
      <c r="I1728" s="929">
        <v>0.21666666666666667</v>
      </c>
      <c r="J1728" s="923">
        <v>463.21662181303122</v>
      </c>
      <c r="K1728" s="922">
        <v>1</v>
      </c>
      <c r="L1728" s="923">
        <v>0</v>
      </c>
      <c r="M1728" s="923" t="str">
        <f t="shared" si="26"/>
        <v/>
      </c>
    </row>
    <row r="1729" spans="2:13" ht="75">
      <c r="B1729" s="921" t="s">
        <v>984</v>
      </c>
      <c r="C1729" s="921" t="s">
        <v>985</v>
      </c>
      <c r="D1729" s="922" t="s">
        <v>986</v>
      </c>
      <c r="E1729" s="936">
        <v>1</v>
      </c>
      <c r="F1729" s="947">
        <v>44439</v>
      </c>
      <c r="G1729" s="923">
        <v>1369.810479158316</v>
      </c>
      <c r="H1729" s="929">
        <v>8.3333333333333332E-3</v>
      </c>
      <c r="I1729" s="929">
        <v>0.18333333333333332</v>
      </c>
      <c r="J1729" s="923">
        <v>1118.6785579792913</v>
      </c>
      <c r="K1729" s="922">
        <v>1</v>
      </c>
      <c r="L1729" s="923">
        <v>1118.6785579792913</v>
      </c>
      <c r="M1729" s="923">
        <f t="shared" si="26"/>
        <v>136.9810479158316</v>
      </c>
    </row>
    <row r="1730" spans="2:13" ht="75">
      <c r="B1730" s="921" t="s">
        <v>984</v>
      </c>
      <c r="C1730" s="921" t="s">
        <v>985</v>
      </c>
      <c r="D1730" s="922" t="s">
        <v>986</v>
      </c>
      <c r="E1730" s="936">
        <v>1</v>
      </c>
      <c r="F1730" s="947">
        <v>44439</v>
      </c>
      <c r="G1730" s="923">
        <v>913.20698610554393</v>
      </c>
      <c r="H1730" s="929">
        <v>8.3333333333333332E-3</v>
      </c>
      <c r="I1730" s="929">
        <v>0.18333333333333332</v>
      </c>
      <c r="J1730" s="923">
        <v>745.78570531952755</v>
      </c>
      <c r="K1730" s="922">
        <v>1</v>
      </c>
      <c r="L1730" s="923">
        <v>745.78570531952755</v>
      </c>
      <c r="M1730" s="923">
        <f t="shared" si="26"/>
        <v>91.320698610554402</v>
      </c>
    </row>
    <row r="1731" spans="2:13" ht="75">
      <c r="B1731" s="921" t="s">
        <v>984</v>
      </c>
      <c r="C1731" s="921" t="s">
        <v>985</v>
      </c>
      <c r="D1731" s="922" t="s">
        <v>986</v>
      </c>
      <c r="E1731" s="936">
        <v>1</v>
      </c>
      <c r="F1731" s="947">
        <v>44439</v>
      </c>
      <c r="G1731" s="923">
        <v>11415.087326319299</v>
      </c>
      <c r="H1731" s="929">
        <v>8.3333333333333332E-3</v>
      </c>
      <c r="I1731" s="929">
        <v>0.18333333333333332</v>
      </c>
      <c r="J1731" s="923">
        <v>9322.3213164940935</v>
      </c>
      <c r="K1731" s="922">
        <v>1</v>
      </c>
      <c r="L1731" s="923">
        <v>9322.3213164940935</v>
      </c>
      <c r="M1731" s="923">
        <f t="shared" si="26"/>
        <v>1141.5087326319299</v>
      </c>
    </row>
    <row r="1732" spans="2:13" ht="75">
      <c r="B1732" s="921" t="s">
        <v>984</v>
      </c>
      <c r="C1732" s="921" t="s">
        <v>985</v>
      </c>
      <c r="D1732" s="922" t="s">
        <v>986</v>
      </c>
      <c r="E1732" s="936">
        <v>1</v>
      </c>
      <c r="F1732" s="947">
        <v>44439</v>
      </c>
      <c r="G1732" s="923">
        <v>3652.8279444221757</v>
      </c>
      <c r="H1732" s="929">
        <v>8.3333333333333332E-3</v>
      </c>
      <c r="I1732" s="929">
        <v>0.18333333333333332</v>
      </c>
      <c r="J1732" s="923">
        <v>2983.1428212781102</v>
      </c>
      <c r="K1732" s="922">
        <v>1</v>
      </c>
      <c r="L1732" s="923">
        <v>2983.1428212781102</v>
      </c>
      <c r="M1732" s="923">
        <f t="shared" si="26"/>
        <v>365.28279444221761</v>
      </c>
    </row>
    <row r="1733" spans="2:13" ht="75">
      <c r="B1733" s="921" t="s">
        <v>998</v>
      </c>
      <c r="C1733" s="921" t="s">
        <v>985</v>
      </c>
      <c r="D1733" s="922" t="s">
        <v>994</v>
      </c>
      <c r="E1733" s="936">
        <v>0</v>
      </c>
      <c r="F1733" s="947">
        <v>44439</v>
      </c>
      <c r="G1733" s="923">
        <v>150.31329861111112</v>
      </c>
      <c r="H1733" s="929">
        <v>8.3333333333333332E-3</v>
      </c>
      <c r="I1733" s="929">
        <v>0.18333333333333332</v>
      </c>
      <c r="J1733" s="923">
        <v>122.75586053240741</v>
      </c>
      <c r="K1733" s="922">
        <v>1</v>
      </c>
      <c r="L1733" s="923">
        <v>0</v>
      </c>
      <c r="M1733" s="923" t="str">
        <f t="shared" si="26"/>
        <v/>
      </c>
    </row>
    <row r="1734" spans="2:13" ht="75">
      <c r="B1734" s="921" t="s">
        <v>987</v>
      </c>
      <c r="C1734" s="921" t="s">
        <v>985</v>
      </c>
      <c r="D1734" s="922" t="s">
        <v>986</v>
      </c>
      <c r="E1734" s="936">
        <v>1</v>
      </c>
      <c r="F1734" s="947">
        <v>44439</v>
      </c>
      <c r="G1734" s="923">
        <v>38612.49915372071</v>
      </c>
      <c r="H1734" s="929">
        <v>8.3333333333333332E-3</v>
      </c>
      <c r="I1734" s="929">
        <v>0.18333333333333332</v>
      </c>
      <c r="J1734" s="923">
        <v>31533.540975538581</v>
      </c>
      <c r="K1734" s="922">
        <v>1</v>
      </c>
      <c r="L1734" s="923">
        <v>31533.540975538581</v>
      </c>
      <c r="M1734" s="923">
        <f t="shared" si="26"/>
        <v>3861.249915372071</v>
      </c>
    </row>
    <row r="1735" spans="2:13" ht="75">
      <c r="B1735" s="921" t="s">
        <v>987</v>
      </c>
      <c r="C1735" s="921" t="s">
        <v>985</v>
      </c>
      <c r="D1735" s="922" t="s">
        <v>986</v>
      </c>
      <c r="E1735" s="936">
        <v>1</v>
      </c>
      <c r="F1735" s="947">
        <v>44439</v>
      </c>
      <c r="G1735" s="923">
        <v>46037.97976020546</v>
      </c>
      <c r="H1735" s="929">
        <v>8.3333333333333332E-3</v>
      </c>
      <c r="I1735" s="929">
        <v>0.18333333333333332</v>
      </c>
      <c r="J1735" s="923">
        <v>37597.683470834461</v>
      </c>
      <c r="K1735" s="922">
        <v>1</v>
      </c>
      <c r="L1735" s="923">
        <v>37597.683470834461</v>
      </c>
      <c r="M1735" s="923">
        <f t="shared" si="26"/>
        <v>4603.7979760205462</v>
      </c>
    </row>
    <row r="1736" spans="2:13" ht="75">
      <c r="B1736" s="921" t="s">
        <v>987</v>
      </c>
      <c r="C1736" s="921" t="s">
        <v>985</v>
      </c>
      <c r="D1736" s="922" t="s">
        <v>986</v>
      </c>
      <c r="E1736" s="936">
        <v>1</v>
      </c>
      <c r="F1736" s="947">
        <v>44439</v>
      </c>
      <c r="G1736" s="923">
        <v>44552.883638908512</v>
      </c>
      <c r="H1736" s="929">
        <v>8.3333333333333332E-3</v>
      </c>
      <c r="I1736" s="929">
        <v>0.18333333333333332</v>
      </c>
      <c r="J1736" s="923">
        <v>36384.854971775283</v>
      </c>
      <c r="K1736" s="922">
        <v>1</v>
      </c>
      <c r="L1736" s="923">
        <v>36384.854971775283</v>
      </c>
      <c r="M1736" s="923">
        <f t="shared" si="26"/>
        <v>4455.2883638908515</v>
      </c>
    </row>
    <row r="1737" spans="2:13" ht="75">
      <c r="B1737" s="921" t="s">
        <v>987</v>
      </c>
      <c r="C1737" s="921" t="s">
        <v>985</v>
      </c>
      <c r="D1737" s="922" t="s">
        <v>986</v>
      </c>
      <c r="E1737" s="936">
        <v>1</v>
      </c>
      <c r="F1737" s="947">
        <v>44439</v>
      </c>
      <c r="G1737" s="923">
        <v>37127.403032423754</v>
      </c>
      <c r="H1737" s="929">
        <v>8.3333333333333332E-3</v>
      </c>
      <c r="I1737" s="929">
        <v>0.18333333333333332</v>
      </c>
      <c r="J1737" s="923">
        <v>30320.712476479399</v>
      </c>
      <c r="K1737" s="922">
        <v>1</v>
      </c>
      <c r="L1737" s="923">
        <v>30320.712476479399</v>
      </c>
      <c r="M1737" s="923">
        <f t="shared" si="26"/>
        <v>3712.7403032423754</v>
      </c>
    </row>
    <row r="1738" spans="2:13" ht="75">
      <c r="B1738" s="921" t="s">
        <v>989</v>
      </c>
      <c r="C1738" s="921" t="s">
        <v>985</v>
      </c>
      <c r="D1738" s="922" t="s">
        <v>986</v>
      </c>
      <c r="E1738" s="936">
        <v>1</v>
      </c>
      <c r="F1738" s="947">
        <v>44439</v>
      </c>
      <c r="G1738" s="923">
        <v>2559.1030101491242</v>
      </c>
      <c r="H1738" s="929">
        <v>8.3333333333333332E-3</v>
      </c>
      <c r="I1738" s="929">
        <v>0.18333333333333332</v>
      </c>
      <c r="J1738" s="923">
        <v>2089.934124955118</v>
      </c>
      <c r="K1738" s="922">
        <v>1</v>
      </c>
      <c r="L1738" s="923">
        <v>2089.934124955118</v>
      </c>
      <c r="M1738" s="923">
        <f t="shared" si="26"/>
        <v>255.91030101491242</v>
      </c>
    </row>
    <row r="1739" spans="2:13" ht="75">
      <c r="B1739" s="921" t="s">
        <v>989</v>
      </c>
      <c r="C1739" s="921" t="s">
        <v>985</v>
      </c>
      <c r="D1739" s="922" t="s">
        <v>986</v>
      </c>
      <c r="E1739" s="936">
        <v>1</v>
      </c>
      <c r="F1739" s="947">
        <v>44439</v>
      </c>
      <c r="G1739" s="923">
        <v>2559.1030101491242</v>
      </c>
      <c r="H1739" s="929">
        <v>8.3333333333333332E-3</v>
      </c>
      <c r="I1739" s="929">
        <v>0.18333333333333332</v>
      </c>
      <c r="J1739" s="923">
        <v>2089.934124955118</v>
      </c>
      <c r="K1739" s="922">
        <v>1</v>
      </c>
      <c r="L1739" s="923">
        <v>2089.934124955118</v>
      </c>
      <c r="M1739" s="923">
        <f t="shared" ref="M1739:M1802" si="27">IF(L1739=0,"",IF(I1739=100%,0,(H1739*12)*(G1739*E1739*K1739)))</f>
        <v>255.91030101491242</v>
      </c>
    </row>
    <row r="1740" spans="2:13" ht="75">
      <c r="B1740" s="921" t="s">
        <v>989</v>
      </c>
      <c r="C1740" s="921" t="s">
        <v>985</v>
      </c>
      <c r="D1740" s="922" t="s">
        <v>986</v>
      </c>
      <c r="E1740" s="936">
        <v>1</v>
      </c>
      <c r="F1740" s="947">
        <v>44439</v>
      </c>
      <c r="G1740" s="923">
        <v>7677.3090304473726</v>
      </c>
      <c r="H1740" s="929">
        <v>8.3333333333333332E-3</v>
      </c>
      <c r="I1740" s="929">
        <v>0.18333333333333332</v>
      </c>
      <c r="J1740" s="923">
        <v>6269.8023748653541</v>
      </c>
      <c r="K1740" s="922">
        <v>1</v>
      </c>
      <c r="L1740" s="923">
        <v>6269.8023748653541</v>
      </c>
      <c r="M1740" s="923">
        <f t="shared" si="27"/>
        <v>767.73090304473726</v>
      </c>
    </row>
    <row r="1741" spans="2:13" ht="75">
      <c r="B1741" s="921" t="s">
        <v>989</v>
      </c>
      <c r="C1741" s="921" t="s">
        <v>985</v>
      </c>
      <c r="D1741" s="922" t="s">
        <v>986</v>
      </c>
      <c r="E1741" s="936">
        <v>1</v>
      </c>
      <c r="F1741" s="947">
        <v>44439</v>
      </c>
      <c r="G1741" s="923">
        <v>7677.3090304473726</v>
      </c>
      <c r="H1741" s="929">
        <v>8.3333333333333332E-3</v>
      </c>
      <c r="I1741" s="929">
        <v>0.18333333333333332</v>
      </c>
      <c r="J1741" s="923">
        <v>6269.8023748653541</v>
      </c>
      <c r="K1741" s="922">
        <v>1</v>
      </c>
      <c r="L1741" s="923">
        <v>6269.8023748653541</v>
      </c>
      <c r="M1741" s="923">
        <f t="shared" si="27"/>
        <v>767.73090304473726</v>
      </c>
    </row>
    <row r="1742" spans="2:13" ht="75">
      <c r="B1742" s="921" t="s">
        <v>990</v>
      </c>
      <c r="C1742" s="921" t="s">
        <v>985</v>
      </c>
      <c r="D1742" s="922" t="s">
        <v>986</v>
      </c>
      <c r="E1742" s="936">
        <v>1</v>
      </c>
      <c r="F1742" s="947">
        <v>44439</v>
      </c>
      <c r="G1742" s="923">
        <v>4180.4727034651842</v>
      </c>
      <c r="H1742" s="929">
        <v>8.3333333333333332E-3</v>
      </c>
      <c r="I1742" s="929">
        <v>0.18333333333333332</v>
      </c>
      <c r="J1742" s="923">
        <v>3414.0527078299006</v>
      </c>
      <c r="K1742" s="922">
        <v>1</v>
      </c>
      <c r="L1742" s="923">
        <v>3414.0527078299006</v>
      </c>
      <c r="M1742" s="923">
        <f t="shared" si="27"/>
        <v>418.04727034651842</v>
      </c>
    </row>
    <row r="1743" spans="2:13" ht="75">
      <c r="B1743" s="921" t="s">
        <v>990</v>
      </c>
      <c r="C1743" s="921" t="s">
        <v>985</v>
      </c>
      <c r="D1743" s="922" t="s">
        <v>986</v>
      </c>
      <c r="E1743" s="936">
        <v>1</v>
      </c>
      <c r="F1743" s="947">
        <v>44439</v>
      </c>
      <c r="G1743" s="923">
        <v>8360.9454069303683</v>
      </c>
      <c r="H1743" s="929">
        <v>8.3333333333333332E-3</v>
      </c>
      <c r="I1743" s="929">
        <v>0.18333333333333332</v>
      </c>
      <c r="J1743" s="923">
        <v>6828.1054156598011</v>
      </c>
      <c r="K1743" s="922">
        <v>1</v>
      </c>
      <c r="L1743" s="923">
        <v>6828.1054156598011</v>
      </c>
      <c r="M1743" s="923">
        <f t="shared" si="27"/>
        <v>836.09454069303683</v>
      </c>
    </row>
    <row r="1744" spans="2:13" ht="75">
      <c r="B1744" s="921" t="s">
        <v>991</v>
      </c>
      <c r="C1744" s="921" t="s">
        <v>985</v>
      </c>
      <c r="D1744" s="922" t="s">
        <v>986</v>
      </c>
      <c r="E1744" s="936">
        <v>1</v>
      </c>
      <c r="F1744" s="947">
        <v>44439</v>
      </c>
      <c r="G1744" s="923">
        <v>3671.3612929430783</v>
      </c>
      <c r="H1744" s="929">
        <v>8.3333333333333332E-3</v>
      </c>
      <c r="I1744" s="929">
        <v>0.18333333333333332</v>
      </c>
      <c r="J1744" s="923">
        <v>2998.2783892368475</v>
      </c>
      <c r="K1744" s="922">
        <v>1</v>
      </c>
      <c r="L1744" s="923">
        <v>2998.2783892368475</v>
      </c>
      <c r="M1744" s="923">
        <f t="shared" si="27"/>
        <v>367.13612929430786</v>
      </c>
    </row>
    <row r="1745" spans="2:13" ht="75">
      <c r="B1745" s="921" t="s">
        <v>988</v>
      </c>
      <c r="C1745" s="921" t="s">
        <v>985</v>
      </c>
      <c r="D1745" s="922" t="s">
        <v>986</v>
      </c>
      <c r="E1745" s="936">
        <v>1</v>
      </c>
      <c r="F1745" s="947">
        <v>44439</v>
      </c>
      <c r="G1745" s="923">
        <v>239.8946292950084</v>
      </c>
      <c r="H1745" s="929">
        <v>8.3333333333333332E-3</v>
      </c>
      <c r="I1745" s="929">
        <v>0.18333333333333332</v>
      </c>
      <c r="J1745" s="923">
        <v>195.91394725759019</v>
      </c>
      <c r="K1745" s="922">
        <v>1</v>
      </c>
      <c r="L1745" s="923">
        <v>195.91394725759019</v>
      </c>
      <c r="M1745" s="923">
        <f t="shared" si="27"/>
        <v>23.989462929500842</v>
      </c>
    </row>
    <row r="1746" spans="2:13" ht="75">
      <c r="B1746" s="921" t="s">
        <v>988</v>
      </c>
      <c r="C1746" s="921" t="s">
        <v>985</v>
      </c>
      <c r="D1746" s="922" t="s">
        <v>986</v>
      </c>
      <c r="E1746" s="936">
        <v>1</v>
      </c>
      <c r="F1746" s="947">
        <v>44439</v>
      </c>
      <c r="G1746" s="923">
        <v>19511.429849327349</v>
      </c>
      <c r="H1746" s="929">
        <v>8.3333333333333332E-3</v>
      </c>
      <c r="I1746" s="929">
        <v>0.18333333333333332</v>
      </c>
      <c r="J1746" s="923">
        <v>15934.334376950668</v>
      </c>
      <c r="K1746" s="922">
        <v>1</v>
      </c>
      <c r="L1746" s="923">
        <v>15934.334376950668</v>
      </c>
      <c r="M1746" s="923">
        <f t="shared" si="27"/>
        <v>1951.1429849327351</v>
      </c>
    </row>
    <row r="1747" spans="2:13" ht="75">
      <c r="B1747" s="921" t="s">
        <v>988</v>
      </c>
      <c r="C1747" s="921" t="s">
        <v>985</v>
      </c>
      <c r="D1747" s="922" t="s">
        <v>986</v>
      </c>
      <c r="E1747" s="936">
        <v>1</v>
      </c>
      <c r="F1747" s="947">
        <v>44439</v>
      </c>
      <c r="G1747" s="923">
        <v>13913.888499110488</v>
      </c>
      <c r="H1747" s="929">
        <v>8.3333333333333332E-3</v>
      </c>
      <c r="I1747" s="929">
        <v>0.18333333333333332</v>
      </c>
      <c r="J1747" s="923">
        <v>11363.008940940232</v>
      </c>
      <c r="K1747" s="922">
        <v>1</v>
      </c>
      <c r="L1747" s="923">
        <v>11363.008940940232</v>
      </c>
      <c r="M1747" s="923">
        <f t="shared" si="27"/>
        <v>1391.388849911049</v>
      </c>
    </row>
    <row r="1748" spans="2:13" ht="75">
      <c r="B1748" s="921" t="s">
        <v>988</v>
      </c>
      <c r="C1748" s="921" t="s">
        <v>985</v>
      </c>
      <c r="D1748" s="922" t="s">
        <v>986</v>
      </c>
      <c r="E1748" s="936">
        <v>1</v>
      </c>
      <c r="F1748" s="947">
        <v>44439</v>
      </c>
      <c r="G1748" s="923">
        <v>21270.657130824078</v>
      </c>
      <c r="H1748" s="929">
        <v>8.3333333333333332E-3</v>
      </c>
      <c r="I1748" s="929">
        <v>0.18333333333333332</v>
      </c>
      <c r="J1748" s="923">
        <v>17371.036656839664</v>
      </c>
      <c r="K1748" s="922">
        <v>1</v>
      </c>
      <c r="L1748" s="923">
        <v>17371.036656839664</v>
      </c>
      <c r="M1748" s="923">
        <f t="shared" si="27"/>
        <v>2127.0657130824079</v>
      </c>
    </row>
    <row r="1749" spans="2:13" ht="75">
      <c r="B1749" s="921" t="s">
        <v>988</v>
      </c>
      <c r="C1749" s="921" t="s">
        <v>985</v>
      </c>
      <c r="D1749" s="922" t="s">
        <v>986</v>
      </c>
      <c r="E1749" s="936">
        <v>1</v>
      </c>
      <c r="F1749" s="947">
        <v>44439</v>
      </c>
      <c r="G1749" s="923">
        <v>17672.237691398954</v>
      </c>
      <c r="H1749" s="929">
        <v>8.3333333333333332E-3</v>
      </c>
      <c r="I1749" s="929">
        <v>0.18333333333333332</v>
      </c>
      <c r="J1749" s="923">
        <v>14432.327447975813</v>
      </c>
      <c r="K1749" s="922">
        <v>1</v>
      </c>
      <c r="L1749" s="923">
        <v>14432.327447975813</v>
      </c>
      <c r="M1749" s="923">
        <f t="shared" si="27"/>
        <v>1767.2237691398955</v>
      </c>
    </row>
    <row r="1750" spans="2:13" ht="75">
      <c r="B1750" s="921" t="s">
        <v>987</v>
      </c>
      <c r="C1750" s="921" t="s">
        <v>985</v>
      </c>
      <c r="D1750" s="922" t="s">
        <v>986</v>
      </c>
      <c r="E1750" s="936">
        <v>1</v>
      </c>
      <c r="F1750" s="947">
        <v>44439</v>
      </c>
      <c r="G1750" s="923">
        <v>2970.1922425939006</v>
      </c>
      <c r="H1750" s="929">
        <v>8.3333333333333332E-3</v>
      </c>
      <c r="I1750" s="929">
        <v>0.18333333333333332</v>
      </c>
      <c r="J1750" s="923">
        <v>2425.656998118352</v>
      </c>
      <c r="K1750" s="922">
        <v>1</v>
      </c>
      <c r="L1750" s="923">
        <v>2425.656998118352</v>
      </c>
      <c r="M1750" s="923">
        <f t="shared" si="27"/>
        <v>297.01922425939006</v>
      </c>
    </row>
    <row r="1751" spans="2:13" ht="75">
      <c r="B1751" s="921" t="s">
        <v>987</v>
      </c>
      <c r="C1751" s="921" t="s">
        <v>985</v>
      </c>
      <c r="D1751" s="922" t="s">
        <v>986</v>
      </c>
      <c r="E1751" s="936">
        <v>1</v>
      </c>
      <c r="F1751" s="947">
        <v>44439</v>
      </c>
      <c r="G1751" s="923">
        <v>2970.1922425939006</v>
      </c>
      <c r="H1751" s="929">
        <v>8.3333333333333332E-3</v>
      </c>
      <c r="I1751" s="929">
        <v>0.18333333333333332</v>
      </c>
      <c r="J1751" s="923">
        <v>2425.656998118352</v>
      </c>
      <c r="K1751" s="922">
        <v>1</v>
      </c>
      <c r="L1751" s="923">
        <v>2425.656998118352</v>
      </c>
      <c r="M1751" s="923">
        <f t="shared" si="27"/>
        <v>297.01922425939006</v>
      </c>
    </row>
    <row r="1752" spans="2:13" ht="75">
      <c r="B1752" s="921" t="s">
        <v>987</v>
      </c>
      <c r="C1752" s="921" t="s">
        <v>985</v>
      </c>
      <c r="D1752" s="922" t="s">
        <v>986</v>
      </c>
      <c r="E1752" s="936">
        <v>1</v>
      </c>
      <c r="F1752" s="947">
        <v>44439</v>
      </c>
      <c r="G1752" s="923">
        <v>1485.0961212969503</v>
      </c>
      <c r="H1752" s="929">
        <v>8.3333333333333332E-3</v>
      </c>
      <c r="I1752" s="929">
        <v>0.18333333333333332</v>
      </c>
      <c r="J1752" s="923">
        <v>1212.828499059176</v>
      </c>
      <c r="K1752" s="922">
        <v>1</v>
      </c>
      <c r="L1752" s="923">
        <v>1212.828499059176</v>
      </c>
      <c r="M1752" s="923">
        <f t="shared" si="27"/>
        <v>148.50961212969503</v>
      </c>
    </row>
    <row r="1753" spans="2:13" ht="75">
      <c r="B1753" s="921" t="s">
        <v>987</v>
      </c>
      <c r="C1753" s="921" t="s">
        <v>985</v>
      </c>
      <c r="D1753" s="922" t="s">
        <v>986</v>
      </c>
      <c r="E1753" s="936">
        <v>1</v>
      </c>
      <c r="F1753" s="947">
        <v>44439</v>
      </c>
      <c r="G1753" s="923">
        <v>2970.1922425939006</v>
      </c>
      <c r="H1753" s="929">
        <v>8.3333333333333332E-3</v>
      </c>
      <c r="I1753" s="929">
        <v>0.18333333333333332</v>
      </c>
      <c r="J1753" s="923">
        <v>2425.656998118352</v>
      </c>
      <c r="K1753" s="922">
        <v>1</v>
      </c>
      <c r="L1753" s="923">
        <v>2425.656998118352</v>
      </c>
      <c r="M1753" s="923">
        <f t="shared" si="27"/>
        <v>297.01922425939006</v>
      </c>
    </row>
    <row r="1754" spans="2:13" ht="75">
      <c r="B1754" s="921" t="s">
        <v>989</v>
      </c>
      <c r="C1754" s="921" t="s">
        <v>985</v>
      </c>
      <c r="D1754" s="922" t="s">
        <v>986</v>
      </c>
      <c r="E1754" s="936">
        <v>1</v>
      </c>
      <c r="F1754" s="947">
        <v>44439</v>
      </c>
      <c r="G1754" s="923">
        <v>7677.3090304473726</v>
      </c>
      <c r="H1754" s="929">
        <v>8.3333333333333332E-3</v>
      </c>
      <c r="I1754" s="929">
        <v>0.18333333333333332</v>
      </c>
      <c r="J1754" s="923">
        <v>6269.8023748653541</v>
      </c>
      <c r="K1754" s="922">
        <v>1</v>
      </c>
      <c r="L1754" s="923">
        <v>6269.8023748653541</v>
      </c>
      <c r="M1754" s="923">
        <f t="shared" si="27"/>
        <v>767.73090304473726</v>
      </c>
    </row>
    <row r="1755" spans="2:13" ht="75">
      <c r="B1755" s="921" t="s">
        <v>989</v>
      </c>
      <c r="C1755" s="921" t="s">
        <v>985</v>
      </c>
      <c r="D1755" s="922" t="s">
        <v>986</v>
      </c>
      <c r="E1755" s="936">
        <v>1</v>
      </c>
      <c r="F1755" s="947">
        <v>44439</v>
      </c>
      <c r="G1755" s="923">
        <v>2559.1030101491242</v>
      </c>
      <c r="H1755" s="929">
        <v>8.3333333333333332E-3</v>
      </c>
      <c r="I1755" s="929">
        <v>0.18333333333333332</v>
      </c>
      <c r="J1755" s="923">
        <v>2089.934124955118</v>
      </c>
      <c r="K1755" s="922">
        <v>1</v>
      </c>
      <c r="L1755" s="923">
        <v>2089.934124955118</v>
      </c>
      <c r="M1755" s="923">
        <f t="shared" si="27"/>
        <v>255.91030101491242</v>
      </c>
    </row>
    <row r="1756" spans="2:13" ht="75">
      <c r="B1756" s="921" t="s">
        <v>990</v>
      </c>
      <c r="C1756" s="921" t="s">
        <v>985</v>
      </c>
      <c r="D1756" s="922" t="s">
        <v>986</v>
      </c>
      <c r="E1756" s="936">
        <v>1</v>
      </c>
      <c r="F1756" s="947">
        <v>44439</v>
      </c>
      <c r="G1756" s="923">
        <v>4180.4727034651842</v>
      </c>
      <c r="H1756" s="929">
        <v>8.3333333333333332E-3</v>
      </c>
      <c r="I1756" s="929">
        <v>0.18333333333333332</v>
      </c>
      <c r="J1756" s="923">
        <v>3414.0527078299006</v>
      </c>
      <c r="K1756" s="922">
        <v>1</v>
      </c>
      <c r="L1756" s="923">
        <v>3414.0527078299006</v>
      </c>
      <c r="M1756" s="923">
        <f t="shared" si="27"/>
        <v>418.04727034651842</v>
      </c>
    </row>
    <row r="1757" spans="2:13" ht="75">
      <c r="B1757" s="921" t="s">
        <v>988</v>
      </c>
      <c r="C1757" s="921" t="s">
        <v>985</v>
      </c>
      <c r="D1757" s="922" t="s">
        <v>986</v>
      </c>
      <c r="E1757" s="936">
        <v>1</v>
      </c>
      <c r="F1757" s="947">
        <v>44439</v>
      </c>
      <c r="G1757" s="923">
        <v>79.964876431669467</v>
      </c>
      <c r="H1757" s="929">
        <v>8.3333333333333332E-3</v>
      </c>
      <c r="I1757" s="929">
        <v>0.18333333333333332</v>
      </c>
      <c r="J1757" s="923">
        <v>65.304649085863403</v>
      </c>
      <c r="K1757" s="922">
        <v>1</v>
      </c>
      <c r="L1757" s="923">
        <v>65.304649085863403</v>
      </c>
      <c r="M1757" s="923">
        <f t="shared" si="27"/>
        <v>7.9964876431669474</v>
      </c>
    </row>
    <row r="1758" spans="2:13" ht="75">
      <c r="B1758" s="921" t="s">
        <v>988</v>
      </c>
      <c r="C1758" s="921" t="s">
        <v>985</v>
      </c>
      <c r="D1758" s="922" t="s">
        <v>986</v>
      </c>
      <c r="E1758" s="936">
        <v>1</v>
      </c>
      <c r="F1758" s="947">
        <v>44439</v>
      </c>
      <c r="G1758" s="923">
        <v>239.8946292950084</v>
      </c>
      <c r="H1758" s="929">
        <v>8.3333333333333332E-3</v>
      </c>
      <c r="I1758" s="929">
        <v>0.18333333333333332</v>
      </c>
      <c r="J1758" s="923">
        <v>195.91394725759019</v>
      </c>
      <c r="K1758" s="922">
        <v>1</v>
      </c>
      <c r="L1758" s="923">
        <v>195.91394725759019</v>
      </c>
      <c r="M1758" s="923">
        <f t="shared" si="27"/>
        <v>23.989462929500842</v>
      </c>
    </row>
    <row r="1759" spans="2:13" ht="75">
      <c r="B1759" s="921" t="s">
        <v>988</v>
      </c>
      <c r="C1759" s="921" t="s">
        <v>985</v>
      </c>
      <c r="D1759" s="922" t="s">
        <v>986</v>
      </c>
      <c r="E1759" s="936">
        <v>1</v>
      </c>
      <c r="F1759" s="947">
        <v>44439</v>
      </c>
      <c r="G1759" s="923">
        <v>559.75413502168624</v>
      </c>
      <c r="H1759" s="929">
        <v>8.3333333333333332E-3</v>
      </c>
      <c r="I1759" s="929">
        <v>0.18333333333333332</v>
      </c>
      <c r="J1759" s="923">
        <v>457.13254360104378</v>
      </c>
      <c r="K1759" s="922">
        <v>1</v>
      </c>
      <c r="L1759" s="923">
        <v>457.13254360104378</v>
      </c>
      <c r="M1759" s="923">
        <f t="shared" si="27"/>
        <v>55.975413502168628</v>
      </c>
    </row>
    <row r="1760" spans="2:13" ht="75">
      <c r="B1760" s="921" t="s">
        <v>988</v>
      </c>
      <c r="C1760" s="921" t="s">
        <v>985</v>
      </c>
      <c r="D1760" s="922" t="s">
        <v>986</v>
      </c>
      <c r="E1760" s="936">
        <v>1</v>
      </c>
      <c r="F1760" s="947">
        <v>44439</v>
      </c>
      <c r="G1760" s="923">
        <v>239.8946292950084</v>
      </c>
      <c r="H1760" s="929">
        <v>8.3333333333333332E-3</v>
      </c>
      <c r="I1760" s="929">
        <v>0.18333333333333332</v>
      </c>
      <c r="J1760" s="923">
        <v>195.91394725759019</v>
      </c>
      <c r="K1760" s="922">
        <v>1</v>
      </c>
      <c r="L1760" s="923">
        <v>195.91394725759019</v>
      </c>
      <c r="M1760" s="923">
        <f t="shared" si="27"/>
        <v>23.989462929500842</v>
      </c>
    </row>
    <row r="1761" spans="2:13" ht="75">
      <c r="B1761" s="921" t="s">
        <v>984</v>
      </c>
      <c r="C1761" s="921" t="s">
        <v>985</v>
      </c>
      <c r="D1761" s="922" t="s">
        <v>986</v>
      </c>
      <c r="E1761" s="936">
        <v>1</v>
      </c>
      <c r="F1761" s="947">
        <v>44439</v>
      </c>
      <c r="G1761" s="923">
        <v>913.20698610554393</v>
      </c>
      <c r="H1761" s="929">
        <v>8.3333333333333332E-3</v>
      </c>
      <c r="I1761" s="929">
        <v>0.18333333333333332</v>
      </c>
      <c r="J1761" s="923">
        <v>745.78570531952755</v>
      </c>
      <c r="K1761" s="922">
        <v>1</v>
      </c>
      <c r="L1761" s="923">
        <v>745.78570531952755</v>
      </c>
      <c r="M1761" s="923">
        <f t="shared" si="27"/>
        <v>91.320698610554402</v>
      </c>
    </row>
    <row r="1762" spans="2:13" ht="75">
      <c r="B1762" s="921" t="s">
        <v>988</v>
      </c>
      <c r="C1762" s="921" t="s">
        <v>985</v>
      </c>
      <c r="D1762" s="922" t="s">
        <v>986</v>
      </c>
      <c r="E1762" s="936">
        <v>1</v>
      </c>
      <c r="F1762" s="947">
        <v>44439</v>
      </c>
      <c r="G1762" s="923">
        <v>2318.9814165184143</v>
      </c>
      <c r="H1762" s="929">
        <v>8.3333333333333332E-3</v>
      </c>
      <c r="I1762" s="929">
        <v>0.18333333333333332</v>
      </c>
      <c r="J1762" s="923">
        <v>1893.8348234900384</v>
      </c>
      <c r="K1762" s="922">
        <v>1</v>
      </c>
      <c r="L1762" s="923">
        <v>1893.8348234900384</v>
      </c>
      <c r="M1762" s="923">
        <f t="shared" si="27"/>
        <v>231.89814165184146</v>
      </c>
    </row>
    <row r="1763" spans="2:13" ht="75">
      <c r="B1763" s="921" t="s">
        <v>988</v>
      </c>
      <c r="C1763" s="921" t="s">
        <v>985</v>
      </c>
      <c r="D1763" s="922" t="s">
        <v>986</v>
      </c>
      <c r="E1763" s="936">
        <v>1</v>
      </c>
      <c r="F1763" s="947">
        <v>44439</v>
      </c>
      <c r="G1763" s="923">
        <v>7036.9091259869128</v>
      </c>
      <c r="H1763" s="929">
        <v>8.3333333333333332E-3</v>
      </c>
      <c r="I1763" s="929">
        <v>0.18333333333333332</v>
      </c>
      <c r="J1763" s="923">
        <v>5746.8091195559791</v>
      </c>
      <c r="K1763" s="922">
        <v>1</v>
      </c>
      <c r="L1763" s="923">
        <v>5746.8091195559791</v>
      </c>
      <c r="M1763" s="923">
        <f t="shared" si="27"/>
        <v>703.69091259869128</v>
      </c>
    </row>
    <row r="1764" spans="2:13" ht="75">
      <c r="B1764" s="921" t="s">
        <v>988</v>
      </c>
      <c r="C1764" s="921" t="s">
        <v>985</v>
      </c>
      <c r="D1764" s="922" t="s">
        <v>986</v>
      </c>
      <c r="E1764" s="936">
        <v>1</v>
      </c>
      <c r="F1764" s="947">
        <v>44439</v>
      </c>
      <c r="G1764" s="923">
        <v>14153.783128405496</v>
      </c>
      <c r="H1764" s="929">
        <v>8.3333333333333332E-3</v>
      </c>
      <c r="I1764" s="929">
        <v>0.18333333333333332</v>
      </c>
      <c r="J1764" s="923">
        <v>11558.922888197822</v>
      </c>
      <c r="K1764" s="922">
        <v>1</v>
      </c>
      <c r="L1764" s="923">
        <v>11558.922888197822</v>
      </c>
      <c r="M1764" s="923">
        <f t="shared" si="27"/>
        <v>1415.3783128405496</v>
      </c>
    </row>
    <row r="1765" spans="2:13" ht="75">
      <c r="B1765" s="921" t="s">
        <v>988</v>
      </c>
      <c r="C1765" s="921" t="s">
        <v>985</v>
      </c>
      <c r="D1765" s="922" t="s">
        <v>986</v>
      </c>
      <c r="E1765" s="936">
        <v>1</v>
      </c>
      <c r="F1765" s="947">
        <v>44439</v>
      </c>
      <c r="G1765" s="923">
        <v>3518.4545629934564</v>
      </c>
      <c r="H1765" s="929">
        <v>8.3333333333333332E-3</v>
      </c>
      <c r="I1765" s="929">
        <v>0.18333333333333332</v>
      </c>
      <c r="J1765" s="923">
        <v>2873.4045597779896</v>
      </c>
      <c r="K1765" s="922">
        <v>1</v>
      </c>
      <c r="L1765" s="923">
        <v>2873.4045597779896</v>
      </c>
      <c r="M1765" s="923">
        <f t="shared" si="27"/>
        <v>351.84545629934564</v>
      </c>
    </row>
    <row r="1766" spans="2:13" ht="75">
      <c r="B1766" s="921" t="s">
        <v>988</v>
      </c>
      <c r="C1766" s="921" t="s">
        <v>985</v>
      </c>
      <c r="D1766" s="922" t="s">
        <v>986</v>
      </c>
      <c r="E1766" s="936">
        <v>1</v>
      </c>
      <c r="F1766" s="947">
        <v>44439</v>
      </c>
      <c r="G1766" s="923">
        <v>2239.016540086745</v>
      </c>
      <c r="H1766" s="929">
        <v>8.3333333333333332E-3</v>
      </c>
      <c r="I1766" s="929">
        <v>0.18333333333333332</v>
      </c>
      <c r="J1766" s="923">
        <v>1828.5301744041751</v>
      </c>
      <c r="K1766" s="922">
        <v>1</v>
      </c>
      <c r="L1766" s="923">
        <v>1828.5301744041751</v>
      </c>
      <c r="M1766" s="923">
        <f t="shared" si="27"/>
        <v>223.90165400867451</v>
      </c>
    </row>
    <row r="1767" spans="2:13" ht="75">
      <c r="B1767" s="921" t="s">
        <v>988</v>
      </c>
      <c r="C1767" s="921" t="s">
        <v>985</v>
      </c>
      <c r="D1767" s="922" t="s">
        <v>986</v>
      </c>
      <c r="E1767" s="936">
        <v>1</v>
      </c>
      <c r="F1767" s="947">
        <v>44439</v>
      </c>
      <c r="G1767" s="923">
        <v>4078.208698015143</v>
      </c>
      <c r="H1767" s="929">
        <v>8.3333333333333332E-3</v>
      </c>
      <c r="I1767" s="929">
        <v>0.18333333333333332</v>
      </c>
      <c r="J1767" s="923">
        <v>3330.5371033790334</v>
      </c>
      <c r="K1767" s="922">
        <v>1</v>
      </c>
      <c r="L1767" s="923">
        <v>3330.5371033790334</v>
      </c>
      <c r="M1767" s="923">
        <f t="shared" si="27"/>
        <v>407.82086980151433</v>
      </c>
    </row>
    <row r="1768" spans="2:13" ht="75">
      <c r="B1768" s="921" t="s">
        <v>988</v>
      </c>
      <c r="C1768" s="921" t="s">
        <v>985</v>
      </c>
      <c r="D1768" s="922" t="s">
        <v>986</v>
      </c>
      <c r="E1768" s="936">
        <v>1</v>
      </c>
      <c r="F1768" s="947">
        <v>44439</v>
      </c>
      <c r="G1768" s="923">
        <v>319.85950572667787</v>
      </c>
      <c r="H1768" s="929">
        <v>8.3333333333333332E-3</v>
      </c>
      <c r="I1768" s="929">
        <v>0.18333333333333332</v>
      </c>
      <c r="J1768" s="923">
        <v>261.21859634345361</v>
      </c>
      <c r="K1768" s="922">
        <v>1</v>
      </c>
      <c r="L1768" s="923">
        <v>261.21859634345361</v>
      </c>
      <c r="M1768" s="923">
        <f t="shared" si="27"/>
        <v>31.98595057266779</v>
      </c>
    </row>
    <row r="1769" spans="2:13" ht="75">
      <c r="B1769" s="921" t="s">
        <v>988</v>
      </c>
      <c r="C1769" s="921" t="s">
        <v>985</v>
      </c>
      <c r="D1769" s="922" t="s">
        <v>986</v>
      </c>
      <c r="E1769" s="936">
        <v>1</v>
      </c>
      <c r="F1769" s="947">
        <v>44439</v>
      </c>
      <c r="G1769" s="923">
        <v>959.5785171800336</v>
      </c>
      <c r="H1769" s="929">
        <v>8.3333333333333332E-3</v>
      </c>
      <c r="I1769" s="929">
        <v>0.18333333333333332</v>
      </c>
      <c r="J1769" s="923">
        <v>783.65578903036078</v>
      </c>
      <c r="K1769" s="922">
        <v>1</v>
      </c>
      <c r="L1769" s="923">
        <v>783.65578903036078</v>
      </c>
      <c r="M1769" s="923">
        <f t="shared" si="27"/>
        <v>95.957851718003369</v>
      </c>
    </row>
    <row r="1770" spans="2:13" ht="75">
      <c r="B1770" s="921" t="s">
        <v>984</v>
      </c>
      <c r="C1770" s="921" t="s">
        <v>985</v>
      </c>
      <c r="D1770" s="922" t="s">
        <v>986</v>
      </c>
      <c r="E1770" s="936">
        <v>1</v>
      </c>
      <c r="F1770" s="947">
        <v>44439</v>
      </c>
      <c r="G1770" s="923">
        <v>913.20698610554393</v>
      </c>
      <c r="H1770" s="929">
        <v>8.3333333333333332E-3</v>
      </c>
      <c r="I1770" s="929">
        <v>0.18333333333333332</v>
      </c>
      <c r="J1770" s="923">
        <v>745.78570531952755</v>
      </c>
      <c r="K1770" s="922">
        <v>1</v>
      </c>
      <c r="L1770" s="923">
        <v>745.78570531952755</v>
      </c>
      <c r="M1770" s="923">
        <f t="shared" si="27"/>
        <v>91.320698610554402</v>
      </c>
    </row>
    <row r="1771" spans="2:13" ht="75">
      <c r="B1771" s="921" t="s">
        <v>984</v>
      </c>
      <c r="C1771" s="921" t="s">
        <v>985</v>
      </c>
      <c r="D1771" s="922" t="s">
        <v>986</v>
      </c>
      <c r="E1771" s="936">
        <v>1</v>
      </c>
      <c r="F1771" s="947">
        <v>44439</v>
      </c>
      <c r="G1771" s="923">
        <v>456.60349305277197</v>
      </c>
      <c r="H1771" s="929">
        <v>8.3333333333333332E-3</v>
      </c>
      <c r="I1771" s="929">
        <v>0.18333333333333332</v>
      </c>
      <c r="J1771" s="923">
        <v>372.89285265976378</v>
      </c>
      <c r="K1771" s="922">
        <v>1</v>
      </c>
      <c r="L1771" s="923">
        <v>372.89285265976378</v>
      </c>
      <c r="M1771" s="923">
        <f t="shared" si="27"/>
        <v>45.660349305277201</v>
      </c>
    </row>
    <row r="1772" spans="2:13" ht="75">
      <c r="B1772" s="921" t="s">
        <v>984</v>
      </c>
      <c r="C1772" s="921" t="s">
        <v>985</v>
      </c>
      <c r="D1772" s="922" t="s">
        <v>986</v>
      </c>
      <c r="E1772" s="936">
        <v>1</v>
      </c>
      <c r="F1772" s="947">
        <v>44439</v>
      </c>
      <c r="G1772" s="923">
        <v>1826.4139722110879</v>
      </c>
      <c r="H1772" s="929">
        <v>8.3333333333333332E-3</v>
      </c>
      <c r="I1772" s="929">
        <v>0.18333333333333332</v>
      </c>
      <c r="J1772" s="923">
        <v>1491.5714106390551</v>
      </c>
      <c r="K1772" s="922">
        <v>1</v>
      </c>
      <c r="L1772" s="923">
        <v>1491.5714106390551</v>
      </c>
      <c r="M1772" s="923">
        <f t="shared" si="27"/>
        <v>182.6413972211088</v>
      </c>
    </row>
    <row r="1773" spans="2:13" ht="75">
      <c r="B1773" s="921" t="s">
        <v>984</v>
      </c>
      <c r="C1773" s="921" t="s">
        <v>985</v>
      </c>
      <c r="D1773" s="922" t="s">
        <v>986</v>
      </c>
      <c r="E1773" s="936">
        <v>1</v>
      </c>
      <c r="F1773" s="947">
        <v>44439</v>
      </c>
      <c r="G1773" s="923">
        <v>5022.6384235804917</v>
      </c>
      <c r="H1773" s="929">
        <v>8.3333333333333332E-3</v>
      </c>
      <c r="I1773" s="929">
        <v>0.18333333333333332</v>
      </c>
      <c r="J1773" s="923">
        <v>4101.8213792574015</v>
      </c>
      <c r="K1773" s="922">
        <v>1</v>
      </c>
      <c r="L1773" s="923">
        <v>4101.8213792574015</v>
      </c>
      <c r="M1773" s="923">
        <f t="shared" si="27"/>
        <v>502.2638423580492</v>
      </c>
    </row>
    <row r="1774" spans="2:13" ht="75">
      <c r="B1774" s="921" t="s">
        <v>987</v>
      </c>
      <c r="C1774" s="921" t="s">
        <v>985</v>
      </c>
      <c r="D1774" s="922" t="s">
        <v>986</v>
      </c>
      <c r="E1774" s="936">
        <v>1</v>
      </c>
      <c r="F1774" s="947">
        <v>44439</v>
      </c>
      <c r="G1774" s="923">
        <v>26731.730183345106</v>
      </c>
      <c r="H1774" s="929">
        <v>8.3333333333333332E-3</v>
      </c>
      <c r="I1774" s="929">
        <v>0.18333333333333332</v>
      </c>
      <c r="J1774" s="923">
        <v>21830.912983065169</v>
      </c>
      <c r="K1774" s="922">
        <v>1</v>
      </c>
      <c r="L1774" s="923">
        <v>21830.912983065169</v>
      </c>
      <c r="M1774" s="923">
        <f t="shared" si="27"/>
        <v>2673.1730183345107</v>
      </c>
    </row>
    <row r="1775" spans="2:13" ht="75">
      <c r="B1775" s="921" t="s">
        <v>987</v>
      </c>
      <c r="C1775" s="921" t="s">
        <v>985</v>
      </c>
      <c r="D1775" s="922" t="s">
        <v>986</v>
      </c>
      <c r="E1775" s="936">
        <v>1</v>
      </c>
      <c r="F1775" s="947">
        <v>44439</v>
      </c>
      <c r="G1775" s="923">
        <v>7425.4806064847517</v>
      </c>
      <c r="H1775" s="929">
        <v>8.3333333333333332E-3</v>
      </c>
      <c r="I1775" s="929">
        <v>0.18333333333333332</v>
      </c>
      <c r="J1775" s="923">
        <v>6064.1424952958805</v>
      </c>
      <c r="K1775" s="922">
        <v>1</v>
      </c>
      <c r="L1775" s="923">
        <v>6064.1424952958805</v>
      </c>
      <c r="M1775" s="923">
        <f t="shared" si="27"/>
        <v>742.54806064847526</v>
      </c>
    </row>
    <row r="1776" spans="2:13" ht="75">
      <c r="B1776" s="921" t="s">
        <v>987</v>
      </c>
      <c r="C1776" s="921" t="s">
        <v>985</v>
      </c>
      <c r="D1776" s="922" t="s">
        <v>986</v>
      </c>
      <c r="E1776" s="936">
        <v>1</v>
      </c>
      <c r="F1776" s="947">
        <v>44439</v>
      </c>
      <c r="G1776" s="923">
        <v>4455.2883638908506</v>
      </c>
      <c r="H1776" s="929">
        <v>8.3333333333333332E-3</v>
      </c>
      <c r="I1776" s="929">
        <v>0.18333333333333332</v>
      </c>
      <c r="J1776" s="923">
        <v>3638.485497177528</v>
      </c>
      <c r="K1776" s="922">
        <v>1</v>
      </c>
      <c r="L1776" s="923">
        <v>3638.485497177528</v>
      </c>
      <c r="M1776" s="923">
        <f t="shared" si="27"/>
        <v>445.52883638908509</v>
      </c>
    </row>
    <row r="1777" spans="2:13" ht="75">
      <c r="B1777" s="921" t="s">
        <v>987</v>
      </c>
      <c r="C1777" s="921" t="s">
        <v>985</v>
      </c>
      <c r="D1777" s="922" t="s">
        <v>986</v>
      </c>
      <c r="E1777" s="936">
        <v>1</v>
      </c>
      <c r="F1777" s="947">
        <v>44439</v>
      </c>
      <c r="G1777" s="923">
        <v>20791.345698157304</v>
      </c>
      <c r="H1777" s="929">
        <v>8.3333333333333332E-3</v>
      </c>
      <c r="I1777" s="929">
        <v>0.18333333333333332</v>
      </c>
      <c r="J1777" s="923">
        <v>16979.598986828467</v>
      </c>
      <c r="K1777" s="922">
        <v>1</v>
      </c>
      <c r="L1777" s="923">
        <v>16979.598986828467</v>
      </c>
      <c r="M1777" s="923">
        <f t="shared" si="27"/>
        <v>2079.1345698157306</v>
      </c>
    </row>
    <row r="1778" spans="2:13" ht="75">
      <c r="B1778" s="921" t="s">
        <v>989</v>
      </c>
      <c r="C1778" s="921" t="s">
        <v>985</v>
      </c>
      <c r="D1778" s="922" t="s">
        <v>986</v>
      </c>
      <c r="E1778" s="936">
        <v>1</v>
      </c>
      <c r="F1778" s="947">
        <v>44439</v>
      </c>
      <c r="G1778" s="923">
        <v>10236.412040596497</v>
      </c>
      <c r="H1778" s="929">
        <v>8.3333333333333332E-3</v>
      </c>
      <c r="I1778" s="929">
        <v>0.18333333333333332</v>
      </c>
      <c r="J1778" s="923">
        <v>8359.7364998204721</v>
      </c>
      <c r="K1778" s="922">
        <v>1</v>
      </c>
      <c r="L1778" s="923">
        <v>8359.7364998204721</v>
      </c>
      <c r="M1778" s="923">
        <f t="shared" si="27"/>
        <v>1023.6412040596497</v>
      </c>
    </row>
    <row r="1779" spans="2:13" ht="75">
      <c r="B1779" s="921" t="s">
        <v>989</v>
      </c>
      <c r="C1779" s="921" t="s">
        <v>985</v>
      </c>
      <c r="D1779" s="922" t="s">
        <v>986</v>
      </c>
      <c r="E1779" s="936">
        <v>1</v>
      </c>
      <c r="F1779" s="947">
        <v>44439</v>
      </c>
      <c r="G1779" s="923">
        <v>10236.412040596497</v>
      </c>
      <c r="H1779" s="929">
        <v>8.3333333333333332E-3</v>
      </c>
      <c r="I1779" s="929">
        <v>0.18333333333333332</v>
      </c>
      <c r="J1779" s="923">
        <v>8359.7364998204721</v>
      </c>
      <c r="K1779" s="922">
        <v>1</v>
      </c>
      <c r="L1779" s="923">
        <v>8359.7364998204721</v>
      </c>
      <c r="M1779" s="923">
        <f t="shared" si="27"/>
        <v>1023.6412040596497</v>
      </c>
    </row>
    <row r="1780" spans="2:13" ht="75">
      <c r="B1780" s="921" t="s">
        <v>989</v>
      </c>
      <c r="C1780" s="921" t="s">
        <v>985</v>
      </c>
      <c r="D1780" s="922" t="s">
        <v>986</v>
      </c>
      <c r="E1780" s="936">
        <v>1</v>
      </c>
      <c r="F1780" s="947">
        <v>44439</v>
      </c>
      <c r="G1780" s="923">
        <v>33268.339131938614</v>
      </c>
      <c r="H1780" s="929">
        <v>8.3333333333333332E-3</v>
      </c>
      <c r="I1780" s="929">
        <v>0.18333333333333332</v>
      </c>
      <c r="J1780" s="923">
        <v>27169.143624416534</v>
      </c>
      <c r="K1780" s="922">
        <v>1</v>
      </c>
      <c r="L1780" s="923">
        <v>27169.143624416534</v>
      </c>
      <c r="M1780" s="923">
        <f t="shared" si="27"/>
        <v>3326.8339131938615</v>
      </c>
    </row>
    <row r="1781" spans="2:13" ht="75">
      <c r="B1781" s="921" t="s">
        <v>990</v>
      </c>
      <c r="C1781" s="921" t="s">
        <v>985</v>
      </c>
      <c r="D1781" s="922" t="s">
        <v>986</v>
      </c>
      <c r="E1781" s="936">
        <v>1</v>
      </c>
      <c r="F1781" s="947">
        <v>44439</v>
      </c>
      <c r="G1781" s="923">
        <v>8360.9454069303683</v>
      </c>
      <c r="H1781" s="929">
        <v>8.3333333333333332E-3</v>
      </c>
      <c r="I1781" s="929">
        <v>0.18333333333333332</v>
      </c>
      <c r="J1781" s="923">
        <v>6828.1054156598011</v>
      </c>
      <c r="K1781" s="922">
        <v>1</v>
      </c>
      <c r="L1781" s="923">
        <v>6828.1054156598011</v>
      </c>
      <c r="M1781" s="923">
        <f t="shared" si="27"/>
        <v>836.09454069303683</v>
      </c>
    </row>
    <row r="1782" spans="2:13" ht="75">
      <c r="B1782" s="921" t="s">
        <v>990</v>
      </c>
      <c r="C1782" s="921" t="s">
        <v>985</v>
      </c>
      <c r="D1782" s="922" t="s">
        <v>986</v>
      </c>
      <c r="E1782" s="936">
        <v>1</v>
      </c>
      <c r="F1782" s="947">
        <v>44439</v>
      </c>
      <c r="G1782" s="923">
        <v>4180.4727034651842</v>
      </c>
      <c r="H1782" s="929">
        <v>8.3333333333333332E-3</v>
      </c>
      <c r="I1782" s="929">
        <v>0.18333333333333332</v>
      </c>
      <c r="J1782" s="923">
        <v>3414.0527078299006</v>
      </c>
      <c r="K1782" s="922">
        <v>1</v>
      </c>
      <c r="L1782" s="923">
        <v>3414.0527078299006</v>
      </c>
      <c r="M1782" s="923">
        <f t="shared" si="27"/>
        <v>418.04727034651842</v>
      </c>
    </row>
    <row r="1783" spans="2:13" ht="75">
      <c r="B1783" s="921" t="s">
        <v>990</v>
      </c>
      <c r="C1783" s="921" t="s">
        <v>985</v>
      </c>
      <c r="D1783" s="922" t="s">
        <v>986</v>
      </c>
      <c r="E1783" s="936">
        <v>1</v>
      </c>
      <c r="F1783" s="947">
        <v>44439</v>
      </c>
      <c r="G1783" s="923">
        <v>12541.418110395553</v>
      </c>
      <c r="H1783" s="929">
        <v>8.3333333333333332E-3</v>
      </c>
      <c r="I1783" s="929">
        <v>0.18333333333333332</v>
      </c>
      <c r="J1783" s="923">
        <v>10242.158123489702</v>
      </c>
      <c r="K1783" s="922">
        <v>1</v>
      </c>
      <c r="L1783" s="923">
        <v>10242.158123489702</v>
      </c>
      <c r="M1783" s="923">
        <f t="shared" si="27"/>
        <v>1254.1418110395553</v>
      </c>
    </row>
    <row r="1784" spans="2:13" ht="75">
      <c r="B1784" s="921" t="s">
        <v>988</v>
      </c>
      <c r="C1784" s="921" t="s">
        <v>985</v>
      </c>
      <c r="D1784" s="922" t="s">
        <v>986</v>
      </c>
      <c r="E1784" s="936">
        <v>1</v>
      </c>
      <c r="F1784" s="947">
        <v>44439</v>
      </c>
      <c r="G1784" s="923">
        <v>3838.3140687201344</v>
      </c>
      <c r="H1784" s="929">
        <v>8.3333333333333332E-3</v>
      </c>
      <c r="I1784" s="929">
        <v>0.18333333333333332</v>
      </c>
      <c r="J1784" s="923">
        <v>3134.6231561214431</v>
      </c>
      <c r="K1784" s="922">
        <v>1</v>
      </c>
      <c r="L1784" s="923">
        <v>3134.6231561214431</v>
      </c>
      <c r="M1784" s="923">
        <f t="shared" si="27"/>
        <v>383.83140687201347</v>
      </c>
    </row>
    <row r="1785" spans="2:13" ht="75">
      <c r="B1785" s="921" t="s">
        <v>988</v>
      </c>
      <c r="C1785" s="921" t="s">
        <v>985</v>
      </c>
      <c r="D1785" s="922" t="s">
        <v>986</v>
      </c>
      <c r="E1785" s="936">
        <v>1</v>
      </c>
      <c r="F1785" s="947">
        <v>44439</v>
      </c>
      <c r="G1785" s="923">
        <v>3678.3843158567956</v>
      </c>
      <c r="H1785" s="929">
        <v>8.3333333333333332E-3</v>
      </c>
      <c r="I1785" s="929">
        <v>0.18333333333333332</v>
      </c>
      <c r="J1785" s="923">
        <v>3004.0138579497166</v>
      </c>
      <c r="K1785" s="922">
        <v>1</v>
      </c>
      <c r="L1785" s="923">
        <v>3004.0138579497166</v>
      </c>
      <c r="M1785" s="923">
        <f t="shared" si="27"/>
        <v>367.83843158567959</v>
      </c>
    </row>
    <row r="1786" spans="2:13" ht="75">
      <c r="B1786" s="921" t="s">
        <v>988</v>
      </c>
      <c r="C1786" s="921" t="s">
        <v>985</v>
      </c>
      <c r="D1786" s="922" t="s">
        <v>986</v>
      </c>
      <c r="E1786" s="936">
        <v>1</v>
      </c>
      <c r="F1786" s="947">
        <v>44439</v>
      </c>
      <c r="G1786" s="923">
        <v>8316.3471488936248</v>
      </c>
      <c r="H1786" s="929">
        <v>8.3333333333333332E-3</v>
      </c>
      <c r="I1786" s="929">
        <v>0.18333333333333332</v>
      </c>
      <c r="J1786" s="923">
        <v>6791.6835049297933</v>
      </c>
      <c r="K1786" s="922">
        <v>1</v>
      </c>
      <c r="L1786" s="923">
        <v>6791.6835049297933</v>
      </c>
      <c r="M1786" s="923">
        <f t="shared" si="27"/>
        <v>831.6347148893625</v>
      </c>
    </row>
    <row r="1787" spans="2:13" ht="75">
      <c r="B1787" s="921" t="s">
        <v>988</v>
      </c>
      <c r="C1787" s="921" t="s">
        <v>985</v>
      </c>
      <c r="D1787" s="922" t="s">
        <v>986</v>
      </c>
      <c r="E1787" s="936">
        <v>1</v>
      </c>
      <c r="F1787" s="947">
        <v>44439</v>
      </c>
      <c r="G1787" s="923">
        <v>8396.3120253252946</v>
      </c>
      <c r="H1787" s="929">
        <v>8.3333333333333332E-3</v>
      </c>
      <c r="I1787" s="929">
        <v>0.18333333333333332</v>
      </c>
      <c r="J1787" s="923">
        <v>6856.9881540156575</v>
      </c>
      <c r="K1787" s="922">
        <v>1</v>
      </c>
      <c r="L1787" s="923">
        <v>6856.9881540156575</v>
      </c>
      <c r="M1787" s="923">
        <f t="shared" si="27"/>
        <v>839.63120253252953</v>
      </c>
    </row>
    <row r="1788" spans="2:13" ht="75">
      <c r="B1788" s="921" t="s">
        <v>988</v>
      </c>
      <c r="C1788" s="921" t="s">
        <v>985</v>
      </c>
      <c r="D1788" s="922" t="s">
        <v>986</v>
      </c>
      <c r="E1788" s="936">
        <v>1</v>
      </c>
      <c r="F1788" s="947">
        <v>44439</v>
      </c>
      <c r="G1788" s="923">
        <v>79.964876431669467</v>
      </c>
      <c r="H1788" s="929">
        <v>8.3333333333333332E-3</v>
      </c>
      <c r="I1788" s="929">
        <v>0.18333333333333332</v>
      </c>
      <c r="J1788" s="923">
        <v>65.304649085863403</v>
      </c>
      <c r="K1788" s="922">
        <v>1</v>
      </c>
      <c r="L1788" s="923">
        <v>65.304649085863403</v>
      </c>
      <c r="M1788" s="923">
        <f t="shared" si="27"/>
        <v>7.9964876431669474</v>
      </c>
    </row>
    <row r="1789" spans="2:13" ht="75">
      <c r="B1789" s="921" t="s">
        <v>988</v>
      </c>
      <c r="C1789" s="921" t="s">
        <v>985</v>
      </c>
      <c r="D1789" s="922" t="s">
        <v>986</v>
      </c>
      <c r="E1789" s="936">
        <v>1</v>
      </c>
      <c r="F1789" s="947">
        <v>44439</v>
      </c>
      <c r="G1789" s="923">
        <v>19751.324478622359</v>
      </c>
      <c r="H1789" s="929">
        <v>8.3333333333333332E-3</v>
      </c>
      <c r="I1789" s="929">
        <v>0.18333333333333332</v>
      </c>
      <c r="J1789" s="923">
        <v>16130.24832420826</v>
      </c>
      <c r="K1789" s="922">
        <v>1</v>
      </c>
      <c r="L1789" s="923">
        <v>16130.24832420826</v>
      </c>
      <c r="M1789" s="923">
        <f t="shared" si="27"/>
        <v>1975.1324478622359</v>
      </c>
    </row>
    <row r="1790" spans="2:13" ht="75">
      <c r="B1790" s="921" t="s">
        <v>988</v>
      </c>
      <c r="C1790" s="921" t="s">
        <v>985</v>
      </c>
      <c r="D1790" s="922" t="s">
        <v>986</v>
      </c>
      <c r="E1790" s="936">
        <v>1</v>
      </c>
      <c r="F1790" s="947">
        <v>44439</v>
      </c>
      <c r="G1790" s="923">
        <v>1919.1570343600672</v>
      </c>
      <c r="H1790" s="929">
        <v>8.3333333333333332E-3</v>
      </c>
      <c r="I1790" s="929">
        <v>0.18333333333333332</v>
      </c>
      <c r="J1790" s="923">
        <v>1567.3115780607216</v>
      </c>
      <c r="K1790" s="922">
        <v>1</v>
      </c>
      <c r="L1790" s="923">
        <v>1567.3115780607216</v>
      </c>
      <c r="M1790" s="923">
        <f t="shared" si="27"/>
        <v>191.91570343600674</v>
      </c>
    </row>
    <row r="1791" spans="2:13" ht="75">
      <c r="B1791" s="921" t="s">
        <v>988</v>
      </c>
      <c r="C1791" s="921" t="s">
        <v>985</v>
      </c>
      <c r="D1791" s="922" t="s">
        <v>986</v>
      </c>
      <c r="E1791" s="936">
        <v>1</v>
      </c>
      <c r="F1791" s="947">
        <v>44439</v>
      </c>
      <c r="G1791" s="923">
        <v>18471.886455715648</v>
      </c>
      <c r="H1791" s="929">
        <v>8.3333333333333332E-3</v>
      </c>
      <c r="I1791" s="929">
        <v>0.18333333333333332</v>
      </c>
      <c r="J1791" s="923">
        <v>15085.373938834447</v>
      </c>
      <c r="K1791" s="922">
        <v>1</v>
      </c>
      <c r="L1791" s="923">
        <v>15085.373938834447</v>
      </c>
      <c r="M1791" s="923">
        <f t="shared" si="27"/>
        <v>1847.1886455715648</v>
      </c>
    </row>
    <row r="1792" spans="2:13" ht="75">
      <c r="B1792" s="921" t="s">
        <v>988</v>
      </c>
      <c r="C1792" s="921" t="s">
        <v>985</v>
      </c>
      <c r="D1792" s="922" t="s">
        <v>986</v>
      </c>
      <c r="E1792" s="936">
        <v>1</v>
      </c>
      <c r="F1792" s="947">
        <v>44439</v>
      </c>
      <c r="G1792" s="923">
        <v>4877.8574623318373</v>
      </c>
      <c r="H1792" s="929">
        <v>8.3333333333333332E-3</v>
      </c>
      <c r="I1792" s="929">
        <v>0.18333333333333332</v>
      </c>
      <c r="J1792" s="923">
        <v>3983.5835942376671</v>
      </c>
      <c r="K1792" s="922">
        <v>1</v>
      </c>
      <c r="L1792" s="923">
        <v>3983.5835942376671</v>
      </c>
      <c r="M1792" s="923">
        <f t="shared" si="27"/>
        <v>487.78574623318377</v>
      </c>
    </row>
    <row r="1793" spans="2:13" ht="75">
      <c r="B1793" s="921" t="s">
        <v>984</v>
      </c>
      <c r="C1793" s="921" t="s">
        <v>985</v>
      </c>
      <c r="D1793" s="922" t="s">
        <v>986</v>
      </c>
      <c r="E1793" s="936">
        <v>1</v>
      </c>
      <c r="F1793" s="947">
        <v>44439</v>
      </c>
      <c r="G1793" s="923">
        <v>456.60349305277197</v>
      </c>
      <c r="H1793" s="929">
        <v>8.3333333333333332E-3</v>
      </c>
      <c r="I1793" s="929">
        <v>0.18333333333333332</v>
      </c>
      <c r="J1793" s="923">
        <v>372.89285265976378</v>
      </c>
      <c r="K1793" s="922">
        <v>1</v>
      </c>
      <c r="L1793" s="923">
        <v>372.89285265976378</v>
      </c>
      <c r="M1793" s="923">
        <f t="shared" si="27"/>
        <v>45.660349305277201</v>
      </c>
    </row>
    <row r="1794" spans="2:13" ht="75">
      <c r="B1794" s="921" t="s">
        <v>984</v>
      </c>
      <c r="C1794" s="921" t="s">
        <v>985</v>
      </c>
      <c r="D1794" s="922" t="s">
        <v>986</v>
      </c>
      <c r="E1794" s="936">
        <v>1</v>
      </c>
      <c r="F1794" s="947">
        <v>44439</v>
      </c>
      <c r="G1794" s="923">
        <v>3196.2244513694036</v>
      </c>
      <c r="H1794" s="929">
        <v>8.3333333333333332E-3</v>
      </c>
      <c r="I1794" s="929">
        <v>0.18333333333333332</v>
      </c>
      <c r="J1794" s="923">
        <v>2610.2499686183464</v>
      </c>
      <c r="K1794" s="922">
        <v>1</v>
      </c>
      <c r="L1794" s="923">
        <v>2610.2499686183464</v>
      </c>
      <c r="M1794" s="923">
        <f t="shared" si="27"/>
        <v>319.62244513694037</v>
      </c>
    </row>
    <row r="1795" spans="2:13" ht="75">
      <c r="B1795" s="921" t="s">
        <v>984</v>
      </c>
      <c r="C1795" s="921" t="s">
        <v>985</v>
      </c>
      <c r="D1795" s="922" t="s">
        <v>986</v>
      </c>
      <c r="E1795" s="936">
        <v>1</v>
      </c>
      <c r="F1795" s="947">
        <v>44439</v>
      </c>
      <c r="G1795" s="923">
        <v>913.20698610554393</v>
      </c>
      <c r="H1795" s="929">
        <v>8.3333333333333332E-3</v>
      </c>
      <c r="I1795" s="929">
        <v>0.18333333333333332</v>
      </c>
      <c r="J1795" s="923">
        <v>745.78570531952755</v>
      </c>
      <c r="K1795" s="922">
        <v>1</v>
      </c>
      <c r="L1795" s="923">
        <v>745.78570531952755</v>
      </c>
      <c r="M1795" s="923">
        <f t="shared" si="27"/>
        <v>91.320698610554402</v>
      </c>
    </row>
    <row r="1796" spans="2:13" ht="75">
      <c r="B1796" s="921" t="s">
        <v>984</v>
      </c>
      <c r="C1796" s="921" t="s">
        <v>985</v>
      </c>
      <c r="D1796" s="922" t="s">
        <v>986</v>
      </c>
      <c r="E1796" s="936">
        <v>1</v>
      </c>
      <c r="F1796" s="947">
        <v>44439</v>
      </c>
      <c r="G1796" s="923">
        <v>1369.810479158316</v>
      </c>
      <c r="H1796" s="929">
        <v>8.3333333333333332E-3</v>
      </c>
      <c r="I1796" s="929">
        <v>0.18333333333333332</v>
      </c>
      <c r="J1796" s="923">
        <v>1118.6785579792913</v>
      </c>
      <c r="K1796" s="922">
        <v>1</v>
      </c>
      <c r="L1796" s="923">
        <v>1118.6785579792913</v>
      </c>
      <c r="M1796" s="923">
        <f t="shared" si="27"/>
        <v>136.9810479158316</v>
      </c>
    </row>
    <row r="1797" spans="2:13" ht="75">
      <c r="B1797" s="921" t="s">
        <v>987</v>
      </c>
      <c r="C1797" s="921" t="s">
        <v>985</v>
      </c>
      <c r="D1797" s="922" t="s">
        <v>986</v>
      </c>
      <c r="E1797" s="936">
        <v>1</v>
      </c>
      <c r="F1797" s="947">
        <v>44439</v>
      </c>
      <c r="G1797" s="923">
        <v>1485.0961212969503</v>
      </c>
      <c r="H1797" s="929">
        <v>8.3333333333333332E-3</v>
      </c>
      <c r="I1797" s="929">
        <v>0.18333333333333332</v>
      </c>
      <c r="J1797" s="923">
        <v>1212.828499059176</v>
      </c>
      <c r="K1797" s="922">
        <v>1</v>
      </c>
      <c r="L1797" s="923">
        <v>1212.828499059176</v>
      </c>
      <c r="M1797" s="923">
        <f t="shared" si="27"/>
        <v>148.50961212969503</v>
      </c>
    </row>
    <row r="1798" spans="2:13" ht="75">
      <c r="B1798" s="921" t="s">
        <v>988</v>
      </c>
      <c r="C1798" s="921" t="s">
        <v>985</v>
      </c>
      <c r="D1798" s="922" t="s">
        <v>986</v>
      </c>
      <c r="E1798" s="936">
        <v>1</v>
      </c>
      <c r="F1798" s="947">
        <v>44439</v>
      </c>
      <c r="G1798" s="923">
        <v>79.964876431669467</v>
      </c>
      <c r="H1798" s="929">
        <v>8.3333333333333332E-3</v>
      </c>
      <c r="I1798" s="929">
        <v>0.18333333333333332</v>
      </c>
      <c r="J1798" s="923">
        <v>65.304649085863403</v>
      </c>
      <c r="K1798" s="922">
        <v>1</v>
      </c>
      <c r="L1798" s="923">
        <v>65.304649085863403</v>
      </c>
      <c r="M1798" s="923">
        <f t="shared" si="27"/>
        <v>7.9964876431669474</v>
      </c>
    </row>
    <row r="1799" spans="2:13" ht="75">
      <c r="B1799" s="921" t="s">
        <v>988</v>
      </c>
      <c r="C1799" s="921" t="s">
        <v>985</v>
      </c>
      <c r="D1799" s="922" t="s">
        <v>986</v>
      </c>
      <c r="E1799" s="936">
        <v>1</v>
      </c>
      <c r="F1799" s="947">
        <v>44439</v>
      </c>
      <c r="G1799" s="923">
        <v>79.964876431669467</v>
      </c>
      <c r="H1799" s="929">
        <v>8.3333333333333332E-3</v>
      </c>
      <c r="I1799" s="929">
        <v>0.18333333333333332</v>
      </c>
      <c r="J1799" s="923">
        <v>65.304649085863403</v>
      </c>
      <c r="K1799" s="922">
        <v>1</v>
      </c>
      <c r="L1799" s="923">
        <v>65.304649085863403</v>
      </c>
      <c r="M1799" s="923">
        <f t="shared" si="27"/>
        <v>7.9964876431669474</v>
      </c>
    </row>
    <row r="1800" spans="2:13" ht="75">
      <c r="B1800" s="921" t="s">
        <v>988</v>
      </c>
      <c r="C1800" s="921" t="s">
        <v>985</v>
      </c>
      <c r="D1800" s="922" t="s">
        <v>986</v>
      </c>
      <c r="E1800" s="936">
        <v>1</v>
      </c>
      <c r="F1800" s="947">
        <v>44439</v>
      </c>
      <c r="G1800" s="923">
        <v>79.964876431669467</v>
      </c>
      <c r="H1800" s="929">
        <v>8.3333333333333332E-3</v>
      </c>
      <c r="I1800" s="929">
        <v>0.18333333333333332</v>
      </c>
      <c r="J1800" s="923">
        <v>65.304649085863403</v>
      </c>
      <c r="K1800" s="922">
        <v>1</v>
      </c>
      <c r="L1800" s="923">
        <v>65.304649085863403</v>
      </c>
      <c r="M1800" s="923">
        <f t="shared" si="27"/>
        <v>7.9964876431669474</v>
      </c>
    </row>
    <row r="1801" spans="2:13" ht="75">
      <c r="B1801" s="921" t="s">
        <v>988</v>
      </c>
      <c r="C1801" s="921" t="s">
        <v>985</v>
      </c>
      <c r="D1801" s="922" t="s">
        <v>986</v>
      </c>
      <c r="E1801" s="936">
        <v>1</v>
      </c>
      <c r="F1801" s="947">
        <v>44439</v>
      </c>
      <c r="G1801" s="923">
        <v>86362.06654620303</v>
      </c>
      <c r="H1801" s="929">
        <v>8.3333333333333332E-3</v>
      </c>
      <c r="I1801" s="929">
        <v>0.18333333333333332</v>
      </c>
      <c r="J1801" s="923">
        <v>70529.021012732468</v>
      </c>
      <c r="K1801" s="922">
        <v>1</v>
      </c>
      <c r="L1801" s="923">
        <v>70529.021012732468</v>
      </c>
      <c r="M1801" s="923">
        <f t="shared" si="27"/>
        <v>8636.2066546203041</v>
      </c>
    </row>
    <row r="1802" spans="2:13" ht="75">
      <c r="B1802" s="921" t="s">
        <v>988</v>
      </c>
      <c r="C1802" s="921" t="s">
        <v>985</v>
      </c>
      <c r="D1802" s="922" t="s">
        <v>986</v>
      </c>
      <c r="E1802" s="936">
        <v>1</v>
      </c>
      <c r="F1802" s="947">
        <v>44439</v>
      </c>
      <c r="G1802" s="923">
        <v>62452.568493133855</v>
      </c>
      <c r="H1802" s="929">
        <v>8.3333333333333332E-3</v>
      </c>
      <c r="I1802" s="929">
        <v>0.18333333333333332</v>
      </c>
      <c r="J1802" s="923">
        <v>51002.930936059318</v>
      </c>
      <c r="K1802" s="922">
        <v>1</v>
      </c>
      <c r="L1802" s="923">
        <v>51002.930936059318</v>
      </c>
      <c r="M1802" s="923">
        <f t="shared" si="27"/>
        <v>6245.2568493133858</v>
      </c>
    </row>
    <row r="1803" spans="2:13" ht="75">
      <c r="B1803" s="921" t="s">
        <v>988</v>
      </c>
      <c r="C1803" s="921" t="s">
        <v>985</v>
      </c>
      <c r="D1803" s="922" t="s">
        <v>986</v>
      </c>
      <c r="E1803" s="936">
        <v>1</v>
      </c>
      <c r="F1803" s="947">
        <v>44439</v>
      </c>
      <c r="G1803" s="923">
        <v>62452.568493133855</v>
      </c>
      <c r="H1803" s="929">
        <v>8.3333333333333332E-3</v>
      </c>
      <c r="I1803" s="929">
        <v>0.18333333333333332</v>
      </c>
      <c r="J1803" s="923">
        <v>51002.930936059318</v>
      </c>
      <c r="K1803" s="922">
        <v>1</v>
      </c>
      <c r="L1803" s="923">
        <v>51002.930936059318</v>
      </c>
      <c r="M1803" s="923">
        <f t="shared" ref="M1803:M1866" si="28">IF(L1803=0,"",IF(I1803=100%,0,(H1803*12)*(G1803*E1803*K1803)))</f>
        <v>6245.2568493133858</v>
      </c>
    </row>
    <row r="1804" spans="2:13" ht="75">
      <c r="B1804" s="921" t="s">
        <v>988</v>
      </c>
      <c r="C1804" s="921" t="s">
        <v>985</v>
      </c>
      <c r="D1804" s="922" t="s">
        <v>986</v>
      </c>
      <c r="E1804" s="936">
        <v>1</v>
      </c>
      <c r="F1804" s="947">
        <v>44439</v>
      </c>
      <c r="G1804" s="923">
        <v>49498.258511203399</v>
      </c>
      <c r="H1804" s="929">
        <v>8.3333333333333332E-3</v>
      </c>
      <c r="I1804" s="929">
        <v>0.18333333333333332</v>
      </c>
      <c r="J1804" s="923">
        <v>40423.577784149442</v>
      </c>
      <c r="K1804" s="922">
        <v>1</v>
      </c>
      <c r="L1804" s="923">
        <v>40423.577784149442</v>
      </c>
      <c r="M1804" s="923">
        <f t="shared" si="28"/>
        <v>4949.8258511203403</v>
      </c>
    </row>
    <row r="1805" spans="2:13" ht="75">
      <c r="B1805" s="921" t="s">
        <v>988</v>
      </c>
      <c r="C1805" s="921" t="s">
        <v>985</v>
      </c>
      <c r="D1805" s="922" t="s">
        <v>986</v>
      </c>
      <c r="E1805" s="936">
        <v>1</v>
      </c>
      <c r="F1805" s="947">
        <v>44439</v>
      </c>
      <c r="G1805" s="923">
        <v>79.964876431669467</v>
      </c>
      <c r="H1805" s="929">
        <v>8.3333333333333332E-3</v>
      </c>
      <c r="I1805" s="929">
        <v>0.18333333333333332</v>
      </c>
      <c r="J1805" s="923">
        <v>65.304649085863403</v>
      </c>
      <c r="K1805" s="922">
        <v>1</v>
      </c>
      <c r="L1805" s="923">
        <v>65.304649085863403</v>
      </c>
      <c r="M1805" s="923">
        <f t="shared" si="28"/>
        <v>7.9964876431669474</v>
      </c>
    </row>
    <row r="1806" spans="2:13" ht="75">
      <c r="B1806" s="921" t="s">
        <v>996</v>
      </c>
      <c r="C1806" s="921" t="s">
        <v>985</v>
      </c>
      <c r="D1806" s="922" t="s">
        <v>994</v>
      </c>
      <c r="E1806" s="936">
        <v>0</v>
      </c>
      <c r="F1806" s="947">
        <v>44439</v>
      </c>
      <c r="G1806" s="923">
        <v>83.531291365538237</v>
      </c>
      <c r="H1806" s="929">
        <v>8.3333333333333332E-3</v>
      </c>
      <c r="I1806" s="929">
        <v>0.18333333333333332</v>
      </c>
      <c r="J1806" s="923">
        <v>68.217221281856226</v>
      </c>
      <c r="K1806" s="922">
        <v>1</v>
      </c>
      <c r="L1806" s="923">
        <v>0</v>
      </c>
      <c r="M1806" s="923" t="str">
        <f t="shared" si="28"/>
        <v/>
      </c>
    </row>
    <row r="1807" spans="2:13" ht="75">
      <c r="B1807" s="921" t="s">
        <v>984</v>
      </c>
      <c r="C1807" s="921" t="s">
        <v>985</v>
      </c>
      <c r="D1807" s="922" t="s">
        <v>986</v>
      </c>
      <c r="E1807" s="936">
        <v>1</v>
      </c>
      <c r="F1807" s="947">
        <v>44439</v>
      </c>
      <c r="G1807" s="923">
        <v>456.60349305277197</v>
      </c>
      <c r="H1807" s="929">
        <v>8.3333333333333332E-3</v>
      </c>
      <c r="I1807" s="929">
        <v>0.18333333333333332</v>
      </c>
      <c r="J1807" s="923">
        <v>372.89285265976378</v>
      </c>
      <c r="K1807" s="922">
        <v>1</v>
      </c>
      <c r="L1807" s="923">
        <v>372.89285265976378</v>
      </c>
      <c r="M1807" s="923">
        <f t="shared" si="28"/>
        <v>45.660349305277201</v>
      </c>
    </row>
    <row r="1808" spans="2:13" ht="75">
      <c r="B1808" s="921" t="s">
        <v>988</v>
      </c>
      <c r="C1808" s="921" t="s">
        <v>985</v>
      </c>
      <c r="D1808" s="922" t="s">
        <v>986</v>
      </c>
      <c r="E1808" s="936">
        <v>1</v>
      </c>
      <c r="F1808" s="947">
        <v>44439</v>
      </c>
      <c r="G1808" s="923">
        <v>12154.661217613759</v>
      </c>
      <c r="H1808" s="929">
        <v>8.3333333333333332E-3</v>
      </c>
      <c r="I1808" s="929">
        <v>0.18333333333333332</v>
      </c>
      <c r="J1808" s="923">
        <v>9926.306661051236</v>
      </c>
      <c r="K1808" s="922">
        <v>1</v>
      </c>
      <c r="L1808" s="923">
        <v>9926.306661051236</v>
      </c>
      <c r="M1808" s="923">
        <f t="shared" si="28"/>
        <v>1215.4661217613759</v>
      </c>
    </row>
    <row r="1809" spans="2:13" ht="75">
      <c r="B1809" s="921" t="s">
        <v>988</v>
      </c>
      <c r="C1809" s="921" t="s">
        <v>985</v>
      </c>
      <c r="D1809" s="922" t="s">
        <v>986</v>
      </c>
      <c r="E1809" s="936">
        <v>1</v>
      </c>
      <c r="F1809" s="947">
        <v>44439</v>
      </c>
      <c r="G1809" s="923">
        <v>29187.179897559356</v>
      </c>
      <c r="H1809" s="929">
        <v>8.3333333333333332E-3</v>
      </c>
      <c r="I1809" s="929">
        <v>0.18333333333333332</v>
      </c>
      <c r="J1809" s="923">
        <v>23836.196916340141</v>
      </c>
      <c r="K1809" s="922">
        <v>1</v>
      </c>
      <c r="L1809" s="923">
        <v>23836.196916340141</v>
      </c>
      <c r="M1809" s="923">
        <f t="shared" si="28"/>
        <v>2918.7179897559358</v>
      </c>
    </row>
    <row r="1810" spans="2:13" ht="75">
      <c r="B1810" s="921" t="s">
        <v>988</v>
      </c>
      <c r="C1810" s="921" t="s">
        <v>985</v>
      </c>
      <c r="D1810" s="922" t="s">
        <v>986</v>
      </c>
      <c r="E1810" s="936">
        <v>1</v>
      </c>
      <c r="F1810" s="947">
        <v>44439</v>
      </c>
      <c r="G1810" s="923">
        <v>8476.2769017569626</v>
      </c>
      <c r="H1810" s="929">
        <v>8.3333333333333332E-3</v>
      </c>
      <c r="I1810" s="929">
        <v>0.18333333333333332</v>
      </c>
      <c r="J1810" s="923">
        <v>6922.2928031015199</v>
      </c>
      <c r="K1810" s="922">
        <v>1</v>
      </c>
      <c r="L1810" s="923">
        <v>6922.2928031015199</v>
      </c>
      <c r="M1810" s="923">
        <f t="shared" si="28"/>
        <v>847.62769017569633</v>
      </c>
    </row>
    <row r="1811" spans="2:13" ht="75">
      <c r="B1811" s="921" t="s">
        <v>988</v>
      </c>
      <c r="C1811" s="921" t="s">
        <v>985</v>
      </c>
      <c r="D1811" s="922" t="s">
        <v>986</v>
      </c>
      <c r="E1811" s="936">
        <v>1</v>
      </c>
      <c r="F1811" s="947">
        <v>44439</v>
      </c>
      <c r="G1811" s="923">
        <v>20311.078613644044</v>
      </c>
      <c r="H1811" s="929">
        <v>8.3333333333333332E-3</v>
      </c>
      <c r="I1811" s="929">
        <v>0.18333333333333332</v>
      </c>
      <c r="J1811" s="923">
        <v>16587.380867809305</v>
      </c>
      <c r="K1811" s="922">
        <v>1</v>
      </c>
      <c r="L1811" s="923">
        <v>16587.380867809305</v>
      </c>
      <c r="M1811" s="923">
        <f t="shared" si="28"/>
        <v>2031.1078613644045</v>
      </c>
    </row>
    <row r="1812" spans="2:13" ht="75">
      <c r="B1812" s="921" t="s">
        <v>988</v>
      </c>
      <c r="C1812" s="921" t="s">
        <v>985</v>
      </c>
      <c r="D1812" s="922" t="s">
        <v>986</v>
      </c>
      <c r="E1812" s="936">
        <v>1</v>
      </c>
      <c r="F1812" s="947">
        <v>44439</v>
      </c>
      <c r="G1812" s="923">
        <v>79.964876431669467</v>
      </c>
      <c r="H1812" s="929">
        <v>8.3333333333333332E-3</v>
      </c>
      <c r="I1812" s="929">
        <v>0.18333333333333332</v>
      </c>
      <c r="J1812" s="923">
        <v>65.304649085863403</v>
      </c>
      <c r="K1812" s="922">
        <v>1</v>
      </c>
      <c r="L1812" s="923">
        <v>65.304649085863403</v>
      </c>
      <c r="M1812" s="923">
        <f t="shared" si="28"/>
        <v>7.9964876431669474</v>
      </c>
    </row>
    <row r="1813" spans="2:13" ht="75">
      <c r="B1813" s="921" t="s">
        <v>988</v>
      </c>
      <c r="C1813" s="921" t="s">
        <v>985</v>
      </c>
      <c r="D1813" s="922" t="s">
        <v>986</v>
      </c>
      <c r="E1813" s="936">
        <v>1</v>
      </c>
      <c r="F1813" s="947">
        <v>44439</v>
      </c>
      <c r="G1813" s="923">
        <v>79.964876431669467</v>
      </c>
      <c r="H1813" s="929">
        <v>8.3333333333333332E-3</v>
      </c>
      <c r="I1813" s="929">
        <v>0.18333333333333332</v>
      </c>
      <c r="J1813" s="923">
        <v>65.304649085863403</v>
      </c>
      <c r="K1813" s="922">
        <v>1</v>
      </c>
      <c r="L1813" s="923">
        <v>65.304649085863403</v>
      </c>
      <c r="M1813" s="923">
        <f t="shared" si="28"/>
        <v>7.9964876431669474</v>
      </c>
    </row>
    <row r="1814" spans="2:13" ht="75">
      <c r="B1814" s="921" t="s">
        <v>988</v>
      </c>
      <c r="C1814" s="921" t="s">
        <v>985</v>
      </c>
      <c r="D1814" s="922" t="s">
        <v>986</v>
      </c>
      <c r="E1814" s="936">
        <v>1</v>
      </c>
      <c r="F1814" s="947">
        <v>44439</v>
      </c>
      <c r="G1814" s="923">
        <v>79.964876431669467</v>
      </c>
      <c r="H1814" s="929">
        <v>8.3333333333333332E-3</v>
      </c>
      <c r="I1814" s="929">
        <v>0.18333333333333332</v>
      </c>
      <c r="J1814" s="923">
        <v>65.304649085863403</v>
      </c>
      <c r="K1814" s="922">
        <v>1</v>
      </c>
      <c r="L1814" s="923">
        <v>65.304649085863403</v>
      </c>
      <c r="M1814" s="923">
        <f t="shared" si="28"/>
        <v>7.9964876431669474</v>
      </c>
    </row>
    <row r="1815" spans="2:13" ht="75">
      <c r="B1815" s="921" t="s">
        <v>987</v>
      </c>
      <c r="C1815" s="921" t="s">
        <v>985</v>
      </c>
      <c r="D1815" s="922" t="s">
        <v>986</v>
      </c>
      <c r="E1815" s="936">
        <v>1</v>
      </c>
      <c r="F1815" s="947">
        <v>44439</v>
      </c>
      <c r="G1815" s="923">
        <v>2970.1922425939006</v>
      </c>
      <c r="H1815" s="929">
        <v>8.3333333333333332E-3</v>
      </c>
      <c r="I1815" s="929">
        <v>0.18333333333333332</v>
      </c>
      <c r="J1815" s="923">
        <v>2425.656998118352</v>
      </c>
      <c r="K1815" s="922">
        <v>1</v>
      </c>
      <c r="L1815" s="923">
        <v>2425.656998118352</v>
      </c>
      <c r="M1815" s="923">
        <f t="shared" si="28"/>
        <v>297.01922425939006</v>
      </c>
    </row>
    <row r="1816" spans="2:13" ht="75">
      <c r="B1816" s="921" t="s">
        <v>987</v>
      </c>
      <c r="C1816" s="921" t="s">
        <v>985</v>
      </c>
      <c r="D1816" s="922" t="s">
        <v>986</v>
      </c>
      <c r="E1816" s="936">
        <v>1</v>
      </c>
      <c r="F1816" s="947">
        <v>44439</v>
      </c>
      <c r="G1816" s="923">
        <v>1485.0961212969503</v>
      </c>
      <c r="H1816" s="929">
        <v>8.3333333333333332E-3</v>
      </c>
      <c r="I1816" s="929">
        <v>0.18333333333333332</v>
      </c>
      <c r="J1816" s="923">
        <v>1212.828499059176</v>
      </c>
      <c r="K1816" s="922">
        <v>1</v>
      </c>
      <c r="L1816" s="923">
        <v>1212.828499059176</v>
      </c>
      <c r="M1816" s="923">
        <f t="shared" si="28"/>
        <v>148.50961212969503</v>
      </c>
    </row>
    <row r="1817" spans="2:13" ht="75">
      <c r="B1817" s="921" t="s">
        <v>990</v>
      </c>
      <c r="C1817" s="921" t="s">
        <v>985</v>
      </c>
      <c r="D1817" s="922" t="s">
        <v>986</v>
      </c>
      <c r="E1817" s="936">
        <v>1</v>
      </c>
      <c r="F1817" s="947">
        <v>44439</v>
      </c>
      <c r="G1817" s="923">
        <v>4180.4727034651842</v>
      </c>
      <c r="H1817" s="929">
        <v>8.3333333333333332E-3</v>
      </c>
      <c r="I1817" s="929">
        <v>0.18333333333333332</v>
      </c>
      <c r="J1817" s="923">
        <v>3414.0527078299006</v>
      </c>
      <c r="K1817" s="922">
        <v>1</v>
      </c>
      <c r="L1817" s="923">
        <v>3414.0527078299006</v>
      </c>
      <c r="M1817" s="923">
        <f t="shared" si="28"/>
        <v>418.04727034651842</v>
      </c>
    </row>
    <row r="1818" spans="2:13" ht="75">
      <c r="B1818" s="921" t="s">
        <v>991</v>
      </c>
      <c r="C1818" s="921" t="s">
        <v>985</v>
      </c>
      <c r="D1818" s="922" t="s">
        <v>986</v>
      </c>
      <c r="E1818" s="936">
        <v>1</v>
      </c>
      <c r="F1818" s="947">
        <v>44439</v>
      </c>
      <c r="G1818" s="923">
        <v>3671.3612929430783</v>
      </c>
      <c r="H1818" s="929">
        <v>8.3333333333333332E-3</v>
      </c>
      <c r="I1818" s="929">
        <v>0.18333333333333332</v>
      </c>
      <c r="J1818" s="923">
        <v>2998.2783892368475</v>
      </c>
      <c r="K1818" s="922">
        <v>1</v>
      </c>
      <c r="L1818" s="923">
        <v>2998.2783892368475</v>
      </c>
      <c r="M1818" s="923">
        <f t="shared" si="28"/>
        <v>367.13612929430786</v>
      </c>
    </row>
    <row r="1819" spans="2:13" ht="75">
      <c r="B1819" s="921" t="s">
        <v>988</v>
      </c>
      <c r="C1819" s="921" t="s">
        <v>985</v>
      </c>
      <c r="D1819" s="922" t="s">
        <v>986</v>
      </c>
      <c r="E1819" s="936">
        <v>1</v>
      </c>
      <c r="F1819" s="947">
        <v>44439</v>
      </c>
      <c r="G1819" s="923">
        <v>239.8946292950084</v>
      </c>
      <c r="H1819" s="929">
        <v>8.3333333333333332E-3</v>
      </c>
      <c r="I1819" s="929">
        <v>0.18333333333333332</v>
      </c>
      <c r="J1819" s="923">
        <v>195.91394725759019</v>
      </c>
      <c r="K1819" s="922">
        <v>1</v>
      </c>
      <c r="L1819" s="923">
        <v>195.91394725759019</v>
      </c>
      <c r="M1819" s="923">
        <f t="shared" si="28"/>
        <v>23.989462929500842</v>
      </c>
    </row>
    <row r="1820" spans="2:13" ht="75">
      <c r="B1820" s="921" t="s">
        <v>988</v>
      </c>
      <c r="C1820" s="921" t="s">
        <v>985</v>
      </c>
      <c r="D1820" s="922" t="s">
        <v>986</v>
      </c>
      <c r="E1820" s="936">
        <v>1</v>
      </c>
      <c r="F1820" s="947">
        <v>44439</v>
      </c>
      <c r="G1820" s="923">
        <v>79.964876431669467</v>
      </c>
      <c r="H1820" s="929">
        <v>8.3333333333333332E-3</v>
      </c>
      <c r="I1820" s="929">
        <v>0.18333333333333332</v>
      </c>
      <c r="J1820" s="923">
        <v>65.304649085863403</v>
      </c>
      <c r="K1820" s="922">
        <v>1</v>
      </c>
      <c r="L1820" s="923">
        <v>65.304649085863403</v>
      </c>
      <c r="M1820" s="923">
        <f t="shared" si="28"/>
        <v>7.9964876431669474</v>
      </c>
    </row>
    <row r="1821" spans="2:13" ht="75">
      <c r="B1821" s="921" t="s">
        <v>988</v>
      </c>
      <c r="C1821" s="921" t="s">
        <v>985</v>
      </c>
      <c r="D1821" s="922" t="s">
        <v>986</v>
      </c>
      <c r="E1821" s="936">
        <v>1</v>
      </c>
      <c r="F1821" s="947">
        <v>44439</v>
      </c>
      <c r="G1821" s="923">
        <v>799.64876431669472</v>
      </c>
      <c r="H1821" s="929">
        <v>8.3333333333333332E-3</v>
      </c>
      <c r="I1821" s="929">
        <v>0.18333333333333332</v>
      </c>
      <c r="J1821" s="923">
        <v>653.046490858634</v>
      </c>
      <c r="K1821" s="922">
        <v>1</v>
      </c>
      <c r="L1821" s="923">
        <v>653.046490858634</v>
      </c>
      <c r="M1821" s="923">
        <f t="shared" si="28"/>
        <v>79.964876431669481</v>
      </c>
    </row>
    <row r="1822" spans="2:13" ht="75">
      <c r="B1822" s="921" t="s">
        <v>988</v>
      </c>
      <c r="C1822" s="921" t="s">
        <v>985</v>
      </c>
      <c r="D1822" s="922" t="s">
        <v>986</v>
      </c>
      <c r="E1822" s="936">
        <v>1</v>
      </c>
      <c r="F1822" s="947">
        <v>44439</v>
      </c>
      <c r="G1822" s="923">
        <v>1199.4731464750421</v>
      </c>
      <c r="H1822" s="929">
        <v>8.3333333333333332E-3</v>
      </c>
      <c r="I1822" s="929">
        <v>0.18333333333333332</v>
      </c>
      <c r="J1822" s="923">
        <v>979.56973628795106</v>
      </c>
      <c r="K1822" s="922">
        <v>1</v>
      </c>
      <c r="L1822" s="923">
        <v>979.56973628795106</v>
      </c>
      <c r="M1822" s="923">
        <f t="shared" si="28"/>
        <v>119.94731464750421</v>
      </c>
    </row>
    <row r="1823" spans="2:13" ht="75">
      <c r="B1823" s="921" t="s">
        <v>984</v>
      </c>
      <c r="C1823" s="921" t="s">
        <v>985</v>
      </c>
      <c r="D1823" s="922" t="s">
        <v>986</v>
      </c>
      <c r="E1823" s="936">
        <v>1</v>
      </c>
      <c r="F1823" s="947">
        <v>44439</v>
      </c>
      <c r="G1823" s="923">
        <v>456.60349305277197</v>
      </c>
      <c r="H1823" s="929">
        <v>8.3333333333333332E-3</v>
      </c>
      <c r="I1823" s="929">
        <v>0.18333333333333332</v>
      </c>
      <c r="J1823" s="923">
        <v>372.89285265976378</v>
      </c>
      <c r="K1823" s="922">
        <v>1</v>
      </c>
      <c r="L1823" s="923">
        <v>372.89285265976378</v>
      </c>
      <c r="M1823" s="923">
        <f t="shared" si="28"/>
        <v>45.660349305277201</v>
      </c>
    </row>
    <row r="1824" spans="2:13" ht="75">
      <c r="B1824" s="921" t="s">
        <v>984</v>
      </c>
      <c r="C1824" s="921" t="s">
        <v>985</v>
      </c>
      <c r="D1824" s="922" t="s">
        <v>986</v>
      </c>
      <c r="E1824" s="936">
        <v>1</v>
      </c>
      <c r="F1824" s="947">
        <v>44439</v>
      </c>
      <c r="G1824" s="923">
        <v>1826.4139722110879</v>
      </c>
      <c r="H1824" s="929">
        <v>8.3333333333333332E-3</v>
      </c>
      <c r="I1824" s="929">
        <v>0.18333333333333332</v>
      </c>
      <c r="J1824" s="923">
        <v>1491.5714106390551</v>
      </c>
      <c r="K1824" s="922">
        <v>1</v>
      </c>
      <c r="L1824" s="923">
        <v>1491.5714106390551</v>
      </c>
      <c r="M1824" s="923">
        <f t="shared" si="28"/>
        <v>182.6413972211088</v>
      </c>
    </row>
    <row r="1825" spans="2:13" ht="75">
      <c r="B1825" s="921" t="s">
        <v>984</v>
      </c>
      <c r="C1825" s="921" t="s">
        <v>985</v>
      </c>
      <c r="D1825" s="922" t="s">
        <v>986</v>
      </c>
      <c r="E1825" s="936">
        <v>1</v>
      </c>
      <c r="F1825" s="947">
        <v>44439</v>
      </c>
      <c r="G1825" s="923">
        <v>913.20698610554393</v>
      </c>
      <c r="H1825" s="929">
        <v>8.3333333333333332E-3</v>
      </c>
      <c r="I1825" s="929">
        <v>0.18333333333333332</v>
      </c>
      <c r="J1825" s="923">
        <v>745.78570531952755</v>
      </c>
      <c r="K1825" s="922">
        <v>1</v>
      </c>
      <c r="L1825" s="923">
        <v>745.78570531952755</v>
      </c>
      <c r="M1825" s="923">
        <f t="shared" si="28"/>
        <v>91.320698610554402</v>
      </c>
    </row>
    <row r="1826" spans="2:13" ht="75">
      <c r="B1826" s="921" t="s">
        <v>987</v>
      </c>
      <c r="C1826" s="921" t="s">
        <v>985</v>
      </c>
      <c r="D1826" s="922" t="s">
        <v>986</v>
      </c>
      <c r="E1826" s="936">
        <v>1</v>
      </c>
      <c r="F1826" s="947">
        <v>44439</v>
      </c>
      <c r="G1826" s="923">
        <v>1485.0961212969503</v>
      </c>
      <c r="H1826" s="929">
        <v>8.3333333333333332E-3</v>
      </c>
      <c r="I1826" s="929">
        <v>0.18333333333333332</v>
      </c>
      <c r="J1826" s="923">
        <v>1212.828499059176</v>
      </c>
      <c r="K1826" s="922">
        <v>1</v>
      </c>
      <c r="L1826" s="923">
        <v>1212.828499059176</v>
      </c>
      <c r="M1826" s="923">
        <f t="shared" si="28"/>
        <v>148.50961212969503</v>
      </c>
    </row>
    <row r="1827" spans="2:13" ht="75">
      <c r="B1827" s="921" t="s">
        <v>987</v>
      </c>
      <c r="C1827" s="921" t="s">
        <v>985</v>
      </c>
      <c r="D1827" s="922" t="s">
        <v>986</v>
      </c>
      <c r="E1827" s="936">
        <v>1</v>
      </c>
      <c r="F1827" s="947">
        <v>44439</v>
      </c>
      <c r="G1827" s="923">
        <v>7425.4806064847517</v>
      </c>
      <c r="H1827" s="929">
        <v>8.3333333333333332E-3</v>
      </c>
      <c r="I1827" s="929">
        <v>0.18333333333333332</v>
      </c>
      <c r="J1827" s="923">
        <v>6064.1424952958805</v>
      </c>
      <c r="K1827" s="922">
        <v>1</v>
      </c>
      <c r="L1827" s="923">
        <v>6064.1424952958805</v>
      </c>
      <c r="M1827" s="923">
        <f t="shared" si="28"/>
        <v>742.54806064847526</v>
      </c>
    </row>
    <row r="1828" spans="2:13" ht="75">
      <c r="B1828" s="921" t="s">
        <v>987</v>
      </c>
      <c r="C1828" s="921" t="s">
        <v>985</v>
      </c>
      <c r="D1828" s="922" t="s">
        <v>986</v>
      </c>
      <c r="E1828" s="936">
        <v>1</v>
      </c>
      <c r="F1828" s="947">
        <v>44439</v>
      </c>
      <c r="G1828" s="923">
        <v>1485.0961212969503</v>
      </c>
      <c r="H1828" s="929">
        <v>8.3333333333333332E-3</v>
      </c>
      <c r="I1828" s="929">
        <v>0.18333333333333332</v>
      </c>
      <c r="J1828" s="923">
        <v>1212.828499059176</v>
      </c>
      <c r="K1828" s="922">
        <v>1</v>
      </c>
      <c r="L1828" s="923">
        <v>1212.828499059176</v>
      </c>
      <c r="M1828" s="923">
        <f t="shared" si="28"/>
        <v>148.50961212969503</v>
      </c>
    </row>
    <row r="1829" spans="2:13" ht="75">
      <c r="B1829" s="921" t="s">
        <v>987</v>
      </c>
      <c r="C1829" s="921" t="s">
        <v>985</v>
      </c>
      <c r="D1829" s="922" t="s">
        <v>986</v>
      </c>
      <c r="E1829" s="936">
        <v>1</v>
      </c>
      <c r="F1829" s="947">
        <v>44439</v>
      </c>
      <c r="G1829" s="923">
        <v>1485.0961212969503</v>
      </c>
      <c r="H1829" s="929">
        <v>8.3333333333333332E-3</v>
      </c>
      <c r="I1829" s="929">
        <v>0.18333333333333332</v>
      </c>
      <c r="J1829" s="923">
        <v>1212.828499059176</v>
      </c>
      <c r="K1829" s="922">
        <v>1</v>
      </c>
      <c r="L1829" s="923">
        <v>1212.828499059176</v>
      </c>
      <c r="M1829" s="923">
        <f t="shared" si="28"/>
        <v>148.50961212969503</v>
      </c>
    </row>
    <row r="1830" spans="2:13" ht="75">
      <c r="B1830" s="921" t="s">
        <v>988</v>
      </c>
      <c r="C1830" s="921" t="s">
        <v>985</v>
      </c>
      <c r="D1830" s="922" t="s">
        <v>986</v>
      </c>
      <c r="E1830" s="936">
        <v>1</v>
      </c>
      <c r="F1830" s="947">
        <v>44439</v>
      </c>
      <c r="G1830" s="923">
        <v>4158.1735744468124</v>
      </c>
      <c r="H1830" s="929">
        <v>8.3333333333333332E-3</v>
      </c>
      <c r="I1830" s="929">
        <v>0.18333333333333332</v>
      </c>
      <c r="J1830" s="923">
        <v>3395.8417524648967</v>
      </c>
      <c r="K1830" s="922">
        <v>1</v>
      </c>
      <c r="L1830" s="923">
        <v>3395.8417524648967</v>
      </c>
      <c r="M1830" s="923">
        <f t="shared" si="28"/>
        <v>415.81735744468125</v>
      </c>
    </row>
    <row r="1831" spans="2:13" ht="75">
      <c r="B1831" s="921" t="s">
        <v>988</v>
      </c>
      <c r="C1831" s="921" t="s">
        <v>985</v>
      </c>
      <c r="D1831" s="922" t="s">
        <v>986</v>
      </c>
      <c r="E1831" s="936">
        <v>1</v>
      </c>
      <c r="F1831" s="947">
        <v>44439</v>
      </c>
      <c r="G1831" s="923">
        <v>3918.2789451518038</v>
      </c>
      <c r="H1831" s="929">
        <v>8.3333333333333332E-3</v>
      </c>
      <c r="I1831" s="929">
        <v>0.18333333333333332</v>
      </c>
      <c r="J1831" s="923">
        <v>3199.9278052073064</v>
      </c>
      <c r="K1831" s="922">
        <v>1</v>
      </c>
      <c r="L1831" s="923">
        <v>3199.9278052073064</v>
      </c>
      <c r="M1831" s="923">
        <f t="shared" si="28"/>
        <v>391.82789451518039</v>
      </c>
    </row>
    <row r="1832" spans="2:13" ht="75">
      <c r="B1832" s="921" t="s">
        <v>988</v>
      </c>
      <c r="C1832" s="921" t="s">
        <v>985</v>
      </c>
      <c r="D1832" s="922" t="s">
        <v>986</v>
      </c>
      <c r="E1832" s="936">
        <v>1</v>
      </c>
      <c r="F1832" s="947">
        <v>44439</v>
      </c>
      <c r="G1832" s="923">
        <v>1119.5082700433725</v>
      </c>
      <c r="H1832" s="929">
        <v>8.3333333333333332E-3</v>
      </c>
      <c r="I1832" s="929">
        <v>0.18333333333333332</v>
      </c>
      <c r="J1832" s="923">
        <v>914.26508720208756</v>
      </c>
      <c r="K1832" s="922">
        <v>1</v>
      </c>
      <c r="L1832" s="923">
        <v>914.26508720208756</v>
      </c>
      <c r="M1832" s="923">
        <f t="shared" si="28"/>
        <v>111.95082700433726</v>
      </c>
    </row>
    <row r="1833" spans="2:13" ht="75">
      <c r="B1833" s="921" t="s">
        <v>988</v>
      </c>
      <c r="C1833" s="921" t="s">
        <v>985</v>
      </c>
      <c r="D1833" s="922" t="s">
        <v>986</v>
      </c>
      <c r="E1833" s="936">
        <v>1</v>
      </c>
      <c r="F1833" s="947">
        <v>44439</v>
      </c>
      <c r="G1833" s="923">
        <v>2958.7004279717703</v>
      </c>
      <c r="H1833" s="929">
        <v>8.3333333333333332E-3</v>
      </c>
      <c r="I1833" s="929">
        <v>0.18333333333333332</v>
      </c>
      <c r="J1833" s="923">
        <v>2416.2720161769457</v>
      </c>
      <c r="K1833" s="922">
        <v>1</v>
      </c>
      <c r="L1833" s="923">
        <v>2416.2720161769457</v>
      </c>
      <c r="M1833" s="923">
        <f t="shared" si="28"/>
        <v>295.87004279717706</v>
      </c>
    </row>
    <row r="1834" spans="2:13" ht="75">
      <c r="B1834" s="921" t="s">
        <v>988</v>
      </c>
      <c r="C1834" s="921" t="s">
        <v>985</v>
      </c>
      <c r="D1834" s="922" t="s">
        <v>986</v>
      </c>
      <c r="E1834" s="936">
        <v>1</v>
      </c>
      <c r="F1834" s="947">
        <v>44439</v>
      </c>
      <c r="G1834" s="923">
        <v>719.68388788502523</v>
      </c>
      <c r="H1834" s="929">
        <v>8.3333333333333332E-3</v>
      </c>
      <c r="I1834" s="929">
        <v>0.18333333333333332</v>
      </c>
      <c r="J1834" s="923">
        <v>587.74184177277061</v>
      </c>
      <c r="K1834" s="922">
        <v>1</v>
      </c>
      <c r="L1834" s="923">
        <v>587.74184177277061</v>
      </c>
      <c r="M1834" s="923">
        <f t="shared" si="28"/>
        <v>71.968388788502523</v>
      </c>
    </row>
    <row r="1835" spans="2:13" ht="75">
      <c r="B1835" s="921" t="s">
        <v>988</v>
      </c>
      <c r="C1835" s="921" t="s">
        <v>985</v>
      </c>
      <c r="D1835" s="922" t="s">
        <v>986</v>
      </c>
      <c r="E1835" s="936">
        <v>1</v>
      </c>
      <c r="F1835" s="947">
        <v>44439</v>
      </c>
      <c r="G1835" s="923">
        <v>719.68388788502523</v>
      </c>
      <c r="H1835" s="929">
        <v>8.3333333333333332E-3</v>
      </c>
      <c r="I1835" s="929">
        <v>0.18333333333333332</v>
      </c>
      <c r="J1835" s="923">
        <v>587.74184177277061</v>
      </c>
      <c r="K1835" s="922">
        <v>1</v>
      </c>
      <c r="L1835" s="923">
        <v>587.74184177277061</v>
      </c>
      <c r="M1835" s="923">
        <f t="shared" si="28"/>
        <v>71.968388788502523</v>
      </c>
    </row>
    <row r="1836" spans="2:13" ht="75">
      <c r="B1836" s="921" t="s">
        <v>988</v>
      </c>
      <c r="C1836" s="921" t="s">
        <v>985</v>
      </c>
      <c r="D1836" s="922" t="s">
        <v>986</v>
      </c>
      <c r="E1836" s="936">
        <v>1</v>
      </c>
      <c r="F1836" s="947">
        <v>44439</v>
      </c>
      <c r="G1836" s="923">
        <v>2798.7706751084315</v>
      </c>
      <c r="H1836" s="929">
        <v>8.3333333333333332E-3</v>
      </c>
      <c r="I1836" s="929">
        <v>0.18333333333333332</v>
      </c>
      <c r="J1836" s="923">
        <v>2285.6627180052192</v>
      </c>
      <c r="K1836" s="922">
        <v>1</v>
      </c>
      <c r="L1836" s="923">
        <v>2285.6627180052192</v>
      </c>
      <c r="M1836" s="923">
        <f t="shared" si="28"/>
        <v>279.87706751084318</v>
      </c>
    </row>
    <row r="1837" spans="2:13" ht="75">
      <c r="B1837" s="921" t="s">
        <v>988</v>
      </c>
      <c r="C1837" s="921" t="s">
        <v>985</v>
      </c>
      <c r="D1837" s="922" t="s">
        <v>986</v>
      </c>
      <c r="E1837" s="936">
        <v>1</v>
      </c>
      <c r="F1837" s="947">
        <v>44439</v>
      </c>
      <c r="G1837" s="923">
        <v>479.7892585900168</v>
      </c>
      <c r="H1837" s="929">
        <v>8.3333333333333332E-3</v>
      </c>
      <c r="I1837" s="929">
        <v>0.18333333333333332</v>
      </c>
      <c r="J1837" s="923">
        <v>391.82789451518039</v>
      </c>
      <c r="K1837" s="922">
        <v>1</v>
      </c>
      <c r="L1837" s="923">
        <v>391.82789451518039</v>
      </c>
      <c r="M1837" s="923">
        <f t="shared" si="28"/>
        <v>47.978925859001684</v>
      </c>
    </row>
    <row r="1838" spans="2:13" ht="75">
      <c r="B1838" s="921" t="s">
        <v>984</v>
      </c>
      <c r="C1838" s="921" t="s">
        <v>985</v>
      </c>
      <c r="D1838" s="922" t="s">
        <v>986</v>
      </c>
      <c r="E1838" s="936">
        <v>1</v>
      </c>
      <c r="F1838" s="947">
        <v>44439</v>
      </c>
      <c r="G1838" s="923">
        <v>913.20698610554393</v>
      </c>
      <c r="H1838" s="929">
        <v>8.3333333333333332E-3</v>
      </c>
      <c r="I1838" s="929">
        <v>0.18333333333333332</v>
      </c>
      <c r="J1838" s="923">
        <v>745.78570531952755</v>
      </c>
      <c r="K1838" s="922">
        <v>1</v>
      </c>
      <c r="L1838" s="923">
        <v>745.78570531952755</v>
      </c>
      <c r="M1838" s="923">
        <f t="shared" si="28"/>
        <v>91.320698610554402</v>
      </c>
    </row>
    <row r="1839" spans="2:13" ht="75">
      <c r="B1839" s="921" t="s">
        <v>984</v>
      </c>
      <c r="C1839" s="921" t="s">
        <v>985</v>
      </c>
      <c r="D1839" s="922" t="s">
        <v>986</v>
      </c>
      <c r="E1839" s="936">
        <v>1</v>
      </c>
      <c r="F1839" s="947">
        <v>44439</v>
      </c>
      <c r="G1839" s="923">
        <v>1369.810479158316</v>
      </c>
      <c r="H1839" s="929">
        <v>8.3333333333333332E-3</v>
      </c>
      <c r="I1839" s="929">
        <v>0.18333333333333332</v>
      </c>
      <c r="J1839" s="923">
        <v>1118.6785579792913</v>
      </c>
      <c r="K1839" s="922">
        <v>1</v>
      </c>
      <c r="L1839" s="923">
        <v>1118.6785579792913</v>
      </c>
      <c r="M1839" s="923">
        <f t="shared" si="28"/>
        <v>136.9810479158316</v>
      </c>
    </row>
    <row r="1840" spans="2:13" ht="75">
      <c r="B1840" s="921" t="s">
        <v>984</v>
      </c>
      <c r="C1840" s="921" t="s">
        <v>985</v>
      </c>
      <c r="D1840" s="922" t="s">
        <v>986</v>
      </c>
      <c r="E1840" s="936">
        <v>1</v>
      </c>
      <c r="F1840" s="947">
        <v>44439</v>
      </c>
      <c r="G1840" s="923">
        <v>1826.4139722110879</v>
      </c>
      <c r="H1840" s="929">
        <v>8.3333333333333332E-3</v>
      </c>
      <c r="I1840" s="929">
        <v>0.18333333333333332</v>
      </c>
      <c r="J1840" s="923">
        <v>1491.5714106390551</v>
      </c>
      <c r="K1840" s="922">
        <v>1</v>
      </c>
      <c r="L1840" s="923">
        <v>1491.5714106390551</v>
      </c>
      <c r="M1840" s="923">
        <f t="shared" si="28"/>
        <v>182.6413972211088</v>
      </c>
    </row>
    <row r="1841" spans="2:13" ht="75">
      <c r="B1841" s="921" t="s">
        <v>984</v>
      </c>
      <c r="C1841" s="921" t="s">
        <v>985</v>
      </c>
      <c r="D1841" s="922" t="s">
        <v>986</v>
      </c>
      <c r="E1841" s="936">
        <v>1</v>
      </c>
      <c r="F1841" s="947">
        <v>44439</v>
      </c>
      <c r="G1841" s="923">
        <v>1369.810479158316</v>
      </c>
      <c r="H1841" s="929">
        <v>8.3333333333333332E-3</v>
      </c>
      <c r="I1841" s="929">
        <v>0.18333333333333332</v>
      </c>
      <c r="J1841" s="923">
        <v>1118.6785579792913</v>
      </c>
      <c r="K1841" s="922">
        <v>1</v>
      </c>
      <c r="L1841" s="923">
        <v>1118.6785579792913</v>
      </c>
      <c r="M1841" s="923">
        <f t="shared" si="28"/>
        <v>136.9810479158316</v>
      </c>
    </row>
    <row r="1842" spans="2:13" ht="75">
      <c r="B1842" s="921" t="s">
        <v>987</v>
      </c>
      <c r="C1842" s="921" t="s">
        <v>985</v>
      </c>
      <c r="D1842" s="922" t="s">
        <v>986</v>
      </c>
      <c r="E1842" s="936">
        <v>1</v>
      </c>
      <c r="F1842" s="947">
        <v>44439</v>
      </c>
      <c r="G1842" s="923">
        <v>1485.0961212969503</v>
      </c>
      <c r="H1842" s="929">
        <v>8.3333333333333332E-3</v>
      </c>
      <c r="I1842" s="929">
        <v>0.18333333333333332</v>
      </c>
      <c r="J1842" s="923">
        <v>1212.828499059176</v>
      </c>
      <c r="K1842" s="922">
        <v>1</v>
      </c>
      <c r="L1842" s="923">
        <v>1212.828499059176</v>
      </c>
      <c r="M1842" s="923">
        <f t="shared" si="28"/>
        <v>148.50961212969503</v>
      </c>
    </row>
    <row r="1843" spans="2:13" ht="75">
      <c r="B1843" s="921" t="s">
        <v>987</v>
      </c>
      <c r="C1843" s="921" t="s">
        <v>985</v>
      </c>
      <c r="D1843" s="922" t="s">
        <v>986</v>
      </c>
      <c r="E1843" s="936">
        <v>1</v>
      </c>
      <c r="F1843" s="947">
        <v>44439</v>
      </c>
      <c r="G1843" s="923">
        <v>1485.0961212969503</v>
      </c>
      <c r="H1843" s="929">
        <v>8.3333333333333332E-3</v>
      </c>
      <c r="I1843" s="929">
        <v>0.18333333333333332</v>
      </c>
      <c r="J1843" s="923">
        <v>1212.828499059176</v>
      </c>
      <c r="K1843" s="922">
        <v>1</v>
      </c>
      <c r="L1843" s="923">
        <v>1212.828499059176</v>
      </c>
      <c r="M1843" s="923">
        <f t="shared" si="28"/>
        <v>148.50961212969503</v>
      </c>
    </row>
    <row r="1844" spans="2:13" ht="75">
      <c r="B1844" s="921" t="s">
        <v>988</v>
      </c>
      <c r="C1844" s="921" t="s">
        <v>985</v>
      </c>
      <c r="D1844" s="922" t="s">
        <v>986</v>
      </c>
      <c r="E1844" s="936">
        <v>1</v>
      </c>
      <c r="F1844" s="947">
        <v>44439</v>
      </c>
      <c r="G1844" s="923">
        <v>79.964876431669467</v>
      </c>
      <c r="H1844" s="929">
        <v>8.3333333333333332E-3</v>
      </c>
      <c r="I1844" s="929">
        <v>0.18333333333333332</v>
      </c>
      <c r="J1844" s="923">
        <v>65.304649085863403</v>
      </c>
      <c r="K1844" s="922">
        <v>1</v>
      </c>
      <c r="L1844" s="923">
        <v>65.304649085863403</v>
      </c>
      <c r="M1844" s="923">
        <f t="shared" si="28"/>
        <v>7.9964876431669474</v>
      </c>
    </row>
    <row r="1845" spans="2:13" ht="75">
      <c r="B1845" s="921" t="s">
        <v>988</v>
      </c>
      <c r="C1845" s="921" t="s">
        <v>985</v>
      </c>
      <c r="D1845" s="922" t="s">
        <v>986</v>
      </c>
      <c r="E1845" s="936">
        <v>1</v>
      </c>
      <c r="F1845" s="947">
        <v>44439</v>
      </c>
      <c r="G1845" s="923">
        <v>12074.696341182089</v>
      </c>
      <c r="H1845" s="929">
        <v>8.3333333333333332E-3</v>
      </c>
      <c r="I1845" s="929">
        <v>0.18333333333333332</v>
      </c>
      <c r="J1845" s="923">
        <v>9861.0020119653727</v>
      </c>
      <c r="K1845" s="922">
        <v>1</v>
      </c>
      <c r="L1845" s="923">
        <v>9861.0020119653727</v>
      </c>
      <c r="M1845" s="923">
        <f t="shared" si="28"/>
        <v>1207.4696341182089</v>
      </c>
    </row>
    <row r="1846" spans="2:13" ht="75">
      <c r="B1846" s="921" t="s">
        <v>988</v>
      </c>
      <c r="C1846" s="921" t="s">
        <v>985</v>
      </c>
      <c r="D1846" s="922" t="s">
        <v>986</v>
      </c>
      <c r="E1846" s="936">
        <v>1</v>
      </c>
      <c r="F1846" s="947">
        <v>44439</v>
      </c>
      <c r="G1846" s="923">
        <v>12954.309981930453</v>
      </c>
      <c r="H1846" s="929">
        <v>8.3333333333333332E-3</v>
      </c>
      <c r="I1846" s="929">
        <v>0.18333333333333332</v>
      </c>
      <c r="J1846" s="923">
        <v>10579.353151909871</v>
      </c>
      <c r="K1846" s="922">
        <v>1</v>
      </c>
      <c r="L1846" s="923">
        <v>10579.353151909871</v>
      </c>
      <c r="M1846" s="923">
        <f t="shared" si="28"/>
        <v>1295.4309981930455</v>
      </c>
    </row>
    <row r="1847" spans="2:13" ht="75">
      <c r="B1847" s="921" t="s">
        <v>988</v>
      </c>
      <c r="C1847" s="921" t="s">
        <v>985</v>
      </c>
      <c r="D1847" s="922" t="s">
        <v>986</v>
      </c>
      <c r="E1847" s="936">
        <v>1</v>
      </c>
      <c r="F1847" s="947">
        <v>44439</v>
      </c>
      <c r="G1847" s="923">
        <v>19991.219107917368</v>
      </c>
      <c r="H1847" s="929">
        <v>8.3333333333333332E-3</v>
      </c>
      <c r="I1847" s="929">
        <v>0.18333333333333332</v>
      </c>
      <c r="J1847" s="923">
        <v>16326.162271465852</v>
      </c>
      <c r="K1847" s="922">
        <v>1</v>
      </c>
      <c r="L1847" s="923">
        <v>16326.162271465852</v>
      </c>
      <c r="M1847" s="923">
        <f t="shared" si="28"/>
        <v>1999.1219107917368</v>
      </c>
    </row>
    <row r="1848" spans="2:13" ht="75">
      <c r="B1848" s="921" t="s">
        <v>988</v>
      </c>
      <c r="C1848" s="921" t="s">
        <v>985</v>
      </c>
      <c r="D1848" s="922" t="s">
        <v>986</v>
      </c>
      <c r="E1848" s="936">
        <v>1</v>
      </c>
      <c r="F1848" s="947">
        <v>44439</v>
      </c>
      <c r="G1848" s="923">
        <v>23429.708794479153</v>
      </c>
      <c r="H1848" s="929">
        <v>8.3333333333333332E-3</v>
      </c>
      <c r="I1848" s="929">
        <v>0.18333333333333332</v>
      </c>
      <c r="J1848" s="923">
        <v>19134.262182157974</v>
      </c>
      <c r="K1848" s="922">
        <v>1</v>
      </c>
      <c r="L1848" s="923">
        <v>19134.262182157974</v>
      </c>
      <c r="M1848" s="923">
        <f t="shared" si="28"/>
        <v>2342.9708794479152</v>
      </c>
    </row>
    <row r="1849" spans="2:13" ht="75">
      <c r="B1849" s="921" t="s">
        <v>988</v>
      </c>
      <c r="C1849" s="921" t="s">
        <v>985</v>
      </c>
      <c r="D1849" s="922" t="s">
        <v>986</v>
      </c>
      <c r="E1849" s="936">
        <v>1</v>
      </c>
      <c r="F1849" s="947">
        <v>44439</v>
      </c>
      <c r="G1849" s="923">
        <v>879.61364074836411</v>
      </c>
      <c r="H1849" s="929">
        <v>8.3333333333333332E-3</v>
      </c>
      <c r="I1849" s="929">
        <v>0.18333333333333332</v>
      </c>
      <c r="J1849" s="923">
        <v>718.35113994449739</v>
      </c>
      <c r="K1849" s="922">
        <v>1</v>
      </c>
      <c r="L1849" s="923">
        <v>718.35113994449739</v>
      </c>
      <c r="M1849" s="923">
        <f t="shared" si="28"/>
        <v>87.961364074836411</v>
      </c>
    </row>
    <row r="1850" spans="2:13" ht="75">
      <c r="B1850" s="921" t="s">
        <v>988</v>
      </c>
      <c r="C1850" s="921" t="s">
        <v>985</v>
      </c>
      <c r="D1850" s="922" t="s">
        <v>986</v>
      </c>
      <c r="E1850" s="936">
        <v>1</v>
      </c>
      <c r="F1850" s="947">
        <v>44439</v>
      </c>
      <c r="G1850" s="923">
        <v>1119.5082700433725</v>
      </c>
      <c r="H1850" s="929">
        <v>8.3333333333333332E-3</v>
      </c>
      <c r="I1850" s="929">
        <v>0.18333333333333332</v>
      </c>
      <c r="J1850" s="923">
        <v>914.26508720208756</v>
      </c>
      <c r="K1850" s="922">
        <v>1</v>
      </c>
      <c r="L1850" s="923">
        <v>914.26508720208756</v>
      </c>
      <c r="M1850" s="923">
        <f t="shared" si="28"/>
        <v>111.95082700433726</v>
      </c>
    </row>
    <row r="1851" spans="2:13" ht="75">
      <c r="B1851" s="921" t="s">
        <v>988</v>
      </c>
      <c r="C1851" s="921" t="s">
        <v>985</v>
      </c>
      <c r="D1851" s="922" t="s">
        <v>986</v>
      </c>
      <c r="E1851" s="936">
        <v>1</v>
      </c>
      <c r="F1851" s="947">
        <v>44439</v>
      </c>
      <c r="G1851" s="923">
        <v>959.5785171800336</v>
      </c>
      <c r="H1851" s="929">
        <v>8.3333333333333332E-3</v>
      </c>
      <c r="I1851" s="929">
        <v>0.18333333333333332</v>
      </c>
      <c r="J1851" s="923">
        <v>783.65578903036078</v>
      </c>
      <c r="K1851" s="922">
        <v>1</v>
      </c>
      <c r="L1851" s="923">
        <v>783.65578903036078</v>
      </c>
      <c r="M1851" s="923">
        <f t="shared" si="28"/>
        <v>95.957851718003369</v>
      </c>
    </row>
    <row r="1852" spans="2:13" ht="75">
      <c r="B1852" s="921" t="s">
        <v>984</v>
      </c>
      <c r="C1852" s="921" t="s">
        <v>985</v>
      </c>
      <c r="D1852" s="922" t="s">
        <v>986</v>
      </c>
      <c r="E1852" s="936">
        <v>1</v>
      </c>
      <c r="F1852" s="947">
        <v>44439</v>
      </c>
      <c r="G1852" s="923">
        <v>2283.0174652638598</v>
      </c>
      <c r="H1852" s="929">
        <v>8.3333333333333332E-3</v>
      </c>
      <c r="I1852" s="929">
        <v>0.18333333333333332</v>
      </c>
      <c r="J1852" s="923">
        <v>1864.4642632988189</v>
      </c>
      <c r="K1852" s="922">
        <v>1</v>
      </c>
      <c r="L1852" s="923">
        <v>1864.4642632988189</v>
      </c>
      <c r="M1852" s="923">
        <f t="shared" si="28"/>
        <v>228.30174652638598</v>
      </c>
    </row>
    <row r="1853" spans="2:13" ht="75">
      <c r="B1853" s="921" t="s">
        <v>984</v>
      </c>
      <c r="C1853" s="921" t="s">
        <v>985</v>
      </c>
      <c r="D1853" s="922" t="s">
        <v>986</v>
      </c>
      <c r="E1853" s="936">
        <v>1</v>
      </c>
      <c r="F1853" s="947">
        <v>44439</v>
      </c>
      <c r="G1853" s="923">
        <v>456.60349305277197</v>
      </c>
      <c r="H1853" s="929">
        <v>8.3333333333333332E-3</v>
      </c>
      <c r="I1853" s="929">
        <v>0.18333333333333332</v>
      </c>
      <c r="J1853" s="923">
        <v>372.89285265976378</v>
      </c>
      <c r="K1853" s="922">
        <v>1</v>
      </c>
      <c r="L1853" s="923">
        <v>372.89285265976378</v>
      </c>
      <c r="M1853" s="923">
        <f t="shared" si="28"/>
        <v>45.660349305277201</v>
      </c>
    </row>
    <row r="1854" spans="2:13" ht="75">
      <c r="B1854" s="921" t="s">
        <v>984</v>
      </c>
      <c r="C1854" s="921" t="s">
        <v>985</v>
      </c>
      <c r="D1854" s="922" t="s">
        <v>986</v>
      </c>
      <c r="E1854" s="936">
        <v>1</v>
      </c>
      <c r="F1854" s="947">
        <v>44439</v>
      </c>
      <c r="G1854" s="923">
        <v>4566.0349305277196</v>
      </c>
      <c r="H1854" s="929">
        <v>8.3333333333333332E-3</v>
      </c>
      <c r="I1854" s="929">
        <v>0.18333333333333332</v>
      </c>
      <c r="J1854" s="923">
        <v>3728.9285265976378</v>
      </c>
      <c r="K1854" s="922">
        <v>1</v>
      </c>
      <c r="L1854" s="923">
        <v>3728.9285265976378</v>
      </c>
      <c r="M1854" s="923">
        <f t="shared" si="28"/>
        <v>456.60349305277197</v>
      </c>
    </row>
    <row r="1855" spans="2:13" ht="75">
      <c r="B1855" s="921" t="s">
        <v>984</v>
      </c>
      <c r="C1855" s="921" t="s">
        <v>985</v>
      </c>
      <c r="D1855" s="922" t="s">
        <v>986</v>
      </c>
      <c r="E1855" s="936">
        <v>1</v>
      </c>
      <c r="F1855" s="947">
        <v>44439</v>
      </c>
      <c r="G1855" s="923">
        <v>3196.2244513694036</v>
      </c>
      <c r="H1855" s="929">
        <v>8.3333333333333332E-3</v>
      </c>
      <c r="I1855" s="929">
        <v>0.18333333333333332</v>
      </c>
      <c r="J1855" s="923">
        <v>2610.2499686183464</v>
      </c>
      <c r="K1855" s="922">
        <v>1</v>
      </c>
      <c r="L1855" s="923">
        <v>2610.2499686183464</v>
      </c>
      <c r="M1855" s="923">
        <f t="shared" si="28"/>
        <v>319.62244513694037</v>
      </c>
    </row>
    <row r="1856" spans="2:13" ht="75">
      <c r="B1856" s="921" t="s">
        <v>987</v>
      </c>
      <c r="C1856" s="921" t="s">
        <v>985</v>
      </c>
      <c r="D1856" s="922" t="s">
        <v>986</v>
      </c>
      <c r="E1856" s="936">
        <v>1</v>
      </c>
      <c r="F1856" s="947">
        <v>44439</v>
      </c>
      <c r="G1856" s="923">
        <v>7425.4806064847517</v>
      </c>
      <c r="H1856" s="929">
        <v>8.3333333333333332E-3</v>
      </c>
      <c r="I1856" s="929">
        <v>0.18333333333333332</v>
      </c>
      <c r="J1856" s="923">
        <v>6064.1424952958805</v>
      </c>
      <c r="K1856" s="922">
        <v>1</v>
      </c>
      <c r="L1856" s="923">
        <v>6064.1424952958805</v>
      </c>
      <c r="M1856" s="923">
        <f t="shared" si="28"/>
        <v>742.54806064847526</v>
      </c>
    </row>
    <row r="1857" spans="2:13" ht="75">
      <c r="B1857" s="921" t="s">
        <v>987</v>
      </c>
      <c r="C1857" s="921" t="s">
        <v>985</v>
      </c>
      <c r="D1857" s="922" t="s">
        <v>986</v>
      </c>
      <c r="E1857" s="936">
        <v>1</v>
      </c>
      <c r="F1857" s="947">
        <v>44439</v>
      </c>
      <c r="G1857" s="923">
        <v>2970.1922425939006</v>
      </c>
      <c r="H1857" s="929">
        <v>8.3333333333333332E-3</v>
      </c>
      <c r="I1857" s="929">
        <v>0.18333333333333332</v>
      </c>
      <c r="J1857" s="923">
        <v>2425.656998118352</v>
      </c>
      <c r="K1857" s="922">
        <v>1</v>
      </c>
      <c r="L1857" s="923">
        <v>2425.656998118352</v>
      </c>
      <c r="M1857" s="923">
        <f t="shared" si="28"/>
        <v>297.01922425939006</v>
      </c>
    </row>
    <row r="1858" spans="2:13" ht="75">
      <c r="B1858" s="921" t="s">
        <v>987</v>
      </c>
      <c r="C1858" s="921" t="s">
        <v>985</v>
      </c>
      <c r="D1858" s="922" t="s">
        <v>986</v>
      </c>
      <c r="E1858" s="936">
        <v>1</v>
      </c>
      <c r="F1858" s="947">
        <v>44439</v>
      </c>
      <c r="G1858" s="923">
        <v>4455.2883638908506</v>
      </c>
      <c r="H1858" s="929">
        <v>8.3333333333333332E-3</v>
      </c>
      <c r="I1858" s="929">
        <v>0.18333333333333332</v>
      </c>
      <c r="J1858" s="923">
        <v>3638.485497177528</v>
      </c>
      <c r="K1858" s="922">
        <v>1</v>
      </c>
      <c r="L1858" s="923">
        <v>3638.485497177528</v>
      </c>
      <c r="M1858" s="923">
        <f t="shared" si="28"/>
        <v>445.52883638908509</v>
      </c>
    </row>
    <row r="1859" spans="2:13" ht="75">
      <c r="B1859" s="921" t="s">
        <v>987</v>
      </c>
      <c r="C1859" s="921" t="s">
        <v>985</v>
      </c>
      <c r="D1859" s="922" t="s">
        <v>986</v>
      </c>
      <c r="E1859" s="936">
        <v>1</v>
      </c>
      <c r="F1859" s="947">
        <v>44439</v>
      </c>
      <c r="G1859" s="923">
        <v>11880.768970375602</v>
      </c>
      <c r="H1859" s="929">
        <v>8.3333333333333332E-3</v>
      </c>
      <c r="I1859" s="929">
        <v>0.18333333333333332</v>
      </c>
      <c r="J1859" s="923">
        <v>9702.6279924734081</v>
      </c>
      <c r="K1859" s="922">
        <v>1</v>
      </c>
      <c r="L1859" s="923">
        <v>9702.6279924734081</v>
      </c>
      <c r="M1859" s="923">
        <f t="shared" si="28"/>
        <v>1188.0768970375602</v>
      </c>
    </row>
    <row r="1860" spans="2:13" ht="75">
      <c r="B1860" s="921" t="s">
        <v>989</v>
      </c>
      <c r="C1860" s="921" t="s">
        <v>985</v>
      </c>
      <c r="D1860" s="922" t="s">
        <v>986</v>
      </c>
      <c r="E1860" s="936">
        <v>1</v>
      </c>
      <c r="F1860" s="947">
        <v>44439</v>
      </c>
      <c r="G1860" s="923">
        <v>2559.1030101491242</v>
      </c>
      <c r="H1860" s="929">
        <v>8.3333333333333332E-3</v>
      </c>
      <c r="I1860" s="929">
        <v>0.18333333333333332</v>
      </c>
      <c r="J1860" s="923">
        <v>2089.934124955118</v>
      </c>
      <c r="K1860" s="922">
        <v>1</v>
      </c>
      <c r="L1860" s="923">
        <v>2089.934124955118</v>
      </c>
      <c r="M1860" s="923">
        <f t="shared" si="28"/>
        <v>255.91030101491242</v>
      </c>
    </row>
    <row r="1861" spans="2:13" ht="75">
      <c r="B1861" s="921" t="s">
        <v>989</v>
      </c>
      <c r="C1861" s="921" t="s">
        <v>985</v>
      </c>
      <c r="D1861" s="922" t="s">
        <v>986</v>
      </c>
      <c r="E1861" s="936">
        <v>1</v>
      </c>
      <c r="F1861" s="947">
        <v>44439</v>
      </c>
      <c r="G1861" s="923">
        <v>7677.3090304473726</v>
      </c>
      <c r="H1861" s="929">
        <v>8.3333333333333332E-3</v>
      </c>
      <c r="I1861" s="929">
        <v>0.18333333333333332</v>
      </c>
      <c r="J1861" s="923">
        <v>6269.8023748653541</v>
      </c>
      <c r="K1861" s="922">
        <v>1</v>
      </c>
      <c r="L1861" s="923">
        <v>6269.8023748653541</v>
      </c>
      <c r="M1861" s="923">
        <f t="shared" si="28"/>
        <v>767.73090304473726</v>
      </c>
    </row>
    <row r="1862" spans="2:13" ht="75">
      <c r="B1862" s="921" t="s">
        <v>989</v>
      </c>
      <c r="C1862" s="921" t="s">
        <v>985</v>
      </c>
      <c r="D1862" s="922" t="s">
        <v>986</v>
      </c>
      <c r="E1862" s="936">
        <v>1</v>
      </c>
      <c r="F1862" s="947">
        <v>44439</v>
      </c>
      <c r="G1862" s="923">
        <v>2559.1030101491242</v>
      </c>
      <c r="H1862" s="929">
        <v>8.3333333333333332E-3</v>
      </c>
      <c r="I1862" s="929">
        <v>0.18333333333333332</v>
      </c>
      <c r="J1862" s="923">
        <v>2089.934124955118</v>
      </c>
      <c r="K1862" s="922">
        <v>1</v>
      </c>
      <c r="L1862" s="923">
        <v>2089.934124955118</v>
      </c>
      <c r="M1862" s="923">
        <f t="shared" si="28"/>
        <v>255.91030101491242</v>
      </c>
    </row>
    <row r="1863" spans="2:13" ht="75">
      <c r="B1863" s="921" t="s">
        <v>990</v>
      </c>
      <c r="C1863" s="921" t="s">
        <v>985</v>
      </c>
      <c r="D1863" s="922" t="s">
        <v>986</v>
      </c>
      <c r="E1863" s="936">
        <v>1</v>
      </c>
      <c r="F1863" s="947">
        <v>44439</v>
      </c>
      <c r="G1863" s="923">
        <v>8360.9454069303683</v>
      </c>
      <c r="H1863" s="929">
        <v>8.3333333333333332E-3</v>
      </c>
      <c r="I1863" s="929">
        <v>0.18333333333333332</v>
      </c>
      <c r="J1863" s="923">
        <v>6828.1054156598011</v>
      </c>
      <c r="K1863" s="922">
        <v>1</v>
      </c>
      <c r="L1863" s="923">
        <v>6828.1054156598011</v>
      </c>
      <c r="M1863" s="923">
        <f t="shared" si="28"/>
        <v>836.09454069303683</v>
      </c>
    </row>
    <row r="1864" spans="2:13" ht="75">
      <c r="B1864" s="921" t="s">
        <v>988</v>
      </c>
      <c r="C1864" s="921" t="s">
        <v>985</v>
      </c>
      <c r="D1864" s="922" t="s">
        <v>986</v>
      </c>
      <c r="E1864" s="936">
        <v>1</v>
      </c>
      <c r="F1864" s="947">
        <v>44439</v>
      </c>
      <c r="G1864" s="923">
        <v>79.964876431669467</v>
      </c>
      <c r="H1864" s="929">
        <v>8.3333333333333332E-3</v>
      </c>
      <c r="I1864" s="929">
        <v>0.18333333333333332</v>
      </c>
      <c r="J1864" s="923">
        <v>65.304649085863403</v>
      </c>
      <c r="K1864" s="922">
        <v>1</v>
      </c>
      <c r="L1864" s="923">
        <v>65.304649085863403</v>
      </c>
      <c r="M1864" s="923">
        <f t="shared" si="28"/>
        <v>7.9964876431669474</v>
      </c>
    </row>
    <row r="1865" spans="2:13" ht="75">
      <c r="B1865" s="921" t="s">
        <v>988</v>
      </c>
      <c r="C1865" s="921" t="s">
        <v>985</v>
      </c>
      <c r="D1865" s="922" t="s">
        <v>986</v>
      </c>
      <c r="E1865" s="936">
        <v>1</v>
      </c>
      <c r="F1865" s="947">
        <v>44439</v>
      </c>
      <c r="G1865" s="923">
        <v>25748.690210997567</v>
      </c>
      <c r="H1865" s="929">
        <v>8.3333333333333332E-3</v>
      </c>
      <c r="I1865" s="929">
        <v>0.18333333333333332</v>
      </c>
      <c r="J1865" s="923">
        <v>21028.097005648015</v>
      </c>
      <c r="K1865" s="922">
        <v>1</v>
      </c>
      <c r="L1865" s="923">
        <v>21028.097005648015</v>
      </c>
      <c r="M1865" s="923">
        <f t="shared" si="28"/>
        <v>2574.869021099757</v>
      </c>
    </row>
    <row r="1866" spans="2:13" ht="75">
      <c r="B1866" s="921" t="s">
        <v>988</v>
      </c>
      <c r="C1866" s="921" t="s">
        <v>985</v>
      </c>
      <c r="D1866" s="922" t="s">
        <v>986</v>
      </c>
      <c r="E1866" s="936">
        <v>1</v>
      </c>
      <c r="F1866" s="947">
        <v>44439</v>
      </c>
      <c r="G1866" s="923">
        <v>17832.16744426229</v>
      </c>
      <c r="H1866" s="929">
        <v>8.3333333333333332E-3</v>
      </c>
      <c r="I1866" s="929">
        <v>0.18333333333333332</v>
      </c>
      <c r="J1866" s="923">
        <v>14562.936746147538</v>
      </c>
      <c r="K1866" s="922">
        <v>1</v>
      </c>
      <c r="L1866" s="923">
        <v>14562.936746147538</v>
      </c>
      <c r="M1866" s="923">
        <f t="shared" si="28"/>
        <v>1783.2167444262291</v>
      </c>
    </row>
    <row r="1867" spans="2:13" ht="75">
      <c r="B1867" s="921" t="s">
        <v>988</v>
      </c>
      <c r="C1867" s="921" t="s">
        <v>985</v>
      </c>
      <c r="D1867" s="922" t="s">
        <v>986</v>
      </c>
      <c r="E1867" s="936">
        <v>1</v>
      </c>
      <c r="F1867" s="947">
        <v>44439</v>
      </c>
      <c r="G1867" s="923">
        <v>11115.117824002056</v>
      </c>
      <c r="H1867" s="929">
        <v>8.3333333333333332E-3</v>
      </c>
      <c r="I1867" s="929">
        <v>0.18333333333333332</v>
      </c>
      <c r="J1867" s="923">
        <v>9077.3462229350134</v>
      </c>
      <c r="K1867" s="922">
        <v>1</v>
      </c>
      <c r="L1867" s="923">
        <v>9077.3462229350134</v>
      </c>
      <c r="M1867" s="923">
        <f t="shared" ref="M1867:M1930" si="29">IF(L1867=0,"",IF(I1867=100%,0,(H1867*12)*(G1867*E1867*K1867)))</f>
        <v>1111.5117824002057</v>
      </c>
    </row>
    <row r="1868" spans="2:13" ht="75">
      <c r="B1868" s="921" t="s">
        <v>988</v>
      </c>
      <c r="C1868" s="921" t="s">
        <v>985</v>
      </c>
      <c r="D1868" s="922" t="s">
        <v>986</v>
      </c>
      <c r="E1868" s="936">
        <v>1</v>
      </c>
      <c r="F1868" s="947">
        <v>44439</v>
      </c>
      <c r="G1868" s="923">
        <v>21350.622007255748</v>
      </c>
      <c r="H1868" s="929">
        <v>8.3333333333333332E-3</v>
      </c>
      <c r="I1868" s="929">
        <v>0.18333333333333332</v>
      </c>
      <c r="J1868" s="923">
        <v>17436.341305925529</v>
      </c>
      <c r="K1868" s="922">
        <v>1</v>
      </c>
      <c r="L1868" s="923">
        <v>17436.341305925529</v>
      </c>
      <c r="M1868" s="923">
        <f t="shared" si="29"/>
        <v>2135.0622007255747</v>
      </c>
    </row>
    <row r="1869" spans="2:13" ht="75">
      <c r="B1869" s="921" t="s">
        <v>984</v>
      </c>
      <c r="C1869" s="921" t="s">
        <v>985</v>
      </c>
      <c r="D1869" s="922" t="s">
        <v>986</v>
      </c>
      <c r="E1869" s="936">
        <v>1</v>
      </c>
      <c r="F1869" s="947">
        <v>44439</v>
      </c>
      <c r="G1869" s="923">
        <v>456.60349305277197</v>
      </c>
      <c r="H1869" s="929">
        <v>8.3333333333333332E-3</v>
      </c>
      <c r="I1869" s="929">
        <v>0.18333333333333332</v>
      </c>
      <c r="J1869" s="923">
        <v>372.89285265976378</v>
      </c>
      <c r="K1869" s="922">
        <v>1</v>
      </c>
      <c r="L1869" s="923">
        <v>372.89285265976378</v>
      </c>
      <c r="M1869" s="923">
        <f t="shared" si="29"/>
        <v>45.660349305277201</v>
      </c>
    </row>
    <row r="1870" spans="2:13" ht="75">
      <c r="B1870" s="921" t="s">
        <v>988</v>
      </c>
      <c r="C1870" s="921" t="s">
        <v>985</v>
      </c>
      <c r="D1870" s="922" t="s">
        <v>986</v>
      </c>
      <c r="E1870" s="936">
        <v>1</v>
      </c>
      <c r="F1870" s="947">
        <v>44439</v>
      </c>
      <c r="G1870" s="923">
        <v>79.964876431669467</v>
      </c>
      <c r="H1870" s="929">
        <v>8.3333333333333332E-3</v>
      </c>
      <c r="I1870" s="929">
        <v>0.18333333333333332</v>
      </c>
      <c r="J1870" s="923">
        <v>65.304649085863403</v>
      </c>
      <c r="K1870" s="922">
        <v>1</v>
      </c>
      <c r="L1870" s="923">
        <v>65.304649085863403</v>
      </c>
      <c r="M1870" s="923">
        <f t="shared" si="29"/>
        <v>7.9964876431669474</v>
      </c>
    </row>
    <row r="1871" spans="2:13" ht="75">
      <c r="B1871" s="921" t="s">
        <v>988</v>
      </c>
      <c r="C1871" s="921" t="s">
        <v>985</v>
      </c>
      <c r="D1871" s="922" t="s">
        <v>986</v>
      </c>
      <c r="E1871" s="936">
        <v>1</v>
      </c>
      <c r="F1871" s="947">
        <v>44439</v>
      </c>
      <c r="G1871" s="923">
        <v>11035.152947570386</v>
      </c>
      <c r="H1871" s="929">
        <v>8.3333333333333332E-3</v>
      </c>
      <c r="I1871" s="929">
        <v>0.18333333333333332</v>
      </c>
      <c r="J1871" s="923">
        <v>9012.0415738491483</v>
      </c>
      <c r="K1871" s="922">
        <v>1</v>
      </c>
      <c r="L1871" s="923">
        <v>9012.0415738491483</v>
      </c>
      <c r="M1871" s="923">
        <f t="shared" si="29"/>
        <v>1103.5152947570386</v>
      </c>
    </row>
    <row r="1872" spans="2:13" ht="75">
      <c r="B1872" s="921" t="s">
        <v>988</v>
      </c>
      <c r="C1872" s="921" t="s">
        <v>985</v>
      </c>
      <c r="D1872" s="922" t="s">
        <v>986</v>
      </c>
      <c r="E1872" s="936">
        <v>1</v>
      </c>
      <c r="F1872" s="947">
        <v>44439</v>
      </c>
      <c r="G1872" s="923">
        <v>10795.258318275379</v>
      </c>
      <c r="H1872" s="929">
        <v>8.3333333333333332E-3</v>
      </c>
      <c r="I1872" s="929">
        <v>0.18333333333333332</v>
      </c>
      <c r="J1872" s="923">
        <v>8816.1276265915585</v>
      </c>
      <c r="K1872" s="922">
        <v>1</v>
      </c>
      <c r="L1872" s="923">
        <v>8816.1276265915585</v>
      </c>
      <c r="M1872" s="923">
        <f t="shared" si="29"/>
        <v>1079.525831827538</v>
      </c>
    </row>
    <row r="1873" spans="2:13" ht="75">
      <c r="B1873" s="921" t="s">
        <v>988</v>
      </c>
      <c r="C1873" s="921" t="s">
        <v>985</v>
      </c>
      <c r="D1873" s="922" t="s">
        <v>986</v>
      </c>
      <c r="E1873" s="936">
        <v>1</v>
      </c>
      <c r="F1873" s="947">
        <v>44439</v>
      </c>
      <c r="G1873" s="923">
        <v>18631.816208578985</v>
      </c>
      <c r="H1873" s="929">
        <v>8.3333333333333332E-3</v>
      </c>
      <c r="I1873" s="929">
        <v>0.18333333333333332</v>
      </c>
      <c r="J1873" s="923">
        <v>15215.98323700617</v>
      </c>
      <c r="K1873" s="922">
        <v>1</v>
      </c>
      <c r="L1873" s="923">
        <v>15215.98323700617</v>
      </c>
      <c r="M1873" s="923">
        <f t="shared" si="29"/>
        <v>1863.1816208578985</v>
      </c>
    </row>
    <row r="1874" spans="2:13" ht="75">
      <c r="B1874" s="921" t="s">
        <v>988</v>
      </c>
      <c r="C1874" s="921" t="s">
        <v>985</v>
      </c>
      <c r="D1874" s="922" t="s">
        <v>986</v>
      </c>
      <c r="E1874" s="936">
        <v>1</v>
      </c>
      <c r="F1874" s="947">
        <v>44439</v>
      </c>
      <c r="G1874" s="923">
        <v>13993.853375542156</v>
      </c>
      <c r="H1874" s="929">
        <v>8.3333333333333332E-3</v>
      </c>
      <c r="I1874" s="929">
        <v>0.18333333333333332</v>
      </c>
      <c r="J1874" s="923">
        <v>11428.313590026093</v>
      </c>
      <c r="K1874" s="922">
        <v>1</v>
      </c>
      <c r="L1874" s="923">
        <v>11428.313590026093</v>
      </c>
      <c r="M1874" s="923">
        <f t="shared" si="29"/>
        <v>1399.3853375542158</v>
      </c>
    </row>
    <row r="1875" spans="2:13" ht="75">
      <c r="B1875" s="921" t="s">
        <v>996</v>
      </c>
      <c r="C1875" s="921" t="s">
        <v>985</v>
      </c>
      <c r="D1875" s="922" t="s">
        <v>994</v>
      </c>
      <c r="E1875" s="936">
        <v>0</v>
      </c>
      <c r="F1875" s="947">
        <v>44439</v>
      </c>
      <c r="G1875" s="923">
        <v>75.22975609756098</v>
      </c>
      <c r="H1875" s="929">
        <v>8.3333333333333332E-3</v>
      </c>
      <c r="I1875" s="929">
        <v>0.18333333333333332</v>
      </c>
      <c r="J1875" s="923">
        <v>61.437634146341466</v>
      </c>
      <c r="K1875" s="922">
        <v>1</v>
      </c>
      <c r="L1875" s="923">
        <v>0</v>
      </c>
      <c r="M1875" s="923" t="str">
        <f t="shared" si="29"/>
        <v/>
      </c>
    </row>
    <row r="1876" spans="2:13" ht="75">
      <c r="B1876" s="921" t="s">
        <v>987</v>
      </c>
      <c r="C1876" s="921" t="s">
        <v>985</v>
      </c>
      <c r="D1876" s="922" t="s">
        <v>986</v>
      </c>
      <c r="E1876" s="936">
        <v>1</v>
      </c>
      <c r="F1876" s="947">
        <v>44439</v>
      </c>
      <c r="G1876" s="923">
        <v>1485.0961212969503</v>
      </c>
      <c r="H1876" s="929">
        <v>8.3333333333333332E-3</v>
      </c>
      <c r="I1876" s="929">
        <v>0.18333333333333332</v>
      </c>
      <c r="J1876" s="923">
        <v>1212.828499059176</v>
      </c>
      <c r="K1876" s="922">
        <v>1</v>
      </c>
      <c r="L1876" s="923">
        <v>1212.828499059176</v>
      </c>
      <c r="M1876" s="923">
        <f t="shared" si="29"/>
        <v>148.50961212969503</v>
      </c>
    </row>
    <row r="1877" spans="2:13" ht="75">
      <c r="B1877" s="921" t="s">
        <v>988</v>
      </c>
      <c r="C1877" s="921" t="s">
        <v>985</v>
      </c>
      <c r="D1877" s="922" t="s">
        <v>986</v>
      </c>
      <c r="E1877" s="936">
        <v>1</v>
      </c>
      <c r="F1877" s="947">
        <v>44439</v>
      </c>
      <c r="G1877" s="923">
        <v>7836.5578903036076</v>
      </c>
      <c r="H1877" s="929">
        <v>8.3333333333333332E-3</v>
      </c>
      <c r="I1877" s="929">
        <v>0.18333333333333332</v>
      </c>
      <c r="J1877" s="923">
        <v>6399.8556104146128</v>
      </c>
      <c r="K1877" s="922">
        <v>1</v>
      </c>
      <c r="L1877" s="923">
        <v>6399.8556104146128</v>
      </c>
      <c r="M1877" s="923">
        <f t="shared" si="29"/>
        <v>783.65578903036078</v>
      </c>
    </row>
    <row r="1878" spans="2:13" ht="75">
      <c r="B1878" s="921" t="s">
        <v>988</v>
      </c>
      <c r="C1878" s="921" t="s">
        <v>985</v>
      </c>
      <c r="D1878" s="922" t="s">
        <v>986</v>
      </c>
      <c r="E1878" s="936">
        <v>1</v>
      </c>
      <c r="F1878" s="947">
        <v>44439</v>
      </c>
      <c r="G1878" s="923">
        <v>7196.8388788502516</v>
      </c>
      <c r="H1878" s="929">
        <v>8.3333333333333332E-3</v>
      </c>
      <c r="I1878" s="929">
        <v>0.18333333333333332</v>
      </c>
      <c r="J1878" s="923">
        <v>5877.4184177277057</v>
      </c>
      <c r="K1878" s="922">
        <v>1</v>
      </c>
      <c r="L1878" s="923">
        <v>5877.4184177277057</v>
      </c>
      <c r="M1878" s="923">
        <f t="shared" si="29"/>
        <v>719.68388788502523</v>
      </c>
    </row>
    <row r="1879" spans="2:13" ht="75">
      <c r="B1879" s="921" t="s">
        <v>988</v>
      </c>
      <c r="C1879" s="921" t="s">
        <v>985</v>
      </c>
      <c r="D1879" s="922" t="s">
        <v>986</v>
      </c>
      <c r="E1879" s="936">
        <v>1</v>
      </c>
      <c r="F1879" s="947">
        <v>44439</v>
      </c>
      <c r="G1879" s="923">
        <v>10475.398812548699</v>
      </c>
      <c r="H1879" s="929">
        <v>8.3333333333333332E-3</v>
      </c>
      <c r="I1879" s="929">
        <v>0.18333333333333332</v>
      </c>
      <c r="J1879" s="923">
        <v>8554.9090302481054</v>
      </c>
      <c r="K1879" s="922">
        <v>1</v>
      </c>
      <c r="L1879" s="923">
        <v>8554.9090302481054</v>
      </c>
      <c r="M1879" s="923">
        <f t="shared" si="29"/>
        <v>1047.5398812548699</v>
      </c>
    </row>
    <row r="1880" spans="2:13" ht="75">
      <c r="B1880" s="921" t="s">
        <v>988</v>
      </c>
      <c r="C1880" s="921" t="s">
        <v>985</v>
      </c>
      <c r="D1880" s="922" t="s">
        <v>986</v>
      </c>
      <c r="E1880" s="936">
        <v>1</v>
      </c>
      <c r="F1880" s="947">
        <v>44439</v>
      </c>
      <c r="G1880" s="923">
        <v>8796.136407483642</v>
      </c>
      <c r="H1880" s="929">
        <v>8.3333333333333332E-3</v>
      </c>
      <c r="I1880" s="929">
        <v>0.18333333333333332</v>
      </c>
      <c r="J1880" s="923">
        <v>7183.5113994449748</v>
      </c>
      <c r="K1880" s="922">
        <v>1</v>
      </c>
      <c r="L1880" s="923">
        <v>7183.5113994449748</v>
      </c>
      <c r="M1880" s="923">
        <f t="shared" si="29"/>
        <v>879.61364074836422</v>
      </c>
    </row>
    <row r="1881" spans="2:13" ht="75">
      <c r="B1881" s="921" t="s">
        <v>984</v>
      </c>
      <c r="C1881" s="921" t="s">
        <v>985</v>
      </c>
      <c r="D1881" s="922" t="s">
        <v>986</v>
      </c>
      <c r="E1881" s="936">
        <v>1</v>
      </c>
      <c r="F1881" s="947">
        <v>44439</v>
      </c>
      <c r="G1881" s="923">
        <v>456.60349305277197</v>
      </c>
      <c r="H1881" s="929">
        <v>8.3333333333333332E-3</v>
      </c>
      <c r="I1881" s="929">
        <v>0.18333333333333332</v>
      </c>
      <c r="J1881" s="923">
        <v>372.89285265976378</v>
      </c>
      <c r="K1881" s="922">
        <v>1</v>
      </c>
      <c r="L1881" s="923">
        <v>372.89285265976378</v>
      </c>
      <c r="M1881" s="923">
        <f t="shared" si="29"/>
        <v>45.660349305277201</v>
      </c>
    </row>
    <row r="1882" spans="2:13" ht="75">
      <c r="B1882" s="921" t="s">
        <v>987</v>
      </c>
      <c r="C1882" s="921" t="s">
        <v>985</v>
      </c>
      <c r="D1882" s="922" t="s">
        <v>986</v>
      </c>
      <c r="E1882" s="936">
        <v>1</v>
      </c>
      <c r="F1882" s="947">
        <v>44439</v>
      </c>
      <c r="G1882" s="923">
        <v>4455.2883638908506</v>
      </c>
      <c r="H1882" s="929">
        <v>8.3333333333333332E-3</v>
      </c>
      <c r="I1882" s="929">
        <v>0.18333333333333332</v>
      </c>
      <c r="J1882" s="923">
        <v>3638.485497177528</v>
      </c>
      <c r="K1882" s="922">
        <v>1</v>
      </c>
      <c r="L1882" s="923">
        <v>3638.485497177528</v>
      </c>
      <c r="M1882" s="923">
        <f t="shared" si="29"/>
        <v>445.52883638908509</v>
      </c>
    </row>
    <row r="1883" spans="2:13" ht="75">
      <c r="B1883" s="921" t="s">
        <v>987</v>
      </c>
      <c r="C1883" s="921" t="s">
        <v>985</v>
      </c>
      <c r="D1883" s="922" t="s">
        <v>986</v>
      </c>
      <c r="E1883" s="936">
        <v>1</v>
      </c>
      <c r="F1883" s="947">
        <v>44439</v>
      </c>
      <c r="G1883" s="923">
        <v>14850.961212969503</v>
      </c>
      <c r="H1883" s="929">
        <v>8.3333333333333332E-3</v>
      </c>
      <c r="I1883" s="929">
        <v>0.18333333333333332</v>
      </c>
      <c r="J1883" s="923">
        <v>12128.284990591761</v>
      </c>
      <c r="K1883" s="922">
        <v>1</v>
      </c>
      <c r="L1883" s="923">
        <v>12128.284990591761</v>
      </c>
      <c r="M1883" s="923">
        <f t="shared" si="29"/>
        <v>1485.0961212969505</v>
      </c>
    </row>
    <row r="1884" spans="2:13" ht="75">
      <c r="B1884" s="921" t="s">
        <v>987</v>
      </c>
      <c r="C1884" s="921" t="s">
        <v>985</v>
      </c>
      <c r="D1884" s="922" t="s">
        <v>986</v>
      </c>
      <c r="E1884" s="936">
        <v>1</v>
      </c>
      <c r="F1884" s="947">
        <v>44439</v>
      </c>
      <c r="G1884" s="923">
        <v>13365.865091672553</v>
      </c>
      <c r="H1884" s="929">
        <v>8.3333333333333332E-3</v>
      </c>
      <c r="I1884" s="929">
        <v>0.18333333333333332</v>
      </c>
      <c r="J1884" s="923">
        <v>10915.456491532585</v>
      </c>
      <c r="K1884" s="922">
        <v>1</v>
      </c>
      <c r="L1884" s="923">
        <v>10915.456491532585</v>
      </c>
      <c r="M1884" s="923">
        <f t="shared" si="29"/>
        <v>1336.5865091672554</v>
      </c>
    </row>
    <row r="1885" spans="2:13" ht="75">
      <c r="B1885" s="921" t="s">
        <v>987</v>
      </c>
      <c r="C1885" s="921" t="s">
        <v>985</v>
      </c>
      <c r="D1885" s="922" t="s">
        <v>986</v>
      </c>
      <c r="E1885" s="936">
        <v>1</v>
      </c>
      <c r="F1885" s="947">
        <v>44439</v>
      </c>
      <c r="G1885" s="923">
        <v>10395.672849078652</v>
      </c>
      <c r="H1885" s="929">
        <v>8.3333333333333332E-3</v>
      </c>
      <c r="I1885" s="929">
        <v>0.18333333333333332</v>
      </c>
      <c r="J1885" s="923">
        <v>8489.7994934142334</v>
      </c>
      <c r="K1885" s="922">
        <v>1</v>
      </c>
      <c r="L1885" s="923">
        <v>8489.7994934142334</v>
      </c>
      <c r="M1885" s="923">
        <f t="shared" si="29"/>
        <v>1039.5672849078653</v>
      </c>
    </row>
    <row r="1886" spans="2:13" ht="75">
      <c r="B1886" s="921" t="s">
        <v>989</v>
      </c>
      <c r="C1886" s="921" t="s">
        <v>985</v>
      </c>
      <c r="D1886" s="922" t="s">
        <v>986</v>
      </c>
      <c r="E1886" s="936">
        <v>1</v>
      </c>
      <c r="F1886" s="947">
        <v>44439</v>
      </c>
      <c r="G1886" s="923">
        <v>2559.1030101491242</v>
      </c>
      <c r="H1886" s="929">
        <v>8.3333333333333332E-3</v>
      </c>
      <c r="I1886" s="929">
        <v>0.18333333333333332</v>
      </c>
      <c r="J1886" s="923">
        <v>2089.934124955118</v>
      </c>
      <c r="K1886" s="922">
        <v>1</v>
      </c>
      <c r="L1886" s="923">
        <v>2089.934124955118</v>
      </c>
      <c r="M1886" s="923">
        <f t="shared" si="29"/>
        <v>255.91030101491242</v>
      </c>
    </row>
    <row r="1887" spans="2:13" ht="75">
      <c r="B1887" s="921" t="s">
        <v>988</v>
      </c>
      <c r="C1887" s="921" t="s">
        <v>985</v>
      </c>
      <c r="D1887" s="922" t="s">
        <v>986</v>
      </c>
      <c r="E1887" s="936">
        <v>1</v>
      </c>
      <c r="F1887" s="947">
        <v>44439</v>
      </c>
      <c r="G1887" s="923">
        <v>1599.2975286333894</v>
      </c>
      <c r="H1887" s="929">
        <v>8.3333333333333332E-3</v>
      </c>
      <c r="I1887" s="929">
        <v>0.18333333333333332</v>
      </c>
      <c r="J1887" s="923">
        <v>1306.092981717268</v>
      </c>
      <c r="K1887" s="922">
        <v>1</v>
      </c>
      <c r="L1887" s="923">
        <v>1306.092981717268</v>
      </c>
      <c r="M1887" s="923">
        <f t="shared" si="29"/>
        <v>159.92975286333896</v>
      </c>
    </row>
    <row r="1888" spans="2:13" ht="75">
      <c r="B1888" s="921" t="s">
        <v>988</v>
      </c>
      <c r="C1888" s="921" t="s">
        <v>985</v>
      </c>
      <c r="D1888" s="922" t="s">
        <v>986</v>
      </c>
      <c r="E1888" s="936">
        <v>1</v>
      </c>
      <c r="F1888" s="947">
        <v>44439</v>
      </c>
      <c r="G1888" s="923">
        <v>1039.5433936117031</v>
      </c>
      <c r="H1888" s="929">
        <v>8.3333333333333332E-3</v>
      </c>
      <c r="I1888" s="929">
        <v>0.18333333333333332</v>
      </c>
      <c r="J1888" s="923">
        <v>848.96043811622417</v>
      </c>
      <c r="K1888" s="922">
        <v>1</v>
      </c>
      <c r="L1888" s="923">
        <v>848.96043811622417</v>
      </c>
      <c r="M1888" s="923">
        <f t="shared" si="29"/>
        <v>103.95433936117031</v>
      </c>
    </row>
    <row r="1889" spans="2:13" ht="75">
      <c r="B1889" s="921" t="s">
        <v>988</v>
      </c>
      <c r="C1889" s="921" t="s">
        <v>985</v>
      </c>
      <c r="D1889" s="922" t="s">
        <v>986</v>
      </c>
      <c r="E1889" s="936">
        <v>1</v>
      </c>
      <c r="F1889" s="947">
        <v>44439</v>
      </c>
      <c r="G1889" s="923">
        <v>639.71901145335573</v>
      </c>
      <c r="H1889" s="929">
        <v>8.3333333333333332E-3</v>
      </c>
      <c r="I1889" s="929">
        <v>0.18333333333333332</v>
      </c>
      <c r="J1889" s="923">
        <v>522.43719268690722</v>
      </c>
      <c r="K1889" s="922">
        <v>1</v>
      </c>
      <c r="L1889" s="923">
        <v>522.43719268690722</v>
      </c>
      <c r="M1889" s="923">
        <f t="shared" si="29"/>
        <v>63.971901145335579</v>
      </c>
    </row>
    <row r="1890" spans="2:13" ht="75">
      <c r="B1890" s="921" t="s">
        <v>988</v>
      </c>
      <c r="C1890" s="921" t="s">
        <v>985</v>
      </c>
      <c r="D1890" s="922" t="s">
        <v>986</v>
      </c>
      <c r="E1890" s="936">
        <v>1</v>
      </c>
      <c r="F1890" s="947">
        <v>44439</v>
      </c>
      <c r="G1890" s="923">
        <v>1999.1219107917366</v>
      </c>
      <c r="H1890" s="929">
        <v>8.3333333333333332E-3</v>
      </c>
      <c r="I1890" s="929">
        <v>0.18333333333333332</v>
      </c>
      <c r="J1890" s="923">
        <v>1632.6162271465848</v>
      </c>
      <c r="K1890" s="922">
        <v>1</v>
      </c>
      <c r="L1890" s="923">
        <v>1632.6162271465848</v>
      </c>
      <c r="M1890" s="923">
        <f t="shared" si="29"/>
        <v>199.91219107917368</v>
      </c>
    </row>
    <row r="1891" spans="2:13" ht="75">
      <c r="B1891" s="921" t="s">
        <v>988</v>
      </c>
      <c r="C1891" s="921" t="s">
        <v>985</v>
      </c>
      <c r="D1891" s="922" t="s">
        <v>986</v>
      </c>
      <c r="E1891" s="936">
        <v>1</v>
      </c>
      <c r="F1891" s="947">
        <v>44439</v>
      </c>
      <c r="G1891" s="923">
        <v>559.75413502168624</v>
      </c>
      <c r="H1891" s="929">
        <v>8.3333333333333332E-3</v>
      </c>
      <c r="I1891" s="929">
        <v>0.18333333333333332</v>
      </c>
      <c r="J1891" s="923">
        <v>457.13254360104378</v>
      </c>
      <c r="K1891" s="922">
        <v>1</v>
      </c>
      <c r="L1891" s="923">
        <v>457.13254360104378</v>
      </c>
      <c r="M1891" s="923">
        <f t="shared" si="29"/>
        <v>55.975413502168628</v>
      </c>
    </row>
    <row r="1892" spans="2:13" ht="75">
      <c r="B1892" s="921" t="s">
        <v>988</v>
      </c>
      <c r="C1892" s="921" t="s">
        <v>985</v>
      </c>
      <c r="D1892" s="922" t="s">
        <v>986</v>
      </c>
      <c r="E1892" s="936">
        <v>1</v>
      </c>
      <c r="F1892" s="947">
        <v>44439</v>
      </c>
      <c r="G1892" s="923">
        <v>479.7892585900168</v>
      </c>
      <c r="H1892" s="929">
        <v>8.3333333333333332E-3</v>
      </c>
      <c r="I1892" s="929">
        <v>0.18333333333333332</v>
      </c>
      <c r="J1892" s="923">
        <v>391.82789451518039</v>
      </c>
      <c r="K1892" s="922">
        <v>1</v>
      </c>
      <c r="L1892" s="923">
        <v>391.82789451518039</v>
      </c>
      <c r="M1892" s="923">
        <f t="shared" si="29"/>
        <v>47.978925859001684</v>
      </c>
    </row>
    <row r="1893" spans="2:13" ht="75">
      <c r="B1893" s="921" t="s">
        <v>988</v>
      </c>
      <c r="C1893" s="921" t="s">
        <v>985</v>
      </c>
      <c r="D1893" s="922" t="s">
        <v>986</v>
      </c>
      <c r="E1893" s="936">
        <v>1</v>
      </c>
      <c r="F1893" s="947">
        <v>44439</v>
      </c>
      <c r="G1893" s="923">
        <v>1439.3677757700505</v>
      </c>
      <c r="H1893" s="929">
        <v>8.3333333333333332E-3</v>
      </c>
      <c r="I1893" s="929">
        <v>0.18333333333333332</v>
      </c>
      <c r="J1893" s="923">
        <v>1175.4836835455412</v>
      </c>
      <c r="K1893" s="922">
        <v>1</v>
      </c>
      <c r="L1893" s="923">
        <v>1175.4836835455412</v>
      </c>
      <c r="M1893" s="923">
        <f t="shared" si="29"/>
        <v>143.93677757700505</v>
      </c>
    </row>
    <row r="1894" spans="2:13" ht="75">
      <c r="B1894" s="921" t="s">
        <v>988</v>
      </c>
      <c r="C1894" s="921" t="s">
        <v>985</v>
      </c>
      <c r="D1894" s="922" t="s">
        <v>986</v>
      </c>
      <c r="E1894" s="936">
        <v>1</v>
      </c>
      <c r="F1894" s="947">
        <v>44439</v>
      </c>
      <c r="G1894" s="923">
        <v>799.64876431669472</v>
      </c>
      <c r="H1894" s="929">
        <v>8.3333333333333332E-3</v>
      </c>
      <c r="I1894" s="929">
        <v>0.18333333333333332</v>
      </c>
      <c r="J1894" s="923">
        <v>653.046490858634</v>
      </c>
      <c r="K1894" s="922">
        <v>1</v>
      </c>
      <c r="L1894" s="923">
        <v>653.046490858634</v>
      </c>
      <c r="M1894" s="923">
        <f t="shared" si="29"/>
        <v>79.964876431669481</v>
      </c>
    </row>
    <row r="1895" spans="2:13" ht="75">
      <c r="B1895" s="921" t="s">
        <v>988</v>
      </c>
      <c r="C1895" s="921" t="s">
        <v>985</v>
      </c>
      <c r="D1895" s="922" t="s">
        <v>986</v>
      </c>
      <c r="E1895" s="936">
        <v>1</v>
      </c>
      <c r="F1895" s="947">
        <v>44439</v>
      </c>
      <c r="G1895" s="923">
        <v>239.8946292950084</v>
      </c>
      <c r="H1895" s="929">
        <v>8.3333333333333332E-3</v>
      </c>
      <c r="I1895" s="929">
        <v>0.18333333333333332</v>
      </c>
      <c r="J1895" s="923">
        <v>195.91394725759019</v>
      </c>
      <c r="K1895" s="922">
        <v>1</v>
      </c>
      <c r="L1895" s="923">
        <v>195.91394725759019</v>
      </c>
      <c r="M1895" s="923">
        <f t="shared" si="29"/>
        <v>23.989462929500842</v>
      </c>
    </row>
    <row r="1896" spans="2:13" ht="75">
      <c r="B1896" s="921" t="s">
        <v>988</v>
      </c>
      <c r="C1896" s="921" t="s">
        <v>985</v>
      </c>
      <c r="D1896" s="922" t="s">
        <v>986</v>
      </c>
      <c r="E1896" s="936">
        <v>1</v>
      </c>
      <c r="F1896" s="947">
        <v>44439</v>
      </c>
      <c r="G1896" s="923">
        <v>239.8946292950084</v>
      </c>
      <c r="H1896" s="929">
        <v>8.3333333333333332E-3</v>
      </c>
      <c r="I1896" s="929">
        <v>0.18333333333333332</v>
      </c>
      <c r="J1896" s="923">
        <v>195.91394725759019</v>
      </c>
      <c r="K1896" s="922">
        <v>1</v>
      </c>
      <c r="L1896" s="923">
        <v>195.91394725759019</v>
      </c>
      <c r="M1896" s="923">
        <f t="shared" si="29"/>
        <v>23.989462929500842</v>
      </c>
    </row>
    <row r="1897" spans="2:13" ht="75">
      <c r="B1897" s="921" t="s">
        <v>988</v>
      </c>
      <c r="C1897" s="921" t="s">
        <v>985</v>
      </c>
      <c r="D1897" s="922" t="s">
        <v>986</v>
      </c>
      <c r="E1897" s="936">
        <v>1</v>
      </c>
      <c r="F1897" s="947">
        <v>44439</v>
      </c>
      <c r="G1897" s="923">
        <v>1839.1921579283978</v>
      </c>
      <c r="H1897" s="929">
        <v>8.3333333333333332E-3</v>
      </c>
      <c r="I1897" s="929">
        <v>0.18333333333333332</v>
      </c>
      <c r="J1897" s="923">
        <v>1502.0069289748583</v>
      </c>
      <c r="K1897" s="922">
        <v>1</v>
      </c>
      <c r="L1897" s="923">
        <v>1502.0069289748583</v>
      </c>
      <c r="M1897" s="923">
        <f t="shared" si="29"/>
        <v>183.91921579283979</v>
      </c>
    </row>
    <row r="1898" spans="2:13" ht="75">
      <c r="B1898" s="921" t="s">
        <v>988</v>
      </c>
      <c r="C1898" s="921" t="s">
        <v>985</v>
      </c>
      <c r="D1898" s="922" t="s">
        <v>986</v>
      </c>
      <c r="E1898" s="936">
        <v>1</v>
      </c>
      <c r="F1898" s="947">
        <v>44439</v>
      </c>
      <c r="G1898" s="923">
        <v>879.61364074836411</v>
      </c>
      <c r="H1898" s="929">
        <v>8.3333333333333332E-3</v>
      </c>
      <c r="I1898" s="929">
        <v>0.18333333333333332</v>
      </c>
      <c r="J1898" s="923">
        <v>718.35113994449739</v>
      </c>
      <c r="K1898" s="922">
        <v>1</v>
      </c>
      <c r="L1898" s="923">
        <v>718.35113994449739</v>
      </c>
      <c r="M1898" s="923">
        <f t="shared" si="29"/>
        <v>87.961364074836411</v>
      </c>
    </row>
    <row r="1899" spans="2:13" ht="75">
      <c r="B1899" s="921" t="s">
        <v>984</v>
      </c>
      <c r="C1899" s="921" t="s">
        <v>985</v>
      </c>
      <c r="D1899" s="922" t="s">
        <v>986</v>
      </c>
      <c r="E1899" s="936">
        <v>1</v>
      </c>
      <c r="F1899" s="947">
        <v>44439</v>
      </c>
      <c r="G1899" s="923">
        <v>456.60349305277197</v>
      </c>
      <c r="H1899" s="929">
        <v>8.3333333333333332E-3</v>
      </c>
      <c r="I1899" s="929">
        <v>0.18333333333333332</v>
      </c>
      <c r="J1899" s="923">
        <v>372.89285265976378</v>
      </c>
      <c r="K1899" s="922">
        <v>1</v>
      </c>
      <c r="L1899" s="923">
        <v>372.89285265976378</v>
      </c>
      <c r="M1899" s="923">
        <f t="shared" si="29"/>
        <v>45.660349305277201</v>
      </c>
    </row>
    <row r="1900" spans="2:13" ht="75">
      <c r="B1900" s="921" t="s">
        <v>984</v>
      </c>
      <c r="C1900" s="921" t="s">
        <v>985</v>
      </c>
      <c r="D1900" s="922" t="s">
        <v>986</v>
      </c>
      <c r="E1900" s="936">
        <v>1</v>
      </c>
      <c r="F1900" s="947">
        <v>44439</v>
      </c>
      <c r="G1900" s="923">
        <v>1369.810479158316</v>
      </c>
      <c r="H1900" s="929">
        <v>8.3333333333333332E-3</v>
      </c>
      <c r="I1900" s="929">
        <v>0.18333333333333332</v>
      </c>
      <c r="J1900" s="923">
        <v>1118.6785579792913</v>
      </c>
      <c r="K1900" s="922">
        <v>1</v>
      </c>
      <c r="L1900" s="923">
        <v>1118.6785579792913</v>
      </c>
      <c r="M1900" s="923">
        <f t="shared" si="29"/>
        <v>136.9810479158316</v>
      </c>
    </row>
    <row r="1901" spans="2:13" ht="75">
      <c r="B1901" s="921" t="s">
        <v>987</v>
      </c>
      <c r="C1901" s="921" t="s">
        <v>985</v>
      </c>
      <c r="D1901" s="922" t="s">
        <v>986</v>
      </c>
      <c r="E1901" s="936">
        <v>1</v>
      </c>
      <c r="F1901" s="947">
        <v>44439</v>
      </c>
      <c r="G1901" s="923">
        <v>23761.537940751205</v>
      </c>
      <c r="H1901" s="929">
        <v>8.3333333333333332E-3</v>
      </c>
      <c r="I1901" s="929">
        <v>0.18333333333333332</v>
      </c>
      <c r="J1901" s="923">
        <v>19405.255984946816</v>
      </c>
      <c r="K1901" s="922">
        <v>1</v>
      </c>
      <c r="L1901" s="923">
        <v>19405.255984946816</v>
      </c>
      <c r="M1901" s="923">
        <f t="shared" si="29"/>
        <v>2376.1537940751205</v>
      </c>
    </row>
    <row r="1902" spans="2:13" ht="75">
      <c r="B1902" s="921" t="s">
        <v>987</v>
      </c>
      <c r="C1902" s="921" t="s">
        <v>985</v>
      </c>
      <c r="D1902" s="922" t="s">
        <v>986</v>
      </c>
      <c r="E1902" s="936">
        <v>1</v>
      </c>
      <c r="F1902" s="947">
        <v>44439</v>
      </c>
      <c r="G1902" s="923">
        <v>19306.249576860355</v>
      </c>
      <c r="H1902" s="929">
        <v>8.3333333333333332E-3</v>
      </c>
      <c r="I1902" s="929">
        <v>0.18333333333333332</v>
      </c>
      <c r="J1902" s="923">
        <v>15766.77048776929</v>
      </c>
      <c r="K1902" s="922">
        <v>1</v>
      </c>
      <c r="L1902" s="923">
        <v>15766.77048776929</v>
      </c>
      <c r="M1902" s="923">
        <f t="shared" si="29"/>
        <v>1930.6249576860355</v>
      </c>
    </row>
    <row r="1903" spans="2:13" ht="75">
      <c r="B1903" s="921" t="s">
        <v>987</v>
      </c>
      <c r="C1903" s="921" t="s">
        <v>985</v>
      </c>
      <c r="D1903" s="922" t="s">
        <v>986</v>
      </c>
      <c r="E1903" s="936">
        <v>1</v>
      </c>
      <c r="F1903" s="947">
        <v>44439</v>
      </c>
      <c r="G1903" s="923">
        <v>37127.403032423754</v>
      </c>
      <c r="H1903" s="929">
        <v>8.3333333333333332E-3</v>
      </c>
      <c r="I1903" s="929">
        <v>0.18333333333333332</v>
      </c>
      <c r="J1903" s="923">
        <v>30320.712476479399</v>
      </c>
      <c r="K1903" s="922">
        <v>1</v>
      </c>
      <c r="L1903" s="923">
        <v>30320.712476479399</v>
      </c>
      <c r="M1903" s="923">
        <f t="shared" si="29"/>
        <v>3712.7403032423754</v>
      </c>
    </row>
    <row r="1904" spans="2:13" ht="75">
      <c r="B1904" s="921" t="s">
        <v>987</v>
      </c>
      <c r="C1904" s="921" t="s">
        <v>985</v>
      </c>
      <c r="D1904" s="922" t="s">
        <v>986</v>
      </c>
      <c r="E1904" s="936">
        <v>1</v>
      </c>
      <c r="F1904" s="947">
        <v>44439</v>
      </c>
      <c r="G1904" s="923">
        <v>124748.07418894382</v>
      </c>
      <c r="H1904" s="929">
        <v>8.3333333333333332E-3</v>
      </c>
      <c r="I1904" s="929">
        <v>0.18333333333333332</v>
      </c>
      <c r="J1904" s="923">
        <v>101877.59392097079</v>
      </c>
      <c r="K1904" s="922">
        <v>1</v>
      </c>
      <c r="L1904" s="923">
        <v>101877.59392097079</v>
      </c>
      <c r="M1904" s="923">
        <f t="shared" si="29"/>
        <v>12474.807418894383</v>
      </c>
    </row>
    <row r="1905" spans="2:13" ht="75">
      <c r="B1905" s="921" t="s">
        <v>988</v>
      </c>
      <c r="C1905" s="921" t="s">
        <v>985</v>
      </c>
      <c r="D1905" s="922" t="s">
        <v>986</v>
      </c>
      <c r="E1905" s="936">
        <v>1</v>
      </c>
      <c r="F1905" s="947">
        <v>44439</v>
      </c>
      <c r="G1905" s="923">
        <v>1679.2624050650588</v>
      </c>
      <c r="H1905" s="929">
        <v>8.3333333333333332E-3</v>
      </c>
      <c r="I1905" s="929">
        <v>0.18333333333333332</v>
      </c>
      <c r="J1905" s="923">
        <v>1371.3976308031315</v>
      </c>
      <c r="K1905" s="922">
        <v>1</v>
      </c>
      <c r="L1905" s="923">
        <v>1371.3976308031315</v>
      </c>
      <c r="M1905" s="923">
        <f t="shared" si="29"/>
        <v>167.92624050650591</v>
      </c>
    </row>
    <row r="1906" spans="2:13" ht="75">
      <c r="B1906" s="921" t="s">
        <v>988</v>
      </c>
      <c r="C1906" s="921" t="s">
        <v>985</v>
      </c>
      <c r="D1906" s="922" t="s">
        <v>986</v>
      </c>
      <c r="E1906" s="936">
        <v>1</v>
      </c>
      <c r="F1906" s="947">
        <v>44439</v>
      </c>
      <c r="G1906" s="923">
        <v>3678.3843158567956</v>
      </c>
      <c r="H1906" s="929">
        <v>8.3333333333333332E-3</v>
      </c>
      <c r="I1906" s="929">
        <v>0.18333333333333332</v>
      </c>
      <c r="J1906" s="923">
        <v>3004.0138579497166</v>
      </c>
      <c r="K1906" s="922">
        <v>1</v>
      </c>
      <c r="L1906" s="923">
        <v>3004.0138579497166</v>
      </c>
      <c r="M1906" s="923">
        <f t="shared" si="29"/>
        <v>367.83843158567959</v>
      </c>
    </row>
    <row r="1907" spans="2:13" ht="75">
      <c r="B1907" s="921" t="s">
        <v>988</v>
      </c>
      <c r="C1907" s="921" t="s">
        <v>985</v>
      </c>
      <c r="D1907" s="922" t="s">
        <v>986</v>
      </c>
      <c r="E1907" s="936">
        <v>1</v>
      </c>
      <c r="F1907" s="947">
        <v>44439</v>
      </c>
      <c r="G1907" s="923">
        <v>1119.5082700433725</v>
      </c>
      <c r="H1907" s="929">
        <v>8.3333333333333332E-3</v>
      </c>
      <c r="I1907" s="929">
        <v>0.18333333333333332</v>
      </c>
      <c r="J1907" s="923">
        <v>914.26508720208756</v>
      </c>
      <c r="K1907" s="922">
        <v>1</v>
      </c>
      <c r="L1907" s="923">
        <v>914.26508720208756</v>
      </c>
      <c r="M1907" s="923">
        <f t="shared" si="29"/>
        <v>111.95082700433726</v>
      </c>
    </row>
    <row r="1908" spans="2:13" ht="75">
      <c r="B1908" s="921" t="s">
        <v>988</v>
      </c>
      <c r="C1908" s="921" t="s">
        <v>985</v>
      </c>
      <c r="D1908" s="922" t="s">
        <v>986</v>
      </c>
      <c r="E1908" s="936">
        <v>1</v>
      </c>
      <c r="F1908" s="947">
        <v>44439</v>
      </c>
      <c r="G1908" s="923">
        <v>6397.1901145335578</v>
      </c>
      <c r="H1908" s="929">
        <v>8.3333333333333332E-3</v>
      </c>
      <c r="I1908" s="929">
        <v>0.18333333333333332</v>
      </c>
      <c r="J1908" s="923">
        <v>5224.371926869072</v>
      </c>
      <c r="K1908" s="922">
        <v>1</v>
      </c>
      <c r="L1908" s="923">
        <v>5224.371926869072</v>
      </c>
      <c r="M1908" s="923">
        <f t="shared" si="29"/>
        <v>639.71901145335585</v>
      </c>
    </row>
    <row r="1909" spans="2:13" ht="75">
      <c r="B1909" s="921" t="s">
        <v>987</v>
      </c>
      <c r="C1909" s="921" t="s">
        <v>985</v>
      </c>
      <c r="D1909" s="922" t="s">
        <v>986</v>
      </c>
      <c r="E1909" s="936">
        <v>1</v>
      </c>
      <c r="F1909" s="947">
        <v>44439</v>
      </c>
      <c r="G1909" s="923">
        <v>1485.0961212969503</v>
      </c>
      <c r="H1909" s="929">
        <v>8.3333333333333332E-3</v>
      </c>
      <c r="I1909" s="929">
        <v>0.18333333333333332</v>
      </c>
      <c r="J1909" s="923">
        <v>1212.828499059176</v>
      </c>
      <c r="K1909" s="922">
        <v>1</v>
      </c>
      <c r="L1909" s="923">
        <v>1212.828499059176</v>
      </c>
      <c r="M1909" s="923">
        <f t="shared" si="29"/>
        <v>148.50961212969503</v>
      </c>
    </row>
    <row r="1910" spans="2:13" ht="75">
      <c r="B1910" s="921" t="s">
        <v>988</v>
      </c>
      <c r="C1910" s="921" t="s">
        <v>985</v>
      </c>
      <c r="D1910" s="922" t="s">
        <v>986</v>
      </c>
      <c r="E1910" s="936">
        <v>1</v>
      </c>
      <c r="F1910" s="947">
        <v>44439</v>
      </c>
      <c r="G1910" s="923">
        <v>79.964876431669467</v>
      </c>
      <c r="H1910" s="929">
        <v>8.3333333333333332E-3</v>
      </c>
      <c r="I1910" s="929">
        <v>0.18333333333333332</v>
      </c>
      <c r="J1910" s="923">
        <v>65.304649085863403</v>
      </c>
      <c r="K1910" s="922">
        <v>1</v>
      </c>
      <c r="L1910" s="923">
        <v>65.304649085863403</v>
      </c>
      <c r="M1910" s="923">
        <f t="shared" si="29"/>
        <v>7.9964876431669474</v>
      </c>
    </row>
    <row r="1911" spans="2:13" ht="75">
      <c r="B1911" s="921" t="s">
        <v>988</v>
      </c>
      <c r="C1911" s="921" t="s">
        <v>985</v>
      </c>
      <c r="D1911" s="922" t="s">
        <v>986</v>
      </c>
      <c r="E1911" s="936">
        <v>1</v>
      </c>
      <c r="F1911" s="947">
        <v>44439</v>
      </c>
      <c r="G1911" s="923">
        <v>799.64876431669472</v>
      </c>
      <c r="H1911" s="929">
        <v>8.3333333333333332E-3</v>
      </c>
      <c r="I1911" s="929">
        <v>0.18333333333333332</v>
      </c>
      <c r="J1911" s="923">
        <v>653.046490858634</v>
      </c>
      <c r="K1911" s="922">
        <v>1</v>
      </c>
      <c r="L1911" s="923">
        <v>653.046490858634</v>
      </c>
      <c r="M1911" s="923">
        <f t="shared" si="29"/>
        <v>79.964876431669481</v>
      </c>
    </row>
    <row r="1912" spans="2:13" ht="75">
      <c r="B1912" s="921" t="s">
        <v>988</v>
      </c>
      <c r="C1912" s="921" t="s">
        <v>985</v>
      </c>
      <c r="D1912" s="922" t="s">
        <v>986</v>
      </c>
      <c r="E1912" s="936">
        <v>1</v>
      </c>
      <c r="F1912" s="947">
        <v>44439</v>
      </c>
      <c r="G1912" s="923">
        <v>79.964876431669467</v>
      </c>
      <c r="H1912" s="929">
        <v>8.3333333333333332E-3</v>
      </c>
      <c r="I1912" s="929">
        <v>0.18333333333333332</v>
      </c>
      <c r="J1912" s="923">
        <v>65.304649085863403</v>
      </c>
      <c r="K1912" s="922">
        <v>1</v>
      </c>
      <c r="L1912" s="923">
        <v>65.304649085863403</v>
      </c>
      <c r="M1912" s="923">
        <f t="shared" si="29"/>
        <v>7.9964876431669474</v>
      </c>
    </row>
    <row r="1913" spans="2:13" ht="75">
      <c r="B1913" s="921" t="s">
        <v>984</v>
      </c>
      <c r="C1913" s="921" t="s">
        <v>985</v>
      </c>
      <c r="D1913" s="922" t="s">
        <v>986</v>
      </c>
      <c r="E1913" s="936">
        <v>1</v>
      </c>
      <c r="F1913" s="947">
        <v>44439</v>
      </c>
      <c r="G1913" s="923">
        <v>1369.810479158316</v>
      </c>
      <c r="H1913" s="929">
        <v>8.3333333333333332E-3</v>
      </c>
      <c r="I1913" s="929">
        <v>0.18333333333333332</v>
      </c>
      <c r="J1913" s="923">
        <v>1118.6785579792913</v>
      </c>
      <c r="K1913" s="922">
        <v>1</v>
      </c>
      <c r="L1913" s="923">
        <v>1118.6785579792913</v>
      </c>
      <c r="M1913" s="923">
        <f t="shared" si="29"/>
        <v>136.9810479158316</v>
      </c>
    </row>
    <row r="1914" spans="2:13" ht="75">
      <c r="B1914" s="921" t="s">
        <v>984</v>
      </c>
      <c r="C1914" s="921" t="s">
        <v>985</v>
      </c>
      <c r="D1914" s="922" t="s">
        <v>986</v>
      </c>
      <c r="E1914" s="936">
        <v>1</v>
      </c>
      <c r="F1914" s="947">
        <v>44439</v>
      </c>
      <c r="G1914" s="923">
        <v>1826.4139722110879</v>
      </c>
      <c r="H1914" s="929">
        <v>8.3333333333333332E-3</v>
      </c>
      <c r="I1914" s="929">
        <v>0.18333333333333332</v>
      </c>
      <c r="J1914" s="923">
        <v>1491.5714106390551</v>
      </c>
      <c r="K1914" s="922">
        <v>1</v>
      </c>
      <c r="L1914" s="923">
        <v>1491.5714106390551</v>
      </c>
      <c r="M1914" s="923">
        <f t="shared" si="29"/>
        <v>182.6413972211088</v>
      </c>
    </row>
    <row r="1915" spans="2:13" ht="75">
      <c r="B1915" s="921" t="s">
        <v>984</v>
      </c>
      <c r="C1915" s="921" t="s">
        <v>985</v>
      </c>
      <c r="D1915" s="922" t="s">
        <v>986</v>
      </c>
      <c r="E1915" s="936">
        <v>1</v>
      </c>
      <c r="F1915" s="947">
        <v>44439</v>
      </c>
      <c r="G1915" s="923">
        <v>456.60349305277197</v>
      </c>
      <c r="H1915" s="929">
        <v>8.3333333333333332E-3</v>
      </c>
      <c r="I1915" s="929">
        <v>0.18333333333333332</v>
      </c>
      <c r="J1915" s="923">
        <v>372.89285265976378</v>
      </c>
      <c r="K1915" s="922">
        <v>1</v>
      </c>
      <c r="L1915" s="923">
        <v>372.89285265976378</v>
      </c>
      <c r="M1915" s="923">
        <f t="shared" si="29"/>
        <v>45.660349305277201</v>
      </c>
    </row>
    <row r="1916" spans="2:13" ht="75">
      <c r="B1916" s="921" t="s">
        <v>984</v>
      </c>
      <c r="C1916" s="921" t="s">
        <v>985</v>
      </c>
      <c r="D1916" s="922" t="s">
        <v>986</v>
      </c>
      <c r="E1916" s="936">
        <v>1</v>
      </c>
      <c r="F1916" s="947">
        <v>44439</v>
      </c>
      <c r="G1916" s="923">
        <v>1369.810479158316</v>
      </c>
      <c r="H1916" s="929">
        <v>8.3333333333333332E-3</v>
      </c>
      <c r="I1916" s="929">
        <v>0.18333333333333332</v>
      </c>
      <c r="J1916" s="923">
        <v>1118.6785579792913</v>
      </c>
      <c r="K1916" s="922">
        <v>1</v>
      </c>
      <c r="L1916" s="923">
        <v>1118.6785579792913</v>
      </c>
      <c r="M1916" s="923">
        <f t="shared" si="29"/>
        <v>136.9810479158316</v>
      </c>
    </row>
    <row r="1917" spans="2:13" ht="75">
      <c r="B1917" s="921" t="s">
        <v>987</v>
      </c>
      <c r="C1917" s="921" t="s">
        <v>985</v>
      </c>
      <c r="D1917" s="922" t="s">
        <v>986</v>
      </c>
      <c r="E1917" s="936">
        <v>1</v>
      </c>
      <c r="F1917" s="947">
        <v>44439</v>
      </c>
      <c r="G1917" s="923">
        <v>2970.1922425939006</v>
      </c>
      <c r="H1917" s="929">
        <v>8.3333333333333332E-3</v>
      </c>
      <c r="I1917" s="929">
        <v>0.18333333333333332</v>
      </c>
      <c r="J1917" s="923">
        <v>2425.656998118352</v>
      </c>
      <c r="K1917" s="922">
        <v>1</v>
      </c>
      <c r="L1917" s="923">
        <v>2425.656998118352</v>
      </c>
      <c r="M1917" s="923">
        <f t="shared" si="29"/>
        <v>297.01922425939006</v>
      </c>
    </row>
    <row r="1918" spans="2:13" ht="75">
      <c r="B1918" s="921" t="s">
        <v>987</v>
      </c>
      <c r="C1918" s="921" t="s">
        <v>985</v>
      </c>
      <c r="D1918" s="922" t="s">
        <v>986</v>
      </c>
      <c r="E1918" s="936">
        <v>1</v>
      </c>
      <c r="F1918" s="947">
        <v>44439</v>
      </c>
      <c r="G1918" s="923">
        <v>1485.0961212969503</v>
      </c>
      <c r="H1918" s="929">
        <v>8.3333333333333332E-3</v>
      </c>
      <c r="I1918" s="929">
        <v>0.18333333333333332</v>
      </c>
      <c r="J1918" s="923">
        <v>1212.828499059176</v>
      </c>
      <c r="K1918" s="922">
        <v>1</v>
      </c>
      <c r="L1918" s="923">
        <v>1212.828499059176</v>
      </c>
      <c r="M1918" s="923">
        <f t="shared" si="29"/>
        <v>148.50961212969503</v>
      </c>
    </row>
    <row r="1919" spans="2:13" ht="75">
      <c r="B1919" s="921" t="s">
        <v>988</v>
      </c>
      <c r="C1919" s="921" t="s">
        <v>985</v>
      </c>
      <c r="D1919" s="922" t="s">
        <v>986</v>
      </c>
      <c r="E1919" s="936">
        <v>1</v>
      </c>
      <c r="F1919" s="947">
        <v>44439</v>
      </c>
      <c r="G1919" s="923">
        <v>1279.4380229067115</v>
      </c>
      <c r="H1919" s="929">
        <v>8.3333333333333332E-3</v>
      </c>
      <c r="I1919" s="929">
        <v>0.18333333333333332</v>
      </c>
      <c r="J1919" s="923">
        <v>1044.8743853738144</v>
      </c>
      <c r="K1919" s="922">
        <v>1</v>
      </c>
      <c r="L1919" s="923">
        <v>1044.8743853738144</v>
      </c>
      <c r="M1919" s="923">
        <f t="shared" si="29"/>
        <v>127.94380229067116</v>
      </c>
    </row>
    <row r="1920" spans="2:13" ht="75">
      <c r="B1920" s="921" t="s">
        <v>988</v>
      </c>
      <c r="C1920" s="921" t="s">
        <v>985</v>
      </c>
      <c r="D1920" s="922" t="s">
        <v>986</v>
      </c>
      <c r="E1920" s="936">
        <v>1</v>
      </c>
      <c r="F1920" s="947">
        <v>44439</v>
      </c>
      <c r="G1920" s="923">
        <v>9355.8905425053272</v>
      </c>
      <c r="H1920" s="929">
        <v>8.3333333333333332E-3</v>
      </c>
      <c r="I1920" s="929">
        <v>0.18333333333333332</v>
      </c>
      <c r="J1920" s="923">
        <v>7640.6439430460177</v>
      </c>
      <c r="K1920" s="922">
        <v>1</v>
      </c>
      <c r="L1920" s="923">
        <v>7640.6439430460177</v>
      </c>
      <c r="M1920" s="923">
        <f t="shared" si="29"/>
        <v>935.58905425053274</v>
      </c>
    </row>
    <row r="1921" spans="2:13" ht="75">
      <c r="B1921" s="921" t="s">
        <v>988</v>
      </c>
      <c r="C1921" s="921" t="s">
        <v>985</v>
      </c>
      <c r="D1921" s="922" t="s">
        <v>986</v>
      </c>
      <c r="E1921" s="936">
        <v>1</v>
      </c>
      <c r="F1921" s="947">
        <v>44439</v>
      </c>
      <c r="G1921" s="923">
        <v>959.5785171800336</v>
      </c>
      <c r="H1921" s="929">
        <v>8.3333333333333332E-3</v>
      </c>
      <c r="I1921" s="929">
        <v>0.18333333333333332</v>
      </c>
      <c r="J1921" s="923">
        <v>783.65578903036078</v>
      </c>
      <c r="K1921" s="922">
        <v>1</v>
      </c>
      <c r="L1921" s="923">
        <v>783.65578903036078</v>
      </c>
      <c r="M1921" s="923">
        <f t="shared" si="29"/>
        <v>95.957851718003369</v>
      </c>
    </row>
    <row r="1922" spans="2:13" ht="75">
      <c r="B1922" s="921" t="s">
        <v>988</v>
      </c>
      <c r="C1922" s="921" t="s">
        <v>985</v>
      </c>
      <c r="D1922" s="922" t="s">
        <v>986</v>
      </c>
      <c r="E1922" s="936">
        <v>1</v>
      </c>
      <c r="F1922" s="947">
        <v>44439</v>
      </c>
      <c r="G1922" s="923">
        <v>7756.5930138719386</v>
      </c>
      <c r="H1922" s="929">
        <v>8.3333333333333332E-3</v>
      </c>
      <c r="I1922" s="929">
        <v>0.18333333333333332</v>
      </c>
      <c r="J1922" s="923">
        <v>6334.5509613287504</v>
      </c>
      <c r="K1922" s="922">
        <v>1</v>
      </c>
      <c r="L1922" s="923">
        <v>6334.5509613287504</v>
      </c>
      <c r="M1922" s="923">
        <f t="shared" si="29"/>
        <v>775.65930138719386</v>
      </c>
    </row>
    <row r="1923" spans="2:13" ht="75">
      <c r="B1923" s="921" t="s">
        <v>984</v>
      </c>
      <c r="C1923" s="921" t="s">
        <v>985</v>
      </c>
      <c r="D1923" s="922" t="s">
        <v>986</v>
      </c>
      <c r="E1923" s="936">
        <v>1</v>
      </c>
      <c r="F1923" s="947">
        <v>44439</v>
      </c>
      <c r="G1923" s="923">
        <v>456.60349305277197</v>
      </c>
      <c r="H1923" s="929">
        <v>8.3333333333333332E-3</v>
      </c>
      <c r="I1923" s="929">
        <v>0.18333333333333332</v>
      </c>
      <c r="J1923" s="923">
        <v>372.89285265976378</v>
      </c>
      <c r="K1923" s="922">
        <v>1</v>
      </c>
      <c r="L1923" s="923">
        <v>372.89285265976378</v>
      </c>
      <c r="M1923" s="923">
        <f t="shared" si="29"/>
        <v>45.660349305277201</v>
      </c>
    </row>
    <row r="1924" spans="2:13" ht="75">
      <c r="B1924" s="921" t="s">
        <v>984</v>
      </c>
      <c r="C1924" s="921" t="s">
        <v>985</v>
      </c>
      <c r="D1924" s="922" t="s">
        <v>986</v>
      </c>
      <c r="E1924" s="936">
        <v>1</v>
      </c>
      <c r="F1924" s="947">
        <v>44439</v>
      </c>
      <c r="G1924" s="923">
        <v>456.60349305277197</v>
      </c>
      <c r="H1924" s="929">
        <v>8.3333333333333332E-3</v>
      </c>
      <c r="I1924" s="929">
        <v>0.18333333333333332</v>
      </c>
      <c r="J1924" s="923">
        <v>372.89285265976378</v>
      </c>
      <c r="K1924" s="922">
        <v>1</v>
      </c>
      <c r="L1924" s="923">
        <v>372.89285265976378</v>
      </c>
      <c r="M1924" s="923">
        <f t="shared" si="29"/>
        <v>45.660349305277201</v>
      </c>
    </row>
    <row r="1925" spans="2:13" ht="75">
      <c r="B1925" s="921" t="s">
        <v>988</v>
      </c>
      <c r="C1925" s="921" t="s">
        <v>985</v>
      </c>
      <c r="D1925" s="922" t="s">
        <v>986</v>
      </c>
      <c r="E1925" s="936">
        <v>1</v>
      </c>
      <c r="F1925" s="947">
        <v>44439</v>
      </c>
      <c r="G1925" s="923">
        <v>4318.1033273101511</v>
      </c>
      <c r="H1925" s="929">
        <v>8.3333333333333332E-3</v>
      </c>
      <c r="I1925" s="929">
        <v>0.18333333333333332</v>
      </c>
      <c r="J1925" s="923">
        <v>3526.4510506366232</v>
      </c>
      <c r="K1925" s="922">
        <v>1</v>
      </c>
      <c r="L1925" s="923">
        <v>3526.4510506366232</v>
      </c>
      <c r="M1925" s="923">
        <f t="shared" si="29"/>
        <v>431.81033273101514</v>
      </c>
    </row>
    <row r="1926" spans="2:13" ht="75">
      <c r="B1926" s="921" t="s">
        <v>988</v>
      </c>
      <c r="C1926" s="921" t="s">
        <v>985</v>
      </c>
      <c r="D1926" s="922" t="s">
        <v>986</v>
      </c>
      <c r="E1926" s="936">
        <v>1</v>
      </c>
      <c r="F1926" s="947">
        <v>44439</v>
      </c>
      <c r="G1926" s="923">
        <v>13194.204611225461</v>
      </c>
      <c r="H1926" s="929">
        <v>8.3333333333333332E-3</v>
      </c>
      <c r="I1926" s="929">
        <v>0.18333333333333332</v>
      </c>
      <c r="J1926" s="923">
        <v>10775.26709916746</v>
      </c>
      <c r="K1926" s="922">
        <v>1</v>
      </c>
      <c r="L1926" s="923">
        <v>10775.26709916746</v>
      </c>
      <c r="M1926" s="923">
        <f t="shared" si="29"/>
        <v>1319.4204611225462</v>
      </c>
    </row>
    <row r="1927" spans="2:13" ht="75">
      <c r="B1927" s="921" t="s">
        <v>988</v>
      </c>
      <c r="C1927" s="921" t="s">
        <v>985</v>
      </c>
      <c r="D1927" s="922" t="s">
        <v>986</v>
      </c>
      <c r="E1927" s="936">
        <v>1</v>
      </c>
      <c r="F1927" s="947">
        <v>44439</v>
      </c>
      <c r="G1927" s="923">
        <v>4158.1735744468124</v>
      </c>
      <c r="H1927" s="929">
        <v>8.3333333333333332E-3</v>
      </c>
      <c r="I1927" s="929">
        <v>0.18333333333333332</v>
      </c>
      <c r="J1927" s="923">
        <v>3395.8417524648967</v>
      </c>
      <c r="K1927" s="922">
        <v>1</v>
      </c>
      <c r="L1927" s="923">
        <v>3395.8417524648967</v>
      </c>
      <c r="M1927" s="923">
        <f t="shared" si="29"/>
        <v>415.81735744468125</v>
      </c>
    </row>
    <row r="1928" spans="2:13" ht="75">
      <c r="B1928" s="921" t="s">
        <v>988</v>
      </c>
      <c r="C1928" s="921" t="s">
        <v>985</v>
      </c>
      <c r="D1928" s="922" t="s">
        <v>986</v>
      </c>
      <c r="E1928" s="936">
        <v>1</v>
      </c>
      <c r="F1928" s="947">
        <v>44439</v>
      </c>
      <c r="G1928" s="923">
        <v>9036.0310367786496</v>
      </c>
      <c r="H1928" s="929">
        <v>8.3333333333333332E-3</v>
      </c>
      <c r="I1928" s="929">
        <v>0.18333333333333332</v>
      </c>
      <c r="J1928" s="923">
        <v>7379.4253467025637</v>
      </c>
      <c r="K1928" s="922">
        <v>1</v>
      </c>
      <c r="L1928" s="923">
        <v>7379.4253467025637</v>
      </c>
      <c r="M1928" s="923">
        <f t="shared" si="29"/>
        <v>903.60310367786496</v>
      </c>
    </row>
    <row r="1929" spans="2:13" ht="75">
      <c r="B1929" s="921" t="s">
        <v>984</v>
      </c>
      <c r="C1929" s="921" t="s">
        <v>985</v>
      </c>
      <c r="D1929" s="922" t="s">
        <v>986</v>
      </c>
      <c r="E1929" s="936">
        <v>1</v>
      </c>
      <c r="F1929" s="947">
        <v>44439</v>
      </c>
      <c r="G1929" s="923">
        <v>456.60349305277197</v>
      </c>
      <c r="H1929" s="929">
        <v>8.3333333333333332E-3</v>
      </c>
      <c r="I1929" s="929">
        <v>0.18333333333333332</v>
      </c>
      <c r="J1929" s="923">
        <v>372.89285265976378</v>
      </c>
      <c r="K1929" s="922">
        <v>1</v>
      </c>
      <c r="L1929" s="923">
        <v>372.89285265976378</v>
      </c>
      <c r="M1929" s="923">
        <f t="shared" si="29"/>
        <v>45.660349305277201</v>
      </c>
    </row>
    <row r="1930" spans="2:13" ht="75">
      <c r="B1930" s="921" t="s">
        <v>984</v>
      </c>
      <c r="C1930" s="921" t="s">
        <v>985</v>
      </c>
      <c r="D1930" s="922" t="s">
        <v>986</v>
      </c>
      <c r="E1930" s="936">
        <v>1</v>
      </c>
      <c r="F1930" s="947">
        <v>44439</v>
      </c>
      <c r="G1930" s="923">
        <v>1826.4139722110879</v>
      </c>
      <c r="H1930" s="929">
        <v>8.3333333333333332E-3</v>
      </c>
      <c r="I1930" s="929">
        <v>0.18333333333333332</v>
      </c>
      <c r="J1930" s="923">
        <v>1491.5714106390551</v>
      </c>
      <c r="K1930" s="922">
        <v>1</v>
      </c>
      <c r="L1930" s="923">
        <v>1491.5714106390551</v>
      </c>
      <c r="M1930" s="923">
        <f t="shared" si="29"/>
        <v>182.6413972211088</v>
      </c>
    </row>
    <row r="1931" spans="2:13" ht="75">
      <c r="B1931" s="921" t="s">
        <v>988</v>
      </c>
      <c r="C1931" s="921" t="s">
        <v>985</v>
      </c>
      <c r="D1931" s="922" t="s">
        <v>986</v>
      </c>
      <c r="E1931" s="936">
        <v>1</v>
      </c>
      <c r="F1931" s="947">
        <v>44439</v>
      </c>
      <c r="G1931" s="923">
        <v>3518.4545629934564</v>
      </c>
      <c r="H1931" s="929">
        <v>8.3333333333333332E-3</v>
      </c>
      <c r="I1931" s="929">
        <v>0.18333333333333332</v>
      </c>
      <c r="J1931" s="923">
        <v>2873.4045597779896</v>
      </c>
      <c r="K1931" s="922">
        <v>1</v>
      </c>
      <c r="L1931" s="923">
        <v>2873.4045597779896</v>
      </c>
      <c r="M1931" s="923">
        <f t="shared" ref="M1931:M1994" si="30">IF(L1931=0,"",IF(I1931=100%,0,(H1931*12)*(G1931*E1931*K1931)))</f>
        <v>351.84545629934564</v>
      </c>
    </row>
    <row r="1932" spans="2:13" ht="75">
      <c r="B1932" s="921" t="s">
        <v>988</v>
      </c>
      <c r="C1932" s="921" t="s">
        <v>985</v>
      </c>
      <c r="D1932" s="922" t="s">
        <v>986</v>
      </c>
      <c r="E1932" s="936">
        <v>1</v>
      </c>
      <c r="F1932" s="947">
        <v>44439</v>
      </c>
      <c r="G1932" s="923">
        <v>6157.2954852385492</v>
      </c>
      <c r="H1932" s="929">
        <v>8.3333333333333332E-3</v>
      </c>
      <c r="I1932" s="929">
        <v>0.18333333333333332</v>
      </c>
      <c r="J1932" s="923">
        <v>5028.4579796114822</v>
      </c>
      <c r="K1932" s="922">
        <v>1</v>
      </c>
      <c r="L1932" s="923">
        <v>5028.4579796114822</v>
      </c>
      <c r="M1932" s="923">
        <f t="shared" si="30"/>
        <v>615.72954852385499</v>
      </c>
    </row>
    <row r="1933" spans="2:13" ht="75">
      <c r="B1933" s="921" t="s">
        <v>988</v>
      </c>
      <c r="C1933" s="921" t="s">
        <v>985</v>
      </c>
      <c r="D1933" s="922" t="s">
        <v>986</v>
      </c>
      <c r="E1933" s="936">
        <v>1</v>
      </c>
      <c r="F1933" s="947">
        <v>44439</v>
      </c>
      <c r="G1933" s="923">
        <v>2878.7355515401009</v>
      </c>
      <c r="H1933" s="929">
        <v>8.3333333333333332E-3</v>
      </c>
      <c r="I1933" s="929">
        <v>0.18333333333333332</v>
      </c>
      <c r="J1933" s="923">
        <v>2350.9673670910825</v>
      </c>
      <c r="K1933" s="922">
        <v>1</v>
      </c>
      <c r="L1933" s="923">
        <v>2350.9673670910825</v>
      </c>
      <c r="M1933" s="923">
        <f t="shared" si="30"/>
        <v>287.87355515401009</v>
      </c>
    </row>
    <row r="1934" spans="2:13" ht="75">
      <c r="B1934" s="921" t="s">
        <v>988</v>
      </c>
      <c r="C1934" s="921" t="s">
        <v>985</v>
      </c>
      <c r="D1934" s="922" t="s">
        <v>986</v>
      </c>
      <c r="E1934" s="936">
        <v>1</v>
      </c>
      <c r="F1934" s="947">
        <v>44439</v>
      </c>
      <c r="G1934" s="923">
        <v>4637.9628330368287</v>
      </c>
      <c r="H1934" s="929">
        <v>8.3333333333333332E-3</v>
      </c>
      <c r="I1934" s="929">
        <v>0.18333333333333332</v>
      </c>
      <c r="J1934" s="923">
        <v>3787.6696469800768</v>
      </c>
      <c r="K1934" s="922">
        <v>1</v>
      </c>
      <c r="L1934" s="923">
        <v>3787.6696469800768</v>
      </c>
      <c r="M1934" s="923">
        <f t="shared" si="30"/>
        <v>463.79628330368291</v>
      </c>
    </row>
    <row r="1935" spans="2:13" ht="75">
      <c r="B1935" s="921" t="s">
        <v>988</v>
      </c>
      <c r="C1935" s="921" t="s">
        <v>985</v>
      </c>
      <c r="D1935" s="922" t="s">
        <v>986</v>
      </c>
      <c r="E1935" s="936">
        <v>1</v>
      </c>
      <c r="F1935" s="947">
        <v>44439</v>
      </c>
      <c r="G1935" s="923">
        <v>79.964876431669467</v>
      </c>
      <c r="H1935" s="929">
        <v>8.3333333333333332E-3</v>
      </c>
      <c r="I1935" s="929">
        <v>0.18333333333333332</v>
      </c>
      <c r="J1935" s="923">
        <v>65.304649085863403</v>
      </c>
      <c r="K1935" s="922">
        <v>1</v>
      </c>
      <c r="L1935" s="923">
        <v>65.304649085863403</v>
      </c>
      <c r="M1935" s="923">
        <f t="shared" si="30"/>
        <v>7.9964876431669474</v>
      </c>
    </row>
    <row r="1936" spans="2:13" ht="75">
      <c r="B1936" s="921" t="s">
        <v>988</v>
      </c>
      <c r="C1936" s="921" t="s">
        <v>985</v>
      </c>
      <c r="D1936" s="922" t="s">
        <v>986</v>
      </c>
      <c r="E1936" s="936">
        <v>1</v>
      </c>
      <c r="F1936" s="947">
        <v>44439</v>
      </c>
      <c r="G1936" s="923">
        <v>11594.907082592073</v>
      </c>
      <c r="H1936" s="929">
        <v>8.3333333333333332E-3</v>
      </c>
      <c r="I1936" s="929">
        <v>0.18333333333333332</v>
      </c>
      <c r="J1936" s="923">
        <v>9469.1741174501931</v>
      </c>
      <c r="K1936" s="922">
        <v>1</v>
      </c>
      <c r="L1936" s="923">
        <v>9469.1741174501931</v>
      </c>
      <c r="M1936" s="923">
        <f t="shared" si="30"/>
        <v>1159.4907082592074</v>
      </c>
    </row>
    <row r="1937" spans="2:13" ht="75">
      <c r="B1937" s="921" t="s">
        <v>988</v>
      </c>
      <c r="C1937" s="921" t="s">
        <v>985</v>
      </c>
      <c r="D1937" s="922" t="s">
        <v>986</v>
      </c>
      <c r="E1937" s="936">
        <v>1</v>
      </c>
      <c r="F1937" s="947">
        <v>44439</v>
      </c>
      <c r="G1937" s="923">
        <v>19271.535220032343</v>
      </c>
      <c r="H1937" s="929">
        <v>8.3333333333333332E-3</v>
      </c>
      <c r="I1937" s="929">
        <v>0.18333333333333332</v>
      </c>
      <c r="J1937" s="923">
        <v>15738.42042969308</v>
      </c>
      <c r="K1937" s="922">
        <v>1</v>
      </c>
      <c r="L1937" s="923">
        <v>15738.42042969308</v>
      </c>
      <c r="M1937" s="923">
        <f t="shared" si="30"/>
        <v>1927.1535220032345</v>
      </c>
    </row>
    <row r="1938" spans="2:13" ht="75">
      <c r="B1938" s="921" t="s">
        <v>988</v>
      </c>
      <c r="C1938" s="921" t="s">
        <v>985</v>
      </c>
      <c r="D1938" s="922" t="s">
        <v>986</v>
      </c>
      <c r="E1938" s="936">
        <v>1</v>
      </c>
      <c r="F1938" s="947">
        <v>44439</v>
      </c>
      <c r="G1938" s="923">
        <v>6077.3306088068794</v>
      </c>
      <c r="H1938" s="929">
        <v>8.3333333333333332E-3</v>
      </c>
      <c r="I1938" s="929">
        <v>0.18333333333333332</v>
      </c>
      <c r="J1938" s="923">
        <v>4963.153330525618</v>
      </c>
      <c r="K1938" s="922">
        <v>1</v>
      </c>
      <c r="L1938" s="923">
        <v>4963.153330525618</v>
      </c>
      <c r="M1938" s="923">
        <f t="shared" si="30"/>
        <v>607.73306088068796</v>
      </c>
    </row>
    <row r="1939" spans="2:13" ht="75">
      <c r="B1939" s="921" t="s">
        <v>988</v>
      </c>
      <c r="C1939" s="921" t="s">
        <v>985</v>
      </c>
      <c r="D1939" s="922" t="s">
        <v>986</v>
      </c>
      <c r="E1939" s="936">
        <v>1</v>
      </c>
      <c r="F1939" s="947">
        <v>44439</v>
      </c>
      <c r="G1939" s="923">
        <v>3598.4194394251258</v>
      </c>
      <c r="H1939" s="929">
        <v>8.3333333333333332E-3</v>
      </c>
      <c r="I1939" s="929">
        <v>0.18333333333333332</v>
      </c>
      <c r="J1939" s="923">
        <v>2938.7092088638528</v>
      </c>
      <c r="K1939" s="922">
        <v>1</v>
      </c>
      <c r="L1939" s="923">
        <v>2938.7092088638528</v>
      </c>
      <c r="M1939" s="923">
        <f t="shared" si="30"/>
        <v>359.84194394251261</v>
      </c>
    </row>
    <row r="1940" spans="2:13" ht="75">
      <c r="B1940" s="921" t="s">
        <v>984</v>
      </c>
      <c r="C1940" s="921" t="s">
        <v>985</v>
      </c>
      <c r="D1940" s="922" t="s">
        <v>986</v>
      </c>
      <c r="E1940" s="936">
        <v>1</v>
      </c>
      <c r="F1940" s="947">
        <v>44439</v>
      </c>
      <c r="G1940" s="923">
        <v>456.60349305277197</v>
      </c>
      <c r="H1940" s="929">
        <v>8.3333333333333332E-3</v>
      </c>
      <c r="I1940" s="929">
        <v>0.18333333333333332</v>
      </c>
      <c r="J1940" s="923">
        <v>372.89285265976378</v>
      </c>
      <c r="K1940" s="922">
        <v>1</v>
      </c>
      <c r="L1940" s="923">
        <v>372.89285265976378</v>
      </c>
      <c r="M1940" s="923">
        <f t="shared" si="30"/>
        <v>45.660349305277201</v>
      </c>
    </row>
    <row r="1941" spans="2:13" ht="75">
      <c r="B1941" s="921" t="s">
        <v>987</v>
      </c>
      <c r="C1941" s="921" t="s">
        <v>985</v>
      </c>
      <c r="D1941" s="922" t="s">
        <v>986</v>
      </c>
      <c r="E1941" s="936">
        <v>1</v>
      </c>
      <c r="F1941" s="947">
        <v>44439</v>
      </c>
      <c r="G1941" s="923">
        <v>1485.0961212969503</v>
      </c>
      <c r="H1941" s="929">
        <v>8.3333333333333332E-3</v>
      </c>
      <c r="I1941" s="929">
        <v>0.18333333333333332</v>
      </c>
      <c r="J1941" s="923">
        <v>1212.828499059176</v>
      </c>
      <c r="K1941" s="922">
        <v>1</v>
      </c>
      <c r="L1941" s="923">
        <v>1212.828499059176</v>
      </c>
      <c r="M1941" s="923">
        <f t="shared" si="30"/>
        <v>148.50961212969503</v>
      </c>
    </row>
    <row r="1942" spans="2:13" ht="75">
      <c r="B1942" s="921" t="s">
        <v>992</v>
      </c>
      <c r="C1942" s="921" t="s">
        <v>985</v>
      </c>
      <c r="D1942" s="922" t="s">
        <v>986</v>
      </c>
      <c r="E1942" s="936">
        <v>1</v>
      </c>
      <c r="F1942" s="947">
        <v>44439</v>
      </c>
      <c r="G1942" s="923">
        <v>2221.5984914920018</v>
      </c>
      <c r="H1942" s="929">
        <v>8.3333333333333332E-3</v>
      </c>
      <c r="I1942" s="929">
        <v>0.18333333333333332</v>
      </c>
      <c r="J1942" s="923">
        <v>1814.3054347184682</v>
      </c>
      <c r="K1942" s="922">
        <v>1</v>
      </c>
      <c r="L1942" s="923">
        <v>1814.3054347184682</v>
      </c>
      <c r="M1942" s="923">
        <f t="shared" si="30"/>
        <v>222.1598491492002</v>
      </c>
    </row>
    <row r="1943" spans="2:13" ht="75">
      <c r="B1943" s="921" t="s">
        <v>988</v>
      </c>
      <c r="C1943" s="921" t="s">
        <v>985</v>
      </c>
      <c r="D1943" s="922" t="s">
        <v>986</v>
      </c>
      <c r="E1943" s="936">
        <v>1</v>
      </c>
      <c r="F1943" s="947">
        <v>44439</v>
      </c>
      <c r="G1943" s="923">
        <v>13673.993869815478</v>
      </c>
      <c r="H1943" s="929">
        <v>8.3333333333333332E-3</v>
      </c>
      <c r="I1943" s="929">
        <v>0.18333333333333332</v>
      </c>
      <c r="J1943" s="923">
        <v>11167.09499368264</v>
      </c>
      <c r="K1943" s="922">
        <v>1</v>
      </c>
      <c r="L1943" s="923">
        <v>11167.09499368264</v>
      </c>
      <c r="M1943" s="923">
        <f t="shared" si="30"/>
        <v>1367.3993869815479</v>
      </c>
    </row>
    <row r="1944" spans="2:13" ht="75">
      <c r="B1944" s="921" t="s">
        <v>988</v>
      </c>
      <c r="C1944" s="921" t="s">
        <v>985</v>
      </c>
      <c r="D1944" s="922" t="s">
        <v>986</v>
      </c>
      <c r="E1944" s="936">
        <v>1</v>
      </c>
      <c r="F1944" s="947">
        <v>44439</v>
      </c>
      <c r="G1944" s="923">
        <v>16552.72942135558</v>
      </c>
      <c r="H1944" s="929">
        <v>8.3333333333333332E-3</v>
      </c>
      <c r="I1944" s="929">
        <v>0.18333333333333332</v>
      </c>
      <c r="J1944" s="923">
        <v>13518.062360773723</v>
      </c>
      <c r="K1944" s="922">
        <v>1</v>
      </c>
      <c r="L1944" s="923">
        <v>13518.062360773723</v>
      </c>
      <c r="M1944" s="923">
        <f t="shared" si="30"/>
        <v>1655.272942135558</v>
      </c>
    </row>
    <row r="1945" spans="2:13" ht="75">
      <c r="B1945" s="921" t="s">
        <v>988</v>
      </c>
      <c r="C1945" s="921" t="s">
        <v>985</v>
      </c>
      <c r="D1945" s="922" t="s">
        <v>986</v>
      </c>
      <c r="E1945" s="936">
        <v>1</v>
      </c>
      <c r="F1945" s="947">
        <v>44439</v>
      </c>
      <c r="G1945" s="923">
        <v>7836.5578903036076</v>
      </c>
      <c r="H1945" s="929">
        <v>8.3333333333333332E-3</v>
      </c>
      <c r="I1945" s="929">
        <v>0.18333333333333332</v>
      </c>
      <c r="J1945" s="923">
        <v>6399.8556104146128</v>
      </c>
      <c r="K1945" s="922">
        <v>1</v>
      </c>
      <c r="L1945" s="923">
        <v>6399.8556104146128</v>
      </c>
      <c r="M1945" s="923">
        <f t="shared" si="30"/>
        <v>783.65578903036078</v>
      </c>
    </row>
    <row r="1946" spans="2:13" ht="75">
      <c r="B1946" s="921" t="s">
        <v>988</v>
      </c>
      <c r="C1946" s="921" t="s">
        <v>985</v>
      </c>
      <c r="D1946" s="922" t="s">
        <v>986</v>
      </c>
      <c r="E1946" s="936">
        <v>1</v>
      </c>
      <c r="F1946" s="947">
        <v>44439</v>
      </c>
      <c r="G1946" s="923">
        <v>9036.0310367786496</v>
      </c>
      <c r="H1946" s="929">
        <v>8.3333333333333332E-3</v>
      </c>
      <c r="I1946" s="929">
        <v>0.18333333333333332</v>
      </c>
      <c r="J1946" s="923">
        <v>7379.4253467025637</v>
      </c>
      <c r="K1946" s="922">
        <v>1</v>
      </c>
      <c r="L1946" s="923">
        <v>7379.4253467025637</v>
      </c>
      <c r="M1946" s="923">
        <f t="shared" si="30"/>
        <v>903.60310367786496</v>
      </c>
    </row>
    <row r="1947" spans="2:13" ht="75">
      <c r="B1947" s="921" t="s">
        <v>984</v>
      </c>
      <c r="C1947" s="921" t="s">
        <v>985</v>
      </c>
      <c r="D1947" s="922" t="s">
        <v>986</v>
      </c>
      <c r="E1947" s="936">
        <v>1</v>
      </c>
      <c r="F1947" s="947">
        <v>44439</v>
      </c>
      <c r="G1947" s="923">
        <v>913.20698610554393</v>
      </c>
      <c r="H1947" s="929">
        <v>8.3333333333333332E-3</v>
      </c>
      <c r="I1947" s="929">
        <v>0.18333333333333332</v>
      </c>
      <c r="J1947" s="923">
        <v>745.78570531952755</v>
      </c>
      <c r="K1947" s="922">
        <v>1</v>
      </c>
      <c r="L1947" s="923">
        <v>745.78570531952755</v>
      </c>
      <c r="M1947" s="923">
        <f t="shared" si="30"/>
        <v>91.320698610554402</v>
      </c>
    </row>
    <row r="1948" spans="2:13" ht="75">
      <c r="B1948" s="921" t="s">
        <v>984</v>
      </c>
      <c r="C1948" s="921" t="s">
        <v>985</v>
      </c>
      <c r="D1948" s="922" t="s">
        <v>986</v>
      </c>
      <c r="E1948" s="936">
        <v>1</v>
      </c>
      <c r="F1948" s="947">
        <v>44439</v>
      </c>
      <c r="G1948" s="923">
        <v>1369.810479158316</v>
      </c>
      <c r="H1948" s="929">
        <v>8.3333333333333332E-3</v>
      </c>
      <c r="I1948" s="929">
        <v>0.18333333333333332</v>
      </c>
      <c r="J1948" s="923">
        <v>1118.6785579792913</v>
      </c>
      <c r="K1948" s="922">
        <v>1</v>
      </c>
      <c r="L1948" s="923">
        <v>1118.6785579792913</v>
      </c>
      <c r="M1948" s="923">
        <f t="shared" si="30"/>
        <v>136.9810479158316</v>
      </c>
    </row>
    <row r="1949" spans="2:13" ht="75">
      <c r="B1949" s="921" t="s">
        <v>987</v>
      </c>
      <c r="C1949" s="921" t="s">
        <v>985</v>
      </c>
      <c r="D1949" s="922" t="s">
        <v>986</v>
      </c>
      <c r="E1949" s="936">
        <v>1</v>
      </c>
      <c r="F1949" s="947">
        <v>44439</v>
      </c>
      <c r="G1949" s="923">
        <v>1485.0961212969503</v>
      </c>
      <c r="H1949" s="929">
        <v>8.3333333333333332E-3</v>
      </c>
      <c r="I1949" s="929">
        <v>0.18333333333333332</v>
      </c>
      <c r="J1949" s="923">
        <v>1212.828499059176</v>
      </c>
      <c r="K1949" s="922">
        <v>1</v>
      </c>
      <c r="L1949" s="923">
        <v>1212.828499059176</v>
      </c>
      <c r="M1949" s="923">
        <f t="shared" si="30"/>
        <v>148.50961212969503</v>
      </c>
    </row>
    <row r="1950" spans="2:13" ht="75">
      <c r="B1950" s="921" t="s">
        <v>990</v>
      </c>
      <c r="C1950" s="921" t="s">
        <v>985</v>
      </c>
      <c r="D1950" s="922" t="s">
        <v>986</v>
      </c>
      <c r="E1950" s="936">
        <v>1</v>
      </c>
      <c r="F1950" s="947">
        <v>44439</v>
      </c>
      <c r="G1950" s="923">
        <v>4180.4727034651842</v>
      </c>
      <c r="H1950" s="929">
        <v>8.3333333333333332E-3</v>
      </c>
      <c r="I1950" s="929">
        <v>0.18333333333333332</v>
      </c>
      <c r="J1950" s="923">
        <v>3414.0527078299006</v>
      </c>
      <c r="K1950" s="922">
        <v>1</v>
      </c>
      <c r="L1950" s="923">
        <v>3414.0527078299006</v>
      </c>
      <c r="M1950" s="923">
        <f t="shared" si="30"/>
        <v>418.04727034651842</v>
      </c>
    </row>
    <row r="1951" spans="2:13" ht="75">
      <c r="B1951" s="921" t="s">
        <v>988</v>
      </c>
      <c r="C1951" s="921" t="s">
        <v>985</v>
      </c>
      <c r="D1951" s="922" t="s">
        <v>986</v>
      </c>
      <c r="E1951" s="936">
        <v>1</v>
      </c>
      <c r="F1951" s="947">
        <v>44439</v>
      </c>
      <c r="G1951" s="923">
        <v>159.92975286333893</v>
      </c>
      <c r="H1951" s="929">
        <v>8.3333333333333332E-3</v>
      </c>
      <c r="I1951" s="929">
        <v>0.18333333333333332</v>
      </c>
      <c r="J1951" s="923">
        <v>130.60929817172681</v>
      </c>
      <c r="K1951" s="922">
        <v>1</v>
      </c>
      <c r="L1951" s="923">
        <v>130.60929817172681</v>
      </c>
      <c r="M1951" s="923">
        <f t="shared" si="30"/>
        <v>15.992975286333895</v>
      </c>
    </row>
    <row r="1952" spans="2:13" ht="75">
      <c r="B1952" s="921" t="s">
        <v>988</v>
      </c>
      <c r="C1952" s="921" t="s">
        <v>985</v>
      </c>
      <c r="D1952" s="922" t="s">
        <v>986</v>
      </c>
      <c r="E1952" s="936">
        <v>1</v>
      </c>
      <c r="F1952" s="947">
        <v>44439</v>
      </c>
      <c r="G1952" s="923">
        <v>14873.46701629052</v>
      </c>
      <c r="H1952" s="929">
        <v>8.3333333333333332E-3</v>
      </c>
      <c r="I1952" s="929">
        <v>0.18333333333333332</v>
      </c>
      <c r="J1952" s="923">
        <v>12146.664729970591</v>
      </c>
      <c r="K1952" s="922">
        <v>1</v>
      </c>
      <c r="L1952" s="923">
        <v>12146.664729970591</v>
      </c>
      <c r="M1952" s="923">
        <f t="shared" si="30"/>
        <v>1487.3467016290522</v>
      </c>
    </row>
    <row r="1953" spans="2:13" ht="75">
      <c r="B1953" s="921" t="s">
        <v>988</v>
      </c>
      <c r="C1953" s="921" t="s">
        <v>985</v>
      </c>
      <c r="D1953" s="922" t="s">
        <v>986</v>
      </c>
      <c r="E1953" s="936">
        <v>1</v>
      </c>
      <c r="F1953" s="947">
        <v>44439</v>
      </c>
      <c r="G1953" s="923">
        <v>9755.7149246636745</v>
      </c>
      <c r="H1953" s="929">
        <v>8.3333333333333332E-3</v>
      </c>
      <c r="I1953" s="929">
        <v>0.18333333333333332</v>
      </c>
      <c r="J1953" s="923">
        <v>7967.1671884753341</v>
      </c>
      <c r="K1953" s="922">
        <v>1</v>
      </c>
      <c r="L1953" s="923">
        <v>7967.1671884753341</v>
      </c>
      <c r="M1953" s="923">
        <f t="shared" si="30"/>
        <v>975.57149246636754</v>
      </c>
    </row>
    <row r="1954" spans="2:13" ht="75">
      <c r="B1954" s="921" t="s">
        <v>988</v>
      </c>
      <c r="C1954" s="921" t="s">
        <v>985</v>
      </c>
      <c r="D1954" s="922" t="s">
        <v>986</v>
      </c>
      <c r="E1954" s="936">
        <v>1</v>
      </c>
      <c r="F1954" s="947">
        <v>44439</v>
      </c>
      <c r="G1954" s="923">
        <v>30466.617920466066</v>
      </c>
      <c r="H1954" s="929">
        <v>8.3333333333333332E-3</v>
      </c>
      <c r="I1954" s="929">
        <v>0.18333333333333332</v>
      </c>
      <c r="J1954" s="923">
        <v>24881.071301713953</v>
      </c>
      <c r="K1954" s="922">
        <v>1</v>
      </c>
      <c r="L1954" s="923">
        <v>24881.071301713953</v>
      </c>
      <c r="M1954" s="923">
        <f t="shared" si="30"/>
        <v>3046.6617920466069</v>
      </c>
    </row>
    <row r="1955" spans="2:13" ht="75">
      <c r="B1955" s="921" t="s">
        <v>988</v>
      </c>
      <c r="C1955" s="921" t="s">
        <v>985</v>
      </c>
      <c r="D1955" s="922" t="s">
        <v>986</v>
      </c>
      <c r="E1955" s="936">
        <v>1</v>
      </c>
      <c r="F1955" s="947">
        <v>44439</v>
      </c>
      <c r="G1955" s="923">
        <v>9355.8905425053272</v>
      </c>
      <c r="H1955" s="929">
        <v>8.3333333333333332E-3</v>
      </c>
      <c r="I1955" s="929">
        <v>0.18333333333333332</v>
      </c>
      <c r="J1955" s="923">
        <v>7640.6439430460177</v>
      </c>
      <c r="K1955" s="922">
        <v>1</v>
      </c>
      <c r="L1955" s="923">
        <v>7640.6439430460177</v>
      </c>
      <c r="M1955" s="923">
        <f t="shared" si="30"/>
        <v>935.58905425053274</v>
      </c>
    </row>
    <row r="1956" spans="2:13" ht="75">
      <c r="B1956" s="921" t="s">
        <v>988</v>
      </c>
      <c r="C1956" s="921" t="s">
        <v>985</v>
      </c>
      <c r="D1956" s="922" t="s">
        <v>986</v>
      </c>
      <c r="E1956" s="936">
        <v>1</v>
      </c>
      <c r="F1956" s="947">
        <v>44439</v>
      </c>
      <c r="G1956" s="923">
        <v>1199.4731464750421</v>
      </c>
      <c r="H1956" s="929">
        <v>8.3333333333333332E-3</v>
      </c>
      <c r="I1956" s="929">
        <v>0.18333333333333332</v>
      </c>
      <c r="J1956" s="923">
        <v>979.56973628795106</v>
      </c>
      <c r="K1956" s="922">
        <v>1</v>
      </c>
      <c r="L1956" s="923">
        <v>979.56973628795106</v>
      </c>
      <c r="M1956" s="923">
        <f t="shared" si="30"/>
        <v>119.94731464750421</v>
      </c>
    </row>
    <row r="1957" spans="2:13" ht="75">
      <c r="B1957" s="921" t="s">
        <v>988</v>
      </c>
      <c r="C1957" s="921" t="s">
        <v>985</v>
      </c>
      <c r="D1957" s="922" t="s">
        <v>986</v>
      </c>
      <c r="E1957" s="936">
        <v>1</v>
      </c>
      <c r="F1957" s="947">
        <v>44439</v>
      </c>
      <c r="G1957" s="923">
        <v>2958.7004279717703</v>
      </c>
      <c r="H1957" s="929">
        <v>8.3333333333333332E-3</v>
      </c>
      <c r="I1957" s="929">
        <v>0.18333333333333332</v>
      </c>
      <c r="J1957" s="923">
        <v>2416.2720161769457</v>
      </c>
      <c r="K1957" s="922">
        <v>1</v>
      </c>
      <c r="L1957" s="923">
        <v>2416.2720161769457</v>
      </c>
      <c r="M1957" s="923">
        <f t="shared" si="30"/>
        <v>295.87004279717706</v>
      </c>
    </row>
    <row r="1958" spans="2:13" ht="75">
      <c r="B1958" s="921" t="s">
        <v>988</v>
      </c>
      <c r="C1958" s="921" t="s">
        <v>985</v>
      </c>
      <c r="D1958" s="922" t="s">
        <v>986</v>
      </c>
      <c r="E1958" s="936">
        <v>1</v>
      </c>
      <c r="F1958" s="947">
        <v>44439</v>
      </c>
      <c r="G1958" s="923">
        <v>159.92975286333893</v>
      </c>
      <c r="H1958" s="929">
        <v>8.3333333333333332E-3</v>
      </c>
      <c r="I1958" s="929">
        <v>0.18333333333333332</v>
      </c>
      <c r="J1958" s="923">
        <v>130.60929817172681</v>
      </c>
      <c r="K1958" s="922">
        <v>1</v>
      </c>
      <c r="L1958" s="923">
        <v>130.60929817172681</v>
      </c>
      <c r="M1958" s="923">
        <f t="shared" si="30"/>
        <v>15.992975286333895</v>
      </c>
    </row>
    <row r="1959" spans="2:13" ht="75">
      <c r="B1959" s="921" t="s">
        <v>984</v>
      </c>
      <c r="C1959" s="921" t="s">
        <v>985</v>
      </c>
      <c r="D1959" s="922" t="s">
        <v>986</v>
      </c>
      <c r="E1959" s="936">
        <v>1</v>
      </c>
      <c r="F1959" s="947">
        <v>44439</v>
      </c>
      <c r="G1959" s="923">
        <v>1369.810479158316</v>
      </c>
      <c r="H1959" s="929">
        <v>8.3333333333333332E-3</v>
      </c>
      <c r="I1959" s="929">
        <v>0.18333333333333332</v>
      </c>
      <c r="J1959" s="923">
        <v>1118.6785579792913</v>
      </c>
      <c r="K1959" s="922">
        <v>1</v>
      </c>
      <c r="L1959" s="923">
        <v>1118.6785579792913</v>
      </c>
      <c r="M1959" s="923">
        <f t="shared" si="30"/>
        <v>136.9810479158316</v>
      </c>
    </row>
    <row r="1960" spans="2:13" ht="75">
      <c r="B1960" s="921" t="s">
        <v>988</v>
      </c>
      <c r="C1960" s="921" t="s">
        <v>985</v>
      </c>
      <c r="D1960" s="922" t="s">
        <v>986</v>
      </c>
      <c r="E1960" s="936">
        <v>1</v>
      </c>
      <c r="F1960" s="947">
        <v>44439</v>
      </c>
      <c r="G1960" s="923">
        <v>79.964876431669467</v>
      </c>
      <c r="H1960" s="929">
        <v>8.3333333333333332E-3</v>
      </c>
      <c r="I1960" s="929">
        <v>0.18333333333333332</v>
      </c>
      <c r="J1960" s="923">
        <v>65.304649085863403</v>
      </c>
      <c r="K1960" s="922">
        <v>1</v>
      </c>
      <c r="L1960" s="923">
        <v>65.304649085863403</v>
      </c>
      <c r="M1960" s="923">
        <f t="shared" si="30"/>
        <v>7.9964876431669474</v>
      </c>
    </row>
    <row r="1961" spans="2:13" ht="75">
      <c r="B1961" s="921" t="s">
        <v>988</v>
      </c>
      <c r="C1961" s="921" t="s">
        <v>985</v>
      </c>
      <c r="D1961" s="922" t="s">
        <v>986</v>
      </c>
      <c r="E1961" s="936">
        <v>1</v>
      </c>
      <c r="F1961" s="947">
        <v>44439</v>
      </c>
      <c r="G1961" s="923">
        <v>20790.867872234063</v>
      </c>
      <c r="H1961" s="929">
        <v>8.3333333333333332E-3</v>
      </c>
      <c r="I1961" s="929">
        <v>0.18333333333333332</v>
      </c>
      <c r="J1961" s="923">
        <v>16979.208762324484</v>
      </c>
      <c r="K1961" s="922">
        <v>1</v>
      </c>
      <c r="L1961" s="923">
        <v>16979.208762324484</v>
      </c>
      <c r="M1961" s="923">
        <f t="shared" si="30"/>
        <v>2079.0867872234062</v>
      </c>
    </row>
    <row r="1962" spans="2:13" ht="75">
      <c r="B1962" s="921" t="s">
        <v>988</v>
      </c>
      <c r="C1962" s="921" t="s">
        <v>985</v>
      </c>
      <c r="D1962" s="922" t="s">
        <v>986</v>
      </c>
      <c r="E1962" s="936">
        <v>1</v>
      </c>
      <c r="F1962" s="947">
        <v>44439</v>
      </c>
      <c r="G1962" s="923">
        <v>23109.849288752477</v>
      </c>
      <c r="H1962" s="929">
        <v>8.3333333333333332E-3</v>
      </c>
      <c r="I1962" s="929">
        <v>0.18333333333333332</v>
      </c>
      <c r="J1962" s="923">
        <v>18873.043585814521</v>
      </c>
      <c r="K1962" s="922">
        <v>1</v>
      </c>
      <c r="L1962" s="923">
        <v>18873.043585814521</v>
      </c>
      <c r="M1962" s="923">
        <f t="shared" si="30"/>
        <v>2310.984928875248</v>
      </c>
    </row>
    <row r="1963" spans="2:13" ht="75">
      <c r="B1963" s="921" t="s">
        <v>988</v>
      </c>
      <c r="C1963" s="921" t="s">
        <v>985</v>
      </c>
      <c r="D1963" s="922" t="s">
        <v>986</v>
      </c>
      <c r="E1963" s="936">
        <v>1</v>
      </c>
      <c r="F1963" s="947">
        <v>44439</v>
      </c>
      <c r="G1963" s="923">
        <v>9195.9607896419893</v>
      </c>
      <c r="H1963" s="929">
        <v>8.3333333333333332E-3</v>
      </c>
      <c r="I1963" s="929">
        <v>0.18333333333333332</v>
      </c>
      <c r="J1963" s="923">
        <v>7510.0346448742912</v>
      </c>
      <c r="K1963" s="922">
        <v>1</v>
      </c>
      <c r="L1963" s="923">
        <v>7510.0346448742912</v>
      </c>
      <c r="M1963" s="923">
        <f t="shared" si="30"/>
        <v>919.59607896419902</v>
      </c>
    </row>
    <row r="1964" spans="2:13" ht="75">
      <c r="B1964" s="921" t="s">
        <v>988</v>
      </c>
      <c r="C1964" s="921" t="s">
        <v>985</v>
      </c>
      <c r="D1964" s="922" t="s">
        <v>986</v>
      </c>
      <c r="E1964" s="936">
        <v>1</v>
      </c>
      <c r="F1964" s="947">
        <v>44439</v>
      </c>
      <c r="G1964" s="923">
        <v>25348.865828839222</v>
      </c>
      <c r="H1964" s="929">
        <v>8.3333333333333332E-3</v>
      </c>
      <c r="I1964" s="929">
        <v>0.18333333333333332</v>
      </c>
      <c r="J1964" s="923">
        <v>20701.5737602187</v>
      </c>
      <c r="K1964" s="922">
        <v>1</v>
      </c>
      <c r="L1964" s="923">
        <v>20701.5737602187</v>
      </c>
      <c r="M1964" s="923">
        <f t="shared" si="30"/>
        <v>2534.8865828839225</v>
      </c>
    </row>
    <row r="1965" spans="2:13" ht="75">
      <c r="B1965" s="921" t="s">
        <v>988</v>
      </c>
      <c r="C1965" s="921" t="s">
        <v>985</v>
      </c>
      <c r="D1965" s="922" t="s">
        <v>986</v>
      </c>
      <c r="E1965" s="936">
        <v>1</v>
      </c>
      <c r="F1965" s="947">
        <v>44439</v>
      </c>
      <c r="G1965" s="923">
        <v>79.964876431669467</v>
      </c>
      <c r="H1965" s="929">
        <v>8.3333333333333332E-3</v>
      </c>
      <c r="I1965" s="929">
        <v>0.18333333333333332</v>
      </c>
      <c r="J1965" s="923">
        <v>65.304649085863403</v>
      </c>
      <c r="K1965" s="922">
        <v>1</v>
      </c>
      <c r="L1965" s="923">
        <v>65.304649085863403</v>
      </c>
      <c r="M1965" s="923">
        <f t="shared" si="30"/>
        <v>7.9964876431669474</v>
      </c>
    </row>
    <row r="1966" spans="2:13" ht="75">
      <c r="B1966" s="921" t="s">
        <v>984</v>
      </c>
      <c r="C1966" s="921" t="s">
        <v>985</v>
      </c>
      <c r="D1966" s="922" t="s">
        <v>986</v>
      </c>
      <c r="E1966" s="936">
        <v>1</v>
      </c>
      <c r="F1966" s="947">
        <v>44439</v>
      </c>
      <c r="G1966" s="923">
        <v>456.60349305277197</v>
      </c>
      <c r="H1966" s="929">
        <v>8.3333333333333332E-3</v>
      </c>
      <c r="I1966" s="929">
        <v>0.18333333333333332</v>
      </c>
      <c r="J1966" s="923">
        <v>372.89285265976378</v>
      </c>
      <c r="K1966" s="922">
        <v>1</v>
      </c>
      <c r="L1966" s="923">
        <v>372.89285265976378</v>
      </c>
      <c r="M1966" s="923">
        <f t="shared" si="30"/>
        <v>45.660349305277201</v>
      </c>
    </row>
    <row r="1967" spans="2:13" ht="75">
      <c r="B1967" s="921" t="s">
        <v>987</v>
      </c>
      <c r="C1967" s="921" t="s">
        <v>985</v>
      </c>
      <c r="D1967" s="922" t="s">
        <v>986</v>
      </c>
      <c r="E1967" s="936">
        <v>1</v>
      </c>
      <c r="F1967" s="947">
        <v>44439</v>
      </c>
      <c r="G1967" s="923">
        <v>1485.0961212969503</v>
      </c>
      <c r="H1967" s="929">
        <v>8.3333333333333332E-3</v>
      </c>
      <c r="I1967" s="929">
        <v>0.18333333333333332</v>
      </c>
      <c r="J1967" s="923">
        <v>1212.828499059176</v>
      </c>
      <c r="K1967" s="922">
        <v>1</v>
      </c>
      <c r="L1967" s="923">
        <v>1212.828499059176</v>
      </c>
      <c r="M1967" s="923">
        <f t="shared" si="30"/>
        <v>148.50961212969503</v>
      </c>
    </row>
    <row r="1968" spans="2:13" ht="75">
      <c r="B1968" s="921" t="s">
        <v>987</v>
      </c>
      <c r="C1968" s="921" t="s">
        <v>985</v>
      </c>
      <c r="D1968" s="922" t="s">
        <v>986</v>
      </c>
      <c r="E1968" s="936">
        <v>1</v>
      </c>
      <c r="F1968" s="947">
        <v>44439</v>
      </c>
      <c r="G1968" s="923">
        <v>1485.0961212969503</v>
      </c>
      <c r="H1968" s="929">
        <v>8.3333333333333332E-3</v>
      </c>
      <c r="I1968" s="929">
        <v>0.18333333333333332</v>
      </c>
      <c r="J1968" s="923">
        <v>1212.828499059176</v>
      </c>
      <c r="K1968" s="922">
        <v>1</v>
      </c>
      <c r="L1968" s="923">
        <v>1212.828499059176</v>
      </c>
      <c r="M1968" s="923">
        <f t="shared" si="30"/>
        <v>148.50961212969503</v>
      </c>
    </row>
    <row r="1969" spans="2:13" ht="75">
      <c r="B1969" s="921" t="s">
        <v>988</v>
      </c>
      <c r="C1969" s="921" t="s">
        <v>985</v>
      </c>
      <c r="D1969" s="922" t="s">
        <v>986</v>
      </c>
      <c r="E1969" s="936">
        <v>1</v>
      </c>
      <c r="F1969" s="947">
        <v>44439</v>
      </c>
      <c r="G1969" s="923">
        <v>2558.8760458134229</v>
      </c>
      <c r="H1969" s="929">
        <v>8.3333333333333332E-3</v>
      </c>
      <c r="I1969" s="929">
        <v>0.18333333333333332</v>
      </c>
      <c r="J1969" s="923">
        <v>2089.7487707476289</v>
      </c>
      <c r="K1969" s="922">
        <v>1</v>
      </c>
      <c r="L1969" s="923">
        <v>2089.7487707476289</v>
      </c>
      <c r="M1969" s="923">
        <f t="shared" si="30"/>
        <v>255.88760458134232</v>
      </c>
    </row>
    <row r="1970" spans="2:13" ht="75">
      <c r="B1970" s="921" t="s">
        <v>988</v>
      </c>
      <c r="C1970" s="921" t="s">
        <v>985</v>
      </c>
      <c r="D1970" s="922" t="s">
        <v>986</v>
      </c>
      <c r="E1970" s="936">
        <v>1</v>
      </c>
      <c r="F1970" s="947">
        <v>44439</v>
      </c>
      <c r="G1970" s="923">
        <v>11594.907082592073</v>
      </c>
      <c r="H1970" s="929">
        <v>8.3333333333333332E-3</v>
      </c>
      <c r="I1970" s="929">
        <v>0.18333333333333332</v>
      </c>
      <c r="J1970" s="923">
        <v>9469.1741174501931</v>
      </c>
      <c r="K1970" s="922">
        <v>1</v>
      </c>
      <c r="L1970" s="923">
        <v>9469.1741174501931</v>
      </c>
      <c r="M1970" s="923">
        <f t="shared" si="30"/>
        <v>1159.4907082592074</v>
      </c>
    </row>
    <row r="1971" spans="2:13" ht="75">
      <c r="B1971" s="921" t="s">
        <v>988</v>
      </c>
      <c r="C1971" s="921" t="s">
        <v>985</v>
      </c>
      <c r="D1971" s="922" t="s">
        <v>986</v>
      </c>
      <c r="E1971" s="936">
        <v>1</v>
      </c>
      <c r="F1971" s="947">
        <v>44439</v>
      </c>
      <c r="G1971" s="923">
        <v>639.71901145335573</v>
      </c>
      <c r="H1971" s="929">
        <v>8.3333333333333332E-3</v>
      </c>
      <c r="I1971" s="929">
        <v>0.18333333333333332</v>
      </c>
      <c r="J1971" s="923">
        <v>522.43719268690722</v>
      </c>
      <c r="K1971" s="922">
        <v>1</v>
      </c>
      <c r="L1971" s="923">
        <v>522.43719268690722</v>
      </c>
      <c r="M1971" s="923">
        <f t="shared" si="30"/>
        <v>63.971901145335579</v>
      </c>
    </row>
    <row r="1972" spans="2:13" ht="75">
      <c r="B1972" s="921" t="s">
        <v>988</v>
      </c>
      <c r="C1972" s="921" t="s">
        <v>985</v>
      </c>
      <c r="D1972" s="922" t="s">
        <v>986</v>
      </c>
      <c r="E1972" s="936">
        <v>1</v>
      </c>
      <c r="F1972" s="947">
        <v>44439</v>
      </c>
      <c r="G1972" s="923">
        <v>10955.188071138717</v>
      </c>
      <c r="H1972" s="929">
        <v>8.3333333333333332E-3</v>
      </c>
      <c r="I1972" s="929">
        <v>0.18333333333333332</v>
      </c>
      <c r="J1972" s="923">
        <v>8946.7369247632851</v>
      </c>
      <c r="K1972" s="922">
        <v>1</v>
      </c>
      <c r="L1972" s="923">
        <v>8946.7369247632851</v>
      </c>
      <c r="M1972" s="923">
        <f t="shared" si="30"/>
        <v>1095.5188071138716</v>
      </c>
    </row>
    <row r="1973" spans="2:13" ht="75">
      <c r="B1973" s="921" t="s">
        <v>984</v>
      </c>
      <c r="C1973" s="921" t="s">
        <v>985</v>
      </c>
      <c r="D1973" s="922" t="s">
        <v>986</v>
      </c>
      <c r="E1973" s="936">
        <v>1</v>
      </c>
      <c r="F1973" s="947">
        <v>44439</v>
      </c>
      <c r="G1973" s="923">
        <v>913.20698610554393</v>
      </c>
      <c r="H1973" s="929">
        <v>8.3333333333333332E-3</v>
      </c>
      <c r="I1973" s="929">
        <v>0.18333333333333332</v>
      </c>
      <c r="J1973" s="923">
        <v>745.78570531952755</v>
      </c>
      <c r="K1973" s="922">
        <v>1</v>
      </c>
      <c r="L1973" s="923">
        <v>745.78570531952755</v>
      </c>
      <c r="M1973" s="923">
        <f t="shared" si="30"/>
        <v>91.320698610554402</v>
      </c>
    </row>
    <row r="1974" spans="2:13" ht="75">
      <c r="B1974" s="921" t="s">
        <v>988</v>
      </c>
      <c r="C1974" s="921" t="s">
        <v>985</v>
      </c>
      <c r="D1974" s="922" t="s">
        <v>986</v>
      </c>
      <c r="E1974" s="936">
        <v>1</v>
      </c>
      <c r="F1974" s="947">
        <v>44439</v>
      </c>
      <c r="G1974" s="923">
        <v>399.82438215834736</v>
      </c>
      <c r="H1974" s="929">
        <v>8.3333333333333332E-3</v>
      </c>
      <c r="I1974" s="929">
        <v>0.18333333333333332</v>
      </c>
      <c r="J1974" s="923">
        <v>326.523245429317</v>
      </c>
      <c r="K1974" s="922">
        <v>1</v>
      </c>
      <c r="L1974" s="923">
        <v>326.523245429317</v>
      </c>
      <c r="M1974" s="923">
        <f t="shared" si="30"/>
        <v>39.98243821583474</v>
      </c>
    </row>
    <row r="1975" spans="2:13" ht="75">
      <c r="B1975" s="921" t="s">
        <v>988</v>
      </c>
      <c r="C1975" s="921" t="s">
        <v>985</v>
      </c>
      <c r="D1975" s="922" t="s">
        <v>986</v>
      </c>
      <c r="E1975" s="936">
        <v>1</v>
      </c>
      <c r="F1975" s="947">
        <v>44439</v>
      </c>
      <c r="G1975" s="923">
        <v>11834.801711887081</v>
      </c>
      <c r="H1975" s="929">
        <v>8.3333333333333332E-3</v>
      </c>
      <c r="I1975" s="929">
        <v>0.18333333333333332</v>
      </c>
      <c r="J1975" s="923">
        <v>9665.0880647077829</v>
      </c>
      <c r="K1975" s="922">
        <v>1</v>
      </c>
      <c r="L1975" s="923">
        <v>9665.0880647077829</v>
      </c>
      <c r="M1975" s="923">
        <f t="shared" si="30"/>
        <v>1183.4801711887083</v>
      </c>
    </row>
    <row r="1976" spans="2:13" ht="75">
      <c r="B1976" s="921" t="s">
        <v>988</v>
      </c>
      <c r="C1976" s="921" t="s">
        <v>985</v>
      </c>
      <c r="D1976" s="922" t="s">
        <v>986</v>
      </c>
      <c r="E1976" s="936">
        <v>1</v>
      </c>
      <c r="F1976" s="947">
        <v>44439</v>
      </c>
      <c r="G1976" s="923">
        <v>9835.6798010953444</v>
      </c>
      <c r="H1976" s="929">
        <v>8.3333333333333332E-3</v>
      </c>
      <c r="I1976" s="929">
        <v>0.18333333333333332</v>
      </c>
      <c r="J1976" s="923">
        <v>8032.4718375611983</v>
      </c>
      <c r="K1976" s="922">
        <v>1</v>
      </c>
      <c r="L1976" s="923">
        <v>8032.4718375611983</v>
      </c>
      <c r="M1976" s="923">
        <f t="shared" si="30"/>
        <v>983.56798010953446</v>
      </c>
    </row>
    <row r="1977" spans="2:13" ht="75">
      <c r="B1977" s="921" t="s">
        <v>988</v>
      </c>
      <c r="C1977" s="921" t="s">
        <v>985</v>
      </c>
      <c r="D1977" s="922" t="s">
        <v>986</v>
      </c>
      <c r="E1977" s="936">
        <v>1</v>
      </c>
      <c r="F1977" s="947">
        <v>44439</v>
      </c>
      <c r="G1977" s="923">
        <v>25428.830705270891</v>
      </c>
      <c r="H1977" s="929">
        <v>8.3333333333333332E-3</v>
      </c>
      <c r="I1977" s="929">
        <v>0.18333333333333332</v>
      </c>
      <c r="J1977" s="923">
        <v>20766.878409304562</v>
      </c>
      <c r="K1977" s="922">
        <v>1</v>
      </c>
      <c r="L1977" s="923">
        <v>20766.878409304562</v>
      </c>
      <c r="M1977" s="923">
        <f t="shared" si="30"/>
        <v>2542.8830705270893</v>
      </c>
    </row>
    <row r="1978" spans="2:13" ht="75">
      <c r="B1978" s="921" t="s">
        <v>988</v>
      </c>
      <c r="C1978" s="921" t="s">
        <v>985</v>
      </c>
      <c r="D1978" s="922" t="s">
        <v>986</v>
      </c>
      <c r="E1978" s="936">
        <v>1</v>
      </c>
      <c r="F1978" s="947">
        <v>44439</v>
      </c>
      <c r="G1978" s="923">
        <v>28227.601380379321</v>
      </c>
      <c r="H1978" s="929">
        <v>8.3333333333333332E-3</v>
      </c>
      <c r="I1978" s="929">
        <v>0.18333333333333332</v>
      </c>
      <c r="J1978" s="923">
        <v>23052.541127309778</v>
      </c>
      <c r="K1978" s="922">
        <v>1</v>
      </c>
      <c r="L1978" s="923">
        <v>23052.541127309778</v>
      </c>
      <c r="M1978" s="923">
        <f t="shared" si="30"/>
        <v>2822.7601380379324</v>
      </c>
    </row>
    <row r="1979" spans="2:13" ht="75">
      <c r="B1979" s="921" t="s">
        <v>984</v>
      </c>
      <c r="C1979" s="921" t="s">
        <v>985</v>
      </c>
      <c r="D1979" s="922" t="s">
        <v>986</v>
      </c>
      <c r="E1979" s="936">
        <v>1</v>
      </c>
      <c r="F1979" s="947">
        <v>44439</v>
      </c>
      <c r="G1979" s="923">
        <v>913.20698610554393</v>
      </c>
      <c r="H1979" s="929">
        <v>8.3333333333333332E-3</v>
      </c>
      <c r="I1979" s="929">
        <v>0.18333333333333332</v>
      </c>
      <c r="J1979" s="923">
        <v>745.78570531952755</v>
      </c>
      <c r="K1979" s="922">
        <v>1</v>
      </c>
      <c r="L1979" s="923">
        <v>745.78570531952755</v>
      </c>
      <c r="M1979" s="923">
        <f t="shared" si="30"/>
        <v>91.320698610554402</v>
      </c>
    </row>
    <row r="1980" spans="2:13" ht="75">
      <c r="B1980" s="921" t="s">
        <v>984</v>
      </c>
      <c r="C1980" s="921" t="s">
        <v>985</v>
      </c>
      <c r="D1980" s="922" t="s">
        <v>986</v>
      </c>
      <c r="E1980" s="936">
        <v>1</v>
      </c>
      <c r="F1980" s="947">
        <v>44439</v>
      </c>
      <c r="G1980" s="923">
        <v>913.20698610554393</v>
      </c>
      <c r="H1980" s="929">
        <v>8.3333333333333332E-3</v>
      </c>
      <c r="I1980" s="929">
        <v>0.18333333333333332</v>
      </c>
      <c r="J1980" s="923">
        <v>745.78570531952755</v>
      </c>
      <c r="K1980" s="922">
        <v>1</v>
      </c>
      <c r="L1980" s="923">
        <v>745.78570531952755</v>
      </c>
      <c r="M1980" s="923">
        <f t="shared" si="30"/>
        <v>91.320698610554402</v>
      </c>
    </row>
    <row r="1981" spans="2:13" ht="75">
      <c r="B1981" s="921" t="s">
        <v>987</v>
      </c>
      <c r="C1981" s="921" t="s">
        <v>985</v>
      </c>
      <c r="D1981" s="922" t="s">
        <v>986</v>
      </c>
      <c r="E1981" s="936">
        <v>1</v>
      </c>
      <c r="F1981" s="947">
        <v>44439</v>
      </c>
      <c r="G1981" s="923">
        <v>4455.2883638908506</v>
      </c>
      <c r="H1981" s="929">
        <v>8.3333333333333332E-3</v>
      </c>
      <c r="I1981" s="929">
        <v>0.18333333333333332</v>
      </c>
      <c r="J1981" s="923">
        <v>3638.485497177528</v>
      </c>
      <c r="K1981" s="922">
        <v>1</v>
      </c>
      <c r="L1981" s="923">
        <v>3638.485497177528</v>
      </c>
      <c r="M1981" s="923">
        <f t="shared" si="30"/>
        <v>445.52883638908509</v>
      </c>
    </row>
    <row r="1982" spans="2:13" ht="75">
      <c r="B1982" s="921" t="s">
        <v>987</v>
      </c>
      <c r="C1982" s="921" t="s">
        <v>985</v>
      </c>
      <c r="D1982" s="922" t="s">
        <v>986</v>
      </c>
      <c r="E1982" s="936">
        <v>1</v>
      </c>
      <c r="F1982" s="947">
        <v>44439</v>
      </c>
      <c r="G1982" s="923">
        <v>2970.1922425939006</v>
      </c>
      <c r="H1982" s="929">
        <v>8.3333333333333332E-3</v>
      </c>
      <c r="I1982" s="929">
        <v>0.18333333333333332</v>
      </c>
      <c r="J1982" s="923">
        <v>2425.656998118352</v>
      </c>
      <c r="K1982" s="922">
        <v>1</v>
      </c>
      <c r="L1982" s="923">
        <v>2425.656998118352</v>
      </c>
      <c r="M1982" s="923">
        <f t="shared" si="30"/>
        <v>297.01922425939006</v>
      </c>
    </row>
    <row r="1983" spans="2:13" ht="75">
      <c r="B1983" s="921" t="s">
        <v>987</v>
      </c>
      <c r="C1983" s="921" t="s">
        <v>985</v>
      </c>
      <c r="D1983" s="922" t="s">
        <v>986</v>
      </c>
      <c r="E1983" s="936">
        <v>1</v>
      </c>
      <c r="F1983" s="947">
        <v>44439</v>
      </c>
      <c r="G1983" s="923">
        <v>5940.3844851878011</v>
      </c>
      <c r="H1983" s="929">
        <v>8.3333333333333332E-3</v>
      </c>
      <c r="I1983" s="929">
        <v>0.18333333333333332</v>
      </c>
      <c r="J1983" s="923">
        <v>4851.313996236704</v>
      </c>
      <c r="K1983" s="922">
        <v>1</v>
      </c>
      <c r="L1983" s="923">
        <v>4851.313996236704</v>
      </c>
      <c r="M1983" s="923">
        <f t="shared" si="30"/>
        <v>594.03844851878011</v>
      </c>
    </row>
    <row r="1984" spans="2:13" ht="75">
      <c r="B1984" s="921" t="s">
        <v>989</v>
      </c>
      <c r="C1984" s="921" t="s">
        <v>985</v>
      </c>
      <c r="D1984" s="922" t="s">
        <v>986</v>
      </c>
      <c r="E1984" s="936">
        <v>1</v>
      </c>
      <c r="F1984" s="947">
        <v>44439</v>
      </c>
      <c r="G1984" s="923">
        <v>2559.1030101491242</v>
      </c>
      <c r="H1984" s="929">
        <v>8.3333333333333332E-3</v>
      </c>
      <c r="I1984" s="929">
        <v>0.18333333333333332</v>
      </c>
      <c r="J1984" s="923">
        <v>2089.934124955118</v>
      </c>
      <c r="K1984" s="922">
        <v>1</v>
      </c>
      <c r="L1984" s="923">
        <v>2089.934124955118</v>
      </c>
      <c r="M1984" s="923">
        <f t="shared" si="30"/>
        <v>255.91030101491242</v>
      </c>
    </row>
    <row r="1985" spans="2:13" ht="75">
      <c r="B1985" s="921" t="s">
        <v>990</v>
      </c>
      <c r="C1985" s="921" t="s">
        <v>985</v>
      </c>
      <c r="D1985" s="922" t="s">
        <v>986</v>
      </c>
      <c r="E1985" s="936">
        <v>1</v>
      </c>
      <c r="F1985" s="947">
        <v>44439</v>
      </c>
      <c r="G1985" s="923">
        <v>4180.4727034651842</v>
      </c>
      <c r="H1985" s="929">
        <v>8.3333333333333332E-3</v>
      </c>
      <c r="I1985" s="929">
        <v>0.18333333333333332</v>
      </c>
      <c r="J1985" s="923">
        <v>3414.0527078299006</v>
      </c>
      <c r="K1985" s="922">
        <v>1</v>
      </c>
      <c r="L1985" s="923">
        <v>3414.0527078299006</v>
      </c>
      <c r="M1985" s="923">
        <f t="shared" si="30"/>
        <v>418.04727034651842</v>
      </c>
    </row>
    <row r="1986" spans="2:13" ht="75">
      <c r="B1986" s="921" t="s">
        <v>988</v>
      </c>
      <c r="C1986" s="921" t="s">
        <v>985</v>
      </c>
      <c r="D1986" s="922" t="s">
        <v>986</v>
      </c>
      <c r="E1986" s="936">
        <v>1</v>
      </c>
      <c r="F1986" s="947">
        <v>44439</v>
      </c>
      <c r="G1986" s="923">
        <v>1519.3326522017198</v>
      </c>
      <c r="H1986" s="929">
        <v>8.3333333333333332E-3</v>
      </c>
      <c r="I1986" s="929">
        <v>0.18333333333333332</v>
      </c>
      <c r="J1986" s="923">
        <v>1240.7883326314045</v>
      </c>
      <c r="K1986" s="922">
        <v>1</v>
      </c>
      <c r="L1986" s="923">
        <v>1240.7883326314045</v>
      </c>
      <c r="M1986" s="923">
        <f t="shared" si="30"/>
        <v>151.93326522017199</v>
      </c>
    </row>
    <row r="1987" spans="2:13" ht="75">
      <c r="B1987" s="921" t="s">
        <v>988</v>
      </c>
      <c r="C1987" s="921" t="s">
        <v>985</v>
      </c>
      <c r="D1987" s="922" t="s">
        <v>986</v>
      </c>
      <c r="E1987" s="936">
        <v>1</v>
      </c>
      <c r="F1987" s="947">
        <v>44439</v>
      </c>
      <c r="G1987" s="923">
        <v>239.8946292950084</v>
      </c>
      <c r="H1987" s="929">
        <v>8.3333333333333332E-3</v>
      </c>
      <c r="I1987" s="929">
        <v>0.18333333333333332</v>
      </c>
      <c r="J1987" s="923">
        <v>195.91394725759019</v>
      </c>
      <c r="K1987" s="922">
        <v>1</v>
      </c>
      <c r="L1987" s="923">
        <v>195.91394725759019</v>
      </c>
      <c r="M1987" s="923">
        <f t="shared" si="30"/>
        <v>23.989462929500842</v>
      </c>
    </row>
    <row r="1988" spans="2:13" ht="75">
      <c r="B1988" s="921" t="s">
        <v>988</v>
      </c>
      <c r="C1988" s="921" t="s">
        <v>985</v>
      </c>
      <c r="D1988" s="922" t="s">
        <v>986</v>
      </c>
      <c r="E1988" s="936">
        <v>1</v>
      </c>
      <c r="F1988" s="947">
        <v>44439</v>
      </c>
      <c r="G1988" s="923">
        <v>2318.9814165184143</v>
      </c>
      <c r="H1988" s="929">
        <v>8.3333333333333332E-3</v>
      </c>
      <c r="I1988" s="929">
        <v>0.18333333333333332</v>
      </c>
      <c r="J1988" s="923">
        <v>1893.8348234900384</v>
      </c>
      <c r="K1988" s="922">
        <v>1</v>
      </c>
      <c r="L1988" s="923">
        <v>1893.8348234900384</v>
      </c>
      <c r="M1988" s="923">
        <f t="shared" si="30"/>
        <v>231.89814165184146</v>
      </c>
    </row>
    <row r="1989" spans="2:13" ht="75">
      <c r="B1989" s="921" t="s">
        <v>988</v>
      </c>
      <c r="C1989" s="921" t="s">
        <v>985</v>
      </c>
      <c r="D1989" s="922" t="s">
        <v>986</v>
      </c>
      <c r="E1989" s="936">
        <v>1</v>
      </c>
      <c r="F1989" s="947">
        <v>44439</v>
      </c>
      <c r="G1989" s="923">
        <v>3518.4545629934564</v>
      </c>
      <c r="H1989" s="929">
        <v>8.3333333333333332E-3</v>
      </c>
      <c r="I1989" s="929">
        <v>0.18333333333333332</v>
      </c>
      <c r="J1989" s="923">
        <v>2873.4045597779896</v>
      </c>
      <c r="K1989" s="922">
        <v>1</v>
      </c>
      <c r="L1989" s="923">
        <v>2873.4045597779896</v>
      </c>
      <c r="M1989" s="923">
        <f t="shared" si="30"/>
        <v>351.84545629934564</v>
      </c>
    </row>
    <row r="1990" spans="2:13" ht="75">
      <c r="B1990" s="921" t="s">
        <v>988</v>
      </c>
      <c r="C1990" s="921" t="s">
        <v>985</v>
      </c>
      <c r="D1990" s="922" t="s">
        <v>986</v>
      </c>
      <c r="E1990" s="936">
        <v>1</v>
      </c>
      <c r="F1990" s="947">
        <v>44440</v>
      </c>
      <c r="G1990" s="923">
        <v>79.964876431669467</v>
      </c>
      <c r="H1990" s="929">
        <v>8.3333333333333332E-3</v>
      </c>
      <c r="I1990" s="929">
        <v>0.18333333333333332</v>
      </c>
      <c r="J1990" s="923">
        <v>65.304649085863403</v>
      </c>
      <c r="K1990" s="922">
        <v>1</v>
      </c>
      <c r="L1990" s="923">
        <v>65.304649085863403</v>
      </c>
      <c r="M1990" s="923">
        <f t="shared" si="30"/>
        <v>7.9964876431669474</v>
      </c>
    </row>
    <row r="1991" spans="2:13" ht="75">
      <c r="B1991" s="921" t="s">
        <v>984</v>
      </c>
      <c r="C1991" s="921" t="s">
        <v>985</v>
      </c>
      <c r="D1991" s="922" t="s">
        <v>986</v>
      </c>
      <c r="E1991" s="936">
        <v>1</v>
      </c>
      <c r="F1991" s="947">
        <v>44440</v>
      </c>
      <c r="G1991" s="923">
        <v>456.60349305277197</v>
      </c>
      <c r="H1991" s="929">
        <v>8.3333333333333332E-3</v>
      </c>
      <c r="I1991" s="929">
        <v>0.18333333333333332</v>
      </c>
      <c r="J1991" s="923">
        <v>372.89285265976378</v>
      </c>
      <c r="K1991" s="922">
        <v>1</v>
      </c>
      <c r="L1991" s="923">
        <v>372.89285265976378</v>
      </c>
      <c r="M1991" s="923">
        <f t="shared" si="30"/>
        <v>45.660349305277201</v>
      </c>
    </row>
    <row r="1992" spans="2:13" ht="75">
      <c r="B1992" s="921" t="s">
        <v>984</v>
      </c>
      <c r="C1992" s="921" t="s">
        <v>985</v>
      </c>
      <c r="D1992" s="922" t="s">
        <v>986</v>
      </c>
      <c r="E1992" s="936">
        <v>1</v>
      </c>
      <c r="F1992" s="947">
        <v>44440</v>
      </c>
      <c r="G1992" s="923">
        <v>456.60349305277197</v>
      </c>
      <c r="H1992" s="929">
        <v>8.3333333333333332E-3</v>
      </c>
      <c r="I1992" s="929">
        <v>0.18333333333333332</v>
      </c>
      <c r="J1992" s="923">
        <v>372.89285265976378</v>
      </c>
      <c r="K1992" s="922">
        <v>1</v>
      </c>
      <c r="L1992" s="923">
        <v>372.89285265976378</v>
      </c>
      <c r="M1992" s="923">
        <f t="shared" si="30"/>
        <v>45.660349305277201</v>
      </c>
    </row>
    <row r="1993" spans="2:13" ht="75">
      <c r="B1993" s="921" t="s">
        <v>984</v>
      </c>
      <c r="C1993" s="921" t="s">
        <v>985</v>
      </c>
      <c r="D1993" s="922" t="s">
        <v>986</v>
      </c>
      <c r="E1993" s="936">
        <v>1</v>
      </c>
      <c r="F1993" s="947">
        <v>44440</v>
      </c>
      <c r="G1993" s="923">
        <v>1369.810479158316</v>
      </c>
      <c r="H1993" s="929">
        <v>8.3333333333333332E-3</v>
      </c>
      <c r="I1993" s="929">
        <v>0.18333333333333332</v>
      </c>
      <c r="J1993" s="923">
        <v>1118.6785579792913</v>
      </c>
      <c r="K1993" s="922">
        <v>1</v>
      </c>
      <c r="L1993" s="923">
        <v>1118.6785579792913</v>
      </c>
      <c r="M1993" s="923">
        <f t="shared" si="30"/>
        <v>136.9810479158316</v>
      </c>
    </row>
    <row r="1994" spans="2:13" ht="75">
      <c r="B1994" s="921" t="s">
        <v>987</v>
      </c>
      <c r="C1994" s="921" t="s">
        <v>985</v>
      </c>
      <c r="D1994" s="922" t="s">
        <v>986</v>
      </c>
      <c r="E1994" s="936">
        <v>1</v>
      </c>
      <c r="F1994" s="947">
        <v>44440</v>
      </c>
      <c r="G1994" s="923">
        <v>5940.3844851878011</v>
      </c>
      <c r="H1994" s="929">
        <v>8.3333333333333332E-3</v>
      </c>
      <c r="I1994" s="929">
        <v>0.18333333333333332</v>
      </c>
      <c r="J1994" s="923">
        <v>4851.313996236704</v>
      </c>
      <c r="K1994" s="922">
        <v>1</v>
      </c>
      <c r="L1994" s="923">
        <v>4851.313996236704</v>
      </c>
      <c r="M1994" s="923">
        <f t="shared" si="30"/>
        <v>594.03844851878011</v>
      </c>
    </row>
    <row r="1995" spans="2:13" ht="75">
      <c r="B1995" s="921" t="s">
        <v>987</v>
      </c>
      <c r="C1995" s="921" t="s">
        <v>985</v>
      </c>
      <c r="D1995" s="922" t="s">
        <v>986</v>
      </c>
      <c r="E1995" s="936">
        <v>1</v>
      </c>
      <c r="F1995" s="947">
        <v>44440</v>
      </c>
      <c r="G1995" s="923">
        <v>14850.961212969503</v>
      </c>
      <c r="H1995" s="929">
        <v>8.3333333333333332E-3</v>
      </c>
      <c r="I1995" s="929">
        <v>0.18333333333333332</v>
      </c>
      <c r="J1995" s="923">
        <v>12128.284990591761</v>
      </c>
      <c r="K1995" s="922">
        <v>1</v>
      </c>
      <c r="L1995" s="923">
        <v>12128.284990591761</v>
      </c>
      <c r="M1995" s="923">
        <f t="shared" ref="M1995:M2058" si="31">IF(L1995=0,"",IF(I1995=100%,0,(H1995*12)*(G1995*E1995*K1995)))</f>
        <v>1485.0961212969505</v>
      </c>
    </row>
    <row r="1996" spans="2:13" ht="75">
      <c r="B1996" s="921" t="s">
        <v>987</v>
      </c>
      <c r="C1996" s="921" t="s">
        <v>985</v>
      </c>
      <c r="D1996" s="922" t="s">
        <v>986</v>
      </c>
      <c r="E1996" s="936">
        <v>1</v>
      </c>
      <c r="F1996" s="947">
        <v>44440</v>
      </c>
      <c r="G1996" s="923">
        <v>4455.2883638908506</v>
      </c>
      <c r="H1996" s="929">
        <v>8.3333333333333332E-3</v>
      </c>
      <c r="I1996" s="929">
        <v>0.18333333333333332</v>
      </c>
      <c r="J1996" s="923">
        <v>3638.485497177528</v>
      </c>
      <c r="K1996" s="922">
        <v>1</v>
      </c>
      <c r="L1996" s="923">
        <v>3638.485497177528</v>
      </c>
      <c r="M1996" s="923">
        <f t="shared" si="31"/>
        <v>445.52883638908509</v>
      </c>
    </row>
    <row r="1997" spans="2:13" ht="75">
      <c r="B1997" s="921" t="s">
        <v>988</v>
      </c>
      <c r="C1997" s="921" t="s">
        <v>985</v>
      </c>
      <c r="D1997" s="922" t="s">
        <v>986</v>
      </c>
      <c r="E1997" s="936">
        <v>1</v>
      </c>
      <c r="F1997" s="947">
        <v>44440</v>
      </c>
      <c r="G1997" s="923">
        <v>66210.917685422319</v>
      </c>
      <c r="H1997" s="929">
        <v>8.3333333333333332E-3</v>
      </c>
      <c r="I1997" s="929">
        <v>0.18333333333333332</v>
      </c>
      <c r="J1997" s="923">
        <v>54072.249443094894</v>
      </c>
      <c r="K1997" s="922">
        <v>1</v>
      </c>
      <c r="L1997" s="923">
        <v>54072.249443094894</v>
      </c>
      <c r="M1997" s="923">
        <f t="shared" si="31"/>
        <v>6621.0917685422319</v>
      </c>
    </row>
    <row r="1998" spans="2:13" ht="75">
      <c r="B1998" s="921" t="s">
        <v>988</v>
      </c>
      <c r="C1998" s="921" t="s">
        <v>985</v>
      </c>
      <c r="D1998" s="922" t="s">
        <v>986</v>
      </c>
      <c r="E1998" s="936">
        <v>1</v>
      </c>
      <c r="F1998" s="947">
        <v>44440</v>
      </c>
      <c r="G1998" s="923">
        <v>46619.5229596633</v>
      </c>
      <c r="H1998" s="929">
        <v>8.3333333333333332E-3</v>
      </c>
      <c r="I1998" s="929">
        <v>0.18333333333333332</v>
      </c>
      <c r="J1998" s="923">
        <v>38072.610417058364</v>
      </c>
      <c r="K1998" s="922">
        <v>1</v>
      </c>
      <c r="L1998" s="923">
        <v>38072.610417058364</v>
      </c>
      <c r="M1998" s="923">
        <f t="shared" si="31"/>
        <v>4661.95229596633</v>
      </c>
    </row>
    <row r="1999" spans="2:13" ht="75">
      <c r="B1999" s="921" t="s">
        <v>988</v>
      </c>
      <c r="C1999" s="921" t="s">
        <v>985</v>
      </c>
      <c r="D1999" s="922" t="s">
        <v>986</v>
      </c>
      <c r="E1999" s="936">
        <v>1</v>
      </c>
      <c r="F1999" s="947">
        <v>44440</v>
      </c>
      <c r="G1999" s="923">
        <v>43740.7874081232</v>
      </c>
      <c r="H1999" s="929">
        <v>8.3333333333333332E-3</v>
      </c>
      <c r="I1999" s="929">
        <v>0.18333333333333332</v>
      </c>
      <c r="J1999" s="923">
        <v>35721.643049967279</v>
      </c>
      <c r="K1999" s="922">
        <v>1</v>
      </c>
      <c r="L1999" s="923">
        <v>35721.643049967279</v>
      </c>
      <c r="M1999" s="923">
        <f t="shared" si="31"/>
        <v>4374.0787408123206</v>
      </c>
    </row>
    <row r="2000" spans="2:13" ht="75">
      <c r="B2000" s="921" t="s">
        <v>988</v>
      </c>
      <c r="C2000" s="921" t="s">
        <v>985</v>
      </c>
      <c r="D2000" s="922" t="s">
        <v>986</v>
      </c>
      <c r="E2000" s="936">
        <v>1</v>
      </c>
      <c r="F2000" s="947">
        <v>44440</v>
      </c>
      <c r="G2000" s="923">
        <v>68689.828854804073</v>
      </c>
      <c r="H2000" s="929">
        <v>8.3333333333333332E-3</v>
      </c>
      <c r="I2000" s="929">
        <v>0.18333333333333332</v>
      </c>
      <c r="J2000" s="923">
        <v>56096.693564756657</v>
      </c>
      <c r="K2000" s="922">
        <v>1</v>
      </c>
      <c r="L2000" s="923">
        <v>56096.693564756657</v>
      </c>
      <c r="M2000" s="923">
        <f t="shared" si="31"/>
        <v>6868.9828854804073</v>
      </c>
    </row>
    <row r="2001" spans="2:13" ht="75">
      <c r="B2001" s="921" t="s">
        <v>984</v>
      </c>
      <c r="C2001" s="921" t="s">
        <v>985</v>
      </c>
      <c r="D2001" s="922" t="s">
        <v>986</v>
      </c>
      <c r="E2001" s="936">
        <v>1</v>
      </c>
      <c r="F2001" s="947">
        <v>44439</v>
      </c>
      <c r="G2001" s="923">
        <v>456.60349305277197</v>
      </c>
      <c r="H2001" s="929">
        <v>8.3333333333333332E-3</v>
      </c>
      <c r="I2001" s="929">
        <v>0.18333333333333332</v>
      </c>
      <c r="J2001" s="923">
        <v>372.89285265976378</v>
      </c>
      <c r="K2001" s="922">
        <v>1</v>
      </c>
      <c r="L2001" s="923">
        <v>372.89285265976378</v>
      </c>
      <c r="M2001" s="923">
        <f t="shared" si="31"/>
        <v>45.660349305277201</v>
      </c>
    </row>
    <row r="2002" spans="2:13" ht="75">
      <c r="B2002" s="921" t="s">
        <v>984</v>
      </c>
      <c r="C2002" s="921" t="s">
        <v>985</v>
      </c>
      <c r="D2002" s="922" t="s">
        <v>986</v>
      </c>
      <c r="E2002" s="936">
        <v>1</v>
      </c>
      <c r="F2002" s="947">
        <v>44439</v>
      </c>
      <c r="G2002" s="923">
        <v>456.60349305277197</v>
      </c>
      <c r="H2002" s="929">
        <v>8.3333333333333332E-3</v>
      </c>
      <c r="I2002" s="929">
        <v>0.18333333333333332</v>
      </c>
      <c r="J2002" s="923">
        <v>372.89285265976378</v>
      </c>
      <c r="K2002" s="922">
        <v>1</v>
      </c>
      <c r="L2002" s="923">
        <v>372.89285265976378</v>
      </c>
      <c r="M2002" s="923">
        <f t="shared" si="31"/>
        <v>45.660349305277201</v>
      </c>
    </row>
    <row r="2003" spans="2:13" ht="75">
      <c r="B2003" s="921" t="s">
        <v>984</v>
      </c>
      <c r="C2003" s="921" t="s">
        <v>985</v>
      </c>
      <c r="D2003" s="922" t="s">
        <v>986</v>
      </c>
      <c r="E2003" s="936">
        <v>1</v>
      </c>
      <c r="F2003" s="947">
        <v>44439</v>
      </c>
      <c r="G2003" s="923">
        <v>913.20698610554393</v>
      </c>
      <c r="H2003" s="929">
        <v>8.3333333333333332E-3</v>
      </c>
      <c r="I2003" s="929">
        <v>0.18333333333333332</v>
      </c>
      <c r="J2003" s="923">
        <v>745.78570531952755</v>
      </c>
      <c r="K2003" s="922">
        <v>1</v>
      </c>
      <c r="L2003" s="923">
        <v>745.78570531952755</v>
      </c>
      <c r="M2003" s="923">
        <f t="shared" si="31"/>
        <v>91.320698610554402</v>
      </c>
    </row>
    <row r="2004" spans="2:13" ht="75">
      <c r="B2004" s="921" t="s">
        <v>988</v>
      </c>
      <c r="C2004" s="921" t="s">
        <v>985</v>
      </c>
      <c r="D2004" s="922" t="s">
        <v>986</v>
      </c>
      <c r="E2004" s="936">
        <v>1</v>
      </c>
      <c r="F2004" s="947">
        <v>44439</v>
      </c>
      <c r="G2004" s="923">
        <v>21510.551760119088</v>
      </c>
      <c r="H2004" s="929">
        <v>8.3333333333333332E-3</v>
      </c>
      <c r="I2004" s="929">
        <v>0.18333333333333332</v>
      </c>
      <c r="J2004" s="923">
        <v>17566.950604097256</v>
      </c>
      <c r="K2004" s="922">
        <v>1</v>
      </c>
      <c r="L2004" s="923">
        <v>17566.950604097256</v>
      </c>
      <c r="M2004" s="923">
        <f t="shared" si="31"/>
        <v>2151.0551760119088</v>
      </c>
    </row>
    <row r="2005" spans="2:13" ht="75">
      <c r="B2005" s="921" t="s">
        <v>988</v>
      </c>
      <c r="C2005" s="921" t="s">
        <v>985</v>
      </c>
      <c r="D2005" s="922" t="s">
        <v>986</v>
      </c>
      <c r="E2005" s="936">
        <v>1</v>
      </c>
      <c r="F2005" s="947">
        <v>44439</v>
      </c>
      <c r="G2005" s="923">
        <v>23669.603423774162</v>
      </c>
      <c r="H2005" s="929">
        <v>8.3333333333333332E-3</v>
      </c>
      <c r="I2005" s="929">
        <v>0.18333333333333332</v>
      </c>
      <c r="J2005" s="923">
        <v>19330.176129415566</v>
      </c>
      <c r="K2005" s="922">
        <v>1</v>
      </c>
      <c r="L2005" s="923">
        <v>19330.176129415566</v>
      </c>
      <c r="M2005" s="923">
        <f t="shared" si="31"/>
        <v>2366.9603423774165</v>
      </c>
    </row>
    <row r="2006" spans="2:13" ht="75">
      <c r="B2006" s="921" t="s">
        <v>988</v>
      </c>
      <c r="C2006" s="921" t="s">
        <v>985</v>
      </c>
      <c r="D2006" s="922" t="s">
        <v>986</v>
      </c>
      <c r="E2006" s="936">
        <v>1</v>
      </c>
      <c r="F2006" s="947">
        <v>44439</v>
      </c>
      <c r="G2006" s="923">
        <v>7676.6281374402688</v>
      </c>
      <c r="H2006" s="929">
        <v>8.3333333333333332E-3</v>
      </c>
      <c r="I2006" s="929">
        <v>0.18333333333333332</v>
      </c>
      <c r="J2006" s="923">
        <v>6269.2463122428862</v>
      </c>
      <c r="K2006" s="922">
        <v>1</v>
      </c>
      <c r="L2006" s="923">
        <v>6269.2463122428862</v>
      </c>
      <c r="M2006" s="923">
        <f t="shared" si="31"/>
        <v>767.66281374402695</v>
      </c>
    </row>
    <row r="2007" spans="2:13" ht="75">
      <c r="B2007" s="921" t="s">
        <v>988</v>
      </c>
      <c r="C2007" s="921" t="s">
        <v>985</v>
      </c>
      <c r="D2007" s="922" t="s">
        <v>986</v>
      </c>
      <c r="E2007" s="936">
        <v>1</v>
      </c>
      <c r="F2007" s="947">
        <v>44439</v>
      </c>
      <c r="G2007" s="923">
        <v>23029.884412320807</v>
      </c>
      <c r="H2007" s="929">
        <v>8.3333333333333332E-3</v>
      </c>
      <c r="I2007" s="929">
        <v>0.18333333333333332</v>
      </c>
      <c r="J2007" s="923">
        <v>18807.73893672866</v>
      </c>
      <c r="K2007" s="922">
        <v>1</v>
      </c>
      <c r="L2007" s="923">
        <v>18807.73893672866</v>
      </c>
      <c r="M2007" s="923">
        <f t="shared" si="31"/>
        <v>2302.9884412320807</v>
      </c>
    </row>
    <row r="2008" spans="2:13" ht="75">
      <c r="B2008" s="921" t="s">
        <v>988</v>
      </c>
      <c r="C2008" s="921" t="s">
        <v>985</v>
      </c>
      <c r="D2008" s="922" t="s">
        <v>986</v>
      </c>
      <c r="E2008" s="936">
        <v>1</v>
      </c>
      <c r="F2008" s="947">
        <v>44439</v>
      </c>
      <c r="G2008" s="923">
        <v>159.92975286333893</v>
      </c>
      <c r="H2008" s="929">
        <v>8.3333333333333332E-3</v>
      </c>
      <c r="I2008" s="929">
        <v>0.18333333333333332</v>
      </c>
      <c r="J2008" s="923">
        <v>130.60929817172681</v>
      </c>
      <c r="K2008" s="922">
        <v>1</v>
      </c>
      <c r="L2008" s="923">
        <v>130.60929817172681</v>
      </c>
      <c r="M2008" s="923">
        <f t="shared" si="31"/>
        <v>15.992975286333895</v>
      </c>
    </row>
    <row r="2009" spans="2:13" ht="75">
      <c r="B2009" s="921" t="s">
        <v>988</v>
      </c>
      <c r="C2009" s="921" t="s">
        <v>985</v>
      </c>
      <c r="D2009" s="922" t="s">
        <v>986</v>
      </c>
      <c r="E2009" s="936">
        <v>1</v>
      </c>
      <c r="F2009" s="947">
        <v>44439</v>
      </c>
      <c r="G2009" s="923">
        <v>159.92975286333893</v>
      </c>
      <c r="H2009" s="929">
        <v>8.3333333333333332E-3</v>
      </c>
      <c r="I2009" s="929">
        <v>0.18333333333333332</v>
      </c>
      <c r="J2009" s="923">
        <v>130.60929817172681</v>
      </c>
      <c r="K2009" s="922">
        <v>1</v>
      </c>
      <c r="L2009" s="923">
        <v>130.60929817172681</v>
      </c>
      <c r="M2009" s="923">
        <f t="shared" si="31"/>
        <v>15.992975286333895</v>
      </c>
    </row>
    <row r="2010" spans="2:13" ht="75">
      <c r="B2010" s="921" t="s">
        <v>988</v>
      </c>
      <c r="C2010" s="921" t="s">
        <v>985</v>
      </c>
      <c r="D2010" s="922" t="s">
        <v>986</v>
      </c>
      <c r="E2010" s="936">
        <v>1</v>
      </c>
      <c r="F2010" s="947">
        <v>44439</v>
      </c>
      <c r="G2010" s="923">
        <v>559.75413502168624</v>
      </c>
      <c r="H2010" s="929">
        <v>8.3333333333333332E-3</v>
      </c>
      <c r="I2010" s="929">
        <v>0.18333333333333332</v>
      </c>
      <c r="J2010" s="923">
        <v>457.13254360104378</v>
      </c>
      <c r="K2010" s="922">
        <v>1</v>
      </c>
      <c r="L2010" s="923">
        <v>457.13254360104378</v>
      </c>
      <c r="M2010" s="923">
        <f t="shared" si="31"/>
        <v>55.975413502168628</v>
      </c>
    </row>
    <row r="2011" spans="2:13" ht="75">
      <c r="B2011" s="921" t="s">
        <v>988</v>
      </c>
      <c r="C2011" s="921" t="s">
        <v>985</v>
      </c>
      <c r="D2011" s="922" t="s">
        <v>986</v>
      </c>
      <c r="E2011" s="936">
        <v>1</v>
      </c>
      <c r="F2011" s="947">
        <v>44439</v>
      </c>
      <c r="G2011" s="923">
        <v>399.82438215834736</v>
      </c>
      <c r="H2011" s="929">
        <v>8.3333333333333332E-3</v>
      </c>
      <c r="I2011" s="929">
        <v>0.18333333333333332</v>
      </c>
      <c r="J2011" s="923">
        <v>326.523245429317</v>
      </c>
      <c r="K2011" s="922">
        <v>1</v>
      </c>
      <c r="L2011" s="923">
        <v>326.523245429317</v>
      </c>
      <c r="M2011" s="923">
        <f t="shared" si="31"/>
        <v>39.98243821583474</v>
      </c>
    </row>
    <row r="2012" spans="2:13" ht="75">
      <c r="B2012" s="921" t="s">
        <v>988</v>
      </c>
      <c r="C2012" s="921" t="s">
        <v>985</v>
      </c>
      <c r="D2012" s="922" t="s">
        <v>986</v>
      </c>
      <c r="E2012" s="936">
        <v>1</v>
      </c>
      <c r="F2012" s="947">
        <v>44439</v>
      </c>
      <c r="G2012" s="923">
        <v>79.964876431669467</v>
      </c>
      <c r="H2012" s="929">
        <v>8.3333333333333332E-3</v>
      </c>
      <c r="I2012" s="929">
        <v>0.18333333333333332</v>
      </c>
      <c r="J2012" s="923">
        <v>65.304649085863403</v>
      </c>
      <c r="K2012" s="922">
        <v>1</v>
      </c>
      <c r="L2012" s="923">
        <v>65.304649085863403</v>
      </c>
      <c r="M2012" s="923">
        <f t="shared" si="31"/>
        <v>7.9964876431669474</v>
      </c>
    </row>
    <row r="2013" spans="2:13" ht="75">
      <c r="B2013" s="921" t="s">
        <v>984</v>
      </c>
      <c r="C2013" s="921" t="s">
        <v>985</v>
      </c>
      <c r="D2013" s="922" t="s">
        <v>986</v>
      </c>
      <c r="E2013" s="936">
        <v>1</v>
      </c>
      <c r="F2013" s="947">
        <v>44439</v>
      </c>
      <c r="G2013" s="923">
        <v>456.60349305277197</v>
      </c>
      <c r="H2013" s="929">
        <v>8.3333333333333332E-3</v>
      </c>
      <c r="I2013" s="929">
        <v>0.18333333333333332</v>
      </c>
      <c r="J2013" s="923">
        <v>372.89285265976378</v>
      </c>
      <c r="K2013" s="922">
        <v>1</v>
      </c>
      <c r="L2013" s="923">
        <v>372.89285265976378</v>
      </c>
      <c r="M2013" s="923">
        <f t="shared" si="31"/>
        <v>45.660349305277201</v>
      </c>
    </row>
    <row r="2014" spans="2:13" ht="75">
      <c r="B2014" s="921" t="s">
        <v>984</v>
      </c>
      <c r="C2014" s="921" t="s">
        <v>985</v>
      </c>
      <c r="D2014" s="922" t="s">
        <v>986</v>
      </c>
      <c r="E2014" s="936">
        <v>1</v>
      </c>
      <c r="F2014" s="947">
        <v>44439</v>
      </c>
      <c r="G2014" s="923">
        <v>913.20698610554393</v>
      </c>
      <c r="H2014" s="929">
        <v>8.3333333333333332E-3</v>
      </c>
      <c r="I2014" s="929">
        <v>0.18333333333333332</v>
      </c>
      <c r="J2014" s="923">
        <v>745.78570531952755</v>
      </c>
      <c r="K2014" s="922">
        <v>1</v>
      </c>
      <c r="L2014" s="923">
        <v>745.78570531952755</v>
      </c>
      <c r="M2014" s="923">
        <f t="shared" si="31"/>
        <v>91.320698610554402</v>
      </c>
    </row>
    <row r="2015" spans="2:13" ht="75">
      <c r="B2015" s="921" t="s">
        <v>984</v>
      </c>
      <c r="C2015" s="921" t="s">
        <v>985</v>
      </c>
      <c r="D2015" s="922" t="s">
        <v>986</v>
      </c>
      <c r="E2015" s="936">
        <v>1</v>
      </c>
      <c r="F2015" s="947">
        <v>44439</v>
      </c>
      <c r="G2015" s="923">
        <v>456.60349305277197</v>
      </c>
      <c r="H2015" s="929">
        <v>8.3333333333333332E-3</v>
      </c>
      <c r="I2015" s="929">
        <v>0.18333333333333332</v>
      </c>
      <c r="J2015" s="923">
        <v>372.89285265976378</v>
      </c>
      <c r="K2015" s="922">
        <v>1</v>
      </c>
      <c r="L2015" s="923">
        <v>372.89285265976378</v>
      </c>
      <c r="M2015" s="923">
        <f t="shared" si="31"/>
        <v>45.660349305277201</v>
      </c>
    </row>
    <row r="2016" spans="2:13" ht="75">
      <c r="B2016" s="921" t="s">
        <v>991</v>
      </c>
      <c r="C2016" s="921" t="s">
        <v>985</v>
      </c>
      <c r="D2016" s="922" t="s">
        <v>986</v>
      </c>
      <c r="E2016" s="936">
        <v>1</v>
      </c>
      <c r="F2016" s="947">
        <v>44439</v>
      </c>
      <c r="G2016" s="923">
        <v>7342.7225858861566</v>
      </c>
      <c r="H2016" s="929">
        <v>8.3333333333333332E-3</v>
      </c>
      <c r="I2016" s="929">
        <v>0.18333333333333332</v>
      </c>
      <c r="J2016" s="923">
        <v>5996.556778473695</v>
      </c>
      <c r="K2016" s="922">
        <v>1</v>
      </c>
      <c r="L2016" s="923">
        <v>5996.556778473695</v>
      </c>
      <c r="M2016" s="923">
        <f t="shared" si="31"/>
        <v>734.27225858861573</v>
      </c>
    </row>
    <row r="2017" spans="2:13" ht="75">
      <c r="B2017" s="921" t="s">
        <v>988</v>
      </c>
      <c r="C2017" s="921" t="s">
        <v>985</v>
      </c>
      <c r="D2017" s="922" t="s">
        <v>986</v>
      </c>
      <c r="E2017" s="936">
        <v>1</v>
      </c>
      <c r="F2017" s="947">
        <v>44439</v>
      </c>
      <c r="G2017" s="923">
        <v>13594.028993383808</v>
      </c>
      <c r="H2017" s="929">
        <v>8.3333333333333332E-3</v>
      </c>
      <c r="I2017" s="929">
        <v>0.18333333333333332</v>
      </c>
      <c r="J2017" s="923">
        <v>11101.790344596777</v>
      </c>
      <c r="K2017" s="922">
        <v>1</v>
      </c>
      <c r="L2017" s="923">
        <v>11101.790344596777</v>
      </c>
      <c r="M2017" s="923">
        <f t="shared" si="31"/>
        <v>1359.4028993383808</v>
      </c>
    </row>
    <row r="2018" spans="2:13" ht="75">
      <c r="B2018" s="921" t="s">
        <v>988</v>
      </c>
      <c r="C2018" s="921" t="s">
        <v>985</v>
      </c>
      <c r="D2018" s="922" t="s">
        <v>986</v>
      </c>
      <c r="E2018" s="936">
        <v>1</v>
      </c>
      <c r="F2018" s="947">
        <v>44439</v>
      </c>
      <c r="G2018" s="923">
        <v>11275.047576865394</v>
      </c>
      <c r="H2018" s="929">
        <v>8.3333333333333332E-3</v>
      </c>
      <c r="I2018" s="929">
        <v>0.18333333333333332</v>
      </c>
      <c r="J2018" s="923">
        <v>9207.9555211067382</v>
      </c>
      <c r="K2018" s="922">
        <v>1</v>
      </c>
      <c r="L2018" s="923">
        <v>9207.9555211067382</v>
      </c>
      <c r="M2018" s="923">
        <f t="shared" si="31"/>
        <v>1127.5047576865395</v>
      </c>
    </row>
    <row r="2019" spans="2:13" ht="75">
      <c r="B2019" s="921" t="s">
        <v>988</v>
      </c>
      <c r="C2019" s="921" t="s">
        <v>985</v>
      </c>
      <c r="D2019" s="922" t="s">
        <v>986</v>
      </c>
      <c r="E2019" s="936">
        <v>1</v>
      </c>
      <c r="F2019" s="947">
        <v>44439</v>
      </c>
      <c r="G2019" s="923">
        <v>14233.748004837165</v>
      </c>
      <c r="H2019" s="929">
        <v>8.3333333333333332E-3</v>
      </c>
      <c r="I2019" s="929">
        <v>0.18333333333333332</v>
      </c>
      <c r="J2019" s="923">
        <v>11624.227537283685</v>
      </c>
      <c r="K2019" s="922">
        <v>1</v>
      </c>
      <c r="L2019" s="923">
        <v>11624.227537283685</v>
      </c>
      <c r="M2019" s="923">
        <f t="shared" si="31"/>
        <v>1423.3748004837166</v>
      </c>
    </row>
    <row r="2020" spans="2:13" ht="75">
      <c r="B2020" s="921" t="s">
        <v>988</v>
      </c>
      <c r="C2020" s="921" t="s">
        <v>985</v>
      </c>
      <c r="D2020" s="922" t="s">
        <v>986</v>
      </c>
      <c r="E2020" s="936">
        <v>1</v>
      </c>
      <c r="F2020" s="947">
        <v>44439</v>
      </c>
      <c r="G2020" s="923">
        <v>12554.485599772106</v>
      </c>
      <c r="H2020" s="929">
        <v>8.3333333333333332E-3</v>
      </c>
      <c r="I2020" s="929">
        <v>0.18333333333333332</v>
      </c>
      <c r="J2020" s="923">
        <v>10252.829906480554</v>
      </c>
      <c r="K2020" s="922">
        <v>1</v>
      </c>
      <c r="L2020" s="923">
        <v>10252.829906480554</v>
      </c>
      <c r="M2020" s="923">
        <f t="shared" si="31"/>
        <v>1255.4485599772106</v>
      </c>
    </row>
    <row r="2021" spans="2:13" ht="75">
      <c r="B2021" s="921" t="s">
        <v>984</v>
      </c>
      <c r="C2021" s="921" t="s">
        <v>985</v>
      </c>
      <c r="D2021" s="922" t="s">
        <v>986</v>
      </c>
      <c r="E2021" s="936">
        <v>1</v>
      </c>
      <c r="F2021" s="947">
        <v>44439</v>
      </c>
      <c r="G2021" s="923">
        <v>456.60349305277197</v>
      </c>
      <c r="H2021" s="929">
        <v>8.3333333333333332E-3</v>
      </c>
      <c r="I2021" s="929">
        <v>0.18333333333333332</v>
      </c>
      <c r="J2021" s="923">
        <v>372.89285265976378</v>
      </c>
      <c r="K2021" s="922">
        <v>1</v>
      </c>
      <c r="L2021" s="923">
        <v>372.89285265976378</v>
      </c>
      <c r="M2021" s="923">
        <f t="shared" si="31"/>
        <v>45.660349305277201</v>
      </c>
    </row>
    <row r="2022" spans="2:13" ht="75">
      <c r="B2022" s="921" t="s">
        <v>988</v>
      </c>
      <c r="C2022" s="921" t="s">
        <v>985</v>
      </c>
      <c r="D2022" s="922" t="s">
        <v>986</v>
      </c>
      <c r="E2022" s="936">
        <v>1</v>
      </c>
      <c r="F2022" s="947">
        <v>44439</v>
      </c>
      <c r="G2022" s="923">
        <v>10315.469059685362</v>
      </c>
      <c r="H2022" s="929">
        <v>8.3333333333333332E-3</v>
      </c>
      <c r="I2022" s="929">
        <v>0.18333333333333332</v>
      </c>
      <c r="J2022" s="923">
        <v>8424.2997320763789</v>
      </c>
      <c r="K2022" s="922">
        <v>1</v>
      </c>
      <c r="L2022" s="923">
        <v>8424.2997320763789</v>
      </c>
      <c r="M2022" s="923">
        <f t="shared" si="31"/>
        <v>1031.5469059685363</v>
      </c>
    </row>
    <row r="2023" spans="2:13" ht="75">
      <c r="B2023" s="921" t="s">
        <v>988</v>
      </c>
      <c r="C2023" s="921" t="s">
        <v>985</v>
      </c>
      <c r="D2023" s="922" t="s">
        <v>986</v>
      </c>
      <c r="E2023" s="936">
        <v>1</v>
      </c>
      <c r="F2023" s="947">
        <v>44439</v>
      </c>
      <c r="G2023" s="923">
        <v>11914.766588318751</v>
      </c>
      <c r="H2023" s="929">
        <v>8.3333333333333332E-3</v>
      </c>
      <c r="I2023" s="929">
        <v>0.18333333333333332</v>
      </c>
      <c r="J2023" s="923">
        <v>9730.3927137936462</v>
      </c>
      <c r="K2023" s="922">
        <v>1</v>
      </c>
      <c r="L2023" s="923">
        <v>9730.3927137936462</v>
      </c>
      <c r="M2023" s="923">
        <f t="shared" si="31"/>
        <v>1191.4766588318751</v>
      </c>
    </row>
    <row r="2024" spans="2:13" ht="75">
      <c r="B2024" s="921" t="s">
        <v>988</v>
      </c>
      <c r="C2024" s="921" t="s">
        <v>985</v>
      </c>
      <c r="D2024" s="922" t="s">
        <v>986</v>
      </c>
      <c r="E2024" s="936">
        <v>1</v>
      </c>
      <c r="F2024" s="947">
        <v>44439</v>
      </c>
      <c r="G2024" s="923">
        <v>3838.3140687201344</v>
      </c>
      <c r="H2024" s="929">
        <v>8.3333333333333332E-3</v>
      </c>
      <c r="I2024" s="929">
        <v>0.18333333333333332</v>
      </c>
      <c r="J2024" s="923">
        <v>3134.6231561214431</v>
      </c>
      <c r="K2024" s="922">
        <v>1</v>
      </c>
      <c r="L2024" s="923">
        <v>3134.6231561214431</v>
      </c>
      <c r="M2024" s="923">
        <f t="shared" si="31"/>
        <v>383.83140687201347</v>
      </c>
    </row>
    <row r="2025" spans="2:13" ht="75">
      <c r="B2025" s="921" t="s">
        <v>988</v>
      </c>
      <c r="C2025" s="921" t="s">
        <v>985</v>
      </c>
      <c r="D2025" s="922" t="s">
        <v>986</v>
      </c>
      <c r="E2025" s="936">
        <v>1</v>
      </c>
      <c r="F2025" s="947">
        <v>44439</v>
      </c>
      <c r="G2025" s="923">
        <v>3678.3843158567956</v>
      </c>
      <c r="H2025" s="929">
        <v>8.3333333333333332E-3</v>
      </c>
      <c r="I2025" s="929">
        <v>0.18333333333333332</v>
      </c>
      <c r="J2025" s="923">
        <v>3004.0138579497166</v>
      </c>
      <c r="K2025" s="922">
        <v>1</v>
      </c>
      <c r="L2025" s="923">
        <v>3004.0138579497166</v>
      </c>
      <c r="M2025" s="923">
        <f t="shared" si="31"/>
        <v>367.83843158567959</v>
      </c>
    </row>
    <row r="2026" spans="2:13" ht="75">
      <c r="B2026" s="921" t="s">
        <v>988</v>
      </c>
      <c r="C2026" s="921" t="s">
        <v>985</v>
      </c>
      <c r="D2026" s="922" t="s">
        <v>986</v>
      </c>
      <c r="E2026" s="936">
        <v>1</v>
      </c>
      <c r="F2026" s="947">
        <v>44439</v>
      </c>
      <c r="G2026" s="923">
        <v>559.75413502168624</v>
      </c>
      <c r="H2026" s="929">
        <v>8.3333333333333332E-3</v>
      </c>
      <c r="I2026" s="929">
        <v>0.18333333333333332</v>
      </c>
      <c r="J2026" s="923">
        <v>457.13254360104378</v>
      </c>
      <c r="K2026" s="922">
        <v>1</v>
      </c>
      <c r="L2026" s="923">
        <v>457.13254360104378</v>
      </c>
      <c r="M2026" s="923">
        <f t="shared" si="31"/>
        <v>55.975413502168628</v>
      </c>
    </row>
    <row r="2027" spans="2:13" ht="75">
      <c r="B2027" s="921" t="s">
        <v>988</v>
      </c>
      <c r="C2027" s="921" t="s">
        <v>985</v>
      </c>
      <c r="D2027" s="922" t="s">
        <v>986</v>
      </c>
      <c r="E2027" s="936">
        <v>1</v>
      </c>
      <c r="F2027" s="947">
        <v>44439</v>
      </c>
      <c r="G2027" s="923">
        <v>799.64876431669472</v>
      </c>
      <c r="H2027" s="929">
        <v>8.3333333333333332E-3</v>
      </c>
      <c r="I2027" s="929">
        <v>0.18333333333333332</v>
      </c>
      <c r="J2027" s="923">
        <v>653.046490858634</v>
      </c>
      <c r="K2027" s="922">
        <v>1</v>
      </c>
      <c r="L2027" s="923">
        <v>653.046490858634</v>
      </c>
      <c r="M2027" s="923">
        <f t="shared" si="31"/>
        <v>79.964876431669481</v>
      </c>
    </row>
    <row r="2028" spans="2:13" ht="75">
      <c r="B2028" s="921" t="s">
        <v>984</v>
      </c>
      <c r="C2028" s="921" t="s">
        <v>985</v>
      </c>
      <c r="D2028" s="922" t="s">
        <v>986</v>
      </c>
      <c r="E2028" s="936">
        <v>1</v>
      </c>
      <c r="F2028" s="947">
        <v>44439</v>
      </c>
      <c r="G2028" s="923">
        <v>913.20698610554393</v>
      </c>
      <c r="H2028" s="929">
        <v>8.3333333333333332E-3</v>
      </c>
      <c r="I2028" s="929">
        <v>0.18333333333333332</v>
      </c>
      <c r="J2028" s="923">
        <v>745.78570531952755</v>
      </c>
      <c r="K2028" s="922">
        <v>1</v>
      </c>
      <c r="L2028" s="923">
        <v>745.78570531952755</v>
      </c>
      <c r="M2028" s="923">
        <f t="shared" si="31"/>
        <v>91.320698610554402</v>
      </c>
    </row>
    <row r="2029" spans="2:13" ht="75">
      <c r="B2029" s="921" t="s">
        <v>984</v>
      </c>
      <c r="C2029" s="921" t="s">
        <v>985</v>
      </c>
      <c r="D2029" s="922" t="s">
        <v>986</v>
      </c>
      <c r="E2029" s="936">
        <v>1</v>
      </c>
      <c r="F2029" s="947">
        <v>44439</v>
      </c>
      <c r="G2029" s="923">
        <v>1369.810479158316</v>
      </c>
      <c r="H2029" s="929">
        <v>8.3333333333333332E-3</v>
      </c>
      <c r="I2029" s="929">
        <v>0.18333333333333332</v>
      </c>
      <c r="J2029" s="923">
        <v>1118.6785579792913</v>
      </c>
      <c r="K2029" s="922">
        <v>1</v>
      </c>
      <c r="L2029" s="923">
        <v>1118.6785579792913</v>
      </c>
      <c r="M2029" s="923">
        <f t="shared" si="31"/>
        <v>136.9810479158316</v>
      </c>
    </row>
    <row r="2030" spans="2:13" ht="75">
      <c r="B2030" s="921" t="s">
        <v>984</v>
      </c>
      <c r="C2030" s="921" t="s">
        <v>985</v>
      </c>
      <c r="D2030" s="922" t="s">
        <v>986</v>
      </c>
      <c r="E2030" s="936">
        <v>1</v>
      </c>
      <c r="F2030" s="947">
        <v>44439</v>
      </c>
      <c r="G2030" s="923">
        <v>456.60349305277197</v>
      </c>
      <c r="H2030" s="929">
        <v>8.3333333333333332E-3</v>
      </c>
      <c r="I2030" s="929">
        <v>0.18333333333333332</v>
      </c>
      <c r="J2030" s="923">
        <v>372.89285265976378</v>
      </c>
      <c r="K2030" s="922">
        <v>1</v>
      </c>
      <c r="L2030" s="923">
        <v>372.89285265976378</v>
      </c>
      <c r="M2030" s="923">
        <f t="shared" si="31"/>
        <v>45.660349305277201</v>
      </c>
    </row>
    <row r="2031" spans="2:13" ht="75">
      <c r="B2031" s="921" t="s">
        <v>987</v>
      </c>
      <c r="C2031" s="921" t="s">
        <v>985</v>
      </c>
      <c r="D2031" s="922" t="s">
        <v>986</v>
      </c>
      <c r="E2031" s="936">
        <v>1</v>
      </c>
      <c r="F2031" s="947">
        <v>44439</v>
      </c>
      <c r="G2031" s="923">
        <v>2970.1922425939006</v>
      </c>
      <c r="H2031" s="929">
        <v>8.3333333333333332E-3</v>
      </c>
      <c r="I2031" s="929">
        <v>0.18333333333333332</v>
      </c>
      <c r="J2031" s="923">
        <v>2425.656998118352</v>
      </c>
      <c r="K2031" s="922">
        <v>1</v>
      </c>
      <c r="L2031" s="923">
        <v>2425.656998118352</v>
      </c>
      <c r="M2031" s="923">
        <f t="shared" si="31"/>
        <v>297.01922425939006</v>
      </c>
    </row>
    <row r="2032" spans="2:13" ht="75">
      <c r="B2032" s="921" t="s">
        <v>987</v>
      </c>
      <c r="C2032" s="921" t="s">
        <v>985</v>
      </c>
      <c r="D2032" s="922" t="s">
        <v>986</v>
      </c>
      <c r="E2032" s="936">
        <v>1</v>
      </c>
      <c r="F2032" s="947">
        <v>44439</v>
      </c>
      <c r="G2032" s="923">
        <v>1485.0961212969503</v>
      </c>
      <c r="H2032" s="929">
        <v>8.3333333333333332E-3</v>
      </c>
      <c r="I2032" s="929">
        <v>0.18333333333333332</v>
      </c>
      <c r="J2032" s="923">
        <v>1212.828499059176</v>
      </c>
      <c r="K2032" s="922">
        <v>1</v>
      </c>
      <c r="L2032" s="923">
        <v>1212.828499059176</v>
      </c>
      <c r="M2032" s="923">
        <f t="shared" si="31"/>
        <v>148.50961212969503</v>
      </c>
    </row>
    <row r="2033" spans="2:13" ht="75">
      <c r="B2033" s="921" t="s">
        <v>993</v>
      </c>
      <c r="C2033" s="921" t="s">
        <v>985</v>
      </c>
      <c r="D2033" s="922" t="s">
        <v>986</v>
      </c>
      <c r="E2033" s="936">
        <v>1</v>
      </c>
      <c r="F2033" s="947">
        <v>44439</v>
      </c>
      <c r="G2033" s="923">
        <v>2221.5984914920018</v>
      </c>
      <c r="H2033" s="929">
        <v>8.3333333333333332E-3</v>
      </c>
      <c r="I2033" s="929">
        <v>0.18333333333333332</v>
      </c>
      <c r="J2033" s="923">
        <v>1814.3054347184682</v>
      </c>
      <c r="K2033" s="922">
        <v>1</v>
      </c>
      <c r="L2033" s="923">
        <v>1814.3054347184682</v>
      </c>
      <c r="M2033" s="923">
        <f t="shared" si="31"/>
        <v>222.1598491492002</v>
      </c>
    </row>
    <row r="2034" spans="2:13" ht="75">
      <c r="B2034" s="921" t="s">
        <v>988</v>
      </c>
      <c r="C2034" s="921" t="s">
        <v>985</v>
      </c>
      <c r="D2034" s="922" t="s">
        <v>986</v>
      </c>
      <c r="E2034" s="936">
        <v>1</v>
      </c>
      <c r="F2034" s="947">
        <v>44439</v>
      </c>
      <c r="G2034" s="923">
        <v>6717.0496202602353</v>
      </c>
      <c r="H2034" s="929">
        <v>8.3333333333333332E-3</v>
      </c>
      <c r="I2034" s="929">
        <v>0.18333333333333332</v>
      </c>
      <c r="J2034" s="923">
        <v>5485.590523212526</v>
      </c>
      <c r="K2034" s="922">
        <v>1</v>
      </c>
      <c r="L2034" s="923">
        <v>5485.590523212526</v>
      </c>
      <c r="M2034" s="923">
        <f t="shared" si="31"/>
        <v>671.70496202602362</v>
      </c>
    </row>
    <row r="2035" spans="2:13" ht="75">
      <c r="B2035" s="921" t="s">
        <v>988</v>
      </c>
      <c r="C2035" s="921" t="s">
        <v>985</v>
      </c>
      <c r="D2035" s="922" t="s">
        <v>986</v>
      </c>
      <c r="E2035" s="936">
        <v>1</v>
      </c>
      <c r="F2035" s="947">
        <v>44439</v>
      </c>
      <c r="G2035" s="923">
        <v>15273.291398448868</v>
      </c>
      <c r="H2035" s="929">
        <v>8.3333333333333332E-3</v>
      </c>
      <c r="I2035" s="929">
        <v>0.18333333333333332</v>
      </c>
      <c r="J2035" s="923">
        <v>12473.187975399909</v>
      </c>
      <c r="K2035" s="922">
        <v>1</v>
      </c>
      <c r="L2035" s="923">
        <v>12473.187975399909</v>
      </c>
      <c r="M2035" s="923">
        <f t="shared" si="31"/>
        <v>1527.3291398448869</v>
      </c>
    </row>
    <row r="2036" spans="2:13" ht="75">
      <c r="B2036" s="921" t="s">
        <v>988</v>
      </c>
      <c r="C2036" s="921" t="s">
        <v>985</v>
      </c>
      <c r="D2036" s="922" t="s">
        <v>986</v>
      </c>
      <c r="E2036" s="936">
        <v>1</v>
      </c>
      <c r="F2036" s="947">
        <v>44439</v>
      </c>
      <c r="G2036" s="923">
        <v>14313.712881268835</v>
      </c>
      <c r="H2036" s="929">
        <v>8.3333333333333332E-3</v>
      </c>
      <c r="I2036" s="929">
        <v>0.18333333333333332</v>
      </c>
      <c r="J2036" s="923">
        <v>11689.53218636955</v>
      </c>
      <c r="K2036" s="922">
        <v>1</v>
      </c>
      <c r="L2036" s="923">
        <v>11689.53218636955</v>
      </c>
      <c r="M2036" s="923">
        <f t="shared" si="31"/>
        <v>1431.3712881268837</v>
      </c>
    </row>
    <row r="2037" spans="2:13" ht="75">
      <c r="B2037" s="921" t="s">
        <v>988</v>
      </c>
      <c r="C2037" s="921" t="s">
        <v>985</v>
      </c>
      <c r="D2037" s="922" t="s">
        <v>986</v>
      </c>
      <c r="E2037" s="936">
        <v>1</v>
      </c>
      <c r="F2037" s="947">
        <v>44439</v>
      </c>
      <c r="G2037" s="923">
        <v>3918.2789451518038</v>
      </c>
      <c r="H2037" s="929">
        <v>8.3333333333333332E-3</v>
      </c>
      <c r="I2037" s="929">
        <v>0.18333333333333332</v>
      </c>
      <c r="J2037" s="923">
        <v>3199.9278052073064</v>
      </c>
      <c r="K2037" s="922">
        <v>1</v>
      </c>
      <c r="L2037" s="923">
        <v>3199.9278052073064</v>
      </c>
      <c r="M2037" s="923">
        <f t="shared" si="31"/>
        <v>391.82789451518039</v>
      </c>
    </row>
    <row r="2038" spans="2:13" ht="75">
      <c r="B2038" s="921" t="s">
        <v>996</v>
      </c>
      <c r="C2038" s="921" t="s">
        <v>985</v>
      </c>
      <c r="D2038" s="922" t="s">
        <v>994</v>
      </c>
      <c r="E2038" s="936">
        <v>0</v>
      </c>
      <c r="F2038" s="947">
        <v>44439</v>
      </c>
      <c r="G2038" s="923">
        <v>82.100935779816524</v>
      </c>
      <c r="H2038" s="929">
        <v>8.3333333333333332E-3</v>
      </c>
      <c r="I2038" s="929">
        <v>0.18333333333333332</v>
      </c>
      <c r="J2038" s="923">
        <v>67.04909755351683</v>
      </c>
      <c r="K2038" s="922">
        <v>1</v>
      </c>
      <c r="L2038" s="923">
        <v>0</v>
      </c>
      <c r="M2038" s="923" t="str">
        <f t="shared" si="31"/>
        <v/>
      </c>
    </row>
    <row r="2039" spans="2:13" ht="75">
      <c r="B2039" s="921" t="s">
        <v>988</v>
      </c>
      <c r="C2039" s="921" t="s">
        <v>985</v>
      </c>
      <c r="D2039" s="922" t="s">
        <v>986</v>
      </c>
      <c r="E2039" s="936">
        <v>1</v>
      </c>
      <c r="F2039" s="947">
        <v>44439</v>
      </c>
      <c r="G2039" s="923">
        <v>79.964876431669467</v>
      </c>
      <c r="H2039" s="929">
        <v>8.3333333333333332E-3</v>
      </c>
      <c r="I2039" s="929">
        <v>0.18333333333333332</v>
      </c>
      <c r="J2039" s="923">
        <v>65.304649085863403</v>
      </c>
      <c r="K2039" s="922">
        <v>1</v>
      </c>
      <c r="L2039" s="923">
        <v>65.304649085863403</v>
      </c>
      <c r="M2039" s="923">
        <f t="shared" si="31"/>
        <v>7.9964876431669474</v>
      </c>
    </row>
    <row r="2040" spans="2:13" ht="75">
      <c r="B2040" s="921" t="s">
        <v>988</v>
      </c>
      <c r="C2040" s="921" t="s">
        <v>985</v>
      </c>
      <c r="D2040" s="922" t="s">
        <v>986</v>
      </c>
      <c r="E2040" s="936">
        <v>1</v>
      </c>
      <c r="F2040" s="947">
        <v>44439</v>
      </c>
      <c r="G2040" s="923">
        <v>3918.2789451518038</v>
      </c>
      <c r="H2040" s="929">
        <v>8.3333333333333332E-3</v>
      </c>
      <c r="I2040" s="929">
        <v>0.18333333333333332</v>
      </c>
      <c r="J2040" s="923">
        <v>3199.9278052073064</v>
      </c>
      <c r="K2040" s="922">
        <v>1</v>
      </c>
      <c r="L2040" s="923">
        <v>3199.9278052073064</v>
      </c>
      <c r="M2040" s="923">
        <f t="shared" si="31"/>
        <v>391.82789451518039</v>
      </c>
    </row>
    <row r="2041" spans="2:13" ht="75">
      <c r="B2041" s="921" t="s">
        <v>988</v>
      </c>
      <c r="C2041" s="921" t="s">
        <v>985</v>
      </c>
      <c r="D2041" s="922" t="s">
        <v>986</v>
      </c>
      <c r="E2041" s="936">
        <v>1</v>
      </c>
      <c r="F2041" s="947">
        <v>44439</v>
      </c>
      <c r="G2041" s="923">
        <v>1759.2272814967282</v>
      </c>
      <c r="H2041" s="929">
        <v>8.3333333333333332E-3</v>
      </c>
      <c r="I2041" s="929">
        <v>0.18333333333333332</v>
      </c>
      <c r="J2041" s="923">
        <v>1436.7022798889948</v>
      </c>
      <c r="K2041" s="922">
        <v>1</v>
      </c>
      <c r="L2041" s="923">
        <v>1436.7022798889948</v>
      </c>
      <c r="M2041" s="923">
        <f t="shared" si="31"/>
        <v>175.92272814967282</v>
      </c>
    </row>
    <row r="2042" spans="2:13" ht="75">
      <c r="B2042" s="921" t="s">
        <v>988</v>
      </c>
      <c r="C2042" s="921" t="s">
        <v>985</v>
      </c>
      <c r="D2042" s="922" t="s">
        <v>986</v>
      </c>
      <c r="E2042" s="936">
        <v>1</v>
      </c>
      <c r="F2042" s="947">
        <v>44439</v>
      </c>
      <c r="G2042" s="923">
        <v>799.64876431669472</v>
      </c>
      <c r="H2042" s="929">
        <v>8.3333333333333332E-3</v>
      </c>
      <c r="I2042" s="929">
        <v>0.18333333333333332</v>
      </c>
      <c r="J2042" s="923">
        <v>653.046490858634</v>
      </c>
      <c r="K2042" s="922">
        <v>1</v>
      </c>
      <c r="L2042" s="923">
        <v>653.046490858634</v>
      </c>
      <c r="M2042" s="923">
        <f t="shared" si="31"/>
        <v>79.964876431669481</v>
      </c>
    </row>
    <row r="2043" spans="2:13" ht="75">
      <c r="B2043" s="921" t="s">
        <v>988</v>
      </c>
      <c r="C2043" s="921" t="s">
        <v>985</v>
      </c>
      <c r="D2043" s="922" t="s">
        <v>986</v>
      </c>
      <c r="E2043" s="936">
        <v>1</v>
      </c>
      <c r="F2043" s="947">
        <v>44439</v>
      </c>
      <c r="G2043" s="923">
        <v>2239.016540086745</v>
      </c>
      <c r="H2043" s="929">
        <v>8.3333333333333332E-3</v>
      </c>
      <c r="I2043" s="929">
        <v>0.18333333333333332</v>
      </c>
      <c r="J2043" s="923">
        <v>1828.5301744041751</v>
      </c>
      <c r="K2043" s="922">
        <v>1</v>
      </c>
      <c r="L2043" s="923">
        <v>1828.5301744041751</v>
      </c>
      <c r="M2043" s="923">
        <f t="shared" si="31"/>
        <v>223.90165400867451</v>
      </c>
    </row>
    <row r="2044" spans="2:13" ht="75">
      <c r="B2044" s="921" t="s">
        <v>984</v>
      </c>
      <c r="C2044" s="921" t="s">
        <v>985</v>
      </c>
      <c r="D2044" s="922" t="s">
        <v>986</v>
      </c>
      <c r="E2044" s="936">
        <v>1</v>
      </c>
      <c r="F2044" s="947">
        <v>44439</v>
      </c>
      <c r="G2044" s="923">
        <v>456.60349305277197</v>
      </c>
      <c r="H2044" s="929">
        <v>8.3333333333333332E-3</v>
      </c>
      <c r="I2044" s="929">
        <v>0.18333333333333332</v>
      </c>
      <c r="J2044" s="923">
        <v>372.89285265976378</v>
      </c>
      <c r="K2044" s="922">
        <v>1</v>
      </c>
      <c r="L2044" s="923">
        <v>372.89285265976378</v>
      </c>
      <c r="M2044" s="923">
        <f t="shared" si="31"/>
        <v>45.660349305277201</v>
      </c>
    </row>
    <row r="2045" spans="2:13" ht="75">
      <c r="B2045" s="921" t="s">
        <v>984</v>
      </c>
      <c r="C2045" s="921" t="s">
        <v>985</v>
      </c>
      <c r="D2045" s="922" t="s">
        <v>986</v>
      </c>
      <c r="E2045" s="936">
        <v>1</v>
      </c>
      <c r="F2045" s="947">
        <v>44439</v>
      </c>
      <c r="G2045" s="923">
        <v>456.60349305277197</v>
      </c>
      <c r="H2045" s="929">
        <v>8.3333333333333332E-3</v>
      </c>
      <c r="I2045" s="929">
        <v>0.18333333333333332</v>
      </c>
      <c r="J2045" s="923">
        <v>372.89285265976378</v>
      </c>
      <c r="K2045" s="922">
        <v>1</v>
      </c>
      <c r="L2045" s="923">
        <v>372.89285265976378</v>
      </c>
      <c r="M2045" s="923">
        <f t="shared" si="31"/>
        <v>45.660349305277201</v>
      </c>
    </row>
    <row r="2046" spans="2:13" ht="75">
      <c r="B2046" s="921" t="s">
        <v>984</v>
      </c>
      <c r="C2046" s="921" t="s">
        <v>985</v>
      </c>
      <c r="D2046" s="922" t="s">
        <v>986</v>
      </c>
      <c r="E2046" s="936">
        <v>1</v>
      </c>
      <c r="F2046" s="947">
        <v>44439</v>
      </c>
      <c r="G2046" s="923">
        <v>456.60349305277197</v>
      </c>
      <c r="H2046" s="929">
        <v>8.3333333333333332E-3</v>
      </c>
      <c r="I2046" s="929">
        <v>0.18333333333333332</v>
      </c>
      <c r="J2046" s="923">
        <v>372.89285265976378</v>
      </c>
      <c r="K2046" s="922">
        <v>1</v>
      </c>
      <c r="L2046" s="923">
        <v>372.89285265976378</v>
      </c>
      <c r="M2046" s="923">
        <f t="shared" si="31"/>
        <v>45.660349305277201</v>
      </c>
    </row>
    <row r="2047" spans="2:13" ht="75">
      <c r="B2047" s="921" t="s">
        <v>988</v>
      </c>
      <c r="C2047" s="921" t="s">
        <v>985</v>
      </c>
      <c r="D2047" s="922" t="s">
        <v>986</v>
      </c>
      <c r="E2047" s="936">
        <v>1</v>
      </c>
      <c r="F2047" s="947">
        <v>44439</v>
      </c>
      <c r="G2047" s="923">
        <v>79.964876431669467</v>
      </c>
      <c r="H2047" s="929">
        <v>8.3333333333333332E-3</v>
      </c>
      <c r="I2047" s="929">
        <v>0.18333333333333332</v>
      </c>
      <c r="J2047" s="923">
        <v>65.304649085863403</v>
      </c>
      <c r="K2047" s="922">
        <v>1</v>
      </c>
      <c r="L2047" s="923">
        <v>65.304649085863403</v>
      </c>
      <c r="M2047" s="923">
        <f t="shared" si="31"/>
        <v>7.9964876431669474</v>
      </c>
    </row>
    <row r="2048" spans="2:13" ht="75">
      <c r="B2048" s="921" t="s">
        <v>988</v>
      </c>
      <c r="C2048" s="921" t="s">
        <v>985</v>
      </c>
      <c r="D2048" s="922" t="s">
        <v>986</v>
      </c>
      <c r="E2048" s="936">
        <v>1</v>
      </c>
      <c r="F2048" s="947">
        <v>44439</v>
      </c>
      <c r="G2048" s="923">
        <v>79.964876431669467</v>
      </c>
      <c r="H2048" s="929">
        <v>8.3333333333333332E-3</v>
      </c>
      <c r="I2048" s="929">
        <v>0.18333333333333332</v>
      </c>
      <c r="J2048" s="923">
        <v>65.304649085863403</v>
      </c>
      <c r="K2048" s="922">
        <v>1</v>
      </c>
      <c r="L2048" s="923">
        <v>65.304649085863403</v>
      </c>
      <c r="M2048" s="923">
        <f t="shared" si="31"/>
        <v>7.9964876431669474</v>
      </c>
    </row>
    <row r="2049" spans="2:13" ht="75">
      <c r="B2049" s="921" t="s">
        <v>988</v>
      </c>
      <c r="C2049" s="921" t="s">
        <v>985</v>
      </c>
      <c r="D2049" s="922" t="s">
        <v>986</v>
      </c>
      <c r="E2049" s="936">
        <v>1</v>
      </c>
      <c r="F2049" s="947">
        <v>44439</v>
      </c>
      <c r="G2049" s="923">
        <v>79.964876431669467</v>
      </c>
      <c r="H2049" s="929">
        <v>8.3333333333333332E-3</v>
      </c>
      <c r="I2049" s="929">
        <v>0.18333333333333332</v>
      </c>
      <c r="J2049" s="923">
        <v>65.304649085863403</v>
      </c>
      <c r="K2049" s="922">
        <v>1</v>
      </c>
      <c r="L2049" s="923">
        <v>65.304649085863403</v>
      </c>
      <c r="M2049" s="923">
        <f t="shared" si="31"/>
        <v>7.9964876431669474</v>
      </c>
    </row>
    <row r="2050" spans="2:13" ht="75">
      <c r="B2050" s="921" t="s">
        <v>988</v>
      </c>
      <c r="C2050" s="921" t="s">
        <v>985</v>
      </c>
      <c r="D2050" s="922" t="s">
        <v>986</v>
      </c>
      <c r="E2050" s="936">
        <v>1</v>
      </c>
      <c r="F2050" s="947">
        <v>44439</v>
      </c>
      <c r="G2050" s="923">
        <v>28147.636503947651</v>
      </c>
      <c r="H2050" s="929">
        <v>8.3333333333333332E-3</v>
      </c>
      <c r="I2050" s="929">
        <v>0.18333333333333332</v>
      </c>
      <c r="J2050" s="923">
        <v>22987.236478223916</v>
      </c>
      <c r="K2050" s="922">
        <v>1</v>
      </c>
      <c r="L2050" s="923">
        <v>22987.236478223916</v>
      </c>
      <c r="M2050" s="923">
        <f t="shared" si="31"/>
        <v>2814.7636503947651</v>
      </c>
    </row>
    <row r="2051" spans="2:13" ht="75">
      <c r="B2051" s="921" t="s">
        <v>988</v>
      </c>
      <c r="C2051" s="921" t="s">
        <v>985</v>
      </c>
      <c r="D2051" s="922" t="s">
        <v>986</v>
      </c>
      <c r="E2051" s="936">
        <v>1</v>
      </c>
      <c r="F2051" s="947">
        <v>44439</v>
      </c>
      <c r="G2051" s="923">
        <v>17192.448432808935</v>
      </c>
      <c r="H2051" s="929">
        <v>8.3333333333333332E-3</v>
      </c>
      <c r="I2051" s="929">
        <v>0.18333333333333332</v>
      </c>
      <c r="J2051" s="923">
        <v>14040.49955346063</v>
      </c>
      <c r="K2051" s="922">
        <v>1</v>
      </c>
      <c r="L2051" s="923">
        <v>14040.49955346063</v>
      </c>
      <c r="M2051" s="923">
        <f t="shared" si="31"/>
        <v>1719.2448432808935</v>
      </c>
    </row>
    <row r="2052" spans="2:13" ht="75">
      <c r="B2052" s="921" t="s">
        <v>988</v>
      </c>
      <c r="C2052" s="921" t="s">
        <v>985</v>
      </c>
      <c r="D2052" s="922" t="s">
        <v>986</v>
      </c>
      <c r="E2052" s="936">
        <v>1</v>
      </c>
      <c r="F2052" s="947">
        <v>44439</v>
      </c>
      <c r="G2052" s="923">
        <v>22470.130277299118</v>
      </c>
      <c r="H2052" s="929">
        <v>8.3333333333333332E-3</v>
      </c>
      <c r="I2052" s="929">
        <v>0.18333333333333332</v>
      </c>
      <c r="J2052" s="923">
        <v>18350.606393127615</v>
      </c>
      <c r="K2052" s="922">
        <v>1</v>
      </c>
      <c r="L2052" s="923">
        <v>18350.606393127615</v>
      </c>
      <c r="M2052" s="923">
        <f t="shared" si="31"/>
        <v>2247.0130277299118</v>
      </c>
    </row>
    <row r="2053" spans="2:13" ht="75">
      <c r="B2053" s="921" t="s">
        <v>988</v>
      </c>
      <c r="C2053" s="921" t="s">
        <v>985</v>
      </c>
      <c r="D2053" s="922" t="s">
        <v>986</v>
      </c>
      <c r="E2053" s="936">
        <v>1</v>
      </c>
      <c r="F2053" s="947">
        <v>44439</v>
      </c>
      <c r="G2053" s="923">
        <v>25588.760458134231</v>
      </c>
      <c r="H2053" s="929">
        <v>8.3333333333333332E-3</v>
      </c>
      <c r="I2053" s="929">
        <v>0.18333333333333332</v>
      </c>
      <c r="J2053" s="923">
        <v>20897.487707476288</v>
      </c>
      <c r="K2053" s="922">
        <v>1</v>
      </c>
      <c r="L2053" s="923">
        <v>20897.487707476288</v>
      </c>
      <c r="M2053" s="923">
        <f t="shared" si="31"/>
        <v>2558.8760458134234</v>
      </c>
    </row>
    <row r="2054" spans="2:13" ht="75">
      <c r="B2054" s="921" t="s">
        <v>987</v>
      </c>
      <c r="C2054" s="921" t="s">
        <v>985</v>
      </c>
      <c r="D2054" s="922" t="s">
        <v>986</v>
      </c>
      <c r="E2054" s="936">
        <v>1</v>
      </c>
      <c r="F2054" s="947">
        <v>44439</v>
      </c>
      <c r="G2054" s="923">
        <v>1485.0961212969503</v>
      </c>
      <c r="H2054" s="929">
        <v>8.3333333333333332E-3</v>
      </c>
      <c r="I2054" s="929">
        <v>0.18333333333333332</v>
      </c>
      <c r="J2054" s="923">
        <v>1212.828499059176</v>
      </c>
      <c r="K2054" s="922">
        <v>1</v>
      </c>
      <c r="L2054" s="923">
        <v>1212.828499059176</v>
      </c>
      <c r="M2054" s="923">
        <f t="shared" si="31"/>
        <v>148.50961212969503</v>
      </c>
    </row>
    <row r="2055" spans="2:13" ht="75">
      <c r="B2055" s="921" t="s">
        <v>989</v>
      </c>
      <c r="C2055" s="921" t="s">
        <v>985</v>
      </c>
      <c r="D2055" s="922" t="s">
        <v>986</v>
      </c>
      <c r="E2055" s="936">
        <v>1</v>
      </c>
      <c r="F2055" s="947">
        <v>44439</v>
      </c>
      <c r="G2055" s="923">
        <v>2559.1030101491242</v>
      </c>
      <c r="H2055" s="929">
        <v>8.3333333333333332E-3</v>
      </c>
      <c r="I2055" s="929">
        <v>0.18333333333333332</v>
      </c>
      <c r="J2055" s="923">
        <v>2089.934124955118</v>
      </c>
      <c r="K2055" s="922">
        <v>1</v>
      </c>
      <c r="L2055" s="923">
        <v>2089.934124955118</v>
      </c>
      <c r="M2055" s="923">
        <f t="shared" si="31"/>
        <v>255.91030101491242</v>
      </c>
    </row>
    <row r="2056" spans="2:13" ht="75">
      <c r="B2056" s="921" t="s">
        <v>988</v>
      </c>
      <c r="C2056" s="921" t="s">
        <v>985</v>
      </c>
      <c r="D2056" s="922" t="s">
        <v>986</v>
      </c>
      <c r="E2056" s="936">
        <v>1</v>
      </c>
      <c r="F2056" s="947">
        <v>44439</v>
      </c>
      <c r="G2056" s="923">
        <v>79.964876431669467</v>
      </c>
      <c r="H2056" s="929">
        <v>8.3333333333333332E-3</v>
      </c>
      <c r="I2056" s="929">
        <v>0.18333333333333332</v>
      </c>
      <c r="J2056" s="923">
        <v>65.304649085863403</v>
      </c>
      <c r="K2056" s="922">
        <v>1</v>
      </c>
      <c r="L2056" s="923">
        <v>65.304649085863403</v>
      </c>
      <c r="M2056" s="923">
        <f t="shared" si="31"/>
        <v>7.9964876431669474</v>
      </c>
    </row>
    <row r="2057" spans="2:13" ht="75">
      <c r="B2057" s="921" t="s">
        <v>988</v>
      </c>
      <c r="C2057" s="921" t="s">
        <v>985</v>
      </c>
      <c r="D2057" s="922" t="s">
        <v>986</v>
      </c>
      <c r="E2057" s="936">
        <v>1</v>
      </c>
      <c r="F2057" s="947">
        <v>44439</v>
      </c>
      <c r="G2057" s="923">
        <v>479.7892585900168</v>
      </c>
      <c r="H2057" s="929">
        <v>8.3333333333333332E-3</v>
      </c>
      <c r="I2057" s="929">
        <v>0.18333333333333332</v>
      </c>
      <c r="J2057" s="923">
        <v>391.82789451518039</v>
      </c>
      <c r="K2057" s="922">
        <v>1</v>
      </c>
      <c r="L2057" s="923">
        <v>391.82789451518039</v>
      </c>
      <c r="M2057" s="923">
        <f t="shared" si="31"/>
        <v>47.978925859001684</v>
      </c>
    </row>
    <row r="2058" spans="2:13" ht="75">
      <c r="B2058" s="921" t="s">
        <v>988</v>
      </c>
      <c r="C2058" s="921" t="s">
        <v>985</v>
      </c>
      <c r="D2058" s="922" t="s">
        <v>986</v>
      </c>
      <c r="E2058" s="936">
        <v>1</v>
      </c>
      <c r="F2058" s="947">
        <v>44439</v>
      </c>
      <c r="G2058" s="923">
        <v>79.964876431669467</v>
      </c>
      <c r="H2058" s="929">
        <v>8.3333333333333332E-3</v>
      </c>
      <c r="I2058" s="929">
        <v>0.18333333333333332</v>
      </c>
      <c r="J2058" s="923">
        <v>65.304649085863403</v>
      </c>
      <c r="K2058" s="922">
        <v>1</v>
      </c>
      <c r="L2058" s="923">
        <v>65.304649085863403</v>
      </c>
      <c r="M2058" s="923">
        <f t="shared" si="31"/>
        <v>7.9964876431669474</v>
      </c>
    </row>
    <row r="2059" spans="2:13" ht="75">
      <c r="B2059" s="921" t="s">
        <v>988</v>
      </c>
      <c r="C2059" s="921" t="s">
        <v>985</v>
      </c>
      <c r="D2059" s="922" t="s">
        <v>986</v>
      </c>
      <c r="E2059" s="936">
        <v>1</v>
      </c>
      <c r="F2059" s="947">
        <v>44439</v>
      </c>
      <c r="G2059" s="923">
        <v>399.82438215834736</v>
      </c>
      <c r="H2059" s="929">
        <v>8.3333333333333332E-3</v>
      </c>
      <c r="I2059" s="929">
        <v>0.18333333333333332</v>
      </c>
      <c r="J2059" s="923">
        <v>326.523245429317</v>
      </c>
      <c r="K2059" s="922">
        <v>1</v>
      </c>
      <c r="L2059" s="923">
        <v>326.523245429317</v>
      </c>
      <c r="M2059" s="923">
        <f t="shared" ref="M2059:M2122" si="32">IF(L2059=0,"",IF(I2059=100%,0,(H2059*12)*(G2059*E2059*K2059)))</f>
        <v>39.98243821583474</v>
      </c>
    </row>
    <row r="2060" spans="2:13" ht="75">
      <c r="B2060" s="921" t="s">
        <v>984</v>
      </c>
      <c r="C2060" s="921" t="s">
        <v>985</v>
      </c>
      <c r="D2060" s="922" t="s">
        <v>986</v>
      </c>
      <c r="E2060" s="936">
        <v>1</v>
      </c>
      <c r="F2060" s="947">
        <v>44439</v>
      </c>
      <c r="G2060" s="923">
        <v>456.60349305277197</v>
      </c>
      <c r="H2060" s="929">
        <v>8.3333333333333332E-3</v>
      </c>
      <c r="I2060" s="929">
        <v>0.18333333333333332</v>
      </c>
      <c r="J2060" s="923">
        <v>372.89285265976378</v>
      </c>
      <c r="K2060" s="922">
        <v>1</v>
      </c>
      <c r="L2060" s="923">
        <v>372.89285265976378</v>
      </c>
      <c r="M2060" s="923">
        <f t="shared" si="32"/>
        <v>45.660349305277201</v>
      </c>
    </row>
    <row r="2061" spans="2:13" ht="75">
      <c r="B2061" s="921" t="s">
        <v>984</v>
      </c>
      <c r="C2061" s="921" t="s">
        <v>985</v>
      </c>
      <c r="D2061" s="922" t="s">
        <v>986</v>
      </c>
      <c r="E2061" s="936">
        <v>1</v>
      </c>
      <c r="F2061" s="947">
        <v>44439</v>
      </c>
      <c r="G2061" s="923">
        <v>913.20698610554393</v>
      </c>
      <c r="H2061" s="929">
        <v>8.3333333333333332E-3</v>
      </c>
      <c r="I2061" s="929">
        <v>0.18333333333333332</v>
      </c>
      <c r="J2061" s="923">
        <v>745.78570531952755</v>
      </c>
      <c r="K2061" s="922">
        <v>1</v>
      </c>
      <c r="L2061" s="923">
        <v>745.78570531952755</v>
      </c>
      <c r="M2061" s="923">
        <f t="shared" si="32"/>
        <v>91.320698610554402</v>
      </c>
    </row>
    <row r="2062" spans="2:13" ht="75">
      <c r="B2062" s="921" t="s">
        <v>984</v>
      </c>
      <c r="C2062" s="921" t="s">
        <v>985</v>
      </c>
      <c r="D2062" s="922" t="s">
        <v>986</v>
      </c>
      <c r="E2062" s="936">
        <v>1</v>
      </c>
      <c r="F2062" s="947">
        <v>44439</v>
      </c>
      <c r="G2062" s="923">
        <v>456.60349305277197</v>
      </c>
      <c r="H2062" s="929">
        <v>8.3333333333333332E-3</v>
      </c>
      <c r="I2062" s="929">
        <v>0.18333333333333332</v>
      </c>
      <c r="J2062" s="923">
        <v>372.89285265976378</v>
      </c>
      <c r="K2062" s="922">
        <v>1</v>
      </c>
      <c r="L2062" s="923">
        <v>372.89285265976378</v>
      </c>
      <c r="M2062" s="923">
        <f t="shared" si="32"/>
        <v>45.660349305277201</v>
      </c>
    </row>
    <row r="2063" spans="2:13" ht="75">
      <c r="B2063" s="921" t="s">
        <v>987</v>
      </c>
      <c r="C2063" s="921" t="s">
        <v>985</v>
      </c>
      <c r="D2063" s="922" t="s">
        <v>986</v>
      </c>
      <c r="E2063" s="936">
        <v>1</v>
      </c>
      <c r="F2063" s="947">
        <v>44439</v>
      </c>
      <c r="G2063" s="923">
        <v>10395.672849078652</v>
      </c>
      <c r="H2063" s="929">
        <v>8.3333333333333332E-3</v>
      </c>
      <c r="I2063" s="929">
        <v>0.18333333333333332</v>
      </c>
      <c r="J2063" s="923">
        <v>8489.7994934142334</v>
      </c>
      <c r="K2063" s="922">
        <v>1</v>
      </c>
      <c r="L2063" s="923">
        <v>8489.7994934142334</v>
      </c>
      <c r="M2063" s="923">
        <f t="shared" si="32"/>
        <v>1039.5672849078653</v>
      </c>
    </row>
    <row r="2064" spans="2:13" ht="75">
      <c r="B2064" s="921" t="s">
        <v>987</v>
      </c>
      <c r="C2064" s="921" t="s">
        <v>985</v>
      </c>
      <c r="D2064" s="922" t="s">
        <v>986</v>
      </c>
      <c r="E2064" s="936">
        <v>1</v>
      </c>
      <c r="F2064" s="947">
        <v>44439</v>
      </c>
      <c r="G2064" s="923">
        <v>1485.0961212969503</v>
      </c>
      <c r="H2064" s="929">
        <v>8.3333333333333332E-3</v>
      </c>
      <c r="I2064" s="929">
        <v>0.18333333333333332</v>
      </c>
      <c r="J2064" s="923">
        <v>1212.828499059176</v>
      </c>
      <c r="K2064" s="922">
        <v>1</v>
      </c>
      <c r="L2064" s="923">
        <v>1212.828499059176</v>
      </c>
      <c r="M2064" s="923">
        <f t="shared" si="32"/>
        <v>148.50961212969503</v>
      </c>
    </row>
    <row r="2065" spans="2:13" ht="75">
      <c r="B2065" s="921" t="s">
        <v>989</v>
      </c>
      <c r="C2065" s="921" t="s">
        <v>985</v>
      </c>
      <c r="D2065" s="922" t="s">
        <v>986</v>
      </c>
      <c r="E2065" s="936">
        <v>1</v>
      </c>
      <c r="F2065" s="947">
        <v>44439</v>
      </c>
      <c r="G2065" s="923">
        <v>5118.2060202982484</v>
      </c>
      <c r="H2065" s="929">
        <v>8.3333333333333332E-3</v>
      </c>
      <c r="I2065" s="929">
        <v>0.18333333333333332</v>
      </c>
      <c r="J2065" s="923">
        <v>4179.868249910236</v>
      </c>
      <c r="K2065" s="922">
        <v>1</v>
      </c>
      <c r="L2065" s="923">
        <v>4179.868249910236</v>
      </c>
      <c r="M2065" s="923">
        <f t="shared" si="32"/>
        <v>511.82060202982484</v>
      </c>
    </row>
    <row r="2066" spans="2:13" ht="75">
      <c r="B2066" s="921" t="s">
        <v>989</v>
      </c>
      <c r="C2066" s="921" t="s">
        <v>985</v>
      </c>
      <c r="D2066" s="922" t="s">
        <v>986</v>
      </c>
      <c r="E2066" s="936">
        <v>1</v>
      </c>
      <c r="F2066" s="947">
        <v>44439</v>
      </c>
      <c r="G2066" s="923">
        <v>5118.2060202982484</v>
      </c>
      <c r="H2066" s="929">
        <v>8.3333333333333332E-3</v>
      </c>
      <c r="I2066" s="929">
        <v>0.18333333333333332</v>
      </c>
      <c r="J2066" s="923">
        <v>4179.868249910236</v>
      </c>
      <c r="K2066" s="922">
        <v>1</v>
      </c>
      <c r="L2066" s="923">
        <v>4179.868249910236</v>
      </c>
      <c r="M2066" s="923">
        <f t="shared" si="32"/>
        <v>511.82060202982484</v>
      </c>
    </row>
    <row r="2067" spans="2:13" ht="75">
      <c r="B2067" s="921" t="s">
        <v>988</v>
      </c>
      <c r="C2067" s="921" t="s">
        <v>985</v>
      </c>
      <c r="D2067" s="922" t="s">
        <v>986</v>
      </c>
      <c r="E2067" s="936">
        <v>1</v>
      </c>
      <c r="F2067" s="947">
        <v>44439</v>
      </c>
      <c r="G2067" s="923">
        <v>2558.8760458134229</v>
      </c>
      <c r="H2067" s="929">
        <v>8.3333333333333332E-3</v>
      </c>
      <c r="I2067" s="929">
        <v>0.18333333333333332</v>
      </c>
      <c r="J2067" s="923">
        <v>2089.7487707476289</v>
      </c>
      <c r="K2067" s="922">
        <v>1</v>
      </c>
      <c r="L2067" s="923">
        <v>2089.7487707476289</v>
      </c>
      <c r="M2067" s="923">
        <f t="shared" si="32"/>
        <v>255.88760458134232</v>
      </c>
    </row>
    <row r="2068" spans="2:13" ht="75">
      <c r="B2068" s="921" t="s">
        <v>988</v>
      </c>
      <c r="C2068" s="921" t="s">
        <v>985</v>
      </c>
      <c r="D2068" s="922" t="s">
        <v>986</v>
      </c>
      <c r="E2068" s="936">
        <v>1</v>
      </c>
      <c r="F2068" s="947">
        <v>44439</v>
      </c>
      <c r="G2068" s="923">
        <v>3358.5248101301177</v>
      </c>
      <c r="H2068" s="929">
        <v>8.3333333333333332E-3</v>
      </c>
      <c r="I2068" s="929">
        <v>0.18333333333333332</v>
      </c>
      <c r="J2068" s="923">
        <v>2742.795261606263</v>
      </c>
      <c r="K2068" s="922">
        <v>1</v>
      </c>
      <c r="L2068" s="923">
        <v>2742.795261606263</v>
      </c>
      <c r="M2068" s="923">
        <f t="shared" si="32"/>
        <v>335.85248101301181</v>
      </c>
    </row>
    <row r="2069" spans="2:13" ht="75">
      <c r="B2069" s="921" t="s">
        <v>988</v>
      </c>
      <c r="C2069" s="921" t="s">
        <v>985</v>
      </c>
      <c r="D2069" s="922" t="s">
        <v>986</v>
      </c>
      <c r="E2069" s="936">
        <v>1</v>
      </c>
      <c r="F2069" s="947">
        <v>44439</v>
      </c>
      <c r="G2069" s="923">
        <v>1839.1921579283978</v>
      </c>
      <c r="H2069" s="929">
        <v>8.3333333333333332E-3</v>
      </c>
      <c r="I2069" s="929">
        <v>0.18333333333333332</v>
      </c>
      <c r="J2069" s="923">
        <v>1502.0069289748583</v>
      </c>
      <c r="K2069" s="922">
        <v>1</v>
      </c>
      <c r="L2069" s="923">
        <v>1502.0069289748583</v>
      </c>
      <c r="M2069" s="923">
        <f t="shared" si="32"/>
        <v>183.91921579283979</v>
      </c>
    </row>
    <row r="2070" spans="2:13" ht="75">
      <c r="B2070" s="921" t="s">
        <v>988</v>
      </c>
      <c r="C2070" s="921" t="s">
        <v>985</v>
      </c>
      <c r="D2070" s="922" t="s">
        <v>986</v>
      </c>
      <c r="E2070" s="936">
        <v>1</v>
      </c>
      <c r="F2070" s="947">
        <v>44439</v>
      </c>
      <c r="G2070" s="923">
        <v>879.61364074836411</v>
      </c>
      <c r="H2070" s="929">
        <v>8.3333333333333332E-3</v>
      </c>
      <c r="I2070" s="929">
        <v>0.18333333333333332</v>
      </c>
      <c r="J2070" s="923">
        <v>718.35113994449739</v>
      </c>
      <c r="K2070" s="922">
        <v>1</v>
      </c>
      <c r="L2070" s="923">
        <v>718.35113994449739</v>
      </c>
      <c r="M2070" s="923">
        <f t="shared" si="32"/>
        <v>87.961364074836411</v>
      </c>
    </row>
    <row r="2071" spans="2:13" ht="75">
      <c r="B2071" s="921" t="s">
        <v>984</v>
      </c>
      <c r="C2071" s="921" t="s">
        <v>985</v>
      </c>
      <c r="D2071" s="922" t="s">
        <v>986</v>
      </c>
      <c r="E2071" s="936">
        <v>1</v>
      </c>
      <c r="F2071" s="947">
        <v>44439</v>
      </c>
      <c r="G2071" s="923">
        <v>1369.810479158316</v>
      </c>
      <c r="H2071" s="929">
        <v>8.3333333333333332E-3</v>
      </c>
      <c r="I2071" s="929">
        <v>0.18333333333333332</v>
      </c>
      <c r="J2071" s="923">
        <v>1118.6785579792913</v>
      </c>
      <c r="K2071" s="922">
        <v>1</v>
      </c>
      <c r="L2071" s="923">
        <v>1118.6785579792913</v>
      </c>
      <c r="M2071" s="923">
        <f t="shared" si="32"/>
        <v>136.9810479158316</v>
      </c>
    </row>
    <row r="2072" spans="2:13" ht="75">
      <c r="B2072" s="921" t="s">
        <v>984</v>
      </c>
      <c r="C2072" s="921" t="s">
        <v>985</v>
      </c>
      <c r="D2072" s="922" t="s">
        <v>986</v>
      </c>
      <c r="E2072" s="936">
        <v>1</v>
      </c>
      <c r="F2072" s="947">
        <v>44439</v>
      </c>
      <c r="G2072" s="923">
        <v>2739.6209583166319</v>
      </c>
      <c r="H2072" s="929">
        <v>8.3333333333333332E-3</v>
      </c>
      <c r="I2072" s="929">
        <v>0.18333333333333332</v>
      </c>
      <c r="J2072" s="923">
        <v>2237.3571159585827</v>
      </c>
      <c r="K2072" s="922">
        <v>1</v>
      </c>
      <c r="L2072" s="923">
        <v>2237.3571159585827</v>
      </c>
      <c r="M2072" s="923">
        <f t="shared" si="32"/>
        <v>273.96209583166319</v>
      </c>
    </row>
    <row r="2073" spans="2:13" ht="75">
      <c r="B2073" s="921" t="s">
        <v>984</v>
      </c>
      <c r="C2073" s="921" t="s">
        <v>985</v>
      </c>
      <c r="D2073" s="922" t="s">
        <v>986</v>
      </c>
      <c r="E2073" s="936">
        <v>1</v>
      </c>
      <c r="F2073" s="947">
        <v>44439</v>
      </c>
      <c r="G2073" s="923">
        <v>1369.810479158316</v>
      </c>
      <c r="H2073" s="929">
        <v>8.3333333333333332E-3</v>
      </c>
      <c r="I2073" s="929">
        <v>0.18333333333333332</v>
      </c>
      <c r="J2073" s="923">
        <v>1118.6785579792913</v>
      </c>
      <c r="K2073" s="922">
        <v>1</v>
      </c>
      <c r="L2073" s="923">
        <v>1118.6785579792913</v>
      </c>
      <c r="M2073" s="923">
        <f t="shared" si="32"/>
        <v>136.9810479158316</v>
      </c>
    </row>
    <row r="2074" spans="2:13" ht="75">
      <c r="B2074" s="921" t="s">
        <v>984</v>
      </c>
      <c r="C2074" s="921" t="s">
        <v>985</v>
      </c>
      <c r="D2074" s="922" t="s">
        <v>986</v>
      </c>
      <c r="E2074" s="936">
        <v>1</v>
      </c>
      <c r="F2074" s="947">
        <v>44439</v>
      </c>
      <c r="G2074" s="923">
        <v>1826.4139722110879</v>
      </c>
      <c r="H2074" s="929">
        <v>8.3333333333333332E-3</v>
      </c>
      <c r="I2074" s="929">
        <v>0.18333333333333332</v>
      </c>
      <c r="J2074" s="923">
        <v>1491.5714106390551</v>
      </c>
      <c r="K2074" s="922">
        <v>1</v>
      </c>
      <c r="L2074" s="923">
        <v>1491.5714106390551</v>
      </c>
      <c r="M2074" s="923">
        <f t="shared" si="32"/>
        <v>182.6413972211088</v>
      </c>
    </row>
    <row r="2075" spans="2:13" ht="75">
      <c r="B2075" s="921" t="s">
        <v>987</v>
      </c>
      <c r="C2075" s="921" t="s">
        <v>985</v>
      </c>
      <c r="D2075" s="922" t="s">
        <v>986</v>
      </c>
      <c r="E2075" s="936">
        <v>1</v>
      </c>
      <c r="F2075" s="947">
        <v>44439</v>
      </c>
      <c r="G2075" s="923">
        <v>4455.2883638908506</v>
      </c>
      <c r="H2075" s="929">
        <v>8.3333333333333332E-3</v>
      </c>
      <c r="I2075" s="929">
        <v>0.18333333333333332</v>
      </c>
      <c r="J2075" s="923">
        <v>3638.485497177528</v>
      </c>
      <c r="K2075" s="922">
        <v>1</v>
      </c>
      <c r="L2075" s="923">
        <v>3638.485497177528</v>
      </c>
      <c r="M2075" s="923">
        <f t="shared" si="32"/>
        <v>445.52883638908509</v>
      </c>
    </row>
    <row r="2076" spans="2:13" ht="75">
      <c r="B2076" s="921" t="s">
        <v>987</v>
      </c>
      <c r="C2076" s="921" t="s">
        <v>985</v>
      </c>
      <c r="D2076" s="922" t="s">
        <v>986</v>
      </c>
      <c r="E2076" s="936">
        <v>1</v>
      </c>
      <c r="F2076" s="947">
        <v>44439</v>
      </c>
      <c r="G2076" s="923">
        <v>5940.3844851878011</v>
      </c>
      <c r="H2076" s="929">
        <v>8.3333333333333332E-3</v>
      </c>
      <c r="I2076" s="929">
        <v>0.18333333333333332</v>
      </c>
      <c r="J2076" s="923">
        <v>4851.313996236704</v>
      </c>
      <c r="K2076" s="922">
        <v>1</v>
      </c>
      <c r="L2076" s="923">
        <v>4851.313996236704</v>
      </c>
      <c r="M2076" s="923">
        <f t="shared" si="32"/>
        <v>594.03844851878011</v>
      </c>
    </row>
    <row r="2077" spans="2:13" ht="75">
      <c r="B2077" s="921" t="s">
        <v>987</v>
      </c>
      <c r="C2077" s="921" t="s">
        <v>985</v>
      </c>
      <c r="D2077" s="922" t="s">
        <v>986</v>
      </c>
      <c r="E2077" s="936">
        <v>1</v>
      </c>
      <c r="F2077" s="947">
        <v>44439</v>
      </c>
      <c r="G2077" s="923">
        <v>4455.2883638908506</v>
      </c>
      <c r="H2077" s="929">
        <v>8.3333333333333332E-3</v>
      </c>
      <c r="I2077" s="929">
        <v>0.18333333333333332</v>
      </c>
      <c r="J2077" s="923">
        <v>3638.485497177528</v>
      </c>
      <c r="K2077" s="922">
        <v>1</v>
      </c>
      <c r="L2077" s="923">
        <v>3638.485497177528</v>
      </c>
      <c r="M2077" s="923">
        <f t="shared" si="32"/>
        <v>445.52883638908509</v>
      </c>
    </row>
    <row r="2078" spans="2:13" ht="75">
      <c r="B2078" s="921" t="s">
        <v>987</v>
      </c>
      <c r="C2078" s="921" t="s">
        <v>985</v>
      </c>
      <c r="D2078" s="922" t="s">
        <v>986</v>
      </c>
      <c r="E2078" s="936">
        <v>1</v>
      </c>
      <c r="F2078" s="947">
        <v>44439</v>
      </c>
      <c r="G2078" s="923">
        <v>7425.4806064847517</v>
      </c>
      <c r="H2078" s="929">
        <v>8.3333333333333332E-3</v>
      </c>
      <c r="I2078" s="929">
        <v>0.18333333333333332</v>
      </c>
      <c r="J2078" s="923">
        <v>6064.1424952958805</v>
      </c>
      <c r="K2078" s="922">
        <v>1</v>
      </c>
      <c r="L2078" s="923">
        <v>6064.1424952958805</v>
      </c>
      <c r="M2078" s="923">
        <f t="shared" si="32"/>
        <v>742.54806064847526</v>
      </c>
    </row>
    <row r="2079" spans="2:13" ht="75">
      <c r="B2079" s="921" t="s">
        <v>989</v>
      </c>
      <c r="C2079" s="921" t="s">
        <v>985</v>
      </c>
      <c r="D2079" s="922" t="s">
        <v>986</v>
      </c>
      <c r="E2079" s="936">
        <v>1</v>
      </c>
      <c r="F2079" s="947">
        <v>44439</v>
      </c>
      <c r="G2079" s="923">
        <v>2559.1030101491242</v>
      </c>
      <c r="H2079" s="929">
        <v>8.3333333333333332E-3</v>
      </c>
      <c r="I2079" s="929">
        <v>0.18333333333333332</v>
      </c>
      <c r="J2079" s="923">
        <v>2089.934124955118</v>
      </c>
      <c r="K2079" s="922">
        <v>1</v>
      </c>
      <c r="L2079" s="923">
        <v>2089.934124955118</v>
      </c>
      <c r="M2079" s="923">
        <f t="shared" si="32"/>
        <v>255.91030101491242</v>
      </c>
    </row>
    <row r="2080" spans="2:13" ht="75">
      <c r="B2080" s="921" t="s">
        <v>990</v>
      </c>
      <c r="C2080" s="921" t="s">
        <v>985</v>
      </c>
      <c r="D2080" s="922" t="s">
        <v>986</v>
      </c>
      <c r="E2080" s="936">
        <v>1</v>
      </c>
      <c r="F2080" s="947">
        <v>44439</v>
      </c>
      <c r="G2080" s="923">
        <v>4180.4727034651842</v>
      </c>
      <c r="H2080" s="929">
        <v>8.3333333333333332E-3</v>
      </c>
      <c r="I2080" s="929">
        <v>0.18333333333333332</v>
      </c>
      <c r="J2080" s="923">
        <v>3414.0527078299006</v>
      </c>
      <c r="K2080" s="922">
        <v>1</v>
      </c>
      <c r="L2080" s="923">
        <v>3414.0527078299006</v>
      </c>
      <c r="M2080" s="923">
        <f t="shared" si="32"/>
        <v>418.04727034651842</v>
      </c>
    </row>
    <row r="2081" spans="2:13" ht="75">
      <c r="B2081" s="921" t="s">
        <v>992</v>
      </c>
      <c r="C2081" s="921" t="s">
        <v>985</v>
      </c>
      <c r="D2081" s="922" t="s">
        <v>986</v>
      </c>
      <c r="E2081" s="936">
        <v>1</v>
      </c>
      <c r="F2081" s="947">
        <v>44439</v>
      </c>
      <c r="G2081" s="923">
        <v>2221.5984914920018</v>
      </c>
      <c r="H2081" s="929">
        <v>8.3333333333333332E-3</v>
      </c>
      <c r="I2081" s="929">
        <v>0.18333333333333332</v>
      </c>
      <c r="J2081" s="923">
        <v>1814.3054347184682</v>
      </c>
      <c r="K2081" s="922">
        <v>1</v>
      </c>
      <c r="L2081" s="923">
        <v>1814.3054347184682</v>
      </c>
      <c r="M2081" s="923">
        <f t="shared" si="32"/>
        <v>222.1598491492002</v>
      </c>
    </row>
    <row r="2082" spans="2:13" ht="75">
      <c r="B2082" s="921" t="s">
        <v>988</v>
      </c>
      <c r="C2082" s="921" t="s">
        <v>985</v>
      </c>
      <c r="D2082" s="922" t="s">
        <v>986</v>
      </c>
      <c r="E2082" s="936">
        <v>1</v>
      </c>
      <c r="F2082" s="947">
        <v>44439</v>
      </c>
      <c r="G2082" s="923">
        <v>29107.215021127686</v>
      </c>
      <c r="H2082" s="929">
        <v>8.3333333333333332E-3</v>
      </c>
      <c r="I2082" s="929">
        <v>0.18333333333333332</v>
      </c>
      <c r="J2082" s="923">
        <v>23770.892267254276</v>
      </c>
      <c r="K2082" s="922">
        <v>1</v>
      </c>
      <c r="L2082" s="923">
        <v>23770.892267254276</v>
      </c>
      <c r="M2082" s="923">
        <f t="shared" si="32"/>
        <v>2910.7215021127686</v>
      </c>
    </row>
    <row r="2083" spans="2:13" ht="75">
      <c r="B2083" s="921" t="s">
        <v>988</v>
      </c>
      <c r="C2083" s="921" t="s">
        <v>985</v>
      </c>
      <c r="D2083" s="922" t="s">
        <v>986</v>
      </c>
      <c r="E2083" s="936">
        <v>1</v>
      </c>
      <c r="F2083" s="947">
        <v>44439</v>
      </c>
      <c r="G2083" s="923">
        <v>23189.814165184147</v>
      </c>
      <c r="H2083" s="929">
        <v>8.3333333333333332E-3</v>
      </c>
      <c r="I2083" s="929">
        <v>0.18333333333333332</v>
      </c>
      <c r="J2083" s="923">
        <v>18938.348234900386</v>
      </c>
      <c r="K2083" s="922">
        <v>1</v>
      </c>
      <c r="L2083" s="923">
        <v>18938.348234900386</v>
      </c>
      <c r="M2083" s="923">
        <f t="shared" si="32"/>
        <v>2318.9814165184148</v>
      </c>
    </row>
    <row r="2084" spans="2:13" ht="75">
      <c r="B2084" s="921" t="s">
        <v>988</v>
      </c>
      <c r="C2084" s="921" t="s">
        <v>985</v>
      </c>
      <c r="D2084" s="922" t="s">
        <v>986</v>
      </c>
      <c r="E2084" s="936">
        <v>1</v>
      </c>
      <c r="F2084" s="947">
        <v>44439</v>
      </c>
      <c r="G2084" s="923">
        <v>47019.347341821645</v>
      </c>
      <c r="H2084" s="929">
        <v>8.3333333333333332E-3</v>
      </c>
      <c r="I2084" s="929">
        <v>0.18333333333333332</v>
      </c>
      <c r="J2084" s="923">
        <v>38399.133662487679</v>
      </c>
      <c r="K2084" s="922">
        <v>1</v>
      </c>
      <c r="L2084" s="923">
        <v>38399.133662487679</v>
      </c>
      <c r="M2084" s="923">
        <f t="shared" si="32"/>
        <v>4701.9347341821649</v>
      </c>
    </row>
    <row r="2085" spans="2:13" ht="75">
      <c r="B2085" s="921" t="s">
        <v>988</v>
      </c>
      <c r="C2085" s="921" t="s">
        <v>985</v>
      </c>
      <c r="D2085" s="922" t="s">
        <v>986</v>
      </c>
      <c r="E2085" s="936">
        <v>1</v>
      </c>
      <c r="F2085" s="947">
        <v>44439</v>
      </c>
      <c r="G2085" s="923">
        <v>56775.062266485322</v>
      </c>
      <c r="H2085" s="929">
        <v>8.3333333333333332E-3</v>
      </c>
      <c r="I2085" s="929">
        <v>0.18333333333333332</v>
      </c>
      <c r="J2085" s="923">
        <v>46366.300850963016</v>
      </c>
      <c r="K2085" s="922">
        <v>1</v>
      </c>
      <c r="L2085" s="923">
        <v>46366.300850963016</v>
      </c>
      <c r="M2085" s="923">
        <f t="shared" si="32"/>
        <v>5677.5062266485329</v>
      </c>
    </row>
    <row r="2086" spans="2:13" ht="75">
      <c r="B2086" s="921" t="s">
        <v>996</v>
      </c>
      <c r="C2086" s="921" t="s">
        <v>985</v>
      </c>
      <c r="D2086" s="922" t="s">
        <v>994</v>
      </c>
      <c r="E2086" s="936">
        <v>0</v>
      </c>
      <c r="F2086" s="947">
        <v>44439</v>
      </c>
      <c r="G2086" s="923">
        <v>84.442045120156934</v>
      </c>
      <c r="H2086" s="929">
        <v>8.3333333333333332E-3</v>
      </c>
      <c r="I2086" s="929">
        <v>0.18333333333333332</v>
      </c>
      <c r="J2086" s="923">
        <v>68.961003514794825</v>
      </c>
      <c r="K2086" s="922">
        <v>1</v>
      </c>
      <c r="L2086" s="923">
        <v>0</v>
      </c>
      <c r="M2086" s="923" t="str">
        <f t="shared" si="32"/>
        <v/>
      </c>
    </row>
    <row r="2087" spans="2:13" ht="75">
      <c r="B2087" s="921" t="s">
        <v>984</v>
      </c>
      <c r="C2087" s="921" t="s">
        <v>985</v>
      </c>
      <c r="D2087" s="922" t="s">
        <v>986</v>
      </c>
      <c r="E2087" s="936">
        <v>1</v>
      </c>
      <c r="F2087" s="947">
        <v>44439</v>
      </c>
      <c r="G2087" s="923">
        <v>456.60349305277197</v>
      </c>
      <c r="H2087" s="929">
        <v>8.3333333333333332E-3</v>
      </c>
      <c r="I2087" s="929">
        <v>0.18333333333333332</v>
      </c>
      <c r="J2087" s="923">
        <v>372.89285265976378</v>
      </c>
      <c r="K2087" s="922">
        <v>1</v>
      </c>
      <c r="L2087" s="923">
        <v>372.89285265976378</v>
      </c>
      <c r="M2087" s="923">
        <f t="shared" si="32"/>
        <v>45.660349305277201</v>
      </c>
    </row>
    <row r="2088" spans="2:13" ht="75">
      <c r="B2088" s="921" t="s">
        <v>988</v>
      </c>
      <c r="C2088" s="921" t="s">
        <v>985</v>
      </c>
      <c r="D2088" s="922" t="s">
        <v>986</v>
      </c>
      <c r="E2088" s="936">
        <v>1</v>
      </c>
      <c r="F2088" s="947">
        <v>44439</v>
      </c>
      <c r="G2088" s="923">
        <v>79.964876431669467</v>
      </c>
      <c r="H2088" s="929">
        <v>8.3333333333333332E-3</v>
      </c>
      <c r="I2088" s="929">
        <v>0.18333333333333332</v>
      </c>
      <c r="J2088" s="923">
        <v>65.304649085863403</v>
      </c>
      <c r="K2088" s="922">
        <v>1</v>
      </c>
      <c r="L2088" s="923">
        <v>65.304649085863403</v>
      </c>
      <c r="M2088" s="923">
        <f t="shared" si="32"/>
        <v>7.9964876431669474</v>
      </c>
    </row>
    <row r="2089" spans="2:13" ht="75">
      <c r="B2089" s="921" t="s">
        <v>988</v>
      </c>
      <c r="C2089" s="921" t="s">
        <v>985</v>
      </c>
      <c r="D2089" s="922" t="s">
        <v>986</v>
      </c>
      <c r="E2089" s="936">
        <v>1</v>
      </c>
      <c r="F2089" s="947">
        <v>44439</v>
      </c>
      <c r="G2089" s="923">
        <v>3198.5950572667789</v>
      </c>
      <c r="H2089" s="929">
        <v>8.3333333333333332E-3</v>
      </c>
      <c r="I2089" s="929">
        <v>0.18333333333333332</v>
      </c>
      <c r="J2089" s="923">
        <v>2612.185963434536</v>
      </c>
      <c r="K2089" s="922">
        <v>1</v>
      </c>
      <c r="L2089" s="923">
        <v>2612.185963434536</v>
      </c>
      <c r="M2089" s="923">
        <f t="shared" si="32"/>
        <v>319.85950572667792</v>
      </c>
    </row>
    <row r="2090" spans="2:13" ht="75">
      <c r="B2090" s="921" t="s">
        <v>988</v>
      </c>
      <c r="C2090" s="921" t="s">
        <v>985</v>
      </c>
      <c r="D2090" s="922" t="s">
        <v>986</v>
      </c>
      <c r="E2090" s="936">
        <v>1</v>
      </c>
      <c r="F2090" s="947">
        <v>44439</v>
      </c>
      <c r="G2090" s="923">
        <v>639.71901145335573</v>
      </c>
      <c r="H2090" s="929">
        <v>8.3333333333333332E-3</v>
      </c>
      <c r="I2090" s="929">
        <v>0.18333333333333332</v>
      </c>
      <c r="J2090" s="923">
        <v>522.43719268690722</v>
      </c>
      <c r="K2090" s="922">
        <v>1</v>
      </c>
      <c r="L2090" s="923">
        <v>522.43719268690722</v>
      </c>
      <c r="M2090" s="923">
        <f t="shared" si="32"/>
        <v>63.971901145335579</v>
      </c>
    </row>
    <row r="2091" spans="2:13" ht="75">
      <c r="B2091" s="921" t="s">
        <v>988</v>
      </c>
      <c r="C2091" s="921" t="s">
        <v>985</v>
      </c>
      <c r="D2091" s="922" t="s">
        <v>986</v>
      </c>
      <c r="E2091" s="936">
        <v>1</v>
      </c>
      <c r="F2091" s="947">
        <v>44439</v>
      </c>
      <c r="G2091" s="923">
        <v>1519.3326522017198</v>
      </c>
      <c r="H2091" s="929">
        <v>8.3333333333333332E-3</v>
      </c>
      <c r="I2091" s="929">
        <v>0.18333333333333332</v>
      </c>
      <c r="J2091" s="923">
        <v>1240.7883326314045</v>
      </c>
      <c r="K2091" s="922">
        <v>1</v>
      </c>
      <c r="L2091" s="923">
        <v>1240.7883326314045</v>
      </c>
      <c r="M2091" s="923">
        <f t="shared" si="32"/>
        <v>151.93326522017199</v>
      </c>
    </row>
    <row r="2092" spans="2:13" ht="75">
      <c r="B2092" s="921" t="s">
        <v>984</v>
      </c>
      <c r="C2092" s="921" t="s">
        <v>985</v>
      </c>
      <c r="D2092" s="922" t="s">
        <v>986</v>
      </c>
      <c r="E2092" s="936">
        <v>1</v>
      </c>
      <c r="F2092" s="947">
        <v>44439</v>
      </c>
      <c r="G2092" s="923">
        <v>456.60349305277197</v>
      </c>
      <c r="H2092" s="929">
        <v>8.3333333333333332E-3</v>
      </c>
      <c r="I2092" s="929">
        <v>0.18333333333333332</v>
      </c>
      <c r="J2092" s="923">
        <v>372.89285265976378</v>
      </c>
      <c r="K2092" s="922">
        <v>1</v>
      </c>
      <c r="L2092" s="923">
        <v>372.89285265976378</v>
      </c>
      <c r="M2092" s="923">
        <f t="shared" si="32"/>
        <v>45.660349305277201</v>
      </c>
    </row>
    <row r="2093" spans="2:13" ht="75">
      <c r="B2093" s="921" t="s">
        <v>984</v>
      </c>
      <c r="C2093" s="921" t="s">
        <v>985</v>
      </c>
      <c r="D2093" s="922" t="s">
        <v>986</v>
      </c>
      <c r="E2093" s="936">
        <v>1</v>
      </c>
      <c r="F2093" s="947">
        <v>44439</v>
      </c>
      <c r="G2093" s="923">
        <v>913.20698610554393</v>
      </c>
      <c r="H2093" s="929">
        <v>8.3333333333333332E-3</v>
      </c>
      <c r="I2093" s="929">
        <v>0.18333333333333332</v>
      </c>
      <c r="J2093" s="923">
        <v>745.78570531952755</v>
      </c>
      <c r="K2093" s="922">
        <v>1</v>
      </c>
      <c r="L2093" s="923">
        <v>745.78570531952755</v>
      </c>
      <c r="M2093" s="923">
        <f t="shared" si="32"/>
        <v>91.320698610554402</v>
      </c>
    </row>
    <row r="2094" spans="2:13" ht="75">
      <c r="B2094" s="921" t="s">
        <v>987</v>
      </c>
      <c r="C2094" s="921" t="s">
        <v>985</v>
      </c>
      <c r="D2094" s="922" t="s">
        <v>986</v>
      </c>
      <c r="E2094" s="936">
        <v>1</v>
      </c>
      <c r="F2094" s="947">
        <v>44439</v>
      </c>
      <c r="G2094" s="923">
        <v>1485.0961212969503</v>
      </c>
      <c r="H2094" s="929">
        <v>8.3333333333333332E-3</v>
      </c>
      <c r="I2094" s="929">
        <v>0.18333333333333332</v>
      </c>
      <c r="J2094" s="923">
        <v>1212.828499059176</v>
      </c>
      <c r="K2094" s="922">
        <v>1</v>
      </c>
      <c r="L2094" s="923">
        <v>1212.828499059176</v>
      </c>
      <c r="M2094" s="923">
        <f t="shared" si="32"/>
        <v>148.50961212969503</v>
      </c>
    </row>
    <row r="2095" spans="2:13" ht="75">
      <c r="B2095" s="921" t="s">
        <v>987</v>
      </c>
      <c r="C2095" s="921" t="s">
        <v>985</v>
      </c>
      <c r="D2095" s="922" t="s">
        <v>986</v>
      </c>
      <c r="E2095" s="936">
        <v>1</v>
      </c>
      <c r="F2095" s="947">
        <v>44439</v>
      </c>
      <c r="G2095" s="923">
        <v>1485.0961212969503</v>
      </c>
      <c r="H2095" s="929">
        <v>8.3333333333333332E-3</v>
      </c>
      <c r="I2095" s="929">
        <v>0.18333333333333332</v>
      </c>
      <c r="J2095" s="923">
        <v>1212.828499059176</v>
      </c>
      <c r="K2095" s="922">
        <v>1</v>
      </c>
      <c r="L2095" s="923">
        <v>1212.828499059176</v>
      </c>
      <c r="M2095" s="923">
        <f t="shared" si="32"/>
        <v>148.50961212969503</v>
      </c>
    </row>
    <row r="2096" spans="2:13" ht="75">
      <c r="B2096" s="921" t="s">
        <v>988</v>
      </c>
      <c r="C2096" s="921" t="s">
        <v>985</v>
      </c>
      <c r="D2096" s="922" t="s">
        <v>986</v>
      </c>
      <c r="E2096" s="936">
        <v>1</v>
      </c>
      <c r="F2096" s="947">
        <v>44439</v>
      </c>
      <c r="G2096" s="923">
        <v>18072.062073557299</v>
      </c>
      <c r="H2096" s="929">
        <v>8.3333333333333332E-3</v>
      </c>
      <c r="I2096" s="929">
        <v>0.18333333333333332</v>
      </c>
      <c r="J2096" s="923">
        <v>14758.850693405127</v>
      </c>
      <c r="K2096" s="922">
        <v>1</v>
      </c>
      <c r="L2096" s="923">
        <v>14758.850693405127</v>
      </c>
      <c r="M2096" s="923">
        <f t="shared" si="32"/>
        <v>1807.2062073557299</v>
      </c>
    </row>
    <row r="2097" spans="2:13" ht="75">
      <c r="B2097" s="921" t="s">
        <v>988</v>
      </c>
      <c r="C2097" s="921" t="s">
        <v>985</v>
      </c>
      <c r="D2097" s="922" t="s">
        <v>986</v>
      </c>
      <c r="E2097" s="936">
        <v>1</v>
      </c>
      <c r="F2097" s="947">
        <v>44439</v>
      </c>
      <c r="G2097" s="923">
        <v>15113.36164558553</v>
      </c>
      <c r="H2097" s="929">
        <v>8.3333333333333332E-3</v>
      </c>
      <c r="I2097" s="929">
        <v>0.18333333333333332</v>
      </c>
      <c r="J2097" s="923">
        <v>12342.578677228183</v>
      </c>
      <c r="K2097" s="922">
        <v>1</v>
      </c>
      <c r="L2097" s="923">
        <v>12342.578677228183</v>
      </c>
      <c r="M2097" s="923">
        <f t="shared" si="32"/>
        <v>1511.336164558553</v>
      </c>
    </row>
    <row r="2098" spans="2:13" ht="75">
      <c r="B2098" s="921" t="s">
        <v>988</v>
      </c>
      <c r="C2098" s="921" t="s">
        <v>985</v>
      </c>
      <c r="D2098" s="922" t="s">
        <v>986</v>
      </c>
      <c r="E2098" s="936">
        <v>1</v>
      </c>
      <c r="F2098" s="947">
        <v>44439</v>
      </c>
      <c r="G2098" s="923">
        <v>23509.673670910823</v>
      </c>
      <c r="H2098" s="929">
        <v>8.3333333333333332E-3</v>
      </c>
      <c r="I2098" s="929">
        <v>0.18333333333333332</v>
      </c>
      <c r="J2098" s="923">
        <v>19199.566831243839</v>
      </c>
      <c r="K2098" s="922">
        <v>1</v>
      </c>
      <c r="L2098" s="923">
        <v>19199.566831243839</v>
      </c>
      <c r="M2098" s="923">
        <f t="shared" si="32"/>
        <v>2350.9673670910825</v>
      </c>
    </row>
    <row r="2099" spans="2:13" ht="75">
      <c r="B2099" s="921" t="s">
        <v>988</v>
      </c>
      <c r="C2099" s="921" t="s">
        <v>985</v>
      </c>
      <c r="D2099" s="922" t="s">
        <v>986</v>
      </c>
      <c r="E2099" s="936">
        <v>1</v>
      </c>
      <c r="F2099" s="947">
        <v>44439</v>
      </c>
      <c r="G2099" s="923">
        <v>14473.642634132173</v>
      </c>
      <c r="H2099" s="929">
        <v>8.3333333333333332E-3</v>
      </c>
      <c r="I2099" s="929">
        <v>0.18333333333333332</v>
      </c>
      <c r="J2099" s="923">
        <v>11820.141484541275</v>
      </c>
      <c r="K2099" s="922">
        <v>1</v>
      </c>
      <c r="L2099" s="923">
        <v>11820.141484541275</v>
      </c>
      <c r="M2099" s="923">
        <f t="shared" si="32"/>
        <v>1447.3642634132175</v>
      </c>
    </row>
    <row r="2100" spans="2:13" ht="75">
      <c r="B2100" s="921" t="s">
        <v>984</v>
      </c>
      <c r="C2100" s="921" t="s">
        <v>985</v>
      </c>
      <c r="D2100" s="922" t="s">
        <v>986</v>
      </c>
      <c r="E2100" s="936">
        <v>1</v>
      </c>
      <c r="F2100" s="947">
        <v>44562</v>
      </c>
      <c r="G2100" s="923">
        <v>456.60349305277197</v>
      </c>
      <c r="H2100" s="929">
        <v>8.3333333333333332E-3</v>
      </c>
      <c r="I2100" s="929">
        <v>0.15</v>
      </c>
      <c r="J2100" s="923">
        <v>388.11296909485617</v>
      </c>
      <c r="K2100" s="922">
        <v>1</v>
      </c>
      <c r="L2100" s="923">
        <v>388.11296909485617</v>
      </c>
      <c r="M2100" s="923">
        <f t="shared" si="32"/>
        <v>45.660349305277201</v>
      </c>
    </row>
    <row r="2101" spans="2:13" ht="75">
      <c r="B2101" s="921" t="s">
        <v>987</v>
      </c>
      <c r="C2101" s="921" t="s">
        <v>985</v>
      </c>
      <c r="D2101" s="922" t="s">
        <v>986</v>
      </c>
      <c r="E2101" s="936">
        <v>1</v>
      </c>
      <c r="F2101" s="947">
        <v>44562</v>
      </c>
      <c r="G2101" s="923">
        <v>10395.672849078652</v>
      </c>
      <c r="H2101" s="929">
        <v>8.3333333333333332E-3</v>
      </c>
      <c r="I2101" s="929">
        <v>0.15</v>
      </c>
      <c r="J2101" s="923">
        <v>8836.3219217168535</v>
      </c>
      <c r="K2101" s="922">
        <v>1</v>
      </c>
      <c r="L2101" s="923">
        <v>8836.3219217168535</v>
      </c>
      <c r="M2101" s="923">
        <f t="shared" si="32"/>
        <v>1039.5672849078653</v>
      </c>
    </row>
    <row r="2102" spans="2:13" ht="75">
      <c r="B2102" s="921" t="s">
        <v>987</v>
      </c>
      <c r="C2102" s="921" t="s">
        <v>985</v>
      </c>
      <c r="D2102" s="922" t="s">
        <v>986</v>
      </c>
      <c r="E2102" s="936">
        <v>1</v>
      </c>
      <c r="F2102" s="947">
        <v>44562</v>
      </c>
      <c r="G2102" s="923">
        <v>4455.2883638908506</v>
      </c>
      <c r="H2102" s="929">
        <v>8.3333333333333332E-3</v>
      </c>
      <c r="I2102" s="929">
        <v>0.15</v>
      </c>
      <c r="J2102" s="923">
        <v>3786.9951093072232</v>
      </c>
      <c r="K2102" s="922">
        <v>1</v>
      </c>
      <c r="L2102" s="923">
        <v>3786.9951093072232</v>
      </c>
      <c r="M2102" s="923">
        <f t="shared" si="32"/>
        <v>445.52883638908509</v>
      </c>
    </row>
    <row r="2103" spans="2:13" ht="75">
      <c r="B2103" s="921" t="s">
        <v>987</v>
      </c>
      <c r="C2103" s="921" t="s">
        <v>985</v>
      </c>
      <c r="D2103" s="922" t="s">
        <v>986</v>
      </c>
      <c r="E2103" s="936">
        <v>1</v>
      </c>
      <c r="F2103" s="947">
        <v>44562</v>
      </c>
      <c r="G2103" s="923">
        <v>10395.672849078652</v>
      </c>
      <c r="H2103" s="929">
        <v>8.3333333333333332E-3</v>
      </c>
      <c r="I2103" s="929">
        <v>0.15</v>
      </c>
      <c r="J2103" s="923">
        <v>8836.3219217168535</v>
      </c>
      <c r="K2103" s="922">
        <v>1</v>
      </c>
      <c r="L2103" s="923">
        <v>8836.3219217168535</v>
      </c>
      <c r="M2103" s="923">
        <f t="shared" si="32"/>
        <v>1039.5672849078653</v>
      </c>
    </row>
    <row r="2104" spans="2:13" ht="75">
      <c r="B2104" s="921" t="s">
        <v>987</v>
      </c>
      <c r="C2104" s="921" t="s">
        <v>985</v>
      </c>
      <c r="D2104" s="922" t="s">
        <v>986</v>
      </c>
      <c r="E2104" s="936">
        <v>1</v>
      </c>
      <c r="F2104" s="947">
        <v>44562</v>
      </c>
      <c r="G2104" s="923">
        <v>4455.2883638908506</v>
      </c>
      <c r="H2104" s="929">
        <v>8.3333333333333332E-3</v>
      </c>
      <c r="I2104" s="929">
        <v>0.15</v>
      </c>
      <c r="J2104" s="923">
        <v>3786.9951093072232</v>
      </c>
      <c r="K2104" s="922">
        <v>1</v>
      </c>
      <c r="L2104" s="923">
        <v>3786.9951093072232</v>
      </c>
      <c r="M2104" s="923">
        <f t="shared" si="32"/>
        <v>445.52883638908509</v>
      </c>
    </row>
    <row r="2105" spans="2:13" ht="75">
      <c r="B2105" s="921" t="s">
        <v>989</v>
      </c>
      <c r="C2105" s="921" t="s">
        <v>985</v>
      </c>
      <c r="D2105" s="922" t="s">
        <v>986</v>
      </c>
      <c r="E2105" s="936">
        <v>1</v>
      </c>
      <c r="F2105" s="947">
        <v>44562</v>
      </c>
      <c r="G2105" s="923">
        <v>17913.72107104387</v>
      </c>
      <c r="H2105" s="929">
        <v>8.3333333333333332E-3</v>
      </c>
      <c r="I2105" s="929">
        <v>0.15</v>
      </c>
      <c r="J2105" s="923">
        <v>15226.662910387289</v>
      </c>
      <c r="K2105" s="922">
        <v>1</v>
      </c>
      <c r="L2105" s="923">
        <v>15226.662910387289</v>
      </c>
      <c r="M2105" s="923">
        <f t="shared" si="32"/>
        <v>1791.3721071043872</v>
      </c>
    </row>
    <row r="2106" spans="2:13" ht="75">
      <c r="B2106" s="921" t="s">
        <v>989</v>
      </c>
      <c r="C2106" s="921" t="s">
        <v>985</v>
      </c>
      <c r="D2106" s="922" t="s">
        <v>986</v>
      </c>
      <c r="E2106" s="936">
        <v>1</v>
      </c>
      <c r="F2106" s="947">
        <v>44562</v>
      </c>
      <c r="G2106" s="923">
        <v>15354.618060894745</v>
      </c>
      <c r="H2106" s="929">
        <v>8.3333333333333332E-3</v>
      </c>
      <c r="I2106" s="929">
        <v>0.15</v>
      </c>
      <c r="J2106" s="923">
        <v>13051.425351760534</v>
      </c>
      <c r="K2106" s="922">
        <v>1</v>
      </c>
      <c r="L2106" s="923">
        <v>13051.425351760534</v>
      </c>
      <c r="M2106" s="923">
        <f t="shared" si="32"/>
        <v>1535.4618060894745</v>
      </c>
    </row>
    <row r="2107" spans="2:13" ht="75">
      <c r="B2107" s="921" t="s">
        <v>989</v>
      </c>
      <c r="C2107" s="921" t="s">
        <v>985</v>
      </c>
      <c r="D2107" s="922" t="s">
        <v>986</v>
      </c>
      <c r="E2107" s="936">
        <v>1</v>
      </c>
      <c r="F2107" s="947">
        <v>44562</v>
      </c>
      <c r="G2107" s="923">
        <v>33268.339131938614</v>
      </c>
      <c r="H2107" s="929">
        <v>8.3333333333333332E-3</v>
      </c>
      <c r="I2107" s="929">
        <v>0.15</v>
      </c>
      <c r="J2107" s="923">
        <v>28278.088262147823</v>
      </c>
      <c r="K2107" s="922">
        <v>1</v>
      </c>
      <c r="L2107" s="923">
        <v>28278.088262147823</v>
      </c>
      <c r="M2107" s="923">
        <f t="shared" si="32"/>
        <v>3326.8339131938615</v>
      </c>
    </row>
    <row r="2108" spans="2:13" ht="75">
      <c r="B2108" s="921" t="s">
        <v>989</v>
      </c>
      <c r="C2108" s="921" t="s">
        <v>985</v>
      </c>
      <c r="D2108" s="922" t="s">
        <v>986</v>
      </c>
      <c r="E2108" s="936">
        <v>1</v>
      </c>
      <c r="F2108" s="947">
        <v>44562</v>
      </c>
      <c r="G2108" s="923">
        <v>35827.442142087741</v>
      </c>
      <c r="H2108" s="929">
        <v>8.3333333333333332E-3</v>
      </c>
      <c r="I2108" s="929">
        <v>0.15</v>
      </c>
      <c r="J2108" s="923">
        <v>30453.325820774578</v>
      </c>
      <c r="K2108" s="922">
        <v>1</v>
      </c>
      <c r="L2108" s="923">
        <v>30453.325820774578</v>
      </c>
      <c r="M2108" s="923">
        <f t="shared" si="32"/>
        <v>3582.7442142087743</v>
      </c>
    </row>
    <row r="2109" spans="2:13" ht="75">
      <c r="B2109" s="921" t="s">
        <v>990</v>
      </c>
      <c r="C2109" s="921" t="s">
        <v>985</v>
      </c>
      <c r="D2109" s="922" t="s">
        <v>986</v>
      </c>
      <c r="E2109" s="936">
        <v>1</v>
      </c>
      <c r="F2109" s="947">
        <v>44562</v>
      </c>
      <c r="G2109" s="923">
        <v>8360.9454069303683</v>
      </c>
      <c r="H2109" s="929">
        <v>8.3333333333333332E-3</v>
      </c>
      <c r="I2109" s="929">
        <v>0.15</v>
      </c>
      <c r="J2109" s="923">
        <v>7106.8035958908131</v>
      </c>
      <c r="K2109" s="922">
        <v>1</v>
      </c>
      <c r="L2109" s="923">
        <v>7106.8035958908131</v>
      </c>
      <c r="M2109" s="923">
        <f t="shared" si="32"/>
        <v>836.09454069303683</v>
      </c>
    </row>
    <row r="2110" spans="2:13" ht="75">
      <c r="B2110" s="921" t="s">
        <v>990</v>
      </c>
      <c r="C2110" s="921" t="s">
        <v>985</v>
      </c>
      <c r="D2110" s="922" t="s">
        <v>986</v>
      </c>
      <c r="E2110" s="936">
        <v>1</v>
      </c>
      <c r="F2110" s="947">
        <v>44562</v>
      </c>
      <c r="G2110" s="923">
        <v>4180.4727034651842</v>
      </c>
      <c r="H2110" s="929">
        <v>8.3333333333333332E-3</v>
      </c>
      <c r="I2110" s="929">
        <v>0.15</v>
      </c>
      <c r="J2110" s="923">
        <v>3553.4017979454065</v>
      </c>
      <c r="K2110" s="922">
        <v>1</v>
      </c>
      <c r="L2110" s="923">
        <v>3553.4017979454065</v>
      </c>
      <c r="M2110" s="923">
        <f t="shared" si="32"/>
        <v>418.04727034651842</v>
      </c>
    </row>
    <row r="2111" spans="2:13" ht="75">
      <c r="B2111" s="921" t="s">
        <v>990</v>
      </c>
      <c r="C2111" s="921" t="s">
        <v>985</v>
      </c>
      <c r="D2111" s="922" t="s">
        <v>986</v>
      </c>
      <c r="E2111" s="936">
        <v>1</v>
      </c>
      <c r="F2111" s="947">
        <v>44562</v>
      </c>
      <c r="G2111" s="923">
        <v>4180.4727034651842</v>
      </c>
      <c r="H2111" s="929">
        <v>8.3333333333333332E-3</v>
      </c>
      <c r="I2111" s="929">
        <v>0.15</v>
      </c>
      <c r="J2111" s="923">
        <v>3553.4017979454065</v>
      </c>
      <c r="K2111" s="922">
        <v>1</v>
      </c>
      <c r="L2111" s="923">
        <v>3553.4017979454065</v>
      </c>
      <c r="M2111" s="923">
        <f t="shared" si="32"/>
        <v>418.04727034651842</v>
      </c>
    </row>
    <row r="2112" spans="2:13" ht="75">
      <c r="B2112" s="921" t="s">
        <v>990</v>
      </c>
      <c r="C2112" s="921" t="s">
        <v>985</v>
      </c>
      <c r="D2112" s="922" t="s">
        <v>986</v>
      </c>
      <c r="E2112" s="936">
        <v>1</v>
      </c>
      <c r="F2112" s="947">
        <v>44562</v>
      </c>
      <c r="G2112" s="923">
        <v>4180.4727034651842</v>
      </c>
      <c r="H2112" s="929">
        <v>8.3333333333333332E-3</v>
      </c>
      <c r="I2112" s="929">
        <v>0.15</v>
      </c>
      <c r="J2112" s="923">
        <v>3553.4017979454065</v>
      </c>
      <c r="K2112" s="922">
        <v>1</v>
      </c>
      <c r="L2112" s="923">
        <v>3553.4017979454065</v>
      </c>
      <c r="M2112" s="923">
        <f t="shared" si="32"/>
        <v>418.04727034651842</v>
      </c>
    </row>
    <row r="2113" spans="2:13" ht="75">
      <c r="B2113" s="921" t="s">
        <v>992</v>
      </c>
      <c r="C2113" s="921" t="s">
        <v>985</v>
      </c>
      <c r="D2113" s="922" t="s">
        <v>986</v>
      </c>
      <c r="E2113" s="936">
        <v>1</v>
      </c>
      <c r="F2113" s="947">
        <v>44562</v>
      </c>
      <c r="G2113" s="923">
        <v>2221.5984914920018</v>
      </c>
      <c r="H2113" s="929">
        <v>8.3333333333333332E-3</v>
      </c>
      <c r="I2113" s="929">
        <v>0.15</v>
      </c>
      <c r="J2113" s="923">
        <v>1888.3587177682016</v>
      </c>
      <c r="K2113" s="922">
        <v>1</v>
      </c>
      <c r="L2113" s="923">
        <v>1888.3587177682016</v>
      </c>
      <c r="M2113" s="923">
        <f t="shared" si="32"/>
        <v>222.1598491492002</v>
      </c>
    </row>
    <row r="2114" spans="2:13" ht="75">
      <c r="B2114" s="921" t="s">
        <v>991</v>
      </c>
      <c r="C2114" s="921" t="s">
        <v>985</v>
      </c>
      <c r="D2114" s="922" t="s">
        <v>986</v>
      </c>
      <c r="E2114" s="936">
        <v>1</v>
      </c>
      <c r="F2114" s="947">
        <v>44562</v>
      </c>
      <c r="G2114" s="923">
        <v>3671.3612929430783</v>
      </c>
      <c r="H2114" s="929">
        <v>8.3333333333333332E-3</v>
      </c>
      <c r="I2114" s="929">
        <v>0.15</v>
      </c>
      <c r="J2114" s="923">
        <v>3120.6570990016166</v>
      </c>
      <c r="K2114" s="922">
        <v>1</v>
      </c>
      <c r="L2114" s="923">
        <v>3120.6570990016166</v>
      </c>
      <c r="M2114" s="923">
        <f t="shared" si="32"/>
        <v>367.13612929430786</v>
      </c>
    </row>
    <row r="2115" spans="2:13" ht="75">
      <c r="B2115" s="921" t="s">
        <v>991</v>
      </c>
      <c r="C2115" s="921" t="s">
        <v>985</v>
      </c>
      <c r="D2115" s="922" t="s">
        <v>986</v>
      </c>
      <c r="E2115" s="936">
        <v>1</v>
      </c>
      <c r="F2115" s="947">
        <v>44562</v>
      </c>
      <c r="G2115" s="923">
        <v>3671.3612929430783</v>
      </c>
      <c r="H2115" s="929">
        <v>8.3333333333333332E-3</v>
      </c>
      <c r="I2115" s="929">
        <v>0.15</v>
      </c>
      <c r="J2115" s="923">
        <v>3120.6570990016166</v>
      </c>
      <c r="K2115" s="922">
        <v>1</v>
      </c>
      <c r="L2115" s="923">
        <v>3120.6570990016166</v>
      </c>
      <c r="M2115" s="923">
        <f t="shared" si="32"/>
        <v>367.13612929430786</v>
      </c>
    </row>
    <row r="2116" spans="2:13" ht="75">
      <c r="B2116" s="921" t="s">
        <v>988</v>
      </c>
      <c r="C2116" s="921" t="s">
        <v>985</v>
      </c>
      <c r="D2116" s="922" t="s">
        <v>986</v>
      </c>
      <c r="E2116" s="936">
        <v>1</v>
      </c>
      <c r="F2116" s="947">
        <v>44562</v>
      </c>
      <c r="G2116" s="923">
        <v>8876.10128391531</v>
      </c>
      <c r="H2116" s="929">
        <v>8.3333333333333332E-3</v>
      </c>
      <c r="I2116" s="929">
        <v>0.15</v>
      </c>
      <c r="J2116" s="923">
        <v>7544.6860913280134</v>
      </c>
      <c r="K2116" s="922">
        <v>1</v>
      </c>
      <c r="L2116" s="923">
        <v>7544.6860913280134</v>
      </c>
      <c r="M2116" s="923">
        <f t="shared" si="32"/>
        <v>887.61012839153102</v>
      </c>
    </row>
    <row r="2117" spans="2:13" ht="75">
      <c r="B2117" s="921" t="s">
        <v>988</v>
      </c>
      <c r="C2117" s="921" t="s">
        <v>985</v>
      </c>
      <c r="D2117" s="922" t="s">
        <v>986</v>
      </c>
      <c r="E2117" s="936">
        <v>1</v>
      </c>
      <c r="F2117" s="947">
        <v>44562</v>
      </c>
      <c r="G2117" s="923">
        <v>1919.1570343600672</v>
      </c>
      <c r="H2117" s="929">
        <v>8.3333333333333332E-3</v>
      </c>
      <c r="I2117" s="929">
        <v>0.15</v>
      </c>
      <c r="J2117" s="923">
        <v>1631.2834792060571</v>
      </c>
      <c r="K2117" s="922">
        <v>1</v>
      </c>
      <c r="L2117" s="923">
        <v>1631.2834792060571</v>
      </c>
      <c r="M2117" s="923">
        <f t="shared" si="32"/>
        <v>191.91570343600674</v>
      </c>
    </row>
    <row r="2118" spans="2:13" ht="75">
      <c r="B2118" s="921" t="s">
        <v>988</v>
      </c>
      <c r="C2118" s="921" t="s">
        <v>985</v>
      </c>
      <c r="D2118" s="922" t="s">
        <v>986</v>
      </c>
      <c r="E2118" s="936">
        <v>1</v>
      </c>
      <c r="F2118" s="947">
        <v>44562</v>
      </c>
      <c r="G2118" s="923">
        <v>3678.3843158567956</v>
      </c>
      <c r="H2118" s="929">
        <v>8.3333333333333332E-3</v>
      </c>
      <c r="I2118" s="929">
        <v>0.15</v>
      </c>
      <c r="J2118" s="923">
        <v>3126.6266684782763</v>
      </c>
      <c r="K2118" s="922">
        <v>1</v>
      </c>
      <c r="L2118" s="923">
        <v>3126.6266684782763</v>
      </c>
      <c r="M2118" s="923">
        <f t="shared" si="32"/>
        <v>367.83843158567959</v>
      </c>
    </row>
    <row r="2119" spans="2:13" ht="75">
      <c r="B2119" s="921" t="s">
        <v>988</v>
      </c>
      <c r="C2119" s="921" t="s">
        <v>985</v>
      </c>
      <c r="D2119" s="922" t="s">
        <v>986</v>
      </c>
      <c r="E2119" s="936">
        <v>1</v>
      </c>
      <c r="F2119" s="947">
        <v>44562</v>
      </c>
      <c r="G2119" s="923">
        <v>239.8946292950084</v>
      </c>
      <c r="H2119" s="929">
        <v>8.3333333333333332E-3</v>
      </c>
      <c r="I2119" s="929">
        <v>0.15</v>
      </c>
      <c r="J2119" s="923">
        <v>203.91043490075714</v>
      </c>
      <c r="K2119" s="922">
        <v>1</v>
      </c>
      <c r="L2119" s="923">
        <v>203.91043490075714</v>
      </c>
      <c r="M2119" s="923">
        <f t="shared" si="32"/>
        <v>23.989462929500842</v>
      </c>
    </row>
    <row r="2120" spans="2:13" ht="75">
      <c r="B2120" s="921" t="s">
        <v>996</v>
      </c>
      <c r="C2120" s="921" t="s">
        <v>985</v>
      </c>
      <c r="D2120" s="922" t="s">
        <v>994</v>
      </c>
      <c r="E2120" s="936">
        <v>0</v>
      </c>
      <c r="F2120" s="947">
        <v>44562</v>
      </c>
      <c r="G2120" s="923">
        <v>123.36157817109144</v>
      </c>
      <c r="H2120" s="929">
        <v>8.3333333333333332E-3</v>
      </c>
      <c r="I2120" s="929">
        <v>0.15</v>
      </c>
      <c r="J2120" s="923">
        <v>104.85734144542772</v>
      </c>
      <c r="K2120" s="922">
        <v>1</v>
      </c>
      <c r="L2120" s="923">
        <v>0</v>
      </c>
      <c r="M2120" s="923" t="str">
        <f t="shared" si="32"/>
        <v/>
      </c>
    </row>
    <row r="2121" spans="2:13" ht="75">
      <c r="B2121" s="921" t="s">
        <v>984</v>
      </c>
      <c r="C2121" s="921" t="s">
        <v>985</v>
      </c>
      <c r="D2121" s="922" t="s">
        <v>986</v>
      </c>
      <c r="E2121" s="936">
        <v>1</v>
      </c>
      <c r="F2121" s="947">
        <v>44562</v>
      </c>
      <c r="G2121" s="923">
        <v>1369.810479158316</v>
      </c>
      <c r="H2121" s="929">
        <v>8.3333333333333332E-3</v>
      </c>
      <c r="I2121" s="929">
        <v>0.15</v>
      </c>
      <c r="J2121" s="923">
        <v>1164.3389072845684</v>
      </c>
      <c r="K2121" s="922">
        <v>1</v>
      </c>
      <c r="L2121" s="923">
        <v>1164.3389072845684</v>
      </c>
      <c r="M2121" s="923">
        <f t="shared" si="32"/>
        <v>136.9810479158316</v>
      </c>
    </row>
    <row r="2122" spans="2:13" ht="75">
      <c r="B2122" s="921" t="s">
        <v>984</v>
      </c>
      <c r="C2122" s="921" t="s">
        <v>985</v>
      </c>
      <c r="D2122" s="922" t="s">
        <v>986</v>
      </c>
      <c r="E2122" s="936">
        <v>1</v>
      </c>
      <c r="F2122" s="947">
        <v>44562</v>
      </c>
      <c r="G2122" s="923">
        <v>456.60349305277197</v>
      </c>
      <c r="H2122" s="929">
        <v>8.3333333333333332E-3</v>
      </c>
      <c r="I2122" s="929">
        <v>0.15</v>
      </c>
      <c r="J2122" s="923">
        <v>388.11296909485617</v>
      </c>
      <c r="K2122" s="922">
        <v>1</v>
      </c>
      <c r="L2122" s="923">
        <v>388.11296909485617</v>
      </c>
      <c r="M2122" s="923">
        <f t="shared" si="32"/>
        <v>45.660349305277201</v>
      </c>
    </row>
    <row r="2123" spans="2:13" ht="75">
      <c r="B2123" s="921" t="s">
        <v>988</v>
      </c>
      <c r="C2123" s="921" t="s">
        <v>985</v>
      </c>
      <c r="D2123" s="922" t="s">
        <v>986</v>
      </c>
      <c r="E2123" s="936">
        <v>1</v>
      </c>
      <c r="F2123" s="947">
        <v>44562</v>
      </c>
      <c r="G2123" s="923">
        <v>879.61364074836411</v>
      </c>
      <c r="H2123" s="929">
        <v>8.3333333333333332E-3</v>
      </c>
      <c r="I2123" s="929">
        <v>0.15</v>
      </c>
      <c r="J2123" s="923">
        <v>747.67159463610949</v>
      </c>
      <c r="K2123" s="922">
        <v>1</v>
      </c>
      <c r="L2123" s="923">
        <v>747.67159463610949</v>
      </c>
      <c r="M2123" s="923">
        <f t="shared" ref="M2123:M2186" si="33">IF(L2123=0,"",IF(I2123=100%,0,(H2123*12)*(G2123*E2123*K2123)))</f>
        <v>87.961364074836411</v>
      </c>
    </row>
    <row r="2124" spans="2:13" ht="75">
      <c r="B2124" s="921" t="s">
        <v>988</v>
      </c>
      <c r="C2124" s="921" t="s">
        <v>985</v>
      </c>
      <c r="D2124" s="922" t="s">
        <v>986</v>
      </c>
      <c r="E2124" s="936">
        <v>1</v>
      </c>
      <c r="F2124" s="947">
        <v>44562</v>
      </c>
      <c r="G2124" s="923">
        <v>11115.117824002056</v>
      </c>
      <c r="H2124" s="929">
        <v>8.3333333333333332E-3</v>
      </c>
      <c r="I2124" s="929">
        <v>0.15</v>
      </c>
      <c r="J2124" s="923">
        <v>9447.8501504017477</v>
      </c>
      <c r="K2124" s="922">
        <v>1</v>
      </c>
      <c r="L2124" s="923">
        <v>9447.8501504017477</v>
      </c>
      <c r="M2124" s="923">
        <f t="shared" si="33"/>
        <v>1111.5117824002057</v>
      </c>
    </row>
    <row r="2125" spans="2:13" ht="75">
      <c r="B2125" s="921" t="s">
        <v>988</v>
      </c>
      <c r="C2125" s="921" t="s">
        <v>985</v>
      </c>
      <c r="D2125" s="922" t="s">
        <v>986</v>
      </c>
      <c r="E2125" s="936">
        <v>1</v>
      </c>
      <c r="F2125" s="947">
        <v>44562</v>
      </c>
      <c r="G2125" s="923">
        <v>15513.186027743877</v>
      </c>
      <c r="H2125" s="929">
        <v>8.3333333333333332E-3</v>
      </c>
      <c r="I2125" s="929">
        <v>0.15</v>
      </c>
      <c r="J2125" s="923">
        <v>13186.208123582295</v>
      </c>
      <c r="K2125" s="922">
        <v>1</v>
      </c>
      <c r="L2125" s="923">
        <v>13186.208123582295</v>
      </c>
      <c r="M2125" s="923">
        <f t="shared" si="33"/>
        <v>1551.3186027743877</v>
      </c>
    </row>
    <row r="2126" spans="2:13" ht="75">
      <c r="B2126" s="921" t="s">
        <v>988</v>
      </c>
      <c r="C2126" s="921" t="s">
        <v>985</v>
      </c>
      <c r="D2126" s="922" t="s">
        <v>986</v>
      </c>
      <c r="E2126" s="936">
        <v>1</v>
      </c>
      <c r="F2126" s="947">
        <v>44562</v>
      </c>
      <c r="G2126" s="923">
        <v>3678.3843158567956</v>
      </c>
      <c r="H2126" s="929">
        <v>8.3333333333333332E-3</v>
      </c>
      <c r="I2126" s="929">
        <v>0.15</v>
      </c>
      <c r="J2126" s="923">
        <v>3126.6266684782763</v>
      </c>
      <c r="K2126" s="922">
        <v>1</v>
      </c>
      <c r="L2126" s="923">
        <v>3126.6266684782763</v>
      </c>
      <c r="M2126" s="923">
        <f t="shared" si="33"/>
        <v>367.83843158567959</v>
      </c>
    </row>
    <row r="2127" spans="2:13" ht="75">
      <c r="B2127" s="921" t="s">
        <v>988</v>
      </c>
      <c r="C2127" s="921" t="s">
        <v>985</v>
      </c>
      <c r="D2127" s="922" t="s">
        <v>986</v>
      </c>
      <c r="E2127" s="936">
        <v>1</v>
      </c>
      <c r="F2127" s="947">
        <v>44562</v>
      </c>
      <c r="G2127" s="923">
        <v>1039.5433936117031</v>
      </c>
      <c r="H2127" s="929">
        <v>8.3333333333333332E-3</v>
      </c>
      <c r="I2127" s="929">
        <v>0.15</v>
      </c>
      <c r="J2127" s="923">
        <v>883.61188456994762</v>
      </c>
      <c r="K2127" s="922">
        <v>1</v>
      </c>
      <c r="L2127" s="923">
        <v>883.61188456994762</v>
      </c>
      <c r="M2127" s="923">
        <f t="shared" si="33"/>
        <v>103.95433936117031</v>
      </c>
    </row>
    <row r="2128" spans="2:13" ht="75">
      <c r="B2128" s="921" t="s">
        <v>988</v>
      </c>
      <c r="C2128" s="921" t="s">
        <v>985</v>
      </c>
      <c r="D2128" s="922" t="s">
        <v>986</v>
      </c>
      <c r="E2128" s="936">
        <v>1</v>
      </c>
      <c r="F2128" s="947">
        <v>44562</v>
      </c>
      <c r="G2128" s="923">
        <v>79.964876431669467</v>
      </c>
      <c r="H2128" s="929">
        <v>8.3333333333333332E-3</v>
      </c>
      <c r="I2128" s="929">
        <v>0.15</v>
      </c>
      <c r="J2128" s="923">
        <v>67.970144966919051</v>
      </c>
      <c r="K2128" s="922">
        <v>1</v>
      </c>
      <c r="L2128" s="923">
        <v>67.970144966919051</v>
      </c>
      <c r="M2128" s="923">
        <f t="shared" si="33"/>
        <v>7.9964876431669474</v>
      </c>
    </row>
    <row r="2129" spans="2:13" ht="75">
      <c r="B2129" s="921" t="s">
        <v>984</v>
      </c>
      <c r="C2129" s="921" t="s">
        <v>985</v>
      </c>
      <c r="D2129" s="922" t="s">
        <v>986</v>
      </c>
      <c r="E2129" s="936">
        <v>1</v>
      </c>
      <c r="F2129" s="947">
        <v>44562</v>
      </c>
      <c r="G2129" s="923">
        <v>2739.6209583166319</v>
      </c>
      <c r="H2129" s="929">
        <v>8.3333333333333332E-3</v>
      </c>
      <c r="I2129" s="929">
        <v>0.15</v>
      </c>
      <c r="J2129" s="923">
        <v>2328.6778145691369</v>
      </c>
      <c r="K2129" s="922">
        <v>1</v>
      </c>
      <c r="L2129" s="923">
        <v>2328.6778145691369</v>
      </c>
      <c r="M2129" s="923">
        <f t="shared" si="33"/>
        <v>273.96209583166319</v>
      </c>
    </row>
    <row r="2130" spans="2:13" ht="75">
      <c r="B2130" s="921" t="s">
        <v>984</v>
      </c>
      <c r="C2130" s="921" t="s">
        <v>985</v>
      </c>
      <c r="D2130" s="922" t="s">
        <v>986</v>
      </c>
      <c r="E2130" s="936">
        <v>1</v>
      </c>
      <c r="F2130" s="947">
        <v>44562</v>
      </c>
      <c r="G2130" s="923">
        <v>3196.2244513694036</v>
      </c>
      <c r="H2130" s="929">
        <v>8.3333333333333332E-3</v>
      </c>
      <c r="I2130" s="929">
        <v>0.15</v>
      </c>
      <c r="J2130" s="923">
        <v>2716.7907836639929</v>
      </c>
      <c r="K2130" s="922">
        <v>1</v>
      </c>
      <c r="L2130" s="923">
        <v>2716.7907836639929</v>
      </c>
      <c r="M2130" s="923">
        <f t="shared" si="33"/>
        <v>319.62244513694037</v>
      </c>
    </row>
    <row r="2131" spans="2:13" ht="75">
      <c r="B2131" s="921" t="s">
        <v>984</v>
      </c>
      <c r="C2131" s="921" t="s">
        <v>985</v>
      </c>
      <c r="D2131" s="922" t="s">
        <v>986</v>
      </c>
      <c r="E2131" s="936">
        <v>1</v>
      </c>
      <c r="F2131" s="947">
        <v>44562</v>
      </c>
      <c r="G2131" s="923">
        <v>2283.0174652638598</v>
      </c>
      <c r="H2131" s="929">
        <v>8.3333333333333332E-3</v>
      </c>
      <c r="I2131" s="929">
        <v>0.15</v>
      </c>
      <c r="J2131" s="923">
        <v>1940.5648454742809</v>
      </c>
      <c r="K2131" s="922">
        <v>1</v>
      </c>
      <c r="L2131" s="923">
        <v>1940.5648454742809</v>
      </c>
      <c r="M2131" s="923">
        <f t="shared" si="33"/>
        <v>228.30174652638598</v>
      </c>
    </row>
    <row r="2132" spans="2:13" ht="75">
      <c r="B2132" s="921" t="s">
        <v>984</v>
      </c>
      <c r="C2132" s="921" t="s">
        <v>985</v>
      </c>
      <c r="D2132" s="922" t="s">
        <v>986</v>
      </c>
      <c r="E2132" s="936">
        <v>1</v>
      </c>
      <c r="F2132" s="947">
        <v>44562</v>
      </c>
      <c r="G2132" s="923">
        <v>913.20698610554393</v>
      </c>
      <c r="H2132" s="929">
        <v>8.3333333333333332E-3</v>
      </c>
      <c r="I2132" s="929">
        <v>0.15</v>
      </c>
      <c r="J2132" s="923">
        <v>776.22593818971234</v>
      </c>
      <c r="K2132" s="922">
        <v>1</v>
      </c>
      <c r="L2132" s="923">
        <v>776.22593818971234</v>
      </c>
      <c r="M2132" s="923">
        <f t="shared" si="33"/>
        <v>91.320698610554402</v>
      </c>
    </row>
    <row r="2133" spans="2:13" ht="75">
      <c r="B2133" s="921" t="s">
        <v>987</v>
      </c>
      <c r="C2133" s="921" t="s">
        <v>985</v>
      </c>
      <c r="D2133" s="922" t="s">
        <v>986</v>
      </c>
      <c r="E2133" s="936">
        <v>1</v>
      </c>
      <c r="F2133" s="947">
        <v>44562</v>
      </c>
      <c r="G2133" s="923">
        <v>59403.844851878013</v>
      </c>
      <c r="H2133" s="929">
        <v>8.3333333333333332E-3</v>
      </c>
      <c r="I2133" s="929">
        <v>0.15</v>
      </c>
      <c r="J2133" s="923">
        <v>50493.268124096314</v>
      </c>
      <c r="K2133" s="922">
        <v>1</v>
      </c>
      <c r="L2133" s="923">
        <v>50493.268124096314</v>
      </c>
      <c r="M2133" s="923">
        <f t="shared" si="33"/>
        <v>5940.3844851878021</v>
      </c>
    </row>
    <row r="2134" spans="2:13" ht="75">
      <c r="B2134" s="921" t="s">
        <v>987</v>
      </c>
      <c r="C2134" s="921" t="s">
        <v>985</v>
      </c>
      <c r="D2134" s="922" t="s">
        <v>986</v>
      </c>
      <c r="E2134" s="936">
        <v>1</v>
      </c>
      <c r="F2134" s="947">
        <v>44562</v>
      </c>
      <c r="G2134" s="923">
        <v>37127.403032423754</v>
      </c>
      <c r="H2134" s="929">
        <v>8.3333333333333332E-3</v>
      </c>
      <c r="I2134" s="929">
        <v>0.15</v>
      </c>
      <c r="J2134" s="923">
        <v>31558.292577560191</v>
      </c>
      <c r="K2134" s="922">
        <v>1</v>
      </c>
      <c r="L2134" s="923">
        <v>31558.292577560191</v>
      </c>
      <c r="M2134" s="923">
        <f t="shared" si="33"/>
        <v>3712.7403032423754</v>
      </c>
    </row>
    <row r="2135" spans="2:13" ht="75">
      <c r="B2135" s="921" t="s">
        <v>987</v>
      </c>
      <c r="C2135" s="921" t="s">
        <v>985</v>
      </c>
      <c r="D2135" s="922" t="s">
        <v>986</v>
      </c>
      <c r="E2135" s="936">
        <v>1</v>
      </c>
      <c r="F2135" s="947">
        <v>44562</v>
      </c>
      <c r="G2135" s="923">
        <v>28216.826304642054</v>
      </c>
      <c r="H2135" s="929">
        <v>8.3333333333333332E-3</v>
      </c>
      <c r="I2135" s="929">
        <v>0.15</v>
      </c>
      <c r="J2135" s="923">
        <v>23984.302358945744</v>
      </c>
      <c r="K2135" s="922">
        <v>1</v>
      </c>
      <c r="L2135" s="923">
        <v>23984.302358945744</v>
      </c>
      <c r="M2135" s="923">
        <f t="shared" si="33"/>
        <v>2821.6826304642054</v>
      </c>
    </row>
    <row r="2136" spans="2:13" ht="75">
      <c r="B2136" s="921" t="s">
        <v>987</v>
      </c>
      <c r="C2136" s="921" t="s">
        <v>985</v>
      </c>
      <c r="D2136" s="922" t="s">
        <v>986</v>
      </c>
      <c r="E2136" s="936">
        <v>1</v>
      </c>
      <c r="F2136" s="947">
        <v>44562</v>
      </c>
      <c r="G2136" s="923">
        <v>16336.057334266454</v>
      </c>
      <c r="H2136" s="929">
        <v>8.3333333333333332E-3</v>
      </c>
      <c r="I2136" s="929">
        <v>0.15</v>
      </c>
      <c r="J2136" s="923">
        <v>13885.648734126486</v>
      </c>
      <c r="K2136" s="922">
        <v>1</v>
      </c>
      <c r="L2136" s="923">
        <v>13885.648734126486</v>
      </c>
      <c r="M2136" s="923">
        <f t="shared" si="33"/>
        <v>1633.6057334266454</v>
      </c>
    </row>
    <row r="2137" spans="2:13" ht="75">
      <c r="B2137" s="921" t="s">
        <v>989</v>
      </c>
      <c r="C2137" s="921" t="s">
        <v>985</v>
      </c>
      <c r="D2137" s="922" t="s">
        <v>986</v>
      </c>
      <c r="E2137" s="936">
        <v>1</v>
      </c>
      <c r="F2137" s="947">
        <v>44562</v>
      </c>
      <c r="G2137" s="923">
        <v>23031.927091342117</v>
      </c>
      <c r="H2137" s="929">
        <v>8.3333333333333332E-3</v>
      </c>
      <c r="I2137" s="929">
        <v>0.15</v>
      </c>
      <c r="J2137" s="923">
        <v>19577.138027640798</v>
      </c>
      <c r="K2137" s="922">
        <v>1</v>
      </c>
      <c r="L2137" s="923">
        <v>19577.138027640798</v>
      </c>
      <c r="M2137" s="923">
        <f t="shared" si="33"/>
        <v>2303.1927091342118</v>
      </c>
    </row>
    <row r="2138" spans="2:13" ht="75">
      <c r="B2138" s="921" t="s">
        <v>989</v>
      </c>
      <c r="C2138" s="921" t="s">
        <v>985</v>
      </c>
      <c r="D2138" s="922" t="s">
        <v>986</v>
      </c>
      <c r="E2138" s="936">
        <v>1</v>
      </c>
      <c r="F2138" s="947">
        <v>44562</v>
      </c>
      <c r="G2138" s="923">
        <v>17913.72107104387</v>
      </c>
      <c r="H2138" s="929">
        <v>8.3333333333333332E-3</v>
      </c>
      <c r="I2138" s="929">
        <v>0.15</v>
      </c>
      <c r="J2138" s="923">
        <v>15226.662910387289</v>
      </c>
      <c r="K2138" s="922">
        <v>1</v>
      </c>
      <c r="L2138" s="923">
        <v>15226.662910387289</v>
      </c>
      <c r="M2138" s="923">
        <f t="shared" si="33"/>
        <v>1791.3721071043872</v>
      </c>
    </row>
    <row r="2139" spans="2:13" ht="75">
      <c r="B2139" s="921" t="s">
        <v>989</v>
      </c>
      <c r="C2139" s="921" t="s">
        <v>985</v>
      </c>
      <c r="D2139" s="922" t="s">
        <v>986</v>
      </c>
      <c r="E2139" s="936">
        <v>1</v>
      </c>
      <c r="F2139" s="947">
        <v>44562</v>
      </c>
      <c r="G2139" s="923">
        <v>35827.442142087741</v>
      </c>
      <c r="H2139" s="929">
        <v>8.3333333333333332E-3</v>
      </c>
      <c r="I2139" s="929">
        <v>0.15</v>
      </c>
      <c r="J2139" s="923">
        <v>30453.325820774578</v>
      </c>
      <c r="K2139" s="922">
        <v>1</v>
      </c>
      <c r="L2139" s="923">
        <v>30453.325820774578</v>
      </c>
      <c r="M2139" s="923">
        <f t="shared" si="33"/>
        <v>3582.7442142087743</v>
      </c>
    </row>
    <row r="2140" spans="2:13" ht="75">
      <c r="B2140" s="921" t="s">
        <v>989</v>
      </c>
      <c r="C2140" s="921" t="s">
        <v>985</v>
      </c>
      <c r="D2140" s="922" t="s">
        <v>986</v>
      </c>
      <c r="E2140" s="936">
        <v>1</v>
      </c>
      <c r="F2140" s="947">
        <v>44562</v>
      </c>
      <c r="G2140" s="923">
        <v>15354.618060894745</v>
      </c>
      <c r="H2140" s="929">
        <v>8.3333333333333332E-3</v>
      </c>
      <c r="I2140" s="929">
        <v>0.15</v>
      </c>
      <c r="J2140" s="923">
        <v>13051.425351760534</v>
      </c>
      <c r="K2140" s="922">
        <v>1</v>
      </c>
      <c r="L2140" s="923">
        <v>13051.425351760534</v>
      </c>
      <c r="M2140" s="923">
        <f t="shared" si="33"/>
        <v>1535.4618060894745</v>
      </c>
    </row>
    <row r="2141" spans="2:13" ht="75">
      <c r="B2141" s="921" t="s">
        <v>990</v>
      </c>
      <c r="C2141" s="921" t="s">
        <v>985</v>
      </c>
      <c r="D2141" s="922" t="s">
        <v>986</v>
      </c>
      <c r="E2141" s="936">
        <v>1</v>
      </c>
      <c r="F2141" s="947">
        <v>44562</v>
      </c>
      <c r="G2141" s="923">
        <v>4180.4727034651842</v>
      </c>
      <c r="H2141" s="929">
        <v>8.3333333333333332E-3</v>
      </c>
      <c r="I2141" s="929">
        <v>0.15</v>
      </c>
      <c r="J2141" s="923">
        <v>3553.4017979454065</v>
      </c>
      <c r="K2141" s="922">
        <v>1</v>
      </c>
      <c r="L2141" s="923">
        <v>3553.4017979454065</v>
      </c>
      <c r="M2141" s="923">
        <f t="shared" si="33"/>
        <v>418.04727034651842</v>
      </c>
    </row>
    <row r="2142" spans="2:13" ht="75">
      <c r="B2142" s="921" t="s">
        <v>990</v>
      </c>
      <c r="C2142" s="921" t="s">
        <v>985</v>
      </c>
      <c r="D2142" s="922" t="s">
        <v>986</v>
      </c>
      <c r="E2142" s="936">
        <v>1</v>
      </c>
      <c r="F2142" s="947">
        <v>44562</v>
      </c>
      <c r="G2142" s="923">
        <v>4180.4727034651842</v>
      </c>
      <c r="H2142" s="929">
        <v>8.3333333333333332E-3</v>
      </c>
      <c r="I2142" s="929">
        <v>0.15</v>
      </c>
      <c r="J2142" s="923">
        <v>3553.4017979454065</v>
      </c>
      <c r="K2142" s="922">
        <v>1</v>
      </c>
      <c r="L2142" s="923">
        <v>3553.4017979454065</v>
      </c>
      <c r="M2142" s="923">
        <f t="shared" si="33"/>
        <v>418.04727034651842</v>
      </c>
    </row>
    <row r="2143" spans="2:13" ht="75">
      <c r="B2143" s="921" t="s">
        <v>991</v>
      </c>
      <c r="C2143" s="921" t="s">
        <v>985</v>
      </c>
      <c r="D2143" s="922" t="s">
        <v>986</v>
      </c>
      <c r="E2143" s="936">
        <v>1</v>
      </c>
      <c r="F2143" s="947">
        <v>44562</v>
      </c>
      <c r="G2143" s="923">
        <v>3671.3612929430783</v>
      </c>
      <c r="H2143" s="929">
        <v>8.3333333333333332E-3</v>
      </c>
      <c r="I2143" s="929">
        <v>0.15</v>
      </c>
      <c r="J2143" s="923">
        <v>3120.6570990016166</v>
      </c>
      <c r="K2143" s="922">
        <v>1</v>
      </c>
      <c r="L2143" s="923">
        <v>3120.6570990016166</v>
      </c>
      <c r="M2143" s="923">
        <f t="shared" si="33"/>
        <v>367.13612929430786</v>
      </c>
    </row>
    <row r="2144" spans="2:13" ht="75">
      <c r="B2144" s="921" t="s">
        <v>991</v>
      </c>
      <c r="C2144" s="921" t="s">
        <v>985</v>
      </c>
      <c r="D2144" s="922" t="s">
        <v>986</v>
      </c>
      <c r="E2144" s="936">
        <v>1</v>
      </c>
      <c r="F2144" s="947">
        <v>44562</v>
      </c>
      <c r="G2144" s="923">
        <v>3671.3612929430783</v>
      </c>
      <c r="H2144" s="929">
        <v>8.3333333333333332E-3</v>
      </c>
      <c r="I2144" s="929">
        <v>0.15</v>
      </c>
      <c r="J2144" s="923">
        <v>3120.6570990016166</v>
      </c>
      <c r="K2144" s="922">
        <v>1</v>
      </c>
      <c r="L2144" s="923">
        <v>3120.6570990016166</v>
      </c>
      <c r="M2144" s="923">
        <f t="shared" si="33"/>
        <v>367.13612929430786</v>
      </c>
    </row>
    <row r="2145" spans="2:13" ht="75">
      <c r="B2145" s="921" t="s">
        <v>988</v>
      </c>
      <c r="C2145" s="921" t="s">
        <v>985</v>
      </c>
      <c r="D2145" s="922" t="s">
        <v>986</v>
      </c>
      <c r="E2145" s="936">
        <v>1</v>
      </c>
      <c r="F2145" s="947">
        <v>44562</v>
      </c>
      <c r="G2145" s="923">
        <v>32385.774954826134</v>
      </c>
      <c r="H2145" s="929">
        <v>8.3333333333333332E-3</v>
      </c>
      <c r="I2145" s="929">
        <v>0.15</v>
      </c>
      <c r="J2145" s="923">
        <v>27527.908711602213</v>
      </c>
      <c r="K2145" s="922">
        <v>1</v>
      </c>
      <c r="L2145" s="923">
        <v>27527.908711602213</v>
      </c>
      <c r="M2145" s="923">
        <f t="shared" si="33"/>
        <v>3238.5774954826138</v>
      </c>
    </row>
    <row r="2146" spans="2:13" ht="75">
      <c r="B2146" s="921" t="s">
        <v>988</v>
      </c>
      <c r="C2146" s="921" t="s">
        <v>985</v>
      </c>
      <c r="D2146" s="922" t="s">
        <v>986</v>
      </c>
      <c r="E2146" s="936">
        <v>1</v>
      </c>
      <c r="F2146" s="947">
        <v>44562</v>
      </c>
      <c r="G2146" s="923">
        <v>23909.498053069172</v>
      </c>
      <c r="H2146" s="929">
        <v>8.3333333333333332E-3</v>
      </c>
      <c r="I2146" s="929">
        <v>0.15</v>
      </c>
      <c r="J2146" s="923">
        <v>20323.073345108794</v>
      </c>
      <c r="K2146" s="922">
        <v>1</v>
      </c>
      <c r="L2146" s="923">
        <v>20323.073345108794</v>
      </c>
      <c r="M2146" s="923">
        <f t="shared" si="33"/>
        <v>2390.9498053069174</v>
      </c>
    </row>
    <row r="2147" spans="2:13" ht="75">
      <c r="B2147" s="921" t="s">
        <v>988</v>
      </c>
      <c r="C2147" s="921" t="s">
        <v>985</v>
      </c>
      <c r="D2147" s="922" t="s">
        <v>986</v>
      </c>
      <c r="E2147" s="936">
        <v>1</v>
      </c>
      <c r="F2147" s="947">
        <v>44562</v>
      </c>
      <c r="G2147" s="923">
        <v>8636.2066546203023</v>
      </c>
      <c r="H2147" s="929">
        <v>8.3333333333333332E-3</v>
      </c>
      <c r="I2147" s="929">
        <v>0.15</v>
      </c>
      <c r="J2147" s="923">
        <v>7340.7756564272568</v>
      </c>
      <c r="K2147" s="922">
        <v>1</v>
      </c>
      <c r="L2147" s="923">
        <v>7340.7756564272568</v>
      </c>
      <c r="M2147" s="923">
        <f t="shared" si="33"/>
        <v>863.62066546203027</v>
      </c>
    </row>
    <row r="2148" spans="2:13" ht="75">
      <c r="B2148" s="921" t="s">
        <v>988</v>
      </c>
      <c r="C2148" s="921" t="s">
        <v>985</v>
      </c>
      <c r="D2148" s="922" t="s">
        <v>986</v>
      </c>
      <c r="E2148" s="936">
        <v>1</v>
      </c>
      <c r="F2148" s="947">
        <v>44562</v>
      </c>
      <c r="G2148" s="923">
        <v>7676.6281374402688</v>
      </c>
      <c r="H2148" s="929">
        <v>8.3333333333333332E-3</v>
      </c>
      <c r="I2148" s="929">
        <v>0.15</v>
      </c>
      <c r="J2148" s="923">
        <v>6525.1339168242284</v>
      </c>
      <c r="K2148" s="922">
        <v>1</v>
      </c>
      <c r="L2148" s="923">
        <v>6525.1339168242284</v>
      </c>
      <c r="M2148" s="923">
        <f t="shared" si="33"/>
        <v>767.66281374402695</v>
      </c>
    </row>
    <row r="2149" spans="2:13" ht="75">
      <c r="B2149" s="921" t="s">
        <v>987</v>
      </c>
      <c r="C2149" s="921" t="s">
        <v>985</v>
      </c>
      <c r="D2149" s="922" t="s">
        <v>986</v>
      </c>
      <c r="E2149" s="936">
        <v>1</v>
      </c>
      <c r="F2149" s="947">
        <v>44562</v>
      </c>
      <c r="G2149" s="923">
        <v>1485.0961212969503</v>
      </c>
      <c r="H2149" s="929">
        <v>8.3333333333333332E-3</v>
      </c>
      <c r="I2149" s="929">
        <v>0.15</v>
      </c>
      <c r="J2149" s="923">
        <v>1262.3317031024078</v>
      </c>
      <c r="K2149" s="922">
        <v>1</v>
      </c>
      <c r="L2149" s="923">
        <v>1262.3317031024078</v>
      </c>
      <c r="M2149" s="923">
        <f t="shared" si="33"/>
        <v>148.50961212969503</v>
      </c>
    </row>
    <row r="2150" spans="2:13" ht="75">
      <c r="B2150" s="921" t="s">
        <v>987</v>
      </c>
      <c r="C2150" s="921" t="s">
        <v>985</v>
      </c>
      <c r="D2150" s="922" t="s">
        <v>986</v>
      </c>
      <c r="E2150" s="936">
        <v>1</v>
      </c>
      <c r="F2150" s="947">
        <v>44562</v>
      </c>
      <c r="G2150" s="923">
        <v>2970.1922425939006</v>
      </c>
      <c r="H2150" s="929">
        <v>8.3333333333333332E-3</v>
      </c>
      <c r="I2150" s="929">
        <v>0.15</v>
      </c>
      <c r="J2150" s="923">
        <v>2524.6634062048156</v>
      </c>
      <c r="K2150" s="922">
        <v>1</v>
      </c>
      <c r="L2150" s="923">
        <v>2524.6634062048156</v>
      </c>
      <c r="M2150" s="923">
        <f t="shared" si="33"/>
        <v>297.01922425939006</v>
      </c>
    </row>
    <row r="2151" spans="2:13" ht="75">
      <c r="B2151" s="921" t="s">
        <v>987</v>
      </c>
      <c r="C2151" s="921" t="s">
        <v>985</v>
      </c>
      <c r="D2151" s="922" t="s">
        <v>986</v>
      </c>
      <c r="E2151" s="936">
        <v>1</v>
      </c>
      <c r="F2151" s="947">
        <v>44562</v>
      </c>
      <c r="G2151" s="923">
        <v>4455.2883638908506</v>
      </c>
      <c r="H2151" s="929">
        <v>8.3333333333333332E-3</v>
      </c>
      <c r="I2151" s="929">
        <v>0.15</v>
      </c>
      <c r="J2151" s="923">
        <v>3786.9951093072232</v>
      </c>
      <c r="K2151" s="922">
        <v>1</v>
      </c>
      <c r="L2151" s="923">
        <v>3786.9951093072232</v>
      </c>
      <c r="M2151" s="923">
        <f t="shared" si="33"/>
        <v>445.52883638908509</v>
      </c>
    </row>
    <row r="2152" spans="2:13" ht="75">
      <c r="B2152" s="921" t="s">
        <v>989</v>
      </c>
      <c r="C2152" s="921" t="s">
        <v>985</v>
      </c>
      <c r="D2152" s="922" t="s">
        <v>986</v>
      </c>
      <c r="E2152" s="936">
        <v>1</v>
      </c>
      <c r="F2152" s="947">
        <v>44562</v>
      </c>
      <c r="G2152" s="923">
        <v>7677.3090304473726</v>
      </c>
      <c r="H2152" s="929">
        <v>8.3333333333333332E-3</v>
      </c>
      <c r="I2152" s="929">
        <v>0.15</v>
      </c>
      <c r="J2152" s="923">
        <v>6525.7126758802669</v>
      </c>
      <c r="K2152" s="922">
        <v>1</v>
      </c>
      <c r="L2152" s="923">
        <v>6525.7126758802669</v>
      </c>
      <c r="M2152" s="923">
        <f t="shared" si="33"/>
        <v>767.73090304473726</v>
      </c>
    </row>
    <row r="2153" spans="2:13" ht="75">
      <c r="B2153" s="921" t="s">
        <v>989</v>
      </c>
      <c r="C2153" s="921" t="s">
        <v>985</v>
      </c>
      <c r="D2153" s="922" t="s">
        <v>986</v>
      </c>
      <c r="E2153" s="936">
        <v>1</v>
      </c>
      <c r="F2153" s="947">
        <v>44562</v>
      </c>
      <c r="G2153" s="923">
        <v>2559.1030101491242</v>
      </c>
      <c r="H2153" s="929">
        <v>8.3333333333333332E-3</v>
      </c>
      <c r="I2153" s="929">
        <v>0.15</v>
      </c>
      <c r="J2153" s="923">
        <v>2175.2375586267553</v>
      </c>
      <c r="K2153" s="922">
        <v>1</v>
      </c>
      <c r="L2153" s="923">
        <v>2175.2375586267553</v>
      </c>
      <c r="M2153" s="923">
        <f t="shared" si="33"/>
        <v>255.91030101491242</v>
      </c>
    </row>
    <row r="2154" spans="2:13" ht="75">
      <c r="B2154" s="921" t="s">
        <v>989</v>
      </c>
      <c r="C2154" s="921" t="s">
        <v>985</v>
      </c>
      <c r="D2154" s="922" t="s">
        <v>986</v>
      </c>
      <c r="E2154" s="936">
        <v>1</v>
      </c>
      <c r="F2154" s="947">
        <v>44562</v>
      </c>
      <c r="G2154" s="923">
        <v>2559.1030101491242</v>
      </c>
      <c r="H2154" s="929">
        <v>8.3333333333333332E-3</v>
      </c>
      <c r="I2154" s="929">
        <v>0.15</v>
      </c>
      <c r="J2154" s="923">
        <v>2175.2375586267553</v>
      </c>
      <c r="K2154" s="922">
        <v>1</v>
      </c>
      <c r="L2154" s="923">
        <v>2175.2375586267553</v>
      </c>
      <c r="M2154" s="923">
        <f t="shared" si="33"/>
        <v>255.91030101491242</v>
      </c>
    </row>
    <row r="2155" spans="2:13" ht="75">
      <c r="B2155" s="921" t="s">
        <v>989</v>
      </c>
      <c r="C2155" s="921" t="s">
        <v>985</v>
      </c>
      <c r="D2155" s="922" t="s">
        <v>986</v>
      </c>
      <c r="E2155" s="936">
        <v>1</v>
      </c>
      <c r="F2155" s="947">
        <v>44562</v>
      </c>
      <c r="G2155" s="923">
        <v>2559.1030101491242</v>
      </c>
      <c r="H2155" s="929">
        <v>8.3333333333333332E-3</v>
      </c>
      <c r="I2155" s="929">
        <v>0.15</v>
      </c>
      <c r="J2155" s="923">
        <v>2175.2375586267553</v>
      </c>
      <c r="K2155" s="922">
        <v>1</v>
      </c>
      <c r="L2155" s="923">
        <v>2175.2375586267553</v>
      </c>
      <c r="M2155" s="923">
        <f t="shared" si="33"/>
        <v>255.91030101491242</v>
      </c>
    </row>
    <row r="2156" spans="2:13" ht="75">
      <c r="B2156" s="921" t="s">
        <v>990</v>
      </c>
      <c r="C2156" s="921" t="s">
        <v>985</v>
      </c>
      <c r="D2156" s="922" t="s">
        <v>986</v>
      </c>
      <c r="E2156" s="936">
        <v>1</v>
      </c>
      <c r="F2156" s="947">
        <v>44562</v>
      </c>
      <c r="G2156" s="923">
        <v>4180.4727034651842</v>
      </c>
      <c r="H2156" s="929">
        <v>8.3333333333333332E-3</v>
      </c>
      <c r="I2156" s="929">
        <v>0.15</v>
      </c>
      <c r="J2156" s="923">
        <v>3553.4017979454065</v>
      </c>
      <c r="K2156" s="922">
        <v>1</v>
      </c>
      <c r="L2156" s="923">
        <v>3553.4017979454065</v>
      </c>
      <c r="M2156" s="923">
        <f t="shared" si="33"/>
        <v>418.04727034651842</v>
      </c>
    </row>
    <row r="2157" spans="2:13" ht="75">
      <c r="B2157" s="921" t="s">
        <v>992</v>
      </c>
      <c r="C2157" s="921" t="s">
        <v>985</v>
      </c>
      <c r="D2157" s="922" t="s">
        <v>986</v>
      </c>
      <c r="E2157" s="936">
        <v>1</v>
      </c>
      <c r="F2157" s="947">
        <v>44562</v>
      </c>
      <c r="G2157" s="923">
        <v>2221.5984914920018</v>
      </c>
      <c r="H2157" s="929">
        <v>8.3333333333333332E-3</v>
      </c>
      <c r="I2157" s="929">
        <v>0.15</v>
      </c>
      <c r="J2157" s="923">
        <v>1888.3587177682016</v>
      </c>
      <c r="K2157" s="922">
        <v>1</v>
      </c>
      <c r="L2157" s="923">
        <v>1888.3587177682016</v>
      </c>
      <c r="M2157" s="923">
        <f t="shared" si="33"/>
        <v>222.1598491492002</v>
      </c>
    </row>
    <row r="2158" spans="2:13" ht="75">
      <c r="B2158" s="921" t="s">
        <v>988</v>
      </c>
      <c r="C2158" s="921" t="s">
        <v>985</v>
      </c>
      <c r="D2158" s="922" t="s">
        <v>986</v>
      </c>
      <c r="E2158" s="936">
        <v>1</v>
      </c>
      <c r="F2158" s="947">
        <v>44562</v>
      </c>
      <c r="G2158" s="923">
        <v>1759.2272814967282</v>
      </c>
      <c r="H2158" s="929">
        <v>8.3333333333333332E-3</v>
      </c>
      <c r="I2158" s="929">
        <v>0.15</v>
      </c>
      <c r="J2158" s="923">
        <v>1495.343189272219</v>
      </c>
      <c r="K2158" s="922">
        <v>1</v>
      </c>
      <c r="L2158" s="923">
        <v>1495.343189272219</v>
      </c>
      <c r="M2158" s="923">
        <f t="shared" si="33"/>
        <v>175.92272814967282</v>
      </c>
    </row>
    <row r="2159" spans="2:13" ht="75">
      <c r="B2159" s="921" t="s">
        <v>988</v>
      </c>
      <c r="C2159" s="921" t="s">
        <v>985</v>
      </c>
      <c r="D2159" s="922" t="s">
        <v>986</v>
      </c>
      <c r="E2159" s="936">
        <v>1</v>
      </c>
      <c r="F2159" s="947">
        <v>44562</v>
      </c>
      <c r="G2159" s="923">
        <v>399.82438215834736</v>
      </c>
      <c r="H2159" s="929">
        <v>8.3333333333333332E-3</v>
      </c>
      <c r="I2159" s="929">
        <v>0.15</v>
      </c>
      <c r="J2159" s="923">
        <v>339.85072483459527</v>
      </c>
      <c r="K2159" s="922">
        <v>1</v>
      </c>
      <c r="L2159" s="923">
        <v>339.85072483459527</v>
      </c>
      <c r="M2159" s="923">
        <f t="shared" si="33"/>
        <v>39.98243821583474</v>
      </c>
    </row>
    <row r="2160" spans="2:13" ht="75">
      <c r="B2160" s="921" t="s">
        <v>988</v>
      </c>
      <c r="C2160" s="921" t="s">
        <v>985</v>
      </c>
      <c r="D2160" s="922" t="s">
        <v>986</v>
      </c>
      <c r="E2160" s="936">
        <v>1</v>
      </c>
      <c r="F2160" s="947">
        <v>44562</v>
      </c>
      <c r="G2160" s="923">
        <v>159.92975286333893</v>
      </c>
      <c r="H2160" s="929">
        <v>8.3333333333333332E-3</v>
      </c>
      <c r="I2160" s="929">
        <v>0.15</v>
      </c>
      <c r="J2160" s="923">
        <v>135.9402899338381</v>
      </c>
      <c r="K2160" s="922">
        <v>1</v>
      </c>
      <c r="L2160" s="923">
        <v>135.9402899338381</v>
      </c>
      <c r="M2160" s="923">
        <f t="shared" si="33"/>
        <v>15.992975286333895</v>
      </c>
    </row>
    <row r="2161" spans="2:13" ht="75">
      <c r="B2161" s="921" t="s">
        <v>988</v>
      </c>
      <c r="C2161" s="921" t="s">
        <v>985</v>
      </c>
      <c r="D2161" s="922" t="s">
        <v>986</v>
      </c>
      <c r="E2161" s="936">
        <v>1</v>
      </c>
      <c r="F2161" s="947">
        <v>44562</v>
      </c>
      <c r="G2161" s="923">
        <v>79.964876431669467</v>
      </c>
      <c r="H2161" s="929">
        <v>8.3333333333333332E-3</v>
      </c>
      <c r="I2161" s="929">
        <v>0.15</v>
      </c>
      <c r="J2161" s="923">
        <v>67.970144966919051</v>
      </c>
      <c r="K2161" s="922">
        <v>1</v>
      </c>
      <c r="L2161" s="923">
        <v>67.970144966919051</v>
      </c>
      <c r="M2161" s="923">
        <f t="shared" si="33"/>
        <v>7.9964876431669474</v>
      </c>
    </row>
    <row r="2162" spans="2:13" ht="75">
      <c r="B2162" s="921" t="s">
        <v>984</v>
      </c>
      <c r="C2162" s="921" t="s">
        <v>985</v>
      </c>
      <c r="D2162" s="922" t="s">
        <v>986</v>
      </c>
      <c r="E2162" s="936">
        <v>1</v>
      </c>
      <c r="F2162" s="947">
        <v>44562</v>
      </c>
      <c r="G2162" s="923">
        <v>456.60349305277197</v>
      </c>
      <c r="H2162" s="929">
        <v>8.3333333333333332E-3</v>
      </c>
      <c r="I2162" s="929">
        <v>0.15</v>
      </c>
      <c r="J2162" s="923">
        <v>388.11296909485617</v>
      </c>
      <c r="K2162" s="922">
        <v>1</v>
      </c>
      <c r="L2162" s="923">
        <v>388.11296909485617</v>
      </c>
      <c r="M2162" s="923">
        <f t="shared" si="33"/>
        <v>45.660349305277201</v>
      </c>
    </row>
    <row r="2163" spans="2:13" ht="75">
      <c r="B2163" s="921" t="s">
        <v>984</v>
      </c>
      <c r="C2163" s="921" t="s">
        <v>985</v>
      </c>
      <c r="D2163" s="922" t="s">
        <v>986</v>
      </c>
      <c r="E2163" s="936">
        <v>1</v>
      </c>
      <c r="F2163" s="947">
        <v>44562</v>
      </c>
      <c r="G2163" s="923">
        <v>456.60349305277197</v>
      </c>
      <c r="H2163" s="929">
        <v>8.3333333333333332E-3</v>
      </c>
      <c r="I2163" s="929">
        <v>0.15</v>
      </c>
      <c r="J2163" s="923">
        <v>388.11296909485617</v>
      </c>
      <c r="K2163" s="922">
        <v>1</v>
      </c>
      <c r="L2163" s="923">
        <v>388.11296909485617</v>
      </c>
      <c r="M2163" s="923">
        <f t="shared" si="33"/>
        <v>45.660349305277201</v>
      </c>
    </row>
    <row r="2164" spans="2:13" ht="75">
      <c r="B2164" s="921" t="s">
        <v>984</v>
      </c>
      <c r="C2164" s="921" t="s">
        <v>985</v>
      </c>
      <c r="D2164" s="922" t="s">
        <v>986</v>
      </c>
      <c r="E2164" s="936">
        <v>1</v>
      </c>
      <c r="F2164" s="947">
        <v>44562</v>
      </c>
      <c r="G2164" s="923">
        <v>456.60349305277197</v>
      </c>
      <c r="H2164" s="929">
        <v>8.3333333333333332E-3</v>
      </c>
      <c r="I2164" s="929">
        <v>0.15</v>
      </c>
      <c r="J2164" s="923">
        <v>388.11296909485617</v>
      </c>
      <c r="K2164" s="922">
        <v>1</v>
      </c>
      <c r="L2164" s="923">
        <v>388.11296909485617</v>
      </c>
      <c r="M2164" s="923">
        <f t="shared" si="33"/>
        <v>45.660349305277201</v>
      </c>
    </row>
    <row r="2165" spans="2:13" ht="75">
      <c r="B2165" s="921" t="s">
        <v>987</v>
      </c>
      <c r="C2165" s="921" t="s">
        <v>985</v>
      </c>
      <c r="D2165" s="922" t="s">
        <v>986</v>
      </c>
      <c r="E2165" s="936">
        <v>1</v>
      </c>
      <c r="F2165" s="947">
        <v>44562</v>
      </c>
      <c r="G2165" s="923">
        <v>2970.1922425939006</v>
      </c>
      <c r="H2165" s="929">
        <v>8.3333333333333332E-3</v>
      </c>
      <c r="I2165" s="929">
        <v>0.15</v>
      </c>
      <c r="J2165" s="923">
        <v>2524.6634062048156</v>
      </c>
      <c r="K2165" s="922">
        <v>1</v>
      </c>
      <c r="L2165" s="923">
        <v>2524.6634062048156</v>
      </c>
      <c r="M2165" s="923">
        <f t="shared" si="33"/>
        <v>297.01922425939006</v>
      </c>
    </row>
    <row r="2166" spans="2:13" ht="75">
      <c r="B2166" s="921" t="s">
        <v>988</v>
      </c>
      <c r="C2166" s="921" t="s">
        <v>985</v>
      </c>
      <c r="D2166" s="922" t="s">
        <v>986</v>
      </c>
      <c r="E2166" s="936">
        <v>1</v>
      </c>
      <c r="F2166" s="947">
        <v>44562</v>
      </c>
      <c r="G2166" s="923">
        <v>16632.69429778725</v>
      </c>
      <c r="H2166" s="929">
        <v>8.3333333333333332E-3</v>
      </c>
      <c r="I2166" s="929">
        <v>0.15</v>
      </c>
      <c r="J2166" s="923">
        <v>14137.790153119162</v>
      </c>
      <c r="K2166" s="922">
        <v>1</v>
      </c>
      <c r="L2166" s="923">
        <v>14137.790153119162</v>
      </c>
      <c r="M2166" s="923">
        <f t="shared" si="33"/>
        <v>1663.269429778725</v>
      </c>
    </row>
    <row r="2167" spans="2:13" ht="75">
      <c r="B2167" s="921" t="s">
        <v>988</v>
      </c>
      <c r="C2167" s="921" t="s">
        <v>985</v>
      </c>
      <c r="D2167" s="922" t="s">
        <v>986</v>
      </c>
      <c r="E2167" s="936">
        <v>1</v>
      </c>
      <c r="F2167" s="947">
        <v>44562</v>
      </c>
      <c r="G2167" s="923">
        <v>1999.1219107917366</v>
      </c>
      <c r="H2167" s="929">
        <v>8.3333333333333332E-3</v>
      </c>
      <c r="I2167" s="929">
        <v>0.15</v>
      </c>
      <c r="J2167" s="923">
        <v>1699.2536241729761</v>
      </c>
      <c r="K2167" s="922">
        <v>1</v>
      </c>
      <c r="L2167" s="923">
        <v>1699.2536241729761</v>
      </c>
      <c r="M2167" s="923">
        <f t="shared" si="33"/>
        <v>199.91219107917368</v>
      </c>
    </row>
    <row r="2168" spans="2:13" ht="75">
      <c r="B2168" s="921" t="s">
        <v>988</v>
      </c>
      <c r="C2168" s="921" t="s">
        <v>985</v>
      </c>
      <c r="D2168" s="922" t="s">
        <v>986</v>
      </c>
      <c r="E2168" s="936">
        <v>1</v>
      </c>
      <c r="F2168" s="947">
        <v>44562</v>
      </c>
      <c r="G2168" s="923">
        <v>31266.26668478276</v>
      </c>
      <c r="H2168" s="929">
        <v>8.3333333333333332E-3</v>
      </c>
      <c r="I2168" s="929">
        <v>0.15</v>
      </c>
      <c r="J2168" s="923">
        <v>26576.326682065344</v>
      </c>
      <c r="K2168" s="922">
        <v>1</v>
      </c>
      <c r="L2168" s="923">
        <v>26576.326682065344</v>
      </c>
      <c r="M2168" s="923">
        <f t="shared" si="33"/>
        <v>3126.6266684782763</v>
      </c>
    </row>
    <row r="2169" spans="2:13" ht="75">
      <c r="B2169" s="921" t="s">
        <v>988</v>
      </c>
      <c r="C2169" s="921" t="s">
        <v>985</v>
      </c>
      <c r="D2169" s="922" t="s">
        <v>986</v>
      </c>
      <c r="E2169" s="936">
        <v>1</v>
      </c>
      <c r="F2169" s="947">
        <v>44562</v>
      </c>
      <c r="G2169" s="923">
        <v>5517.5764737851932</v>
      </c>
      <c r="H2169" s="929">
        <v>8.3333333333333332E-3</v>
      </c>
      <c r="I2169" s="929">
        <v>0.15</v>
      </c>
      <c r="J2169" s="923">
        <v>4689.9400027174142</v>
      </c>
      <c r="K2169" s="922">
        <v>1</v>
      </c>
      <c r="L2169" s="923">
        <v>4689.9400027174142</v>
      </c>
      <c r="M2169" s="923">
        <f t="shared" si="33"/>
        <v>551.75764737851932</v>
      </c>
    </row>
    <row r="2170" spans="2:13" ht="75">
      <c r="B2170" s="921" t="s">
        <v>984</v>
      </c>
      <c r="C2170" s="921" t="s">
        <v>985</v>
      </c>
      <c r="D2170" s="922" t="s">
        <v>986</v>
      </c>
      <c r="E2170" s="936">
        <v>1</v>
      </c>
      <c r="F2170" s="947">
        <v>44562</v>
      </c>
      <c r="G2170" s="923">
        <v>456.60349305277197</v>
      </c>
      <c r="H2170" s="929">
        <v>8.3333333333333332E-3</v>
      </c>
      <c r="I2170" s="929">
        <v>0.15</v>
      </c>
      <c r="J2170" s="923">
        <v>388.11296909485617</v>
      </c>
      <c r="K2170" s="922">
        <v>1</v>
      </c>
      <c r="L2170" s="923">
        <v>388.11296909485617</v>
      </c>
      <c r="M2170" s="923">
        <f t="shared" si="33"/>
        <v>45.660349305277201</v>
      </c>
    </row>
    <row r="2171" spans="2:13" ht="75">
      <c r="B2171" s="921" t="s">
        <v>988</v>
      </c>
      <c r="C2171" s="921" t="s">
        <v>985</v>
      </c>
      <c r="D2171" s="922" t="s">
        <v>986</v>
      </c>
      <c r="E2171" s="936">
        <v>1</v>
      </c>
      <c r="F2171" s="947">
        <v>44562</v>
      </c>
      <c r="G2171" s="923">
        <v>4318.1033273101511</v>
      </c>
      <c r="H2171" s="929">
        <v>8.3333333333333332E-3</v>
      </c>
      <c r="I2171" s="929">
        <v>0.15</v>
      </c>
      <c r="J2171" s="923">
        <v>3670.3878282136284</v>
      </c>
      <c r="K2171" s="922">
        <v>1</v>
      </c>
      <c r="L2171" s="923">
        <v>3670.3878282136284</v>
      </c>
      <c r="M2171" s="923">
        <f t="shared" si="33"/>
        <v>431.81033273101514</v>
      </c>
    </row>
    <row r="2172" spans="2:13" ht="75">
      <c r="B2172" s="921" t="s">
        <v>988</v>
      </c>
      <c r="C2172" s="921" t="s">
        <v>985</v>
      </c>
      <c r="D2172" s="922" t="s">
        <v>986</v>
      </c>
      <c r="E2172" s="936">
        <v>1</v>
      </c>
      <c r="F2172" s="947">
        <v>44562</v>
      </c>
      <c r="G2172" s="923">
        <v>14393.677757700503</v>
      </c>
      <c r="H2172" s="929">
        <v>8.3333333333333332E-3</v>
      </c>
      <c r="I2172" s="929">
        <v>0.15</v>
      </c>
      <c r="J2172" s="923">
        <v>12234.626094045427</v>
      </c>
      <c r="K2172" s="922">
        <v>1</v>
      </c>
      <c r="L2172" s="923">
        <v>12234.626094045427</v>
      </c>
      <c r="M2172" s="923">
        <f t="shared" si="33"/>
        <v>1439.3677757700505</v>
      </c>
    </row>
    <row r="2173" spans="2:13" ht="75">
      <c r="B2173" s="921" t="s">
        <v>988</v>
      </c>
      <c r="C2173" s="921" t="s">
        <v>985</v>
      </c>
      <c r="D2173" s="922" t="s">
        <v>986</v>
      </c>
      <c r="E2173" s="936">
        <v>1</v>
      </c>
      <c r="F2173" s="947">
        <v>44562</v>
      </c>
      <c r="G2173" s="923">
        <v>719.68388788502523</v>
      </c>
      <c r="H2173" s="929">
        <v>8.3333333333333332E-3</v>
      </c>
      <c r="I2173" s="929">
        <v>0.15</v>
      </c>
      <c r="J2173" s="923">
        <v>611.73130470227147</v>
      </c>
      <c r="K2173" s="922">
        <v>1</v>
      </c>
      <c r="L2173" s="923">
        <v>611.73130470227147</v>
      </c>
      <c r="M2173" s="923">
        <f t="shared" si="33"/>
        <v>71.968388788502523</v>
      </c>
    </row>
    <row r="2174" spans="2:13" ht="75">
      <c r="B2174" s="921" t="s">
        <v>988</v>
      </c>
      <c r="C2174" s="921" t="s">
        <v>985</v>
      </c>
      <c r="D2174" s="922" t="s">
        <v>986</v>
      </c>
      <c r="E2174" s="936">
        <v>1</v>
      </c>
      <c r="F2174" s="947">
        <v>44562</v>
      </c>
      <c r="G2174" s="923">
        <v>799.64876431669472</v>
      </c>
      <c r="H2174" s="929">
        <v>8.3333333333333332E-3</v>
      </c>
      <c r="I2174" s="929">
        <v>0.15</v>
      </c>
      <c r="J2174" s="923">
        <v>679.70144966919054</v>
      </c>
      <c r="K2174" s="922">
        <v>1</v>
      </c>
      <c r="L2174" s="923">
        <v>679.70144966919054</v>
      </c>
      <c r="M2174" s="923">
        <f t="shared" si="33"/>
        <v>79.964876431669481</v>
      </c>
    </row>
    <row r="2175" spans="2:13" ht="75">
      <c r="B2175" s="921" t="s">
        <v>984</v>
      </c>
      <c r="C2175" s="921" t="s">
        <v>985</v>
      </c>
      <c r="D2175" s="922" t="s">
        <v>986</v>
      </c>
      <c r="E2175" s="936">
        <v>1</v>
      </c>
      <c r="F2175" s="947">
        <v>44562</v>
      </c>
      <c r="G2175" s="923">
        <v>913.20698610554393</v>
      </c>
      <c r="H2175" s="929">
        <v>8.3333333333333332E-3</v>
      </c>
      <c r="I2175" s="929">
        <v>0.15</v>
      </c>
      <c r="J2175" s="923">
        <v>776.22593818971234</v>
      </c>
      <c r="K2175" s="922">
        <v>1</v>
      </c>
      <c r="L2175" s="923">
        <v>776.22593818971234</v>
      </c>
      <c r="M2175" s="923">
        <f t="shared" si="33"/>
        <v>91.320698610554402</v>
      </c>
    </row>
    <row r="2176" spans="2:13" ht="75">
      <c r="B2176" s="921" t="s">
        <v>984</v>
      </c>
      <c r="C2176" s="921" t="s">
        <v>985</v>
      </c>
      <c r="D2176" s="922" t="s">
        <v>986</v>
      </c>
      <c r="E2176" s="936">
        <v>1</v>
      </c>
      <c r="F2176" s="947">
        <v>44562</v>
      </c>
      <c r="G2176" s="923">
        <v>1369.810479158316</v>
      </c>
      <c r="H2176" s="929">
        <v>8.3333333333333332E-3</v>
      </c>
      <c r="I2176" s="929">
        <v>0.15</v>
      </c>
      <c r="J2176" s="923">
        <v>1164.3389072845684</v>
      </c>
      <c r="K2176" s="922">
        <v>1</v>
      </c>
      <c r="L2176" s="923">
        <v>1164.3389072845684</v>
      </c>
      <c r="M2176" s="923">
        <f t="shared" si="33"/>
        <v>136.9810479158316</v>
      </c>
    </row>
    <row r="2177" spans="2:13" ht="75">
      <c r="B2177" s="921" t="s">
        <v>987</v>
      </c>
      <c r="C2177" s="921" t="s">
        <v>985</v>
      </c>
      <c r="D2177" s="922" t="s">
        <v>986</v>
      </c>
      <c r="E2177" s="936">
        <v>1</v>
      </c>
      <c r="F2177" s="947">
        <v>44562</v>
      </c>
      <c r="G2177" s="923">
        <v>4455.2883638908506</v>
      </c>
      <c r="H2177" s="929">
        <v>8.3333333333333332E-3</v>
      </c>
      <c r="I2177" s="929">
        <v>0.15</v>
      </c>
      <c r="J2177" s="923">
        <v>3786.9951093072232</v>
      </c>
      <c r="K2177" s="922">
        <v>1</v>
      </c>
      <c r="L2177" s="923">
        <v>3786.9951093072232</v>
      </c>
      <c r="M2177" s="923">
        <f t="shared" si="33"/>
        <v>445.52883638908509</v>
      </c>
    </row>
    <row r="2178" spans="2:13" ht="75">
      <c r="B2178" s="921" t="s">
        <v>987</v>
      </c>
      <c r="C2178" s="921" t="s">
        <v>985</v>
      </c>
      <c r="D2178" s="922" t="s">
        <v>986</v>
      </c>
      <c r="E2178" s="936">
        <v>1</v>
      </c>
      <c r="F2178" s="947">
        <v>44562</v>
      </c>
      <c r="G2178" s="923">
        <v>1485.0961212969503</v>
      </c>
      <c r="H2178" s="929">
        <v>8.3333333333333332E-3</v>
      </c>
      <c r="I2178" s="929">
        <v>0.15</v>
      </c>
      <c r="J2178" s="923">
        <v>1262.3317031024078</v>
      </c>
      <c r="K2178" s="922">
        <v>1</v>
      </c>
      <c r="L2178" s="923">
        <v>1262.3317031024078</v>
      </c>
      <c r="M2178" s="923">
        <f t="shared" si="33"/>
        <v>148.50961212969503</v>
      </c>
    </row>
    <row r="2179" spans="2:13" ht="75">
      <c r="B2179" s="921" t="s">
        <v>987</v>
      </c>
      <c r="C2179" s="921" t="s">
        <v>985</v>
      </c>
      <c r="D2179" s="922" t="s">
        <v>986</v>
      </c>
      <c r="E2179" s="936">
        <v>1</v>
      </c>
      <c r="F2179" s="947">
        <v>44562</v>
      </c>
      <c r="G2179" s="923">
        <v>1485.0961212969503</v>
      </c>
      <c r="H2179" s="929">
        <v>8.3333333333333332E-3</v>
      </c>
      <c r="I2179" s="929">
        <v>0.15</v>
      </c>
      <c r="J2179" s="923">
        <v>1262.3317031024078</v>
      </c>
      <c r="K2179" s="922">
        <v>1</v>
      </c>
      <c r="L2179" s="923">
        <v>1262.3317031024078</v>
      </c>
      <c r="M2179" s="923">
        <f t="shared" si="33"/>
        <v>148.50961212969503</v>
      </c>
    </row>
    <row r="2180" spans="2:13" ht="75">
      <c r="B2180" s="921" t="s">
        <v>987</v>
      </c>
      <c r="C2180" s="921" t="s">
        <v>985</v>
      </c>
      <c r="D2180" s="922" t="s">
        <v>986</v>
      </c>
      <c r="E2180" s="936">
        <v>1</v>
      </c>
      <c r="F2180" s="947">
        <v>44562</v>
      </c>
      <c r="G2180" s="923">
        <v>2970.1922425939006</v>
      </c>
      <c r="H2180" s="929">
        <v>8.3333333333333332E-3</v>
      </c>
      <c r="I2180" s="929">
        <v>0.15</v>
      </c>
      <c r="J2180" s="923">
        <v>2524.6634062048156</v>
      </c>
      <c r="K2180" s="922">
        <v>1</v>
      </c>
      <c r="L2180" s="923">
        <v>2524.6634062048156</v>
      </c>
      <c r="M2180" s="923">
        <f t="shared" si="33"/>
        <v>297.01922425939006</v>
      </c>
    </row>
    <row r="2181" spans="2:13" ht="75">
      <c r="B2181" s="921" t="s">
        <v>989</v>
      </c>
      <c r="C2181" s="921" t="s">
        <v>985</v>
      </c>
      <c r="D2181" s="922" t="s">
        <v>986</v>
      </c>
      <c r="E2181" s="936">
        <v>1</v>
      </c>
      <c r="F2181" s="947">
        <v>44562</v>
      </c>
      <c r="G2181" s="923">
        <v>2559.1030101491242</v>
      </c>
      <c r="H2181" s="929">
        <v>8.3333333333333332E-3</v>
      </c>
      <c r="I2181" s="929">
        <v>0.15</v>
      </c>
      <c r="J2181" s="923">
        <v>2175.2375586267553</v>
      </c>
      <c r="K2181" s="922">
        <v>1</v>
      </c>
      <c r="L2181" s="923">
        <v>2175.2375586267553</v>
      </c>
      <c r="M2181" s="923">
        <f t="shared" si="33"/>
        <v>255.91030101491242</v>
      </c>
    </row>
    <row r="2182" spans="2:13" ht="75">
      <c r="B2182" s="921" t="s">
        <v>990</v>
      </c>
      <c r="C2182" s="921" t="s">
        <v>985</v>
      </c>
      <c r="D2182" s="922" t="s">
        <v>986</v>
      </c>
      <c r="E2182" s="936">
        <v>1</v>
      </c>
      <c r="F2182" s="947">
        <v>44562</v>
      </c>
      <c r="G2182" s="923">
        <v>4180.4727034651842</v>
      </c>
      <c r="H2182" s="929">
        <v>8.3333333333333332E-3</v>
      </c>
      <c r="I2182" s="929">
        <v>0.15</v>
      </c>
      <c r="J2182" s="923">
        <v>3553.4017979454065</v>
      </c>
      <c r="K2182" s="922">
        <v>1</v>
      </c>
      <c r="L2182" s="923">
        <v>3553.4017979454065</v>
      </c>
      <c r="M2182" s="923">
        <f t="shared" si="33"/>
        <v>418.04727034651842</v>
      </c>
    </row>
    <row r="2183" spans="2:13" ht="75">
      <c r="B2183" s="921" t="s">
        <v>988</v>
      </c>
      <c r="C2183" s="921" t="s">
        <v>985</v>
      </c>
      <c r="D2183" s="922" t="s">
        <v>986</v>
      </c>
      <c r="E2183" s="936">
        <v>1</v>
      </c>
      <c r="F2183" s="947">
        <v>44562</v>
      </c>
      <c r="G2183" s="923">
        <v>59253.973435867076</v>
      </c>
      <c r="H2183" s="929">
        <v>8.3333333333333332E-3</v>
      </c>
      <c r="I2183" s="929">
        <v>0.15</v>
      </c>
      <c r="J2183" s="923">
        <v>50365.877420487013</v>
      </c>
      <c r="K2183" s="922">
        <v>1</v>
      </c>
      <c r="L2183" s="923">
        <v>50365.877420487013</v>
      </c>
      <c r="M2183" s="923">
        <f t="shared" si="33"/>
        <v>5925.3973435867083</v>
      </c>
    </row>
    <row r="2184" spans="2:13" ht="75">
      <c r="B2184" s="921" t="s">
        <v>988</v>
      </c>
      <c r="C2184" s="921" t="s">
        <v>985</v>
      </c>
      <c r="D2184" s="922" t="s">
        <v>986</v>
      </c>
      <c r="E2184" s="936">
        <v>1</v>
      </c>
      <c r="F2184" s="947">
        <v>44562</v>
      </c>
      <c r="G2184" s="923">
        <v>94758.378571528316</v>
      </c>
      <c r="H2184" s="929">
        <v>8.3333333333333332E-3</v>
      </c>
      <c r="I2184" s="929">
        <v>0.15</v>
      </c>
      <c r="J2184" s="923">
        <v>80544.62178579907</v>
      </c>
      <c r="K2184" s="922">
        <v>1</v>
      </c>
      <c r="L2184" s="923">
        <v>80544.62178579907</v>
      </c>
      <c r="M2184" s="923">
        <f t="shared" si="33"/>
        <v>9475.8378571528319</v>
      </c>
    </row>
    <row r="2185" spans="2:13" ht="75">
      <c r="B2185" s="921" t="s">
        <v>988</v>
      </c>
      <c r="C2185" s="921" t="s">
        <v>985</v>
      </c>
      <c r="D2185" s="922" t="s">
        <v>986</v>
      </c>
      <c r="E2185" s="936">
        <v>1</v>
      </c>
      <c r="F2185" s="947">
        <v>44562</v>
      </c>
      <c r="G2185" s="923">
        <v>54935.870108556926</v>
      </c>
      <c r="H2185" s="929">
        <v>8.3333333333333332E-3</v>
      </c>
      <c r="I2185" s="929">
        <v>0.15</v>
      </c>
      <c r="J2185" s="923">
        <v>46695.489592273385</v>
      </c>
      <c r="K2185" s="922">
        <v>1</v>
      </c>
      <c r="L2185" s="923">
        <v>46695.489592273385</v>
      </c>
      <c r="M2185" s="923">
        <f t="shared" si="33"/>
        <v>5493.5870108556928</v>
      </c>
    </row>
    <row r="2186" spans="2:13" ht="75">
      <c r="B2186" s="921" t="s">
        <v>988</v>
      </c>
      <c r="C2186" s="921" t="s">
        <v>985</v>
      </c>
      <c r="D2186" s="922" t="s">
        <v>986</v>
      </c>
      <c r="E2186" s="936">
        <v>1</v>
      </c>
      <c r="F2186" s="947">
        <v>44562</v>
      </c>
      <c r="G2186" s="923">
        <v>102435.00670896859</v>
      </c>
      <c r="H2186" s="929">
        <v>8.3333333333333332E-3</v>
      </c>
      <c r="I2186" s="929">
        <v>0.15</v>
      </c>
      <c r="J2186" s="923">
        <v>87069.755702623297</v>
      </c>
      <c r="K2186" s="922">
        <v>1</v>
      </c>
      <c r="L2186" s="923">
        <v>87069.755702623297</v>
      </c>
      <c r="M2186" s="923">
        <f t="shared" si="33"/>
        <v>10243.500670896859</v>
      </c>
    </row>
    <row r="2187" spans="2:13" ht="75">
      <c r="B2187" s="921" t="s">
        <v>996</v>
      </c>
      <c r="C2187" s="921" t="s">
        <v>985</v>
      </c>
      <c r="D2187" s="922" t="s">
        <v>994</v>
      </c>
      <c r="E2187" s="936">
        <v>0</v>
      </c>
      <c r="F2187" s="947">
        <v>44562</v>
      </c>
      <c r="G2187" s="923">
        <v>81.566832229580569</v>
      </c>
      <c r="H2187" s="929">
        <v>8.3333333333333332E-3</v>
      </c>
      <c r="I2187" s="929">
        <v>0.15</v>
      </c>
      <c r="J2187" s="923">
        <v>69.331807395143485</v>
      </c>
      <c r="K2187" s="922">
        <v>1</v>
      </c>
      <c r="L2187" s="923">
        <v>0</v>
      </c>
      <c r="M2187" s="923" t="str">
        <f t="shared" ref="M2187:M2250" si="34">IF(L2187=0,"",IF(I2187=100%,0,(H2187*12)*(G2187*E2187*K2187)))</f>
        <v/>
      </c>
    </row>
    <row r="2188" spans="2:13" ht="75">
      <c r="B2188" s="921" t="s">
        <v>988</v>
      </c>
      <c r="C2188" s="921" t="s">
        <v>985</v>
      </c>
      <c r="D2188" s="922" t="s">
        <v>986</v>
      </c>
      <c r="E2188" s="936">
        <v>1</v>
      </c>
      <c r="F2188" s="947">
        <v>44562</v>
      </c>
      <c r="G2188" s="923">
        <v>399.82438215834736</v>
      </c>
      <c r="H2188" s="929">
        <v>8.3333333333333332E-3</v>
      </c>
      <c r="I2188" s="929">
        <v>0.15</v>
      </c>
      <c r="J2188" s="923">
        <v>339.85072483459527</v>
      </c>
      <c r="K2188" s="922">
        <v>1</v>
      </c>
      <c r="L2188" s="923">
        <v>339.85072483459527</v>
      </c>
      <c r="M2188" s="923">
        <f t="shared" si="34"/>
        <v>39.98243821583474</v>
      </c>
    </row>
    <row r="2189" spans="2:13" ht="75">
      <c r="B2189" s="921" t="s">
        <v>988</v>
      </c>
      <c r="C2189" s="921" t="s">
        <v>985</v>
      </c>
      <c r="D2189" s="922" t="s">
        <v>986</v>
      </c>
      <c r="E2189" s="936">
        <v>1</v>
      </c>
      <c r="F2189" s="947">
        <v>44562</v>
      </c>
      <c r="G2189" s="923">
        <v>26148.514593155916</v>
      </c>
      <c r="H2189" s="929">
        <v>8.3333333333333332E-3</v>
      </c>
      <c r="I2189" s="929">
        <v>0.15</v>
      </c>
      <c r="J2189" s="923">
        <v>22226.237404182528</v>
      </c>
      <c r="K2189" s="922">
        <v>1</v>
      </c>
      <c r="L2189" s="923">
        <v>22226.237404182528</v>
      </c>
      <c r="M2189" s="923">
        <f t="shared" si="34"/>
        <v>2614.8514593155919</v>
      </c>
    </row>
    <row r="2190" spans="2:13" ht="75">
      <c r="B2190" s="921" t="s">
        <v>988</v>
      </c>
      <c r="C2190" s="921" t="s">
        <v>985</v>
      </c>
      <c r="D2190" s="922" t="s">
        <v>986</v>
      </c>
      <c r="E2190" s="936">
        <v>1</v>
      </c>
      <c r="F2190" s="947">
        <v>44562</v>
      </c>
      <c r="G2190" s="923">
        <v>33665.212977732845</v>
      </c>
      <c r="H2190" s="929">
        <v>8.3333333333333332E-3</v>
      </c>
      <c r="I2190" s="929">
        <v>0.15</v>
      </c>
      <c r="J2190" s="923">
        <v>28615.43103107292</v>
      </c>
      <c r="K2190" s="922">
        <v>1</v>
      </c>
      <c r="L2190" s="923">
        <v>28615.43103107292</v>
      </c>
      <c r="M2190" s="923">
        <f t="shared" si="34"/>
        <v>3366.5212977732845</v>
      </c>
    </row>
    <row r="2191" spans="2:13" ht="75">
      <c r="B2191" s="921" t="s">
        <v>988</v>
      </c>
      <c r="C2191" s="921" t="s">
        <v>985</v>
      </c>
      <c r="D2191" s="922" t="s">
        <v>986</v>
      </c>
      <c r="E2191" s="936">
        <v>1</v>
      </c>
      <c r="F2191" s="947">
        <v>44562</v>
      </c>
      <c r="G2191" s="923">
        <v>27108.093110335951</v>
      </c>
      <c r="H2191" s="929">
        <v>8.3333333333333332E-3</v>
      </c>
      <c r="I2191" s="929">
        <v>0.15</v>
      </c>
      <c r="J2191" s="923">
        <v>23041.879143785558</v>
      </c>
      <c r="K2191" s="922">
        <v>1</v>
      </c>
      <c r="L2191" s="923">
        <v>23041.879143785558</v>
      </c>
      <c r="M2191" s="923">
        <f t="shared" si="34"/>
        <v>2710.8093110335953</v>
      </c>
    </row>
    <row r="2192" spans="2:13" ht="75">
      <c r="B2192" s="921" t="s">
        <v>988</v>
      </c>
      <c r="C2192" s="921" t="s">
        <v>985</v>
      </c>
      <c r="D2192" s="922" t="s">
        <v>986</v>
      </c>
      <c r="E2192" s="936">
        <v>1</v>
      </c>
      <c r="F2192" s="947">
        <v>44562</v>
      </c>
      <c r="G2192" s="923">
        <v>23829.533176637502</v>
      </c>
      <c r="H2192" s="929">
        <v>8.3333333333333332E-3</v>
      </c>
      <c r="I2192" s="929">
        <v>0.15</v>
      </c>
      <c r="J2192" s="923">
        <v>20255.103200141875</v>
      </c>
      <c r="K2192" s="922">
        <v>1</v>
      </c>
      <c r="L2192" s="923">
        <v>20255.103200141875</v>
      </c>
      <c r="M2192" s="923">
        <f t="shared" si="34"/>
        <v>2382.9533176637501</v>
      </c>
    </row>
    <row r="2193" spans="2:13" ht="75">
      <c r="B2193" s="921" t="s">
        <v>988</v>
      </c>
      <c r="C2193" s="921" t="s">
        <v>985</v>
      </c>
      <c r="D2193" s="922" t="s">
        <v>986</v>
      </c>
      <c r="E2193" s="936">
        <v>1</v>
      </c>
      <c r="F2193" s="947">
        <v>44562</v>
      </c>
      <c r="G2193" s="923">
        <v>79.964876431669467</v>
      </c>
      <c r="H2193" s="929">
        <v>8.3333333333333332E-3</v>
      </c>
      <c r="I2193" s="929">
        <v>0.15</v>
      </c>
      <c r="J2193" s="923">
        <v>67.970144966919051</v>
      </c>
      <c r="K2193" s="922">
        <v>1</v>
      </c>
      <c r="L2193" s="923">
        <v>67.970144966919051</v>
      </c>
      <c r="M2193" s="923">
        <f t="shared" si="34"/>
        <v>7.9964876431669474</v>
      </c>
    </row>
    <row r="2194" spans="2:13" ht="75">
      <c r="B2194" s="921" t="s">
        <v>988</v>
      </c>
      <c r="C2194" s="921" t="s">
        <v>985</v>
      </c>
      <c r="D2194" s="922" t="s">
        <v>986</v>
      </c>
      <c r="E2194" s="936">
        <v>1</v>
      </c>
      <c r="F2194" s="947">
        <v>44562</v>
      </c>
      <c r="G2194" s="923">
        <v>1119.5082700433725</v>
      </c>
      <c r="H2194" s="929">
        <v>8.3333333333333332E-3</v>
      </c>
      <c r="I2194" s="929">
        <v>0.15</v>
      </c>
      <c r="J2194" s="923">
        <v>951.58202953686657</v>
      </c>
      <c r="K2194" s="922">
        <v>1</v>
      </c>
      <c r="L2194" s="923">
        <v>951.58202953686657</v>
      </c>
      <c r="M2194" s="923">
        <f t="shared" si="34"/>
        <v>111.95082700433726</v>
      </c>
    </row>
    <row r="2195" spans="2:13" ht="75">
      <c r="B2195" s="921" t="s">
        <v>988</v>
      </c>
      <c r="C2195" s="921" t="s">
        <v>985</v>
      </c>
      <c r="D2195" s="922" t="s">
        <v>986</v>
      </c>
      <c r="E2195" s="936">
        <v>1</v>
      </c>
      <c r="F2195" s="947">
        <v>44562</v>
      </c>
      <c r="G2195" s="923">
        <v>79.964876431669467</v>
      </c>
      <c r="H2195" s="929">
        <v>8.3333333333333332E-3</v>
      </c>
      <c r="I2195" s="929">
        <v>0.15</v>
      </c>
      <c r="J2195" s="923">
        <v>67.970144966919051</v>
      </c>
      <c r="K2195" s="922">
        <v>1</v>
      </c>
      <c r="L2195" s="923">
        <v>67.970144966919051</v>
      </c>
      <c r="M2195" s="923">
        <f t="shared" si="34"/>
        <v>7.9964876431669474</v>
      </c>
    </row>
    <row r="2196" spans="2:13" ht="75">
      <c r="B2196" s="921" t="s">
        <v>984</v>
      </c>
      <c r="C2196" s="921" t="s">
        <v>985</v>
      </c>
      <c r="D2196" s="922" t="s">
        <v>986</v>
      </c>
      <c r="E2196" s="936">
        <v>1</v>
      </c>
      <c r="F2196" s="947">
        <v>44562</v>
      </c>
      <c r="G2196" s="923">
        <v>913.20698610554393</v>
      </c>
      <c r="H2196" s="929">
        <v>8.3333333333333332E-3</v>
      </c>
      <c r="I2196" s="929">
        <v>0.15</v>
      </c>
      <c r="J2196" s="923">
        <v>776.22593818971234</v>
      </c>
      <c r="K2196" s="922">
        <v>1</v>
      </c>
      <c r="L2196" s="923">
        <v>776.22593818971234</v>
      </c>
      <c r="M2196" s="923">
        <f t="shared" si="34"/>
        <v>91.320698610554402</v>
      </c>
    </row>
    <row r="2197" spans="2:13" ht="75">
      <c r="B2197" s="921" t="s">
        <v>987</v>
      </c>
      <c r="C2197" s="921" t="s">
        <v>985</v>
      </c>
      <c r="D2197" s="922" t="s">
        <v>986</v>
      </c>
      <c r="E2197" s="936">
        <v>1</v>
      </c>
      <c r="F2197" s="947">
        <v>44562</v>
      </c>
      <c r="G2197" s="923">
        <v>5940.3844851878011</v>
      </c>
      <c r="H2197" s="929">
        <v>8.3333333333333332E-3</v>
      </c>
      <c r="I2197" s="929">
        <v>0.15</v>
      </c>
      <c r="J2197" s="923">
        <v>5049.3268124096312</v>
      </c>
      <c r="K2197" s="922">
        <v>1</v>
      </c>
      <c r="L2197" s="923">
        <v>5049.3268124096312</v>
      </c>
      <c r="M2197" s="923">
        <f t="shared" si="34"/>
        <v>594.03844851878011</v>
      </c>
    </row>
    <row r="2198" spans="2:13" ht="75">
      <c r="B2198" s="921" t="s">
        <v>987</v>
      </c>
      <c r="C2198" s="921" t="s">
        <v>985</v>
      </c>
      <c r="D2198" s="922" t="s">
        <v>986</v>
      </c>
      <c r="E2198" s="936">
        <v>1</v>
      </c>
      <c r="F2198" s="947">
        <v>44562</v>
      </c>
      <c r="G2198" s="923">
        <v>7425.4806064847517</v>
      </c>
      <c r="H2198" s="929">
        <v>8.3333333333333332E-3</v>
      </c>
      <c r="I2198" s="929">
        <v>0.15</v>
      </c>
      <c r="J2198" s="923">
        <v>6311.6585155120392</v>
      </c>
      <c r="K2198" s="922">
        <v>1</v>
      </c>
      <c r="L2198" s="923">
        <v>6311.6585155120392</v>
      </c>
      <c r="M2198" s="923">
        <f t="shared" si="34"/>
        <v>742.54806064847526</v>
      </c>
    </row>
    <row r="2199" spans="2:13" ht="75">
      <c r="B2199" s="921" t="s">
        <v>988</v>
      </c>
      <c r="C2199" s="921" t="s">
        <v>985</v>
      </c>
      <c r="D2199" s="922" t="s">
        <v>986</v>
      </c>
      <c r="E2199" s="936">
        <v>1</v>
      </c>
      <c r="F2199" s="947">
        <v>44562</v>
      </c>
      <c r="G2199" s="923">
        <v>159.92975286333893</v>
      </c>
      <c r="H2199" s="929">
        <v>8.3333333333333332E-3</v>
      </c>
      <c r="I2199" s="929">
        <v>0.15</v>
      </c>
      <c r="J2199" s="923">
        <v>135.9402899338381</v>
      </c>
      <c r="K2199" s="922">
        <v>1</v>
      </c>
      <c r="L2199" s="923">
        <v>135.9402899338381</v>
      </c>
      <c r="M2199" s="923">
        <f t="shared" si="34"/>
        <v>15.992975286333895</v>
      </c>
    </row>
    <row r="2200" spans="2:13" ht="75">
      <c r="B2200" s="921" t="s">
        <v>988</v>
      </c>
      <c r="C2200" s="921" t="s">
        <v>985</v>
      </c>
      <c r="D2200" s="922" t="s">
        <v>986</v>
      </c>
      <c r="E2200" s="936">
        <v>1</v>
      </c>
      <c r="F2200" s="947">
        <v>44562</v>
      </c>
      <c r="G2200" s="923">
        <v>2718.8057986767617</v>
      </c>
      <c r="H2200" s="929">
        <v>8.3333333333333332E-3</v>
      </c>
      <c r="I2200" s="929">
        <v>0.15</v>
      </c>
      <c r="J2200" s="923">
        <v>2310.9849288752475</v>
      </c>
      <c r="K2200" s="922">
        <v>1</v>
      </c>
      <c r="L2200" s="923">
        <v>2310.9849288752475</v>
      </c>
      <c r="M2200" s="923">
        <f t="shared" si="34"/>
        <v>271.8805798676762</v>
      </c>
    </row>
    <row r="2201" spans="2:13" ht="75">
      <c r="B2201" s="921" t="s">
        <v>988</v>
      </c>
      <c r="C2201" s="921" t="s">
        <v>985</v>
      </c>
      <c r="D2201" s="922" t="s">
        <v>986</v>
      </c>
      <c r="E2201" s="936">
        <v>1</v>
      </c>
      <c r="F2201" s="947">
        <v>44562</v>
      </c>
      <c r="G2201" s="923">
        <v>959.5785171800336</v>
      </c>
      <c r="H2201" s="929">
        <v>8.3333333333333332E-3</v>
      </c>
      <c r="I2201" s="929">
        <v>0.15</v>
      </c>
      <c r="J2201" s="923">
        <v>815.64173960302855</v>
      </c>
      <c r="K2201" s="922">
        <v>1</v>
      </c>
      <c r="L2201" s="923">
        <v>815.64173960302855</v>
      </c>
      <c r="M2201" s="923">
        <f t="shared" si="34"/>
        <v>95.957851718003369</v>
      </c>
    </row>
    <row r="2202" spans="2:13" ht="75">
      <c r="B2202" s="921" t="s">
        <v>988</v>
      </c>
      <c r="C2202" s="921" t="s">
        <v>985</v>
      </c>
      <c r="D2202" s="922" t="s">
        <v>986</v>
      </c>
      <c r="E2202" s="936">
        <v>1</v>
      </c>
      <c r="F2202" s="947">
        <v>44562</v>
      </c>
      <c r="G2202" s="923">
        <v>7276.8037552819214</v>
      </c>
      <c r="H2202" s="929">
        <v>8.3333333333333332E-3</v>
      </c>
      <c r="I2202" s="929">
        <v>0.15</v>
      </c>
      <c r="J2202" s="923">
        <v>6185.2831919896335</v>
      </c>
      <c r="K2202" s="922">
        <v>1</v>
      </c>
      <c r="L2202" s="923">
        <v>6185.2831919896335</v>
      </c>
      <c r="M2202" s="923">
        <f t="shared" si="34"/>
        <v>727.68037552819214</v>
      </c>
    </row>
    <row r="2203" spans="2:13" ht="75">
      <c r="B2203" s="921" t="s">
        <v>984</v>
      </c>
      <c r="C2203" s="921" t="s">
        <v>985</v>
      </c>
      <c r="D2203" s="922" t="s">
        <v>986</v>
      </c>
      <c r="E2203" s="936">
        <v>1</v>
      </c>
      <c r="F2203" s="947">
        <v>44562</v>
      </c>
      <c r="G2203" s="923">
        <v>456.60349305277197</v>
      </c>
      <c r="H2203" s="929">
        <v>8.3333333333333332E-3</v>
      </c>
      <c r="I2203" s="929">
        <v>0.15</v>
      </c>
      <c r="J2203" s="923">
        <v>388.11296909485617</v>
      </c>
      <c r="K2203" s="922">
        <v>1</v>
      </c>
      <c r="L2203" s="923">
        <v>388.11296909485617</v>
      </c>
      <c r="M2203" s="923">
        <f t="shared" si="34"/>
        <v>45.660349305277201</v>
      </c>
    </row>
    <row r="2204" spans="2:13" ht="75">
      <c r="B2204" s="921" t="s">
        <v>988</v>
      </c>
      <c r="C2204" s="921" t="s">
        <v>985</v>
      </c>
      <c r="D2204" s="922" t="s">
        <v>986</v>
      </c>
      <c r="E2204" s="936">
        <v>1</v>
      </c>
      <c r="F2204" s="947">
        <v>44562</v>
      </c>
      <c r="G2204" s="923">
        <v>79.964876431669467</v>
      </c>
      <c r="H2204" s="929">
        <v>8.3333333333333332E-3</v>
      </c>
      <c r="I2204" s="929">
        <v>0.15</v>
      </c>
      <c r="J2204" s="923">
        <v>67.970144966919051</v>
      </c>
      <c r="K2204" s="922">
        <v>1</v>
      </c>
      <c r="L2204" s="923">
        <v>67.970144966919051</v>
      </c>
      <c r="M2204" s="923">
        <f t="shared" si="34"/>
        <v>7.9964876431669474</v>
      </c>
    </row>
    <row r="2205" spans="2:13" ht="75">
      <c r="B2205" s="921" t="s">
        <v>988</v>
      </c>
      <c r="C2205" s="921" t="s">
        <v>985</v>
      </c>
      <c r="D2205" s="922" t="s">
        <v>986</v>
      </c>
      <c r="E2205" s="936">
        <v>1</v>
      </c>
      <c r="F2205" s="947">
        <v>44562</v>
      </c>
      <c r="G2205" s="923">
        <v>159.92975286333893</v>
      </c>
      <c r="H2205" s="929">
        <v>8.3333333333333332E-3</v>
      </c>
      <c r="I2205" s="929">
        <v>0.15</v>
      </c>
      <c r="J2205" s="923">
        <v>135.9402899338381</v>
      </c>
      <c r="K2205" s="922">
        <v>1</v>
      </c>
      <c r="L2205" s="923">
        <v>135.9402899338381</v>
      </c>
      <c r="M2205" s="923">
        <f t="shared" si="34"/>
        <v>15.992975286333895</v>
      </c>
    </row>
    <row r="2206" spans="2:13" ht="75">
      <c r="B2206" s="921" t="s">
        <v>988</v>
      </c>
      <c r="C2206" s="921" t="s">
        <v>985</v>
      </c>
      <c r="D2206" s="922" t="s">
        <v>986</v>
      </c>
      <c r="E2206" s="936">
        <v>1</v>
      </c>
      <c r="F2206" s="947">
        <v>44562</v>
      </c>
      <c r="G2206" s="923">
        <v>3118.6301808351091</v>
      </c>
      <c r="H2206" s="929">
        <v>8.3333333333333332E-3</v>
      </c>
      <c r="I2206" s="929">
        <v>0.15</v>
      </c>
      <c r="J2206" s="923">
        <v>2650.8356537098425</v>
      </c>
      <c r="K2206" s="922">
        <v>1</v>
      </c>
      <c r="L2206" s="923">
        <v>2650.8356537098425</v>
      </c>
      <c r="M2206" s="923">
        <f t="shared" si="34"/>
        <v>311.86301808351095</v>
      </c>
    </row>
    <row r="2207" spans="2:13" ht="75">
      <c r="B2207" s="921" t="s">
        <v>988</v>
      </c>
      <c r="C2207" s="921" t="s">
        <v>985</v>
      </c>
      <c r="D2207" s="922" t="s">
        <v>986</v>
      </c>
      <c r="E2207" s="936">
        <v>1</v>
      </c>
      <c r="F2207" s="947">
        <v>44562</v>
      </c>
      <c r="G2207" s="923">
        <v>3838.3140687201344</v>
      </c>
      <c r="H2207" s="929">
        <v>8.3333333333333332E-3</v>
      </c>
      <c r="I2207" s="929">
        <v>0.15</v>
      </c>
      <c r="J2207" s="923">
        <v>3262.5669584121142</v>
      </c>
      <c r="K2207" s="922">
        <v>1</v>
      </c>
      <c r="L2207" s="923">
        <v>3262.5669584121142</v>
      </c>
      <c r="M2207" s="923">
        <f t="shared" si="34"/>
        <v>383.83140687201347</v>
      </c>
    </row>
    <row r="2208" spans="2:13" ht="75">
      <c r="B2208" s="921" t="s">
        <v>988</v>
      </c>
      <c r="C2208" s="921" t="s">
        <v>985</v>
      </c>
      <c r="D2208" s="922" t="s">
        <v>986</v>
      </c>
      <c r="E2208" s="936">
        <v>1</v>
      </c>
      <c r="F2208" s="947">
        <v>44562</v>
      </c>
      <c r="G2208" s="923">
        <v>2159.0516636550756</v>
      </c>
      <c r="H2208" s="929">
        <v>8.3333333333333332E-3</v>
      </c>
      <c r="I2208" s="929">
        <v>0.15</v>
      </c>
      <c r="J2208" s="923">
        <v>1835.1939141068142</v>
      </c>
      <c r="K2208" s="922">
        <v>1</v>
      </c>
      <c r="L2208" s="923">
        <v>1835.1939141068142</v>
      </c>
      <c r="M2208" s="923">
        <f t="shared" si="34"/>
        <v>215.90516636550757</v>
      </c>
    </row>
    <row r="2209" spans="2:13" ht="75">
      <c r="B2209" s="921" t="s">
        <v>988</v>
      </c>
      <c r="C2209" s="921" t="s">
        <v>985</v>
      </c>
      <c r="D2209" s="922" t="s">
        <v>986</v>
      </c>
      <c r="E2209" s="936">
        <v>1</v>
      </c>
      <c r="F2209" s="947">
        <v>44562</v>
      </c>
      <c r="G2209" s="923">
        <v>159.92975286333893</v>
      </c>
      <c r="H2209" s="929">
        <v>8.3333333333333332E-3</v>
      </c>
      <c r="I2209" s="929">
        <v>0.15</v>
      </c>
      <c r="J2209" s="923">
        <v>135.9402899338381</v>
      </c>
      <c r="K2209" s="922">
        <v>1</v>
      </c>
      <c r="L2209" s="923">
        <v>135.9402899338381</v>
      </c>
      <c r="M2209" s="923">
        <f t="shared" si="34"/>
        <v>15.992975286333895</v>
      </c>
    </row>
    <row r="2210" spans="2:13" ht="75">
      <c r="B2210" s="921" t="s">
        <v>988</v>
      </c>
      <c r="C2210" s="921" t="s">
        <v>985</v>
      </c>
      <c r="D2210" s="922" t="s">
        <v>986</v>
      </c>
      <c r="E2210" s="936">
        <v>1</v>
      </c>
      <c r="F2210" s="947">
        <v>44562</v>
      </c>
      <c r="G2210" s="923">
        <v>239.8946292950084</v>
      </c>
      <c r="H2210" s="929">
        <v>8.3333333333333332E-3</v>
      </c>
      <c r="I2210" s="929">
        <v>0.15</v>
      </c>
      <c r="J2210" s="923">
        <v>203.91043490075714</v>
      </c>
      <c r="K2210" s="922">
        <v>1</v>
      </c>
      <c r="L2210" s="923">
        <v>203.91043490075714</v>
      </c>
      <c r="M2210" s="923">
        <f t="shared" si="34"/>
        <v>23.989462929500842</v>
      </c>
    </row>
    <row r="2211" spans="2:13" ht="75">
      <c r="B2211" s="921" t="s">
        <v>984</v>
      </c>
      <c r="C2211" s="921" t="s">
        <v>985</v>
      </c>
      <c r="D2211" s="922" t="s">
        <v>986</v>
      </c>
      <c r="E2211" s="936">
        <v>1</v>
      </c>
      <c r="F2211" s="947">
        <v>44562</v>
      </c>
      <c r="G2211" s="923">
        <v>456.60349305277197</v>
      </c>
      <c r="H2211" s="929">
        <v>8.3333333333333332E-3</v>
      </c>
      <c r="I2211" s="929">
        <v>0.15</v>
      </c>
      <c r="J2211" s="923">
        <v>388.11296909485617</v>
      </c>
      <c r="K2211" s="922">
        <v>1</v>
      </c>
      <c r="L2211" s="923">
        <v>388.11296909485617</v>
      </c>
      <c r="M2211" s="923">
        <f t="shared" si="34"/>
        <v>45.660349305277201</v>
      </c>
    </row>
    <row r="2212" spans="2:13" ht="75">
      <c r="B2212" s="921" t="s">
        <v>984</v>
      </c>
      <c r="C2212" s="921" t="s">
        <v>985</v>
      </c>
      <c r="D2212" s="922" t="s">
        <v>986</v>
      </c>
      <c r="E2212" s="936">
        <v>1</v>
      </c>
      <c r="F2212" s="947">
        <v>44562</v>
      </c>
      <c r="G2212" s="923">
        <v>456.60349305277197</v>
      </c>
      <c r="H2212" s="929">
        <v>8.3333333333333332E-3</v>
      </c>
      <c r="I2212" s="929">
        <v>0.15</v>
      </c>
      <c r="J2212" s="923">
        <v>388.11296909485617</v>
      </c>
      <c r="K2212" s="922">
        <v>1</v>
      </c>
      <c r="L2212" s="923">
        <v>388.11296909485617</v>
      </c>
      <c r="M2212" s="923">
        <f t="shared" si="34"/>
        <v>45.660349305277201</v>
      </c>
    </row>
    <row r="2213" spans="2:13" ht="75">
      <c r="B2213" s="921" t="s">
        <v>987</v>
      </c>
      <c r="C2213" s="921" t="s">
        <v>985</v>
      </c>
      <c r="D2213" s="922" t="s">
        <v>986</v>
      </c>
      <c r="E2213" s="936">
        <v>1</v>
      </c>
      <c r="F2213" s="947">
        <v>44562</v>
      </c>
      <c r="G2213" s="923">
        <v>2970.1922425939006</v>
      </c>
      <c r="H2213" s="929">
        <v>8.3333333333333332E-3</v>
      </c>
      <c r="I2213" s="929">
        <v>0.15</v>
      </c>
      <c r="J2213" s="923">
        <v>2524.6634062048156</v>
      </c>
      <c r="K2213" s="922">
        <v>1</v>
      </c>
      <c r="L2213" s="923">
        <v>2524.6634062048156</v>
      </c>
      <c r="M2213" s="923">
        <f t="shared" si="34"/>
        <v>297.01922425939006</v>
      </c>
    </row>
    <row r="2214" spans="2:13" ht="75">
      <c r="B2214" s="921" t="s">
        <v>987</v>
      </c>
      <c r="C2214" s="921" t="s">
        <v>985</v>
      </c>
      <c r="D2214" s="922" t="s">
        <v>986</v>
      </c>
      <c r="E2214" s="936">
        <v>1</v>
      </c>
      <c r="F2214" s="947">
        <v>44562</v>
      </c>
      <c r="G2214" s="923">
        <v>1485.0961212969503</v>
      </c>
      <c r="H2214" s="929">
        <v>8.3333333333333332E-3</v>
      </c>
      <c r="I2214" s="929">
        <v>0.15</v>
      </c>
      <c r="J2214" s="923">
        <v>1262.3317031024078</v>
      </c>
      <c r="K2214" s="922">
        <v>1</v>
      </c>
      <c r="L2214" s="923">
        <v>1262.3317031024078</v>
      </c>
      <c r="M2214" s="923">
        <f t="shared" si="34"/>
        <v>148.50961212969503</v>
      </c>
    </row>
    <row r="2215" spans="2:13" ht="75">
      <c r="B2215" s="921" t="s">
        <v>989</v>
      </c>
      <c r="C2215" s="921" t="s">
        <v>985</v>
      </c>
      <c r="D2215" s="922" t="s">
        <v>986</v>
      </c>
      <c r="E2215" s="936">
        <v>1</v>
      </c>
      <c r="F2215" s="947">
        <v>44562</v>
      </c>
      <c r="G2215" s="923">
        <v>2559.1030101491242</v>
      </c>
      <c r="H2215" s="929">
        <v>8.3333333333333332E-3</v>
      </c>
      <c r="I2215" s="929">
        <v>0.15</v>
      </c>
      <c r="J2215" s="923">
        <v>2175.2375586267553</v>
      </c>
      <c r="K2215" s="922">
        <v>1</v>
      </c>
      <c r="L2215" s="923">
        <v>2175.2375586267553</v>
      </c>
      <c r="M2215" s="923">
        <f t="shared" si="34"/>
        <v>255.91030101491242</v>
      </c>
    </row>
    <row r="2216" spans="2:13" ht="75">
      <c r="B2216" s="921" t="s">
        <v>989</v>
      </c>
      <c r="C2216" s="921" t="s">
        <v>985</v>
      </c>
      <c r="D2216" s="922" t="s">
        <v>986</v>
      </c>
      <c r="E2216" s="936">
        <v>1</v>
      </c>
      <c r="F2216" s="947">
        <v>44562</v>
      </c>
      <c r="G2216" s="923">
        <v>2559.1030101491242</v>
      </c>
      <c r="H2216" s="929">
        <v>8.3333333333333332E-3</v>
      </c>
      <c r="I2216" s="929">
        <v>0.15</v>
      </c>
      <c r="J2216" s="923">
        <v>2175.2375586267553</v>
      </c>
      <c r="K2216" s="922">
        <v>1</v>
      </c>
      <c r="L2216" s="923">
        <v>2175.2375586267553</v>
      </c>
      <c r="M2216" s="923">
        <f t="shared" si="34"/>
        <v>255.91030101491242</v>
      </c>
    </row>
    <row r="2217" spans="2:13" ht="75">
      <c r="B2217" s="921" t="s">
        <v>988</v>
      </c>
      <c r="C2217" s="921" t="s">
        <v>985</v>
      </c>
      <c r="D2217" s="922" t="s">
        <v>986</v>
      </c>
      <c r="E2217" s="936">
        <v>1</v>
      </c>
      <c r="F2217" s="947">
        <v>44562</v>
      </c>
      <c r="G2217" s="923">
        <v>12794.380229067116</v>
      </c>
      <c r="H2217" s="929">
        <v>8.3333333333333332E-3</v>
      </c>
      <c r="I2217" s="929">
        <v>0.15</v>
      </c>
      <c r="J2217" s="923">
        <v>10875.223194707049</v>
      </c>
      <c r="K2217" s="922">
        <v>1</v>
      </c>
      <c r="L2217" s="923">
        <v>10875.223194707049</v>
      </c>
      <c r="M2217" s="923">
        <f t="shared" si="34"/>
        <v>1279.4380229067117</v>
      </c>
    </row>
    <row r="2218" spans="2:13" ht="75">
      <c r="B2218" s="921" t="s">
        <v>988</v>
      </c>
      <c r="C2218" s="921" t="s">
        <v>985</v>
      </c>
      <c r="D2218" s="922" t="s">
        <v>986</v>
      </c>
      <c r="E2218" s="936">
        <v>1</v>
      </c>
      <c r="F2218" s="947">
        <v>44562</v>
      </c>
      <c r="G2218" s="923">
        <v>31985.950572667785</v>
      </c>
      <c r="H2218" s="929">
        <v>8.3333333333333332E-3</v>
      </c>
      <c r="I2218" s="929">
        <v>0.15</v>
      </c>
      <c r="J2218" s="923">
        <v>27188.057986767617</v>
      </c>
      <c r="K2218" s="922">
        <v>1</v>
      </c>
      <c r="L2218" s="923">
        <v>27188.057986767617</v>
      </c>
      <c r="M2218" s="923">
        <f t="shared" si="34"/>
        <v>3198.5950572667789</v>
      </c>
    </row>
    <row r="2219" spans="2:13" ht="75">
      <c r="B2219" s="921" t="s">
        <v>988</v>
      </c>
      <c r="C2219" s="921" t="s">
        <v>985</v>
      </c>
      <c r="D2219" s="922" t="s">
        <v>986</v>
      </c>
      <c r="E2219" s="936">
        <v>1</v>
      </c>
      <c r="F2219" s="947">
        <v>44562</v>
      </c>
      <c r="G2219" s="923">
        <v>11195.082700433726</v>
      </c>
      <c r="H2219" s="929">
        <v>8.3333333333333332E-3</v>
      </c>
      <c r="I2219" s="929">
        <v>0.15</v>
      </c>
      <c r="J2219" s="923">
        <v>9515.8202953686668</v>
      </c>
      <c r="K2219" s="922">
        <v>1</v>
      </c>
      <c r="L2219" s="923">
        <v>9515.8202953686668</v>
      </c>
      <c r="M2219" s="923">
        <f t="shared" si="34"/>
        <v>1119.5082700433727</v>
      </c>
    </row>
    <row r="2220" spans="2:13" ht="75">
      <c r="B2220" s="921" t="s">
        <v>988</v>
      </c>
      <c r="C2220" s="921" t="s">
        <v>985</v>
      </c>
      <c r="D2220" s="922" t="s">
        <v>986</v>
      </c>
      <c r="E2220" s="936">
        <v>1</v>
      </c>
      <c r="F2220" s="947">
        <v>44562</v>
      </c>
      <c r="G2220" s="923">
        <v>13753.958746247148</v>
      </c>
      <c r="H2220" s="929">
        <v>8.3333333333333332E-3</v>
      </c>
      <c r="I2220" s="929">
        <v>0.15</v>
      </c>
      <c r="J2220" s="923">
        <v>11690.864934310077</v>
      </c>
      <c r="K2220" s="922">
        <v>1</v>
      </c>
      <c r="L2220" s="923">
        <v>11690.864934310077</v>
      </c>
      <c r="M2220" s="923">
        <f t="shared" si="34"/>
        <v>1375.3958746247149</v>
      </c>
    </row>
    <row r="2221" spans="2:13" ht="75">
      <c r="B2221" s="921" t="s">
        <v>984</v>
      </c>
      <c r="C2221" s="921" t="s">
        <v>985</v>
      </c>
      <c r="D2221" s="922" t="s">
        <v>986</v>
      </c>
      <c r="E2221" s="936">
        <v>1</v>
      </c>
      <c r="F2221" s="947">
        <v>44562</v>
      </c>
      <c r="G2221" s="923">
        <v>456.60349305277197</v>
      </c>
      <c r="H2221" s="929">
        <v>8.3333333333333332E-3</v>
      </c>
      <c r="I2221" s="929">
        <v>0.15</v>
      </c>
      <c r="J2221" s="923">
        <v>388.11296909485617</v>
      </c>
      <c r="K2221" s="922">
        <v>1</v>
      </c>
      <c r="L2221" s="923">
        <v>388.11296909485617</v>
      </c>
      <c r="M2221" s="923">
        <f t="shared" si="34"/>
        <v>45.660349305277201</v>
      </c>
    </row>
    <row r="2222" spans="2:13" ht="75">
      <c r="B2222" s="921" t="s">
        <v>984</v>
      </c>
      <c r="C2222" s="921" t="s">
        <v>985</v>
      </c>
      <c r="D2222" s="922" t="s">
        <v>986</v>
      </c>
      <c r="E2222" s="936">
        <v>1</v>
      </c>
      <c r="F2222" s="947">
        <v>44562</v>
      </c>
      <c r="G2222" s="923">
        <v>1826.4139722110879</v>
      </c>
      <c r="H2222" s="929">
        <v>8.3333333333333332E-3</v>
      </c>
      <c r="I2222" s="929">
        <v>0.15</v>
      </c>
      <c r="J2222" s="923">
        <v>1552.4518763794247</v>
      </c>
      <c r="K2222" s="922">
        <v>1</v>
      </c>
      <c r="L2222" s="923">
        <v>1552.4518763794247</v>
      </c>
      <c r="M2222" s="923">
        <f t="shared" si="34"/>
        <v>182.6413972211088</v>
      </c>
    </row>
    <row r="2223" spans="2:13" ht="75">
      <c r="B2223" s="921" t="s">
        <v>984</v>
      </c>
      <c r="C2223" s="921" t="s">
        <v>985</v>
      </c>
      <c r="D2223" s="922" t="s">
        <v>986</v>
      </c>
      <c r="E2223" s="936">
        <v>1</v>
      </c>
      <c r="F2223" s="947">
        <v>44562</v>
      </c>
      <c r="G2223" s="923">
        <v>456.60349305277197</v>
      </c>
      <c r="H2223" s="929">
        <v>8.3333333333333332E-3</v>
      </c>
      <c r="I2223" s="929">
        <v>0.15</v>
      </c>
      <c r="J2223" s="923">
        <v>388.11296909485617</v>
      </c>
      <c r="K2223" s="922">
        <v>1</v>
      </c>
      <c r="L2223" s="923">
        <v>388.11296909485617</v>
      </c>
      <c r="M2223" s="923">
        <f t="shared" si="34"/>
        <v>45.660349305277201</v>
      </c>
    </row>
    <row r="2224" spans="2:13" ht="75">
      <c r="B2224" s="921" t="s">
        <v>984</v>
      </c>
      <c r="C2224" s="921" t="s">
        <v>985</v>
      </c>
      <c r="D2224" s="922" t="s">
        <v>986</v>
      </c>
      <c r="E2224" s="936">
        <v>1</v>
      </c>
      <c r="F2224" s="947">
        <v>44562</v>
      </c>
      <c r="G2224" s="923">
        <v>1369.810479158316</v>
      </c>
      <c r="H2224" s="929">
        <v>8.3333333333333332E-3</v>
      </c>
      <c r="I2224" s="929">
        <v>0.15</v>
      </c>
      <c r="J2224" s="923">
        <v>1164.3389072845684</v>
      </c>
      <c r="K2224" s="922">
        <v>1</v>
      </c>
      <c r="L2224" s="923">
        <v>1164.3389072845684</v>
      </c>
      <c r="M2224" s="923">
        <f t="shared" si="34"/>
        <v>136.9810479158316</v>
      </c>
    </row>
    <row r="2225" spans="2:13" ht="75">
      <c r="B2225" s="921" t="s">
        <v>987</v>
      </c>
      <c r="C2225" s="921" t="s">
        <v>985</v>
      </c>
      <c r="D2225" s="922" t="s">
        <v>986</v>
      </c>
      <c r="E2225" s="936">
        <v>1</v>
      </c>
      <c r="F2225" s="947">
        <v>44562</v>
      </c>
      <c r="G2225" s="923">
        <v>2970.1922425939006</v>
      </c>
      <c r="H2225" s="929">
        <v>8.3333333333333332E-3</v>
      </c>
      <c r="I2225" s="929">
        <v>0.15</v>
      </c>
      <c r="J2225" s="923">
        <v>2524.6634062048156</v>
      </c>
      <c r="K2225" s="922">
        <v>1</v>
      </c>
      <c r="L2225" s="923">
        <v>2524.6634062048156</v>
      </c>
      <c r="M2225" s="923">
        <f t="shared" si="34"/>
        <v>297.01922425939006</v>
      </c>
    </row>
    <row r="2226" spans="2:13" ht="75">
      <c r="B2226" s="921" t="s">
        <v>987</v>
      </c>
      <c r="C2226" s="921" t="s">
        <v>985</v>
      </c>
      <c r="D2226" s="922" t="s">
        <v>986</v>
      </c>
      <c r="E2226" s="936">
        <v>1</v>
      </c>
      <c r="F2226" s="947">
        <v>44562</v>
      </c>
      <c r="G2226" s="923">
        <v>5940.3844851878011</v>
      </c>
      <c r="H2226" s="929">
        <v>8.3333333333333332E-3</v>
      </c>
      <c r="I2226" s="929">
        <v>0.15</v>
      </c>
      <c r="J2226" s="923">
        <v>5049.3268124096312</v>
      </c>
      <c r="K2226" s="922">
        <v>1</v>
      </c>
      <c r="L2226" s="923">
        <v>5049.3268124096312</v>
      </c>
      <c r="M2226" s="923">
        <f t="shared" si="34"/>
        <v>594.03844851878011</v>
      </c>
    </row>
    <row r="2227" spans="2:13" ht="75">
      <c r="B2227" s="921" t="s">
        <v>987</v>
      </c>
      <c r="C2227" s="921" t="s">
        <v>985</v>
      </c>
      <c r="D2227" s="922" t="s">
        <v>986</v>
      </c>
      <c r="E2227" s="936">
        <v>1</v>
      </c>
      <c r="F2227" s="947">
        <v>44562</v>
      </c>
      <c r="G2227" s="923">
        <v>1485.0961212969503</v>
      </c>
      <c r="H2227" s="929">
        <v>8.3333333333333332E-3</v>
      </c>
      <c r="I2227" s="929">
        <v>0.15</v>
      </c>
      <c r="J2227" s="923">
        <v>1262.3317031024078</v>
      </c>
      <c r="K2227" s="922">
        <v>1</v>
      </c>
      <c r="L2227" s="923">
        <v>1262.3317031024078</v>
      </c>
      <c r="M2227" s="923">
        <f t="shared" si="34"/>
        <v>148.50961212969503</v>
      </c>
    </row>
    <row r="2228" spans="2:13" ht="75">
      <c r="B2228" s="921" t="s">
        <v>987</v>
      </c>
      <c r="C2228" s="921" t="s">
        <v>985</v>
      </c>
      <c r="D2228" s="922" t="s">
        <v>986</v>
      </c>
      <c r="E2228" s="936">
        <v>1</v>
      </c>
      <c r="F2228" s="947">
        <v>44562</v>
      </c>
      <c r="G2228" s="923">
        <v>5940.3844851878011</v>
      </c>
      <c r="H2228" s="929">
        <v>8.3333333333333332E-3</v>
      </c>
      <c r="I2228" s="929">
        <v>0.15</v>
      </c>
      <c r="J2228" s="923">
        <v>5049.3268124096312</v>
      </c>
      <c r="K2228" s="922">
        <v>1</v>
      </c>
      <c r="L2228" s="923">
        <v>5049.3268124096312</v>
      </c>
      <c r="M2228" s="923">
        <f t="shared" si="34"/>
        <v>594.03844851878011</v>
      </c>
    </row>
    <row r="2229" spans="2:13" ht="75">
      <c r="B2229" s="921" t="s">
        <v>989</v>
      </c>
      <c r="C2229" s="921" t="s">
        <v>985</v>
      </c>
      <c r="D2229" s="922" t="s">
        <v>986</v>
      </c>
      <c r="E2229" s="936">
        <v>1</v>
      </c>
      <c r="F2229" s="947">
        <v>44562</v>
      </c>
      <c r="G2229" s="923">
        <v>5118.2060202982484</v>
      </c>
      <c r="H2229" s="929">
        <v>8.3333333333333332E-3</v>
      </c>
      <c r="I2229" s="929">
        <v>0.15</v>
      </c>
      <c r="J2229" s="923">
        <v>4350.4751172535107</v>
      </c>
      <c r="K2229" s="922">
        <v>1</v>
      </c>
      <c r="L2229" s="923">
        <v>4350.4751172535107</v>
      </c>
      <c r="M2229" s="923">
        <f t="shared" si="34"/>
        <v>511.82060202982484</v>
      </c>
    </row>
    <row r="2230" spans="2:13" ht="75">
      <c r="B2230" s="921" t="s">
        <v>989</v>
      </c>
      <c r="C2230" s="921" t="s">
        <v>985</v>
      </c>
      <c r="D2230" s="922" t="s">
        <v>986</v>
      </c>
      <c r="E2230" s="936">
        <v>1</v>
      </c>
      <c r="F2230" s="947">
        <v>44562</v>
      </c>
      <c r="G2230" s="923">
        <v>2559.1030101491242</v>
      </c>
      <c r="H2230" s="929">
        <v>8.3333333333333332E-3</v>
      </c>
      <c r="I2230" s="929">
        <v>0.15</v>
      </c>
      <c r="J2230" s="923">
        <v>2175.2375586267553</v>
      </c>
      <c r="K2230" s="922">
        <v>1</v>
      </c>
      <c r="L2230" s="923">
        <v>2175.2375586267553</v>
      </c>
      <c r="M2230" s="923">
        <f t="shared" si="34"/>
        <v>255.91030101491242</v>
      </c>
    </row>
    <row r="2231" spans="2:13" ht="75">
      <c r="B2231" s="921" t="s">
        <v>989</v>
      </c>
      <c r="C2231" s="921" t="s">
        <v>985</v>
      </c>
      <c r="D2231" s="922" t="s">
        <v>986</v>
      </c>
      <c r="E2231" s="936">
        <v>1</v>
      </c>
      <c r="F2231" s="947">
        <v>44562</v>
      </c>
      <c r="G2231" s="923">
        <v>2559.1030101491242</v>
      </c>
      <c r="H2231" s="929">
        <v>8.3333333333333332E-3</v>
      </c>
      <c r="I2231" s="929">
        <v>0.15</v>
      </c>
      <c r="J2231" s="923">
        <v>2175.2375586267553</v>
      </c>
      <c r="K2231" s="922">
        <v>1</v>
      </c>
      <c r="L2231" s="923">
        <v>2175.2375586267553</v>
      </c>
      <c r="M2231" s="923">
        <f t="shared" si="34"/>
        <v>255.91030101491242</v>
      </c>
    </row>
    <row r="2232" spans="2:13" ht="75">
      <c r="B2232" s="921" t="s">
        <v>989</v>
      </c>
      <c r="C2232" s="921" t="s">
        <v>985</v>
      </c>
      <c r="D2232" s="922" t="s">
        <v>986</v>
      </c>
      <c r="E2232" s="936">
        <v>1</v>
      </c>
      <c r="F2232" s="947">
        <v>44562</v>
      </c>
      <c r="G2232" s="923">
        <v>2559.1030101491242</v>
      </c>
      <c r="H2232" s="929">
        <v>8.3333333333333332E-3</v>
      </c>
      <c r="I2232" s="929">
        <v>0.15</v>
      </c>
      <c r="J2232" s="923">
        <v>2175.2375586267553</v>
      </c>
      <c r="K2232" s="922">
        <v>1</v>
      </c>
      <c r="L2232" s="923">
        <v>2175.2375586267553</v>
      </c>
      <c r="M2232" s="923">
        <f t="shared" si="34"/>
        <v>255.91030101491242</v>
      </c>
    </row>
    <row r="2233" spans="2:13" ht="75">
      <c r="B2233" s="921" t="s">
        <v>990</v>
      </c>
      <c r="C2233" s="921" t="s">
        <v>985</v>
      </c>
      <c r="D2233" s="922" t="s">
        <v>986</v>
      </c>
      <c r="E2233" s="936">
        <v>1</v>
      </c>
      <c r="F2233" s="947">
        <v>44562</v>
      </c>
      <c r="G2233" s="923">
        <v>4180.4727034651842</v>
      </c>
      <c r="H2233" s="929">
        <v>8.3333333333333332E-3</v>
      </c>
      <c r="I2233" s="929">
        <v>0.15</v>
      </c>
      <c r="J2233" s="923">
        <v>3553.4017979454065</v>
      </c>
      <c r="K2233" s="922">
        <v>1</v>
      </c>
      <c r="L2233" s="923">
        <v>3553.4017979454065</v>
      </c>
      <c r="M2233" s="923">
        <f t="shared" si="34"/>
        <v>418.04727034651842</v>
      </c>
    </row>
    <row r="2234" spans="2:13" ht="75">
      <c r="B2234" s="921" t="s">
        <v>991</v>
      </c>
      <c r="C2234" s="921" t="s">
        <v>985</v>
      </c>
      <c r="D2234" s="922" t="s">
        <v>986</v>
      </c>
      <c r="E2234" s="936">
        <v>1</v>
      </c>
      <c r="F2234" s="947">
        <v>44562</v>
      </c>
      <c r="G2234" s="923">
        <v>3671.3612929430783</v>
      </c>
      <c r="H2234" s="929">
        <v>8.3333333333333332E-3</v>
      </c>
      <c r="I2234" s="929">
        <v>0.15</v>
      </c>
      <c r="J2234" s="923">
        <v>3120.6570990016166</v>
      </c>
      <c r="K2234" s="922">
        <v>1</v>
      </c>
      <c r="L2234" s="923">
        <v>3120.6570990016166</v>
      </c>
      <c r="M2234" s="923">
        <f t="shared" si="34"/>
        <v>367.13612929430786</v>
      </c>
    </row>
    <row r="2235" spans="2:13" ht="75">
      <c r="B2235" s="921" t="s">
        <v>988</v>
      </c>
      <c r="C2235" s="921" t="s">
        <v>985</v>
      </c>
      <c r="D2235" s="922" t="s">
        <v>986</v>
      </c>
      <c r="E2235" s="936">
        <v>1</v>
      </c>
      <c r="F2235" s="947">
        <v>44562</v>
      </c>
      <c r="G2235" s="923">
        <v>16712.659174218919</v>
      </c>
      <c r="H2235" s="929">
        <v>8.3333333333333332E-3</v>
      </c>
      <c r="I2235" s="929">
        <v>0.15</v>
      </c>
      <c r="J2235" s="923">
        <v>14205.760298086081</v>
      </c>
      <c r="K2235" s="922">
        <v>1</v>
      </c>
      <c r="L2235" s="923">
        <v>14205.760298086081</v>
      </c>
      <c r="M2235" s="923">
        <f t="shared" si="34"/>
        <v>1671.265917421892</v>
      </c>
    </row>
    <row r="2236" spans="2:13" ht="75">
      <c r="B2236" s="921" t="s">
        <v>988</v>
      </c>
      <c r="C2236" s="921" t="s">
        <v>985</v>
      </c>
      <c r="D2236" s="922" t="s">
        <v>986</v>
      </c>
      <c r="E2236" s="936">
        <v>1</v>
      </c>
      <c r="F2236" s="947">
        <v>44562</v>
      </c>
      <c r="G2236" s="923">
        <v>35424.440259229574</v>
      </c>
      <c r="H2236" s="929">
        <v>8.3333333333333332E-3</v>
      </c>
      <c r="I2236" s="929">
        <v>0.15</v>
      </c>
      <c r="J2236" s="923">
        <v>30110.774220345138</v>
      </c>
      <c r="K2236" s="922">
        <v>1</v>
      </c>
      <c r="L2236" s="923">
        <v>30110.774220345138</v>
      </c>
      <c r="M2236" s="923">
        <f t="shared" si="34"/>
        <v>3542.4440259229577</v>
      </c>
    </row>
    <row r="2237" spans="2:13" ht="75">
      <c r="B2237" s="921" t="s">
        <v>988</v>
      </c>
      <c r="C2237" s="921" t="s">
        <v>985</v>
      </c>
      <c r="D2237" s="922" t="s">
        <v>986</v>
      </c>
      <c r="E2237" s="936">
        <v>1</v>
      </c>
      <c r="F2237" s="947">
        <v>44562</v>
      </c>
      <c r="G2237" s="923">
        <v>16712.659174218919</v>
      </c>
      <c r="H2237" s="929">
        <v>8.3333333333333332E-3</v>
      </c>
      <c r="I2237" s="929">
        <v>0.15</v>
      </c>
      <c r="J2237" s="923">
        <v>14205.760298086081</v>
      </c>
      <c r="K2237" s="922">
        <v>1</v>
      </c>
      <c r="L2237" s="923">
        <v>14205.760298086081</v>
      </c>
      <c r="M2237" s="923">
        <f t="shared" si="34"/>
        <v>1671.265917421892</v>
      </c>
    </row>
    <row r="2238" spans="2:13" ht="75">
      <c r="B2238" s="921" t="s">
        <v>988</v>
      </c>
      <c r="C2238" s="921" t="s">
        <v>985</v>
      </c>
      <c r="D2238" s="922" t="s">
        <v>986</v>
      </c>
      <c r="E2238" s="936">
        <v>1</v>
      </c>
      <c r="F2238" s="947">
        <v>44562</v>
      </c>
      <c r="G2238" s="923">
        <v>10795.258318275379</v>
      </c>
      <c r="H2238" s="929">
        <v>8.3333333333333332E-3</v>
      </c>
      <c r="I2238" s="929">
        <v>0.15</v>
      </c>
      <c r="J2238" s="923">
        <v>9175.9695705340728</v>
      </c>
      <c r="K2238" s="922">
        <v>1</v>
      </c>
      <c r="L2238" s="923">
        <v>9175.9695705340728</v>
      </c>
      <c r="M2238" s="923">
        <f t="shared" si="34"/>
        <v>1079.525831827538</v>
      </c>
    </row>
    <row r="2239" spans="2:13" ht="75">
      <c r="B2239" s="921" t="s">
        <v>987</v>
      </c>
      <c r="C2239" s="921" t="s">
        <v>985</v>
      </c>
      <c r="D2239" s="922" t="s">
        <v>986</v>
      </c>
      <c r="E2239" s="936">
        <v>1</v>
      </c>
      <c r="F2239" s="947">
        <v>44562</v>
      </c>
      <c r="G2239" s="923">
        <v>1485.0961212969503</v>
      </c>
      <c r="H2239" s="929">
        <v>8.3333333333333332E-3</v>
      </c>
      <c r="I2239" s="929">
        <v>0.15</v>
      </c>
      <c r="J2239" s="923">
        <v>1262.3317031024078</v>
      </c>
      <c r="K2239" s="922">
        <v>1</v>
      </c>
      <c r="L2239" s="923">
        <v>1262.3317031024078</v>
      </c>
      <c r="M2239" s="923">
        <f t="shared" si="34"/>
        <v>148.50961212969503</v>
      </c>
    </row>
    <row r="2240" spans="2:13" ht="75">
      <c r="B2240" s="921" t="s">
        <v>988</v>
      </c>
      <c r="C2240" s="921" t="s">
        <v>985</v>
      </c>
      <c r="D2240" s="922" t="s">
        <v>986</v>
      </c>
      <c r="E2240" s="936">
        <v>1</v>
      </c>
      <c r="F2240" s="947">
        <v>44562</v>
      </c>
      <c r="G2240" s="923">
        <v>9595.7851718003367</v>
      </c>
      <c r="H2240" s="929">
        <v>8.3333333333333332E-3</v>
      </c>
      <c r="I2240" s="929">
        <v>0.15</v>
      </c>
      <c r="J2240" s="923">
        <v>8156.417396030286</v>
      </c>
      <c r="K2240" s="922">
        <v>1</v>
      </c>
      <c r="L2240" s="923">
        <v>8156.417396030286</v>
      </c>
      <c r="M2240" s="923">
        <f t="shared" si="34"/>
        <v>959.57851718003371</v>
      </c>
    </row>
    <row r="2241" spans="2:13" ht="75">
      <c r="B2241" s="921" t="s">
        <v>988</v>
      </c>
      <c r="C2241" s="921" t="s">
        <v>985</v>
      </c>
      <c r="D2241" s="922" t="s">
        <v>986</v>
      </c>
      <c r="E2241" s="936">
        <v>1</v>
      </c>
      <c r="F2241" s="947">
        <v>44562</v>
      </c>
      <c r="G2241" s="923">
        <v>10475.398812548699</v>
      </c>
      <c r="H2241" s="929">
        <v>8.3333333333333332E-3</v>
      </c>
      <c r="I2241" s="929">
        <v>0.15</v>
      </c>
      <c r="J2241" s="923">
        <v>8904.0889906663942</v>
      </c>
      <c r="K2241" s="922">
        <v>1</v>
      </c>
      <c r="L2241" s="923">
        <v>8904.0889906663942</v>
      </c>
      <c r="M2241" s="923">
        <f t="shared" si="34"/>
        <v>1047.5398812548699</v>
      </c>
    </row>
    <row r="2242" spans="2:13" ht="75">
      <c r="B2242" s="921" t="s">
        <v>988</v>
      </c>
      <c r="C2242" s="921" t="s">
        <v>985</v>
      </c>
      <c r="D2242" s="922" t="s">
        <v>986</v>
      </c>
      <c r="E2242" s="936">
        <v>1</v>
      </c>
      <c r="F2242" s="947">
        <v>44562</v>
      </c>
      <c r="G2242" s="923">
        <v>46779.45271252664</v>
      </c>
      <c r="H2242" s="929">
        <v>8.3333333333333332E-3</v>
      </c>
      <c r="I2242" s="929">
        <v>0.15</v>
      </c>
      <c r="J2242" s="923">
        <v>39762.534805647643</v>
      </c>
      <c r="K2242" s="922">
        <v>1</v>
      </c>
      <c r="L2242" s="923">
        <v>39762.534805647643</v>
      </c>
      <c r="M2242" s="923">
        <f t="shared" si="34"/>
        <v>4677.9452712526645</v>
      </c>
    </row>
    <row r="2243" spans="2:13" ht="75">
      <c r="B2243" s="921" t="s">
        <v>988</v>
      </c>
      <c r="C2243" s="921" t="s">
        <v>985</v>
      </c>
      <c r="D2243" s="922" t="s">
        <v>986</v>
      </c>
      <c r="E2243" s="936">
        <v>1</v>
      </c>
      <c r="F2243" s="947">
        <v>44562</v>
      </c>
      <c r="G2243" s="923">
        <v>33025.493966279493</v>
      </c>
      <c r="H2243" s="929">
        <v>8.3333333333333332E-3</v>
      </c>
      <c r="I2243" s="929">
        <v>0.15</v>
      </c>
      <c r="J2243" s="923">
        <v>28071.66987133757</v>
      </c>
      <c r="K2243" s="922">
        <v>1</v>
      </c>
      <c r="L2243" s="923">
        <v>28071.66987133757</v>
      </c>
      <c r="M2243" s="923">
        <f t="shared" si="34"/>
        <v>3302.5493966279496</v>
      </c>
    </row>
    <row r="2244" spans="2:13" ht="75">
      <c r="B2244" s="921" t="s">
        <v>987</v>
      </c>
      <c r="C2244" s="921" t="s">
        <v>985</v>
      </c>
      <c r="D2244" s="922" t="s">
        <v>986</v>
      </c>
      <c r="E2244" s="936">
        <v>1</v>
      </c>
      <c r="F2244" s="947">
        <v>44562</v>
      </c>
      <c r="G2244" s="923">
        <v>1485.0961212969503</v>
      </c>
      <c r="H2244" s="929">
        <v>8.3333333333333332E-3</v>
      </c>
      <c r="I2244" s="929">
        <v>0.15</v>
      </c>
      <c r="J2244" s="923">
        <v>1262.3317031024078</v>
      </c>
      <c r="K2244" s="922">
        <v>1</v>
      </c>
      <c r="L2244" s="923">
        <v>1262.3317031024078</v>
      </c>
      <c r="M2244" s="923">
        <f t="shared" si="34"/>
        <v>148.50961212969503</v>
      </c>
    </row>
    <row r="2245" spans="2:13" ht="75">
      <c r="B2245" s="921" t="s">
        <v>988</v>
      </c>
      <c r="C2245" s="921" t="s">
        <v>985</v>
      </c>
      <c r="D2245" s="922" t="s">
        <v>986</v>
      </c>
      <c r="E2245" s="936">
        <v>1</v>
      </c>
      <c r="F2245" s="947">
        <v>44562</v>
      </c>
      <c r="G2245" s="923">
        <v>8076.4525195986162</v>
      </c>
      <c r="H2245" s="929">
        <v>8.3333333333333332E-3</v>
      </c>
      <c r="I2245" s="929">
        <v>0.15</v>
      </c>
      <c r="J2245" s="923">
        <v>6864.9846416588243</v>
      </c>
      <c r="K2245" s="922">
        <v>1</v>
      </c>
      <c r="L2245" s="923">
        <v>6864.9846416588243</v>
      </c>
      <c r="M2245" s="923">
        <f t="shared" si="34"/>
        <v>807.64525195986164</v>
      </c>
    </row>
    <row r="2246" spans="2:13" ht="75">
      <c r="B2246" s="921" t="s">
        <v>988</v>
      </c>
      <c r="C2246" s="921" t="s">
        <v>985</v>
      </c>
      <c r="D2246" s="922" t="s">
        <v>986</v>
      </c>
      <c r="E2246" s="936">
        <v>1</v>
      </c>
      <c r="F2246" s="947">
        <v>44562</v>
      </c>
      <c r="G2246" s="923">
        <v>8076.4525195986162</v>
      </c>
      <c r="H2246" s="929">
        <v>8.3333333333333332E-3</v>
      </c>
      <c r="I2246" s="929">
        <v>0.15</v>
      </c>
      <c r="J2246" s="923">
        <v>6864.9846416588243</v>
      </c>
      <c r="K2246" s="922">
        <v>1</v>
      </c>
      <c r="L2246" s="923">
        <v>6864.9846416588243</v>
      </c>
      <c r="M2246" s="923">
        <f t="shared" si="34"/>
        <v>807.64525195986164</v>
      </c>
    </row>
    <row r="2247" spans="2:13" ht="75">
      <c r="B2247" s="921" t="s">
        <v>988</v>
      </c>
      <c r="C2247" s="921" t="s">
        <v>985</v>
      </c>
      <c r="D2247" s="922" t="s">
        <v>986</v>
      </c>
      <c r="E2247" s="936">
        <v>1</v>
      </c>
      <c r="F2247" s="947">
        <v>44562</v>
      </c>
      <c r="G2247" s="923">
        <v>5997.3657323752104</v>
      </c>
      <c r="H2247" s="929">
        <v>8.3333333333333332E-3</v>
      </c>
      <c r="I2247" s="929">
        <v>0.15</v>
      </c>
      <c r="J2247" s="923">
        <v>5097.7608725189293</v>
      </c>
      <c r="K2247" s="922">
        <v>1</v>
      </c>
      <c r="L2247" s="923">
        <v>5097.7608725189293</v>
      </c>
      <c r="M2247" s="923">
        <f t="shared" si="34"/>
        <v>599.73657323752104</v>
      </c>
    </row>
    <row r="2248" spans="2:13" ht="75">
      <c r="B2248" s="921" t="s">
        <v>988</v>
      </c>
      <c r="C2248" s="921" t="s">
        <v>985</v>
      </c>
      <c r="D2248" s="922" t="s">
        <v>986</v>
      </c>
      <c r="E2248" s="936">
        <v>1</v>
      </c>
      <c r="F2248" s="947">
        <v>44562</v>
      </c>
      <c r="G2248" s="923">
        <v>20151.148860780704</v>
      </c>
      <c r="H2248" s="929">
        <v>8.3333333333333332E-3</v>
      </c>
      <c r="I2248" s="929">
        <v>0.15</v>
      </c>
      <c r="J2248" s="923">
        <v>17128.476531663597</v>
      </c>
      <c r="K2248" s="922">
        <v>1</v>
      </c>
      <c r="L2248" s="923">
        <v>17128.476531663597</v>
      </c>
      <c r="M2248" s="923">
        <f t="shared" si="34"/>
        <v>2015.1148860780704</v>
      </c>
    </row>
    <row r="2249" spans="2:13" ht="75">
      <c r="B2249" s="921" t="s">
        <v>984</v>
      </c>
      <c r="C2249" s="921" t="s">
        <v>985</v>
      </c>
      <c r="D2249" s="922" t="s">
        <v>986</v>
      </c>
      <c r="E2249" s="936">
        <v>1</v>
      </c>
      <c r="F2249" s="947">
        <v>44562</v>
      </c>
      <c r="G2249" s="923">
        <v>456.60349305277197</v>
      </c>
      <c r="H2249" s="929">
        <v>8.3333333333333332E-3</v>
      </c>
      <c r="I2249" s="929">
        <v>0.15</v>
      </c>
      <c r="J2249" s="923">
        <v>388.11296909485617</v>
      </c>
      <c r="K2249" s="922">
        <v>1</v>
      </c>
      <c r="L2249" s="923">
        <v>388.11296909485617</v>
      </c>
      <c r="M2249" s="923">
        <f t="shared" si="34"/>
        <v>45.660349305277201</v>
      </c>
    </row>
    <row r="2250" spans="2:13" ht="75">
      <c r="B2250" s="921" t="s">
        <v>984</v>
      </c>
      <c r="C2250" s="921" t="s">
        <v>985</v>
      </c>
      <c r="D2250" s="922" t="s">
        <v>986</v>
      </c>
      <c r="E2250" s="936">
        <v>1</v>
      </c>
      <c r="F2250" s="947">
        <v>44562</v>
      </c>
      <c r="G2250" s="923">
        <v>456.60349305277197</v>
      </c>
      <c r="H2250" s="929">
        <v>8.3333333333333332E-3</v>
      </c>
      <c r="I2250" s="929">
        <v>0.15</v>
      </c>
      <c r="J2250" s="923">
        <v>388.11296909485617</v>
      </c>
      <c r="K2250" s="922">
        <v>1</v>
      </c>
      <c r="L2250" s="923">
        <v>388.11296909485617</v>
      </c>
      <c r="M2250" s="923">
        <f t="shared" si="34"/>
        <v>45.660349305277201</v>
      </c>
    </row>
    <row r="2251" spans="2:13" ht="75">
      <c r="B2251" s="921" t="s">
        <v>987</v>
      </c>
      <c r="C2251" s="921" t="s">
        <v>985</v>
      </c>
      <c r="D2251" s="922" t="s">
        <v>986</v>
      </c>
      <c r="E2251" s="936">
        <v>1</v>
      </c>
      <c r="F2251" s="947">
        <v>44562</v>
      </c>
      <c r="G2251" s="923">
        <v>5940.3844851878011</v>
      </c>
      <c r="H2251" s="929">
        <v>8.3333333333333332E-3</v>
      </c>
      <c r="I2251" s="929">
        <v>0.15</v>
      </c>
      <c r="J2251" s="923">
        <v>5049.3268124096312</v>
      </c>
      <c r="K2251" s="922">
        <v>1</v>
      </c>
      <c r="L2251" s="923">
        <v>5049.3268124096312</v>
      </c>
      <c r="M2251" s="923">
        <f t="shared" ref="M2251:M2314" si="35">IF(L2251=0,"",IF(I2251=100%,0,(H2251*12)*(G2251*E2251*K2251)))</f>
        <v>594.03844851878011</v>
      </c>
    </row>
    <row r="2252" spans="2:13" ht="75">
      <c r="B2252" s="921" t="s">
        <v>987</v>
      </c>
      <c r="C2252" s="921" t="s">
        <v>985</v>
      </c>
      <c r="D2252" s="922" t="s">
        <v>986</v>
      </c>
      <c r="E2252" s="936">
        <v>1</v>
      </c>
      <c r="F2252" s="947">
        <v>44562</v>
      </c>
      <c r="G2252" s="923">
        <v>8910.5767277817013</v>
      </c>
      <c r="H2252" s="929">
        <v>8.3333333333333332E-3</v>
      </c>
      <c r="I2252" s="929">
        <v>0.15</v>
      </c>
      <c r="J2252" s="923">
        <v>7573.9902186144463</v>
      </c>
      <c r="K2252" s="922">
        <v>1</v>
      </c>
      <c r="L2252" s="923">
        <v>7573.9902186144463</v>
      </c>
      <c r="M2252" s="923">
        <f t="shared" si="35"/>
        <v>891.05767277817017</v>
      </c>
    </row>
    <row r="2253" spans="2:13" ht="75">
      <c r="B2253" s="921" t="s">
        <v>987</v>
      </c>
      <c r="C2253" s="921" t="s">
        <v>985</v>
      </c>
      <c r="D2253" s="922" t="s">
        <v>986</v>
      </c>
      <c r="E2253" s="936">
        <v>1</v>
      </c>
      <c r="F2253" s="947">
        <v>44562</v>
      </c>
      <c r="G2253" s="923">
        <v>11880.768970375602</v>
      </c>
      <c r="H2253" s="929">
        <v>8.3333333333333332E-3</v>
      </c>
      <c r="I2253" s="929">
        <v>0.15</v>
      </c>
      <c r="J2253" s="923">
        <v>10098.653624819262</v>
      </c>
      <c r="K2253" s="922">
        <v>1</v>
      </c>
      <c r="L2253" s="923">
        <v>10098.653624819262</v>
      </c>
      <c r="M2253" s="923">
        <f t="shared" si="35"/>
        <v>1188.0768970375602</v>
      </c>
    </row>
    <row r="2254" spans="2:13" ht="75">
      <c r="B2254" s="921" t="s">
        <v>987</v>
      </c>
      <c r="C2254" s="921" t="s">
        <v>985</v>
      </c>
      <c r="D2254" s="922" t="s">
        <v>986</v>
      </c>
      <c r="E2254" s="936">
        <v>1</v>
      </c>
      <c r="F2254" s="947">
        <v>44562</v>
      </c>
      <c r="G2254" s="923">
        <v>14850.961212969503</v>
      </c>
      <c r="H2254" s="929">
        <v>8.3333333333333332E-3</v>
      </c>
      <c r="I2254" s="929">
        <v>0.15</v>
      </c>
      <c r="J2254" s="923">
        <v>12623.317031024078</v>
      </c>
      <c r="K2254" s="922">
        <v>1</v>
      </c>
      <c r="L2254" s="923">
        <v>12623.317031024078</v>
      </c>
      <c r="M2254" s="923">
        <f t="shared" si="35"/>
        <v>1485.0961212969505</v>
      </c>
    </row>
    <row r="2255" spans="2:13" ht="75">
      <c r="B2255" s="921" t="s">
        <v>988</v>
      </c>
      <c r="C2255" s="921" t="s">
        <v>985</v>
      </c>
      <c r="D2255" s="922" t="s">
        <v>986</v>
      </c>
      <c r="E2255" s="936">
        <v>1</v>
      </c>
      <c r="F2255" s="947">
        <v>44562</v>
      </c>
      <c r="G2255" s="923">
        <v>2958.7004279717703</v>
      </c>
      <c r="H2255" s="929">
        <v>8.3333333333333332E-3</v>
      </c>
      <c r="I2255" s="929">
        <v>0.15</v>
      </c>
      <c r="J2255" s="923">
        <v>2514.8953637760046</v>
      </c>
      <c r="K2255" s="922">
        <v>1</v>
      </c>
      <c r="L2255" s="923">
        <v>2514.8953637760046</v>
      </c>
      <c r="M2255" s="923">
        <f t="shared" si="35"/>
        <v>295.87004279717706</v>
      </c>
    </row>
    <row r="2256" spans="2:13" ht="75">
      <c r="B2256" s="921" t="s">
        <v>988</v>
      </c>
      <c r="C2256" s="921" t="s">
        <v>985</v>
      </c>
      <c r="D2256" s="922" t="s">
        <v>986</v>
      </c>
      <c r="E2256" s="936">
        <v>1</v>
      </c>
      <c r="F2256" s="947">
        <v>44562</v>
      </c>
      <c r="G2256" s="923">
        <v>2958.7004279717703</v>
      </c>
      <c r="H2256" s="929">
        <v>8.3333333333333332E-3</v>
      </c>
      <c r="I2256" s="929">
        <v>0.15</v>
      </c>
      <c r="J2256" s="923">
        <v>2514.8953637760046</v>
      </c>
      <c r="K2256" s="922">
        <v>1</v>
      </c>
      <c r="L2256" s="923">
        <v>2514.8953637760046</v>
      </c>
      <c r="M2256" s="923">
        <f t="shared" si="35"/>
        <v>295.87004279717706</v>
      </c>
    </row>
    <row r="2257" spans="2:13" ht="75">
      <c r="B2257" s="921" t="s">
        <v>988</v>
      </c>
      <c r="C2257" s="921" t="s">
        <v>985</v>
      </c>
      <c r="D2257" s="922" t="s">
        <v>986</v>
      </c>
      <c r="E2257" s="936">
        <v>1</v>
      </c>
      <c r="F2257" s="947">
        <v>44562</v>
      </c>
      <c r="G2257" s="923">
        <v>159.92975286333893</v>
      </c>
      <c r="H2257" s="929">
        <v>8.3333333333333332E-3</v>
      </c>
      <c r="I2257" s="929">
        <v>0.15</v>
      </c>
      <c r="J2257" s="923">
        <v>135.9402899338381</v>
      </c>
      <c r="K2257" s="922">
        <v>1</v>
      </c>
      <c r="L2257" s="923">
        <v>135.9402899338381</v>
      </c>
      <c r="M2257" s="923">
        <f t="shared" si="35"/>
        <v>15.992975286333895</v>
      </c>
    </row>
    <row r="2258" spans="2:13" ht="75">
      <c r="B2258" s="921" t="s">
        <v>988</v>
      </c>
      <c r="C2258" s="921" t="s">
        <v>985</v>
      </c>
      <c r="D2258" s="922" t="s">
        <v>986</v>
      </c>
      <c r="E2258" s="936">
        <v>1</v>
      </c>
      <c r="F2258" s="947">
        <v>44562</v>
      </c>
      <c r="G2258" s="923">
        <v>2798.7706751084315</v>
      </c>
      <c r="H2258" s="929">
        <v>8.3333333333333332E-3</v>
      </c>
      <c r="I2258" s="929">
        <v>0.15</v>
      </c>
      <c r="J2258" s="923">
        <v>2378.9550738421667</v>
      </c>
      <c r="K2258" s="922">
        <v>1</v>
      </c>
      <c r="L2258" s="923">
        <v>2378.9550738421667</v>
      </c>
      <c r="M2258" s="923">
        <f t="shared" si="35"/>
        <v>279.87706751084318</v>
      </c>
    </row>
    <row r="2259" spans="2:13" ht="75">
      <c r="B2259" s="921" t="s">
        <v>988</v>
      </c>
      <c r="C2259" s="921" t="s">
        <v>985</v>
      </c>
      <c r="D2259" s="922" t="s">
        <v>986</v>
      </c>
      <c r="E2259" s="936">
        <v>1</v>
      </c>
      <c r="F2259" s="947">
        <v>44562</v>
      </c>
      <c r="G2259" s="923">
        <v>1359.4028993383808</v>
      </c>
      <c r="H2259" s="929">
        <v>8.3333333333333332E-3</v>
      </c>
      <c r="I2259" s="929">
        <v>0.15</v>
      </c>
      <c r="J2259" s="923">
        <v>1155.4924644376238</v>
      </c>
      <c r="K2259" s="922">
        <v>1</v>
      </c>
      <c r="L2259" s="923">
        <v>1155.4924644376238</v>
      </c>
      <c r="M2259" s="923">
        <f t="shared" si="35"/>
        <v>135.9402899338381</v>
      </c>
    </row>
    <row r="2260" spans="2:13" ht="75">
      <c r="B2260" s="921" t="s">
        <v>988</v>
      </c>
      <c r="C2260" s="921" t="s">
        <v>985</v>
      </c>
      <c r="D2260" s="922" t="s">
        <v>986</v>
      </c>
      <c r="E2260" s="936">
        <v>1</v>
      </c>
      <c r="F2260" s="947">
        <v>44562</v>
      </c>
      <c r="G2260" s="923">
        <v>159.92975286333893</v>
      </c>
      <c r="H2260" s="929">
        <v>8.3333333333333332E-3</v>
      </c>
      <c r="I2260" s="929">
        <v>0.15</v>
      </c>
      <c r="J2260" s="923">
        <v>135.9402899338381</v>
      </c>
      <c r="K2260" s="922">
        <v>1</v>
      </c>
      <c r="L2260" s="923">
        <v>135.9402899338381</v>
      </c>
      <c r="M2260" s="923">
        <f t="shared" si="35"/>
        <v>15.992975286333895</v>
      </c>
    </row>
    <row r="2261" spans="2:13" ht="75">
      <c r="B2261" s="921" t="s">
        <v>988</v>
      </c>
      <c r="C2261" s="921" t="s">
        <v>985</v>
      </c>
      <c r="D2261" s="922" t="s">
        <v>986</v>
      </c>
      <c r="E2261" s="936">
        <v>1</v>
      </c>
      <c r="F2261" s="947">
        <v>44562</v>
      </c>
      <c r="G2261" s="923">
        <v>319.85950572667787</v>
      </c>
      <c r="H2261" s="929">
        <v>8.3333333333333332E-3</v>
      </c>
      <c r="I2261" s="929">
        <v>0.15</v>
      </c>
      <c r="J2261" s="923">
        <v>271.8805798676762</v>
      </c>
      <c r="K2261" s="922">
        <v>1</v>
      </c>
      <c r="L2261" s="923">
        <v>271.8805798676762</v>
      </c>
      <c r="M2261" s="923">
        <f t="shared" si="35"/>
        <v>31.98595057266779</v>
      </c>
    </row>
    <row r="2262" spans="2:13" ht="75">
      <c r="B2262" s="921" t="s">
        <v>988</v>
      </c>
      <c r="C2262" s="921" t="s">
        <v>985</v>
      </c>
      <c r="D2262" s="922" t="s">
        <v>986</v>
      </c>
      <c r="E2262" s="936">
        <v>1</v>
      </c>
      <c r="F2262" s="947">
        <v>44562</v>
      </c>
      <c r="G2262" s="923">
        <v>399.82438215834736</v>
      </c>
      <c r="H2262" s="929">
        <v>8.3333333333333332E-3</v>
      </c>
      <c r="I2262" s="929">
        <v>0.15</v>
      </c>
      <c r="J2262" s="923">
        <v>339.85072483459527</v>
      </c>
      <c r="K2262" s="922">
        <v>1</v>
      </c>
      <c r="L2262" s="923">
        <v>339.85072483459527</v>
      </c>
      <c r="M2262" s="923">
        <f t="shared" si="35"/>
        <v>39.98243821583474</v>
      </c>
    </row>
    <row r="2263" spans="2:13" ht="75">
      <c r="B2263" s="921" t="s">
        <v>988</v>
      </c>
      <c r="C2263" s="921" t="s">
        <v>985</v>
      </c>
      <c r="D2263" s="922" t="s">
        <v>986</v>
      </c>
      <c r="E2263" s="936">
        <v>1</v>
      </c>
      <c r="F2263" s="947">
        <v>44562</v>
      </c>
      <c r="G2263" s="923">
        <v>479.7892585900168</v>
      </c>
      <c r="H2263" s="929">
        <v>8.3333333333333332E-3</v>
      </c>
      <c r="I2263" s="929">
        <v>0.15</v>
      </c>
      <c r="J2263" s="923">
        <v>407.82086980151428</v>
      </c>
      <c r="K2263" s="922">
        <v>1</v>
      </c>
      <c r="L2263" s="923">
        <v>407.82086980151428</v>
      </c>
      <c r="M2263" s="923">
        <f t="shared" si="35"/>
        <v>47.978925859001684</v>
      </c>
    </row>
    <row r="2264" spans="2:13" ht="75">
      <c r="B2264" s="921" t="s">
        <v>988</v>
      </c>
      <c r="C2264" s="921" t="s">
        <v>985</v>
      </c>
      <c r="D2264" s="922" t="s">
        <v>986</v>
      </c>
      <c r="E2264" s="936">
        <v>1</v>
      </c>
      <c r="F2264" s="947">
        <v>44562</v>
      </c>
      <c r="G2264" s="923">
        <v>319.85950572667787</v>
      </c>
      <c r="H2264" s="929">
        <v>8.3333333333333332E-3</v>
      </c>
      <c r="I2264" s="929">
        <v>0.15</v>
      </c>
      <c r="J2264" s="923">
        <v>271.8805798676762</v>
      </c>
      <c r="K2264" s="922">
        <v>1</v>
      </c>
      <c r="L2264" s="923">
        <v>271.8805798676762</v>
      </c>
      <c r="M2264" s="923">
        <f t="shared" si="35"/>
        <v>31.98595057266779</v>
      </c>
    </row>
    <row r="2265" spans="2:13" ht="75">
      <c r="B2265" s="921" t="s">
        <v>988</v>
      </c>
      <c r="C2265" s="921" t="s">
        <v>985</v>
      </c>
      <c r="D2265" s="922" t="s">
        <v>986</v>
      </c>
      <c r="E2265" s="936">
        <v>1</v>
      </c>
      <c r="F2265" s="947">
        <v>44562</v>
      </c>
      <c r="G2265" s="923">
        <v>1599.2975286333894</v>
      </c>
      <c r="H2265" s="929">
        <v>8.3333333333333332E-3</v>
      </c>
      <c r="I2265" s="929">
        <v>0.15</v>
      </c>
      <c r="J2265" s="923">
        <v>1359.4028993383811</v>
      </c>
      <c r="K2265" s="922">
        <v>1</v>
      </c>
      <c r="L2265" s="923">
        <v>1359.4028993383811</v>
      </c>
      <c r="M2265" s="923">
        <f t="shared" si="35"/>
        <v>159.92975286333896</v>
      </c>
    </row>
    <row r="2266" spans="2:13" ht="75">
      <c r="B2266" s="921" t="s">
        <v>988</v>
      </c>
      <c r="C2266" s="921" t="s">
        <v>985</v>
      </c>
      <c r="D2266" s="922" t="s">
        <v>986</v>
      </c>
      <c r="E2266" s="936">
        <v>1</v>
      </c>
      <c r="F2266" s="947">
        <v>44562</v>
      </c>
      <c r="G2266" s="923">
        <v>79.964876431669467</v>
      </c>
      <c r="H2266" s="929">
        <v>8.3333333333333332E-3</v>
      </c>
      <c r="I2266" s="929">
        <v>0.15</v>
      </c>
      <c r="J2266" s="923">
        <v>67.970144966919051</v>
      </c>
      <c r="K2266" s="922">
        <v>1</v>
      </c>
      <c r="L2266" s="923">
        <v>67.970144966919051</v>
      </c>
      <c r="M2266" s="923">
        <f t="shared" si="35"/>
        <v>7.9964876431669474</v>
      </c>
    </row>
    <row r="2267" spans="2:13" ht="75">
      <c r="B2267" s="921" t="s">
        <v>988</v>
      </c>
      <c r="C2267" s="921" t="s">
        <v>985</v>
      </c>
      <c r="D2267" s="922" t="s">
        <v>986</v>
      </c>
      <c r="E2267" s="936">
        <v>1</v>
      </c>
      <c r="F2267" s="947">
        <v>44562</v>
      </c>
      <c r="G2267" s="923">
        <v>79.964876431669467</v>
      </c>
      <c r="H2267" s="929">
        <v>8.3333333333333332E-3</v>
      </c>
      <c r="I2267" s="929">
        <v>0.15</v>
      </c>
      <c r="J2267" s="923">
        <v>67.970144966919051</v>
      </c>
      <c r="K2267" s="922">
        <v>1</v>
      </c>
      <c r="L2267" s="923">
        <v>67.970144966919051</v>
      </c>
      <c r="M2267" s="923">
        <f t="shared" si="35"/>
        <v>7.9964876431669474</v>
      </c>
    </row>
    <row r="2268" spans="2:13" ht="75">
      <c r="B2268" s="921" t="s">
        <v>984</v>
      </c>
      <c r="C2268" s="921" t="s">
        <v>985</v>
      </c>
      <c r="D2268" s="922" t="s">
        <v>986</v>
      </c>
      <c r="E2268" s="936">
        <v>1</v>
      </c>
      <c r="F2268" s="947">
        <v>44562</v>
      </c>
      <c r="G2268" s="923">
        <v>456.60349305277197</v>
      </c>
      <c r="H2268" s="929">
        <v>8.3333333333333332E-3</v>
      </c>
      <c r="I2268" s="929">
        <v>0.15</v>
      </c>
      <c r="J2268" s="923">
        <v>388.11296909485617</v>
      </c>
      <c r="K2268" s="922">
        <v>1</v>
      </c>
      <c r="L2268" s="923">
        <v>388.11296909485617</v>
      </c>
      <c r="M2268" s="923">
        <f t="shared" si="35"/>
        <v>45.660349305277201</v>
      </c>
    </row>
    <row r="2269" spans="2:13" ht="75">
      <c r="B2269" s="921" t="s">
        <v>984</v>
      </c>
      <c r="C2269" s="921" t="s">
        <v>985</v>
      </c>
      <c r="D2269" s="922" t="s">
        <v>986</v>
      </c>
      <c r="E2269" s="936">
        <v>1</v>
      </c>
      <c r="F2269" s="947">
        <v>44562</v>
      </c>
      <c r="G2269" s="923">
        <v>913.20698610554393</v>
      </c>
      <c r="H2269" s="929">
        <v>8.3333333333333332E-3</v>
      </c>
      <c r="I2269" s="929">
        <v>0.15</v>
      </c>
      <c r="J2269" s="923">
        <v>776.22593818971234</v>
      </c>
      <c r="K2269" s="922">
        <v>1</v>
      </c>
      <c r="L2269" s="923">
        <v>776.22593818971234</v>
      </c>
      <c r="M2269" s="923">
        <f t="shared" si="35"/>
        <v>91.320698610554402</v>
      </c>
    </row>
    <row r="2270" spans="2:13" ht="75">
      <c r="B2270" s="921" t="s">
        <v>987</v>
      </c>
      <c r="C2270" s="921" t="s">
        <v>985</v>
      </c>
      <c r="D2270" s="922" t="s">
        <v>986</v>
      </c>
      <c r="E2270" s="936">
        <v>1</v>
      </c>
      <c r="F2270" s="947">
        <v>44562</v>
      </c>
      <c r="G2270" s="923">
        <v>44552.883638908512</v>
      </c>
      <c r="H2270" s="929">
        <v>8.3333333333333332E-3</v>
      </c>
      <c r="I2270" s="929">
        <v>0.15</v>
      </c>
      <c r="J2270" s="923">
        <v>37869.951093072232</v>
      </c>
      <c r="K2270" s="922">
        <v>1</v>
      </c>
      <c r="L2270" s="923">
        <v>37869.951093072232</v>
      </c>
      <c r="M2270" s="923">
        <f t="shared" si="35"/>
        <v>4455.2883638908515</v>
      </c>
    </row>
    <row r="2271" spans="2:13" ht="75">
      <c r="B2271" s="921" t="s">
        <v>987</v>
      </c>
      <c r="C2271" s="921" t="s">
        <v>985</v>
      </c>
      <c r="D2271" s="922" t="s">
        <v>986</v>
      </c>
      <c r="E2271" s="936">
        <v>1</v>
      </c>
      <c r="F2271" s="947">
        <v>44562</v>
      </c>
      <c r="G2271" s="923">
        <v>66829.325458362757</v>
      </c>
      <c r="H2271" s="929">
        <v>8.3333333333333332E-3</v>
      </c>
      <c r="I2271" s="929">
        <v>0.15</v>
      </c>
      <c r="J2271" s="923">
        <v>56804.92663960834</v>
      </c>
      <c r="K2271" s="922">
        <v>1</v>
      </c>
      <c r="L2271" s="923">
        <v>56804.92663960834</v>
      </c>
      <c r="M2271" s="923">
        <f t="shared" si="35"/>
        <v>6682.9325458362764</v>
      </c>
    </row>
    <row r="2272" spans="2:13" ht="75">
      <c r="B2272" s="921" t="s">
        <v>987</v>
      </c>
      <c r="C2272" s="921" t="s">
        <v>985</v>
      </c>
      <c r="D2272" s="922" t="s">
        <v>986</v>
      </c>
      <c r="E2272" s="936">
        <v>1</v>
      </c>
      <c r="F2272" s="947">
        <v>44562</v>
      </c>
      <c r="G2272" s="923">
        <v>4455.2883638908506</v>
      </c>
      <c r="H2272" s="929">
        <v>8.3333333333333332E-3</v>
      </c>
      <c r="I2272" s="929">
        <v>0.15</v>
      </c>
      <c r="J2272" s="923">
        <v>3786.9951093072232</v>
      </c>
      <c r="K2272" s="922">
        <v>1</v>
      </c>
      <c r="L2272" s="923">
        <v>3786.9951093072232</v>
      </c>
      <c r="M2272" s="923">
        <f t="shared" si="35"/>
        <v>445.52883638908509</v>
      </c>
    </row>
    <row r="2273" spans="2:13" ht="75">
      <c r="B2273" s="921" t="s">
        <v>987</v>
      </c>
      <c r="C2273" s="921" t="s">
        <v>985</v>
      </c>
      <c r="D2273" s="922" t="s">
        <v>986</v>
      </c>
      <c r="E2273" s="936">
        <v>1</v>
      </c>
      <c r="F2273" s="947">
        <v>44562</v>
      </c>
      <c r="G2273" s="923">
        <v>157420.18885747672</v>
      </c>
      <c r="H2273" s="929">
        <v>8.3333333333333332E-3</v>
      </c>
      <c r="I2273" s="929">
        <v>0.15</v>
      </c>
      <c r="J2273" s="923">
        <v>133807.16052885522</v>
      </c>
      <c r="K2273" s="922">
        <v>1</v>
      </c>
      <c r="L2273" s="923">
        <v>133807.16052885522</v>
      </c>
      <c r="M2273" s="923">
        <f t="shared" si="35"/>
        <v>15742.018885747673</v>
      </c>
    </row>
    <row r="2274" spans="2:13" ht="75">
      <c r="B2274" s="921" t="s">
        <v>989</v>
      </c>
      <c r="C2274" s="921" t="s">
        <v>985</v>
      </c>
      <c r="D2274" s="922" t="s">
        <v>986</v>
      </c>
      <c r="E2274" s="936">
        <v>1</v>
      </c>
      <c r="F2274" s="947">
        <v>44562</v>
      </c>
      <c r="G2274" s="923">
        <v>2559.1030101491242</v>
      </c>
      <c r="H2274" s="929">
        <v>8.3333333333333332E-3</v>
      </c>
      <c r="I2274" s="929">
        <v>0.15</v>
      </c>
      <c r="J2274" s="923">
        <v>2175.2375586267553</v>
      </c>
      <c r="K2274" s="922">
        <v>1</v>
      </c>
      <c r="L2274" s="923">
        <v>2175.2375586267553</v>
      </c>
      <c r="M2274" s="923">
        <f t="shared" si="35"/>
        <v>255.91030101491242</v>
      </c>
    </row>
    <row r="2275" spans="2:13" ht="75">
      <c r="B2275" s="921" t="s">
        <v>988</v>
      </c>
      <c r="C2275" s="921" t="s">
        <v>985</v>
      </c>
      <c r="D2275" s="922" t="s">
        <v>986</v>
      </c>
      <c r="E2275" s="936">
        <v>1</v>
      </c>
      <c r="F2275" s="947">
        <v>44562</v>
      </c>
      <c r="G2275" s="923">
        <v>4238.1384508784813</v>
      </c>
      <c r="H2275" s="929">
        <v>8.3333333333333332E-3</v>
      </c>
      <c r="I2275" s="929">
        <v>0.15</v>
      </c>
      <c r="J2275" s="923">
        <v>3602.4176832467092</v>
      </c>
      <c r="K2275" s="922">
        <v>1</v>
      </c>
      <c r="L2275" s="923">
        <v>3602.4176832467092</v>
      </c>
      <c r="M2275" s="923">
        <f t="shared" si="35"/>
        <v>423.81384508784816</v>
      </c>
    </row>
    <row r="2276" spans="2:13" ht="75">
      <c r="B2276" s="921" t="s">
        <v>988</v>
      </c>
      <c r="C2276" s="921" t="s">
        <v>985</v>
      </c>
      <c r="D2276" s="922" t="s">
        <v>986</v>
      </c>
      <c r="E2276" s="936">
        <v>1</v>
      </c>
      <c r="F2276" s="947">
        <v>44562</v>
      </c>
      <c r="G2276" s="923">
        <v>2638.8409222450923</v>
      </c>
      <c r="H2276" s="929">
        <v>8.3333333333333332E-3</v>
      </c>
      <c r="I2276" s="929">
        <v>0.15</v>
      </c>
      <c r="J2276" s="923">
        <v>2243.0147839083284</v>
      </c>
      <c r="K2276" s="922">
        <v>1</v>
      </c>
      <c r="L2276" s="923">
        <v>2243.0147839083284</v>
      </c>
      <c r="M2276" s="923">
        <f t="shared" si="35"/>
        <v>263.88409222450923</v>
      </c>
    </row>
    <row r="2277" spans="2:13" ht="75">
      <c r="B2277" s="921" t="s">
        <v>988</v>
      </c>
      <c r="C2277" s="921" t="s">
        <v>985</v>
      </c>
      <c r="D2277" s="922" t="s">
        <v>986</v>
      </c>
      <c r="E2277" s="936">
        <v>1</v>
      </c>
      <c r="F2277" s="947">
        <v>44562</v>
      </c>
      <c r="G2277" s="923">
        <v>959.5785171800336</v>
      </c>
      <c r="H2277" s="929">
        <v>8.3333333333333332E-3</v>
      </c>
      <c r="I2277" s="929">
        <v>0.15</v>
      </c>
      <c r="J2277" s="923">
        <v>815.64173960302855</v>
      </c>
      <c r="K2277" s="922">
        <v>1</v>
      </c>
      <c r="L2277" s="923">
        <v>815.64173960302855</v>
      </c>
      <c r="M2277" s="923">
        <f t="shared" si="35"/>
        <v>95.957851718003369</v>
      </c>
    </row>
    <row r="2278" spans="2:13" ht="75">
      <c r="B2278" s="921" t="s">
        <v>988</v>
      </c>
      <c r="C2278" s="921" t="s">
        <v>985</v>
      </c>
      <c r="D2278" s="922" t="s">
        <v>986</v>
      </c>
      <c r="E2278" s="936">
        <v>1</v>
      </c>
      <c r="F2278" s="947">
        <v>44562</v>
      </c>
      <c r="G2278" s="923">
        <v>1679.2624050650588</v>
      </c>
      <c r="H2278" s="929">
        <v>8.3333333333333332E-3</v>
      </c>
      <c r="I2278" s="929">
        <v>0.15</v>
      </c>
      <c r="J2278" s="923">
        <v>1427.3730443053</v>
      </c>
      <c r="K2278" s="922">
        <v>1</v>
      </c>
      <c r="L2278" s="923">
        <v>1427.3730443053</v>
      </c>
      <c r="M2278" s="923">
        <f t="shared" si="35"/>
        <v>167.92624050650591</v>
      </c>
    </row>
    <row r="2279" spans="2:13" ht="75">
      <c r="B2279" s="921" t="s">
        <v>988</v>
      </c>
      <c r="C2279" s="921" t="s">
        <v>985</v>
      </c>
      <c r="D2279" s="922" t="s">
        <v>986</v>
      </c>
      <c r="E2279" s="936">
        <v>1</v>
      </c>
      <c r="F2279" s="947">
        <v>44562</v>
      </c>
      <c r="G2279" s="923">
        <v>2079.0867872234062</v>
      </c>
      <c r="H2279" s="929">
        <v>8.3333333333333332E-3</v>
      </c>
      <c r="I2279" s="929">
        <v>0.15</v>
      </c>
      <c r="J2279" s="923">
        <v>1767.2237691398952</v>
      </c>
      <c r="K2279" s="922">
        <v>1</v>
      </c>
      <c r="L2279" s="923">
        <v>1767.2237691398952</v>
      </c>
      <c r="M2279" s="923">
        <f t="shared" si="35"/>
        <v>207.90867872234062</v>
      </c>
    </row>
    <row r="2280" spans="2:13" ht="75">
      <c r="B2280" s="921" t="s">
        <v>988</v>
      </c>
      <c r="C2280" s="921" t="s">
        <v>985</v>
      </c>
      <c r="D2280" s="922" t="s">
        <v>986</v>
      </c>
      <c r="E2280" s="936">
        <v>1</v>
      </c>
      <c r="F2280" s="947">
        <v>44562</v>
      </c>
      <c r="G2280" s="923">
        <v>79.964876431669467</v>
      </c>
      <c r="H2280" s="929">
        <v>8.3333333333333332E-3</v>
      </c>
      <c r="I2280" s="929">
        <v>0.15</v>
      </c>
      <c r="J2280" s="923">
        <v>67.970144966919051</v>
      </c>
      <c r="K2280" s="922">
        <v>1</v>
      </c>
      <c r="L2280" s="923">
        <v>67.970144966919051</v>
      </c>
      <c r="M2280" s="923">
        <f t="shared" si="35"/>
        <v>7.9964876431669474</v>
      </c>
    </row>
    <row r="2281" spans="2:13" ht="75">
      <c r="B2281" s="921" t="s">
        <v>988</v>
      </c>
      <c r="C2281" s="921" t="s">
        <v>985</v>
      </c>
      <c r="D2281" s="922" t="s">
        <v>986</v>
      </c>
      <c r="E2281" s="936">
        <v>1</v>
      </c>
      <c r="F2281" s="947">
        <v>44562</v>
      </c>
      <c r="G2281" s="923">
        <v>79.964876431669467</v>
      </c>
      <c r="H2281" s="929">
        <v>8.3333333333333332E-3</v>
      </c>
      <c r="I2281" s="929">
        <v>0.15</v>
      </c>
      <c r="J2281" s="923">
        <v>67.970144966919051</v>
      </c>
      <c r="K2281" s="922">
        <v>1</v>
      </c>
      <c r="L2281" s="923">
        <v>67.970144966919051</v>
      </c>
      <c r="M2281" s="923">
        <f t="shared" si="35"/>
        <v>7.9964876431669474</v>
      </c>
    </row>
    <row r="2282" spans="2:13" ht="75">
      <c r="B2282" s="921" t="s">
        <v>988</v>
      </c>
      <c r="C2282" s="921" t="s">
        <v>985</v>
      </c>
      <c r="D2282" s="922" t="s">
        <v>986</v>
      </c>
      <c r="E2282" s="936">
        <v>1</v>
      </c>
      <c r="F2282" s="947">
        <v>44562</v>
      </c>
      <c r="G2282" s="923">
        <v>159.92975286333893</v>
      </c>
      <c r="H2282" s="929">
        <v>8.3333333333333332E-3</v>
      </c>
      <c r="I2282" s="929">
        <v>0.15</v>
      </c>
      <c r="J2282" s="923">
        <v>135.9402899338381</v>
      </c>
      <c r="K2282" s="922">
        <v>1</v>
      </c>
      <c r="L2282" s="923">
        <v>135.9402899338381</v>
      </c>
      <c r="M2282" s="923">
        <f t="shared" si="35"/>
        <v>15.992975286333895</v>
      </c>
    </row>
    <row r="2283" spans="2:13" ht="75">
      <c r="B2283" s="921" t="s">
        <v>984</v>
      </c>
      <c r="C2283" s="921" t="s">
        <v>985</v>
      </c>
      <c r="D2283" s="922" t="s">
        <v>986</v>
      </c>
      <c r="E2283" s="936">
        <v>1</v>
      </c>
      <c r="F2283" s="947">
        <v>44562</v>
      </c>
      <c r="G2283" s="923">
        <v>1826.4139722110879</v>
      </c>
      <c r="H2283" s="929">
        <v>8.3333333333333332E-3</v>
      </c>
      <c r="I2283" s="929">
        <v>0.15</v>
      </c>
      <c r="J2283" s="923">
        <v>1552.4518763794247</v>
      </c>
      <c r="K2283" s="922">
        <v>1</v>
      </c>
      <c r="L2283" s="923">
        <v>1552.4518763794247</v>
      </c>
      <c r="M2283" s="923">
        <f t="shared" si="35"/>
        <v>182.6413972211088</v>
      </c>
    </row>
    <row r="2284" spans="2:13" ht="75">
      <c r="B2284" s="921" t="s">
        <v>987</v>
      </c>
      <c r="C2284" s="921" t="s">
        <v>985</v>
      </c>
      <c r="D2284" s="922" t="s">
        <v>986</v>
      </c>
      <c r="E2284" s="936">
        <v>1</v>
      </c>
      <c r="F2284" s="947">
        <v>44562</v>
      </c>
      <c r="G2284" s="923">
        <v>1485.0961212969503</v>
      </c>
      <c r="H2284" s="929">
        <v>8.3333333333333332E-3</v>
      </c>
      <c r="I2284" s="929">
        <v>0.15</v>
      </c>
      <c r="J2284" s="923">
        <v>1262.3317031024078</v>
      </c>
      <c r="K2284" s="922">
        <v>1</v>
      </c>
      <c r="L2284" s="923">
        <v>1262.3317031024078</v>
      </c>
      <c r="M2284" s="923">
        <f t="shared" si="35"/>
        <v>148.50961212969503</v>
      </c>
    </row>
    <row r="2285" spans="2:13" ht="75">
      <c r="B2285" s="921" t="s">
        <v>987</v>
      </c>
      <c r="C2285" s="921" t="s">
        <v>985</v>
      </c>
      <c r="D2285" s="922" t="s">
        <v>986</v>
      </c>
      <c r="E2285" s="936">
        <v>1</v>
      </c>
      <c r="F2285" s="947">
        <v>44562</v>
      </c>
      <c r="G2285" s="923">
        <v>1485.0961212969503</v>
      </c>
      <c r="H2285" s="929">
        <v>8.3333333333333332E-3</v>
      </c>
      <c r="I2285" s="929">
        <v>0.15</v>
      </c>
      <c r="J2285" s="923">
        <v>1262.3317031024078</v>
      </c>
      <c r="K2285" s="922">
        <v>1</v>
      </c>
      <c r="L2285" s="923">
        <v>1262.3317031024078</v>
      </c>
      <c r="M2285" s="923">
        <f t="shared" si="35"/>
        <v>148.50961212969503</v>
      </c>
    </row>
    <row r="2286" spans="2:13" ht="75">
      <c r="B2286" s="921" t="s">
        <v>988</v>
      </c>
      <c r="C2286" s="921" t="s">
        <v>985</v>
      </c>
      <c r="D2286" s="922" t="s">
        <v>986</v>
      </c>
      <c r="E2286" s="936">
        <v>1</v>
      </c>
      <c r="F2286" s="947">
        <v>44562</v>
      </c>
      <c r="G2286" s="923">
        <v>5117.7520916268459</v>
      </c>
      <c r="H2286" s="929">
        <v>8.3333333333333332E-3</v>
      </c>
      <c r="I2286" s="929">
        <v>0.15</v>
      </c>
      <c r="J2286" s="923">
        <v>4350.0892778828193</v>
      </c>
      <c r="K2286" s="922">
        <v>1</v>
      </c>
      <c r="L2286" s="923">
        <v>4350.0892778828193</v>
      </c>
      <c r="M2286" s="923">
        <f t="shared" si="35"/>
        <v>511.77520916268463</v>
      </c>
    </row>
    <row r="2287" spans="2:13" ht="75">
      <c r="B2287" s="921" t="s">
        <v>988</v>
      </c>
      <c r="C2287" s="921" t="s">
        <v>985</v>
      </c>
      <c r="D2287" s="922" t="s">
        <v>986</v>
      </c>
      <c r="E2287" s="936">
        <v>1</v>
      </c>
      <c r="F2287" s="947">
        <v>44562</v>
      </c>
      <c r="G2287" s="923">
        <v>4158.1735744468124</v>
      </c>
      <c r="H2287" s="929">
        <v>8.3333333333333332E-3</v>
      </c>
      <c r="I2287" s="929">
        <v>0.15</v>
      </c>
      <c r="J2287" s="923">
        <v>3534.4475382797905</v>
      </c>
      <c r="K2287" s="922">
        <v>1</v>
      </c>
      <c r="L2287" s="923">
        <v>3534.4475382797905</v>
      </c>
      <c r="M2287" s="923">
        <f t="shared" si="35"/>
        <v>415.81735744468125</v>
      </c>
    </row>
    <row r="2288" spans="2:13" ht="75">
      <c r="B2288" s="921" t="s">
        <v>988</v>
      </c>
      <c r="C2288" s="921" t="s">
        <v>985</v>
      </c>
      <c r="D2288" s="922" t="s">
        <v>986</v>
      </c>
      <c r="E2288" s="936">
        <v>1</v>
      </c>
      <c r="F2288" s="947">
        <v>44562</v>
      </c>
      <c r="G2288" s="923">
        <v>1119.5082700433725</v>
      </c>
      <c r="H2288" s="929">
        <v>8.3333333333333332E-3</v>
      </c>
      <c r="I2288" s="929">
        <v>0.15</v>
      </c>
      <c r="J2288" s="923">
        <v>951.58202953686657</v>
      </c>
      <c r="K2288" s="922">
        <v>1</v>
      </c>
      <c r="L2288" s="923">
        <v>951.58202953686657</v>
      </c>
      <c r="M2288" s="923">
        <f t="shared" si="35"/>
        <v>111.95082700433726</v>
      </c>
    </row>
    <row r="2289" spans="2:13" ht="75">
      <c r="B2289" s="921" t="s">
        <v>988</v>
      </c>
      <c r="C2289" s="921" t="s">
        <v>985</v>
      </c>
      <c r="D2289" s="922" t="s">
        <v>986</v>
      </c>
      <c r="E2289" s="936">
        <v>1</v>
      </c>
      <c r="F2289" s="947">
        <v>44562</v>
      </c>
      <c r="G2289" s="923">
        <v>3918.2789451518038</v>
      </c>
      <c r="H2289" s="929">
        <v>8.3333333333333332E-3</v>
      </c>
      <c r="I2289" s="929">
        <v>0.15</v>
      </c>
      <c r="J2289" s="923">
        <v>3330.5371033790334</v>
      </c>
      <c r="K2289" s="922">
        <v>1</v>
      </c>
      <c r="L2289" s="923">
        <v>3330.5371033790334</v>
      </c>
      <c r="M2289" s="923">
        <f t="shared" si="35"/>
        <v>391.82789451518039</v>
      </c>
    </row>
    <row r="2290" spans="2:13" ht="75">
      <c r="B2290" s="921" t="s">
        <v>984</v>
      </c>
      <c r="C2290" s="921" t="s">
        <v>985</v>
      </c>
      <c r="D2290" s="922" t="s">
        <v>986</v>
      </c>
      <c r="E2290" s="936">
        <v>1</v>
      </c>
      <c r="F2290" s="947">
        <v>44562</v>
      </c>
      <c r="G2290" s="923">
        <v>456.60349305277197</v>
      </c>
      <c r="H2290" s="929">
        <v>8.3333333333333332E-3</v>
      </c>
      <c r="I2290" s="929">
        <v>0.15</v>
      </c>
      <c r="J2290" s="923">
        <v>388.11296909485617</v>
      </c>
      <c r="K2290" s="922">
        <v>1</v>
      </c>
      <c r="L2290" s="923">
        <v>388.11296909485617</v>
      </c>
      <c r="M2290" s="923">
        <f t="shared" si="35"/>
        <v>45.660349305277201</v>
      </c>
    </row>
    <row r="2291" spans="2:13" ht="75">
      <c r="B2291" s="921" t="s">
        <v>988</v>
      </c>
      <c r="C2291" s="921" t="s">
        <v>985</v>
      </c>
      <c r="D2291" s="922" t="s">
        <v>986</v>
      </c>
      <c r="E2291" s="936">
        <v>1</v>
      </c>
      <c r="F2291" s="947">
        <v>44562</v>
      </c>
      <c r="G2291" s="923">
        <v>5677.506226648532</v>
      </c>
      <c r="H2291" s="929">
        <v>8.3333333333333332E-3</v>
      </c>
      <c r="I2291" s="929">
        <v>0.15</v>
      </c>
      <c r="J2291" s="923">
        <v>4825.8802926512526</v>
      </c>
      <c r="K2291" s="922">
        <v>1</v>
      </c>
      <c r="L2291" s="923">
        <v>4825.8802926512526</v>
      </c>
      <c r="M2291" s="923">
        <f t="shared" si="35"/>
        <v>567.75062266485327</v>
      </c>
    </row>
    <row r="2292" spans="2:13" ht="75">
      <c r="B2292" s="921" t="s">
        <v>988</v>
      </c>
      <c r="C2292" s="921" t="s">
        <v>985</v>
      </c>
      <c r="D2292" s="922" t="s">
        <v>986</v>
      </c>
      <c r="E2292" s="936">
        <v>1</v>
      </c>
      <c r="F2292" s="947">
        <v>44562</v>
      </c>
      <c r="G2292" s="923">
        <v>8076.4525195986162</v>
      </c>
      <c r="H2292" s="929">
        <v>8.3333333333333332E-3</v>
      </c>
      <c r="I2292" s="929">
        <v>0.15</v>
      </c>
      <c r="J2292" s="923">
        <v>6864.9846416588243</v>
      </c>
      <c r="K2292" s="922">
        <v>1</v>
      </c>
      <c r="L2292" s="923">
        <v>6864.9846416588243</v>
      </c>
      <c r="M2292" s="923">
        <f t="shared" si="35"/>
        <v>807.64525195986164</v>
      </c>
    </row>
    <row r="2293" spans="2:13" ht="75">
      <c r="B2293" s="921" t="s">
        <v>988</v>
      </c>
      <c r="C2293" s="921" t="s">
        <v>985</v>
      </c>
      <c r="D2293" s="922" t="s">
        <v>986</v>
      </c>
      <c r="E2293" s="936">
        <v>1</v>
      </c>
      <c r="F2293" s="947">
        <v>44562</v>
      </c>
      <c r="G2293" s="923">
        <v>16872.588927082259</v>
      </c>
      <c r="H2293" s="929">
        <v>8.3333333333333332E-3</v>
      </c>
      <c r="I2293" s="929">
        <v>0.15</v>
      </c>
      <c r="J2293" s="923">
        <v>14341.700588019921</v>
      </c>
      <c r="K2293" s="922">
        <v>1</v>
      </c>
      <c r="L2293" s="923">
        <v>14341.700588019921</v>
      </c>
      <c r="M2293" s="923">
        <f t="shared" si="35"/>
        <v>1687.2588927082261</v>
      </c>
    </row>
    <row r="2294" spans="2:13" ht="75">
      <c r="B2294" s="921" t="s">
        <v>988</v>
      </c>
      <c r="C2294" s="921" t="s">
        <v>985</v>
      </c>
      <c r="D2294" s="922" t="s">
        <v>986</v>
      </c>
      <c r="E2294" s="936">
        <v>1</v>
      </c>
      <c r="F2294" s="947">
        <v>44562</v>
      </c>
      <c r="G2294" s="923">
        <v>7916.5227667352774</v>
      </c>
      <c r="H2294" s="929">
        <v>8.3333333333333332E-3</v>
      </c>
      <c r="I2294" s="929">
        <v>0.15</v>
      </c>
      <c r="J2294" s="923">
        <v>6729.044351724986</v>
      </c>
      <c r="K2294" s="922">
        <v>1</v>
      </c>
      <c r="L2294" s="923">
        <v>6729.044351724986</v>
      </c>
      <c r="M2294" s="923">
        <f t="shared" si="35"/>
        <v>791.65227667352781</v>
      </c>
    </row>
    <row r="2295" spans="2:13" ht="75">
      <c r="B2295" s="921" t="s">
        <v>984</v>
      </c>
      <c r="C2295" s="921" t="s">
        <v>985</v>
      </c>
      <c r="D2295" s="922" t="s">
        <v>986</v>
      </c>
      <c r="E2295" s="936">
        <v>1</v>
      </c>
      <c r="F2295" s="947">
        <v>44562</v>
      </c>
      <c r="G2295" s="923">
        <v>456.60349305277197</v>
      </c>
      <c r="H2295" s="929">
        <v>8.3333333333333332E-3</v>
      </c>
      <c r="I2295" s="929">
        <v>0.15</v>
      </c>
      <c r="J2295" s="923">
        <v>388.11296909485617</v>
      </c>
      <c r="K2295" s="922">
        <v>1</v>
      </c>
      <c r="L2295" s="923">
        <v>388.11296909485617</v>
      </c>
      <c r="M2295" s="923">
        <f t="shared" si="35"/>
        <v>45.660349305277201</v>
      </c>
    </row>
    <row r="2296" spans="2:13" ht="75">
      <c r="B2296" s="921" t="s">
        <v>984</v>
      </c>
      <c r="C2296" s="921" t="s">
        <v>985</v>
      </c>
      <c r="D2296" s="922" t="s">
        <v>986</v>
      </c>
      <c r="E2296" s="936">
        <v>1</v>
      </c>
      <c r="F2296" s="947">
        <v>44562</v>
      </c>
      <c r="G2296" s="923">
        <v>913.20698610554393</v>
      </c>
      <c r="H2296" s="929">
        <v>8.3333333333333332E-3</v>
      </c>
      <c r="I2296" s="929">
        <v>0.15</v>
      </c>
      <c r="J2296" s="923">
        <v>776.22593818971234</v>
      </c>
      <c r="K2296" s="922">
        <v>1</v>
      </c>
      <c r="L2296" s="923">
        <v>776.22593818971234</v>
      </c>
      <c r="M2296" s="923">
        <f t="shared" si="35"/>
        <v>91.320698610554402</v>
      </c>
    </row>
    <row r="2297" spans="2:13" ht="75">
      <c r="B2297" s="921" t="s">
        <v>988</v>
      </c>
      <c r="C2297" s="921" t="s">
        <v>985</v>
      </c>
      <c r="D2297" s="922" t="s">
        <v>986</v>
      </c>
      <c r="E2297" s="936">
        <v>1</v>
      </c>
      <c r="F2297" s="947">
        <v>44562</v>
      </c>
      <c r="G2297" s="923">
        <v>6797.0144966919042</v>
      </c>
      <c r="H2297" s="929">
        <v>8.3333333333333332E-3</v>
      </c>
      <c r="I2297" s="929">
        <v>0.15</v>
      </c>
      <c r="J2297" s="923">
        <v>5777.4623221881184</v>
      </c>
      <c r="K2297" s="922">
        <v>1</v>
      </c>
      <c r="L2297" s="923">
        <v>5777.4623221881184</v>
      </c>
      <c r="M2297" s="923">
        <f t="shared" si="35"/>
        <v>679.70144966919042</v>
      </c>
    </row>
    <row r="2298" spans="2:13" ht="75">
      <c r="B2298" s="921" t="s">
        <v>988</v>
      </c>
      <c r="C2298" s="921" t="s">
        <v>985</v>
      </c>
      <c r="D2298" s="922" t="s">
        <v>986</v>
      </c>
      <c r="E2298" s="936">
        <v>1</v>
      </c>
      <c r="F2298" s="947">
        <v>44562</v>
      </c>
      <c r="G2298" s="923">
        <v>9355.8905425053272</v>
      </c>
      <c r="H2298" s="929">
        <v>8.3333333333333332E-3</v>
      </c>
      <c r="I2298" s="929">
        <v>0.15</v>
      </c>
      <c r="J2298" s="923">
        <v>7952.5069611295285</v>
      </c>
      <c r="K2298" s="922">
        <v>1</v>
      </c>
      <c r="L2298" s="923">
        <v>7952.5069611295285</v>
      </c>
      <c r="M2298" s="923">
        <f t="shared" si="35"/>
        <v>935.58905425053274</v>
      </c>
    </row>
    <row r="2299" spans="2:13" ht="75">
      <c r="B2299" s="921" t="s">
        <v>988</v>
      </c>
      <c r="C2299" s="921" t="s">
        <v>985</v>
      </c>
      <c r="D2299" s="922" t="s">
        <v>986</v>
      </c>
      <c r="E2299" s="936">
        <v>1</v>
      </c>
      <c r="F2299" s="947">
        <v>44562</v>
      </c>
      <c r="G2299" s="923">
        <v>1439.3677757700505</v>
      </c>
      <c r="H2299" s="929">
        <v>8.3333333333333332E-3</v>
      </c>
      <c r="I2299" s="929">
        <v>0.15</v>
      </c>
      <c r="J2299" s="923">
        <v>1223.4626094045429</v>
      </c>
      <c r="K2299" s="922">
        <v>1</v>
      </c>
      <c r="L2299" s="923">
        <v>1223.4626094045429</v>
      </c>
      <c r="M2299" s="923">
        <f t="shared" si="35"/>
        <v>143.93677757700505</v>
      </c>
    </row>
    <row r="2300" spans="2:13" ht="75">
      <c r="B2300" s="921" t="s">
        <v>988</v>
      </c>
      <c r="C2300" s="921" t="s">
        <v>985</v>
      </c>
      <c r="D2300" s="922" t="s">
        <v>986</v>
      </c>
      <c r="E2300" s="936">
        <v>1</v>
      </c>
      <c r="F2300" s="947">
        <v>44562</v>
      </c>
      <c r="G2300" s="923">
        <v>6797.0144966919042</v>
      </c>
      <c r="H2300" s="929">
        <v>8.3333333333333332E-3</v>
      </c>
      <c r="I2300" s="929">
        <v>0.15</v>
      </c>
      <c r="J2300" s="923">
        <v>5777.4623221881184</v>
      </c>
      <c r="K2300" s="922">
        <v>1</v>
      </c>
      <c r="L2300" s="923">
        <v>5777.4623221881184</v>
      </c>
      <c r="M2300" s="923">
        <f t="shared" si="35"/>
        <v>679.70144966919042</v>
      </c>
    </row>
    <row r="2301" spans="2:13" ht="75">
      <c r="B2301" s="921" t="s">
        <v>984</v>
      </c>
      <c r="C2301" s="921" t="s">
        <v>985</v>
      </c>
      <c r="D2301" s="922" t="s">
        <v>986</v>
      </c>
      <c r="E2301" s="936">
        <v>1</v>
      </c>
      <c r="F2301" s="947">
        <v>44562</v>
      </c>
      <c r="G2301" s="923">
        <v>456.60349305277197</v>
      </c>
      <c r="H2301" s="929">
        <v>8.3333333333333332E-3</v>
      </c>
      <c r="I2301" s="929">
        <v>0.15</v>
      </c>
      <c r="J2301" s="923">
        <v>388.11296909485617</v>
      </c>
      <c r="K2301" s="922">
        <v>1</v>
      </c>
      <c r="L2301" s="923">
        <v>388.11296909485617</v>
      </c>
      <c r="M2301" s="923">
        <f t="shared" si="35"/>
        <v>45.660349305277201</v>
      </c>
    </row>
    <row r="2302" spans="2:13" ht="75">
      <c r="B2302" s="921" t="s">
        <v>988</v>
      </c>
      <c r="C2302" s="921" t="s">
        <v>985</v>
      </c>
      <c r="D2302" s="922" t="s">
        <v>986</v>
      </c>
      <c r="E2302" s="936">
        <v>1</v>
      </c>
      <c r="F2302" s="947">
        <v>44562</v>
      </c>
      <c r="G2302" s="923">
        <v>21990.341018709103</v>
      </c>
      <c r="H2302" s="929">
        <v>8.3333333333333332E-3</v>
      </c>
      <c r="I2302" s="929">
        <v>0.15</v>
      </c>
      <c r="J2302" s="923">
        <v>18691.789865902738</v>
      </c>
      <c r="K2302" s="922">
        <v>1</v>
      </c>
      <c r="L2302" s="923">
        <v>18691.789865902738</v>
      </c>
      <c r="M2302" s="923">
        <f t="shared" si="35"/>
        <v>2199.0341018709105</v>
      </c>
    </row>
    <row r="2303" spans="2:13" ht="75">
      <c r="B2303" s="921" t="s">
        <v>988</v>
      </c>
      <c r="C2303" s="921" t="s">
        <v>985</v>
      </c>
      <c r="D2303" s="922" t="s">
        <v>986</v>
      </c>
      <c r="E2303" s="936">
        <v>1</v>
      </c>
      <c r="F2303" s="947">
        <v>44562</v>
      </c>
      <c r="G2303" s="923">
        <v>17672.237691398954</v>
      </c>
      <c r="H2303" s="929">
        <v>8.3333333333333332E-3</v>
      </c>
      <c r="I2303" s="929">
        <v>0.15</v>
      </c>
      <c r="J2303" s="923">
        <v>15021.402037689111</v>
      </c>
      <c r="K2303" s="922">
        <v>1</v>
      </c>
      <c r="L2303" s="923">
        <v>15021.402037689111</v>
      </c>
      <c r="M2303" s="923">
        <f t="shared" si="35"/>
        <v>1767.2237691398955</v>
      </c>
    </row>
    <row r="2304" spans="2:13" ht="75">
      <c r="B2304" s="921" t="s">
        <v>988</v>
      </c>
      <c r="C2304" s="921" t="s">
        <v>985</v>
      </c>
      <c r="D2304" s="922" t="s">
        <v>986</v>
      </c>
      <c r="E2304" s="936">
        <v>1</v>
      </c>
      <c r="F2304" s="947">
        <v>44562</v>
      </c>
      <c r="G2304" s="923">
        <v>20071.183984349038</v>
      </c>
      <c r="H2304" s="929">
        <v>8.3333333333333332E-3</v>
      </c>
      <c r="I2304" s="929">
        <v>0.15</v>
      </c>
      <c r="J2304" s="923">
        <v>17060.506386696681</v>
      </c>
      <c r="K2304" s="922">
        <v>1</v>
      </c>
      <c r="L2304" s="923">
        <v>17060.506386696681</v>
      </c>
      <c r="M2304" s="923">
        <f t="shared" si="35"/>
        <v>2007.1183984349038</v>
      </c>
    </row>
    <row r="2305" spans="2:13" ht="75">
      <c r="B2305" s="921" t="s">
        <v>988</v>
      </c>
      <c r="C2305" s="921" t="s">
        <v>985</v>
      </c>
      <c r="D2305" s="922" t="s">
        <v>986</v>
      </c>
      <c r="E2305" s="936">
        <v>1</v>
      </c>
      <c r="F2305" s="947">
        <v>44562</v>
      </c>
      <c r="G2305" s="923">
        <v>7756.5930138719386</v>
      </c>
      <c r="H2305" s="929">
        <v>8.3333333333333332E-3</v>
      </c>
      <c r="I2305" s="929">
        <v>0.15</v>
      </c>
      <c r="J2305" s="923">
        <v>6593.1040617911476</v>
      </c>
      <c r="K2305" s="922">
        <v>1</v>
      </c>
      <c r="L2305" s="923">
        <v>6593.1040617911476</v>
      </c>
      <c r="M2305" s="923">
        <f t="shared" si="35"/>
        <v>775.65930138719386</v>
      </c>
    </row>
    <row r="2306" spans="2:13" ht="75">
      <c r="B2306" s="921" t="s">
        <v>991</v>
      </c>
      <c r="C2306" s="921" t="s">
        <v>985</v>
      </c>
      <c r="D2306" s="922" t="s">
        <v>986</v>
      </c>
      <c r="E2306" s="936">
        <v>1</v>
      </c>
      <c r="F2306" s="947">
        <v>44562</v>
      </c>
      <c r="G2306" s="923">
        <v>3671.3612929430783</v>
      </c>
      <c r="H2306" s="929">
        <v>8.3333333333333332E-3</v>
      </c>
      <c r="I2306" s="929">
        <v>0.15</v>
      </c>
      <c r="J2306" s="923">
        <v>3120.6570990016166</v>
      </c>
      <c r="K2306" s="922">
        <v>1</v>
      </c>
      <c r="L2306" s="923">
        <v>3120.6570990016166</v>
      </c>
      <c r="M2306" s="923">
        <f t="shared" si="35"/>
        <v>367.13612929430786</v>
      </c>
    </row>
    <row r="2307" spans="2:13" ht="75">
      <c r="B2307" s="921" t="s">
        <v>988</v>
      </c>
      <c r="C2307" s="921" t="s">
        <v>985</v>
      </c>
      <c r="D2307" s="922" t="s">
        <v>986</v>
      </c>
      <c r="E2307" s="936">
        <v>1</v>
      </c>
      <c r="F2307" s="947">
        <v>44562</v>
      </c>
      <c r="G2307" s="923">
        <v>79.964876431669467</v>
      </c>
      <c r="H2307" s="929">
        <v>8.3333333333333332E-3</v>
      </c>
      <c r="I2307" s="929">
        <v>0.15</v>
      </c>
      <c r="J2307" s="923">
        <v>67.970144966919051</v>
      </c>
      <c r="K2307" s="922">
        <v>1</v>
      </c>
      <c r="L2307" s="923">
        <v>67.970144966919051</v>
      </c>
      <c r="M2307" s="923">
        <f t="shared" si="35"/>
        <v>7.9964876431669474</v>
      </c>
    </row>
    <row r="2308" spans="2:13" ht="75">
      <c r="B2308" s="921" t="s">
        <v>988</v>
      </c>
      <c r="C2308" s="921" t="s">
        <v>985</v>
      </c>
      <c r="D2308" s="922" t="s">
        <v>986</v>
      </c>
      <c r="E2308" s="936">
        <v>1</v>
      </c>
      <c r="F2308" s="947">
        <v>44562</v>
      </c>
      <c r="G2308" s="923">
        <v>19271.535220032343</v>
      </c>
      <c r="H2308" s="929">
        <v>8.3333333333333332E-3</v>
      </c>
      <c r="I2308" s="929">
        <v>0.15</v>
      </c>
      <c r="J2308" s="923">
        <v>16380.804937027491</v>
      </c>
      <c r="K2308" s="922">
        <v>1</v>
      </c>
      <c r="L2308" s="923">
        <v>16380.804937027491</v>
      </c>
      <c r="M2308" s="923">
        <f t="shared" si="35"/>
        <v>1927.1535220032345</v>
      </c>
    </row>
    <row r="2309" spans="2:13" ht="75">
      <c r="B2309" s="921" t="s">
        <v>988</v>
      </c>
      <c r="C2309" s="921" t="s">
        <v>985</v>
      </c>
      <c r="D2309" s="922" t="s">
        <v>986</v>
      </c>
      <c r="E2309" s="936">
        <v>1</v>
      </c>
      <c r="F2309" s="947">
        <v>44562</v>
      </c>
      <c r="G2309" s="923">
        <v>2478.9111693817536</v>
      </c>
      <c r="H2309" s="929">
        <v>8.3333333333333332E-3</v>
      </c>
      <c r="I2309" s="929">
        <v>0.15</v>
      </c>
      <c r="J2309" s="923">
        <v>2107.0744939744905</v>
      </c>
      <c r="K2309" s="922">
        <v>1</v>
      </c>
      <c r="L2309" s="923">
        <v>2107.0744939744905</v>
      </c>
      <c r="M2309" s="923">
        <f t="shared" si="35"/>
        <v>247.89111693817537</v>
      </c>
    </row>
    <row r="2310" spans="2:13" ht="75">
      <c r="B2310" s="921" t="s">
        <v>988</v>
      </c>
      <c r="C2310" s="921" t="s">
        <v>985</v>
      </c>
      <c r="D2310" s="922" t="s">
        <v>986</v>
      </c>
      <c r="E2310" s="936">
        <v>1</v>
      </c>
      <c r="F2310" s="947">
        <v>44562</v>
      </c>
      <c r="G2310" s="923">
        <v>8716.1715310519721</v>
      </c>
      <c r="H2310" s="929">
        <v>8.3333333333333332E-3</v>
      </c>
      <c r="I2310" s="929">
        <v>0.15</v>
      </c>
      <c r="J2310" s="923">
        <v>7408.7458013941759</v>
      </c>
      <c r="K2310" s="922">
        <v>1</v>
      </c>
      <c r="L2310" s="923">
        <v>7408.7458013941759</v>
      </c>
      <c r="M2310" s="923">
        <f t="shared" si="35"/>
        <v>871.6171531051973</v>
      </c>
    </row>
    <row r="2311" spans="2:13" ht="75">
      <c r="B2311" s="921" t="s">
        <v>988</v>
      </c>
      <c r="C2311" s="921" t="s">
        <v>985</v>
      </c>
      <c r="D2311" s="922" t="s">
        <v>986</v>
      </c>
      <c r="E2311" s="936">
        <v>1</v>
      </c>
      <c r="F2311" s="947">
        <v>44562</v>
      </c>
      <c r="G2311" s="923">
        <v>6077.3306088068794</v>
      </c>
      <c r="H2311" s="929">
        <v>8.3333333333333332E-3</v>
      </c>
      <c r="I2311" s="929">
        <v>0.15</v>
      </c>
      <c r="J2311" s="923">
        <v>5165.7310174858476</v>
      </c>
      <c r="K2311" s="922">
        <v>1</v>
      </c>
      <c r="L2311" s="923">
        <v>5165.7310174858476</v>
      </c>
      <c r="M2311" s="923">
        <f t="shared" si="35"/>
        <v>607.73306088068796</v>
      </c>
    </row>
    <row r="2312" spans="2:13" ht="75">
      <c r="B2312" s="921" t="s">
        <v>987</v>
      </c>
      <c r="C2312" s="921" t="s">
        <v>985</v>
      </c>
      <c r="D2312" s="922" t="s">
        <v>986</v>
      </c>
      <c r="E2312" s="936">
        <v>1</v>
      </c>
      <c r="F2312" s="947">
        <v>44562</v>
      </c>
      <c r="G2312" s="923">
        <v>1485.0961212969503</v>
      </c>
      <c r="H2312" s="929">
        <v>8.3333333333333332E-3</v>
      </c>
      <c r="I2312" s="929">
        <v>0.15</v>
      </c>
      <c r="J2312" s="923">
        <v>1262.3317031024078</v>
      </c>
      <c r="K2312" s="922">
        <v>1</v>
      </c>
      <c r="L2312" s="923">
        <v>1262.3317031024078</v>
      </c>
      <c r="M2312" s="923">
        <f t="shared" si="35"/>
        <v>148.50961212969503</v>
      </c>
    </row>
    <row r="2313" spans="2:13" ht="75">
      <c r="B2313" s="921" t="s">
        <v>987</v>
      </c>
      <c r="C2313" s="921" t="s">
        <v>985</v>
      </c>
      <c r="D2313" s="922" t="s">
        <v>986</v>
      </c>
      <c r="E2313" s="936">
        <v>1</v>
      </c>
      <c r="F2313" s="947">
        <v>44562</v>
      </c>
      <c r="G2313" s="923">
        <v>1485.0961212969503</v>
      </c>
      <c r="H2313" s="929">
        <v>8.3333333333333332E-3</v>
      </c>
      <c r="I2313" s="929">
        <v>0.15</v>
      </c>
      <c r="J2313" s="923">
        <v>1262.3317031024078</v>
      </c>
      <c r="K2313" s="922">
        <v>1</v>
      </c>
      <c r="L2313" s="923">
        <v>1262.3317031024078</v>
      </c>
      <c r="M2313" s="923">
        <f t="shared" si="35"/>
        <v>148.50961212969503</v>
      </c>
    </row>
    <row r="2314" spans="2:13" ht="75">
      <c r="B2314" s="921" t="s">
        <v>988</v>
      </c>
      <c r="C2314" s="921" t="s">
        <v>985</v>
      </c>
      <c r="D2314" s="922" t="s">
        <v>986</v>
      </c>
      <c r="E2314" s="936">
        <v>1</v>
      </c>
      <c r="F2314" s="947">
        <v>44562</v>
      </c>
      <c r="G2314" s="923">
        <v>159.92975286333893</v>
      </c>
      <c r="H2314" s="929">
        <v>8.3333333333333332E-3</v>
      </c>
      <c r="I2314" s="929">
        <v>0.15</v>
      </c>
      <c r="J2314" s="923">
        <v>135.9402899338381</v>
      </c>
      <c r="K2314" s="922">
        <v>1</v>
      </c>
      <c r="L2314" s="923">
        <v>135.9402899338381</v>
      </c>
      <c r="M2314" s="923">
        <f t="shared" si="35"/>
        <v>15.992975286333895</v>
      </c>
    </row>
    <row r="2315" spans="2:13" ht="75">
      <c r="B2315" s="921" t="s">
        <v>988</v>
      </c>
      <c r="C2315" s="921" t="s">
        <v>985</v>
      </c>
      <c r="D2315" s="922" t="s">
        <v>986</v>
      </c>
      <c r="E2315" s="936">
        <v>1</v>
      </c>
      <c r="F2315" s="947">
        <v>44562</v>
      </c>
      <c r="G2315" s="923">
        <v>79.964876431669467</v>
      </c>
      <c r="H2315" s="929">
        <v>8.3333333333333332E-3</v>
      </c>
      <c r="I2315" s="929">
        <v>0.15</v>
      </c>
      <c r="J2315" s="923">
        <v>67.970144966919051</v>
      </c>
      <c r="K2315" s="922">
        <v>1</v>
      </c>
      <c r="L2315" s="923">
        <v>67.970144966919051</v>
      </c>
      <c r="M2315" s="923">
        <f t="shared" ref="M2315:M2378" si="36">IF(L2315=0,"",IF(I2315=100%,0,(H2315*12)*(G2315*E2315*K2315)))</f>
        <v>7.9964876431669474</v>
      </c>
    </row>
    <row r="2316" spans="2:13" ht="75">
      <c r="B2316" s="921" t="s">
        <v>988</v>
      </c>
      <c r="C2316" s="921" t="s">
        <v>985</v>
      </c>
      <c r="D2316" s="922" t="s">
        <v>986</v>
      </c>
      <c r="E2316" s="936">
        <v>1</v>
      </c>
      <c r="F2316" s="947">
        <v>44562</v>
      </c>
      <c r="G2316" s="923">
        <v>16632.69429778725</v>
      </c>
      <c r="H2316" s="929">
        <v>8.3333333333333332E-3</v>
      </c>
      <c r="I2316" s="929">
        <v>0.15</v>
      </c>
      <c r="J2316" s="923">
        <v>14137.790153119162</v>
      </c>
      <c r="K2316" s="922">
        <v>1</v>
      </c>
      <c r="L2316" s="923">
        <v>14137.790153119162</v>
      </c>
      <c r="M2316" s="923">
        <f t="shared" si="36"/>
        <v>1663.269429778725</v>
      </c>
    </row>
    <row r="2317" spans="2:13" ht="75">
      <c r="B2317" s="921" t="s">
        <v>988</v>
      </c>
      <c r="C2317" s="921" t="s">
        <v>985</v>
      </c>
      <c r="D2317" s="922" t="s">
        <v>986</v>
      </c>
      <c r="E2317" s="936">
        <v>1</v>
      </c>
      <c r="F2317" s="947">
        <v>44562</v>
      </c>
      <c r="G2317" s="923">
        <v>58454.324671550377</v>
      </c>
      <c r="H2317" s="929">
        <v>8.3333333333333332E-3</v>
      </c>
      <c r="I2317" s="929">
        <v>0.15</v>
      </c>
      <c r="J2317" s="923">
        <v>49686.175970817822</v>
      </c>
      <c r="K2317" s="922">
        <v>1</v>
      </c>
      <c r="L2317" s="923">
        <v>49686.175970817822</v>
      </c>
      <c r="M2317" s="923">
        <f t="shared" si="36"/>
        <v>5845.4324671550385</v>
      </c>
    </row>
    <row r="2318" spans="2:13" ht="75">
      <c r="B2318" s="921" t="s">
        <v>988</v>
      </c>
      <c r="C2318" s="921" t="s">
        <v>985</v>
      </c>
      <c r="D2318" s="922" t="s">
        <v>986</v>
      </c>
      <c r="E2318" s="936">
        <v>1</v>
      </c>
      <c r="F2318" s="947">
        <v>44562</v>
      </c>
      <c r="G2318" s="923">
        <v>17032.518679945595</v>
      </c>
      <c r="H2318" s="929">
        <v>8.3333333333333332E-3</v>
      </c>
      <c r="I2318" s="929">
        <v>0.15</v>
      </c>
      <c r="J2318" s="923">
        <v>14477.640877953756</v>
      </c>
      <c r="K2318" s="922">
        <v>1</v>
      </c>
      <c r="L2318" s="923">
        <v>14477.640877953756</v>
      </c>
      <c r="M2318" s="923">
        <f t="shared" si="36"/>
        <v>1703.2518679945597</v>
      </c>
    </row>
    <row r="2319" spans="2:13" ht="75">
      <c r="B2319" s="921" t="s">
        <v>988</v>
      </c>
      <c r="C2319" s="921" t="s">
        <v>985</v>
      </c>
      <c r="D2319" s="922" t="s">
        <v>986</v>
      </c>
      <c r="E2319" s="936">
        <v>1</v>
      </c>
      <c r="F2319" s="947">
        <v>44562</v>
      </c>
      <c r="G2319" s="923">
        <v>11275.047576865394</v>
      </c>
      <c r="H2319" s="929">
        <v>8.3333333333333332E-3</v>
      </c>
      <c r="I2319" s="929">
        <v>0.15</v>
      </c>
      <c r="J2319" s="923">
        <v>9583.790440335586</v>
      </c>
      <c r="K2319" s="922">
        <v>1</v>
      </c>
      <c r="L2319" s="923">
        <v>9583.790440335586</v>
      </c>
      <c r="M2319" s="923">
        <f t="shared" si="36"/>
        <v>1127.5047576865395</v>
      </c>
    </row>
    <row r="2320" spans="2:13" ht="75">
      <c r="B2320" s="921" t="s">
        <v>988</v>
      </c>
      <c r="C2320" s="921" t="s">
        <v>985</v>
      </c>
      <c r="D2320" s="922" t="s">
        <v>986</v>
      </c>
      <c r="E2320" s="936">
        <v>1</v>
      </c>
      <c r="F2320" s="947">
        <v>44562</v>
      </c>
      <c r="G2320" s="923">
        <v>3358.5248101301177</v>
      </c>
      <c r="H2320" s="929">
        <v>8.3333333333333332E-3</v>
      </c>
      <c r="I2320" s="929">
        <v>0.15</v>
      </c>
      <c r="J2320" s="923">
        <v>2854.7460886106001</v>
      </c>
      <c r="K2320" s="922">
        <v>1</v>
      </c>
      <c r="L2320" s="923">
        <v>2854.7460886106001</v>
      </c>
      <c r="M2320" s="923">
        <f t="shared" si="36"/>
        <v>335.85248101301181</v>
      </c>
    </row>
    <row r="2321" spans="2:13" ht="75">
      <c r="B2321" s="921" t="s">
        <v>988</v>
      </c>
      <c r="C2321" s="921" t="s">
        <v>985</v>
      </c>
      <c r="D2321" s="922" t="s">
        <v>986</v>
      </c>
      <c r="E2321" s="936">
        <v>1</v>
      </c>
      <c r="F2321" s="947">
        <v>44562</v>
      </c>
      <c r="G2321" s="923">
        <v>2318.9814165184143</v>
      </c>
      <c r="H2321" s="929">
        <v>8.3333333333333332E-3</v>
      </c>
      <c r="I2321" s="929">
        <v>0.15</v>
      </c>
      <c r="J2321" s="923">
        <v>1971.1342040406521</v>
      </c>
      <c r="K2321" s="922">
        <v>1</v>
      </c>
      <c r="L2321" s="923">
        <v>1971.1342040406521</v>
      </c>
      <c r="M2321" s="923">
        <f t="shared" si="36"/>
        <v>231.89814165184146</v>
      </c>
    </row>
    <row r="2322" spans="2:13" ht="75">
      <c r="B2322" s="921" t="s">
        <v>988</v>
      </c>
      <c r="C2322" s="921" t="s">
        <v>985</v>
      </c>
      <c r="D2322" s="922" t="s">
        <v>986</v>
      </c>
      <c r="E2322" s="936">
        <v>1</v>
      </c>
      <c r="F2322" s="947">
        <v>44562</v>
      </c>
      <c r="G2322" s="923">
        <v>9675.7500482320047</v>
      </c>
      <c r="H2322" s="929">
        <v>8.3333333333333332E-3</v>
      </c>
      <c r="I2322" s="929">
        <v>0.15</v>
      </c>
      <c r="J2322" s="923">
        <v>8224.3875409972043</v>
      </c>
      <c r="K2322" s="922">
        <v>1</v>
      </c>
      <c r="L2322" s="923">
        <v>8224.3875409972043</v>
      </c>
      <c r="M2322" s="923">
        <f t="shared" si="36"/>
        <v>967.57500482320052</v>
      </c>
    </row>
    <row r="2323" spans="2:13" ht="75">
      <c r="B2323" s="921" t="s">
        <v>988</v>
      </c>
      <c r="C2323" s="921" t="s">
        <v>985</v>
      </c>
      <c r="D2323" s="922" t="s">
        <v>986</v>
      </c>
      <c r="E2323" s="936">
        <v>1</v>
      </c>
      <c r="F2323" s="947">
        <v>44562</v>
      </c>
      <c r="G2323" s="923">
        <v>159.92975286333893</v>
      </c>
      <c r="H2323" s="929">
        <v>8.3333333333333332E-3</v>
      </c>
      <c r="I2323" s="929">
        <v>0.15</v>
      </c>
      <c r="J2323" s="923">
        <v>135.9402899338381</v>
      </c>
      <c r="K2323" s="922">
        <v>1</v>
      </c>
      <c r="L2323" s="923">
        <v>135.9402899338381</v>
      </c>
      <c r="M2323" s="923">
        <f t="shared" si="36"/>
        <v>15.992975286333895</v>
      </c>
    </row>
    <row r="2324" spans="2:13" ht="75">
      <c r="B2324" s="921" t="s">
        <v>984</v>
      </c>
      <c r="C2324" s="921" t="s">
        <v>985</v>
      </c>
      <c r="D2324" s="922" t="s">
        <v>986</v>
      </c>
      <c r="E2324" s="936">
        <v>1</v>
      </c>
      <c r="F2324" s="947">
        <v>44562</v>
      </c>
      <c r="G2324" s="923">
        <v>456.60349305277197</v>
      </c>
      <c r="H2324" s="929">
        <v>8.3333333333333332E-3</v>
      </c>
      <c r="I2324" s="929">
        <v>0.15</v>
      </c>
      <c r="J2324" s="923">
        <v>388.11296909485617</v>
      </c>
      <c r="K2324" s="922">
        <v>1</v>
      </c>
      <c r="L2324" s="923">
        <v>388.11296909485617</v>
      </c>
      <c r="M2324" s="923">
        <f t="shared" si="36"/>
        <v>45.660349305277201</v>
      </c>
    </row>
    <row r="2325" spans="2:13" ht="75">
      <c r="B2325" s="921" t="s">
        <v>987</v>
      </c>
      <c r="C2325" s="921" t="s">
        <v>985</v>
      </c>
      <c r="D2325" s="922" t="s">
        <v>986</v>
      </c>
      <c r="E2325" s="936">
        <v>1</v>
      </c>
      <c r="F2325" s="947">
        <v>44562</v>
      </c>
      <c r="G2325" s="923">
        <v>1485.0961212969503</v>
      </c>
      <c r="H2325" s="929">
        <v>8.3333333333333332E-3</v>
      </c>
      <c r="I2325" s="929">
        <v>0.15</v>
      </c>
      <c r="J2325" s="923">
        <v>1262.3317031024078</v>
      </c>
      <c r="K2325" s="922">
        <v>1</v>
      </c>
      <c r="L2325" s="923">
        <v>1262.3317031024078</v>
      </c>
      <c r="M2325" s="923">
        <f t="shared" si="36"/>
        <v>148.50961212969503</v>
      </c>
    </row>
    <row r="2326" spans="2:13" ht="75">
      <c r="B2326" s="921" t="s">
        <v>988</v>
      </c>
      <c r="C2326" s="921" t="s">
        <v>985</v>
      </c>
      <c r="D2326" s="922" t="s">
        <v>986</v>
      </c>
      <c r="E2326" s="936">
        <v>1</v>
      </c>
      <c r="F2326" s="947">
        <v>44562</v>
      </c>
      <c r="G2326" s="923">
        <v>79.964876431669467</v>
      </c>
      <c r="H2326" s="929">
        <v>8.3333333333333332E-3</v>
      </c>
      <c r="I2326" s="929">
        <v>0.15</v>
      </c>
      <c r="J2326" s="923">
        <v>67.970144966919051</v>
      </c>
      <c r="K2326" s="922">
        <v>1</v>
      </c>
      <c r="L2326" s="923">
        <v>67.970144966919051</v>
      </c>
      <c r="M2326" s="923">
        <f t="shared" si="36"/>
        <v>7.9964876431669474</v>
      </c>
    </row>
    <row r="2327" spans="2:13" ht="75">
      <c r="B2327" s="921" t="s">
        <v>988</v>
      </c>
      <c r="C2327" s="921" t="s">
        <v>985</v>
      </c>
      <c r="D2327" s="922" t="s">
        <v>986</v>
      </c>
      <c r="E2327" s="936">
        <v>1</v>
      </c>
      <c r="F2327" s="947">
        <v>44562</v>
      </c>
      <c r="G2327" s="923">
        <v>13194.204611225461</v>
      </c>
      <c r="H2327" s="929">
        <v>8.3333333333333332E-3</v>
      </c>
      <c r="I2327" s="929">
        <v>0.15</v>
      </c>
      <c r="J2327" s="923">
        <v>11215.073919541643</v>
      </c>
      <c r="K2327" s="922">
        <v>1</v>
      </c>
      <c r="L2327" s="923">
        <v>11215.073919541643</v>
      </c>
      <c r="M2327" s="923">
        <f t="shared" si="36"/>
        <v>1319.4204611225462</v>
      </c>
    </row>
    <row r="2328" spans="2:13" ht="75">
      <c r="B2328" s="921" t="s">
        <v>988</v>
      </c>
      <c r="C2328" s="921" t="s">
        <v>985</v>
      </c>
      <c r="D2328" s="922" t="s">
        <v>986</v>
      </c>
      <c r="E2328" s="936">
        <v>1</v>
      </c>
      <c r="F2328" s="947">
        <v>44562</v>
      </c>
      <c r="G2328" s="923">
        <v>40622.157227288088</v>
      </c>
      <c r="H2328" s="929">
        <v>8.3333333333333332E-3</v>
      </c>
      <c r="I2328" s="929">
        <v>0.15</v>
      </c>
      <c r="J2328" s="923">
        <v>34528.833643194877</v>
      </c>
      <c r="K2328" s="922">
        <v>1</v>
      </c>
      <c r="L2328" s="923">
        <v>34528.833643194877</v>
      </c>
      <c r="M2328" s="923">
        <f t="shared" si="36"/>
        <v>4062.2157227288089</v>
      </c>
    </row>
    <row r="2329" spans="2:13" ht="75">
      <c r="B2329" s="921" t="s">
        <v>988</v>
      </c>
      <c r="C2329" s="921" t="s">
        <v>985</v>
      </c>
      <c r="D2329" s="922" t="s">
        <v>986</v>
      </c>
      <c r="E2329" s="936">
        <v>1</v>
      </c>
      <c r="F2329" s="947">
        <v>44562</v>
      </c>
      <c r="G2329" s="923">
        <v>26308.444346019256</v>
      </c>
      <c r="H2329" s="929">
        <v>8.3333333333333332E-3</v>
      </c>
      <c r="I2329" s="929">
        <v>0.15</v>
      </c>
      <c r="J2329" s="923">
        <v>22362.17769411637</v>
      </c>
      <c r="K2329" s="922">
        <v>1</v>
      </c>
      <c r="L2329" s="923">
        <v>22362.17769411637</v>
      </c>
      <c r="M2329" s="923">
        <f t="shared" si="36"/>
        <v>2630.844434601926</v>
      </c>
    </row>
    <row r="2330" spans="2:13" ht="75">
      <c r="B2330" s="921" t="s">
        <v>988</v>
      </c>
      <c r="C2330" s="921" t="s">
        <v>985</v>
      </c>
      <c r="D2330" s="922" t="s">
        <v>986</v>
      </c>
      <c r="E2330" s="936">
        <v>1</v>
      </c>
      <c r="F2330" s="947">
        <v>44562</v>
      </c>
      <c r="G2330" s="923">
        <v>49098.434129045054</v>
      </c>
      <c r="H2330" s="929">
        <v>8.3333333333333332E-3</v>
      </c>
      <c r="I2330" s="929">
        <v>0.15</v>
      </c>
      <c r="J2330" s="923">
        <v>41733.669009688296</v>
      </c>
      <c r="K2330" s="922">
        <v>1</v>
      </c>
      <c r="L2330" s="923">
        <v>41733.669009688296</v>
      </c>
      <c r="M2330" s="923">
        <f t="shared" si="36"/>
        <v>4909.8434129045054</v>
      </c>
    </row>
    <row r="2331" spans="2:13" ht="75">
      <c r="B2331" s="921" t="s">
        <v>984</v>
      </c>
      <c r="C2331" s="921" t="s">
        <v>985</v>
      </c>
      <c r="D2331" s="922" t="s">
        <v>986</v>
      </c>
      <c r="E2331" s="936">
        <v>1</v>
      </c>
      <c r="F2331" s="947">
        <v>44562</v>
      </c>
      <c r="G2331" s="923">
        <v>456.60349305277197</v>
      </c>
      <c r="H2331" s="929">
        <v>8.3333333333333332E-3</v>
      </c>
      <c r="I2331" s="929">
        <v>0.15</v>
      </c>
      <c r="J2331" s="923">
        <v>388.11296909485617</v>
      </c>
      <c r="K2331" s="922">
        <v>1</v>
      </c>
      <c r="L2331" s="923">
        <v>388.11296909485617</v>
      </c>
      <c r="M2331" s="923">
        <f t="shared" si="36"/>
        <v>45.660349305277201</v>
      </c>
    </row>
    <row r="2332" spans="2:13" ht="75">
      <c r="B2332" s="921" t="s">
        <v>984</v>
      </c>
      <c r="C2332" s="921" t="s">
        <v>985</v>
      </c>
      <c r="D2332" s="922" t="s">
        <v>986</v>
      </c>
      <c r="E2332" s="936">
        <v>1</v>
      </c>
      <c r="F2332" s="947">
        <v>44562</v>
      </c>
      <c r="G2332" s="923">
        <v>456.60349305277197</v>
      </c>
      <c r="H2332" s="929">
        <v>8.3333333333333332E-3</v>
      </c>
      <c r="I2332" s="929">
        <v>0.15</v>
      </c>
      <c r="J2332" s="923">
        <v>388.11296909485617</v>
      </c>
      <c r="K2332" s="922">
        <v>1</v>
      </c>
      <c r="L2332" s="923">
        <v>388.11296909485617</v>
      </c>
      <c r="M2332" s="923">
        <f t="shared" si="36"/>
        <v>45.660349305277201</v>
      </c>
    </row>
    <row r="2333" spans="2:13" ht="75">
      <c r="B2333" s="921" t="s">
        <v>984</v>
      </c>
      <c r="C2333" s="921" t="s">
        <v>985</v>
      </c>
      <c r="D2333" s="922" t="s">
        <v>986</v>
      </c>
      <c r="E2333" s="936">
        <v>1</v>
      </c>
      <c r="F2333" s="947">
        <v>44562</v>
      </c>
      <c r="G2333" s="923">
        <v>1826.4139722110879</v>
      </c>
      <c r="H2333" s="929">
        <v>8.3333333333333332E-3</v>
      </c>
      <c r="I2333" s="929">
        <v>0.15</v>
      </c>
      <c r="J2333" s="923">
        <v>1552.4518763794247</v>
      </c>
      <c r="K2333" s="922">
        <v>1</v>
      </c>
      <c r="L2333" s="923">
        <v>1552.4518763794247</v>
      </c>
      <c r="M2333" s="923">
        <f t="shared" si="36"/>
        <v>182.6413972211088</v>
      </c>
    </row>
    <row r="2334" spans="2:13" ht="75">
      <c r="B2334" s="921" t="s">
        <v>988</v>
      </c>
      <c r="C2334" s="921" t="s">
        <v>985</v>
      </c>
      <c r="D2334" s="922" t="s">
        <v>986</v>
      </c>
      <c r="E2334" s="936">
        <v>1</v>
      </c>
      <c r="F2334" s="947">
        <v>44562</v>
      </c>
      <c r="G2334" s="923">
        <v>9115.9959132103195</v>
      </c>
      <c r="H2334" s="929">
        <v>8.3333333333333332E-3</v>
      </c>
      <c r="I2334" s="929">
        <v>0.15</v>
      </c>
      <c r="J2334" s="923">
        <v>7748.5965262287718</v>
      </c>
      <c r="K2334" s="922">
        <v>1</v>
      </c>
      <c r="L2334" s="923">
        <v>7748.5965262287718</v>
      </c>
      <c r="M2334" s="923">
        <f t="shared" si="36"/>
        <v>911.59959132103199</v>
      </c>
    </row>
    <row r="2335" spans="2:13" ht="75">
      <c r="B2335" s="921" t="s">
        <v>988</v>
      </c>
      <c r="C2335" s="921" t="s">
        <v>985</v>
      </c>
      <c r="D2335" s="922" t="s">
        <v>986</v>
      </c>
      <c r="E2335" s="936">
        <v>1</v>
      </c>
      <c r="F2335" s="947">
        <v>44562</v>
      </c>
      <c r="G2335" s="923">
        <v>13194.204611225461</v>
      </c>
      <c r="H2335" s="929">
        <v>8.3333333333333332E-3</v>
      </c>
      <c r="I2335" s="929">
        <v>0.15</v>
      </c>
      <c r="J2335" s="923">
        <v>11215.073919541643</v>
      </c>
      <c r="K2335" s="922">
        <v>1</v>
      </c>
      <c r="L2335" s="923">
        <v>11215.073919541643</v>
      </c>
      <c r="M2335" s="923">
        <f t="shared" si="36"/>
        <v>1319.4204611225462</v>
      </c>
    </row>
    <row r="2336" spans="2:13" ht="75">
      <c r="B2336" s="921" t="s">
        <v>988</v>
      </c>
      <c r="C2336" s="921" t="s">
        <v>985</v>
      </c>
      <c r="D2336" s="922" t="s">
        <v>986</v>
      </c>
      <c r="E2336" s="936">
        <v>1</v>
      </c>
      <c r="F2336" s="947">
        <v>44562</v>
      </c>
      <c r="G2336" s="923">
        <v>479.7892585900168</v>
      </c>
      <c r="H2336" s="929">
        <v>8.3333333333333332E-3</v>
      </c>
      <c r="I2336" s="929">
        <v>0.15</v>
      </c>
      <c r="J2336" s="923">
        <v>407.82086980151428</v>
      </c>
      <c r="K2336" s="922">
        <v>1</v>
      </c>
      <c r="L2336" s="923">
        <v>407.82086980151428</v>
      </c>
      <c r="M2336" s="923">
        <f t="shared" si="36"/>
        <v>47.978925859001684</v>
      </c>
    </row>
    <row r="2337" spans="2:13" ht="75">
      <c r="B2337" s="921" t="s">
        <v>988</v>
      </c>
      <c r="C2337" s="921" t="s">
        <v>985</v>
      </c>
      <c r="D2337" s="922" t="s">
        <v>986</v>
      </c>
      <c r="E2337" s="936">
        <v>1</v>
      </c>
      <c r="F2337" s="947">
        <v>44562</v>
      </c>
      <c r="G2337" s="923">
        <v>21910.376142277433</v>
      </c>
      <c r="H2337" s="929">
        <v>8.3333333333333332E-3</v>
      </c>
      <c r="I2337" s="929">
        <v>0.15</v>
      </c>
      <c r="J2337" s="923">
        <v>18623.819720935819</v>
      </c>
      <c r="K2337" s="922">
        <v>1</v>
      </c>
      <c r="L2337" s="923">
        <v>18623.819720935819</v>
      </c>
      <c r="M2337" s="923">
        <f t="shared" si="36"/>
        <v>2191.0376142277432</v>
      </c>
    </row>
    <row r="2338" spans="2:13" ht="75">
      <c r="B2338" s="921" t="s">
        <v>984</v>
      </c>
      <c r="C2338" s="921" t="s">
        <v>985</v>
      </c>
      <c r="D2338" s="922" t="s">
        <v>986</v>
      </c>
      <c r="E2338" s="936">
        <v>1</v>
      </c>
      <c r="F2338" s="947">
        <v>44562</v>
      </c>
      <c r="G2338" s="923">
        <v>456.60349305277197</v>
      </c>
      <c r="H2338" s="929">
        <v>8.3333333333333332E-3</v>
      </c>
      <c r="I2338" s="929">
        <v>0.15</v>
      </c>
      <c r="J2338" s="923">
        <v>388.11296909485617</v>
      </c>
      <c r="K2338" s="922">
        <v>1</v>
      </c>
      <c r="L2338" s="923">
        <v>388.11296909485617</v>
      </c>
      <c r="M2338" s="923">
        <f t="shared" si="36"/>
        <v>45.660349305277201</v>
      </c>
    </row>
    <row r="2339" spans="2:13" ht="75">
      <c r="B2339" s="921" t="s">
        <v>989</v>
      </c>
      <c r="C2339" s="921" t="s">
        <v>985</v>
      </c>
      <c r="D2339" s="922" t="s">
        <v>986</v>
      </c>
      <c r="E2339" s="936">
        <v>1</v>
      </c>
      <c r="F2339" s="947">
        <v>44562</v>
      </c>
      <c r="G2339" s="923">
        <v>2559.1030101491242</v>
      </c>
      <c r="H2339" s="929">
        <v>8.3333333333333332E-3</v>
      </c>
      <c r="I2339" s="929">
        <v>0.15</v>
      </c>
      <c r="J2339" s="923">
        <v>2175.2375586267553</v>
      </c>
      <c r="K2339" s="922">
        <v>1</v>
      </c>
      <c r="L2339" s="923">
        <v>2175.2375586267553</v>
      </c>
      <c r="M2339" s="923">
        <f t="shared" si="36"/>
        <v>255.91030101491242</v>
      </c>
    </row>
    <row r="2340" spans="2:13" ht="75">
      <c r="B2340" s="921" t="s">
        <v>988</v>
      </c>
      <c r="C2340" s="921" t="s">
        <v>985</v>
      </c>
      <c r="D2340" s="922" t="s">
        <v>986</v>
      </c>
      <c r="E2340" s="936">
        <v>1</v>
      </c>
      <c r="F2340" s="947">
        <v>44562</v>
      </c>
      <c r="G2340" s="923">
        <v>319.85950572667787</v>
      </c>
      <c r="H2340" s="929">
        <v>8.3333333333333332E-3</v>
      </c>
      <c r="I2340" s="929">
        <v>0.15</v>
      </c>
      <c r="J2340" s="923">
        <v>271.8805798676762</v>
      </c>
      <c r="K2340" s="922">
        <v>1</v>
      </c>
      <c r="L2340" s="923">
        <v>271.8805798676762</v>
      </c>
      <c r="M2340" s="923">
        <f t="shared" si="36"/>
        <v>31.98595057266779</v>
      </c>
    </row>
    <row r="2341" spans="2:13" ht="75">
      <c r="B2341" s="921" t="s">
        <v>988</v>
      </c>
      <c r="C2341" s="921" t="s">
        <v>985</v>
      </c>
      <c r="D2341" s="922" t="s">
        <v>986</v>
      </c>
      <c r="E2341" s="936">
        <v>1</v>
      </c>
      <c r="F2341" s="947">
        <v>44562</v>
      </c>
      <c r="G2341" s="923">
        <v>4877.8574623318373</v>
      </c>
      <c r="H2341" s="929">
        <v>8.3333333333333332E-3</v>
      </c>
      <c r="I2341" s="929">
        <v>0.15</v>
      </c>
      <c r="J2341" s="923">
        <v>4146.1788429820617</v>
      </c>
      <c r="K2341" s="922">
        <v>1</v>
      </c>
      <c r="L2341" s="923">
        <v>4146.1788429820617</v>
      </c>
      <c r="M2341" s="923">
        <f t="shared" si="36"/>
        <v>487.78574623318377</v>
      </c>
    </row>
    <row r="2342" spans="2:13" ht="75">
      <c r="B2342" s="921" t="s">
        <v>988</v>
      </c>
      <c r="C2342" s="921" t="s">
        <v>985</v>
      </c>
      <c r="D2342" s="922" t="s">
        <v>986</v>
      </c>
      <c r="E2342" s="936">
        <v>1</v>
      </c>
      <c r="F2342" s="947">
        <v>44562</v>
      </c>
      <c r="G2342" s="923">
        <v>25828.655087429237</v>
      </c>
      <c r="H2342" s="929">
        <v>8.3333333333333332E-3</v>
      </c>
      <c r="I2342" s="929">
        <v>0.15</v>
      </c>
      <c r="J2342" s="923">
        <v>21954.356824314851</v>
      </c>
      <c r="K2342" s="922">
        <v>1</v>
      </c>
      <c r="L2342" s="923">
        <v>21954.356824314851</v>
      </c>
      <c r="M2342" s="923">
        <f t="shared" si="36"/>
        <v>2582.8655087429238</v>
      </c>
    </row>
    <row r="2343" spans="2:13" ht="75">
      <c r="B2343" s="921" t="s">
        <v>988</v>
      </c>
      <c r="C2343" s="921" t="s">
        <v>985</v>
      </c>
      <c r="D2343" s="922" t="s">
        <v>986</v>
      </c>
      <c r="E2343" s="936">
        <v>1</v>
      </c>
      <c r="F2343" s="947">
        <v>44562</v>
      </c>
      <c r="G2343" s="923">
        <v>35104.580753502894</v>
      </c>
      <c r="H2343" s="929">
        <v>8.3333333333333332E-3</v>
      </c>
      <c r="I2343" s="929">
        <v>0.15</v>
      </c>
      <c r="J2343" s="923">
        <v>29838.893640477461</v>
      </c>
      <c r="K2343" s="922">
        <v>1</v>
      </c>
      <c r="L2343" s="923">
        <v>29838.893640477461</v>
      </c>
      <c r="M2343" s="923">
        <f t="shared" si="36"/>
        <v>3510.4580753502896</v>
      </c>
    </row>
    <row r="2344" spans="2:13" ht="75">
      <c r="B2344" s="921" t="s">
        <v>988</v>
      </c>
      <c r="C2344" s="921" t="s">
        <v>985</v>
      </c>
      <c r="D2344" s="922" t="s">
        <v>986</v>
      </c>
      <c r="E2344" s="936">
        <v>1</v>
      </c>
      <c r="F2344" s="947">
        <v>44562</v>
      </c>
      <c r="G2344" s="923">
        <v>6317.225238101888</v>
      </c>
      <c r="H2344" s="929">
        <v>8.3333333333333332E-3</v>
      </c>
      <c r="I2344" s="929">
        <v>0.15</v>
      </c>
      <c r="J2344" s="923">
        <v>5369.6414523866051</v>
      </c>
      <c r="K2344" s="922">
        <v>1</v>
      </c>
      <c r="L2344" s="923">
        <v>5369.6414523866051</v>
      </c>
      <c r="M2344" s="923">
        <f t="shared" si="36"/>
        <v>631.72252381018882</v>
      </c>
    </row>
    <row r="2345" spans="2:13" ht="75">
      <c r="B2345" s="921" t="s">
        <v>984</v>
      </c>
      <c r="C2345" s="921" t="s">
        <v>985</v>
      </c>
      <c r="D2345" s="922" t="s">
        <v>986</v>
      </c>
      <c r="E2345" s="936">
        <v>1</v>
      </c>
      <c r="F2345" s="947">
        <v>44562</v>
      </c>
      <c r="G2345" s="923">
        <v>456.60349305277197</v>
      </c>
      <c r="H2345" s="929">
        <v>8.3333333333333332E-3</v>
      </c>
      <c r="I2345" s="929">
        <v>0.15</v>
      </c>
      <c r="J2345" s="923">
        <v>388.11296909485617</v>
      </c>
      <c r="K2345" s="922">
        <v>1</v>
      </c>
      <c r="L2345" s="923">
        <v>388.11296909485617</v>
      </c>
      <c r="M2345" s="923">
        <f t="shared" si="36"/>
        <v>45.660349305277201</v>
      </c>
    </row>
    <row r="2346" spans="2:13" ht="75">
      <c r="B2346" s="921" t="s">
        <v>987</v>
      </c>
      <c r="C2346" s="921" t="s">
        <v>985</v>
      </c>
      <c r="D2346" s="922" t="s">
        <v>986</v>
      </c>
      <c r="E2346" s="936">
        <v>1</v>
      </c>
      <c r="F2346" s="947">
        <v>44562</v>
      </c>
      <c r="G2346" s="923">
        <v>5940.3844851878011</v>
      </c>
      <c r="H2346" s="929">
        <v>8.3333333333333332E-3</v>
      </c>
      <c r="I2346" s="929">
        <v>0.15</v>
      </c>
      <c r="J2346" s="923">
        <v>5049.3268124096312</v>
      </c>
      <c r="K2346" s="922">
        <v>1</v>
      </c>
      <c r="L2346" s="923">
        <v>5049.3268124096312</v>
      </c>
      <c r="M2346" s="923">
        <f t="shared" si="36"/>
        <v>594.03844851878011</v>
      </c>
    </row>
    <row r="2347" spans="2:13" ht="75">
      <c r="B2347" s="921" t="s">
        <v>987</v>
      </c>
      <c r="C2347" s="921" t="s">
        <v>985</v>
      </c>
      <c r="D2347" s="922" t="s">
        <v>986</v>
      </c>
      <c r="E2347" s="936">
        <v>1</v>
      </c>
      <c r="F2347" s="947">
        <v>44562</v>
      </c>
      <c r="G2347" s="923">
        <v>1485.0961212969503</v>
      </c>
      <c r="H2347" s="929">
        <v>8.3333333333333332E-3</v>
      </c>
      <c r="I2347" s="929">
        <v>0.15</v>
      </c>
      <c r="J2347" s="923">
        <v>1262.3317031024078</v>
      </c>
      <c r="K2347" s="922">
        <v>1</v>
      </c>
      <c r="L2347" s="923">
        <v>1262.3317031024078</v>
      </c>
      <c r="M2347" s="923">
        <f t="shared" si="36"/>
        <v>148.50961212969503</v>
      </c>
    </row>
    <row r="2348" spans="2:13" ht="75">
      <c r="B2348" s="921" t="s">
        <v>989</v>
      </c>
      <c r="C2348" s="921" t="s">
        <v>985</v>
      </c>
      <c r="D2348" s="922" t="s">
        <v>986</v>
      </c>
      <c r="E2348" s="936">
        <v>1</v>
      </c>
      <c r="F2348" s="947">
        <v>44562</v>
      </c>
      <c r="G2348" s="923">
        <v>2559.1030101491242</v>
      </c>
      <c r="H2348" s="929">
        <v>8.3333333333333332E-3</v>
      </c>
      <c r="I2348" s="929">
        <v>0.15</v>
      </c>
      <c r="J2348" s="923">
        <v>2175.2375586267553</v>
      </c>
      <c r="K2348" s="922">
        <v>1</v>
      </c>
      <c r="L2348" s="923">
        <v>2175.2375586267553</v>
      </c>
      <c r="M2348" s="923">
        <f t="shared" si="36"/>
        <v>255.91030101491242</v>
      </c>
    </row>
    <row r="2349" spans="2:13" ht="75">
      <c r="B2349" s="921" t="s">
        <v>989</v>
      </c>
      <c r="C2349" s="921" t="s">
        <v>985</v>
      </c>
      <c r="D2349" s="922" t="s">
        <v>986</v>
      </c>
      <c r="E2349" s="936">
        <v>1</v>
      </c>
      <c r="F2349" s="947">
        <v>44562</v>
      </c>
      <c r="G2349" s="923">
        <v>2559.1030101491242</v>
      </c>
      <c r="H2349" s="929">
        <v>8.3333333333333332E-3</v>
      </c>
      <c r="I2349" s="929">
        <v>0.15</v>
      </c>
      <c r="J2349" s="923">
        <v>2175.2375586267553</v>
      </c>
      <c r="K2349" s="922">
        <v>1</v>
      </c>
      <c r="L2349" s="923">
        <v>2175.2375586267553</v>
      </c>
      <c r="M2349" s="923">
        <f t="shared" si="36"/>
        <v>255.91030101491242</v>
      </c>
    </row>
    <row r="2350" spans="2:13" ht="75">
      <c r="B2350" s="921" t="s">
        <v>989</v>
      </c>
      <c r="C2350" s="921" t="s">
        <v>985</v>
      </c>
      <c r="D2350" s="922" t="s">
        <v>986</v>
      </c>
      <c r="E2350" s="936">
        <v>1</v>
      </c>
      <c r="F2350" s="947">
        <v>44562</v>
      </c>
      <c r="G2350" s="923">
        <v>5118.2060202982484</v>
      </c>
      <c r="H2350" s="929">
        <v>8.3333333333333332E-3</v>
      </c>
      <c r="I2350" s="929">
        <v>0.15</v>
      </c>
      <c r="J2350" s="923">
        <v>4350.4751172535107</v>
      </c>
      <c r="K2350" s="922">
        <v>1</v>
      </c>
      <c r="L2350" s="923">
        <v>4350.4751172535107</v>
      </c>
      <c r="M2350" s="923">
        <f t="shared" si="36"/>
        <v>511.82060202982484</v>
      </c>
    </row>
    <row r="2351" spans="2:13" ht="75">
      <c r="B2351" s="921" t="s">
        <v>989</v>
      </c>
      <c r="C2351" s="921" t="s">
        <v>985</v>
      </c>
      <c r="D2351" s="922" t="s">
        <v>986</v>
      </c>
      <c r="E2351" s="936">
        <v>1</v>
      </c>
      <c r="F2351" s="947">
        <v>44562</v>
      </c>
      <c r="G2351" s="923">
        <v>2559.1030101491242</v>
      </c>
      <c r="H2351" s="929">
        <v>8.3333333333333332E-3</v>
      </c>
      <c r="I2351" s="929">
        <v>0.15</v>
      </c>
      <c r="J2351" s="923">
        <v>2175.2375586267553</v>
      </c>
      <c r="K2351" s="922">
        <v>1</v>
      </c>
      <c r="L2351" s="923">
        <v>2175.2375586267553</v>
      </c>
      <c r="M2351" s="923">
        <f t="shared" si="36"/>
        <v>255.91030101491242</v>
      </c>
    </row>
    <row r="2352" spans="2:13" ht="75">
      <c r="B2352" s="921" t="s">
        <v>988</v>
      </c>
      <c r="C2352" s="921" t="s">
        <v>985</v>
      </c>
      <c r="D2352" s="922" t="s">
        <v>986</v>
      </c>
      <c r="E2352" s="936">
        <v>1</v>
      </c>
      <c r="F2352" s="947">
        <v>44562</v>
      </c>
      <c r="G2352" s="923">
        <v>559.75413502168624</v>
      </c>
      <c r="H2352" s="929">
        <v>8.3333333333333332E-3</v>
      </c>
      <c r="I2352" s="929">
        <v>0.15</v>
      </c>
      <c r="J2352" s="923">
        <v>475.79101476843329</v>
      </c>
      <c r="K2352" s="922">
        <v>1</v>
      </c>
      <c r="L2352" s="923">
        <v>475.79101476843329</v>
      </c>
      <c r="M2352" s="923">
        <f t="shared" si="36"/>
        <v>55.975413502168628</v>
      </c>
    </row>
    <row r="2353" spans="2:13" ht="75">
      <c r="B2353" s="921" t="s">
        <v>988</v>
      </c>
      <c r="C2353" s="921" t="s">
        <v>985</v>
      </c>
      <c r="D2353" s="922" t="s">
        <v>986</v>
      </c>
      <c r="E2353" s="936">
        <v>1</v>
      </c>
      <c r="F2353" s="947">
        <v>44562</v>
      </c>
      <c r="G2353" s="923">
        <v>559.75413502168624</v>
      </c>
      <c r="H2353" s="929">
        <v>8.3333333333333332E-3</v>
      </c>
      <c r="I2353" s="929">
        <v>0.15</v>
      </c>
      <c r="J2353" s="923">
        <v>475.79101476843329</v>
      </c>
      <c r="K2353" s="922">
        <v>1</v>
      </c>
      <c r="L2353" s="923">
        <v>475.79101476843329</v>
      </c>
      <c r="M2353" s="923">
        <f t="shared" si="36"/>
        <v>55.975413502168628</v>
      </c>
    </row>
    <row r="2354" spans="2:13" ht="75">
      <c r="B2354" s="921" t="s">
        <v>988</v>
      </c>
      <c r="C2354" s="921" t="s">
        <v>985</v>
      </c>
      <c r="D2354" s="922" t="s">
        <v>986</v>
      </c>
      <c r="E2354" s="936">
        <v>1</v>
      </c>
      <c r="F2354" s="947">
        <v>44562</v>
      </c>
      <c r="G2354" s="923">
        <v>319.85950572667787</v>
      </c>
      <c r="H2354" s="929">
        <v>8.3333333333333332E-3</v>
      </c>
      <c r="I2354" s="929">
        <v>0.15</v>
      </c>
      <c r="J2354" s="923">
        <v>271.8805798676762</v>
      </c>
      <c r="K2354" s="922">
        <v>1</v>
      </c>
      <c r="L2354" s="923">
        <v>271.8805798676762</v>
      </c>
      <c r="M2354" s="923">
        <f t="shared" si="36"/>
        <v>31.98595057266779</v>
      </c>
    </row>
    <row r="2355" spans="2:13" ht="75">
      <c r="B2355" s="921" t="s">
        <v>988</v>
      </c>
      <c r="C2355" s="921" t="s">
        <v>985</v>
      </c>
      <c r="D2355" s="922" t="s">
        <v>986</v>
      </c>
      <c r="E2355" s="936">
        <v>1</v>
      </c>
      <c r="F2355" s="947">
        <v>44562</v>
      </c>
      <c r="G2355" s="923">
        <v>479.7892585900168</v>
      </c>
      <c r="H2355" s="929">
        <v>8.3333333333333332E-3</v>
      </c>
      <c r="I2355" s="929">
        <v>0.15</v>
      </c>
      <c r="J2355" s="923">
        <v>407.82086980151428</v>
      </c>
      <c r="K2355" s="922">
        <v>1</v>
      </c>
      <c r="L2355" s="923">
        <v>407.82086980151428</v>
      </c>
      <c r="M2355" s="923">
        <f t="shared" si="36"/>
        <v>47.978925859001684</v>
      </c>
    </row>
    <row r="2356" spans="2:13" ht="75">
      <c r="B2356" s="921" t="s">
        <v>984</v>
      </c>
      <c r="C2356" s="921" t="s">
        <v>985</v>
      </c>
      <c r="D2356" s="922" t="s">
        <v>986</v>
      </c>
      <c r="E2356" s="936">
        <v>1</v>
      </c>
      <c r="F2356" s="947">
        <v>44562</v>
      </c>
      <c r="G2356" s="923">
        <v>2283.0174652638598</v>
      </c>
      <c r="H2356" s="929">
        <v>8.3333333333333332E-3</v>
      </c>
      <c r="I2356" s="929">
        <v>0.15</v>
      </c>
      <c r="J2356" s="923">
        <v>1940.5648454742809</v>
      </c>
      <c r="K2356" s="922">
        <v>1</v>
      </c>
      <c r="L2356" s="923">
        <v>1940.5648454742809</v>
      </c>
      <c r="M2356" s="923">
        <f t="shared" si="36"/>
        <v>228.30174652638598</v>
      </c>
    </row>
    <row r="2357" spans="2:13" ht="75">
      <c r="B2357" s="921" t="s">
        <v>984</v>
      </c>
      <c r="C2357" s="921" t="s">
        <v>985</v>
      </c>
      <c r="D2357" s="922" t="s">
        <v>986</v>
      </c>
      <c r="E2357" s="936">
        <v>1</v>
      </c>
      <c r="F2357" s="947">
        <v>44562</v>
      </c>
      <c r="G2357" s="923">
        <v>456.60349305277197</v>
      </c>
      <c r="H2357" s="929">
        <v>8.3333333333333332E-3</v>
      </c>
      <c r="I2357" s="929">
        <v>0.15</v>
      </c>
      <c r="J2357" s="923">
        <v>388.11296909485617</v>
      </c>
      <c r="K2357" s="922">
        <v>1</v>
      </c>
      <c r="L2357" s="923">
        <v>388.11296909485617</v>
      </c>
      <c r="M2357" s="923">
        <f t="shared" si="36"/>
        <v>45.660349305277201</v>
      </c>
    </row>
    <row r="2358" spans="2:13" ht="75">
      <c r="B2358" s="921" t="s">
        <v>984</v>
      </c>
      <c r="C2358" s="921" t="s">
        <v>985</v>
      </c>
      <c r="D2358" s="922" t="s">
        <v>986</v>
      </c>
      <c r="E2358" s="936">
        <v>1</v>
      </c>
      <c r="F2358" s="947">
        <v>44562</v>
      </c>
      <c r="G2358" s="923">
        <v>913.20698610554393</v>
      </c>
      <c r="H2358" s="929">
        <v>8.3333333333333332E-3</v>
      </c>
      <c r="I2358" s="929">
        <v>0.15</v>
      </c>
      <c r="J2358" s="923">
        <v>776.22593818971234</v>
      </c>
      <c r="K2358" s="922">
        <v>1</v>
      </c>
      <c r="L2358" s="923">
        <v>776.22593818971234</v>
      </c>
      <c r="M2358" s="923">
        <f t="shared" si="36"/>
        <v>91.320698610554402</v>
      </c>
    </row>
    <row r="2359" spans="2:13" ht="75">
      <c r="B2359" s="921" t="s">
        <v>987</v>
      </c>
      <c r="C2359" s="921" t="s">
        <v>985</v>
      </c>
      <c r="D2359" s="922" t="s">
        <v>986</v>
      </c>
      <c r="E2359" s="936">
        <v>1</v>
      </c>
      <c r="F2359" s="947">
        <v>44562</v>
      </c>
      <c r="G2359" s="923">
        <v>2970.1922425939006</v>
      </c>
      <c r="H2359" s="929">
        <v>8.3333333333333332E-3</v>
      </c>
      <c r="I2359" s="929">
        <v>0.15</v>
      </c>
      <c r="J2359" s="923">
        <v>2524.6634062048156</v>
      </c>
      <c r="K2359" s="922">
        <v>1</v>
      </c>
      <c r="L2359" s="923">
        <v>2524.6634062048156</v>
      </c>
      <c r="M2359" s="923">
        <f t="shared" si="36"/>
        <v>297.01922425939006</v>
      </c>
    </row>
    <row r="2360" spans="2:13" ht="75">
      <c r="B2360" s="921" t="s">
        <v>987</v>
      </c>
      <c r="C2360" s="921" t="s">
        <v>985</v>
      </c>
      <c r="D2360" s="922" t="s">
        <v>986</v>
      </c>
      <c r="E2360" s="936">
        <v>1</v>
      </c>
      <c r="F2360" s="947">
        <v>44562</v>
      </c>
      <c r="G2360" s="923">
        <v>4455.2883638908506</v>
      </c>
      <c r="H2360" s="929">
        <v>8.3333333333333332E-3</v>
      </c>
      <c r="I2360" s="929">
        <v>0.15</v>
      </c>
      <c r="J2360" s="923">
        <v>3786.9951093072232</v>
      </c>
      <c r="K2360" s="922">
        <v>1</v>
      </c>
      <c r="L2360" s="923">
        <v>3786.9951093072232</v>
      </c>
      <c r="M2360" s="923">
        <f t="shared" si="36"/>
        <v>445.52883638908509</v>
      </c>
    </row>
    <row r="2361" spans="2:13" ht="75">
      <c r="B2361" s="921" t="s">
        <v>987</v>
      </c>
      <c r="C2361" s="921" t="s">
        <v>985</v>
      </c>
      <c r="D2361" s="922" t="s">
        <v>986</v>
      </c>
      <c r="E2361" s="936">
        <v>1</v>
      </c>
      <c r="F2361" s="947">
        <v>44562</v>
      </c>
      <c r="G2361" s="923">
        <v>4455.2883638908506</v>
      </c>
      <c r="H2361" s="929">
        <v>8.3333333333333332E-3</v>
      </c>
      <c r="I2361" s="929">
        <v>0.15</v>
      </c>
      <c r="J2361" s="923">
        <v>3786.9951093072232</v>
      </c>
      <c r="K2361" s="922">
        <v>1</v>
      </c>
      <c r="L2361" s="923">
        <v>3786.9951093072232</v>
      </c>
      <c r="M2361" s="923">
        <f t="shared" si="36"/>
        <v>445.52883638908509</v>
      </c>
    </row>
    <row r="2362" spans="2:13" ht="75">
      <c r="B2362" s="921" t="s">
        <v>992</v>
      </c>
      <c r="C2362" s="921" t="s">
        <v>985</v>
      </c>
      <c r="D2362" s="922" t="s">
        <v>986</v>
      </c>
      <c r="E2362" s="936">
        <v>1</v>
      </c>
      <c r="F2362" s="947">
        <v>44562</v>
      </c>
      <c r="G2362" s="923">
        <v>2221.5984914920018</v>
      </c>
      <c r="H2362" s="929">
        <v>8.3333333333333332E-3</v>
      </c>
      <c r="I2362" s="929">
        <v>0.15</v>
      </c>
      <c r="J2362" s="923">
        <v>1888.3587177682016</v>
      </c>
      <c r="K2362" s="922">
        <v>1</v>
      </c>
      <c r="L2362" s="923">
        <v>1888.3587177682016</v>
      </c>
      <c r="M2362" s="923">
        <f t="shared" si="36"/>
        <v>222.1598491492002</v>
      </c>
    </row>
    <row r="2363" spans="2:13" ht="75">
      <c r="B2363" s="921" t="s">
        <v>988</v>
      </c>
      <c r="C2363" s="921" t="s">
        <v>985</v>
      </c>
      <c r="D2363" s="922" t="s">
        <v>986</v>
      </c>
      <c r="E2363" s="936">
        <v>1</v>
      </c>
      <c r="F2363" s="947">
        <v>44562</v>
      </c>
      <c r="G2363" s="923">
        <v>55095.799861420266</v>
      </c>
      <c r="H2363" s="929">
        <v>8.3333333333333332E-3</v>
      </c>
      <c r="I2363" s="929">
        <v>0.15</v>
      </c>
      <c r="J2363" s="923">
        <v>46831.429882207231</v>
      </c>
      <c r="K2363" s="922">
        <v>1</v>
      </c>
      <c r="L2363" s="923">
        <v>46831.429882207231</v>
      </c>
      <c r="M2363" s="923">
        <f t="shared" si="36"/>
        <v>5509.5799861420273</v>
      </c>
    </row>
    <row r="2364" spans="2:13" ht="75">
      <c r="B2364" s="921" t="s">
        <v>988</v>
      </c>
      <c r="C2364" s="921" t="s">
        <v>985</v>
      </c>
      <c r="D2364" s="922" t="s">
        <v>986</v>
      </c>
      <c r="E2364" s="936">
        <v>1</v>
      </c>
      <c r="F2364" s="947">
        <v>44562</v>
      </c>
      <c r="G2364" s="923">
        <v>44300.541543144886</v>
      </c>
      <c r="H2364" s="929">
        <v>8.3333333333333332E-3</v>
      </c>
      <c r="I2364" s="929">
        <v>0.15</v>
      </c>
      <c r="J2364" s="923">
        <v>37655.460311673152</v>
      </c>
      <c r="K2364" s="922">
        <v>1</v>
      </c>
      <c r="L2364" s="923">
        <v>37655.460311673152</v>
      </c>
      <c r="M2364" s="923">
        <f t="shared" si="36"/>
        <v>4430.0541543144891</v>
      </c>
    </row>
    <row r="2365" spans="2:13" ht="75">
      <c r="B2365" s="921" t="s">
        <v>988</v>
      </c>
      <c r="C2365" s="921" t="s">
        <v>985</v>
      </c>
      <c r="D2365" s="922" t="s">
        <v>986</v>
      </c>
      <c r="E2365" s="936">
        <v>1</v>
      </c>
      <c r="F2365" s="947">
        <v>44562</v>
      </c>
      <c r="G2365" s="923">
        <v>72448.17804709253</v>
      </c>
      <c r="H2365" s="929">
        <v>8.3333333333333332E-3</v>
      </c>
      <c r="I2365" s="929">
        <v>0.15</v>
      </c>
      <c r="J2365" s="923">
        <v>61580.951340028652</v>
      </c>
      <c r="K2365" s="922">
        <v>1</v>
      </c>
      <c r="L2365" s="923">
        <v>61580.951340028652</v>
      </c>
      <c r="M2365" s="923">
        <f t="shared" si="36"/>
        <v>7244.8178047092533</v>
      </c>
    </row>
    <row r="2366" spans="2:13" ht="75">
      <c r="B2366" s="921" t="s">
        <v>988</v>
      </c>
      <c r="C2366" s="921" t="s">
        <v>985</v>
      </c>
      <c r="D2366" s="922" t="s">
        <v>986</v>
      </c>
      <c r="E2366" s="936">
        <v>1</v>
      </c>
      <c r="F2366" s="947">
        <v>44562</v>
      </c>
      <c r="G2366" s="923">
        <v>35664.33488852458</v>
      </c>
      <c r="H2366" s="929">
        <v>8.3333333333333332E-3</v>
      </c>
      <c r="I2366" s="929">
        <v>0.15</v>
      </c>
      <c r="J2366" s="923">
        <v>30314.684655245892</v>
      </c>
      <c r="K2366" s="922">
        <v>1</v>
      </c>
      <c r="L2366" s="923">
        <v>30314.684655245892</v>
      </c>
      <c r="M2366" s="923">
        <f t="shared" si="36"/>
        <v>3566.4334888524581</v>
      </c>
    </row>
    <row r="2367" spans="2:13" ht="75">
      <c r="B2367" s="921" t="s">
        <v>984</v>
      </c>
      <c r="C2367" s="921" t="s">
        <v>985</v>
      </c>
      <c r="D2367" s="922" t="s">
        <v>986</v>
      </c>
      <c r="E2367" s="936">
        <v>1</v>
      </c>
      <c r="F2367" s="947">
        <v>44562</v>
      </c>
      <c r="G2367" s="923">
        <v>456.60349305277197</v>
      </c>
      <c r="H2367" s="929">
        <v>8.3333333333333332E-3</v>
      </c>
      <c r="I2367" s="929">
        <v>0.15</v>
      </c>
      <c r="J2367" s="923">
        <v>388.11296909485617</v>
      </c>
      <c r="K2367" s="922">
        <v>1</v>
      </c>
      <c r="L2367" s="923">
        <v>388.11296909485617</v>
      </c>
      <c r="M2367" s="923">
        <f t="shared" si="36"/>
        <v>45.660349305277201</v>
      </c>
    </row>
    <row r="2368" spans="2:13" ht="75">
      <c r="B2368" s="921" t="s">
        <v>984</v>
      </c>
      <c r="C2368" s="921" t="s">
        <v>985</v>
      </c>
      <c r="D2368" s="922" t="s">
        <v>986</v>
      </c>
      <c r="E2368" s="936">
        <v>1</v>
      </c>
      <c r="F2368" s="947">
        <v>44562</v>
      </c>
      <c r="G2368" s="923">
        <v>456.60349305277197</v>
      </c>
      <c r="H2368" s="929">
        <v>8.3333333333333332E-3</v>
      </c>
      <c r="I2368" s="929">
        <v>0.15</v>
      </c>
      <c r="J2368" s="923">
        <v>388.11296909485617</v>
      </c>
      <c r="K2368" s="922">
        <v>1</v>
      </c>
      <c r="L2368" s="923">
        <v>388.11296909485617</v>
      </c>
      <c r="M2368" s="923">
        <f t="shared" si="36"/>
        <v>45.660349305277201</v>
      </c>
    </row>
    <row r="2369" spans="2:13" ht="75">
      <c r="B2369" s="921" t="s">
        <v>984</v>
      </c>
      <c r="C2369" s="921" t="s">
        <v>985</v>
      </c>
      <c r="D2369" s="922" t="s">
        <v>986</v>
      </c>
      <c r="E2369" s="936">
        <v>1</v>
      </c>
      <c r="F2369" s="947">
        <v>44562</v>
      </c>
      <c r="G2369" s="923">
        <v>913.20698610554393</v>
      </c>
      <c r="H2369" s="929">
        <v>8.3333333333333332E-3</v>
      </c>
      <c r="I2369" s="929">
        <v>0.15</v>
      </c>
      <c r="J2369" s="923">
        <v>776.22593818971234</v>
      </c>
      <c r="K2369" s="922">
        <v>1</v>
      </c>
      <c r="L2369" s="923">
        <v>776.22593818971234</v>
      </c>
      <c r="M2369" s="923">
        <f t="shared" si="36"/>
        <v>91.320698610554402</v>
      </c>
    </row>
    <row r="2370" spans="2:13" ht="75">
      <c r="B2370" s="921" t="s">
        <v>992</v>
      </c>
      <c r="C2370" s="921" t="s">
        <v>985</v>
      </c>
      <c r="D2370" s="922" t="s">
        <v>986</v>
      </c>
      <c r="E2370" s="936">
        <v>1</v>
      </c>
      <c r="F2370" s="947">
        <v>44562</v>
      </c>
      <c r="G2370" s="923">
        <v>11107.992457460008</v>
      </c>
      <c r="H2370" s="929">
        <v>8.3333333333333332E-3</v>
      </c>
      <c r="I2370" s="929">
        <v>0.15</v>
      </c>
      <c r="J2370" s="923">
        <v>9441.7935888410066</v>
      </c>
      <c r="K2370" s="922">
        <v>1</v>
      </c>
      <c r="L2370" s="923">
        <v>9441.7935888410066</v>
      </c>
      <c r="M2370" s="923">
        <f t="shared" si="36"/>
        <v>1110.7992457460009</v>
      </c>
    </row>
    <row r="2371" spans="2:13" ht="75">
      <c r="B2371" s="921" t="s">
        <v>991</v>
      </c>
      <c r="C2371" s="921" t="s">
        <v>985</v>
      </c>
      <c r="D2371" s="922" t="s">
        <v>986</v>
      </c>
      <c r="E2371" s="936">
        <v>1</v>
      </c>
      <c r="F2371" s="947">
        <v>44562</v>
      </c>
      <c r="G2371" s="923">
        <v>3671.3612929430783</v>
      </c>
      <c r="H2371" s="929">
        <v>8.3333333333333332E-3</v>
      </c>
      <c r="I2371" s="929">
        <v>0.15</v>
      </c>
      <c r="J2371" s="923">
        <v>3120.6570990016166</v>
      </c>
      <c r="K2371" s="922">
        <v>1</v>
      </c>
      <c r="L2371" s="923">
        <v>3120.6570990016166</v>
      </c>
      <c r="M2371" s="923">
        <f t="shared" si="36"/>
        <v>367.13612929430786</v>
      </c>
    </row>
    <row r="2372" spans="2:13" ht="75">
      <c r="B2372" s="921" t="s">
        <v>988</v>
      </c>
      <c r="C2372" s="921" t="s">
        <v>985</v>
      </c>
      <c r="D2372" s="922" t="s">
        <v>986</v>
      </c>
      <c r="E2372" s="936">
        <v>1</v>
      </c>
      <c r="F2372" s="947">
        <v>44562</v>
      </c>
      <c r="G2372" s="923">
        <v>12634.450476203776</v>
      </c>
      <c r="H2372" s="929">
        <v>8.3333333333333332E-3</v>
      </c>
      <c r="I2372" s="929">
        <v>0.15</v>
      </c>
      <c r="J2372" s="923">
        <v>10739.28290477321</v>
      </c>
      <c r="K2372" s="922">
        <v>1</v>
      </c>
      <c r="L2372" s="923">
        <v>10739.28290477321</v>
      </c>
      <c r="M2372" s="923">
        <f t="shared" si="36"/>
        <v>1263.4450476203776</v>
      </c>
    </row>
    <row r="2373" spans="2:13" ht="75">
      <c r="B2373" s="921" t="s">
        <v>988</v>
      </c>
      <c r="C2373" s="921" t="s">
        <v>985</v>
      </c>
      <c r="D2373" s="922" t="s">
        <v>986</v>
      </c>
      <c r="E2373" s="936">
        <v>1</v>
      </c>
      <c r="F2373" s="947">
        <v>44562</v>
      </c>
      <c r="G2373" s="923">
        <v>22949.919535889137</v>
      </c>
      <c r="H2373" s="929">
        <v>8.3333333333333332E-3</v>
      </c>
      <c r="I2373" s="929">
        <v>0.15</v>
      </c>
      <c r="J2373" s="923">
        <v>19507.431605505768</v>
      </c>
      <c r="K2373" s="922">
        <v>1</v>
      </c>
      <c r="L2373" s="923">
        <v>19507.431605505768</v>
      </c>
      <c r="M2373" s="923">
        <f t="shared" si="36"/>
        <v>2294.9919535889139</v>
      </c>
    </row>
    <row r="2374" spans="2:13" ht="75">
      <c r="B2374" s="921" t="s">
        <v>988</v>
      </c>
      <c r="C2374" s="921" t="s">
        <v>985</v>
      </c>
      <c r="D2374" s="922" t="s">
        <v>986</v>
      </c>
      <c r="E2374" s="936">
        <v>1</v>
      </c>
      <c r="F2374" s="947">
        <v>44562</v>
      </c>
      <c r="G2374" s="923">
        <v>14313.712881268835</v>
      </c>
      <c r="H2374" s="929">
        <v>8.3333333333333332E-3</v>
      </c>
      <c r="I2374" s="929">
        <v>0.15</v>
      </c>
      <c r="J2374" s="923">
        <v>12166.655949078509</v>
      </c>
      <c r="K2374" s="922">
        <v>1</v>
      </c>
      <c r="L2374" s="923">
        <v>12166.655949078509</v>
      </c>
      <c r="M2374" s="923">
        <f t="shared" si="36"/>
        <v>1431.3712881268837</v>
      </c>
    </row>
    <row r="2375" spans="2:13" ht="75">
      <c r="B2375" s="921" t="s">
        <v>988</v>
      </c>
      <c r="C2375" s="921" t="s">
        <v>985</v>
      </c>
      <c r="D2375" s="922" t="s">
        <v>986</v>
      </c>
      <c r="E2375" s="936">
        <v>1</v>
      </c>
      <c r="F2375" s="947">
        <v>44562</v>
      </c>
      <c r="G2375" s="923">
        <v>68449.93422550906</v>
      </c>
      <c r="H2375" s="929">
        <v>8.3333333333333332E-3</v>
      </c>
      <c r="I2375" s="929">
        <v>0.15</v>
      </c>
      <c r="J2375" s="923">
        <v>58182.444091682701</v>
      </c>
      <c r="K2375" s="922">
        <v>1</v>
      </c>
      <c r="L2375" s="923">
        <v>58182.444091682701</v>
      </c>
      <c r="M2375" s="923">
        <f t="shared" si="36"/>
        <v>6844.993422550906</v>
      </c>
    </row>
    <row r="2376" spans="2:13" ht="75">
      <c r="B2376" s="921" t="s">
        <v>988</v>
      </c>
      <c r="C2376" s="921" t="s">
        <v>985</v>
      </c>
      <c r="D2376" s="922" t="s">
        <v>986</v>
      </c>
      <c r="E2376" s="936">
        <v>1</v>
      </c>
      <c r="F2376" s="947">
        <v>44562</v>
      </c>
      <c r="G2376" s="923">
        <v>79.964876431669467</v>
      </c>
      <c r="H2376" s="929">
        <v>8.3333333333333332E-3</v>
      </c>
      <c r="I2376" s="929">
        <v>0.15</v>
      </c>
      <c r="J2376" s="923">
        <v>67.970144966919051</v>
      </c>
      <c r="K2376" s="922">
        <v>1</v>
      </c>
      <c r="L2376" s="923">
        <v>67.970144966919051</v>
      </c>
      <c r="M2376" s="923">
        <f t="shared" si="36"/>
        <v>7.9964876431669474</v>
      </c>
    </row>
    <row r="2377" spans="2:13" ht="75">
      <c r="B2377" s="921" t="s">
        <v>988</v>
      </c>
      <c r="C2377" s="921" t="s">
        <v>985</v>
      </c>
      <c r="D2377" s="922" t="s">
        <v>986</v>
      </c>
      <c r="E2377" s="936">
        <v>1</v>
      </c>
      <c r="F2377" s="947">
        <v>44562</v>
      </c>
      <c r="G2377" s="923">
        <v>799.64876431669472</v>
      </c>
      <c r="H2377" s="929">
        <v>8.3333333333333332E-3</v>
      </c>
      <c r="I2377" s="929">
        <v>0.15</v>
      </c>
      <c r="J2377" s="923">
        <v>679.70144966919054</v>
      </c>
      <c r="K2377" s="922">
        <v>1</v>
      </c>
      <c r="L2377" s="923">
        <v>679.70144966919054</v>
      </c>
      <c r="M2377" s="923">
        <f t="shared" si="36"/>
        <v>79.964876431669481</v>
      </c>
    </row>
    <row r="2378" spans="2:13" ht="75">
      <c r="B2378" s="921" t="s">
        <v>988</v>
      </c>
      <c r="C2378" s="921" t="s">
        <v>985</v>
      </c>
      <c r="D2378" s="922" t="s">
        <v>986</v>
      </c>
      <c r="E2378" s="936">
        <v>1</v>
      </c>
      <c r="F2378" s="947">
        <v>44562</v>
      </c>
      <c r="G2378" s="923">
        <v>79.964876431669467</v>
      </c>
      <c r="H2378" s="929">
        <v>8.3333333333333332E-3</v>
      </c>
      <c r="I2378" s="929">
        <v>0.15</v>
      </c>
      <c r="J2378" s="923">
        <v>67.970144966919051</v>
      </c>
      <c r="K2378" s="922">
        <v>1</v>
      </c>
      <c r="L2378" s="923">
        <v>67.970144966919051</v>
      </c>
      <c r="M2378" s="923">
        <f t="shared" si="36"/>
        <v>7.9964876431669474</v>
      </c>
    </row>
    <row r="2379" spans="2:13" ht="75">
      <c r="B2379" s="921" t="s">
        <v>988</v>
      </c>
      <c r="C2379" s="921" t="s">
        <v>985</v>
      </c>
      <c r="D2379" s="922" t="s">
        <v>986</v>
      </c>
      <c r="E2379" s="936">
        <v>1</v>
      </c>
      <c r="F2379" s="947">
        <v>44562</v>
      </c>
      <c r="G2379" s="923">
        <v>79.964876431669467</v>
      </c>
      <c r="H2379" s="929">
        <v>8.3333333333333332E-3</v>
      </c>
      <c r="I2379" s="929">
        <v>0.15</v>
      </c>
      <c r="J2379" s="923">
        <v>67.970144966919051</v>
      </c>
      <c r="K2379" s="922">
        <v>1</v>
      </c>
      <c r="L2379" s="923">
        <v>67.970144966919051</v>
      </c>
      <c r="M2379" s="923">
        <f t="shared" ref="M2379:M2442" si="37">IF(L2379=0,"",IF(I2379=100%,0,(H2379*12)*(G2379*E2379*K2379)))</f>
        <v>7.9964876431669474</v>
      </c>
    </row>
    <row r="2380" spans="2:13" ht="75">
      <c r="B2380" s="921" t="s">
        <v>991</v>
      </c>
      <c r="C2380" s="921" t="s">
        <v>985</v>
      </c>
      <c r="D2380" s="922" t="s">
        <v>986</v>
      </c>
      <c r="E2380" s="936">
        <v>1</v>
      </c>
      <c r="F2380" s="947">
        <v>44562</v>
      </c>
      <c r="G2380" s="923">
        <v>3671.3612929430783</v>
      </c>
      <c r="H2380" s="929">
        <v>8.3333333333333332E-3</v>
      </c>
      <c r="I2380" s="929">
        <v>0.15</v>
      </c>
      <c r="J2380" s="923">
        <v>3120.6570990016166</v>
      </c>
      <c r="K2380" s="922">
        <v>1</v>
      </c>
      <c r="L2380" s="923">
        <v>3120.6570990016166</v>
      </c>
      <c r="M2380" s="923">
        <f t="shared" si="37"/>
        <v>367.13612929430786</v>
      </c>
    </row>
    <row r="2381" spans="2:13" ht="75">
      <c r="B2381" s="921" t="s">
        <v>988</v>
      </c>
      <c r="C2381" s="921" t="s">
        <v>985</v>
      </c>
      <c r="D2381" s="922" t="s">
        <v>986</v>
      </c>
      <c r="E2381" s="936">
        <v>1</v>
      </c>
      <c r="F2381" s="947">
        <v>44562</v>
      </c>
      <c r="G2381" s="923">
        <v>159.92975286333893</v>
      </c>
      <c r="H2381" s="929">
        <v>8.3333333333333332E-3</v>
      </c>
      <c r="I2381" s="929">
        <v>0.15</v>
      </c>
      <c r="J2381" s="923">
        <v>135.9402899338381</v>
      </c>
      <c r="K2381" s="922">
        <v>1</v>
      </c>
      <c r="L2381" s="923">
        <v>135.9402899338381</v>
      </c>
      <c r="M2381" s="923">
        <f t="shared" si="37"/>
        <v>15.992975286333895</v>
      </c>
    </row>
    <row r="2382" spans="2:13" ht="75">
      <c r="B2382" s="921" t="s">
        <v>987</v>
      </c>
      <c r="C2382" s="921" t="s">
        <v>985</v>
      </c>
      <c r="D2382" s="922" t="s">
        <v>986</v>
      </c>
      <c r="E2382" s="936">
        <v>1</v>
      </c>
      <c r="F2382" s="947">
        <v>44562</v>
      </c>
      <c r="G2382" s="923">
        <v>1485.0961212969503</v>
      </c>
      <c r="H2382" s="929">
        <v>8.3333333333333332E-3</v>
      </c>
      <c r="I2382" s="929">
        <v>0.15</v>
      </c>
      <c r="J2382" s="923">
        <v>1262.3317031024078</v>
      </c>
      <c r="K2382" s="922">
        <v>1</v>
      </c>
      <c r="L2382" s="923">
        <v>1262.3317031024078</v>
      </c>
      <c r="M2382" s="923">
        <f t="shared" si="37"/>
        <v>148.50961212969503</v>
      </c>
    </row>
    <row r="2383" spans="2:13" ht="75">
      <c r="B2383" s="921" t="s">
        <v>988</v>
      </c>
      <c r="C2383" s="921" t="s">
        <v>985</v>
      </c>
      <c r="D2383" s="922" t="s">
        <v>986</v>
      </c>
      <c r="E2383" s="936">
        <v>1</v>
      </c>
      <c r="F2383" s="947">
        <v>44562</v>
      </c>
      <c r="G2383" s="923">
        <v>11834.801711887081</v>
      </c>
      <c r="H2383" s="929">
        <v>8.3333333333333332E-3</v>
      </c>
      <c r="I2383" s="929">
        <v>0.15</v>
      </c>
      <c r="J2383" s="923">
        <v>10059.581455104018</v>
      </c>
      <c r="K2383" s="922">
        <v>1</v>
      </c>
      <c r="L2383" s="923">
        <v>10059.581455104018</v>
      </c>
      <c r="M2383" s="923">
        <f t="shared" si="37"/>
        <v>1183.4801711887083</v>
      </c>
    </row>
    <row r="2384" spans="2:13" ht="75">
      <c r="B2384" s="921" t="s">
        <v>988</v>
      </c>
      <c r="C2384" s="921" t="s">
        <v>985</v>
      </c>
      <c r="D2384" s="922" t="s">
        <v>986</v>
      </c>
      <c r="E2384" s="936">
        <v>1</v>
      </c>
      <c r="F2384" s="947">
        <v>44562</v>
      </c>
      <c r="G2384" s="923">
        <v>22869.954659457468</v>
      </c>
      <c r="H2384" s="929">
        <v>8.3333333333333332E-3</v>
      </c>
      <c r="I2384" s="929">
        <v>0.15</v>
      </c>
      <c r="J2384" s="923">
        <v>19439.461460538849</v>
      </c>
      <c r="K2384" s="922">
        <v>1</v>
      </c>
      <c r="L2384" s="923">
        <v>19439.461460538849</v>
      </c>
      <c r="M2384" s="923">
        <f t="shared" si="37"/>
        <v>2286.9954659457467</v>
      </c>
    </row>
    <row r="2385" spans="2:13" ht="75">
      <c r="B2385" s="921" t="s">
        <v>988</v>
      </c>
      <c r="C2385" s="921" t="s">
        <v>985</v>
      </c>
      <c r="D2385" s="922" t="s">
        <v>986</v>
      </c>
      <c r="E2385" s="936">
        <v>1</v>
      </c>
      <c r="F2385" s="947">
        <v>44562</v>
      </c>
      <c r="G2385" s="923">
        <v>11834.801711887081</v>
      </c>
      <c r="H2385" s="929">
        <v>8.3333333333333332E-3</v>
      </c>
      <c r="I2385" s="929">
        <v>0.15</v>
      </c>
      <c r="J2385" s="923">
        <v>10059.581455104018</v>
      </c>
      <c r="K2385" s="922">
        <v>1</v>
      </c>
      <c r="L2385" s="923">
        <v>10059.581455104018</v>
      </c>
      <c r="M2385" s="923">
        <f t="shared" si="37"/>
        <v>1183.4801711887083</v>
      </c>
    </row>
    <row r="2386" spans="2:13" ht="75">
      <c r="B2386" s="921" t="s">
        <v>988</v>
      </c>
      <c r="C2386" s="921" t="s">
        <v>985</v>
      </c>
      <c r="D2386" s="922" t="s">
        <v>986</v>
      </c>
      <c r="E2386" s="936">
        <v>1</v>
      </c>
      <c r="F2386" s="947">
        <v>44562</v>
      </c>
      <c r="G2386" s="923">
        <v>14233.748004837165</v>
      </c>
      <c r="H2386" s="929">
        <v>8.3333333333333332E-3</v>
      </c>
      <c r="I2386" s="929">
        <v>0.15</v>
      </c>
      <c r="J2386" s="923">
        <v>12098.68580411159</v>
      </c>
      <c r="K2386" s="922">
        <v>1</v>
      </c>
      <c r="L2386" s="923">
        <v>12098.68580411159</v>
      </c>
      <c r="M2386" s="923">
        <f t="shared" si="37"/>
        <v>1423.3748004837166</v>
      </c>
    </row>
    <row r="2387" spans="2:13" ht="75">
      <c r="B2387" s="921" t="s">
        <v>988</v>
      </c>
      <c r="C2387" s="921" t="s">
        <v>985</v>
      </c>
      <c r="D2387" s="922" t="s">
        <v>986</v>
      </c>
      <c r="E2387" s="936">
        <v>1</v>
      </c>
      <c r="F2387" s="947">
        <v>44562</v>
      </c>
      <c r="G2387" s="923">
        <v>5277.6818444901846</v>
      </c>
      <c r="H2387" s="929">
        <v>8.3333333333333332E-3</v>
      </c>
      <c r="I2387" s="929">
        <v>0.15</v>
      </c>
      <c r="J2387" s="923">
        <v>4486.0295678166567</v>
      </c>
      <c r="K2387" s="922">
        <v>1</v>
      </c>
      <c r="L2387" s="923">
        <v>4486.0295678166567</v>
      </c>
      <c r="M2387" s="923">
        <f t="shared" si="37"/>
        <v>527.76818444901846</v>
      </c>
    </row>
    <row r="2388" spans="2:13" ht="75">
      <c r="B2388" s="921" t="s">
        <v>988</v>
      </c>
      <c r="C2388" s="921" t="s">
        <v>985</v>
      </c>
      <c r="D2388" s="922" t="s">
        <v>986</v>
      </c>
      <c r="E2388" s="936">
        <v>1</v>
      </c>
      <c r="F2388" s="947">
        <v>44562</v>
      </c>
      <c r="G2388" s="923">
        <v>21110.727377960739</v>
      </c>
      <c r="H2388" s="929">
        <v>8.3333333333333332E-3</v>
      </c>
      <c r="I2388" s="929">
        <v>0.15</v>
      </c>
      <c r="J2388" s="923">
        <v>17944.118271266627</v>
      </c>
      <c r="K2388" s="922">
        <v>1</v>
      </c>
      <c r="L2388" s="923">
        <v>17944.118271266627</v>
      </c>
      <c r="M2388" s="923">
        <f t="shared" si="37"/>
        <v>2111.0727377960739</v>
      </c>
    </row>
    <row r="2389" spans="2:13" ht="75">
      <c r="B2389" s="921" t="s">
        <v>988</v>
      </c>
      <c r="C2389" s="921" t="s">
        <v>985</v>
      </c>
      <c r="D2389" s="922" t="s">
        <v>986</v>
      </c>
      <c r="E2389" s="936">
        <v>1</v>
      </c>
      <c r="F2389" s="947">
        <v>44562</v>
      </c>
      <c r="G2389" s="923">
        <v>1919.1570343600672</v>
      </c>
      <c r="H2389" s="929">
        <v>8.3333333333333332E-3</v>
      </c>
      <c r="I2389" s="929">
        <v>0.15</v>
      </c>
      <c r="J2389" s="923">
        <v>1631.2834792060571</v>
      </c>
      <c r="K2389" s="922">
        <v>1</v>
      </c>
      <c r="L2389" s="923">
        <v>1631.2834792060571</v>
      </c>
      <c r="M2389" s="923">
        <f t="shared" si="37"/>
        <v>191.91570343600674</v>
      </c>
    </row>
    <row r="2390" spans="2:13" ht="75">
      <c r="B2390" s="921" t="s">
        <v>988</v>
      </c>
      <c r="C2390" s="921" t="s">
        <v>985</v>
      </c>
      <c r="D2390" s="922" t="s">
        <v>986</v>
      </c>
      <c r="E2390" s="936">
        <v>1</v>
      </c>
      <c r="F2390" s="947">
        <v>44562</v>
      </c>
      <c r="G2390" s="923">
        <v>879.61364074836411</v>
      </c>
      <c r="H2390" s="929">
        <v>8.3333333333333332E-3</v>
      </c>
      <c r="I2390" s="929">
        <v>0.15</v>
      </c>
      <c r="J2390" s="923">
        <v>747.67159463610949</v>
      </c>
      <c r="K2390" s="922">
        <v>1</v>
      </c>
      <c r="L2390" s="923">
        <v>747.67159463610949</v>
      </c>
      <c r="M2390" s="923">
        <f t="shared" si="37"/>
        <v>87.961364074836411</v>
      </c>
    </row>
    <row r="2391" spans="2:13" ht="75">
      <c r="B2391" s="921" t="s">
        <v>988</v>
      </c>
      <c r="C2391" s="921" t="s">
        <v>985</v>
      </c>
      <c r="D2391" s="922" t="s">
        <v>986</v>
      </c>
      <c r="E2391" s="936">
        <v>1</v>
      </c>
      <c r="F2391" s="947">
        <v>44562</v>
      </c>
      <c r="G2391" s="923">
        <v>2239.016540086745</v>
      </c>
      <c r="H2391" s="929">
        <v>8.3333333333333332E-3</v>
      </c>
      <c r="I2391" s="929">
        <v>0.15</v>
      </c>
      <c r="J2391" s="923">
        <v>1903.1640590737331</v>
      </c>
      <c r="K2391" s="922">
        <v>1</v>
      </c>
      <c r="L2391" s="923">
        <v>1903.1640590737331</v>
      </c>
      <c r="M2391" s="923">
        <f t="shared" si="37"/>
        <v>223.90165400867451</v>
      </c>
    </row>
    <row r="2392" spans="2:13" ht="75">
      <c r="B2392" s="921" t="s">
        <v>988</v>
      </c>
      <c r="C2392" s="921" t="s">
        <v>985</v>
      </c>
      <c r="D2392" s="922" t="s">
        <v>986</v>
      </c>
      <c r="E2392" s="936">
        <v>1</v>
      </c>
      <c r="F2392" s="947">
        <v>44562</v>
      </c>
      <c r="G2392" s="923">
        <v>79.964876431669467</v>
      </c>
      <c r="H2392" s="929">
        <v>8.3333333333333332E-3</v>
      </c>
      <c r="I2392" s="929">
        <v>0.15</v>
      </c>
      <c r="J2392" s="923">
        <v>67.970144966919051</v>
      </c>
      <c r="K2392" s="922">
        <v>1</v>
      </c>
      <c r="L2392" s="923">
        <v>67.970144966919051</v>
      </c>
      <c r="M2392" s="923">
        <f t="shared" si="37"/>
        <v>7.9964876431669474</v>
      </c>
    </row>
    <row r="2393" spans="2:13" ht="75">
      <c r="B2393" s="921" t="s">
        <v>988</v>
      </c>
      <c r="C2393" s="921" t="s">
        <v>985</v>
      </c>
      <c r="D2393" s="922" t="s">
        <v>986</v>
      </c>
      <c r="E2393" s="936">
        <v>1</v>
      </c>
      <c r="F2393" s="947">
        <v>44562</v>
      </c>
      <c r="G2393" s="923">
        <v>319.85950572667787</v>
      </c>
      <c r="H2393" s="929">
        <v>8.3333333333333332E-3</v>
      </c>
      <c r="I2393" s="929">
        <v>0.15</v>
      </c>
      <c r="J2393" s="923">
        <v>271.8805798676762</v>
      </c>
      <c r="K2393" s="922">
        <v>1</v>
      </c>
      <c r="L2393" s="923">
        <v>271.8805798676762</v>
      </c>
      <c r="M2393" s="923">
        <f t="shared" si="37"/>
        <v>31.98595057266779</v>
      </c>
    </row>
    <row r="2394" spans="2:13" ht="75">
      <c r="B2394" s="921" t="s">
        <v>984</v>
      </c>
      <c r="C2394" s="921" t="s">
        <v>985</v>
      </c>
      <c r="D2394" s="922" t="s">
        <v>986</v>
      </c>
      <c r="E2394" s="936">
        <v>1</v>
      </c>
      <c r="F2394" s="947">
        <v>44562</v>
      </c>
      <c r="G2394" s="923">
        <v>913.20698610554393</v>
      </c>
      <c r="H2394" s="929">
        <v>8.3333333333333332E-3</v>
      </c>
      <c r="I2394" s="929">
        <v>0.15</v>
      </c>
      <c r="J2394" s="923">
        <v>776.22593818971234</v>
      </c>
      <c r="K2394" s="922">
        <v>1</v>
      </c>
      <c r="L2394" s="923">
        <v>776.22593818971234</v>
      </c>
      <c r="M2394" s="923">
        <f t="shared" si="37"/>
        <v>91.320698610554402</v>
      </c>
    </row>
    <row r="2395" spans="2:13" ht="75">
      <c r="B2395" s="921" t="s">
        <v>987</v>
      </c>
      <c r="C2395" s="921" t="s">
        <v>985</v>
      </c>
      <c r="D2395" s="922" t="s">
        <v>986</v>
      </c>
      <c r="E2395" s="936">
        <v>1</v>
      </c>
      <c r="F2395" s="947">
        <v>44562</v>
      </c>
      <c r="G2395" s="923">
        <v>2970.1922425939006</v>
      </c>
      <c r="H2395" s="929">
        <v>8.3333333333333332E-3</v>
      </c>
      <c r="I2395" s="929">
        <v>0.15</v>
      </c>
      <c r="J2395" s="923">
        <v>2524.6634062048156</v>
      </c>
      <c r="K2395" s="922">
        <v>1</v>
      </c>
      <c r="L2395" s="923">
        <v>2524.6634062048156</v>
      </c>
      <c r="M2395" s="923">
        <f t="shared" si="37"/>
        <v>297.01922425939006</v>
      </c>
    </row>
    <row r="2396" spans="2:13" ht="75">
      <c r="B2396" s="921" t="s">
        <v>987</v>
      </c>
      <c r="C2396" s="921" t="s">
        <v>985</v>
      </c>
      <c r="D2396" s="922" t="s">
        <v>986</v>
      </c>
      <c r="E2396" s="936">
        <v>1</v>
      </c>
      <c r="F2396" s="947">
        <v>44562</v>
      </c>
      <c r="G2396" s="923">
        <v>1485.0961212969503</v>
      </c>
      <c r="H2396" s="929">
        <v>8.3333333333333332E-3</v>
      </c>
      <c r="I2396" s="929">
        <v>0.15</v>
      </c>
      <c r="J2396" s="923">
        <v>1262.3317031024078</v>
      </c>
      <c r="K2396" s="922">
        <v>1</v>
      </c>
      <c r="L2396" s="923">
        <v>1262.3317031024078</v>
      </c>
      <c r="M2396" s="923">
        <f t="shared" si="37"/>
        <v>148.50961212969503</v>
      </c>
    </row>
    <row r="2397" spans="2:13" ht="75">
      <c r="B2397" s="921" t="s">
        <v>988</v>
      </c>
      <c r="C2397" s="921" t="s">
        <v>985</v>
      </c>
      <c r="D2397" s="922" t="s">
        <v>986</v>
      </c>
      <c r="E2397" s="936">
        <v>1</v>
      </c>
      <c r="F2397" s="947">
        <v>44562</v>
      </c>
      <c r="G2397" s="923">
        <v>79.964876431669467</v>
      </c>
      <c r="H2397" s="929">
        <v>8.3333333333333332E-3</v>
      </c>
      <c r="I2397" s="929">
        <v>0.15</v>
      </c>
      <c r="J2397" s="923">
        <v>67.970144966919051</v>
      </c>
      <c r="K2397" s="922">
        <v>1</v>
      </c>
      <c r="L2397" s="923">
        <v>67.970144966919051</v>
      </c>
      <c r="M2397" s="923">
        <f t="shared" si="37"/>
        <v>7.9964876431669474</v>
      </c>
    </row>
    <row r="2398" spans="2:13" ht="75">
      <c r="B2398" s="921" t="s">
        <v>988</v>
      </c>
      <c r="C2398" s="921" t="s">
        <v>985</v>
      </c>
      <c r="D2398" s="922" t="s">
        <v>986</v>
      </c>
      <c r="E2398" s="936">
        <v>1</v>
      </c>
      <c r="F2398" s="947">
        <v>44562</v>
      </c>
      <c r="G2398" s="923">
        <v>20391.043490075714</v>
      </c>
      <c r="H2398" s="929">
        <v>8.3333333333333332E-3</v>
      </c>
      <c r="I2398" s="929">
        <v>0.15</v>
      </c>
      <c r="J2398" s="923">
        <v>17332.386966564358</v>
      </c>
      <c r="K2398" s="922">
        <v>1</v>
      </c>
      <c r="L2398" s="923">
        <v>17332.386966564358</v>
      </c>
      <c r="M2398" s="923">
        <f t="shared" si="37"/>
        <v>2039.1043490075715</v>
      </c>
    </row>
    <row r="2399" spans="2:13" ht="75">
      <c r="B2399" s="921" t="s">
        <v>988</v>
      </c>
      <c r="C2399" s="921" t="s">
        <v>985</v>
      </c>
      <c r="D2399" s="922" t="s">
        <v>986</v>
      </c>
      <c r="E2399" s="936">
        <v>1</v>
      </c>
      <c r="F2399" s="947">
        <v>44562</v>
      </c>
      <c r="G2399" s="923">
        <v>8076.4525195986162</v>
      </c>
      <c r="H2399" s="929">
        <v>8.3333333333333332E-3</v>
      </c>
      <c r="I2399" s="929">
        <v>0.15</v>
      </c>
      <c r="J2399" s="923">
        <v>6864.9846416588243</v>
      </c>
      <c r="K2399" s="922">
        <v>1</v>
      </c>
      <c r="L2399" s="923">
        <v>6864.9846416588243</v>
      </c>
      <c r="M2399" s="923">
        <f t="shared" si="37"/>
        <v>807.64525195986164</v>
      </c>
    </row>
    <row r="2400" spans="2:13" ht="75">
      <c r="B2400" s="921" t="s">
        <v>988</v>
      </c>
      <c r="C2400" s="921" t="s">
        <v>985</v>
      </c>
      <c r="D2400" s="922" t="s">
        <v>986</v>
      </c>
      <c r="E2400" s="936">
        <v>1</v>
      </c>
      <c r="F2400" s="947">
        <v>44562</v>
      </c>
      <c r="G2400" s="923">
        <v>5117.7520916268459</v>
      </c>
      <c r="H2400" s="929">
        <v>8.3333333333333332E-3</v>
      </c>
      <c r="I2400" s="929">
        <v>0.15</v>
      </c>
      <c r="J2400" s="923">
        <v>4350.0892778828193</v>
      </c>
      <c r="K2400" s="922">
        <v>1</v>
      </c>
      <c r="L2400" s="923">
        <v>4350.0892778828193</v>
      </c>
      <c r="M2400" s="923">
        <f t="shared" si="37"/>
        <v>511.77520916268463</v>
      </c>
    </row>
    <row r="2401" spans="2:13" ht="75">
      <c r="B2401" s="921" t="s">
        <v>988</v>
      </c>
      <c r="C2401" s="921" t="s">
        <v>985</v>
      </c>
      <c r="D2401" s="922" t="s">
        <v>986</v>
      </c>
      <c r="E2401" s="936">
        <v>1</v>
      </c>
      <c r="F2401" s="947">
        <v>44562</v>
      </c>
      <c r="G2401" s="923">
        <v>13434.099240520471</v>
      </c>
      <c r="H2401" s="929">
        <v>8.3333333333333332E-3</v>
      </c>
      <c r="I2401" s="929">
        <v>0.15</v>
      </c>
      <c r="J2401" s="923">
        <v>11418.9843544424</v>
      </c>
      <c r="K2401" s="922">
        <v>1</v>
      </c>
      <c r="L2401" s="923">
        <v>11418.9843544424</v>
      </c>
      <c r="M2401" s="923">
        <f t="shared" si="37"/>
        <v>1343.4099240520472</v>
      </c>
    </row>
    <row r="2402" spans="2:13" ht="75">
      <c r="B2402" s="921" t="s">
        <v>988</v>
      </c>
      <c r="C2402" s="921" t="s">
        <v>985</v>
      </c>
      <c r="D2402" s="922" t="s">
        <v>986</v>
      </c>
      <c r="E2402" s="936">
        <v>1</v>
      </c>
      <c r="F2402" s="947">
        <v>44562</v>
      </c>
      <c r="G2402" s="923">
        <v>79.964876431669467</v>
      </c>
      <c r="H2402" s="929">
        <v>8.3333333333333332E-3</v>
      </c>
      <c r="I2402" s="929">
        <v>0.15</v>
      </c>
      <c r="J2402" s="923">
        <v>67.970144966919051</v>
      </c>
      <c r="K2402" s="922">
        <v>1</v>
      </c>
      <c r="L2402" s="923">
        <v>67.970144966919051</v>
      </c>
      <c r="M2402" s="923">
        <f t="shared" si="37"/>
        <v>7.9964876431669474</v>
      </c>
    </row>
    <row r="2403" spans="2:13" ht="75">
      <c r="B2403" s="921" t="s">
        <v>988</v>
      </c>
      <c r="C2403" s="921" t="s">
        <v>985</v>
      </c>
      <c r="D2403" s="922" t="s">
        <v>986</v>
      </c>
      <c r="E2403" s="936">
        <v>1</v>
      </c>
      <c r="F2403" s="947">
        <v>44562</v>
      </c>
      <c r="G2403" s="923">
        <v>79.964876431669467</v>
      </c>
      <c r="H2403" s="929">
        <v>8.3333333333333332E-3</v>
      </c>
      <c r="I2403" s="929">
        <v>0.15</v>
      </c>
      <c r="J2403" s="923">
        <v>67.970144966919051</v>
      </c>
      <c r="K2403" s="922">
        <v>1</v>
      </c>
      <c r="L2403" s="923">
        <v>67.970144966919051</v>
      </c>
      <c r="M2403" s="923">
        <f t="shared" si="37"/>
        <v>7.9964876431669474</v>
      </c>
    </row>
    <row r="2404" spans="2:13" ht="75">
      <c r="B2404" s="921" t="s">
        <v>988</v>
      </c>
      <c r="C2404" s="921" t="s">
        <v>985</v>
      </c>
      <c r="D2404" s="922" t="s">
        <v>986</v>
      </c>
      <c r="E2404" s="936">
        <v>1</v>
      </c>
      <c r="F2404" s="947">
        <v>44562</v>
      </c>
      <c r="G2404" s="923">
        <v>719.68388788502523</v>
      </c>
      <c r="H2404" s="929">
        <v>8.3333333333333332E-3</v>
      </c>
      <c r="I2404" s="929">
        <v>0.15</v>
      </c>
      <c r="J2404" s="923">
        <v>611.73130470227147</v>
      </c>
      <c r="K2404" s="922">
        <v>1</v>
      </c>
      <c r="L2404" s="923">
        <v>611.73130470227147</v>
      </c>
      <c r="M2404" s="923">
        <f t="shared" si="37"/>
        <v>71.968388788502523</v>
      </c>
    </row>
    <row r="2405" spans="2:13" ht="75">
      <c r="B2405" s="921" t="s">
        <v>988</v>
      </c>
      <c r="C2405" s="921" t="s">
        <v>985</v>
      </c>
      <c r="D2405" s="922" t="s">
        <v>986</v>
      </c>
      <c r="E2405" s="936">
        <v>1</v>
      </c>
      <c r="F2405" s="947">
        <v>44562</v>
      </c>
      <c r="G2405" s="923">
        <v>2478.9111693817536</v>
      </c>
      <c r="H2405" s="929">
        <v>8.3333333333333332E-3</v>
      </c>
      <c r="I2405" s="929">
        <v>0.15</v>
      </c>
      <c r="J2405" s="923">
        <v>2107.0744939744905</v>
      </c>
      <c r="K2405" s="922">
        <v>1</v>
      </c>
      <c r="L2405" s="923">
        <v>2107.0744939744905</v>
      </c>
      <c r="M2405" s="923">
        <f t="shared" si="37"/>
        <v>247.89111693817537</v>
      </c>
    </row>
    <row r="2406" spans="2:13" ht="75">
      <c r="B2406" s="921" t="s">
        <v>988</v>
      </c>
      <c r="C2406" s="921" t="s">
        <v>985</v>
      </c>
      <c r="D2406" s="922" t="s">
        <v>986</v>
      </c>
      <c r="E2406" s="936">
        <v>1</v>
      </c>
      <c r="F2406" s="947">
        <v>44562</v>
      </c>
      <c r="G2406" s="923">
        <v>2079.0867872234062</v>
      </c>
      <c r="H2406" s="929">
        <v>8.3333333333333332E-3</v>
      </c>
      <c r="I2406" s="929">
        <v>0.15</v>
      </c>
      <c r="J2406" s="923">
        <v>1767.2237691398952</v>
      </c>
      <c r="K2406" s="922">
        <v>1</v>
      </c>
      <c r="L2406" s="923">
        <v>1767.2237691398952</v>
      </c>
      <c r="M2406" s="923">
        <f t="shared" si="37"/>
        <v>207.90867872234062</v>
      </c>
    </row>
    <row r="2407" spans="2:13" ht="75">
      <c r="B2407" s="921" t="s">
        <v>988</v>
      </c>
      <c r="C2407" s="921" t="s">
        <v>985</v>
      </c>
      <c r="D2407" s="922" t="s">
        <v>986</v>
      </c>
      <c r="E2407" s="936">
        <v>1</v>
      </c>
      <c r="F2407" s="947">
        <v>44562</v>
      </c>
      <c r="G2407" s="923">
        <v>1279.4380229067115</v>
      </c>
      <c r="H2407" s="929">
        <v>8.3333333333333332E-3</v>
      </c>
      <c r="I2407" s="929">
        <v>0.15</v>
      </c>
      <c r="J2407" s="923">
        <v>1087.5223194707048</v>
      </c>
      <c r="K2407" s="922">
        <v>1</v>
      </c>
      <c r="L2407" s="923">
        <v>1087.5223194707048</v>
      </c>
      <c r="M2407" s="923">
        <f t="shared" si="37"/>
        <v>127.94380229067116</v>
      </c>
    </row>
    <row r="2408" spans="2:13" ht="75">
      <c r="B2408" s="921" t="s">
        <v>984</v>
      </c>
      <c r="C2408" s="921" t="s">
        <v>985</v>
      </c>
      <c r="D2408" s="922" t="s">
        <v>986</v>
      </c>
      <c r="E2408" s="936">
        <v>1</v>
      </c>
      <c r="F2408" s="947">
        <v>44562</v>
      </c>
      <c r="G2408" s="923">
        <v>456.60349305277197</v>
      </c>
      <c r="H2408" s="929">
        <v>8.3333333333333332E-3</v>
      </c>
      <c r="I2408" s="929">
        <v>0.15</v>
      </c>
      <c r="J2408" s="923">
        <v>388.11296909485617</v>
      </c>
      <c r="K2408" s="922">
        <v>1</v>
      </c>
      <c r="L2408" s="923">
        <v>388.11296909485617</v>
      </c>
      <c r="M2408" s="923">
        <f t="shared" si="37"/>
        <v>45.660349305277201</v>
      </c>
    </row>
    <row r="2409" spans="2:13" ht="75">
      <c r="B2409" s="921" t="s">
        <v>988</v>
      </c>
      <c r="C2409" s="921" t="s">
        <v>985</v>
      </c>
      <c r="D2409" s="922" t="s">
        <v>986</v>
      </c>
      <c r="E2409" s="936">
        <v>1</v>
      </c>
      <c r="F2409" s="947">
        <v>44562</v>
      </c>
      <c r="G2409" s="923">
        <v>79.964876431669467</v>
      </c>
      <c r="H2409" s="929">
        <v>8.3333333333333332E-3</v>
      </c>
      <c r="I2409" s="929">
        <v>0.15</v>
      </c>
      <c r="J2409" s="923">
        <v>67.970144966919051</v>
      </c>
      <c r="K2409" s="922">
        <v>1</v>
      </c>
      <c r="L2409" s="923">
        <v>67.970144966919051</v>
      </c>
      <c r="M2409" s="923">
        <f t="shared" si="37"/>
        <v>7.9964876431669474</v>
      </c>
    </row>
    <row r="2410" spans="2:13" ht="75">
      <c r="B2410" s="921" t="s">
        <v>988</v>
      </c>
      <c r="C2410" s="921" t="s">
        <v>985</v>
      </c>
      <c r="D2410" s="922" t="s">
        <v>986</v>
      </c>
      <c r="E2410" s="936">
        <v>1</v>
      </c>
      <c r="F2410" s="947">
        <v>44562</v>
      </c>
      <c r="G2410" s="923">
        <v>16552.72942135558</v>
      </c>
      <c r="H2410" s="929">
        <v>8.3333333333333332E-3</v>
      </c>
      <c r="I2410" s="929">
        <v>0.15</v>
      </c>
      <c r="J2410" s="923">
        <v>14069.820008152243</v>
      </c>
      <c r="K2410" s="922">
        <v>1</v>
      </c>
      <c r="L2410" s="923">
        <v>14069.820008152243</v>
      </c>
      <c r="M2410" s="923">
        <f t="shared" si="37"/>
        <v>1655.272942135558</v>
      </c>
    </row>
    <row r="2411" spans="2:13" ht="75">
      <c r="B2411" s="921" t="s">
        <v>988</v>
      </c>
      <c r="C2411" s="921" t="s">
        <v>985</v>
      </c>
      <c r="D2411" s="922" t="s">
        <v>986</v>
      </c>
      <c r="E2411" s="936">
        <v>1</v>
      </c>
      <c r="F2411" s="947">
        <v>44562</v>
      </c>
      <c r="G2411" s="923">
        <v>22070.305895140773</v>
      </c>
      <c r="H2411" s="929">
        <v>8.3333333333333332E-3</v>
      </c>
      <c r="I2411" s="929">
        <v>0.15</v>
      </c>
      <c r="J2411" s="923">
        <v>18759.760010869657</v>
      </c>
      <c r="K2411" s="922">
        <v>1</v>
      </c>
      <c r="L2411" s="923">
        <v>18759.760010869657</v>
      </c>
      <c r="M2411" s="923">
        <f t="shared" si="37"/>
        <v>2207.0305895140773</v>
      </c>
    </row>
    <row r="2412" spans="2:13" ht="75">
      <c r="B2412" s="921" t="s">
        <v>988</v>
      </c>
      <c r="C2412" s="921" t="s">
        <v>985</v>
      </c>
      <c r="D2412" s="922" t="s">
        <v>986</v>
      </c>
      <c r="E2412" s="936">
        <v>1</v>
      </c>
      <c r="F2412" s="947">
        <v>44562</v>
      </c>
      <c r="G2412" s="923">
        <v>25508.795581702561</v>
      </c>
      <c r="H2412" s="929">
        <v>8.3333333333333332E-3</v>
      </c>
      <c r="I2412" s="929">
        <v>0.15</v>
      </c>
      <c r="J2412" s="923">
        <v>21682.476244447178</v>
      </c>
      <c r="K2412" s="922">
        <v>1</v>
      </c>
      <c r="L2412" s="923">
        <v>21682.476244447178</v>
      </c>
      <c r="M2412" s="923">
        <f t="shared" si="37"/>
        <v>2550.8795581702561</v>
      </c>
    </row>
    <row r="2413" spans="2:13" ht="75">
      <c r="B2413" s="921" t="s">
        <v>988</v>
      </c>
      <c r="C2413" s="921" t="s">
        <v>985</v>
      </c>
      <c r="D2413" s="922" t="s">
        <v>986</v>
      </c>
      <c r="E2413" s="936">
        <v>1</v>
      </c>
      <c r="F2413" s="947">
        <v>44562</v>
      </c>
      <c r="G2413" s="923">
        <v>21510.551760119088</v>
      </c>
      <c r="H2413" s="929">
        <v>8.3333333333333332E-3</v>
      </c>
      <c r="I2413" s="929">
        <v>0.15</v>
      </c>
      <c r="J2413" s="923">
        <v>18283.968996101226</v>
      </c>
      <c r="K2413" s="922">
        <v>1</v>
      </c>
      <c r="L2413" s="923">
        <v>18283.968996101226</v>
      </c>
      <c r="M2413" s="923">
        <f t="shared" si="37"/>
        <v>2151.0551760119088</v>
      </c>
    </row>
    <row r="2414" spans="2:13" ht="75">
      <c r="B2414" s="921" t="s">
        <v>989</v>
      </c>
      <c r="C2414" s="921" t="s">
        <v>985</v>
      </c>
      <c r="D2414" s="922" t="s">
        <v>986</v>
      </c>
      <c r="E2414" s="936">
        <v>1</v>
      </c>
      <c r="F2414" s="947">
        <v>44562</v>
      </c>
      <c r="G2414" s="923">
        <v>2559.1030101491242</v>
      </c>
      <c r="H2414" s="929">
        <v>8.3333333333333332E-3</v>
      </c>
      <c r="I2414" s="929">
        <v>0.15</v>
      </c>
      <c r="J2414" s="923">
        <v>2175.2375586267553</v>
      </c>
      <c r="K2414" s="922">
        <v>1</v>
      </c>
      <c r="L2414" s="923">
        <v>2175.2375586267553</v>
      </c>
      <c r="M2414" s="923">
        <f t="shared" si="37"/>
        <v>255.91030101491242</v>
      </c>
    </row>
    <row r="2415" spans="2:13" ht="75">
      <c r="B2415" s="921" t="s">
        <v>988</v>
      </c>
      <c r="C2415" s="921" t="s">
        <v>985</v>
      </c>
      <c r="D2415" s="922" t="s">
        <v>986</v>
      </c>
      <c r="E2415" s="936">
        <v>1</v>
      </c>
      <c r="F2415" s="947">
        <v>44562</v>
      </c>
      <c r="G2415" s="923">
        <v>79.964876431669467</v>
      </c>
      <c r="H2415" s="929">
        <v>8.3333333333333332E-3</v>
      </c>
      <c r="I2415" s="929">
        <v>0.15</v>
      </c>
      <c r="J2415" s="923">
        <v>67.970144966919051</v>
      </c>
      <c r="K2415" s="922">
        <v>1</v>
      </c>
      <c r="L2415" s="923">
        <v>67.970144966919051</v>
      </c>
      <c r="M2415" s="923">
        <f t="shared" si="37"/>
        <v>7.9964876431669474</v>
      </c>
    </row>
    <row r="2416" spans="2:13" ht="75">
      <c r="B2416" s="921" t="s">
        <v>988</v>
      </c>
      <c r="C2416" s="921" t="s">
        <v>985</v>
      </c>
      <c r="D2416" s="922" t="s">
        <v>986</v>
      </c>
      <c r="E2416" s="936">
        <v>1</v>
      </c>
      <c r="F2416" s="947">
        <v>44562</v>
      </c>
      <c r="G2416" s="923">
        <v>319.85950572667787</v>
      </c>
      <c r="H2416" s="929">
        <v>8.3333333333333332E-3</v>
      </c>
      <c r="I2416" s="929">
        <v>0.15</v>
      </c>
      <c r="J2416" s="923">
        <v>271.8805798676762</v>
      </c>
      <c r="K2416" s="922">
        <v>1</v>
      </c>
      <c r="L2416" s="923">
        <v>271.8805798676762</v>
      </c>
      <c r="M2416" s="923">
        <f t="shared" si="37"/>
        <v>31.98595057266779</v>
      </c>
    </row>
    <row r="2417" spans="2:13" ht="75">
      <c r="B2417" s="921" t="s">
        <v>984</v>
      </c>
      <c r="C2417" s="921" t="s">
        <v>985</v>
      </c>
      <c r="D2417" s="922" t="s">
        <v>986</v>
      </c>
      <c r="E2417" s="936">
        <v>1</v>
      </c>
      <c r="F2417" s="947">
        <v>44562</v>
      </c>
      <c r="G2417" s="923">
        <v>913.20698610554393</v>
      </c>
      <c r="H2417" s="929">
        <v>8.3333333333333332E-3</v>
      </c>
      <c r="I2417" s="929">
        <v>0.15</v>
      </c>
      <c r="J2417" s="923">
        <v>776.22593818971234</v>
      </c>
      <c r="K2417" s="922">
        <v>1</v>
      </c>
      <c r="L2417" s="923">
        <v>776.22593818971234</v>
      </c>
      <c r="M2417" s="923">
        <f t="shared" si="37"/>
        <v>91.320698610554402</v>
      </c>
    </row>
    <row r="2418" spans="2:13" ht="75">
      <c r="B2418" s="921" t="s">
        <v>987</v>
      </c>
      <c r="C2418" s="921" t="s">
        <v>985</v>
      </c>
      <c r="D2418" s="922" t="s">
        <v>986</v>
      </c>
      <c r="E2418" s="936">
        <v>1</v>
      </c>
      <c r="F2418" s="947">
        <v>44562</v>
      </c>
      <c r="G2418" s="923">
        <v>8910.5767277817013</v>
      </c>
      <c r="H2418" s="929">
        <v>8.3333333333333332E-3</v>
      </c>
      <c r="I2418" s="929">
        <v>0.15</v>
      </c>
      <c r="J2418" s="923">
        <v>7573.9902186144463</v>
      </c>
      <c r="K2418" s="922">
        <v>1</v>
      </c>
      <c r="L2418" s="923">
        <v>7573.9902186144463</v>
      </c>
      <c r="M2418" s="923">
        <f t="shared" si="37"/>
        <v>891.05767277817017</v>
      </c>
    </row>
    <row r="2419" spans="2:13" ht="75">
      <c r="B2419" s="921" t="s">
        <v>987</v>
      </c>
      <c r="C2419" s="921" t="s">
        <v>985</v>
      </c>
      <c r="D2419" s="922" t="s">
        <v>986</v>
      </c>
      <c r="E2419" s="936">
        <v>1</v>
      </c>
      <c r="F2419" s="947">
        <v>44562</v>
      </c>
      <c r="G2419" s="923">
        <v>1485.0961212969503</v>
      </c>
      <c r="H2419" s="929">
        <v>8.3333333333333332E-3</v>
      </c>
      <c r="I2419" s="929">
        <v>0.15</v>
      </c>
      <c r="J2419" s="923">
        <v>1262.3317031024078</v>
      </c>
      <c r="K2419" s="922">
        <v>1</v>
      </c>
      <c r="L2419" s="923">
        <v>1262.3317031024078</v>
      </c>
      <c r="M2419" s="923">
        <f t="shared" si="37"/>
        <v>148.50961212969503</v>
      </c>
    </row>
    <row r="2420" spans="2:13" ht="75">
      <c r="B2420" s="921" t="s">
        <v>989</v>
      </c>
      <c r="C2420" s="921" t="s">
        <v>985</v>
      </c>
      <c r="D2420" s="922" t="s">
        <v>986</v>
      </c>
      <c r="E2420" s="936">
        <v>1</v>
      </c>
      <c r="F2420" s="947">
        <v>44562</v>
      </c>
      <c r="G2420" s="923">
        <v>2559.1030101491242</v>
      </c>
      <c r="H2420" s="929">
        <v>8.3333333333333332E-3</v>
      </c>
      <c r="I2420" s="929">
        <v>0.15</v>
      </c>
      <c r="J2420" s="923">
        <v>2175.2375586267553</v>
      </c>
      <c r="K2420" s="922">
        <v>1</v>
      </c>
      <c r="L2420" s="923">
        <v>2175.2375586267553</v>
      </c>
      <c r="M2420" s="923">
        <f t="shared" si="37"/>
        <v>255.91030101491242</v>
      </c>
    </row>
    <row r="2421" spans="2:13" ht="75">
      <c r="B2421" s="921" t="s">
        <v>989</v>
      </c>
      <c r="C2421" s="921" t="s">
        <v>985</v>
      </c>
      <c r="D2421" s="922" t="s">
        <v>986</v>
      </c>
      <c r="E2421" s="936">
        <v>1</v>
      </c>
      <c r="F2421" s="947">
        <v>44562</v>
      </c>
      <c r="G2421" s="923">
        <v>40945.648162385987</v>
      </c>
      <c r="H2421" s="929">
        <v>8.3333333333333332E-3</v>
      </c>
      <c r="I2421" s="929">
        <v>0.15</v>
      </c>
      <c r="J2421" s="923">
        <v>34803.800938028086</v>
      </c>
      <c r="K2421" s="922">
        <v>1</v>
      </c>
      <c r="L2421" s="923">
        <v>34803.800938028086</v>
      </c>
      <c r="M2421" s="923">
        <f t="shared" si="37"/>
        <v>4094.5648162385987</v>
      </c>
    </row>
    <row r="2422" spans="2:13" ht="75">
      <c r="B2422" s="921" t="s">
        <v>990</v>
      </c>
      <c r="C2422" s="921" t="s">
        <v>985</v>
      </c>
      <c r="D2422" s="922" t="s">
        <v>986</v>
      </c>
      <c r="E2422" s="936">
        <v>1</v>
      </c>
      <c r="F2422" s="947">
        <v>44562</v>
      </c>
      <c r="G2422" s="923">
        <v>8360.9454069303683</v>
      </c>
      <c r="H2422" s="929">
        <v>8.3333333333333332E-3</v>
      </c>
      <c r="I2422" s="929">
        <v>0.15</v>
      </c>
      <c r="J2422" s="923">
        <v>7106.8035958908131</v>
      </c>
      <c r="K2422" s="922">
        <v>1</v>
      </c>
      <c r="L2422" s="923">
        <v>7106.8035958908131</v>
      </c>
      <c r="M2422" s="923">
        <f t="shared" si="37"/>
        <v>836.09454069303683</v>
      </c>
    </row>
    <row r="2423" spans="2:13" ht="75">
      <c r="B2423" s="921" t="s">
        <v>992</v>
      </c>
      <c r="C2423" s="921" t="s">
        <v>985</v>
      </c>
      <c r="D2423" s="922" t="s">
        <v>986</v>
      </c>
      <c r="E2423" s="936">
        <v>1</v>
      </c>
      <c r="F2423" s="947">
        <v>44562</v>
      </c>
      <c r="G2423" s="923">
        <v>2221.5984914920018</v>
      </c>
      <c r="H2423" s="929">
        <v>8.3333333333333332E-3</v>
      </c>
      <c r="I2423" s="929">
        <v>0.15</v>
      </c>
      <c r="J2423" s="923">
        <v>1888.3587177682016</v>
      </c>
      <c r="K2423" s="922">
        <v>1</v>
      </c>
      <c r="L2423" s="923">
        <v>1888.3587177682016</v>
      </c>
      <c r="M2423" s="923">
        <f t="shared" si="37"/>
        <v>222.1598491492002</v>
      </c>
    </row>
    <row r="2424" spans="2:13" ht="75">
      <c r="B2424" s="921" t="s">
        <v>988</v>
      </c>
      <c r="C2424" s="921" t="s">
        <v>985</v>
      </c>
      <c r="D2424" s="922" t="s">
        <v>986</v>
      </c>
      <c r="E2424" s="936">
        <v>1</v>
      </c>
      <c r="F2424" s="947">
        <v>44562</v>
      </c>
      <c r="G2424" s="923">
        <v>11514.942206160404</v>
      </c>
      <c r="H2424" s="929">
        <v>8.3333333333333332E-3</v>
      </c>
      <c r="I2424" s="929">
        <v>0.15</v>
      </c>
      <c r="J2424" s="923">
        <v>9787.7008752363436</v>
      </c>
      <c r="K2424" s="922">
        <v>1</v>
      </c>
      <c r="L2424" s="923">
        <v>9787.7008752363436</v>
      </c>
      <c r="M2424" s="923">
        <f t="shared" si="37"/>
        <v>1151.4942206160404</v>
      </c>
    </row>
    <row r="2425" spans="2:13" ht="75">
      <c r="B2425" s="921" t="s">
        <v>988</v>
      </c>
      <c r="C2425" s="921" t="s">
        <v>985</v>
      </c>
      <c r="D2425" s="922" t="s">
        <v>986</v>
      </c>
      <c r="E2425" s="936">
        <v>1</v>
      </c>
      <c r="F2425" s="947">
        <v>44562</v>
      </c>
      <c r="G2425" s="923">
        <v>1119.5082700433725</v>
      </c>
      <c r="H2425" s="929">
        <v>8.3333333333333332E-3</v>
      </c>
      <c r="I2425" s="929">
        <v>0.15</v>
      </c>
      <c r="J2425" s="923">
        <v>951.58202953686657</v>
      </c>
      <c r="K2425" s="922">
        <v>1</v>
      </c>
      <c r="L2425" s="923">
        <v>951.58202953686657</v>
      </c>
      <c r="M2425" s="923">
        <f t="shared" si="37"/>
        <v>111.95082700433726</v>
      </c>
    </row>
    <row r="2426" spans="2:13" ht="75">
      <c r="B2426" s="921" t="s">
        <v>988</v>
      </c>
      <c r="C2426" s="921" t="s">
        <v>985</v>
      </c>
      <c r="D2426" s="922" t="s">
        <v>986</v>
      </c>
      <c r="E2426" s="936">
        <v>1</v>
      </c>
      <c r="F2426" s="947">
        <v>44562</v>
      </c>
      <c r="G2426" s="923">
        <v>1839.1921579283978</v>
      </c>
      <c r="H2426" s="929">
        <v>8.3333333333333332E-3</v>
      </c>
      <c r="I2426" s="929">
        <v>0.15</v>
      </c>
      <c r="J2426" s="923">
        <v>1563.3133342391382</v>
      </c>
      <c r="K2426" s="922">
        <v>1</v>
      </c>
      <c r="L2426" s="923">
        <v>1563.3133342391382</v>
      </c>
      <c r="M2426" s="923">
        <f t="shared" si="37"/>
        <v>183.91921579283979</v>
      </c>
    </row>
    <row r="2427" spans="2:13" ht="75">
      <c r="B2427" s="921" t="s">
        <v>988</v>
      </c>
      <c r="C2427" s="921" t="s">
        <v>985</v>
      </c>
      <c r="D2427" s="922" t="s">
        <v>986</v>
      </c>
      <c r="E2427" s="936">
        <v>1</v>
      </c>
      <c r="F2427" s="947">
        <v>44562</v>
      </c>
      <c r="G2427" s="923">
        <v>799.64876431669472</v>
      </c>
      <c r="H2427" s="929">
        <v>8.3333333333333332E-3</v>
      </c>
      <c r="I2427" s="929">
        <v>0.15</v>
      </c>
      <c r="J2427" s="923">
        <v>679.70144966919054</v>
      </c>
      <c r="K2427" s="922">
        <v>1</v>
      </c>
      <c r="L2427" s="923">
        <v>679.70144966919054</v>
      </c>
      <c r="M2427" s="923">
        <f t="shared" si="37"/>
        <v>79.964876431669481</v>
      </c>
    </row>
    <row r="2428" spans="2:13" ht="75">
      <c r="B2428" s="921" t="s">
        <v>984</v>
      </c>
      <c r="C2428" s="921" t="s">
        <v>985</v>
      </c>
      <c r="D2428" s="922" t="s">
        <v>986</v>
      </c>
      <c r="E2428" s="936">
        <v>1</v>
      </c>
      <c r="F2428" s="947">
        <v>44562</v>
      </c>
      <c r="G2428" s="923">
        <v>1826.4139722110879</v>
      </c>
      <c r="H2428" s="929">
        <v>8.3333333333333332E-3</v>
      </c>
      <c r="I2428" s="929">
        <v>0.15</v>
      </c>
      <c r="J2428" s="923">
        <v>1552.4518763794247</v>
      </c>
      <c r="K2428" s="922">
        <v>1</v>
      </c>
      <c r="L2428" s="923">
        <v>1552.4518763794247</v>
      </c>
      <c r="M2428" s="923">
        <f t="shared" si="37"/>
        <v>182.6413972211088</v>
      </c>
    </row>
    <row r="2429" spans="2:13" ht="75">
      <c r="B2429" s="921" t="s">
        <v>984</v>
      </c>
      <c r="C2429" s="921" t="s">
        <v>985</v>
      </c>
      <c r="D2429" s="922" t="s">
        <v>986</v>
      </c>
      <c r="E2429" s="936">
        <v>1</v>
      </c>
      <c r="F2429" s="947">
        <v>44562</v>
      </c>
      <c r="G2429" s="923">
        <v>2739.6209583166319</v>
      </c>
      <c r="H2429" s="929">
        <v>8.3333333333333332E-3</v>
      </c>
      <c r="I2429" s="929">
        <v>0.15</v>
      </c>
      <c r="J2429" s="923">
        <v>2328.6778145691369</v>
      </c>
      <c r="K2429" s="922">
        <v>1</v>
      </c>
      <c r="L2429" s="923">
        <v>2328.6778145691369</v>
      </c>
      <c r="M2429" s="923">
        <f t="shared" si="37"/>
        <v>273.96209583166319</v>
      </c>
    </row>
    <row r="2430" spans="2:13" ht="75">
      <c r="B2430" s="921" t="s">
        <v>984</v>
      </c>
      <c r="C2430" s="921" t="s">
        <v>985</v>
      </c>
      <c r="D2430" s="922" t="s">
        <v>986</v>
      </c>
      <c r="E2430" s="936">
        <v>1</v>
      </c>
      <c r="F2430" s="947">
        <v>44562</v>
      </c>
      <c r="G2430" s="923">
        <v>2739.6209583166319</v>
      </c>
      <c r="H2430" s="929">
        <v>8.3333333333333332E-3</v>
      </c>
      <c r="I2430" s="929">
        <v>0.15</v>
      </c>
      <c r="J2430" s="923">
        <v>2328.6778145691369</v>
      </c>
      <c r="K2430" s="922">
        <v>1</v>
      </c>
      <c r="L2430" s="923">
        <v>2328.6778145691369</v>
      </c>
      <c r="M2430" s="923">
        <f t="shared" si="37"/>
        <v>273.96209583166319</v>
      </c>
    </row>
    <row r="2431" spans="2:13" ht="75">
      <c r="B2431" s="921" t="s">
        <v>984</v>
      </c>
      <c r="C2431" s="921" t="s">
        <v>985</v>
      </c>
      <c r="D2431" s="922" t="s">
        <v>986</v>
      </c>
      <c r="E2431" s="936">
        <v>1</v>
      </c>
      <c r="F2431" s="947">
        <v>44562</v>
      </c>
      <c r="G2431" s="923">
        <v>4109.4314374749474</v>
      </c>
      <c r="H2431" s="929">
        <v>8.3333333333333332E-3</v>
      </c>
      <c r="I2431" s="929">
        <v>0.15</v>
      </c>
      <c r="J2431" s="923">
        <v>3493.0167218537053</v>
      </c>
      <c r="K2431" s="922">
        <v>1</v>
      </c>
      <c r="L2431" s="923">
        <v>3493.0167218537053</v>
      </c>
      <c r="M2431" s="923">
        <f t="shared" si="37"/>
        <v>410.94314374749479</v>
      </c>
    </row>
    <row r="2432" spans="2:13" ht="75">
      <c r="B2432" s="921" t="s">
        <v>987</v>
      </c>
      <c r="C2432" s="921" t="s">
        <v>985</v>
      </c>
      <c r="D2432" s="922" t="s">
        <v>986</v>
      </c>
      <c r="E2432" s="936">
        <v>1</v>
      </c>
      <c r="F2432" s="947">
        <v>44562</v>
      </c>
      <c r="G2432" s="923">
        <v>2970.1922425939006</v>
      </c>
      <c r="H2432" s="929">
        <v>8.3333333333333332E-3</v>
      </c>
      <c r="I2432" s="929">
        <v>0.15</v>
      </c>
      <c r="J2432" s="923">
        <v>2524.6634062048156</v>
      </c>
      <c r="K2432" s="922">
        <v>1</v>
      </c>
      <c r="L2432" s="923">
        <v>2524.6634062048156</v>
      </c>
      <c r="M2432" s="923">
        <f t="shared" si="37"/>
        <v>297.01922425939006</v>
      </c>
    </row>
    <row r="2433" spans="2:13" ht="75">
      <c r="B2433" s="921" t="s">
        <v>987</v>
      </c>
      <c r="C2433" s="921" t="s">
        <v>985</v>
      </c>
      <c r="D2433" s="922" t="s">
        <v>986</v>
      </c>
      <c r="E2433" s="936">
        <v>1</v>
      </c>
      <c r="F2433" s="947">
        <v>44562</v>
      </c>
      <c r="G2433" s="923">
        <v>1485.0961212969503</v>
      </c>
      <c r="H2433" s="929">
        <v>8.3333333333333332E-3</v>
      </c>
      <c r="I2433" s="929">
        <v>0.15</v>
      </c>
      <c r="J2433" s="923">
        <v>1262.3317031024078</v>
      </c>
      <c r="K2433" s="922">
        <v>1</v>
      </c>
      <c r="L2433" s="923">
        <v>1262.3317031024078</v>
      </c>
      <c r="M2433" s="923">
        <f t="shared" si="37"/>
        <v>148.50961212969503</v>
      </c>
    </row>
    <row r="2434" spans="2:13" ht="75">
      <c r="B2434" s="921" t="s">
        <v>987</v>
      </c>
      <c r="C2434" s="921" t="s">
        <v>985</v>
      </c>
      <c r="D2434" s="922" t="s">
        <v>986</v>
      </c>
      <c r="E2434" s="936">
        <v>1</v>
      </c>
      <c r="F2434" s="947">
        <v>44562</v>
      </c>
      <c r="G2434" s="923">
        <v>22276.441819454256</v>
      </c>
      <c r="H2434" s="929">
        <v>8.3333333333333332E-3</v>
      </c>
      <c r="I2434" s="929">
        <v>0.15</v>
      </c>
      <c r="J2434" s="923">
        <v>18934.975546536116</v>
      </c>
      <c r="K2434" s="922">
        <v>1</v>
      </c>
      <c r="L2434" s="923">
        <v>18934.975546536116</v>
      </c>
      <c r="M2434" s="923">
        <f t="shared" si="37"/>
        <v>2227.6441819454258</v>
      </c>
    </row>
    <row r="2435" spans="2:13" ht="75">
      <c r="B2435" s="921" t="s">
        <v>987</v>
      </c>
      <c r="C2435" s="921" t="s">
        <v>985</v>
      </c>
      <c r="D2435" s="922" t="s">
        <v>986</v>
      </c>
      <c r="E2435" s="936">
        <v>1</v>
      </c>
      <c r="F2435" s="947">
        <v>44562</v>
      </c>
      <c r="G2435" s="923">
        <v>2970.1922425939006</v>
      </c>
      <c r="H2435" s="929">
        <v>8.3333333333333332E-3</v>
      </c>
      <c r="I2435" s="929">
        <v>0.15</v>
      </c>
      <c r="J2435" s="923">
        <v>2524.6634062048156</v>
      </c>
      <c r="K2435" s="922">
        <v>1</v>
      </c>
      <c r="L2435" s="923">
        <v>2524.6634062048156</v>
      </c>
      <c r="M2435" s="923">
        <f t="shared" si="37"/>
        <v>297.01922425939006</v>
      </c>
    </row>
    <row r="2436" spans="2:13" ht="75">
      <c r="B2436" s="921" t="s">
        <v>989</v>
      </c>
      <c r="C2436" s="921" t="s">
        <v>985</v>
      </c>
      <c r="D2436" s="922" t="s">
        <v>986</v>
      </c>
      <c r="E2436" s="936">
        <v>1</v>
      </c>
      <c r="F2436" s="947">
        <v>44562</v>
      </c>
      <c r="G2436" s="923">
        <v>5118.2060202982484</v>
      </c>
      <c r="H2436" s="929">
        <v>8.3333333333333332E-3</v>
      </c>
      <c r="I2436" s="929">
        <v>0.15</v>
      </c>
      <c r="J2436" s="923">
        <v>4350.4751172535107</v>
      </c>
      <c r="K2436" s="922">
        <v>1</v>
      </c>
      <c r="L2436" s="923">
        <v>4350.4751172535107</v>
      </c>
      <c r="M2436" s="923">
        <f t="shared" si="37"/>
        <v>511.82060202982484</v>
      </c>
    </row>
    <row r="2437" spans="2:13" ht="75">
      <c r="B2437" s="921" t="s">
        <v>989</v>
      </c>
      <c r="C2437" s="921" t="s">
        <v>985</v>
      </c>
      <c r="D2437" s="922" t="s">
        <v>986</v>
      </c>
      <c r="E2437" s="936">
        <v>1</v>
      </c>
      <c r="F2437" s="947">
        <v>44562</v>
      </c>
      <c r="G2437" s="923">
        <v>2559.1030101491242</v>
      </c>
      <c r="H2437" s="929">
        <v>8.3333333333333332E-3</v>
      </c>
      <c r="I2437" s="929">
        <v>0.15</v>
      </c>
      <c r="J2437" s="923">
        <v>2175.2375586267553</v>
      </c>
      <c r="K2437" s="922">
        <v>1</v>
      </c>
      <c r="L2437" s="923">
        <v>2175.2375586267553</v>
      </c>
      <c r="M2437" s="923">
        <f t="shared" si="37"/>
        <v>255.91030101491242</v>
      </c>
    </row>
    <row r="2438" spans="2:13" ht="75">
      <c r="B2438" s="921" t="s">
        <v>989</v>
      </c>
      <c r="C2438" s="921" t="s">
        <v>985</v>
      </c>
      <c r="D2438" s="922" t="s">
        <v>986</v>
      </c>
      <c r="E2438" s="936">
        <v>1</v>
      </c>
      <c r="F2438" s="947">
        <v>44562</v>
      </c>
      <c r="G2438" s="923">
        <v>5118.2060202982484</v>
      </c>
      <c r="H2438" s="929">
        <v>8.3333333333333332E-3</v>
      </c>
      <c r="I2438" s="929">
        <v>0.15</v>
      </c>
      <c r="J2438" s="923">
        <v>4350.4751172535107</v>
      </c>
      <c r="K2438" s="922">
        <v>1</v>
      </c>
      <c r="L2438" s="923">
        <v>4350.4751172535107</v>
      </c>
      <c r="M2438" s="923">
        <f t="shared" si="37"/>
        <v>511.82060202982484</v>
      </c>
    </row>
    <row r="2439" spans="2:13" ht="75">
      <c r="B2439" s="921" t="s">
        <v>990</v>
      </c>
      <c r="C2439" s="921" t="s">
        <v>985</v>
      </c>
      <c r="D2439" s="922" t="s">
        <v>986</v>
      </c>
      <c r="E2439" s="936">
        <v>1</v>
      </c>
      <c r="F2439" s="947">
        <v>44562</v>
      </c>
      <c r="G2439" s="923">
        <v>4180.4727034651842</v>
      </c>
      <c r="H2439" s="929">
        <v>8.3333333333333332E-3</v>
      </c>
      <c r="I2439" s="929">
        <v>0.15</v>
      </c>
      <c r="J2439" s="923">
        <v>3553.4017979454065</v>
      </c>
      <c r="K2439" s="922">
        <v>1</v>
      </c>
      <c r="L2439" s="923">
        <v>3553.4017979454065</v>
      </c>
      <c r="M2439" s="923">
        <f t="shared" si="37"/>
        <v>418.04727034651842</v>
      </c>
    </row>
    <row r="2440" spans="2:13" ht="75">
      <c r="B2440" s="921" t="s">
        <v>988</v>
      </c>
      <c r="C2440" s="921" t="s">
        <v>985</v>
      </c>
      <c r="D2440" s="922" t="s">
        <v>986</v>
      </c>
      <c r="E2440" s="936">
        <v>1</v>
      </c>
      <c r="F2440" s="947">
        <v>44562</v>
      </c>
      <c r="G2440" s="923">
        <v>42141.489879489811</v>
      </c>
      <c r="H2440" s="929">
        <v>8.3333333333333332E-3</v>
      </c>
      <c r="I2440" s="929">
        <v>0.15</v>
      </c>
      <c r="J2440" s="923">
        <v>35820.266397566338</v>
      </c>
      <c r="K2440" s="922">
        <v>1</v>
      </c>
      <c r="L2440" s="923">
        <v>35820.266397566338</v>
      </c>
      <c r="M2440" s="923">
        <f t="shared" si="37"/>
        <v>4214.1489879489809</v>
      </c>
    </row>
    <row r="2441" spans="2:13" ht="75">
      <c r="B2441" s="921" t="s">
        <v>988</v>
      </c>
      <c r="C2441" s="921" t="s">
        <v>985</v>
      </c>
      <c r="D2441" s="922" t="s">
        <v>986</v>
      </c>
      <c r="E2441" s="936">
        <v>1</v>
      </c>
      <c r="F2441" s="947">
        <v>44562</v>
      </c>
      <c r="G2441" s="923">
        <v>46059.768824641615</v>
      </c>
      <c r="H2441" s="929">
        <v>8.3333333333333332E-3</v>
      </c>
      <c r="I2441" s="929">
        <v>0.15</v>
      </c>
      <c r="J2441" s="923">
        <v>39150.803500945374</v>
      </c>
      <c r="K2441" s="922">
        <v>1</v>
      </c>
      <c r="L2441" s="923">
        <v>39150.803500945374</v>
      </c>
      <c r="M2441" s="923">
        <f t="shared" si="37"/>
        <v>4605.9768824641615</v>
      </c>
    </row>
    <row r="2442" spans="2:13" ht="75">
      <c r="B2442" s="921" t="s">
        <v>988</v>
      </c>
      <c r="C2442" s="921" t="s">
        <v>985</v>
      </c>
      <c r="D2442" s="922" t="s">
        <v>986</v>
      </c>
      <c r="E2442" s="936">
        <v>1</v>
      </c>
      <c r="F2442" s="947">
        <v>44562</v>
      </c>
      <c r="G2442" s="923">
        <v>21510.551760119088</v>
      </c>
      <c r="H2442" s="929">
        <v>8.3333333333333332E-3</v>
      </c>
      <c r="I2442" s="929">
        <v>0.15</v>
      </c>
      <c r="J2442" s="923">
        <v>18283.968996101226</v>
      </c>
      <c r="K2442" s="922">
        <v>1</v>
      </c>
      <c r="L2442" s="923">
        <v>18283.968996101226</v>
      </c>
      <c r="M2442" s="923">
        <f t="shared" si="37"/>
        <v>2151.0551760119088</v>
      </c>
    </row>
    <row r="2443" spans="2:13" ht="75">
      <c r="B2443" s="921" t="s">
        <v>988</v>
      </c>
      <c r="C2443" s="921" t="s">
        <v>985</v>
      </c>
      <c r="D2443" s="922" t="s">
        <v>986</v>
      </c>
      <c r="E2443" s="936">
        <v>1</v>
      </c>
      <c r="F2443" s="947">
        <v>44562</v>
      </c>
      <c r="G2443" s="923">
        <v>26628.303851745932</v>
      </c>
      <c r="H2443" s="929">
        <v>8.3333333333333332E-3</v>
      </c>
      <c r="I2443" s="929">
        <v>0.15</v>
      </c>
      <c r="J2443" s="923">
        <v>22634.058273984043</v>
      </c>
      <c r="K2443" s="922">
        <v>1</v>
      </c>
      <c r="L2443" s="923">
        <v>22634.058273984043</v>
      </c>
      <c r="M2443" s="923">
        <f t="shared" ref="M2443:M2506" si="38">IF(L2443=0,"",IF(I2443=100%,0,(H2443*12)*(G2443*E2443*K2443)))</f>
        <v>2662.8303851745932</v>
      </c>
    </row>
    <row r="2444" spans="2:13" ht="75">
      <c r="B2444" s="921" t="s">
        <v>988</v>
      </c>
      <c r="C2444" s="921" t="s">
        <v>985</v>
      </c>
      <c r="D2444" s="922" t="s">
        <v>986</v>
      </c>
      <c r="E2444" s="936">
        <v>1</v>
      </c>
      <c r="F2444" s="947">
        <v>44562</v>
      </c>
      <c r="G2444" s="923">
        <v>79.964876431669467</v>
      </c>
      <c r="H2444" s="929">
        <v>8.3333333333333332E-3</v>
      </c>
      <c r="I2444" s="929">
        <v>0.15</v>
      </c>
      <c r="J2444" s="923">
        <v>67.970144966919051</v>
      </c>
      <c r="K2444" s="922">
        <v>1</v>
      </c>
      <c r="L2444" s="923">
        <v>67.970144966919051</v>
      </c>
      <c r="M2444" s="923">
        <f t="shared" si="38"/>
        <v>7.9964876431669474</v>
      </c>
    </row>
    <row r="2445" spans="2:13" ht="75">
      <c r="B2445" s="921" t="s">
        <v>988</v>
      </c>
      <c r="C2445" s="921" t="s">
        <v>985</v>
      </c>
      <c r="D2445" s="922" t="s">
        <v>986</v>
      </c>
      <c r="E2445" s="936">
        <v>1</v>
      </c>
      <c r="F2445" s="947">
        <v>44562</v>
      </c>
      <c r="G2445" s="923">
        <v>1199.4731464750421</v>
      </c>
      <c r="H2445" s="929">
        <v>8.3333333333333332E-3</v>
      </c>
      <c r="I2445" s="929">
        <v>0.15</v>
      </c>
      <c r="J2445" s="923">
        <v>1019.5521745037857</v>
      </c>
      <c r="K2445" s="922">
        <v>1</v>
      </c>
      <c r="L2445" s="923">
        <v>1019.5521745037857</v>
      </c>
      <c r="M2445" s="923">
        <f t="shared" si="38"/>
        <v>119.94731464750421</v>
      </c>
    </row>
    <row r="2446" spans="2:13" ht="75">
      <c r="B2446" s="921" t="s">
        <v>988</v>
      </c>
      <c r="C2446" s="921" t="s">
        <v>985</v>
      </c>
      <c r="D2446" s="922" t="s">
        <v>986</v>
      </c>
      <c r="E2446" s="936">
        <v>1</v>
      </c>
      <c r="F2446" s="947">
        <v>44562</v>
      </c>
      <c r="G2446" s="923">
        <v>799.64876431669472</v>
      </c>
      <c r="H2446" s="929">
        <v>8.3333333333333332E-3</v>
      </c>
      <c r="I2446" s="929">
        <v>0.15</v>
      </c>
      <c r="J2446" s="923">
        <v>679.70144966919054</v>
      </c>
      <c r="K2446" s="922">
        <v>1</v>
      </c>
      <c r="L2446" s="923">
        <v>679.70144966919054</v>
      </c>
      <c r="M2446" s="923">
        <f t="shared" si="38"/>
        <v>79.964876431669481</v>
      </c>
    </row>
    <row r="2447" spans="2:13" ht="75">
      <c r="B2447" s="921" t="s">
        <v>988</v>
      </c>
      <c r="C2447" s="921" t="s">
        <v>985</v>
      </c>
      <c r="D2447" s="922" t="s">
        <v>986</v>
      </c>
      <c r="E2447" s="936">
        <v>1</v>
      </c>
      <c r="F2447" s="947">
        <v>44562</v>
      </c>
      <c r="G2447" s="923">
        <v>6637.0847438285655</v>
      </c>
      <c r="H2447" s="929">
        <v>8.3333333333333332E-3</v>
      </c>
      <c r="I2447" s="929">
        <v>0.15</v>
      </c>
      <c r="J2447" s="923">
        <v>5641.5220322542809</v>
      </c>
      <c r="K2447" s="922">
        <v>1</v>
      </c>
      <c r="L2447" s="923">
        <v>5641.5220322542809</v>
      </c>
      <c r="M2447" s="923">
        <f t="shared" si="38"/>
        <v>663.70847438285659</v>
      </c>
    </row>
    <row r="2448" spans="2:13" ht="75">
      <c r="B2448" s="921" t="s">
        <v>988</v>
      </c>
      <c r="C2448" s="921" t="s">
        <v>985</v>
      </c>
      <c r="D2448" s="922" t="s">
        <v>986</v>
      </c>
      <c r="E2448" s="936">
        <v>1</v>
      </c>
      <c r="F2448" s="947">
        <v>44562</v>
      </c>
      <c r="G2448" s="923">
        <v>719.68388788502523</v>
      </c>
      <c r="H2448" s="929">
        <v>8.3333333333333332E-3</v>
      </c>
      <c r="I2448" s="929">
        <v>0.15</v>
      </c>
      <c r="J2448" s="923">
        <v>611.73130470227147</v>
      </c>
      <c r="K2448" s="922">
        <v>1</v>
      </c>
      <c r="L2448" s="923">
        <v>611.73130470227147</v>
      </c>
      <c r="M2448" s="923">
        <f t="shared" si="38"/>
        <v>71.968388788502523</v>
      </c>
    </row>
    <row r="2449" spans="2:13" ht="75">
      <c r="B2449" s="921" t="s">
        <v>984</v>
      </c>
      <c r="C2449" s="921" t="s">
        <v>985</v>
      </c>
      <c r="D2449" s="922" t="s">
        <v>986</v>
      </c>
      <c r="E2449" s="936">
        <v>1</v>
      </c>
      <c r="F2449" s="947">
        <v>44562</v>
      </c>
      <c r="G2449" s="923">
        <v>1369.810479158316</v>
      </c>
      <c r="H2449" s="929">
        <v>8.3333333333333332E-3</v>
      </c>
      <c r="I2449" s="929">
        <v>0.15</v>
      </c>
      <c r="J2449" s="923">
        <v>1164.3389072845684</v>
      </c>
      <c r="K2449" s="922">
        <v>1</v>
      </c>
      <c r="L2449" s="923">
        <v>1164.3389072845684</v>
      </c>
      <c r="M2449" s="923">
        <f t="shared" si="38"/>
        <v>136.9810479158316</v>
      </c>
    </row>
    <row r="2450" spans="2:13" ht="75">
      <c r="B2450" s="921" t="s">
        <v>984</v>
      </c>
      <c r="C2450" s="921" t="s">
        <v>985</v>
      </c>
      <c r="D2450" s="922" t="s">
        <v>986</v>
      </c>
      <c r="E2450" s="936">
        <v>1</v>
      </c>
      <c r="F2450" s="947">
        <v>44562</v>
      </c>
      <c r="G2450" s="923">
        <v>913.20698610554393</v>
      </c>
      <c r="H2450" s="929">
        <v>8.3333333333333332E-3</v>
      </c>
      <c r="I2450" s="929">
        <v>0.15</v>
      </c>
      <c r="J2450" s="923">
        <v>776.22593818971234</v>
      </c>
      <c r="K2450" s="922">
        <v>1</v>
      </c>
      <c r="L2450" s="923">
        <v>776.22593818971234</v>
      </c>
      <c r="M2450" s="923">
        <f t="shared" si="38"/>
        <v>91.320698610554402</v>
      </c>
    </row>
    <row r="2451" spans="2:13" ht="75">
      <c r="B2451" s="921" t="s">
        <v>984</v>
      </c>
      <c r="C2451" s="921" t="s">
        <v>985</v>
      </c>
      <c r="D2451" s="922" t="s">
        <v>986</v>
      </c>
      <c r="E2451" s="936">
        <v>1</v>
      </c>
      <c r="F2451" s="947">
        <v>44562</v>
      </c>
      <c r="G2451" s="923">
        <v>456.60349305277197</v>
      </c>
      <c r="H2451" s="929">
        <v>8.3333333333333332E-3</v>
      </c>
      <c r="I2451" s="929">
        <v>0.15</v>
      </c>
      <c r="J2451" s="923">
        <v>388.11296909485617</v>
      </c>
      <c r="K2451" s="922">
        <v>1</v>
      </c>
      <c r="L2451" s="923">
        <v>388.11296909485617</v>
      </c>
      <c r="M2451" s="923">
        <f t="shared" si="38"/>
        <v>45.660349305277201</v>
      </c>
    </row>
    <row r="2452" spans="2:13" ht="75">
      <c r="B2452" s="921" t="s">
        <v>987</v>
      </c>
      <c r="C2452" s="921" t="s">
        <v>985</v>
      </c>
      <c r="D2452" s="922" t="s">
        <v>986</v>
      </c>
      <c r="E2452" s="936">
        <v>1</v>
      </c>
      <c r="F2452" s="947">
        <v>44562</v>
      </c>
      <c r="G2452" s="923">
        <v>1485.0961212969503</v>
      </c>
      <c r="H2452" s="929">
        <v>8.3333333333333332E-3</v>
      </c>
      <c r="I2452" s="929">
        <v>0.15</v>
      </c>
      <c r="J2452" s="923">
        <v>1262.3317031024078</v>
      </c>
      <c r="K2452" s="922">
        <v>1</v>
      </c>
      <c r="L2452" s="923">
        <v>1262.3317031024078</v>
      </c>
      <c r="M2452" s="923">
        <f t="shared" si="38"/>
        <v>148.50961212969503</v>
      </c>
    </row>
    <row r="2453" spans="2:13" ht="75">
      <c r="B2453" s="921" t="s">
        <v>987</v>
      </c>
      <c r="C2453" s="921" t="s">
        <v>985</v>
      </c>
      <c r="D2453" s="922" t="s">
        <v>986</v>
      </c>
      <c r="E2453" s="936">
        <v>1</v>
      </c>
      <c r="F2453" s="947">
        <v>44562</v>
      </c>
      <c r="G2453" s="923">
        <v>1485.0961212969503</v>
      </c>
      <c r="H2453" s="929">
        <v>8.3333333333333332E-3</v>
      </c>
      <c r="I2453" s="929">
        <v>0.15</v>
      </c>
      <c r="J2453" s="923">
        <v>1262.3317031024078</v>
      </c>
      <c r="K2453" s="922">
        <v>1</v>
      </c>
      <c r="L2453" s="923">
        <v>1262.3317031024078</v>
      </c>
      <c r="M2453" s="923">
        <f t="shared" si="38"/>
        <v>148.50961212969503</v>
      </c>
    </row>
    <row r="2454" spans="2:13" ht="75">
      <c r="B2454" s="921" t="s">
        <v>988</v>
      </c>
      <c r="C2454" s="921" t="s">
        <v>985</v>
      </c>
      <c r="D2454" s="922" t="s">
        <v>986</v>
      </c>
      <c r="E2454" s="936">
        <v>1</v>
      </c>
      <c r="F2454" s="947">
        <v>44562</v>
      </c>
      <c r="G2454" s="923">
        <v>42381.384508784817</v>
      </c>
      <c r="H2454" s="929">
        <v>8.3333333333333332E-3</v>
      </c>
      <c r="I2454" s="929">
        <v>0.15</v>
      </c>
      <c r="J2454" s="923">
        <v>36024.176832467092</v>
      </c>
      <c r="K2454" s="922">
        <v>1</v>
      </c>
      <c r="L2454" s="923">
        <v>36024.176832467092</v>
      </c>
      <c r="M2454" s="923">
        <f t="shared" si="38"/>
        <v>4238.1384508784822</v>
      </c>
    </row>
    <row r="2455" spans="2:13" ht="75">
      <c r="B2455" s="921" t="s">
        <v>988</v>
      </c>
      <c r="C2455" s="921" t="s">
        <v>985</v>
      </c>
      <c r="D2455" s="922" t="s">
        <v>986</v>
      </c>
      <c r="E2455" s="936">
        <v>1</v>
      </c>
      <c r="F2455" s="947">
        <v>44562</v>
      </c>
      <c r="G2455" s="923">
        <v>8636.2066546203023</v>
      </c>
      <c r="H2455" s="929">
        <v>8.3333333333333332E-3</v>
      </c>
      <c r="I2455" s="929">
        <v>0.15</v>
      </c>
      <c r="J2455" s="923">
        <v>7340.7756564272568</v>
      </c>
      <c r="K2455" s="922">
        <v>1</v>
      </c>
      <c r="L2455" s="923">
        <v>7340.7756564272568</v>
      </c>
      <c r="M2455" s="923">
        <f t="shared" si="38"/>
        <v>863.62066546203027</v>
      </c>
    </row>
    <row r="2456" spans="2:13" ht="75">
      <c r="B2456" s="921" t="s">
        <v>988</v>
      </c>
      <c r="C2456" s="921" t="s">
        <v>985</v>
      </c>
      <c r="D2456" s="922" t="s">
        <v>986</v>
      </c>
      <c r="E2456" s="936">
        <v>1</v>
      </c>
      <c r="F2456" s="947">
        <v>44562</v>
      </c>
      <c r="G2456" s="923">
        <v>23749.568300205832</v>
      </c>
      <c r="H2456" s="929">
        <v>8.3333333333333332E-3</v>
      </c>
      <c r="I2456" s="929">
        <v>0.15</v>
      </c>
      <c r="J2456" s="923">
        <v>20187.133055174956</v>
      </c>
      <c r="K2456" s="922">
        <v>1</v>
      </c>
      <c r="L2456" s="923">
        <v>20187.133055174956</v>
      </c>
      <c r="M2456" s="923">
        <f t="shared" si="38"/>
        <v>2374.9568300205833</v>
      </c>
    </row>
    <row r="2457" spans="2:13" ht="75">
      <c r="B2457" s="921" t="s">
        <v>988</v>
      </c>
      <c r="C2457" s="921" t="s">
        <v>985</v>
      </c>
      <c r="D2457" s="922" t="s">
        <v>986</v>
      </c>
      <c r="E2457" s="936">
        <v>1</v>
      </c>
      <c r="F2457" s="947">
        <v>44562</v>
      </c>
      <c r="G2457" s="923">
        <v>17512.307938535614</v>
      </c>
      <c r="H2457" s="929">
        <v>8.3333333333333332E-3</v>
      </c>
      <c r="I2457" s="929">
        <v>0.15</v>
      </c>
      <c r="J2457" s="923">
        <v>14885.461747755271</v>
      </c>
      <c r="K2457" s="922">
        <v>1</v>
      </c>
      <c r="L2457" s="923">
        <v>14885.461747755271</v>
      </c>
      <c r="M2457" s="923">
        <f t="shared" si="38"/>
        <v>1751.2307938535614</v>
      </c>
    </row>
    <row r="2458" spans="2:13" ht="75">
      <c r="B2458" s="921" t="s">
        <v>988</v>
      </c>
      <c r="C2458" s="921" t="s">
        <v>985</v>
      </c>
      <c r="D2458" s="922" t="s">
        <v>986</v>
      </c>
      <c r="E2458" s="936">
        <v>1</v>
      </c>
      <c r="F2458" s="947">
        <v>44562</v>
      </c>
      <c r="G2458" s="923">
        <v>79.964876431669467</v>
      </c>
      <c r="H2458" s="929">
        <v>8.3333333333333332E-3</v>
      </c>
      <c r="I2458" s="929">
        <v>0.15</v>
      </c>
      <c r="J2458" s="923">
        <v>67.970144966919051</v>
      </c>
      <c r="K2458" s="922">
        <v>1</v>
      </c>
      <c r="L2458" s="923">
        <v>67.970144966919051</v>
      </c>
      <c r="M2458" s="923">
        <f t="shared" si="38"/>
        <v>7.9964876431669474</v>
      </c>
    </row>
    <row r="2459" spans="2:13" ht="75">
      <c r="B2459" s="921" t="s">
        <v>984</v>
      </c>
      <c r="C2459" s="921" t="s">
        <v>985</v>
      </c>
      <c r="D2459" s="922" t="s">
        <v>986</v>
      </c>
      <c r="E2459" s="936">
        <v>1</v>
      </c>
      <c r="F2459" s="947">
        <v>44652</v>
      </c>
      <c r="G2459" s="923">
        <v>1369.810479158316</v>
      </c>
      <c r="H2459" s="929">
        <v>8.3333333333333332E-3</v>
      </c>
      <c r="I2459" s="929">
        <v>0.125</v>
      </c>
      <c r="J2459" s="923">
        <v>1198.5841692635265</v>
      </c>
      <c r="K2459" s="922">
        <v>1</v>
      </c>
      <c r="L2459" s="923">
        <v>1198.5841692635265</v>
      </c>
      <c r="M2459" s="923">
        <f t="shared" si="38"/>
        <v>136.9810479158316</v>
      </c>
    </row>
    <row r="2460" spans="2:13" ht="75">
      <c r="B2460" s="921" t="s">
        <v>984</v>
      </c>
      <c r="C2460" s="921" t="s">
        <v>985</v>
      </c>
      <c r="D2460" s="922" t="s">
        <v>986</v>
      </c>
      <c r="E2460" s="936">
        <v>1</v>
      </c>
      <c r="F2460" s="947">
        <v>44652</v>
      </c>
      <c r="G2460" s="923">
        <v>2739.6209583166319</v>
      </c>
      <c r="H2460" s="929">
        <v>8.3333333333333332E-3</v>
      </c>
      <c r="I2460" s="929">
        <v>0.125</v>
      </c>
      <c r="J2460" s="923">
        <v>2397.168338527053</v>
      </c>
      <c r="K2460" s="922">
        <v>1</v>
      </c>
      <c r="L2460" s="923">
        <v>2397.168338527053</v>
      </c>
      <c r="M2460" s="923">
        <f t="shared" si="38"/>
        <v>273.96209583166319</v>
      </c>
    </row>
    <row r="2461" spans="2:13" ht="75">
      <c r="B2461" s="921" t="s">
        <v>984</v>
      </c>
      <c r="C2461" s="921" t="s">
        <v>985</v>
      </c>
      <c r="D2461" s="922" t="s">
        <v>986</v>
      </c>
      <c r="E2461" s="936">
        <v>1</v>
      </c>
      <c r="F2461" s="947">
        <v>44652</v>
      </c>
      <c r="G2461" s="923">
        <v>456.60349305277197</v>
      </c>
      <c r="H2461" s="929">
        <v>8.3333333333333332E-3</v>
      </c>
      <c r="I2461" s="929">
        <v>0.125</v>
      </c>
      <c r="J2461" s="923">
        <v>399.52805642117545</v>
      </c>
      <c r="K2461" s="922">
        <v>1</v>
      </c>
      <c r="L2461" s="923">
        <v>399.52805642117545</v>
      </c>
      <c r="M2461" s="923">
        <f t="shared" si="38"/>
        <v>45.660349305277201</v>
      </c>
    </row>
    <row r="2462" spans="2:13" ht="75">
      <c r="B2462" s="921" t="s">
        <v>998</v>
      </c>
      <c r="C2462" s="921" t="s">
        <v>985</v>
      </c>
      <c r="D2462" s="922" t="s">
        <v>994</v>
      </c>
      <c r="E2462" s="936">
        <v>0</v>
      </c>
      <c r="F2462" s="947">
        <v>44652</v>
      </c>
      <c r="G2462" s="923">
        <v>223.85347068145802</v>
      </c>
      <c r="H2462" s="929">
        <v>8.3333333333333332E-3</v>
      </c>
      <c r="I2462" s="929">
        <v>0.125</v>
      </c>
      <c r="J2462" s="923">
        <v>195.87178684627577</v>
      </c>
      <c r="K2462" s="922">
        <v>1</v>
      </c>
      <c r="L2462" s="923">
        <v>0</v>
      </c>
      <c r="M2462" s="923" t="str">
        <f t="shared" si="38"/>
        <v/>
      </c>
    </row>
    <row r="2463" spans="2:13" ht="75">
      <c r="B2463" s="921" t="s">
        <v>987</v>
      </c>
      <c r="C2463" s="921" t="s">
        <v>985</v>
      </c>
      <c r="D2463" s="922" t="s">
        <v>986</v>
      </c>
      <c r="E2463" s="936">
        <v>1</v>
      </c>
      <c r="F2463" s="947">
        <v>44652</v>
      </c>
      <c r="G2463" s="923">
        <v>17821.153455563403</v>
      </c>
      <c r="H2463" s="929">
        <v>8.3333333333333332E-3</v>
      </c>
      <c r="I2463" s="929">
        <v>0.125</v>
      </c>
      <c r="J2463" s="923">
        <v>15593.509273617978</v>
      </c>
      <c r="K2463" s="922">
        <v>1</v>
      </c>
      <c r="L2463" s="923">
        <v>15593.509273617978</v>
      </c>
      <c r="M2463" s="923">
        <f t="shared" si="38"/>
        <v>1782.1153455563403</v>
      </c>
    </row>
    <row r="2464" spans="2:13" ht="75">
      <c r="B2464" s="921" t="s">
        <v>987</v>
      </c>
      <c r="C2464" s="921" t="s">
        <v>985</v>
      </c>
      <c r="D2464" s="922" t="s">
        <v>986</v>
      </c>
      <c r="E2464" s="936">
        <v>1</v>
      </c>
      <c r="F2464" s="947">
        <v>44652</v>
      </c>
      <c r="G2464" s="923">
        <v>8910.5767277817013</v>
      </c>
      <c r="H2464" s="929">
        <v>8.3333333333333332E-3</v>
      </c>
      <c r="I2464" s="929">
        <v>0.125</v>
      </c>
      <c r="J2464" s="923">
        <v>7796.7546368089888</v>
      </c>
      <c r="K2464" s="922">
        <v>1</v>
      </c>
      <c r="L2464" s="923">
        <v>7796.7546368089888</v>
      </c>
      <c r="M2464" s="923">
        <f t="shared" si="38"/>
        <v>891.05767277817017</v>
      </c>
    </row>
    <row r="2465" spans="2:13" ht="75">
      <c r="B2465" s="921" t="s">
        <v>987</v>
      </c>
      <c r="C2465" s="921" t="s">
        <v>985</v>
      </c>
      <c r="D2465" s="922" t="s">
        <v>986</v>
      </c>
      <c r="E2465" s="936">
        <v>1</v>
      </c>
      <c r="F2465" s="947">
        <v>44652</v>
      </c>
      <c r="G2465" s="923">
        <v>7425.4806064847517</v>
      </c>
      <c r="H2465" s="929">
        <v>8.3333333333333332E-3</v>
      </c>
      <c r="I2465" s="929">
        <v>0.125</v>
      </c>
      <c r="J2465" s="923">
        <v>6497.2955306741578</v>
      </c>
      <c r="K2465" s="922">
        <v>1</v>
      </c>
      <c r="L2465" s="923">
        <v>6497.2955306741578</v>
      </c>
      <c r="M2465" s="923">
        <f t="shared" si="38"/>
        <v>742.54806064847526</v>
      </c>
    </row>
    <row r="2466" spans="2:13" ht="75">
      <c r="B2466" s="921" t="s">
        <v>989</v>
      </c>
      <c r="C2466" s="921" t="s">
        <v>985</v>
      </c>
      <c r="D2466" s="922" t="s">
        <v>986</v>
      </c>
      <c r="E2466" s="936">
        <v>1</v>
      </c>
      <c r="F2466" s="947">
        <v>44652</v>
      </c>
      <c r="G2466" s="923">
        <v>87009.502345070228</v>
      </c>
      <c r="H2466" s="929">
        <v>8.3333333333333332E-3</v>
      </c>
      <c r="I2466" s="929">
        <v>0.125</v>
      </c>
      <c r="J2466" s="923">
        <v>76133.314551936448</v>
      </c>
      <c r="K2466" s="922">
        <v>1</v>
      </c>
      <c r="L2466" s="923">
        <v>76133.314551936448</v>
      </c>
      <c r="M2466" s="923">
        <f t="shared" si="38"/>
        <v>8700.9502345070232</v>
      </c>
    </row>
    <row r="2467" spans="2:13" ht="75">
      <c r="B2467" s="921" t="s">
        <v>989</v>
      </c>
      <c r="C2467" s="921" t="s">
        <v>985</v>
      </c>
      <c r="D2467" s="922" t="s">
        <v>986</v>
      </c>
      <c r="E2467" s="936">
        <v>1</v>
      </c>
      <c r="F2467" s="947">
        <v>44652</v>
      </c>
      <c r="G2467" s="923">
        <v>48622.957192833361</v>
      </c>
      <c r="H2467" s="929">
        <v>8.3333333333333332E-3</v>
      </c>
      <c r="I2467" s="929">
        <v>0.125</v>
      </c>
      <c r="J2467" s="923">
        <v>42545.087543729191</v>
      </c>
      <c r="K2467" s="922">
        <v>1</v>
      </c>
      <c r="L2467" s="923">
        <v>42545.087543729191</v>
      </c>
      <c r="M2467" s="923">
        <f t="shared" si="38"/>
        <v>4862.2957192833364</v>
      </c>
    </row>
    <row r="2468" spans="2:13" ht="75">
      <c r="B2468" s="921" t="s">
        <v>989</v>
      </c>
      <c r="C2468" s="921" t="s">
        <v>985</v>
      </c>
      <c r="D2468" s="922" t="s">
        <v>986</v>
      </c>
      <c r="E2468" s="936">
        <v>1</v>
      </c>
      <c r="F2468" s="947">
        <v>44652</v>
      </c>
      <c r="G2468" s="923">
        <v>23031.927091342117</v>
      </c>
      <c r="H2468" s="929">
        <v>8.3333333333333332E-3</v>
      </c>
      <c r="I2468" s="929">
        <v>0.125</v>
      </c>
      <c r="J2468" s="923">
        <v>20152.936204924354</v>
      </c>
      <c r="K2468" s="922">
        <v>1</v>
      </c>
      <c r="L2468" s="923">
        <v>20152.936204924354</v>
      </c>
      <c r="M2468" s="923">
        <f t="shared" si="38"/>
        <v>2303.1927091342118</v>
      </c>
    </row>
    <row r="2469" spans="2:13" ht="75">
      <c r="B2469" s="921" t="s">
        <v>990</v>
      </c>
      <c r="C2469" s="921" t="s">
        <v>985</v>
      </c>
      <c r="D2469" s="922" t="s">
        <v>986</v>
      </c>
      <c r="E2469" s="936">
        <v>1</v>
      </c>
      <c r="F2469" s="947">
        <v>44652</v>
      </c>
      <c r="G2469" s="923">
        <v>4180.4727034651842</v>
      </c>
      <c r="H2469" s="929">
        <v>8.3333333333333332E-3</v>
      </c>
      <c r="I2469" s="929">
        <v>0.125</v>
      </c>
      <c r="J2469" s="923">
        <v>3657.9136155320361</v>
      </c>
      <c r="K2469" s="922">
        <v>1</v>
      </c>
      <c r="L2469" s="923">
        <v>3657.9136155320361</v>
      </c>
      <c r="M2469" s="923">
        <f t="shared" si="38"/>
        <v>418.04727034651842</v>
      </c>
    </row>
    <row r="2470" spans="2:13" ht="75">
      <c r="B2470" s="921" t="s">
        <v>990</v>
      </c>
      <c r="C2470" s="921" t="s">
        <v>985</v>
      </c>
      <c r="D2470" s="922" t="s">
        <v>986</v>
      </c>
      <c r="E2470" s="936">
        <v>1</v>
      </c>
      <c r="F2470" s="947">
        <v>44652</v>
      </c>
      <c r="G2470" s="923">
        <v>20902.363517325921</v>
      </c>
      <c r="H2470" s="929">
        <v>8.3333333333333332E-3</v>
      </c>
      <c r="I2470" s="929">
        <v>0.125</v>
      </c>
      <c r="J2470" s="923">
        <v>18289.56807766018</v>
      </c>
      <c r="K2470" s="922">
        <v>1</v>
      </c>
      <c r="L2470" s="923">
        <v>18289.56807766018</v>
      </c>
      <c r="M2470" s="923">
        <f t="shared" si="38"/>
        <v>2090.2363517325921</v>
      </c>
    </row>
    <row r="2471" spans="2:13" ht="75">
      <c r="B2471" s="921" t="s">
        <v>992</v>
      </c>
      <c r="C2471" s="921" t="s">
        <v>985</v>
      </c>
      <c r="D2471" s="922" t="s">
        <v>986</v>
      </c>
      <c r="E2471" s="936">
        <v>1</v>
      </c>
      <c r="F2471" s="947">
        <v>44652</v>
      </c>
      <c r="G2471" s="923">
        <v>2221.5984914920018</v>
      </c>
      <c r="H2471" s="929">
        <v>8.3333333333333332E-3</v>
      </c>
      <c r="I2471" s="929">
        <v>0.125</v>
      </c>
      <c r="J2471" s="923">
        <v>1943.8986800555017</v>
      </c>
      <c r="K2471" s="922">
        <v>1</v>
      </c>
      <c r="L2471" s="923">
        <v>1943.8986800555017</v>
      </c>
      <c r="M2471" s="923">
        <f t="shared" si="38"/>
        <v>222.1598491492002</v>
      </c>
    </row>
    <row r="2472" spans="2:13" ht="75">
      <c r="B2472" s="921" t="s">
        <v>988</v>
      </c>
      <c r="C2472" s="921" t="s">
        <v>985</v>
      </c>
      <c r="D2472" s="922" t="s">
        <v>986</v>
      </c>
      <c r="E2472" s="936">
        <v>1</v>
      </c>
      <c r="F2472" s="947">
        <v>44652</v>
      </c>
      <c r="G2472" s="923">
        <v>3598.4194394251258</v>
      </c>
      <c r="H2472" s="929">
        <v>8.3333333333333332E-3</v>
      </c>
      <c r="I2472" s="929">
        <v>0.125</v>
      </c>
      <c r="J2472" s="923">
        <v>3148.6170094969852</v>
      </c>
      <c r="K2472" s="922">
        <v>1</v>
      </c>
      <c r="L2472" s="923">
        <v>3148.6170094969852</v>
      </c>
      <c r="M2472" s="923">
        <f t="shared" si="38"/>
        <v>359.84194394251261</v>
      </c>
    </row>
    <row r="2473" spans="2:13" ht="75">
      <c r="B2473" s="921" t="s">
        <v>988</v>
      </c>
      <c r="C2473" s="921" t="s">
        <v>985</v>
      </c>
      <c r="D2473" s="922" t="s">
        <v>986</v>
      </c>
      <c r="E2473" s="936">
        <v>1</v>
      </c>
      <c r="F2473" s="947">
        <v>44652</v>
      </c>
      <c r="G2473" s="923">
        <v>8876.10128391531</v>
      </c>
      <c r="H2473" s="929">
        <v>8.3333333333333332E-3</v>
      </c>
      <c r="I2473" s="929">
        <v>0.125</v>
      </c>
      <c r="J2473" s="923">
        <v>7766.588623425896</v>
      </c>
      <c r="K2473" s="922">
        <v>1</v>
      </c>
      <c r="L2473" s="923">
        <v>7766.588623425896</v>
      </c>
      <c r="M2473" s="923">
        <f t="shared" si="38"/>
        <v>887.61012839153102</v>
      </c>
    </row>
    <row r="2474" spans="2:13" ht="75">
      <c r="B2474" s="921" t="s">
        <v>988</v>
      </c>
      <c r="C2474" s="921" t="s">
        <v>985</v>
      </c>
      <c r="D2474" s="922" t="s">
        <v>986</v>
      </c>
      <c r="E2474" s="936">
        <v>1</v>
      </c>
      <c r="F2474" s="947">
        <v>44652</v>
      </c>
      <c r="G2474" s="923">
        <v>6477.1549909652267</v>
      </c>
      <c r="H2474" s="929">
        <v>8.3333333333333332E-3</v>
      </c>
      <c r="I2474" s="929">
        <v>0.125</v>
      </c>
      <c r="J2474" s="923">
        <v>5667.5106170945737</v>
      </c>
      <c r="K2474" s="922">
        <v>1</v>
      </c>
      <c r="L2474" s="923">
        <v>5667.5106170945737</v>
      </c>
      <c r="M2474" s="923">
        <f t="shared" si="38"/>
        <v>647.71549909652276</v>
      </c>
    </row>
    <row r="2475" spans="2:13" ht="75">
      <c r="B2475" s="921" t="s">
        <v>984</v>
      </c>
      <c r="C2475" s="921" t="s">
        <v>985</v>
      </c>
      <c r="D2475" s="922" t="s">
        <v>986</v>
      </c>
      <c r="E2475" s="936">
        <v>1</v>
      </c>
      <c r="F2475" s="947">
        <v>44652</v>
      </c>
      <c r="G2475" s="923">
        <v>456.60349305277197</v>
      </c>
      <c r="H2475" s="929">
        <v>8.3333333333333332E-3</v>
      </c>
      <c r="I2475" s="929">
        <v>0.125</v>
      </c>
      <c r="J2475" s="923">
        <v>399.52805642117545</v>
      </c>
      <c r="K2475" s="922">
        <v>1</v>
      </c>
      <c r="L2475" s="923">
        <v>399.52805642117545</v>
      </c>
      <c r="M2475" s="923">
        <f t="shared" si="38"/>
        <v>45.660349305277201</v>
      </c>
    </row>
    <row r="2476" spans="2:13" ht="75">
      <c r="B2476" s="921" t="s">
        <v>988</v>
      </c>
      <c r="C2476" s="921" t="s">
        <v>985</v>
      </c>
      <c r="D2476" s="922" t="s">
        <v>986</v>
      </c>
      <c r="E2476" s="936">
        <v>1</v>
      </c>
      <c r="F2476" s="947">
        <v>44652</v>
      </c>
      <c r="G2476" s="923">
        <v>7996.4876431669463</v>
      </c>
      <c r="H2476" s="929">
        <v>8.3333333333333332E-3</v>
      </c>
      <c r="I2476" s="929">
        <v>0.125</v>
      </c>
      <c r="J2476" s="923">
        <v>6996.9266877710779</v>
      </c>
      <c r="K2476" s="922">
        <v>1</v>
      </c>
      <c r="L2476" s="923">
        <v>6996.9266877710779</v>
      </c>
      <c r="M2476" s="923">
        <f t="shared" si="38"/>
        <v>799.64876431669472</v>
      </c>
    </row>
    <row r="2477" spans="2:13" ht="75">
      <c r="B2477" s="921" t="s">
        <v>988</v>
      </c>
      <c r="C2477" s="921" t="s">
        <v>985</v>
      </c>
      <c r="D2477" s="922" t="s">
        <v>986</v>
      </c>
      <c r="E2477" s="936">
        <v>1</v>
      </c>
      <c r="F2477" s="947">
        <v>44652</v>
      </c>
      <c r="G2477" s="923">
        <v>6557.1198673968966</v>
      </c>
      <c r="H2477" s="929">
        <v>8.3333333333333332E-3</v>
      </c>
      <c r="I2477" s="929">
        <v>0.125</v>
      </c>
      <c r="J2477" s="923">
        <v>5737.4798839722844</v>
      </c>
      <c r="K2477" s="922">
        <v>1</v>
      </c>
      <c r="L2477" s="923">
        <v>5737.4798839722844</v>
      </c>
      <c r="M2477" s="923">
        <f t="shared" si="38"/>
        <v>655.71198673968968</v>
      </c>
    </row>
    <row r="2478" spans="2:13" ht="75">
      <c r="B2478" s="921" t="s">
        <v>988</v>
      </c>
      <c r="C2478" s="921" t="s">
        <v>985</v>
      </c>
      <c r="D2478" s="922" t="s">
        <v>986</v>
      </c>
      <c r="E2478" s="936">
        <v>1</v>
      </c>
      <c r="F2478" s="947">
        <v>44652</v>
      </c>
      <c r="G2478" s="923">
        <v>5437.6115973535234</v>
      </c>
      <c r="H2478" s="929">
        <v>8.3333333333333332E-3</v>
      </c>
      <c r="I2478" s="929">
        <v>0.125</v>
      </c>
      <c r="J2478" s="923">
        <v>4757.9101476843334</v>
      </c>
      <c r="K2478" s="922">
        <v>1</v>
      </c>
      <c r="L2478" s="923">
        <v>4757.9101476843334</v>
      </c>
      <c r="M2478" s="923">
        <f t="shared" si="38"/>
        <v>543.76115973535241</v>
      </c>
    </row>
    <row r="2479" spans="2:13" ht="75">
      <c r="B2479" s="921" t="s">
        <v>987</v>
      </c>
      <c r="C2479" s="921" t="s">
        <v>985</v>
      </c>
      <c r="D2479" s="922" t="s">
        <v>986</v>
      </c>
      <c r="E2479" s="936">
        <v>1</v>
      </c>
      <c r="F2479" s="947">
        <v>44652</v>
      </c>
      <c r="G2479" s="923">
        <v>2970.1922425939006</v>
      </c>
      <c r="H2479" s="929">
        <v>8.3333333333333332E-3</v>
      </c>
      <c r="I2479" s="929">
        <v>0.125</v>
      </c>
      <c r="J2479" s="923">
        <v>2598.9182122696629</v>
      </c>
      <c r="K2479" s="922">
        <v>1</v>
      </c>
      <c r="L2479" s="923">
        <v>2598.9182122696629</v>
      </c>
      <c r="M2479" s="923">
        <f t="shared" si="38"/>
        <v>297.01922425939006</v>
      </c>
    </row>
    <row r="2480" spans="2:13" ht="75">
      <c r="B2480" s="921" t="s">
        <v>988</v>
      </c>
      <c r="C2480" s="921" t="s">
        <v>985</v>
      </c>
      <c r="D2480" s="922" t="s">
        <v>986</v>
      </c>
      <c r="E2480" s="936">
        <v>1</v>
      </c>
      <c r="F2480" s="947">
        <v>44652</v>
      </c>
      <c r="G2480" s="923">
        <v>159.92975286333893</v>
      </c>
      <c r="H2480" s="929">
        <v>8.3333333333333332E-3</v>
      </c>
      <c r="I2480" s="929">
        <v>0.125</v>
      </c>
      <c r="J2480" s="923">
        <v>139.93853375542156</v>
      </c>
      <c r="K2480" s="922">
        <v>1</v>
      </c>
      <c r="L2480" s="923">
        <v>139.93853375542156</v>
      </c>
      <c r="M2480" s="923">
        <f t="shared" si="38"/>
        <v>15.992975286333895</v>
      </c>
    </row>
    <row r="2481" spans="2:13" ht="75">
      <c r="B2481" s="921" t="s">
        <v>988</v>
      </c>
      <c r="C2481" s="921" t="s">
        <v>985</v>
      </c>
      <c r="D2481" s="922" t="s">
        <v>986</v>
      </c>
      <c r="E2481" s="936">
        <v>1</v>
      </c>
      <c r="F2481" s="947">
        <v>44652</v>
      </c>
      <c r="G2481" s="923">
        <v>1199.4731464750421</v>
      </c>
      <c r="H2481" s="929">
        <v>8.3333333333333332E-3</v>
      </c>
      <c r="I2481" s="929">
        <v>0.125</v>
      </c>
      <c r="J2481" s="923">
        <v>1049.5390031656618</v>
      </c>
      <c r="K2481" s="922">
        <v>1</v>
      </c>
      <c r="L2481" s="923">
        <v>1049.5390031656618</v>
      </c>
      <c r="M2481" s="923">
        <f t="shared" si="38"/>
        <v>119.94731464750421</v>
      </c>
    </row>
    <row r="2482" spans="2:13" ht="75">
      <c r="B2482" s="921" t="s">
        <v>988</v>
      </c>
      <c r="C2482" s="921" t="s">
        <v>985</v>
      </c>
      <c r="D2482" s="922" t="s">
        <v>986</v>
      </c>
      <c r="E2482" s="936">
        <v>1</v>
      </c>
      <c r="F2482" s="947">
        <v>44652</v>
      </c>
      <c r="G2482" s="923">
        <v>159.92975286333893</v>
      </c>
      <c r="H2482" s="929">
        <v>8.3333333333333332E-3</v>
      </c>
      <c r="I2482" s="929">
        <v>0.125</v>
      </c>
      <c r="J2482" s="923">
        <v>139.93853375542156</v>
      </c>
      <c r="K2482" s="922">
        <v>1</v>
      </c>
      <c r="L2482" s="923">
        <v>139.93853375542156</v>
      </c>
      <c r="M2482" s="923">
        <f t="shared" si="38"/>
        <v>15.992975286333895</v>
      </c>
    </row>
    <row r="2483" spans="2:13" ht="75">
      <c r="B2483" s="921" t="s">
        <v>984</v>
      </c>
      <c r="C2483" s="921" t="s">
        <v>985</v>
      </c>
      <c r="D2483" s="922" t="s">
        <v>986</v>
      </c>
      <c r="E2483" s="936">
        <v>1</v>
      </c>
      <c r="F2483" s="947">
        <v>44652</v>
      </c>
      <c r="G2483" s="923">
        <v>10958.483833266528</v>
      </c>
      <c r="H2483" s="929">
        <v>8.3333333333333332E-3</v>
      </c>
      <c r="I2483" s="929">
        <v>0.125</v>
      </c>
      <c r="J2483" s="923">
        <v>9588.6733541082122</v>
      </c>
      <c r="K2483" s="922">
        <v>1</v>
      </c>
      <c r="L2483" s="923">
        <v>9588.6733541082122</v>
      </c>
      <c r="M2483" s="923">
        <f t="shared" si="38"/>
        <v>1095.8483833266528</v>
      </c>
    </row>
    <row r="2484" spans="2:13" ht="75">
      <c r="B2484" s="921" t="s">
        <v>984</v>
      </c>
      <c r="C2484" s="921" t="s">
        <v>985</v>
      </c>
      <c r="D2484" s="922" t="s">
        <v>986</v>
      </c>
      <c r="E2484" s="936">
        <v>1</v>
      </c>
      <c r="F2484" s="947">
        <v>44652</v>
      </c>
      <c r="G2484" s="923">
        <v>9132.0698610554391</v>
      </c>
      <c r="H2484" s="929">
        <v>8.3333333333333332E-3</v>
      </c>
      <c r="I2484" s="929">
        <v>0.125</v>
      </c>
      <c r="J2484" s="923">
        <v>7990.5611284235092</v>
      </c>
      <c r="K2484" s="922">
        <v>1</v>
      </c>
      <c r="L2484" s="923">
        <v>7990.5611284235092</v>
      </c>
      <c r="M2484" s="923">
        <f t="shared" si="38"/>
        <v>913.20698610554393</v>
      </c>
    </row>
    <row r="2485" spans="2:13" ht="75">
      <c r="B2485" s="921" t="s">
        <v>984</v>
      </c>
      <c r="C2485" s="921" t="s">
        <v>985</v>
      </c>
      <c r="D2485" s="922" t="s">
        <v>986</v>
      </c>
      <c r="E2485" s="936">
        <v>1</v>
      </c>
      <c r="F2485" s="947">
        <v>44652</v>
      </c>
      <c r="G2485" s="923">
        <v>8675.4663680026679</v>
      </c>
      <c r="H2485" s="929">
        <v>8.3333333333333332E-3</v>
      </c>
      <c r="I2485" s="929">
        <v>0.125</v>
      </c>
      <c r="J2485" s="923">
        <v>7591.0330720023339</v>
      </c>
      <c r="K2485" s="922">
        <v>1</v>
      </c>
      <c r="L2485" s="923">
        <v>7591.0330720023339</v>
      </c>
      <c r="M2485" s="923">
        <f t="shared" si="38"/>
        <v>867.54663680026681</v>
      </c>
    </row>
    <row r="2486" spans="2:13" ht="75">
      <c r="B2486" s="921" t="s">
        <v>987</v>
      </c>
      <c r="C2486" s="921" t="s">
        <v>985</v>
      </c>
      <c r="D2486" s="922" t="s">
        <v>986</v>
      </c>
      <c r="E2486" s="936">
        <v>1</v>
      </c>
      <c r="F2486" s="947">
        <v>44652</v>
      </c>
      <c r="G2486" s="923">
        <v>50493.268124096307</v>
      </c>
      <c r="H2486" s="929">
        <v>8.3333333333333332E-3</v>
      </c>
      <c r="I2486" s="929">
        <v>0.125</v>
      </c>
      <c r="J2486" s="923">
        <v>44181.609608584266</v>
      </c>
      <c r="K2486" s="922">
        <v>1</v>
      </c>
      <c r="L2486" s="923">
        <v>44181.609608584266</v>
      </c>
      <c r="M2486" s="923">
        <f t="shared" si="38"/>
        <v>5049.3268124096312</v>
      </c>
    </row>
    <row r="2487" spans="2:13" ht="75">
      <c r="B2487" s="921" t="s">
        <v>987</v>
      </c>
      <c r="C2487" s="921" t="s">
        <v>985</v>
      </c>
      <c r="D2487" s="922" t="s">
        <v>986</v>
      </c>
      <c r="E2487" s="936">
        <v>1</v>
      </c>
      <c r="F2487" s="947">
        <v>44652</v>
      </c>
      <c r="G2487" s="923">
        <v>29701.922425939007</v>
      </c>
      <c r="H2487" s="929">
        <v>8.3333333333333332E-3</v>
      </c>
      <c r="I2487" s="929">
        <v>0.125</v>
      </c>
      <c r="J2487" s="923">
        <v>25989.182122696631</v>
      </c>
      <c r="K2487" s="922">
        <v>1</v>
      </c>
      <c r="L2487" s="923">
        <v>25989.182122696631</v>
      </c>
      <c r="M2487" s="923">
        <f t="shared" si="38"/>
        <v>2970.192242593901</v>
      </c>
    </row>
    <row r="2488" spans="2:13" ht="75">
      <c r="B2488" s="921" t="s">
        <v>987</v>
      </c>
      <c r="C2488" s="921" t="s">
        <v>985</v>
      </c>
      <c r="D2488" s="922" t="s">
        <v>986</v>
      </c>
      <c r="E2488" s="936">
        <v>1</v>
      </c>
      <c r="F2488" s="947">
        <v>44652</v>
      </c>
      <c r="G2488" s="923">
        <v>40097.595275017658</v>
      </c>
      <c r="H2488" s="929">
        <v>8.3333333333333332E-3</v>
      </c>
      <c r="I2488" s="929">
        <v>0.125</v>
      </c>
      <c r="J2488" s="923">
        <v>35085.39586564045</v>
      </c>
      <c r="K2488" s="922">
        <v>1</v>
      </c>
      <c r="L2488" s="923">
        <v>35085.39586564045</v>
      </c>
      <c r="M2488" s="923">
        <f t="shared" si="38"/>
        <v>4009.7595275017661</v>
      </c>
    </row>
    <row r="2489" spans="2:13" ht="75">
      <c r="B2489" s="921" t="s">
        <v>989</v>
      </c>
      <c r="C2489" s="921" t="s">
        <v>985</v>
      </c>
      <c r="D2489" s="922" t="s">
        <v>986</v>
      </c>
      <c r="E2489" s="936">
        <v>1</v>
      </c>
      <c r="F2489" s="947">
        <v>44652</v>
      </c>
      <c r="G2489" s="923">
        <v>20472.824081192994</v>
      </c>
      <c r="H2489" s="929">
        <v>8.3333333333333332E-3</v>
      </c>
      <c r="I2489" s="929">
        <v>0.125</v>
      </c>
      <c r="J2489" s="923">
        <v>17913.72107104387</v>
      </c>
      <c r="K2489" s="922">
        <v>1</v>
      </c>
      <c r="L2489" s="923">
        <v>17913.72107104387</v>
      </c>
      <c r="M2489" s="923">
        <f t="shared" si="38"/>
        <v>2047.2824081192994</v>
      </c>
    </row>
    <row r="2490" spans="2:13" ht="75">
      <c r="B2490" s="921" t="s">
        <v>989</v>
      </c>
      <c r="C2490" s="921" t="s">
        <v>985</v>
      </c>
      <c r="D2490" s="922" t="s">
        <v>986</v>
      </c>
      <c r="E2490" s="936">
        <v>1</v>
      </c>
      <c r="F2490" s="947">
        <v>44652</v>
      </c>
      <c r="G2490" s="923">
        <v>5118.2060202982484</v>
      </c>
      <c r="H2490" s="929">
        <v>8.3333333333333332E-3</v>
      </c>
      <c r="I2490" s="929">
        <v>0.125</v>
      </c>
      <c r="J2490" s="923">
        <v>4478.4302677609676</v>
      </c>
      <c r="K2490" s="922">
        <v>1</v>
      </c>
      <c r="L2490" s="923">
        <v>4478.4302677609676</v>
      </c>
      <c r="M2490" s="923">
        <f t="shared" si="38"/>
        <v>511.82060202982484</v>
      </c>
    </row>
    <row r="2491" spans="2:13" ht="75">
      <c r="B2491" s="921" t="s">
        <v>990</v>
      </c>
      <c r="C2491" s="921" t="s">
        <v>985</v>
      </c>
      <c r="D2491" s="922" t="s">
        <v>986</v>
      </c>
      <c r="E2491" s="936">
        <v>1</v>
      </c>
      <c r="F2491" s="947">
        <v>44652</v>
      </c>
      <c r="G2491" s="923">
        <v>4180.4727034651842</v>
      </c>
      <c r="H2491" s="929">
        <v>8.3333333333333332E-3</v>
      </c>
      <c r="I2491" s="929">
        <v>0.125</v>
      </c>
      <c r="J2491" s="923">
        <v>3657.9136155320361</v>
      </c>
      <c r="K2491" s="922">
        <v>1</v>
      </c>
      <c r="L2491" s="923">
        <v>3657.9136155320361</v>
      </c>
      <c r="M2491" s="923">
        <f t="shared" si="38"/>
        <v>418.04727034651842</v>
      </c>
    </row>
    <row r="2492" spans="2:13" ht="75">
      <c r="B2492" s="921" t="s">
        <v>990</v>
      </c>
      <c r="C2492" s="921" t="s">
        <v>985</v>
      </c>
      <c r="D2492" s="922" t="s">
        <v>986</v>
      </c>
      <c r="E2492" s="936">
        <v>1</v>
      </c>
      <c r="F2492" s="947">
        <v>44652</v>
      </c>
      <c r="G2492" s="923">
        <v>4180.4727034651842</v>
      </c>
      <c r="H2492" s="929">
        <v>8.3333333333333332E-3</v>
      </c>
      <c r="I2492" s="929">
        <v>0.125</v>
      </c>
      <c r="J2492" s="923">
        <v>3657.9136155320361</v>
      </c>
      <c r="K2492" s="922">
        <v>1</v>
      </c>
      <c r="L2492" s="923">
        <v>3657.9136155320361</v>
      </c>
      <c r="M2492" s="923">
        <f t="shared" si="38"/>
        <v>418.04727034651842</v>
      </c>
    </row>
    <row r="2493" spans="2:13" ht="75">
      <c r="B2493" s="921" t="s">
        <v>992</v>
      </c>
      <c r="C2493" s="921" t="s">
        <v>985</v>
      </c>
      <c r="D2493" s="922" t="s">
        <v>986</v>
      </c>
      <c r="E2493" s="936">
        <v>1</v>
      </c>
      <c r="F2493" s="947">
        <v>44652</v>
      </c>
      <c r="G2493" s="923">
        <v>2221.5984914920018</v>
      </c>
      <c r="H2493" s="929">
        <v>8.3333333333333332E-3</v>
      </c>
      <c r="I2493" s="929">
        <v>0.125</v>
      </c>
      <c r="J2493" s="923">
        <v>1943.8986800555017</v>
      </c>
      <c r="K2493" s="922">
        <v>1</v>
      </c>
      <c r="L2493" s="923">
        <v>1943.8986800555017</v>
      </c>
      <c r="M2493" s="923">
        <f t="shared" si="38"/>
        <v>222.1598491492002</v>
      </c>
    </row>
    <row r="2494" spans="2:13" ht="75">
      <c r="B2494" s="921" t="s">
        <v>988</v>
      </c>
      <c r="C2494" s="921" t="s">
        <v>985</v>
      </c>
      <c r="D2494" s="922" t="s">
        <v>986</v>
      </c>
      <c r="E2494" s="936">
        <v>1</v>
      </c>
      <c r="F2494" s="947">
        <v>44652</v>
      </c>
      <c r="G2494" s="923">
        <v>21350.622007255748</v>
      </c>
      <c r="H2494" s="929">
        <v>8.3333333333333332E-3</v>
      </c>
      <c r="I2494" s="929">
        <v>0.125</v>
      </c>
      <c r="J2494" s="923">
        <v>18681.794256348781</v>
      </c>
      <c r="K2494" s="922">
        <v>1</v>
      </c>
      <c r="L2494" s="923">
        <v>18681.794256348781</v>
      </c>
      <c r="M2494" s="923">
        <f t="shared" si="38"/>
        <v>2135.0622007255747</v>
      </c>
    </row>
    <row r="2495" spans="2:13" ht="75">
      <c r="B2495" s="921" t="s">
        <v>988</v>
      </c>
      <c r="C2495" s="921" t="s">
        <v>985</v>
      </c>
      <c r="D2495" s="922" t="s">
        <v>986</v>
      </c>
      <c r="E2495" s="936">
        <v>1</v>
      </c>
      <c r="F2495" s="947">
        <v>44652</v>
      </c>
      <c r="G2495" s="923">
        <v>11674.871959023742</v>
      </c>
      <c r="H2495" s="929">
        <v>8.3333333333333332E-3</v>
      </c>
      <c r="I2495" s="929">
        <v>0.125</v>
      </c>
      <c r="J2495" s="923">
        <v>10215.512964145773</v>
      </c>
      <c r="K2495" s="922">
        <v>1</v>
      </c>
      <c r="L2495" s="923">
        <v>10215.512964145773</v>
      </c>
      <c r="M2495" s="923">
        <f t="shared" si="38"/>
        <v>1167.4871959023742</v>
      </c>
    </row>
    <row r="2496" spans="2:13" ht="75">
      <c r="B2496" s="921" t="s">
        <v>988</v>
      </c>
      <c r="C2496" s="921" t="s">
        <v>985</v>
      </c>
      <c r="D2496" s="922" t="s">
        <v>986</v>
      </c>
      <c r="E2496" s="936">
        <v>1</v>
      </c>
      <c r="F2496" s="947">
        <v>44652</v>
      </c>
      <c r="G2496" s="923">
        <v>17832.16744426229</v>
      </c>
      <c r="H2496" s="929">
        <v>8.3333333333333332E-3</v>
      </c>
      <c r="I2496" s="929">
        <v>0.125</v>
      </c>
      <c r="J2496" s="923">
        <v>15603.146513729504</v>
      </c>
      <c r="K2496" s="922">
        <v>1</v>
      </c>
      <c r="L2496" s="923">
        <v>15603.146513729504</v>
      </c>
      <c r="M2496" s="923">
        <f t="shared" si="38"/>
        <v>1783.2167444262291</v>
      </c>
    </row>
    <row r="2497" spans="2:13" ht="75">
      <c r="B2497" s="921" t="s">
        <v>984</v>
      </c>
      <c r="C2497" s="921" t="s">
        <v>985</v>
      </c>
      <c r="D2497" s="922" t="s">
        <v>986</v>
      </c>
      <c r="E2497" s="936">
        <v>1</v>
      </c>
      <c r="F2497" s="947">
        <v>44652</v>
      </c>
      <c r="G2497" s="923">
        <v>913.20698610554393</v>
      </c>
      <c r="H2497" s="929">
        <v>8.3333333333333332E-3</v>
      </c>
      <c r="I2497" s="929">
        <v>0.125</v>
      </c>
      <c r="J2497" s="923">
        <v>799.0561128423509</v>
      </c>
      <c r="K2497" s="922">
        <v>1</v>
      </c>
      <c r="L2497" s="923">
        <v>799.0561128423509</v>
      </c>
      <c r="M2497" s="923">
        <f t="shared" si="38"/>
        <v>91.320698610554402</v>
      </c>
    </row>
    <row r="2498" spans="2:13" ht="75">
      <c r="B2498" s="921" t="s">
        <v>987</v>
      </c>
      <c r="C2498" s="921" t="s">
        <v>985</v>
      </c>
      <c r="D2498" s="922" t="s">
        <v>986</v>
      </c>
      <c r="E2498" s="936">
        <v>1</v>
      </c>
      <c r="F2498" s="947">
        <v>44652</v>
      </c>
      <c r="G2498" s="923">
        <v>2970.1922425939006</v>
      </c>
      <c r="H2498" s="929">
        <v>8.3333333333333332E-3</v>
      </c>
      <c r="I2498" s="929">
        <v>0.125</v>
      </c>
      <c r="J2498" s="923">
        <v>2598.9182122696629</v>
      </c>
      <c r="K2498" s="922">
        <v>1</v>
      </c>
      <c r="L2498" s="923">
        <v>2598.9182122696629</v>
      </c>
      <c r="M2498" s="923">
        <f t="shared" si="38"/>
        <v>297.01922425939006</v>
      </c>
    </row>
    <row r="2499" spans="2:13" ht="75">
      <c r="B2499" s="921" t="s">
        <v>987</v>
      </c>
      <c r="C2499" s="921" t="s">
        <v>985</v>
      </c>
      <c r="D2499" s="922" t="s">
        <v>986</v>
      </c>
      <c r="E2499" s="936">
        <v>1</v>
      </c>
      <c r="F2499" s="947">
        <v>44652</v>
      </c>
      <c r="G2499" s="923">
        <v>1485.0961212969503</v>
      </c>
      <c r="H2499" s="929">
        <v>8.3333333333333332E-3</v>
      </c>
      <c r="I2499" s="929">
        <v>0.125</v>
      </c>
      <c r="J2499" s="923">
        <v>1299.4591061348315</v>
      </c>
      <c r="K2499" s="922">
        <v>1</v>
      </c>
      <c r="L2499" s="923">
        <v>1299.4591061348315</v>
      </c>
      <c r="M2499" s="923">
        <f t="shared" si="38"/>
        <v>148.50961212969503</v>
      </c>
    </row>
    <row r="2500" spans="2:13" ht="75">
      <c r="B2500" s="921" t="s">
        <v>987</v>
      </c>
      <c r="C2500" s="921" t="s">
        <v>985</v>
      </c>
      <c r="D2500" s="922" t="s">
        <v>986</v>
      </c>
      <c r="E2500" s="936">
        <v>1</v>
      </c>
      <c r="F2500" s="947">
        <v>44652</v>
      </c>
      <c r="G2500" s="923">
        <v>2970.1922425939006</v>
      </c>
      <c r="H2500" s="929">
        <v>8.3333333333333332E-3</v>
      </c>
      <c r="I2500" s="929">
        <v>0.125</v>
      </c>
      <c r="J2500" s="923">
        <v>2598.9182122696629</v>
      </c>
      <c r="K2500" s="922">
        <v>1</v>
      </c>
      <c r="L2500" s="923">
        <v>2598.9182122696629</v>
      </c>
      <c r="M2500" s="923">
        <f t="shared" si="38"/>
        <v>297.01922425939006</v>
      </c>
    </row>
    <row r="2501" spans="2:13" ht="75">
      <c r="B2501" s="921" t="s">
        <v>989</v>
      </c>
      <c r="C2501" s="921" t="s">
        <v>985</v>
      </c>
      <c r="D2501" s="922" t="s">
        <v>986</v>
      </c>
      <c r="E2501" s="936">
        <v>1</v>
      </c>
      <c r="F2501" s="947">
        <v>44652</v>
      </c>
      <c r="G2501" s="923">
        <v>5118.2060202982484</v>
      </c>
      <c r="H2501" s="929">
        <v>8.3333333333333332E-3</v>
      </c>
      <c r="I2501" s="929">
        <v>0.125</v>
      </c>
      <c r="J2501" s="923">
        <v>4478.4302677609676</v>
      </c>
      <c r="K2501" s="922">
        <v>1</v>
      </c>
      <c r="L2501" s="923">
        <v>4478.4302677609676</v>
      </c>
      <c r="M2501" s="923">
        <f t="shared" si="38"/>
        <v>511.82060202982484</v>
      </c>
    </row>
    <row r="2502" spans="2:13" ht="75">
      <c r="B2502" s="921" t="s">
        <v>989</v>
      </c>
      <c r="C2502" s="921" t="s">
        <v>985</v>
      </c>
      <c r="D2502" s="922" t="s">
        <v>986</v>
      </c>
      <c r="E2502" s="936">
        <v>1</v>
      </c>
      <c r="F2502" s="947">
        <v>44652</v>
      </c>
      <c r="G2502" s="923">
        <v>5118.2060202982484</v>
      </c>
      <c r="H2502" s="929">
        <v>8.3333333333333332E-3</v>
      </c>
      <c r="I2502" s="929">
        <v>0.125</v>
      </c>
      <c r="J2502" s="923">
        <v>4478.4302677609676</v>
      </c>
      <c r="K2502" s="922">
        <v>1</v>
      </c>
      <c r="L2502" s="923">
        <v>4478.4302677609676</v>
      </c>
      <c r="M2502" s="923">
        <f t="shared" si="38"/>
        <v>511.82060202982484</v>
      </c>
    </row>
    <row r="2503" spans="2:13" ht="75">
      <c r="B2503" s="921" t="s">
        <v>989</v>
      </c>
      <c r="C2503" s="921" t="s">
        <v>985</v>
      </c>
      <c r="D2503" s="922" t="s">
        <v>986</v>
      </c>
      <c r="E2503" s="936">
        <v>1</v>
      </c>
      <c r="F2503" s="947">
        <v>44652</v>
      </c>
      <c r="G2503" s="923">
        <v>2559.1030101491242</v>
      </c>
      <c r="H2503" s="929">
        <v>8.3333333333333332E-3</v>
      </c>
      <c r="I2503" s="929">
        <v>0.125</v>
      </c>
      <c r="J2503" s="923">
        <v>2239.2151338804838</v>
      </c>
      <c r="K2503" s="922">
        <v>1</v>
      </c>
      <c r="L2503" s="923">
        <v>2239.2151338804838</v>
      </c>
      <c r="M2503" s="923">
        <f t="shared" si="38"/>
        <v>255.91030101491242</v>
      </c>
    </row>
    <row r="2504" spans="2:13" ht="75">
      <c r="B2504" s="921" t="s">
        <v>990</v>
      </c>
      <c r="C2504" s="921" t="s">
        <v>985</v>
      </c>
      <c r="D2504" s="922" t="s">
        <v>986</v>
      </c>
      <c r="E2504" s="936">
        <v>1</v>
      </c>
      <c r="F2504" s="947">
        <v>44652</v>
      </c>
      <c r="G2504" s="923">
        <v>4180.4727034651842</v>
      </c>
      <c r="H2504" s="929">
        <v>8.3333333333333332E-3</v>
      </c>
      <c r="I2504" s="929">
        <v>0.125</v>
      </c>
      <c r="J2504" s="923">
        <v>3657.9136155320361</v>
      </c>
      <c r="K2504" s="922">
        <v>1</v>
      </c>
      <c r="L2504" s="923">
        <v>3657.9136155320361</v>
      </c>
      <c r="M2504" s="923">
        <f t="shared" si="38"/>
        <v>418.04727034651842</v>
      </c>
    </row>
    <row r="2505" spans="2:13" ht="75">
      <c r="B2505" s="921" t="s">
        <v>988</v>
      </c>
      <c r="C2505" s="921" t="s">
        <v>985</v>
      </c>
      <c r="D2505" s="922" t="s">
        <v>986</v>
      </c>
      <c r="E2505" s="936">
        <v>1</v>
      </c>
      <c r="F2505" s="947">
        <v>44652</v>
      </c>
      <c r="G2505" s="923">
        <v>79.964876431669467</v>
      </c>
      <c r="H2505" s="929">
        <v>8.3333333333333332E-3</v>
      </c>
      <c r="I2505" s="929">
        <v>0.125</v>
      </c>
      <c r="J2505" s="923">
        <v>69.96926687771078</v>
      </c>
      <c r="K2505" s="922">
        <v>1</v>
      </c>
      <c r="L2505" s="923">
        <v>69.96926687771078</v>
      </c>
      <c r="M2505" s="923">
        <f t="shared" si="38"/>
        <v>7.9964876431669474</v>
      </c>
    </row>
    <row r="2506" spans="2:13" ht="75">
      <c r="B2506" s="921" t="s">
        <v>988</v>
      </c>
      <c r="C2506" s="921" t="s">
        <v>985</v>
      </c>
      <c r="D2506" s="922" t="s">
        <v>986</v>
      </c>
      <c r="E2506" s="936">
        <v>1</v>
      </c>
      <c r="F2506" s="947">
        <v>44652</v>
      </c>
      <c r="G2506" s="923">
        <v>559.75413502168624</v>
      </c>
      <c r="H2506" s="929">
        <v>8.3333333333333332E-3</v>
      </c>
      <c r="I2506" s="929">
        <v>0.125</v>
      </c>
      <c r="J2506" s="923">
        <v>489.78486814397547</v>
      </c>
      <c r="K2506" s="922">
        <v>1</v>
      </c>
      <c r="L2506" s="923">
        <v>489.78486814397547</v>
      </c>
      <c r="M2506" s="923">
        <f t="shared" si="38"/>
        <v>55.975413502168628</v>
      </c>
    </row>
    <row r="2507" spans="2:13" ht="75">
      <c r="B2507" s="921" t="s">
        <v>984</v>
      </c>
      <c r="C2507" s="921" t="s">
        <v>985</v>
      </c>
      <c r="D2507" s="922" t="s">
        <v>986</v>
      </c>
      <c r="E2507" s="936">
        <v>1</v>
      </c>
      <c r="F2507" s="947">
        <v>44652</v>
      </c>
      <c r="G2507" s="923">
        <v>456.60349305277197</v>
      </c>
      <c r="H2507" s="929">
        <v>8.3333333333333332E-3</v>
      </c>
      <c r="I2507" s="929">
        <v>0.125</v>
      </c>
      <c r="J2507" s="923">
        <v>399.52805642117545</v>
      </c>
      <c r="K2507" s="922">
        <v>1</v>
      </c>
      <c r="L2507" s="923">
        <v>399.52805642117545</v>
      </c>
      <c r="M2507" s="923">
        <f t="shared" ref="M2507:M2570" si="39">IF(L2507=0,"",IF(I2507=100%,0,(H2507*12)*(G2507*E2507*K2507)))</f>
        <v>45.660349305277201</v>
      </c>
    </row>
    <row r="2508" spans="2:13" ht="75">
      <c r="B2508" s="921" t="s">
        <v>984</v>
      </c>
      <c r="C2508" s="921" t="s">
        <v>985</v>
      </c>
      <c r="D2508" s="922" t="s">
        <v>986</v>
      </c>
      <c r="E2508" s="936">
        <v>1</v>
      </c>
      <c r="F2508" s="947">
        <v>44652</v>
      </c>
      <c r="G2508" s="923">
        <v>913.20698610554393</v>
      </c>
      <c r="H2508" s="929">
        <v>8.3333333333333332E-3</v>
      </c>
      <c r="I2508" s="929">
        <v>0.125</v>
      </c>
      <c r="J2508" s="923">
        <v>799.0561128423509</v>
      </c>
      <c r="K2508" s="922">
        <v>1</v>
      </c>
      <c r="L2508" s="923">
        <v>799.0561128423509</v>
      </c>
      <c r="M2508" s="923">
        <f t="shared" si="39"/>
        <v>91.320698610554402</v>
      </c>
    </row>
    <row r="2509" spans="2:13" ht="75">
      <c r="B2509" s="921" t="s">
        <v>988</v>
      </c>
      <c r="C2509" s="921" t="s">
        <v>985</v>
      </c>
      <c r="D2509" s="922" t="s">
        <v>986</v>
      </c>
      <c r="E2509" s="936">
        <v>1</v>
      </c>
      <c r="F2509" s="947">
        <v>44652</v>
      </c>
      <c r="G2509" s="923">
        <v>2958.7004279717703</v>
      </c>
      <c r="H2509" s="929">
        <v>8.3333333333333332E-3</v>
      </c>
      <c r="I2509" s="929">
        <v>0.125</v>
      </c>
      <c r="J2509" s="923">
        <v>2588.8628744752991</v>
      </c>
      <c r="K2509" s="922">
        <v>1</v>
      </c>
      <c r="L2509" s="923">
        <v>2588.8628744752991</v>
      </c>
      <c r="M2509" s="923">
        <f t="shared" si="39"/>
        <v>295.87004279717706</v>
      </c>
    </row>
    <row r="2510" spans="2:13" ht="75">
      <c r="B2510" s="921" t="s">
        <v>988</v>
      </c>
      <c r="C2510" s="921" t="s">
        <v>985</v>
      </c>
      <c r="D2510" s="922" t="s">
        <v>986</v>
      </c>
      <c r="E2510" s="936">
        <v>1</v>
      </c>
      <c r="F2510" s="947">
        <v>44652</v>
      </c>
      <c r="G2510" s="923">
        <v>5597.5413502168631</v>
      </c>
      <c r="H2510" s="929">
        <v>8.3333333333333332E-3</v>
      </c>
      <c r="I2510" s="929">
        <v>0.125</v>
      </c>
      <c r="J2510" s="923">
        <v>4897.8486814397547</v>
      </c>
      <c r="K2510" s="922">
        <v>1</v>
      </c>
      <c r="L2510" s="923">
        <v>4897.8486814397547</v>
      </c>
      <c r="M2510" s="923">
        <f t="shared" si="39"/>
        <v>559.75413502168635</v>
      </c>
    </row>
    <row r="2511" spans="2:13" ht="75">
      <c r="B2511" s="921" t="s">
        <v>988</v>
      </c>
      <c r="C2511" s="921" t="s">
        <v>985</v>
      </c>
      <c r="D2511" s="922" t="s">
        <v>986</v>
      </c>
      <c r="E2511" s="936">
        <v>1</v>
      </c>
      <c r="F2511" s="947">
        <v>44652</v>
      </c>
      <c r="G2511" s="923">
        <v>3838.3140687201344</v>
      </c>
      <c r="H2511" s="929">
        <v>8.3333333333333332E-3</v>
      </c>
      <c r="I2511" s="929">
        <v>0.125</v>
      </c>
      <c r="J2511" s="923">
        <v>3358.5248101301177</v>
      </c>
      <c r="K2511" s="922">
        <v>1</v>
      </c>
      <c r="L2511" s="923">
        <v>3358.5248101301177</v>
      </c>
      <c r="M2511" s="923">
        <f t="shared" si="39"/>
        <v>383.83140687201347</v>
      </c>
    </row>
    <row r="2512" spans="2:13" ht="75">
      <c r="B2512" s="921" t="s">
        <v>984</v>
      </c>
      <c r="C2512" s="921" t="s">
        <v>985</v>
      </c>
      <c r="D2512" s="922" t="s">
        <v>986</v>
      </c>
      <c r="E2512" s="936">
        <v>1</v>
      </c>
      <c r="F2512" s="947">
        <v>44652</v>
      </c>
      <c r="G2512" s="923">
        <v>456.60349305277197</v>
      </c>
      <c r="H2512" s="929">
        <v>8.3333333333333332E-3</v>
      </c>
      <c r="I2512" s="929">
        <v>0.125</v>
      </c>
      <c r="J2512" s="923">
        <v>399.52805642117545</v>
      </c>
      <c r="K2512" s="922">
        <v>1</v>
      </c>
      <c r="L2512" s="923">
        <v>399.52805642117545</v>
      </c>
      <c r="M2512" s="923">
        <f t="shared" si="39"/>
        <v>45.660349305277201</v>
      </c>
    </row>
    <row r="2513" spans="2:13" ht="75">
      <c r="B2513" s="921" t="s">
        <v>988</v>
      </c>
      <c r="C2513" s="921" t="s">
        <v>985</v>
      </c>
      <c r="D2513" s="922" t="s">
        <v>986</v>
      </c>
      <c r="E2513" s="936">
        <v>1</v>
      </c>
      <c r="F2513" s="947">
        <v>44652</v>
      </c>
      <c r="G2513" s="923">
        <v>5357.6467209218545</v>
      </c>
      <c r="H2513" s="929">
        <v>8.3333333333333332E-3</v>
      </c>
      <c r="I2513" s="929">
        <v>0.125</v>
      </c>
      <c r="J2513" s="923">
        <v>4687.9408808066228</v>
      </c>
      <c r="K2513" s="922">
        <v>1</v>
      </c>
      <c r="L2513" s="923">
        <v>4687.9408808066228</v>
      </c>
      <c r="M2513" s="923">
        <f t="shared" si="39"/>
        <v>535.76467209218549</v>
      </c>
    </row>
    <row r="2514" spans="2:13" ht="75">
      <c r="B2514" s="921" t="s">
        <v>988</v>
      </c>
      <c r="C2514" s="921" t="s">
        <v>985</v>
      </c>
      <c r="D2514" s="922" t="s">
        <v>986</v>
      </c>
      <c r="E2514" s="936">
        <v>1</v>
      </c>
      <c r="F2514" s="947">
        <v>44652</v>
      </c>
      <c r="G2514" s="923">
        <v>11434.977329728734</v>
      </c>
      <c r="H2514" s="929">
        <v>8.3333333333333332E-3</v>
      </c>
      <c r="I2514" s="929">
        <v>0.125</v>
      </c>
      <c r="J2514" s="923">
        <v>10005.605163512642</v>
      </c>
      <c r="K2514" s="922">
        <v>1</v>
      </c>
      <c r="L2514" s="923">
        <v>10005.605163512642</v>
      </c>
      <c r="M2514" s="923">
        <f t="shared" si="39"/>
        <v>1143.4977329728733</v>
      </c>
    </row>
    <row r="2515" spans="2:13" ht="75">
      <c r="B2515" s="921" t="s">
        <v>988</v>
      </c>
      <c r="C2515" s="921" t="s">
        <v>985</v>
      </c>
      <c r="D2515" s="922" t="s">
        <v>986</v>
      </c>
      <c r="E2515" s="936">
        <v>1</v>
      </c>
      <c r="F2515" s="947">
        <v>44652</v>
      </c>
      <c r="G2515" s="923">
        <v>2558.8760458134229</v>
      </c>
      <c r="H2515" s="929">
        <v>8.3333333333333332E-3</v>
      </c>
      <c r="I2515" s="929">
        <v>0.125</v>
      </c>
      <c r="J2515" s="923">
        <v>2239.016540086745</v>
      </c>
      <c r="K2515" s="922">
        <v>1</v>
      </c>
      <c r="L2515" s="923">
        <v>2239.016540086745</v>
      </c>
      <c r="M2515" s="923">
        <f t="shared" si="39"/>
        <v>255.88760458134232</v>
      </c>
    </row>
    <row r="2516" spans="2:13" ht="75">
      <c r="B2516" s="921" t="s">
        <v>984</v>
      </c>
      <c r="C2516" s="921" t="s">
        <v>985</v>
      </c>
      <c r="D2516" s="922" t="s">
        <v>986</v>
      </c>
      <c r="E2516" s="936">
        <v>1</v>
      </c>
      <c r="F2516" s="947">
        <v>44652</v>
      </c>
      <c r="G2516" s="923">
        <v>2283.0174652638598</v>
      </c>
      <c r="H2516" s="929">
        <v>8.3333333333333332E-3</v>
      </c>
      <c r="I2516" s="929">
        <v>0.125</v>
      </c>
      <c r="J2516" s="923">
        <v>1997.6402821058773</v>
      </c>
      <c r="K2516" s="922">
        <v>1</v>
      </c>
      <c r="L2516" s="923">
        <v>1997.6402821058773</v>
      </c>
      <c r="M2516" s="923">
        <f t="shared" si="39"/>
        <v>228.30174652638598</v>
      </c>
    </row>
    <row r="2517" spans="2:13" ht="75">
      <c r="B2517" s="921" t="s">
        <v>984</v>
      </c>
      <c r="C2517" s="921" t="s">
        <v>985</v>
      </c>
      <c r="D2517" s="922" t="s">
        <v>986</v>
      </c>
      <c r="E2517" s="936">
        <v>1</v>
      </c>
      <c r="F2517" s="947">
        <v>44652</v>
      </c>
      <c r="G2517" s="923">
        <v>913.20698610554393</v>
      </c>
      <c r="H2517" s="929">
        <v>8.3333333333333332E-3</v>
      </c>
      <c r="I2517" s="929">
        <v>0.125</v>
      </c>
      <c r="J2517" s="923">
        <v>799.0561128423509</v>
      </c>
      <c r="K2517" s="922">
        <v>1</v>
      </c>
      <c r="L2517" s="923">
        <v>799.0561128423509</v>
      </c>
      <c r="M2517" s="923">
        <f t="shared" si="39"/>
        <v>91.320698610554402</v>
      </c>
    </row>
    <row r="2518" spans="2:13" ht="75">
      <c r="B2518" s="921" t="s">
        <v>984</v>
      </c>
      <c r="C2518" s="921" t="s">
        <v>985</v>
      </c>
      <c r="D2518" s="922" t="s">
        <v>986</v>
      </c>
      <c r="E2518" s="936">
        <v>1</v>
      </c>
      <c r="F2518" s="947">
        <v>44652</v>
      </c>
      <c r="G2518" s="923">
        <v>913.20698610554393</v>
      </c>
      <c r="H2518" s="929">
        <v>8.3333333333333332E-3</v>
      </c>
      <c r="I2518" s="929">
        <v>0.125</v>
      </c>
      <c r="J2518" s="923">
        <v>799.0561128423509</v>
      </c>
      <c r="K2518" s="922">
        <v>1</v>
      </c>
      <c r="L2518" s="923">
        <v>799.0561128423509</v>
      </c>
      <c r="M2518" s="923">
        <f t="shared" si="39"/>
        <v>91.320698610554402</v>
      </c>
    </row>
    <row r="2519" spans="2:13" ht="75">
      <c r="B2519" s="921" t="s">
        <v>987</v>
      </c>
      <c r="C2519" s="921" t="s">
        <v>985</v>
      </c>
      <c r="D2519" s="922" t="s">
        <v>986</v>
      </c>
      <c r="E2519" s="936">
        <v>1</v>
      </c>
      <c r="F2519" s="947">
        <v>44652</v>
      </c>
      <c r="G2519" s="923">
        <v>2970.1922425939006</v>
      </c>
      <c r="H2519" s="929">
        <v>8.3333333333333332E-3</v>
      </c>
      <c r="I2519" s="929">
        <v>0.125</v>
      </c>
      <c r="J2519" s="923">
        <v>2598.9182122696629</v>
      </c>
      <c r="K2519" s="922">
        <v>1</v>
      </c>
      <c r="L2519" s="923">
        <v>2598.9182122696629</v>
      </c>
      <c r="M2519" s="923">
        <f t="shared" si="39"/>
        <v>297.01922425939006</v>
      </c>
    </row>
    <row r="2520" spans="2:13" ht="75">
      <c r="B2520" s="921" t="s">
        <v>987</v>
      </c>
      <c r="C2520" s="921" t="s">
        <v>985</v>
      </c>
      <c r="D2520" s="922" t="s">
        <v>986</v>
      </c>
      <c r="E2520" s="936">
        <v>1</v>
      </c>
      <c r="F2520" s="947">
        <v>44652</v>
      </c>
      <c r="G2520" s="923">
        <v>1485.0961212969503</v>
      </c>
      <c r="H2520" s="929">
        <v>8.3333333333333332E-3</v>
      </c>
      <c r="I2520" s="929">
        <v>0.125</v>
      </c>
      <c r="J2520" s="923">
        <v>1299.4591061348315</v>
      </c>
      <c r="K2520" s="922">
        <v>1</v>
      </c>
      <c r="L2520" s="923">
        <v>1299.4591061348315</v>
      </c>
      <c r="M2520" s="923">
        <f t="shared" si="39"/>
        <v>148.50961212969503</v>
      </c>
    </row>
    <row r="2521" spans="2:13" ht="75">
      <c r="B2521" s="921" t="s">
        <v>987</v>
      </c>
      <c r="C2521" s="921" t="s">
        <v>985</v>
      </c>
      <c r="D2521" s="922" t="s">
        <v>986</v>
      </c>
      <c r="E2521" s="936">
        <v>1</v>
      </c>
      <c r="F2521" s="947">
        <v>44652</v>
      </c>
      <c r="G2521" s="923">
        <v>2970.1922425939006</v>
      </c>
      <c r="H2521" s="929">
        <v>8.3333333333333332E-3</v>
      </c>
      <c r="I2521" s="929">
        <v>0.125</v>
      </c>
      <c r="J2521" s="923">
        <v>2598.9182122696629</v>
      </c>
      <c r="K2521" s="922">
        <v>1</v>
      </c>
      <c r="L2521" s="923">
        <v>2598.9182122696629</v>
      </c>
      <c r="M2521" s="923">
        <f t="shared" si="39"/>
        <v>297.01922425939006</v>
      </c>
    </row>
    <row r="2522" spans="2:13" ht="75">
      <c r="B2522" s="921" t="s">
        <v>989</v>
      </c>
      <c r="C2522" s="921" t="s">
        <v>985</v>
      </c>
      <c r="D2522" s="922" t="s">
        <v>986</v>
      </c>
      <c r="E2522" s="936">
        <v>1</v>
      </c>
      <c r="F2522" s="947">
        <v>44652</v>
      </c>
      <c r="G2522" s="923">
        <v>2559.1030101491242</v>
      </c>
      <c r="H2522" s="929">
        <v>8.3333333333333332E-3</v>
      </c>
      <c r="I2522" s="929">
        <v>0.125</v>
      </c>
      <c r="J2522" s="923">
        <v>2239.2151338804838</v>
      </c>
      <c r="K2522" s="922">
        <v>1</v>
      </c>
      <c r="L2522" s="923">
        <v>2239.2151338804838</v>
      </c>
      <c r="M2522" s="923">
        <f t="shared" si="39"/>
        <v>255.91030101491242</v>
      </c>
    </row>
    <row r="2523" spans="2:13" ht="75">
      <c r="B2523" s="921" t="s">
        <v>988</v>
      </c>
      <c r="C2523" s="921" t="s">
        <v>985</v>
      </c>
      <c r="D2523" s="922" t="s">
        <v>986</v>
      </c>
      <c r="E2523" s="936">
        <v>1</v>
      </c>
      <c r="F2523" s="947">
        <v>44652</v>
      </c>
      <c r="G2523" s="923">
        <v>134340.99240520471</v>
      </c>
      <c r="H2523" s="929">
        <v>8.3333333333333332E-3</v>
      </c>
      <c r="I2523" s="929">
        <v>0.125</v>
      </c>
      <c r="J2523" s="923">
        <v>117548.36835455413</v>
      </c>
      <c r="K2523" s="922">
        <v>1</v>
      </c>
      <c r="L2523" s="923">
        <v>117548.36835455413</v>
      </c>
      <c r="M2523" s="923">
        <f t="shared" si="39"/>
        <v>13434.099240520472</v>
      </c>
    </row>
    <row r="2524" spans="2:13" ht="75">
      <c r="B2524" s="921" t="s">
        <v>988</v>
      </c>
      <c r="C2524" s="921" t="s">
        <v>985</v>
      </c>
      <c r="D2524" s="922" t="s">
        <v>986</v>
      </c>
      <c r="E2524" s="936">
        <v>1</v>
      </c>
      <c r="F2524" s="947">
        <v>44652</v>
      </c>
      <c r="G2524" s="923">
        <v>65571.19867396896</v>
      </c>
      <c r="H2524" s="929">
        <v>8.3333333333333332E-3</v>
      </c>
      <c r="I2524" s="929">
        <v>0.125</v>
      </c>
      <c r="J2524" s="923">
        <v>57374.79883972284</v>
      </c>
      <c r="K2524" s="922">
        <v>1</v>
      </c>
      <c r="L2524" s="923">
        <v>57374.79883972284</v>
      </c>
      <c r="M2524" s="923">
        <f t="shared" si="39"/>
        <v>6557.1198673968966</v>
      </c>
    </row>
    <row r="2525" spans="2:13" ht="75">
      <c r="B2525" s="921" t="s">
        <v>988</v>
      </c>
      <c r="C2525" s="921" t="s">
        <v>985</v>
      </c>
      <c r="D2525" s="922" t="s">
        <v>986</v>
      </c>
      <c r="E2525" s="936">
        <v>1</v>
      </c>
      <c r="F2525" s="947">
        <v>44652</v>
      </c>
      <c r="G2525" s="923">
        <v>57254.851525075341</v>
      </c>
      <c r="H2525" s="929">
        <v>8.3333333333333332E-3</v>
      </c>
      <c r="I2525" s="929">
        <v>0.125</v>
      </c>
      <c r="J2525" s="923">
        <v>50097.995084440925</v>
      </c>
      <c r="K2525" s="922">
        <v>1</v>
      </c>
      <c r="L2525" s="923">
        <v>50097.995084440925</v>
      </c>
      <c r="M2525" s="923">
        <f t="shared" si="39"/>
        <v>5725.4851525075346</v>
      </c>
    </row>
    <row r="2526" spans="2:13" ht="75">
      <c r="B2526" s="921" t="s">
        <v>988</v>
      </c>
      <c r="C2526" s="921" t="s">
        <v>985</v>
      </c>
      <c r="D2526" s="922" t="s">
        <v>986</v>
      </c>
      <c r="E2526" s="936">
        <v>1</v>
      </c>
      <c r="F2526" s="947">
        <v>44652</v>
      </c>
      <c r="G2526" s="923">
        <v>79.964876431669467</v>
      </c>
      <c r="H2526" s="929">
        <v>8.3333333333333332E-3</v>
      </c>
      <c r="I2526" s="929">
        <v>0.125</v>
      </c>
      <c r="J2526" s="923">
        <v>69.96926687771078</v>
      </c>
      <c r="K2526" s="922">
        <v>1</v>
      </c>
      <c r="L2526" s="923">
        <v>69.96926687771078</v>
      </c>
      <c r="M2526" s="923">
        <f t="shared" si="39"/>
        <v>7.9964876431669474</v>
      </c>
    </row>
    <row r="2527" spans="2:13" ht="75">
      <c r="B2527" s="921" t="s">
        <v>987</v>
      </c>
      <c r="C2527" s="921" t="s">
        <v>985</v>
      </c>
      <c r="D2527" s="922" t="s">
        <v>986</v>
      </c>
      <c r="E2527" s="936">
        <v>1</v>
      </c>
      <c r="F2527" s="947">
        <v>44652</v>
      </c>
      <c r="G2527" s="923">
        <v>1485.0961212969503</v>
      </c>
      <c r="H2527" s="929">
        <v>8.3333333333333332E-3</v>
      </c>
      <c r="I2527" s="929">
        <v>0.125</v>
      </c>
      <c r="J2527" s="923">
        <v>1299.4591061348315</v>
      </c>
      <c r="K2527" s="922">
        <v>1</v>
      </c>
      <c r="L2527" s="923">
        <v>1299.4591061348315</v>
      </c>
      <c r="M2527" s="923">
        <f t="shared" si="39"/>
        <v>148.50961212969503</v>
      </c>
    </row>
    <row r="2528" spans="2:13" ht="75">
      <c r="B2528" s="921" t="s">
        <v>988</v>
      </c>
      <c r="C2528" s="921" t="s">
        <v>985</v>
      </c>
      <c r="D2528" s="922" t="s">
        <v>986</v>
      </c>
      <c r="E2528" s="936">
        <v>1</v>
      </c>
      <c r="F2528" s="947">
        <v>44652</v>
      </c>
      <c r="G2528" s="923">
        <v>159.92975286333893</v>
      </c>
      <c r="H2528" s="929">
        <v>8.3333333333333332E-3</v>
      </c>
      <c r="I2528" s="929">
        <v>0.125</v>
      </c>
      <c r="J2528" s="923">
        <v>139.93853375542156</v>
      </c>
      <c r="K2528" s="922">
        <v>1</v>
      </c>
      <c r="L2528" s="923">
        <v>139.93853375542156</v>
      </c>
      <c r="M2528" s="923">
        <f t="shared" si="39"/>
        <v>15.992975286333895</v>
      </c>
    </row>
    <row r="2529" spans="2:13" ht="75">
      <c r="B2529" s="921" t="s">
        <v>988</v>
      </c>
      <c r="C2529" s="921" t="s">
        <v>985</v>
      </c>
      <c r="D2529" s="922" t="s">
        <v>986</v>
      </c>
      <c r="E2529" s="936">
        <v>1</v>
      </c>
      <c r="F2529" s="947">
        <v>44652</v>
      </c>
      <c r="G2529" s="923">
        <v>239.8946292950084</v>
      </c>
      <c r="H2529" s="929">
        <v>8.3333333333333332E-3</v>
      </c>
      <c r="I2529" s="929">
        <v>0.125</v>
      </c>
      <c r="J2529" s="923">
        <v>209.90780063313235</v>
      </c>
      <c r="K2529" s="922">
        <v>1</v>
      </c>
      <c r="L2529" s="923">
        <v>209.90780063313235</v>
      </c>
      <c r="M2529" s="923">
        <f t="shared" si="39"/>
        <v>23.989462929500842</v>
      </c>
    </row>
    <row r="2530" spans="2:13" ht="75">
      <c r="B2530" s="921" t="s">
        <v>988</v>
      </c>
      <c r="C2530" s="921" t="s">
        <v>985</v>
      </c>
      <c r="D2530" s="922" t="s">
        <v>986</v>
      </c>
      <c r="E2530" s="936">
        <v>1</v>
      </c>
      <c r="F2530" s="947">
        <v>44652</v>
      </c>
      <c r="G2530" s="923">
        <v>21110.727377960739</v>
      </c>
      <c r="H2530" s="929">
        <v>8.3333333333333332E-3</v>
      </c>
      <c r="I2530" s="929">
        <v>0.125</v>
      </c>
      <c r="J2530" s="923">
        <v>18471.886455715645</v>
      </c>
      <c r="K2530" s="922">
        <v>1</v>
      </c>
      <c r="L2530" s="923">
        <v>18471.886455715645</v>
      </c>
      <c r="M2530" s="923">
        <f t="shared" si="39"/>
        <v>2111.0727377960739</v>
      </c>
    </row>
    <row r="2531" spans="2:13" ht="75">
      <c r="B2531" s="921" t="s">
        <v>988</v>
      </c>
      <c r="C2531" s="921" t="s">
        <v>985</v>
      </c>
      <c r="D2531" s="922" t="s">
        <v>986</v>
      </c>
      <c r="E2531" s="936">
        <v>1</v>
      </c>
      <c r="F2531" s="947">
        <v>44652</v>
      </c>
      <c r="G2531" s="923">
        <v>27907.741874652645</v>
      </c>
      <c r="H2531" s="929">
        <v>8.3333333333333332E-3</v>
      </c>
      <c r="I2531" s="929">
        <v>0.125</v>
      </c>
      <c r="J2531" s="923">
        <v>24419.274140321064</v>
      </c>
      <c r="K2531" s="922">
        <v>1</v>
      </c>
      <c r="L2531" s="923">
        <v>24419.274140321064</v>
      </c>
      <c r="M2531" s="923">
        <f t="shared" si="39"/>
        <v>2790.7741874652647</v>
      </c>
    </row>
    <row r="2532" spans="2:13" ht="75">
      <c r="B2532" s="921" t="s">
        <v>988</v>
      </c>
      <c r="C2532" s="921" t="s">
        <v>985</v>
      </c>
      <c r="D2532" s="922" t="s">
        <v>986</v>
      </c>
      <c r="E2532" s="936">
        <v>1</v>
      </c>
      <c r="F2532" s="947">
        <v>44652</v>
      </c>
      <c r="G2532" s="923">
        <v>24869.076570249203</v>
      </c>
      <c r="H2532" s="929">
        <v>8.3333333333333332E-3</v>
      </c>
      <c r="I2532" s="929">
        <v>0.125</v>
      </c>
      <c r="J2532" s="923">
        <v>21760.441998968054</v>
      </c>
      <c r="K2532" s="922">
        <v>1</v>
      </c>
      <c r="L2532" s="923">
        <v>21760.441998968054</v>
      </c>
      <c r="M2532" s="923">
        <f t="shared" si="39"/>
        <v>2486.9076570249204</v>
      </c>
    </row>
    <row r="2533" spans="2:13" ht="75">
      <c r="B2533" s="921" t="s">
        <v>988</v>
      </c>
      <c r="C2533" s="921" t="s">
        <v>985</v>
      </c>
      <c r="D2533" s="922" t="s">
        <v>986</v>
      </c>
      <c r="E2533" s="936">
        <v>1</v>
      </c>
      <c r="F2533" s="947">
        <v>44652</v>
      </c>
      <c r="G2533" s="923">
        <v>3438.489686561787</v>
      </c>
      <c r="H2533" s="929">
        <v>8.3333333333333332E-3</v>
      </c>
      <c r="I2533" s="929">
        <v>0.125</v>
      </c>
      <c r="J2533" s="923">
        <v>3008.6784757415635</v>
      </c>
      <c r="K2533" s="922">
        <v>1</v>
      </c>
      <c r="L2533" s="923">
        <v>3008.6784757415635</v>
      </c>
      <c r="M2533" s="923">
        <f t="shared" si="39"/>
        <v>343.84896865617873</v>
      </c>
    </row>
    <row r="2534" spans="2:13" ht="75">
      <c r="B2534" s="921" t="s">
        <v>988</v>
      </c>
      <c r="C2534" s="921" t="s">
        <v>985</v>
      </c>
      <c r="D2534" s="922" t="s">
        <v>986</v>
      </c>
      <c r="E2534" s="936">
        <v>1</v>
      </c>
      <c r="F2534" s="947">
        <v>44652</v>
      </c>
      <c r="G2534" s="923">
        <v>1599.2975286333894</v>
      </c>
      <c r="H2534" s="929">
        <v>8.3333333333333332E-3</v>
      </c>
      <c r="I2534" s="929">
        <v>0.125</v>
      </c>
      <c r="J2534" s="923">
        <v>1399.3853375542158</v>
      </c>
      <c r="K2534" s="922">
        <v>1</v>
      </c>
      <c r="L2534" s="923">
        <v>1399.3853375542158</v>
      </c>
      <c r="M2534" s="923">
        <f t="shared" si="39"/>
        <v>159.92975286333896</v>
      </c>
    </row>
    <row r="2535" spans="2:13" ht="75">
      <c r="B2535" s="921" t="s">
        <v>984</v>
      </c>
      <c r="C2535" s="921" t="s">
        <v>985</v>
      </c>
      <c r="D2535" s="922" t="s">
        <v>986</v>
      </c>
      <c r="E2535" s="936">
        <v>1</v>
      </c>
      <c r="F2535" s="947">
        <v>44652</v>
      </c>
      <c r="G2535" s="923">
        <v>913.20698610554393</v>
      </c>
      <c r="H2535" s="929">
        <v>8.3333333333333332E-3</v>
      </c>
      <c r="I2535" s="929">
        <v>0.125</v>
      </c>
      <c r="J2535" s="923">
        <v>799.0561128423509</v>
      </c>
      <c r="K2535" s="922">
        <v>1</v>
      </c>
      <c r="L2535" s="923">
        <v>799.0561128423509</v>
      </c>
      <c r="M2535" s="923">
        <f t="shared" si="39"/>
        <v>91.320698610554402</v>
      </c>
    </row>
    <row r="2536" spans="2:13" ht="75">
      <c r="B2536" s="921" t="s">
        <v>987</v>
      </c>
      <c r="C2536" s="921" t="s">
        <v>985</v>
      </c>
      <c r="D2536" s="922" t="s">
        <v>986</v>
      </c>
      <c r="E2536" s="936">
        <v>1</v>
      </c>
      <c r="F2536" s="947">
        <v>44652</v>
      </c>
      <c r="G2536" s="923">
        <v>2970.1922425939006</v>
      </c>
      <c r="H2536" s="929">
        <v>8.3333333333333332E-3</v>
      </c>
      <c r="I2536" s="929">
        <v>0.125</v>
      </c>
      <c r="J2536" s="923">
        <v>2598.9182122696629</v>
      </c>
      <c r="K2536" s="922">
        <v>1</v>
      </c>
      <c r="L2536" s="923">
        <v>2598.9182122696629</v>
      </c>
      <c r="M2536" s="923">
        <f t="shared" si="39"/>
        <v>297.01922425939006</v>
      </c>
    </row>
    <row r="2537" spans="2:13" ht="75">
      <c r="B2537" s="921" t="s">
        <v>987</v>
      </c>
      <c r="C2537" s="921" t="s">
        <v>985</v>
      </c>
      <c r="D2537" s="922" t="s">
        <v>986</v>
      </c>
      <c r="E2537" s="936">
        <v>1</v>
      </c>
      <c r="F2537" s="947">
        <v>44652</v>
      </c>
      <c r="G2537" s="923">
        <v>14850.961212969503</v>
      </c>
      <c r="H2537" s="929">
        <v>8.3333333333333332E-3</v>
      </c>
      <c r="I2537" s="929">
        <v>0.125</v>
      </c>
      <c r="J2537" s="923">
        <v>12994.591061348316</v>
      </c>
      <c r="K2537" s="922">
        <v>1</v>
      </c>
      <c r="L2537" s="923">
        <v>12994.591061348316</v>
      </c>
      <c r="M2537" s="923">
        <f t="shared" si="39"/>
        <v>1485.0961212969505</v>
      </c>
    </row>
    <row r="2538" spans="2:13" ht="75">
      <c r="B2538" s="921" t="s">
        <v>987</v>
      </c>
      <c r="C2538" s="921" t="s">
        <v>985</v>
      </c>
      <c r="D2538" s="922" t="s">
        <v>986</v>
      </c>
      <c r="E2538" s="936">
        <v>1</v>
      </c>
      <c r="F2538" s="947">
        <v>44652</v>
      </c>
      <c r="G2538" s="923">
        <v>4455.2883638908506</v>
      </c>
      <c r="H2538" s="929">
        <v>8.3333333333333332E-3</v>
      </c>
      <c r="I2538" s="929">
        <v>0.125</v>
      </c>
      <c r="J2538" s="923">
        <v>3898.3773184044944</v>
      </c>
      <c r="K2538" s="922">
        <v>1</v>
      </c>
      <c r="L2538" s="923">
        <v>3898.3773184044944</v>
      </c>
      <c r="M2538" s="923">
        <f t="shared" si="39"/>
        <v>445.52883638908509</v>
      </c>
    </row>
    <row r="2539" spans="2:13" ht="75">
      <c r="B2539" s="921" t="s">
        <v>988</v>
      </c>
      <c r="C2539" s="921" t="s">
        <v>985</v>
      </c>
      <c r="D2539" s="922" t="s">
        <v>986</v>
      </c>
      <c r="E2539" s="936">
        <v>1</v>
      </c>
      <c r="F2539" s="947">
        <v>44652</v>
      </c>
      <c r="G2539" s="923">
        <v>879.61364074836411</v>
      </c>
      <c r="H2539" s="929">
        <v>8.3333333333333332E-3</v>
      </c>
      <c r="I2539" s="929">
        <v>0.125</v>
      </c>
      <c r="J2539" s="923">
        <v>769.66193565481854</v>
      </c>
      <c r="K2539" s="922">
        <v>1</v>
      </c>
      <c r="L2539" s="923">
        <v>769.66193565481854</v>
      </c>
      <c r="M2539" s="923">
        <f t="shared" si="39"/>
        <v>87.961364074836411</v>
      </c>
    </row>
    <row r="2540" spans="2:13" ht="75">
      <c r="B2540" s="921" t="s">
        <v>988</v>
      </c>
      <c r="C2540" s="921" t="s">
        <v>985</v>
      </c>
      <c r="D2540" s="922" t="s">
        <v>986</v>
      </c>
      <c r="E2540" s="936">
        <v>1</v>
      </c>
      <c r="F2540" s="947">
        <v>44652</v>
      </c>
      <c r="G2540" s="923">
        <v>5517.5764737851932</v>
      </c>
      <c r="H2540" s="929">
        <v>8.3333333333333332E-3</v>
      </c>
      <c r="I2540" s="929">
        <v>0.125</v>
      </c>
      <c r="J2540" s="923">
        <v>4827.8794145620441</v>
      </c>
      <c r="K2540" s="922">
        <v>1</v>
      </c>
      <c r="L2540" s="923">
        <v>4827.8794145620441</v>
      </c>
      <c r="M2540" s="923">
        <f t="shared" si="39"/>
        <v>551.75764737851932</v>
      </c>
    </row>
    <row r="2541" spans="2:13" ht="75">
      <c r="B2541" s="921" t="s">
        <v>988</v>
      </c>
      <c r="C2541" s="921" t="s">
        <v>985</v>
      </c>
      <c r="D2541" s="922" t="s">
        <v>986</v>
      </c>
      <c r="E2541" s="936">
        <v>1</v>
      </c>
      <c r="F2541" s="947">
        <v>44652</v>
      </c>
      <c r="G2541" s="923">
        <v>1919.1570343600672</v>
      </c>
      <c r="H2541" s="929">
        <v>8.3333333333333332E-3</v>
      </c>
      <c r="I2541" s="929">
        <v>0.125</v>
      </c>
      <c r="J2541" s="923">
        <v>1679.2624050650588</v>
      </c>
      <c r="K2541" s="922">
        <v>1</v>
      </c>
      <c r="L2541" s="923">
        <v>1679.2624050650588</v>
      </c>
      <c r="M2541" s="923">
        <f t="shared" si="39"/>
        <v>191.91570343600674</v>
      </c>
    </row>
    <row r="2542" spans="2:13" ht="75">
      <c r="B2542" s="921" t="s">
        <v>988</v>
      </c>
      <c r="C2542" s="921" t="s">
        <v>985</v>
      </c>
      <c r="D2542" s="922" t="s">
        <v>986</v>
      </c>
      <c r="E2542" s="936">
        <v>1</v>
      </c>
      <c r="F2542" s="947">
        <v>44652</v>
      </c>
      <c r="G2542" s="923">
        <v>7276.8037552819214</v>
      </c>
      <c r="H2542" s="929">
        <v>8.3333333333333332E-3</v>
      </c>
      <c r="I2542" s="929">
        <v>0.125</v>
      </c>
      <c r="J2542" s="923">
        <v>6367.2032858716811</v>
      </c>
      <c r="K2542" s="922">
        <v>1</v>
      </c>
      <c r="L2542" s="923">
        <v>6367.2032858716811</v>
      </c>
      <c r="M2542" s="923">
        <f t="shared" si="39"/>
        <v>727.68037552819214</v>
      </c>
    </row>
    <row r="2543" spans="2:13" ht="75">
      <c r="B2543" s="921" t="s">
        <v>988</v>
      </c>
      <c r="C2543" s="921" t="s">
        <v>985</v>
      </c>
      <c r="D2543" s="922" t="s">
        <v>986</v>
      </c>
      <c r="E2543" s="936">
        <v>1</v>
      </c>
      <c r="F2543" s="947">
        <v>44652</v>
      </c>
      <c r="G2543" s="923">
        <v>639.71901145335573</v>
      </c>
      <c r="H2543" s="929">
        <v>8.3333333333333332E-3</v>
      </c>
      <c r="I2543" s="929">
        <v>0.125</v>
      </c>
      <c r="J2543" s="923">
        <v>559.75413502168624</v>
      </c>
      <c r="K2543" s="922">
        <v>1</v>
      </c>
      <c r="L2543" s="923">
        <v>559.75413502168624</v>
      </c>
      <c r="M2543" s="923">
        <f t="shared" si="39"/>
        <v>63.971901145335579</v>
      </c>
    </row>
    <row r="2544" spans="2:13" ht="75">
      <c r="B2544" s="921" t="s">
        <v>988</v>
      </c>
      <c r="C2544" s="921" t="s">
        <v>985</v>
      </c>
      <c r="D2544" s="922" t="s">
        <v>986</v>
      </c>
      <c r="E2544" s="936">
        <v>1</v>
      </c>
      <c r="F2544" s="947">
        <v>44652</v>
      </c>
      <c r="G2544" s="923">
        <v>959.5785171800336</v>
      </c>
      <c r="H2544" s="929">
        <v>8.3333333333333332E-3</v>
      </c>
      <c r="I2544" s="929">
        <v>0.125</v>
      </c>
      <c r="J2544" s="923">
        <v>839.63120253252941</v>
      </c>
      <c r="K2544" s="922">
        <v>1</v>
      </c>
      <c r="L2544" s="923">
        <v>839.63120253252941</v>
      </c>
      <c r="M2544" s="923">
        <f t="shared" si="39"/>
        <v>95.957851718003369</v>
      </c>
    </row>
    <row r="2545" spans="2:13" ht="75">
      <c r="B2545" s="921" t="s">
        <v>984</v>
      </c>
      <c r="C2545" s="921" t="s">
        <v>985</v>
      </c>
      <c r="D2545" s="922" t="s">
        <v>986</v>
      </c>
      <c r="E2545" s="936">
        <v>1</v>
      </c>
      <c r="F2545" s="947">
        <v>44652</v>
      </c>
      <c r="G2545" s="923">
        <v>2283.0174652638598</v>
      </c>
      <c r="H2545" s="929">
        <v>8.3333333333333332E-3</v>
      </c>
      <c r="I2545" s="929">
        <v>0.125</v>
      </c>
      <c r="J2545" s="923">
        <v>1997.6402821058773</v>
      </c>
      <c r="K2545" s="922">
        <v>1</v>
      </c>
      <c r="L2545" s="923">
        <v>1997.6402821058773</v>
      </c>
      <c r="M2545" s="923">
        <f t="shared" si="39"/>
        <v>228.30174652638598</v>
      </c>
    </row>
    <row r="2546" spans="2:13" ht="75">
      <c r="B2546" s="921" t="s">
        <v>984</v>
      </c>
      <c r="C2546" s="921" t="s">
        <v>985</v>
      </c>
      <c r="D2546" s="922" t="s">
        <v>986</v>
      </c>
      <c r="E2546" s="936">
        <v>1</v>
      </c>
      <c r="F2546" s="947">
        <v>44652</v>
      </c>
      <c r="G2546" s="923">
        <v>913.20698610554393</v>
      </c>
      <c r="H2546" s="929">
        <v>8.3333333333333332E-3</v>
      </c>
      <c r="I2546" s="929">
        <v>0.125</v>
      </c>
      <c r="J2546" s="923">
        <v>799.0561128423509</v>
      </c>
      <c r="K2546" s="922">
        <v>1</v>
      </c>
      <c r="L2546" s="923">
        <v>799.0561128423509</v>
      </c>
      <c r="M2546" s="923">
        <f t="shared" si="39"/>
        <v>91.320698610554402</v>
      </c>
    </row>
    <row r="2547" spans="2:13" ht="75">
      <c r="B2547" s="921" t="s">
        <v>987</v>
      </c>
      <c r="C2547" s="921" t="s">
        <v>985</v>
      </c>
      <c r="D2547" s="922" t="s">
        <v>986</v>
      </c>
      <c r="E2547" s="936">
        <v>1</v>
      </c>
      <c r="F2547" s="947">
        <v>44652</v>
      </c>
      <c r="G2547" s="923">
        <v>1485.0961212969503</v>
      </c>
      <c r="H2547" s="929">
        <v>8.3333333333333332E-3</v>
      </c>
      <c r="I2547" s="929">
        <v>0.125</v>
      </c>
      <c r="J2547" s="923">
        <v>1299.4591061348315</v>
      </c>
      <c r="K2547" s="922">
        <v>1</v>
      </c>
      <c r="L2547" s="923">
        <v>1299.4591061348315</v>
      </c>
      <c r="M2547" s="923">
        <f t="shared" si="39"/>
        <v>148.50961212969503</v>
      </c>
    </row>
    <row r="2548" spans="2:13" ht="75">
      <c r="B2548" s="921" t="s">
        <v>987</v>
      </c>
      <c r="C2548" s="921" t="s">
        <v>985</v>
      </c>
      <c r="D2548" s="922" t="s">
        <v>986</v>
      </c>
      <c r="E2548" s="936">
        <v>1</v>
      </c>
      <c r="F2548" s="947">
        <v>44652</v>
      </c>
      <c r="G2548" s="923">
        <v>1485.0961212969503</v>
      </c>
      <c r="H2548" s="929">
        <v>8.3333333333333332E-3</v>
      </c>
      <c r="I2548" s="929">
        <v>0.125</v>
      </c>
      <c r="J2548" s="923">
        <v>1299.4591061348315</v>
      </c>
      <c r="K2548" s="922">
        <v>1</v>
      </c>
      <c r="L2548" s="923">
        <v>1299.4591061348315</v>
      </c>
      <c r="M2548" s="923">
        <f t="shared" si="39"/>
        <v>148.50961212969503</v>
      </c>
    </row>
    <row r="2549" spans="2:13" ht="75">
      <c r="B2549" s="921" t="s">
        <v>990</v>
      </c>
      <c r="C2549" s="921" t="s">
        <v>985</v>
      </c>
      <c r="D2549" s="922" t="s">
        <v>986</v>
      </c>
      <c r="E2549" s="936">
        <v>1</v>
      </c>
      <c r="F2549" s="947">
        <v>44652</v>
      </c>
      <c r="G2549" s="923">
        <v>25082.836220791105</v>
      </c>
      <c r="H2549" s="929">
        <v>8.3333333333333332E-3</v>
      </c>
      <c r="I2549" s="929">
        <v>0.125</v>
      </c>
      <c r="J2549" s="923">
        <v>21947.481693192218</v>
      </c>
      <c r="K2549" s="922">
        <v>1</v>
      </c>
      <c r="L2549" s="923">
        <v>21947.481693192218</v>
      </c>
      <c r="M2549" s="923">
        <f t="shared" si="39"/>
        <v>2508.2836220791105</v>
      </c>
    </row>
    <row r="2550" spans="2:13" ht="75">
      <c r="B2550" s="921" t="s">
        <v>988</v>
      </c>
      <c r="C2550" s="921" t="s">
        <v>985</v>
      </c>
      <c r="D2550" s="922" t="s">
        <v>986</v>
      </c>
      <c r="E2550" s="936">
        <v>1</v>
      </c>
      <c r="F2550" s="947">
        <v>44652</v>
      </c>
      <c r="G2550" s="923">
        <v>16552.72942135558</v>
      </c>
      <c r="H2550" s="929">
        <v>8.3333333333333332E-3</v>
      </c>
      <c r="I2550" s="929">
        <v>0.125</v>
      </c>
      <c r="J2550" s="923">
        <v>14483.638243686131</v>
      </c>
      <c r="K2550" s="922">
        <v>1</v>
      </c>
      <c r="L2550" s="923">
        <v>14483.638243686131</v>
      </c>
      <c r="M2550" s="923">
        <f t="shared" si="39"/>
        <v>1655.272942135558</v>
      </c>
    </row>
    <row r="2551" spans="2:13" ht="75">
      <c r="B2551" s="921" t="s">
        <v>988</v>
      </c>
      <c r="C2551" s="921" t="s">
        <v>985</v>
      </c>
      <c r="D2551" s="922" t="s">
        <v>986</v>
      </c>
      <c r="E2551" s="936">
        <v>1</v>
      </c>
      <c r="F2551" s="947">
        <v>44652</v>
      </c>
      <c r="G2551" s="923">
        <v>18471.886455715648</v>
      </c>
      <c r="H2551" s="929">
        <v>8.3333333333333332E-3</v>
      </c>
      <c r="I2551" s="929">
        <v>0.125</v>
      </c>
      <c r="J2551" s="923">
        <v>16162.900648751192</v>
      </c>
      <c r="K2551" s="922">
        <v>1</v>
      </c>
      <c r="L2551" s="923">
        <v>16162.900648751192</v>
      </c>
      <c r="M2551" s="923">
        <f t="shared" si="39"/>
        <v>1847.1886455715648</v>
      </c>
    </row>
    <row r="2552" spans="2:13" ht="75">
      <c r="B2552" s="921" t="s">
        <v>988</v>
      </c>
      <c r="C2552" s="921" t="s">
        <v>985</v>
      </c>
      <c r="D2552" s="922" t="s">
        <v>986</v>
      </c>
      <c r="E2552" s="936">
        <v>1</v>
      </c>
      <c r="F2552" s="947">
        <v>44652</v>
      </c>
      <c r="G2552" s="923">
        <v>21510.551760119088</v>
      </c>
      <c r="H2552" s="929">
        <v>8.3333333333333332E-3</v>
      </c>
      <c r="I2552" s="929">
        <v>0.125</v>
      </c>
      <c r="J2552" s="923">
        <v>18821.732790104201</v>
      </c>
      <c r="K2552" s="922">
        <v>1</v>
      </c>
      <c r="L2552" s="923">
        <v>18821.732790104201</v>
      </c>
      <c r="M2552" s="923">
        <f t="shared" si="39"/>
        <v>2151.0551760119088</v>
      </c>
    </row>
    <row r="2553" spans="2:13" ht="75">
      <c r="B2553" s="921" t="s">
        <v>984</v>
      </c>
      <c r="C2553" s="921" t="s">
        <v>985</v>
      </c>
      <c r="D2553" s="922" t="s">
        <v>986</v>
      </c>
      <c r="E2553" s="936">
        <v>1</v>
      </c>
      <c r="F2553" s="947">
        <v>44652</v>
      </c>
      <c r="G2553" s="923">
        <v>4566.0349305277196</v>
      </c>
      <c r="H2553" s="929">
        <v>8.3333333333333332E-3</v>
      </c>
      <c r="I2553" s="929">
        <v>0.125</v>
      </c>
      <c r="J2553" s="923">
        <v>3995.2805642117546</v>
      </c>
      <c r="K2553" s="922">
        <v>1</v>
      </c>
      <c r="L2553" s="923">
        <v>3995.2805642117546</v>
      </c>
      <c r="M2553" s="923">
        <f t="shared" si="39"/>
        <v>456.60349305277197</v>
      </c>
    </row>
    <row r="2554" spans="2:13" ht="75">
      <c r="B2554" s="921" t="s">
        <v>984</v>
      </c>
      <c r="C2554" s="921" t="s">
        <v>985</v>
      </c>
      <c r="D2554" s="922" t="s">
        <v>986</v>
      </c>
      <c r="E2554" s="936">
        <v>1</v>
      </c>
      <c r="F2554" s="947">
        <v>44652</v>
      </c>
      <c r="G2554" s="923">
        <v>3652.8279444221757</v>
      </c>
      <c r="H2554" s="929">
        <v>8.3333333333333332E-3</v>
      </c>
      <c r="I2554" s="929">
        <v>0.125</v>
      </c>
      <c r="J2554" s="923">
        <v>3196.2244513694036</v>
      </c>
      <c r="K2554" s="922">
        <v>1</v>
      </c>
      <c r="L2554" s="923">
        <v>3196.2244513694036</v>
      </c>
      <c r="M2554" s="923">
        <f t="shared" si="39"/>
        <v>365.28279444221761</v>
      </c>
    </row>
    <row r="2555" spans="2:13" ht="75">
      <c r="B2555" s="921" t="s">
        <v>984</v>
      </c>
      <c r="C2555" s="921" t="s">
        <v>985</v>
      </c>
      <c r="D2555" s="922" t="s">
        <v>986</v>
      </c>
      <c r="E2555" s="936">
        <v>1</v>
      </c>
      <c r="F2555" s="947">
        <v>44652</v>
      </c>
      <c r="G2555" s="923">
        <v>1369.810479158316</v>
      </c>
      <c r="H2555" s="929">
        <v>8.3333333333333332E-3</v>
      </c>
      <c r="I2555" s="929">
        <v>0.125</v>
      </c>
      <c r="J2555" s="923">
        <v>1198.5841692635265</v>
      </c>
      <c r="K2555" s="922">
        <v>1</v>
      </c>
      <c r="L2555" s="923">
        <v>1198.5841692635265</v>
      </c>
      <c r="M2555" s="923">
        <f t="shared" si="39"/>
        <v>136.9810479158316</v>
      </c>
    </row>
    <row r="2556" spans="2:13" ht="75">
      <c r="B2556" s="921" t="s">
        <v>987</v>
      </c>
      <c r="C2556" s="921" t="s">
        <v>985</v>
      </c>
      <c r="D2556" s="922" t="s">
        <v>986</v>
      </c>
      <c r="E2556" s="936">
        <v>1</v>
      </c>
      <c r="F2556" s="947">
        <v>44652</v>
      </c>
      <c r="G2556" s="923">
        <v>4455.2883638908506</v>
      </c>
      <c r="H2556" s="929">
        <v>8.3333333333333332E-3</v>
      </c>
      <c r="I2556" s="929">
        <v>0.125</v>
      </c>
      <c r="J2556" s="923">
        <v>3898.3773184044944</v>
      </c>
      <c r="K2556" s="922">
        <v>1</v>
      </c>
      <c r="L2556" s="923">
        <v>3898.3773184044944</v>
      </c>
      <c r="M2556" s="923">
        <f t="shared" si="39"/>
        <v>445.52883638908509</v>
      </c>
    </row>
    <row r="2557" spans="2:13" ht="75">
      <c r="B2557" s="921" t="s">
        <v>987</v>
      </c>
      <c r="C2557" s="921" t="s">
        <v>985</v>
      </c>
      <c r="D2557" s="922" t="s">
        <v>986</v>
      </c>
      <c r="E2557" s="936">
        <v>1</v>
      </c>
      <c r="F2557" s="947">
        <v>44652</v>
      </c>
      <c r="G2557" s="923">
        <v>4455.2883638908506</v>
      </c>
      <c r="H2557" s="929">
        <v>8.3333333333333332E-3</v>
      </c>
      <c r="I2557" s="929">
        <v>0.125</v>
      </c>
      <c r="J2557" s="923">
        <v>3898.3773184044944</v>
      </c>
      <c r="K2557" s="922">
        <v>1</v>
      </c>
      <c r="L2557" s="923">
        <v>3898.3773184044944</v>
      </c>
      <c r="M2557" s="923">
        <f t="shared" si="39"/>
        <v>445.52883638908509</v>
      </c>
    </row>
    <row r="2558" spans="2:13" ht="75">
      <c r="B2558" s="921" t="s">
        <v>987</v>
      </c>
      <c r="C2558" s="921" t="s">
        <v>985</v>
      </c>
      <c r="D2558" s="922" t="s">
        <v>986</v>
      </c>
      <c r="E2558" s="936">
        <v>1</v>
      </c>
      <c r="F2558" s="947">
        <v>44652</v>
      </c>
      <c r="G2558" s="923">
        <v>8910.5767277817013</v>
      </c>
      <c r="H2558" s="929">
        <v>8.3333333333333332E-3</v>
      </c>
      <c r="I2558" s="929">
        <v>0.125</v>
      </c>
      <c r="J2558" s="923">
        <v>7796.7546368089888</v>
      </c>
      <c r="K2558" s="922">
        <v>1</v>
      </c>
      <c r="L2558" s="923">
        <v>7796.7546368089888</v>
      </c>
      <c r="M2558" s="923">
        <f t="shared" si="39"/>
        <v>891.05767277817017</v>
      </c>
    </row>
    <row r="2559" spans="2:13" ht="75">
      <c r="B2559" s="921" t="s">
        <v>989</v>
      </c>
      <c r="C2559" s="921" t="s">
        <v>985</v>
      </c>
      <c r="D2559" s="922" t="s">
        <v>986</v>
      </c>
      <c r="E2559" s="936">
        <v>1</v>
      </c>
      <c r="F2559" s="947">
        <v>44652</v>
      </c>
      <c r="G2559" s="923">
        <v>2559.1030101491242</v>
      </c>
      <c r="H2559" s="929">
        <v>8.3333333333333332E-3</v>
      </c>
      <c r="I2559" s="929">
        <v>0.125</v>
      </c>
      <c r="J2559" s="923">
        <v>2239.2151338804838</v>
      </c>
      <c r="K2559" s="922">
        <v>1</v>
      </c>
      <c r="L2559" s="923">
        <v>2239.2151338804838</v>
      </c>
      <c r="M2559" s="923">
        <f t="shared" si="39"/>
        <v>255.91030101491242</v>
      </c>
    </row>
    <row r="2560" spans="2:13" ht="75">
      <c r="B2560" s="921" t="s">
        <v>989</v>
      </c>
      <c r="C2560" s="921" t="s">
        <v>985</v>
      </c>
      <c r="D2560" s="922" t="s">
        <v>986</v>
      </c>
      <c r="E2560" s="936">
        <v>1</v>
      </c>
      <c r="F2560" s="947">
        <v>44652</v>
      </c>
      <c r="G2560" s="923">
        <v>2559.1030101491242</v>
      </c>
      <c r="H2560" s="929">
        <v>8.3333333333333332E-3</v>
      </c>
      <c r="I2560" s="929">
        <v>0.125</v>
      </c>
      <c r="J2560" s="923">
        <v>2239.2151338804838</v>
      </c>
      <c r="K2560" s="922">
        <v>1</v>
      </c>
      <c r="L2560" s="923">
        <v>2239.2151338804838</v>
      </c>
      <c r="M2560" s="923">
        <f t="shared" si="39"/>
        <v>255.91030101491242</v>
      </c>
    </row>
    <row r="2561" spans="2:13" ht="75">
      <c r="B2561" s="921" t="s">
        <v>988</v>
      </c>
      <c r="C2561" s="921" t="s">
        <v>985</v>
      </c>
      <c r="D2561" s="922" t="s">
        <v>986</v>
      </c>
      <c r="E2561" s="936">
        <v>1</v>
      </c>
      <c r="F2561" s="947">
        <v>44652</v>
      </c>
      <c r="G2561" s="923">
        <v>31426.1964376461</v>
      </c>
      <c r="H2561" s="929">
        <v>8.3333333333333332E-3</v>
      </c>
      <c r="I2561" s="929">
        <v>0.125</v>
      </c>
      <c r="J2561" s="923">
        <v>27497.921882940336</v>
      </c>
      <c r="K2561" s="922">
        <v>1</v>
      </c>
      <c r="L2561" s="923">
        <v>27497.921882940336</v>
      </c>
      <c r="M2561" s="923">
        <f t="shared" si="39"/>
        <v>3142.6196437646104</v>
      </c>
    </row>
    <row r="2562" spans="2:13" ht="75">
      <c r="B2562" s="921" t="s">
        <v>988</v>
      </c>
      <c r="C2562" s="921" t="s">
        <v>985</v>
      </c>
      <c r="D2562" s="922" t="s">
        <v>986</v>
      </c>
      <c r="E2562" s="936">
        <v>1</v>
      </c>
      <c r="F2562" s="947">
        <v>44652</v>
      </c>
      <c r="G2562" s="923">
        <v>20630.938119370723</v>
      </c>
      <c r="H2562" s="929">
        <v>8.3333333333333332E-3</v>
      </c>
      <c r="I2562" s="929">
        <v>0.125</v>
      </c>
      <c r="J2562" s="923">
        <v>18052.070854449383</v>
      </c>
      <c r="K2562" s="922">
        <v>1</v>
      </c>
      <c r="L2562" s="923">
        <v>18052.070854449383</v>
      </c>
      <c r="M2562" s="923">
        <f t="shared" si="39"/>
        <v>2063.0938119370726</v>
      </c>
    </row>
    <row r="2563" spans="2:13" ht="75">
      <c r="B2563" s="921" t="s">
        <v>988</v>
      </c>
      <c r="C2563" s="921" t="s">
        <v>985</v>
      </c>
      <c r="D2563" s="922" t="s">
        <v>986</v>
      </c>
      <c r="E2563" s="936">
        <v>1</v>
      </c>
      <c r="F2563" s="947">
        <v>44652</v>
      </c>
      <c r="G2563" s="923">
        <v>22230.235648004113</v>
      </c>
      <c r="H2563" s="929">
        <v>8.3333333333333332E-3</v>
      </c>
      <c r="I2563" s="929">
        <v>0.125</v>
      </c>
      <c r="J2563" s="923">
        <v>19451.456192003599</v>
      </c>
      <c r="K2563" s="922">
        <v>1</v>
      </c>
      <c r="L2563" s="923">
        <v>19451.456192003599</v>
      </c>
      <c r="M2563" s="923">
        <f t="shared" si="39"/>
        <v>2223.0235648004114</v>
      </c>
    </row>
    <row r="2564" spans="2:13" ht="75">
      <c r="B2564" s="921" t="s">
        <v>988</v>
      </c>
      <c r="C2564" s="921" t="s">
        <v>985</v>
      </c>
      <c r="D2564" s="922" t="s">
        <v>986</v>
      </c>
      <c r="E2564" s="936">
        <v>1</v>
      </c>
      <c r="F2564" s="947">
        <v>44652</v>
      </c>
      <c r="G2564" s="923">
        <v>79.964876431669467</v>
      </c>
      <c r="H2564" s="929">
        <v>8.3333333333333332E-3</v>
      </c>
      <c r="I2564" s="929">
        <v>0.125</v>
      </c>
      <c r="J2564" s="923">
        <v>69.96926687771078</v>
      </c>
      <c r="K2564" s="922">
        <v>1</v>
      </c>
      <c r="L2564" s="923">
        <v>69.96926687771078</v>
      </c>
      <c r="M2564" s="923">
        <f t="shared" si="39"/>
        <v>7.9964876431669474</v>
      </c>
    </row>
    <row r="2565" spans="2:13" ht="75">
      <c r="B2565" s="921" t="s">
        <v>988</v>
      </c>
      <c r="C2565" s="921" t="s">
        <v>985</v>
      </c>
      <c r="D2565" s="922" t="s">
        <v>986</v>
      </c>
      <c r="E2565" s="936">
        <v>1</v>
      </c>
      <c r="F2565" s="947">
        <v>44652</v>
      </c>
      <c r="G2565" s="923">
        <v>79.964876431669467</v>
      </c>
      <c r="H2565" s="929">
        <v>8.3333333333333332E-3</v>
      </c>
      <c r="I2565" s="929">
        <v>0.125</v>
      </c>
      <c r="J2565" s="923">
        <v>69.96926687771078</v>
      </c>
      <c r="K2565" s="922">
        <v>1</v>
      </c>
      <c r="L2565" s="923">
        <v>69.96926687771078</v>
      </c>
      <c r="M2565" s="923">
        <f t="shared" si="39"/>
        <v>7.9964876431669474</v>
      </c>
    </row>
    <row r="2566" spans="2:13" ht="75">
      <c r="B2566" s="921" t="s">
        <v>988</v>
      </c>
      <c r="C2566" s="921" t="s">
        <v>985</v>
      </c>
      <c r="D2566" s="922" t="s">
        <v>986</v>
      </c>
      <c r="E2566" s="936">
        <v>1</v>
      </c>
      <c r="F2566" s="947">
        <v>44652</v>
      </c>
      <c r="G2566" s="923">
        <v>53256.607703491864</v>
      </c>
      <c r="H2566" s="929">
        <v>8.3333333333333332E-3</v>
      </c>
      <c r="I2566" s="929">
        <v>0.125</v>
      </c>
      <c r="J2566" s="923">
        <v>46599.53174055538</v>
      </c>
      <c r="K2566" s="922">
        <v>1</v>
      </c>
      <c r="L2566" s="923">
        <v>46599.53174055538</v>
      </c>
      <c r="M2566" s="923">
        <f t="shared" si="39"/>
        <v>5325.6607703491864</v>
      </c>
    </row>
    <row r="2567" spans="2:13" ht="75">
      <c r="B2567" s="921" t="s">
        <v>988</v>
      </c>
      <c r="C2567" s="921" t="s">
        <v>985</v>
      </c>
      <c r="D2567" s="922" t="s">
        <v>986</v>
      </c>
      <c r="E2567" s="936">
        <v>1</v>
      </c>
      <c r="F2567" s="947">
        <v>44652</v>
      </c>
      <c r="G2567" s="923">
        <v>4318.1033273101511</v>
      </c>
      <c r="H2567" s="929">
        <v>8.3333333333333332E-3</v>
      </c>
      <c r="I2567" s="929">
        <v>0.125</v>
      </c>
      <c r="J2567" s="923">
        <v>3778.3404113963825</v>
      </c>
      <c r="K2567" s="922">
        <v>1</v>
      </c>
      <c r="L2567" s="923">
        <v>3778.3404113963825</v>
      </c>
      <c r="M2567" s="923">
        <f t="shared" si="39"/>
        <v>431.81033273101514</v>
      </c>
    </row>
    <row r="2568" spans="2:13" ht="75">
      <c r="B2568" s="921" t="s">
        <v>988</v>
      </c>
      <c r="C2568" s="921" t="s">
        <v>985</v>
      </c>
      <c r="D2568" s="922" t="s">
        <v>986</v>
      </c>
      <c r="E2568" s="936">
        <v>1</v>
      </c>
      <c r="F2568" s="947">
        <v>44652</v>
      </c>
      <c r="G2568" s="923">
        <v>38303.175810769673</v>
      </c>
      <c r="H2568" s="929">
        <v>8.3333333333333332E-3</v>
      </c>
      <c r="I2568" s="929">
        <v>0.125</v>
      </c>
      <c r="J2568" s="923">
        <v>33515.278834423465</v>
      </c>
      <c r="K2568" s="922">
        <v>1</v>
      </c>
      <c r="L2568" s="923">
        <v>33515.278834423465</v>
      </c>
      <c r="M2568" s="923">
        <f t="shared" si="39"/>
        <v>3830.3175810769676</v>
      </c>
    </row>
    <row r="2569" spans="2:13" ht="75">
      <c r="B2569" s="921" t="s">
        <v>988</v>
      </c>
      <c r="C2569" s="921" t="s">
        <v>985</v>
      </c>
      <c r="D2569" s="922" t="s">
        <v>986</v>
      </c>
      <c r="E2569" s="936">
        <v>1</v>
      </c>
      <c r="F2569" s="947">
        <v>44652</v>
      </c>
      <c r="G2569" s="923">
        <v>639.71901145335573</v>
      </c>
      <c r="H2569" s="929">
        <v>8.3333333333333332E-3</v>
      </c>
      <c r="I2569" s="929">
        <v>0.125</v>
      </c>
      <c r="J2569" s="923">
        <v>559.75413502168624</v>
      </c>
      <c r="K2569" s="922">
        <v>1</v>
      </c>
      <c r="L2569" s="923">
        <v>559.75413502168624</v>
      </c>
      <c r="M2569" s="923">
        <f t="shared" si="39"/>
        <v>63.971901145335579</v>
      </c>
    </row>
    <row r="2570" spans="2:13" ht="75">
      <c r="B2570" s="921" t="s">
        <v>988</v>
      </c>
      <c r="C2570" s="921" t="s">
        <v>985</v>
      </c>
      <c r="D2570" s="922" t="s">
        <v>986</v>
      </c>
      <c r="E2570" s="936">
        <v>1</v>
      </c>
      <c r="F2570" s="947">
        <v>44652</v>
      </c>
      <c r="G2570" s="923">
        <v>79.964876431669467</v>
      </c>
      <c r="H2570" s="929">
        <v>8.3333333333333332E-3</v>
      </c>
      <c r="I2570" s="929">
        <v>0.125</v>
      </c>
      <c r="J2570" s="923">
        <v>69.96926687771078</v>
      </c>
      <c r="K2570" s="922">
        <v>1</v>
      </c>
      <c r="L2570" s="923">
        <v>69.96926687771078</v>
      </c>
      <c r="M2570" s="923">
        <f t="shared" si="39"/>
        <v>7.9964876431669474</v>
      </c>
    </row>
    <row r="2571" spans="2:13" ht="75">
      <c r="B2571" s="921" t="s">
        <v>988</v>
      </c>
      <c r="C2571" s="921" t="s">
        <v>985</v>
      </c>
      <c r="D2571" s="922" t="s">
        <v>986</v>
      </c>
      <c r="E2571" s="936">
        <v>1</v>
      </c>
      <c r="F2571" s="947">
        <v>44652</v>
      </c>
      <c r="G2571" s="923">
        <v>6237.2603616702181</v>
      </c>
      <c r="H2571" s="929">
        <v>8.3333333333333332E-3</v>
      </c>
      <c r="I2571" s="929">
        <v>0.125</v>
      </c>
      <c r="J2571" s="923">
        <v>5457.6028164614409</v>
      </c>
      <c r="K2571" s="922">
        <v>1</v>
      </c>
      <c r="L2571" s="923">
        <v>5457.6028164614409</v>
      </c>
      <c r="M2571" s="923">
        <f t="shared" ref="M2571:M2634" si="40">IF(L2571=0,"",IF(I2571=100%,0,(H2571*12)*(G2571*E2571*K2571)))</f>
        <v>623.7260361670219</v>
      </c>
    </row>
    <row r="2572" spans="2:13" ht="75">
      <c r="B2572" s="921" t="s">
        <v>988</v>
      </c>
      <c r="C2572" s="921" t="s">
        <v>985</v>
      </c>
      <c r="D2572" s="922" t="s">
        <v>986</v>
      </c>
      <c r="E2572" s="936">
        <v>1</v>
      </c>
      <c r="F2572" s="947">
        <v>44652</v>
      </c>
      <c r="G2572" s="923">
        <v>3358.5248101301177</v>
      </c>
      <c r="H2572" s="929">
        <v>8.3333333333333332E-3</v>
      </c>
      <c r="I2572" s="929">
        <v>0.125</v>
      </c>
      <c r="J2572" s="923">
        <v>2938.7092088638528</v>
      </c>
      <c r="K2572" s="922">
        <v>1</v>
      </c>
      <c r="L2572" s="923">
        <v>2938.7092088638528</v>
      </c>
      <c r="M2572" s="923">
        <f t="shared" si="40"/>
        <v>335.85248101301181</v>
      </c>
    </row>
    <row r="2573" spans="2:13" ht="75">
      <c r="B2573" s="921" t="s">
        <v>988</v>
      </c>
      <c r="C2573" s="921" t="s">
        <v>985</v>
      </c>
      <c r="D2573" s="922" t="s">
        <v>986</v>
      </c>
      <c r="E2573" s="936">
        <v>1</v>
      </c>
      <c r="F2573" s="947">
        <v>44652</v>
      </c>
      <c r="G2573" s="923">
        <v>5197.7169680585157</v>
      </c>
      <c r="H2573" s="929">
        <v>8.3333333333333332E-3</v>
      </c>
      <c r="I2573" s="929">
        <v>0.125</v>
      </c>
      <c r="J2573" s="923">
        <v>4548.0023470512015</v>
      </c>
      <c r="K2573" s="922">
        <v>1</v>
      </c>
      <c r="L2573" s="923">
        <v>4548.0023470512015</v>
      </c>
      <c r="M2573" s="923">
        <f t="shared" si="40"/>
        <v>519.77169680585155</v>
      </c>
    </row>
    <row r="2574" spans="2:13" ht="75">
      <c r="B2574" s="921" t="s">
        <v>984</v>
      </c>
      <c r="C2574" s="921" t="s">
        <v>985</v>
      </c>
      <c r="D2574" s="922" t="s">
        <v>986</v>
      </c>
      <c r="E2574" s="936">
        <v>1</v>
      </c>
      <c r="F2574" s="947">
        <v>44652</v>
      </c>
      <c r="G2574" s="923">
        <v>1369.810479158316</v>
      </c>
      <c r="H2574" s="929">
        <v>8.3333333333333332E-3</v>
      </c>
      <c r="I2574" s="929">
        <v>0.125</v>
      </c>
      <c r="J2574" s="923">
        <v>1198.5841692635265</v>
      </c>
      <c r="K2574" s="922">
        <v>1</v>
      </c>
      <c r="L2574" s="923">
        <v>1198.5841692635265</v>
      </c>
      <c r="M2574" s="923">
        <f t="shared" si="40"/>
        <v>136.9810479158316</v>
      </c>
    </row>
    <row r="2575" spans="2:13" ht="75">
      <c r="B2575" s="921" t="s">
        <v>987</v>
      </c>
      <c r="C2575" s="921" t="s">
        <v>985</v>
      </c>
      <c r="D2575" s="922" t="s">
        <v>986</v>
      </c>
      <c r="E2575" s="936">
        <v>1</v>
      </c>
      <c r="F2575" s="947">
        <v>44652</v>
      </c>
      <c r="G2575" s="923">
        <v>4455.2883638908506</v>
      </c>
      <c r="H2575" s="929">
        <v>8.3333333333333332E-3</v>
      </c>
      <c r="I2575" s="929">
        <v>0.125</v>
      </c>
      <c r="J2575" s="923">
        <v>3898.3773184044944</v>
      </c>
      <c r="K2575" s="922">
        <v>1</v>
      </c>
      <c r="L2575" s="923">
        <v>3898.3773184044944</v>
      </c>
      <c r="M2575" s="923">
        <f t="shared" si="40"/>
        <v>445.52883638908509</v>
      </c>
    </row>
    <row r="2576" spans="2:13" ht="75">
      <c r="B2576" s="921" t="s">
        <v>987</v>
      </c>
      <c r="C2576" s="921" t="s">
        <v>985</v>
      </c>
      <c r="D2576" s="922" t="s">
        <v>986</v>
      </c>
      <c r="E2576" s="936">
        <v>1</v>
      </c>
      <c r="F2576" s="947">
        <v>44652</v>
      </c>
      <c r="G2576" s="923">
        <v>4455.2883638908506</v>
      </c>
      <c r="H2576" s="929">
        <v>8.3333333333333332E-3</v>
      </c>
      <c r="I2576" s="929">
        <v>0.125</v>
      </c>
      <c r="J2576" s="923">
        <v>3898.3773184044944</v>
      </c>
      <c r="K2576" s="922">
        <v>1</v>
      </c>
      <c r="L2576" s="923">
        <v>3898.3773184044944</v>
      </c>
      <c r="M2576" s="923">
        <f t="shared" si="40"/>
        <v>445.52883638908509</v>
      </c>
    </row>
    <row r="2577" spans="2:13" ht="75">
      <c r="B2577" s="921" t="s">
        <v>987</v>
      </c>
      <c r="C2577" s="921" t="s">
        <v>985</v>
      </c>
      <c r="D2577" s="922" t="s">
        <v>986</v>
      </c>
      <c r="E2577" s="936">
        <v>1</v>
      </c>
      <c r="F2577" s="947">
        <v>44652</v>
      </c>
      <c r="G2577" s="923">
        <v>56433.652609284109</v>
      </c>
      <c r="H2577" s="929">
        <v>8.3333333333333332E-3</v>
      </c>
      <c r="I2577" s="929">
        <v>0.125</v>
      </c>
      <c r="J2577" s="923">
        <v>49379.446033123597</v>
      </c>
      <c r="K2577" s="922">
        <v>1</v>
      </c>
      <c r="L2577" s="923">
        <v>49379.446033123597</v>
      </c>
      <c r="M2577" s="923">
        <f t="shared" si="40"/>
        <v>5643.3652609284109</v>
      </c>
    </row>
    <row r="2578" spans="2:13" ht="75">
      <c r="B2578" s="921" t="s">
        <v>990</v>
      </c>
      <c r="C2578" s="921" t="s">
        <v>985</v>
      </c>
      <c r="D2578" s="922" t="s">
        <v>986</v>
      </c>
      <c r="E2578" s="936">
        <v>1</v>
      </c>
      <c r="F2578" s="947">
        <v>44652</v>
      </c>
      <c r="G2578" s="923">
        <v>4180.4727034651842</v>
      </c>
      <c r="H2578" s="929">
        <v>8.3333333333333332E-3</v>
      </c>
      <c r="I2578" s="929">
        <v>0.125</v>
      </c>
      <c r="J2578" s="923">
        <v>3657.9136155320361</v>
      </c>
      <c r="K2578" s="922">
        <v>1</v>
      </c>
      <c r="L2578" s="923">
        <v>3657.9136155320361</v>
      </c>
      <c r="M2578" s="923">
        <f t="shared" si="40"/>
        <v>418.04727034651842</v>
      </c>
    </row>
    <row r="2579" spans="2:13" ht="75">
      <c r="B2579" s="921" t="s">
        <v>988</v>
      </c>
      <c r="C2579" s="921" t="s">
        <v>985</v>
      </c>
      <c r="D2579" s="922" t="s">
        <v>986</v>
      </c>
      <c r="E2579" s="936">
        <v>1</v>
      </c>
      <c r="F2579" s="947">
        <v>44652</v>
      </c>
      <c r="G2579" s="923">
        <v>159.92975286333893</v>
      </c>
      <c r="H2579" s="929">
        <v>8.3333333333333332E-3</v>
      </c>
      <c r="I2579" s="929">
        <v>0.125</v>
      </c>
      <c r="J2579" s="923">
        <v>139.93853375542156</v>
      </c>
      <c r="K2579" s="922">
        <v>1</v>
      </c>
      <c r="L2579" s="923">
        <v>139.93853375542156</v>
      </c>
      <c r="M2579" s="923">
        <f t="shared" si="40"/>
        <v>15.992975286333895</v>
      </c>
    </row>
    <row r="2580" spans="2:13" ht="75">
      <c r="B2580" s="921" t="s">
        <v>988</v>
      </c>
      <c r="C2580" s="921" t="s">
        <v>985</v>
      </c>
      <c r="D2580" s="922" t="s">
        <v>986</v>
      </c>
      <c r="E2580" s="936">
        <v>1</v>
      </c>
      <c r="F2580" s="947">
        <v>44652</v>
      </c>
      <c r="G2580" s="923">
        <v>319.85950572667787</v>
      </c>
      <c r="H2580" s="929">
        <v>8.3333333333333332E-3</v>
      </c>
      <c r="I2580" s="929">
        <v>0.125</v>
      </c>
      <c r="J2580" s="923">
        <v>279.87706751084312</v>
      </c>
      <c r="K2580" s="922">
        <v>1</v>
      </c>
      <c r="L2580" s="923">
        <v>279.87706751084312</v>
      </c>
      <c r="M2580" s="923">
        <f t="shared" si="40"/>
        <v>31.98595057266779</v>
      </c>
    </row>
    <row r="2581" spans="2:13" ht="75">
      <c r="B2581" s="921" t="s">
        <v>988</v>
      </c>
      <c r="C2581" s="921" t="s">
        <v>985</v>
      </c>
      <c r="D2581" s="922" t="s">
        <v>986</v>
      </c>
      <c r="E2581" s="936">
        <v>1</v>
      </c>
      <c r="F2581" s="947">
        <v>44652</v>
      </c>
      <c r="G2581" s="923">
        <v>2079.0867872234062</v>
      </c>
      <c r="H2581" s="929">
        <v>8.3333333333333332E-3</v>
      </c>
      <c r="I2581" s="929">
        <v>0.125</v>
      </c>
      <c r="J2581" s="923">
        <v>1819.2009388204804</v>
      </c>
      <c r="K2581" s="922">
        <v>1</v>
      </c>
      <c r="L2581" s="923">
        <v>1819.2009388204804</v>
      </c>
      <c r="M2581" s="923">
        <f t="shared" si="40"/>
        <v>207.90867872234062</v>
      </c>
    </row>
    <row r="2582" spans="2:13" ht="75">
      <c r="B2582" s="921" t="s">
        <v>988</v>
      </c>
      <c r="C2582" s="921" t="s">
        <v>985</v>
      </c>
      <c r="D2582" s="922" t="s">
        <v>986</v>
      </c>
      <c r="E2582" s="936">
        <v>1</v>
      </c>
      <c r="F2582" s="947">
        <v>44652</v>
      </c>
      <c r="G2582" s="923">
        <v>79.964876431669467</v>
      </c>
      <c r="H2582" s="929">
        <v>8.3333333333333332E-3</v>
      </c>
      <c r="I2582" s="929">
        <v>0.125</v>
      </c>
      <c r="J2582" s="923">
        <v>69.96926687771078</v>
      </c>
      <c r="K2582" s="922">
        <v>1</v>
      </c>
      <c r="L2582" s="923">
        <v>69.96926687771078</v>
      </c>
      <c r="M2582" s="923">
        <f t="shared" si="40"/>
        <v>7.9964876431669474</v>
      </c>
    </row>
    <row r="2583" spans="2:13" ht="75">
      <c r="B2583" s="921" t="s">
        <v>988</v>
      </c>
      <c r="C2583" s="921" t="s">
        <v>985</v>
      </c>
      <c r="D2583" s="922" t="s">
        <v>986</v>
      </c>
      <c r="E2583" s="936">
        <v>1</v>
      </c>
      <c r="F2583" s="947">
        <v>44652</v>
      </c>
      <c r="G2583" s="923">
        <v>3758.349192288465</v>
      </c>
      <c r="H2583" s="929">
        <v>8.3333333333333332E-3</v>
      </c>
      <c r="I2583" s="929">
        <v>0.125</v>
      </c>
      <c r="J2583" s="923">
        <v>3288.555543252407</v>
      </c>
      <c r="K2583" s="922">
        <v>1</v>
      </c>
      <c r="L2583" s="923">
        <v>3288.555543252407</v>
      </c>
      <c r="M2583" s="923">
        <f t="shared" si="40"/>
        <v>375.8349192288465</v>
      </c>
    </row>
    <row r="2584" spans="2:13" ht="75">
      <c r="B2584" s="921" t="s">
        <v>988</v>
      </c>
      <c r="C2584" s="921" t="s">
        <v>985</v>
      </c>
      <c r="D2584" s="922" t="s">
        <v>986</v>
      </c>
      <c r="E2584" s="936">
        <v>1</v>
      </c>
      <c r="F2584" s="947">
        <v>44652</v>
      </c>
      <c r="G2584" s="923">
        <v>239.8946292950084</v>
      </c>
      <c r="H2584" s="929">
        <v>8.3333333333333332E-3</v>
      </c>
      <c r="I2584" s="929">
        <v>0.125</v>
      </c>
      <c r="J2584" s="923">
        <v>209.90780063313235</v>
      </c>
      <c r="K2584" s="922">
        <v>1</v>
      </c>
      <c r="L2584" s="923">
        <v>209.90780063313235</v>
      </c>
      <c r="M2584" s="923">
        <f t="shared" si="40"/>
        <v>23.989462929500842</v>
      </c>
    </row>
    <row r="2585" spans="2:13" ht="75">
      <c r="B2585" s="921" t="s">
        <v>988</v>
      </c>
      <c r="C2585" s="921" t="s">
        <v>985</v>
      </c>
      <c r="D2585" s="922" t="s">
        <v>986</v>
      </c>
      <c r="E2585" s="936">
        <v>1</v>
      </c>
      <c r="F2585" s="947">
        <v>44652</v>
      </c>
      <c r="G2585" s="923">
        <v>239.8946292950084</v>
      </c>
      <c r="H2585" s="929">
        <v>8.3333333333333332E-3</v>
      </c>
      <c r="I2585" s="929">
        <v>0.125</v>
      </c>
      <c r="J2585" s="923">
        <v>209.90780063313235</v>
      </c>
      <c r="K2585" s="922">
        <v>1</v>
      </c>
      <c r="L2585" s="923">
        <v>209.90780063313235</v>
      </c>
      <c r="M2585" s="923">
        <f t="shared" si="40"/>
        <v>23.989462929500842</v>
      </c>
    </row>
    <row r="2586" spans="2:13" ht="75">
      <c r="B2586" s="921" t="s">
        <v>988</v>
      </c>
      <c r="C2586" s="921" t="s">
        <v>985</v>
      </c>
      <c r="D2586" s="922" t="s">
        <v>986</v>
      </c>
      <c r="E2586" s="936">
        <v>1</v>
      </c>
      <c r="F2586" s="947">
        <v>44652</v>
      </c>
      <c r="G2586" s="923">
        <v>2478.9111693817536</v>
      </c>
      <c r="H2586" s="929">
        <v>8.3333333333333332E-3</v>
      </c>
      <c r="I2586" s="929">
        <v>0.125</v>
      </c>
      <c r="J2586" s="923">
        <v>2169.0472732090343</v>
      </c>
      <c r="K2586" s="922">
        <v>1</v>
      </c>
      <c r="L2586" s="923">
        <v>2169.0472732090343</v>
      </c>
      <c r="M2586" s="923">
        <f t="shared" si="40"/>
        <v>247.89111693817537</v>
      </c>
    </row>
    <row r="2587" spans="2:13" ht="75">
      <c r="B2587" s="921" t="s">
        <v>988</v>
      </c>
      <c r="C2587" s="921" t="s">
        <v>985</v>
      </c>
      <c r="D2587" s="922" t="s">
        <v>986</v>
      </c>
      <c r="E2587" s="936">
        <v>1</v>
      </c>
      <c r="F2587" s="947">
        <v>44652</v>
      </c>
      <c r="G2587" s="923">
        <v>719.68388788502523</v>
      </c>
      <c r="H2587" s="929">
        <v>8.3333333333333332E-3</v>
      </c>
      <c r="I2587" s="929">
        <v>0.125</v>
      </c>
      <c r="J2587" s="923">
        <v>629.72340189939712</v>
      </c>
      <c r="K2587" s="922">
        <v>1</v>
      </c>
      <c r="L2587" s="923">
        <v>629.72340189939712</v>
      </c>
      <c r="M2587" s="923">
        <f t="shared" si="40"/>
        <v>71.968388788502523</v>
      </c>
    </row>
    <row r="2588" spans="2:13" ht="75">
      <c r="B2588" s="921" t="s">
        <v>984</v>
      </c>
      <c r="C2588" s="921" t="s">
        <v>985</v>
      </c>
      <c r="D2588" s="922" t="s">
        <v>986</v>
      </c>
      <c r="E2588" s="936">
        <v>1</v>
      </c>
      <c r="F2588" s="947">
        <v>44652</v>
      </c>
      <c r="G2588" s="923">
        <v>456.60349305277197</v>
      </c>
      <c r="H2588" s="929">
        <v>8.3333333333333332E-3</v>
      </c>
      <c r="I2588" s="929">
        <v>0.125</v>
      </c>
      <c r="J2588" s="923">
        <v>399.52805642117545</v>
      </c>
      <c r="K2588" s="922">
        <v>1</v>
      </c>
      <c r="L2588" s="923">
        <v>399.52805642117545</v>
      </c>
      <c r="M2588" s="923">
        <f t="shared" si="40"/>
        <v>45.660349305277201</v>
      </c>
    </row>
    <row r="2589" spans="2:13" ht="75">
      <c r="B2589" s="921" t="s">
        <v>984</v>
      </c>
      <c r="C2589" s="921" t="s">
        <v>985</v>
      </c>
      <c r="D2589" s="922" t="s">
        <v>986</v>
      </c>
      <c r="E2589" s="936">
        <v>1</v>
      </c>
      <c r="F2589" s="947">
        <v>44652</v>
      </c>
      <c r="G2589" s="923">
        <v>456.60349305277197</v>
      </c>
      <c r="H2589" s="929">
        <v>8.3333333333333332E-3</v>
      </c>
      <c r="I2589" s="929">
        <v>0.125</v>
      </c>
      <c r="J2589" s="923">
        <v>399.52805642117545</v>
      </c>
      <c r="K2589" s="922">
        <v>1</v>
      </c>
      <c r="L2589" s="923">
        <v>399.52805642117545</v>
      </c>
      <c r="M2589" s="923">
        <f t="shared" si="40"/>
        <v>45.660349305277201</v>
      </c>
    </row>
    <row r="2590" spans="2:13" ht="75">
      <c r="B2590" s="921" t="s">
        <v>984</v>
      </c>
      <c r="C2590" s="921" t="s">
        <v>985</v>
      </c>
      <c r="D2590" s="922" t="s">
        <v>986</v>
      </c>
      <c r="E2590" s="936">
        <v>1</v>
      </c>
      <c r="F2590" s="947">
        <v>44652</v>
      </c>
      <c r="G2590" s="923">
        <v>456.60349305277197</v>
      </c>
      <c r="H2590" s="929">
        <v>8.3333333333333332E-3</v>
      </c>
      <c r="I2590" s="929">
        <v>0.125</v>
      </c>
      <c r="J2590" s="923">
        <v>399.52805642117545</v>
      </c>
      <c r="K2590" s="922">
        <v>1</v>
      </c>
      <c r="L2590" s="923">
        <v>399.52805642117545</v>
      </c>
      <c r="M2590" s="923">
        <f t="shared" si="40"/>
        <v>45.660349305277201</v>
      </c>
    </row>
    <row r="2591" spans="2:13" ht="75">
      <c r="B2591" s="921" t="s">
        <v>987</v>
      </c>
      <c r="C2591" s="921" t="s">
        <v>985</v>
      </c>
      <c r="D2591" s="922" t="s">
        <v>986</v>
      </c>
      <c r="E2591" s="936">
        <v>1</v>
      </c>
      <c r="F2591" s="947">
        <v>44652</v>
      </c>
      <c r="G2591" s="923">
        <v>149994.70825099197</v>
      </c>
      <c r="H2591" s="929">
        <v>8.3333333333333332E-3</v>
      </c>
      <c r="I2591" s="929">
        <v>0.125</v>
      </c>
      <c r="J2591" s="923">
        <v>131245.36971961797</v>
      </c>
      <c r="K2591" s="922">
        <v>1</v>
      </c>
      <c r="L2591" s="923">
        <v>131245.36971961797</v>
      </c>
      <c r="M2591" s="923">
        <f t="shared" si="40"/>
        <v>14999.470825099197</v>
      </c>
    </row>
    <row r="2592" spans="2:13" ht="75">
      <c r="B2592" s="921" t="s">
        <v>987</v>
      </c>
      <c r="C2592" s="921" t="s">
        <v>985</v>
      </c>
      <c r="D2592" s="922" t="s">
        <v>986</v>
      </c>
      <c r="E2592" s="936">
        <v>1</v>
      </c>
      <c r="F2592" s="947">
        <v>44652</v>
      </c>
      <c r="G2592" s="923">
        <v>74254.806064847508</v>
      </c>
      <c r="H2592" s="929">
        <v>8.3333333333333332E-3</v>
      </c>
      <c r="I2592" s="929">
        <v>0.125</v>
      </c>
      <c r="J2592" s="923">
        <v>64972.955306741569</v>
      </c>
      <c r="K2592" s="922">
        <v>1</v>
      </c>
      <c r="L2592" s="923">
        <v>64972.955306741569</v>
      </c>
      <c r="M2592" s="923">
        <f t="shared" si="40"/>
        <v>7425.4806064847508</v>
      </c>
    </row>
    <row r="2593" spans="2:13" ht="75">
      <c r="B2593" s="921" t="s">
        <v>987</v>
      </c>
      <c r="C2593" s="921" t="s">
        <v>985</v>
      </c>
      <c r="D2593" s="922" t="s">
        <v>986</v>
      </c>
      <c r="E2593" s="936">
        <v>1</v>
      </c>
      <c r="F2593" s="947">
        <v>44652</v>
      </c>
      <c r="G2593" s="923">
        <v>103956.72849078653</v>
      </c>
      <c r="H2593" s="929">
        <v>8.3333333333333332E-3</v>
      </c>
      <c r="I2593" s="929">
        <v>0.125</v>
      </c>
      <c r="J2593" s="923">
        <v>90962.137429438211</v>
      </c>
      <c r="K2593" s="922">
        <v>1</v>
      </c>
      <c r="L2593" s="923">
        <v>90962.137429438211</v>
      </c>
      <c r="M2593" s="923">
        <f t="shared" si="40"/>
        <v>10395.672849078654</v>
      </c>
    </row>
    <row r="2594" spans="2:13" ht="75">
      <c r="B2594" s="921" t="s">
        <v>988</v>
      </c>
      <c r="C2594" s="921" t="s">
        <v>985</v>
      </c>
      <c r="D2594" s="922" t="s">
        <v>986</v>
      </c>
      <c r="E2594" s="936">
        <v>1</v>
      </c>
      <c r="F2594" s="947">
        <v>44652</v>
      </c>
      <c r="G2594" s="923">
        <v>4877.8574623318373</v>
      </c>
      <c r="H2594" s="929">
        <v>8.3333333333333332E-3</v>
      </c>
      <c r="I2594" s="929">
        <v>0.125</v>
      </c>
      <c r="J2594" s="923">
        <v>4268.125279540358</v>
      </c>
      <c r="K2594" s="922">
        <v>1</v>
      </c>
      <c r="L2594" s="923">
        <v>4268.125279540358</v>
      </c>
      <c r="M2594" s="923">
        <f t="shared" si="40"/>
        <v>487.78574623318377</v>
      </c>
    </row>
    <row r="2595" spans="2:13" ht="75">
      <c r="B2595" s="921" t="s">
        <v>988</v>
      </c>
      <c r="C2595" s="921" t="s">
        <v>985</v>
      </c>
      <c r="D2595" s="922" t="s">
        <v>986</v>
      </c>
      <c r="E2595" s="936">
        <v>1</v>
      </c>
      <c r="F2595" s="947">
        <v>44652</v>
      </c>
      <c r="G2595" s="923">
        <v>13993.853375542156</v>
      </c>
      <c r="H2595" s="929">
        <v>8.3333333333333332E-3</v>
      </c>
      <c r="I2595" s="929">
        <v>0.125</v>
      </c>
      <c r="J2595" s="923">
        <v>12244.621703599387</v>
      </c>
      <c r="K2595" s="922">
        <v>1</v>
      </c>
      <c r="L2595" s="923">
        <v>12244.621703599387</v>
      </c>
      <c r="M2595" s="923">
        <f t="shared" si="40"/>
        <v>1399.3853375542158</v>
      </c>
    </row>
    <row r="2596" spans="2:13" ht="75">
      <c r="B2596" s="921" t="s">
        <v>988</v>
      </c>
      <c r="C2596" s="921" t="s">
        <v>985</v>
      </c>
      <c r="D2596" s="922" t="s">
        <v>986</v>
      </c>
      <c r="E2596" s="936">
        <v>1</v>
      </c>
      <c r="F2596" s="947">
        <v>44652</v>
      </c>
      <c r="G2596" s="923">
        <v>1919.1570343600672</v>
      </c>
      <c r="H2596" s="929">
        <v>8.3333333333333332E-3</v>
      </c>
      <c r="I2596" s="929">
        <v>0.125</v>
      </c>
      <c r="J2596" s="923">
        <v>1679.2624050650588</v>
      </c>
      <c r="K2596" s="922">
        <v>1</v>
      </c>
      <c r="L2596" s="923">
        <v>1679.2624050650588</v>
      </c>
      <c r="M2596" s="923">
        <f t="shared" si="40"/>
        <v>191.91570343600674</v>
      </c>
    </row>
    <row r="2597" spans="2:13" ht="75">
      <c r="B2597" s="921" t="s">
        <v>988</v>
      </c>
      <c r="C2597" s="921" t="s">
        <v>985</v>
      </c>
      <c r="D2597" s="922" t="s">
        <v>986</v>
      </c>
      <c r="E2597" s="936">
        <v>1</v>
      </c>
      <c r="F2597" s="947">
        <v>44652</v>
      </c>
      <c r="G2597" s="923">
        <v>959.5785171800336</v>
      </c>
      <c r="H2597" s="929">
        <v>8.3333333333333332E-3</v>
      </c>
      <c r="I2597" s="929">
        <v>0.125</v>
      </c>
      <c r="J2597" s="923">
        <v>839.63120253252941</v>
      </c>
      <c r="K2597" s="922">
        <v>1</v>
      </c>
      <c r="L2597" s="923">
        <v>839.63120253252941</v>
      </c>
      <c r="M2597" s="923">
        <f t="shared" si="40"/>
        <v>95.957851718003369</v>
      </c>
    </row>
    <row r="2598" spans="2:13" ht="75">
      <c r="B2598" s="921" t="s">
        <v>988</v>
      </c>
      <c r="C2598" s="921" t="s">
        <v>985</v>
      </c>
      <c r="D2598" s="922" t="s">
        <v>986</v>
      </c>
      <c r="E2598" s="936">
        <v>1</v>
      </c>
      <c r="F2598" s="947">
        <v>44652</v>
      </c>
      <c r="G2598" s="923">
        <v>159.92975286333893</v>
      </c>
      <c r="H2598" s="929">
        <v>8.3333333333333332E-3</v>
      </c>
      <c r="I2598" s="929">
        <v>0.125</v>
      </c>
      <c r="J2598" s="923">
        <v>139.93853375542156</v>
      </c>
      <c r="K2598" s="922">
        <v>1</v>
      </c>
      <c r="L2598" s="923">
        <v>139.93853375542156</v>
      </c>
      <c r="M2598" s="923">
        <f t="shared" si="40"/>
        <v>15.992975286333895</v>
      </c>
    </row>
    <row r="2599" spans="2:13" ht="75">
      <c r="B2599" s="921" t="s">
        <v>984</v>
      </c>
      <c r="C2599" s="921" t="s">
        <v>985</v>
      </c>
      <c r="D2599" s="922" t="s">
        <v>986</v>
      </c>
      <c r="E2599" s="936">
        <v>1</v>
      </c>
      <c r="F2599" s="947">
        <v>44652</v>
      </c>
      <c r="G2599" s="923">
        <v>456.60349305277197</v>
      </c>
      <c r="H2599" s="929">
        <v>8.3333333333333332E-3</v>
      </c>
      <c r="I2599" s="929">
        <v>0.125</v>
      </c>
      <c r="J2599" s="923">
        <v>399.52805642117545</v>
      </c>
      <c r="K2599" s="922">
        <v>1</v>
      </c>
      <c r="L2599" s="923">
        <v>399.52805642117545</v>
      </c>
      <c r="M2599" s="923">
        <f t="shared" si="40"/>
        <v>45.660349305277201</v>
      </c>
    </row>
    <row r="2600" spans="2:13" ht="75">
      <c r="B2600" s="921" t="s">
        <v>987</v>
      </c>
      <c r="C2600" s="921" t="s">
        <v>985</v>
      </c>
      <c r="D2600" s="922" t="s">
        <v>986</v>
      </c>
      <c r="E2600" s="936">
        <v>1</v>
      </c>
      <c r="F2600" s="947">
        <v>44652</v>
      </c>
      <c r="G2600" s="923">
        <v>1485.0961212969503</v>
      </c>
      <c r="H2600" s="929">
        <v>8.3333333333333332E-3</v>
      </c>
      <c r="I2600" s="929">
        <v>0.125</v>
      </c>
      <c r="J2600" s="923">
        <v>1299.4591061348315</v>
      </c>
      <c r="K2600" s="922">
        <v>1</v>
      </c>
      <c r="L2600" s="923">
        <v>1299.4591061348315</v>
      </c>
      <c r="M2600" s="923">
        <f t="shared" si="40"/>
        <v>148.50961212969503</v>
      </c>
    </row>
    <row r="2601" spans="2:13" ht="75">
      <c r="B2601" s="921" t="s">
        <v>988</v>
      </c>
      <c r="C2601" s="921" t="s">
        <v>985</v>
      </c>
      <c r="D2601" s="922" t="s">
        <v>986</v>
      </c>
      <c r="E2601" s="936">
        <v>1</v>
      </c>
      <c r="F2601" s="947">
        <v>44652</v>
      </c>
      <c r="G2601" s="923">
        <v>1599.2975286333894</v>
      </c>
      <c r="H2601" s="929">
        <v>8.3333333333333332E-3</v>
      </c>
      <c r="I2601" s="929">
        <v>0.125</v>
      </c>
      <c r="J2601" s="923">
        <v>1399.3853375542158</v>
      </c>
      <c r="K2601" s="922">
        <v>1</v>
      </c>
      <c r="L2601" s="923">
        <v>1399.3853375542158</v>
      </c>
      <c r="M2601" s="923">
        <f t="shared" si="40"/>
        <v>159.92975286333896</v>
      </c>
    </row>
    <row r="2602" spans="2:13" ht="75">
      <c r="B2602" s="921" t="s">
        <v>988</v>
      </c>
      <c r="C2602" s="921" t="s">
        <v>985</v>
      </c>
      <c r="D2602" s="922" t="s">
        <v>986</v>
      </c>
      <c r="E2602" s="936">
        <v>1</v>
      </c>
      <c r="F2602" s="947">
        <v>44652</v>
      </c>
      <c r="G2602" s="923">
        <v>11275.047576865394</v>
      </c>
      <c r="H2602" s="929">
        <v>8.3333333333333332E-3</v>
      </c>
      <c r="I2602" s="929">
        <v>0.125</v>
      </c>
      <c r="J2602" s="923">
        <v>9865.6666297572192</v>
      </c>
      <c r="K2602" s="922">
        <v>1</v>
      </c>
      <c r="L2602" s="923">
        <v>9865.6666297572192</v>
      </c>
      <c r="M2602" s="923">
        <f t="shared" si="40"/>
        <v>1127.5047576865395</v>
      </c>
    </row>
    <row r="2603" spans="2:13" ht="75">
      <c r="B2603" s="921" t="s">
        <v>988</v>
      </c>
      <c r="C2603" s="921" t="s">
        <v>985</v>
      </c>
      <c r="D2603" s="922" t="s">
        <v>986</v>
      </c>
      <c r="E2603" s="936">
        <v>1</v>
      </c>
      <c r="F2603" s="947">
        <v>44652</v>
      </c>
      <c r="G2603" s="923">
        <v>2558.8760458134229</v>
      </c>
      <c r="H2603" s="929">
        <v>8.3333333333333332E-3</v>
      </c>
      <c r="I2603" s="929">
        <v>0.125</v>
      </c>
      <c r="J2603" s="923">
        <v>2239.016540086745</v>
      </c>
      <c r="K2603" s="922">
        <v>1</v>
      </c>
      <c r="L2603" s="923">
        <v>2239.016540086745</v>
      </c>
      <c r="M2603" s="923">
        <f t="shared" si="40"/>
        <v>255.88760458134232</v>
      </c>
    </row>
    <row r="2604" spans="2:13" ht="75">
      <c r="B2604" s="921" t="s">
        <v>984</v>
      </c>
      <c r="C2604" s="921" t="s">
        <v>985</v>
      </c>
      <c r="D2604" s="922" t="s">
        <v>986</v>
      </c>
      <c r="E2604" s="936">
        <v>1</v>
      </c>
      <c r="F2604" s="947">
        <v>44652</v>
      </c>
      <c r="G2604" s="923">
        <v>456.60349305277197</v>
      </c>
      <c r="H2604" s="929">
        <v>8.3333333333333332E-3</v>
      </c>
      <c r="I2604" s="929">
        <v>0.125</v>
      </c>
      <c r="J2604" s="923">
        <v>399.52805642117545</v>
      </c>
      <c r="K2604" s="922">
        <v>1</v>
      </c>
      <c r="L2604" s="923">
        <v>399.52805642117545</v>
      </c>
      <c r="M2604" s="923">
        <f t="shared" si="40"/>
        <v>45.660349305277201</v>
      </c>
    </row>
    <row r="2605" spans="2:13" ht="75">
      <c r="B2605" s="921" t="s">
        <v>984</v>
      </c>
      <c r="C2605" s="921" t="s">
        <v>985</v>
      </c>
      <c r="D2605" s="922" t="s">
        <v>986</v>
      </c>
      <c r="E2605" s="936">
        <v>1</v>
      </c>
      <c r="F2605" s="947">
        <v>44652</v>
      </c>
      <c r="G2605" s="923">
        <v>456.60349305277197</v>
      </c>
      <c r="H2605" s="929">
        <v>8.3333333333333332E-3</v>
      </c>
      <c r="I2605" s="929">
        <v>0.125</v>
      </c>
      <c r="J2605" s="923">
        <v>399.52805642117545</v>
      </c>
      <c r="K2605" s="922">
        <v>1</v>
      </c>
      <c r="L2605" s="923">
        <v>399.52805642117545</v>
      </c>
      <c r="M2605" s="923">
        <f t="shared" si="40"/>
        <v>45.660349305277201</v>
      </c>
    </row>
    <row r="2606" spans="2:13" ht="75">
      <c r="B2606" s="921" t="s">
        <v>991</v>
      </c>
      <c r="C2606" s="921" t="s">
        <v>985</v>
      </c>
      <c r="D2606" s="922" t="s">
        <v>986</v>
      </c>
      <c r="E2606" s="936">
        <v>1</v>
      </c>
      <c r="F2606" s="947">
        <v>44652</v>
      </c>
      <c r="G2606" s="923">
        <v>3671.3612929430783</v>
      </c>
      <c r="H2606" s="929">
        <v>8.3333333333333332E-3</v>
      </c>
      <c r="I2606" s="929">
        <v>0.125</v>
      </c>
      <c r="J2606" s="923">
        <v>3212.4411313251935</v>
      </c>
      <c r="K2606" s="922">
        <v>1</v>
      </c>
      <c r="L2606" s="923">
        <v>3212.4411313251935</v>
      </c>
      <c r="M2606" s="923">
        <f t="shared" si="40"/>
        <v>367.13612929430786</v>
      </c>
    </row>
    <row r="2607" spans="2:13" ht="75">
      <c r="B2607" s="921" t="s">
        <v>991</v>
      </c>
      <c r="C2607" s="921" t="s">
        <v>985</v>
      </c>
      <c r="D2607" s="922" t="s">
        <v>986</v>
      </c>
      <c r="E2607" s="936">
        <v>1</v>
      </c>
      <c r="F2607" s="947">
        <v>44652</v>
      </c>
      <c r="G2607" s="923">
        <v>7342.7225858861566</v>
      </c>
      <c r="H2607" s="929">
        <v>8.3333333333333332E-3</v>
      </c>
      <c r="I2607" s="929">
        <v>0.125</v>
      </c>
      <c r="J2607" s="923">
        <v>6424.882262650387</v>
      </c>
      <c r="K2607" s="922">
        <v>1</v>
      </c>
      <c r="L2607" s="923">
        <v>6424.882262650387</v>
      </c>
      <c r="M2607" s="923">
        <f t="shared" si="40"/>
        <v>734.27225858861573</v>
      </c>
    </row>
    <row r="2608" spans="2:13" ht="75">
      <c r="B2608" s="921" t="s">
        <v>988</v>
      </c>
      <c r="C2608" s="921" t="s">
        <v>985</v>
      </c>
      <c r="D2608" s="922" t="s">
        <v>986</v>
      </c>
      <c r="E2608" s="936">
        <v>1</v>
      </c>
      <c r="F2608" s="947">
        <v>44652</v>
      </c>
      <c r="G2608" s="923">
        <v>2398.9462929500842</v>
      </c>
      <c r="H2608" s="929">
        <v>8.3333333333333332E-3</v>
      </c>
      <c r="I2608" s="929">
        <v>0.125</v>
      </c>
      <c r="J2608" s="923">
        <v>2099.0780063313236</v>
      </c>
      <c r="K2608" s="922">
        <v>1</v>
      </c>
      <c r="L2608" s="923">
        <v>2099.0780063313236</v>
      </c>
      <c r="M2608" s="923">
        <f t="shared" si="40"/>
        <v>239.89462929500843</v>
      </c>
    </row>
    <row r="2609" spans="2:13" ht="75">
      <c r="B2609" s="921" t="s">
        <v>988</v>
      </c>
      <c r="C2609" s="921" t="s">
        <v>985</v>
      </c>
      <c r="D2609" s="922" t="s">
        <v>986</v>
      </c>
      <c r="E2609" s="936">
        <v>1</v>
      </c>
      <c r="F2609" s="947">
        <v>44652</v>
      </c>
      <c r="G2609" s="923">
        <v>15193.326522017198</v>
      </c>
      <c r="H2609" s="929">
        <v>8.3333333333333332E-3</v>
      </c>
      <c r="I2609" s="929">
        <v>0.125</v>
      </c>
      <c r="J2609" s="923">
        <v>13294.160706765048</v>
      </c>
      <c r="K2609" s="922">
        <v>1</v>
      </c>
      <c r="L2609" s="923">
        <v>13294.160706765048</v>
      </c>
      <c r="M2609" s="923">
        <f t="shared" si="40"/>
        <v>1519.3326522017198</v>
      </c>
    </row>
    <row r="2610" spans="2:13" ht="75">
      <c r="B2610" s="921" t="s">
        <v>988</v>
      </c>
      <c r="C2610" s="921" t="s">
        <v>985</v>
      </c>
      <c r="D2610" s="922" t="s">
        <v>986</v>
      </c>
      <c r="E2610" s="936">
        <v>1</v>
      </c>
      <c r="F2610" s="947">
        <v>44652</v>
      </c>
      <c r="G2610" s="923">
        <v>5117.7520916268459</v>
      </c>
      <c r="H2610" s="929">
        <v>8.3333333333333332E-3</v>
      </c>
      <c r="I2610" s="929">
        <v>0.125</v>
      </c>
      <c r="J2610" s="923">
        <v>4478.0330801734899</v>
      </c>
      <c r="K2610" s="922">
        <v>1</v>
      </c>
      <c r="L2610" s="923">
        <v>4478.0330801734899</v>
      </c>
      <c r="M2610" s="923">
        <f t="shared" si="40"/>
        <v>511.77520916268463</v>
      </c>
    </row>
    <row r="2611" spans="2:13" ht="75">
      <c r="B2611" s="921" t="s">
        <v>984</v>
      </c>
      <c r="C2611" s="921" t="s">
        <v>985</v>
      </c>
      <c r="D2611" s="922" t="s">
        <v>986</v>
      </c>
      <c r="E2611" s="936">
        <v>1</v>
      </c>
      <c r="F2611" s="947">
        <v>44652</v>
      </c>
      <c r="G2611" s="923">
        <v>913.20698610554393</v>
      </c>
      <c r="H2611" s="929">
        <v>8.3333333333333332E-3</v>
      </c>
      <c r="I2611" s="929">
        <v>0.125</v>
      </c>
      <c r="J2611" s="923">
        <v>799.0561128423509</v>
      </c>
      <c r="K2611" s="922">
        <v>1</v>
      </c>
      <c r="L2611" s="923">
        <v>799.0561128423509</v>
      </c>
      <c r="M2611" s="923">
        <f t="shared" si="40"/>
        <v>91.320698610554402</v>
      </c>
    </row>
    <row r="2612" spans="2:13" ht="75">
      <c r="B2612" s="921" t="s">
        <v>987</v>
      </c>
      <c r="C2612" s="921" t="s">
        <v>985</v>
      </c>
      <c r="D2612" s="922" t="s">
        <v>986</v>
      </c>
      <c r="E2612" s="936">
        <v>1</v>
      </c>
      <c r="F2612" s="947">
        <v>44652</v>
      </c>
      <c r="G2612" s="923">
        <v>1485.0961212969503</v>
      </c>
      <c r="H2612" s="929">
        <v>8.3333333333333332E-3</v>
      </c>
      <c r="I2612" s="929">
        <v>0.125</v>
      </c>
      <c r="J2612" s="923">
        <v>1299.4591061348315</v>
      </c>
      <c r="K2612" s="922">
        <v>1</v>
      </c>
      <c r="L2612" s="923">
        <v>1299.4591061348315</v>
      </c>
      <c r="M2612" s="923">
        <f t="shared" si="40"/>
        <v>148.50961212969503</v>
      </c>
    </row>
    <row r="2613" spans="2:13" ht="75">
      <c r="B2613" s="921" t="s">
        <v>988</v>
      </c>
      <c r="C2613" s="921" t="s">
        <v>985</v>
      </c>
      <c r="D2613" s="922" t="s">
        <v>986</v>
      </c>
      <c r="E2613" s="936">
        <v>1</v>
      </c>
      <c r="F2613" s="947">
        <v>44652</v>
      </c>
      <c r="G2613" s="923">
        <v>8316.3471488936248</v>
      </c>
      <c r="H2613" s="929">
        <v>8.3333333333333332E-3</v>
      </c>
      <c r="I2613" s="929">
        <v>0.125</v>
      </c>
      <c r="J2613" s="923">
        <v>7276.8037552819214</v>
      </c>
      <c r="K2613" s="922">
        <v>1</v>
      </c>
      <c r="L2613" s="923">
        <v>7276.8037552819214</v>
      </c>
      <c r="M2613" s="923">
        <f t="shared" si="40"/>
        <v>831.6347148893625</v>
      </c>
    </row>
    <row r="2614" spans="2:13" ht="75">
      <c r="B2614" s="921" t="s">
        <v>988</v>
      </c>
      <c r="C2614" s="921" t="s">
        <v>985</v>
      </c>
      <c r="D2614" s="922" t="s">
        <v>986</v>
      </c>
      <c r="E2614" s="936">
        <v>1</v>
      </c>
      <c r="F2614" s="947">
        <v>44652</v>
      </c>
      <c r="G2614" s="923">
        <v>6876.9793731235741</v>
      </c>
      <c r="H2614" s="929">
        <v>8.3333333333333332E-3</v>
      </c>
      <c r="I2614" s="929">
        <v>0.125</v>
      </c>
      <c r="J2614" s="923">
        <v>6017.356951483127</v>
      </c>
      <c r="K2614" s="922">
        <v>1</v>
      </c>
      <c r="L2614" s="923">
        <v>6017.356951483127</v>
      </c>
      <c r="M2614" s="923">
        <f t="shared" si="40"/>
        <v>687.69793731235745</v>
      </c>
    </row>
    <row r="2615" spans="2:13" ht="75">
      <c r="B2615" s="921" t="s">
        <v>988</v>
      </c>
      <c r="C2615" s="921" t="s">
        <v>985</v>
      </c>
      <c r="D2615" s="922" t="s">
        <v>986</v>
      </c>
      <c r="E2615" s="936">
        <v>1</v>
      </c>
      <c r="F2615" s="947">
        <v>44652</v>
      </c>
      <c r="G2615" s="923">
        <v>2878.7355515401009</v>
      </c>
      <c r="H2615" s="929">
        <v>8.3333333333333332E-3</v>
      </c>
      <c r="I2615" s="929">
        <v>0.125</v>
      </c>
      <c r="J2615" s="923">
        <v>2518.8936075975885</v>
      </c>
      <c r="K2615" s="922">
        <v>1</v>
      </c>
      <c r="L2615" s="923">
        <v>2518.8936075975885</v>
      </c>
      <c r="M2615" s="923">
        <f t="shared" si="40"/>
        <v>287.87355515401009</v>
      </c>
    </row>
    <row r="2616" spans="2:13" ht="75">
      <c r="B2616" s="921" t="s">
        <v>988</v>
      </c>
      <c r="C2616" s="921" t="s">
        <v>985</v>
      </c>
      <c r="D2616" s="922" t="s">
        <v>986</v>
      </c>
      <c r="E2616" s="936">
        <v>1</v>
      </c>
      <c r="F2616" s="947">
        <v>44652</v>
      </c>
      <c r="G2616" s="923">
        <v>7916.5227667352774</v>
      </c>
      <c r="H2616" s="929">
        <v>8.3333333333333332E-3</v>
      </c>
      <c r="I2616" s="929">
        <v>0.125</v>
      </c>
      <c r="J2616" s="923">
        <v>6926.9574208933682</v>
      </c>
      <c r="K2616" s="922">
        <v>1</v>
      </c>
      <c r="L2616" s="923">
        <v>6926.9574208933682</v>
      </c>
      <c r="M2616" s="923">
        <f t="shared" si="40"/>
        <v>791.65227667352781</v>
      </c>
    </row>
    <row r="2617" spans="2:13" ht="75">
      <c r="B2617" s="921" t="s">
        <v>988</v>
      </c>
      <c r="C2617" s="921" t="s">
        <v>985</v>
      </c>
      <c r="D2617" s="922" t="s">
        <v>986</v>
      </c>
      <c r="E2617" s="936">
        <v>1</v>
      </c>
      <c r="F2617" s="947">
        <v>44652</v>
      </c>
      <c r="G2617" s="923">
        <v>1039.5433936117031</v>
      </c>
      <c r="H2617" s="929">
        <v>8.3333333333333332E-3</v>
      </c>
      <c r="I2617" s="929">
        <v>0.125</v>
      </c>
      <c r="J2617" s="923">
        <v>909.60046941024018</v>
      </c>
      <c r="K2617" s="922">
        <v>1</v>
      </c>
      <c r="L2617" s="923">
        <v>909.60046941024018</v>
      </c>
      <c r="M2617" s="923">
        <f t="shared" si="40"/>
        <v>103.95433936117031</v>
      </c>
    </row>
    <row r="2618" spans="2:13" ht="75">
      <c r="B2618" s="921" t="s">
        <v>988</v>
      </c>
      <c r="C2618" s="921" t="s">
        <v>985</v>
      </c>
      <c r="D2618" s="922" t="s">
        <v>986</v>
      </c>
      <c r="E2618" s="936">
        <v>1</v>
      </c>
      <c r="F2618" s="947">
        <v>44652</v>
      </c>
      <c r="G2618" s="923">
        <v>13993.853375542156</v>
      </c>
      <c r="H2618" s="929">
        <v>8.3333333333333332E-3</v>
      </c>
      <c r="I2618" s="929">
        <v>0.125</v>
      </c>
      <c r="J2618" s="923">
        <v>12244.621703599387</v>
      </c>
      <c r="K2618" s="922">
        <v>1</v>
      </c>
      <c r="L2618" s="923">
        <v>12244.621703599387</v>
      </c>
      <c r="M2618" s="923">
        <f t="shared" si="40"/>
        <v>1399.3853375542158</v>
      </c>
    </row>
    <row r="2619" spans="2:13" ht="75">
      <c r="B2619" s="921" t="s">
        <v>984</v>
      </c>
      <c r="C2619" s="921" t="s">
        <v>985</v>
      </c>
      <c r="D2619" s="922" t="s">
        <v>986</v>
      </c>
      <c r="E2619" s="936">
        <v>1</v>
      </c>
      <c r="F2619" s="947">
        <v>44652</v>
      </c>
      <c r="G2619" s="923">
        <v>456.60349305277197</v>
      </c>
      <c r="H2619" s="929">
        <v>8.3333333333333332E-3</v>
      </c>
      <c r="I2619" s="929">
        <v>0.125</v>
      </c>
      <c r="J2619" s="923">
        <v>399.52805642117545</v>
      </c>
      <c r="K2619" s="922">
        <v>1</v>
      </c>
      <c r="L2619" s="923">
        <v>399.52805642117545</v>
      </c>
      <c r="M2619" s="923">
        <f t="shared" si="40"/>
        <v>45.660349305277201</v>
      </c>
    </row>
    <row r="2620" spans="2:13" ht="75">
      <c r="B2620" s="921" t="s">
        <v>988</v>
      </c>
      <c r="C2620" s="921" t="s">
        <v>985</v>
      </c>
      <c r="D2620" s="922" t="s">
        <v>986</v>
      </c>
      <c r="E2620" s="936">
        <v>1</v>
      </c>
      <c r="F2620" s="947">
        <v>44652</v>
      </c>
      <c r="G2620" s="923">
        <v>5277.6818444901846</v>
      </c>
      <c r="H2620" s="929">
        <v>8.3333333333333332E-3</v>
      </c>
      <c r="I2620" s="929">
        <v>0.125</v>
      </c>
      <c r="J2620" s="923">
        <v>4617.9716139289112</v>
      </c>
      <c r="K2620" s="922">
        <v>1</v>
      </c>
      <c r="L2620" s="923">
        <v>4617.9716139289112</v>
      </c>
      <c r="M2620" s="923">
        <f t="shared" si="40"/>
        <v>527.76818444901846</v>
      </c>
    </row>
    <row r="2621" spans="2:13" ht="75">
      <c r="B2621" s="921" t="s">
        <v>988</v>
      </c>
      <c r="C2621" s="921" t="s">
        <v>985</v>
      </c>
      <c r="D2621" s="922" t="s">
        <v>986</v>
      </c>
      <c r="E2621" s="936">
        <v>1</v>
      </c>
      <c r="F2621" s="947">
        <v>44652</v>
      </c>
      <c r="G2621" s="923">
        <v>17512.307938535614</v>
      </c>
      <c r="H2621" s="929">
        <v>8.3333333333333332E-3</v>
      </c>
      <c r="I2621" s="929">
        <v>0.125</v>
      </c>
      <c r="J2621" s="923">
        <v>15323.269446218663</v>
      </c>
      <c r="K2621" s="922">
        <v>1</v>
      </c>
      <c r="L2621" s="923">
        <v>15323.269446218663</v>
      </c>
      <c r="M2621" s="923">
        <f t="shared" si="40"/>
        <v>1751.2307938535614</v>
      </c>
    </row>
    <row r="2622" spans="2:13" ht="75">
      <c r="B2622" s="921" t="s">
        <v>988</v>
      </c>
      <c r="C2622" s="921" t="s">
        <v>985</v>
      </c>
      <c r="D2622" s="922" t="s">
        <v>986</v>
      </c>
      <c r="E2622" s="936">
        <v>1</v>
      </c>
      <c r="F2622" s="947">
        <v>44652</v>
      </c>
      <c r="G2622" s="923">
        <v>4637.9628330368287</v>
      </c>
      <c r="H2622" s="929">
        <v>8.3333333333333332E-3</v>
      </c>
      <c r="I2622" s="929">
        <v>0.125</v>
      </c>
      <c r="J2622" s="923">
        <v>4058.2174789072251</v>
      </c>
      <c r="K2622" s="922">
        <v>1</v>
      </c>
      <c r="L2622" s="923">
        <v>4058.2174789072251</v>
      </c>
      <c r="M2622" s="923">
        <f t="shared" si="40"/>
        <v>463.79628330368291</v>
      </c>
    </row>
    <row r="2623" spans="2:13" ht="75">
      <c r="B2623" s="921" t="s">
        <v>988</v>
      </c>
      <c r="C2623" s="921" t="s">
        <v>985</v>
      </c>
      <c r="D2623" s="922" t="s">
        <v>986</v>
      </c>
      <c r="E2623" s="936">
        <v>1</v>
      </c>
      <c r="F2623" s="947">
        <v>44652</v>
      </c>
      <c r="G2623" s="923">
        <v>159.92975286333893</v>
      </c>
      <c r="H2623" s="929">
        <v>8.3333333333333332E-3</v>
      </c>
      <c r="I2623" s="929">
        <v>0.125</v>
      </c>
      <c r="J2623" s="923">
        <v>139.93853375542156</v>
      </c>
      <c r="K2623" s="922">
        <v>1</v>
      </c>
      <c r="L2623" s="923">
        <v>139.93853375542156</v>
      </c>
      <c r="M2623" s="923">
        <f t="shared" si="40"/>
        <v>15.992975286333895</v>
      </c>
    </row>
    <row r="2624" spans="2:13" ht="75">
      <c r="B2624" s="921" t="s">
        <v>988</v>
      </c>
      <c r="C2624" s="921" t="s">
        <v>985</v>
      </c>
      <c r="D2624" s="922" t="s">
        <v>986</v>
      </c>
      <c r="E2624" s="936">
        <v>1</v>
      </c>
      <c r="F2624" s="947">
        <v>44652</v>
      </c>
      <c r="G2624" s="923">
        <v>18951.675714305664</v>
      </c>
      <c r="H2624" s="929">
        <v>8.3333333333333332E-3</v>
      </c>
      <c r="I2624" s="929">
        <v>0.125</v>
      </c>
      <c r="J2624" s="923">
        <v>16582.716250017456</v>
      </c>
      <c r="K2624" s="922">
        <v>1</v>
      </c>
      <c r="L2624" s="923">
        <v>16582.716250017456</v>
      </c>
      <c r="M2624" s="923">
        <f t="shared" si="40"/>
        <v>1895.1675714305666</v>
      </c>
    </row>
    <row r="2625" spans="2:13" ht="75">
      <c r="B2625" s="921" t="s">
        <v>988</v>
      </c>
      <c r="C2625" s="921" t="s">
        <v>985</v>
      </c>
      <c r="D2625" s="922" t="s">
        <v>986</v>
      </c>
      <c r="E2625" s="936">
        <v>1</v>
      </c>
      <c r="F2625" s="947">
        <v>44652</v>
      </c>
      <c r="G2625" s="923">
        <v>49498.258511203399</v>
      </c>
      <c r="H2625" s="929">
        <v>8.3333333333333332E-3</v>
      </c>
      <c r="I2625" s="929">
        <v>0.125</v>
      </c>
      <c r="J2625" s="923">
        <v>43310.976197302974</v>
      </c>
      <c r="K2625" s="922">
        <v>1</v>
      </c>
      <c r="L2625" s="923">
        <v>43310.976197302974</v>
      </c>
      <c r="M2625" s="923">
        <f t="shared" si="40"/>
        <v>4949.8258511203403</v>
      </c>
    </row>
    <row r="2626" spans="2:13" ht="75">
      <c r="B2626" s="921" t="s">
        <v>988</v>
      </c>
      <c r="C2626" s="921" t="s">
        <v>985</v>
      </c>
      <c r="D2626" s="922" t="s">
        <v>986</v>
      </c>
      <c r="E2626" s="936">
        <v>1</v>
      </c>
      <c r="F2626" s="947">
        <v>44652</v>
      </c>
      <c r="G2626" s="923">
        <v>24469.252188090857</v>
      </c>
      <c r="H2626" s="929">
        <v>8.3333333333333332E-3</v>
      </c>
      <c r="I2626" s="929">
        <v>0.125</v>
      </c>
      <c r="J2626" s="923">
        <v>21410.595664579501</v>
      </c>
      <c r="K2626" s="922">
        <v>1</v>
      </c>
      <c r="L2626" s="923">
        <v>21410.595664579501</v>
      </c>
      <c r="M2626" s="923">
        <f t="shared" si="40"/>
        <v>2446.9252188090859</v>
      </c>
    </row>
    <row r="2627" spans="2:13" ht="75">
      <c r="B2627" s="921" t="s">
        <v>988</v>
      </c>
      <c r="C2627" s="921" t="s">
        <v>985</v>
      </c>
      <c r="D2627" s="922" t="s">
        <v>986</v>
      </c>
      <c r="E2627" s="936">
        <v>1</v>
      </c>
      <c r="F2627" s="947">
        <v>44652</v>
      </c>
      <c r="G2627" s="923">
        <v>719.68388788502523</v>
      </c>
      <c r="H2627" s="929">
        <v>8.3333333333333332E-3</v>
      </c>
      <c r="I2627" s="929">
        <v>0.125</v>
      </c>
      <c r="J2627" s="923">
        <v>629.72340189939712</v>
      </c>
      <c r="K2627" s="922">
        <v>1</v>
      </c>
      <c r="L2627" s="923">
        <v>629.72340189939712</v>
      </c>
      <c r="M2627" s="923">
        <f t="shared" si="40"/>
        <v>71.968388788502523</v>
      </c>
    </row>
    <row r="2628" spans="2:13" ht="75">
      <c r="B2628" s="921" t="s">
        <v>988</v>
      </c>
      <c r="C2628" s="921" t="s">
        <v>985</v>
      </c>
      <c r="D2628" s="922" t="s">
        <v>986</v>
      </c>
      <c r="E2628" s="936">
        <v>1</v>
      </c>
      <c r="F2628" s="947">
        <v>44652</v>
      </c>
      <c r="G2628" s="923">
        <v>319.85950572667787</v>
      </c>
      <c r="H2628" s="929">
        <v>8.3333333333333332E-3</v>
      </c>
      <c r="I2628" s="929">
        <v>0.125</v>
      </c>
      <c r="J2628" s="923">
        <v>279.87706751084312</v>
      </c>
      <c r="K2628" s="922">
        <v>1</v>
      </c>
      <c r="L2628" s="923">
        <v>279.87706751084312</v>
      </c>
      <c r="M2628" s="923">
        <f t="shared" si="40"/>
        <v>31.98595057266779</v>
      </c>
    </row>
    <row r="2629" spans="2:13" ht="75">
      <c r="B2629" s="921" t="s">
        <v>988</v>
      </c>
      <c r="C2629" s="921" t="s">
        <v>985</v>
      </c>
      <c r="D2629" s="922" t="s">
        <v>986</v>
      </c>
      <c r="E2629" s="936">
        <v>1</v>
      </c>
      <c r="F2629" s="947">
        <v>44652</v>
      </c>
      <c r="G2629" s="923">
        <v>639.71901145335573</v>
      </c>
      <c r="H2629" s="929">
        <v>8.3333333333333332E-3</v>
      </c>
      <c r="I2629" s="929">
        <v>0.125</v>
      </c>
      <c r="J2629" s="923">
        <v>559.75413502168624</v>
      </c>
      <c r="K2629" s="922">
        <v>1</v>
      </c>
      <c r="L2629" s="923">
        <v>559.75413502168624</v>
      </c>
      <c r="M2629" s="923">
        <f t="shared" si="40"/>
        <v>63.971901145335579</v>
      </c>
    </row>
    <row r="2630" spans="2:13" ht="75">
      <c r="B2630" s="921" t="s">
        <v>987</v>
      </c>
      <c r="C2630" s="921" t="s">
        <v>985</v>
      </c>
      <c r="D2630" s="922" t="s">
        <v>986</v>
      </c>
      <c r="E2630" s="936">
        <v>1</v>
      </c>
      <c r="F2630" s="947">
        <v>44652</v>
      </c>
      <c r="G2630" s="923">
        <v>1485.0961212969503</v>
      </c>
      <c r="H2630" s="929">
        <v>8.3333333333333332E-3</v>
      </c>
      <c r="I2630" s="929">
        <v>0.125</v>
      </c>
      <c r="J2630" s="923">
        <v>1299.4591061348315</v>
      </c>
      <c r="K2630" s="922">
        <v>1</v>
      </c>
      <c r="L2630" s="923">
        <v>1299.4591061348315</v>
      </c>
      <c r="M2630" s="923">
        <f t="shared" si="40"/>
        <v>148.50961212969503</v>
      </c>
    </row>
    <row r="2631" spans="2:13" ht="75">
      <c r="B2631" s="921" t="s">
        <v>989</v>
      </c>
      <c r="C2631" s="921" t="s">
        <v>985</v>
      </c>
      <c r="D2631" s="922" t="s">
        <v>986</v>
      </c>
      <c r="E2631" s="936">
        <v>1</v>
      </c>
      <c r="F2631" s="947">
        <v>44652</v>
      </c>
      <c r="G2631" s="923">
        <v>2559.1030101491242</v>
      </c>
      <c r="H2631" s="929">
        <v>8.3333333333333332E-3</v>
      </c>
      <c r="I2631" s="929">
        <v>0.125</v>
      </c>
      <c r="J2631" s="923">
        <v>2239.2151338804838</v>
      </c>
      <c r="K2631" s="922">
        <v>1</v>
      </c>
      <c r="L2631" s="923">
        <v>2239.2151338804838</v>
      </c>
      <c r="M2631" s="923">
        <f t="shared" si="40"/>
        <v>255.91030101491242</v>
      </c>
    </row>
    <row r="2632" spans="2:13" ht="75">
      <c r="B2632" s="921" t="s">
        <v>988</v>
      </c>
      <c r="C2632" s="921" t="s">
        <v>985</v>
      </c>
      <c r="D2632" s="922" t="s">
        <v>986</v>
      </c>
      <c r="E2632" s="936">
        <v>1</v>
      </c>
      <c r="F2632" s="947">
        <v>44652</v>
      </c>
      <c r="G2632" s="923">
        <v>79.964876431669467</v>
      </c>
      <c r="H2632" s="929">
        <v>8.3333333333333332E-3</v>
      </c>
      <c r="I2632" s="929">
        <v>0.125</v>
      </c>
      <c r="J2632" s="923">
        <v>69.96926687771078</v>
      </c>
      <c r="K2632" s="922">
        <v>1</v>
      </c>
      <c r="L2632" s="923">
        <v>69.96926687771078</v>
      </c>
      <c r="M2632" s="923">
        <f t="shared" si="40"/>
        <v>7.9964876431669474</v>
      </c>
    </row>
    <row r="2633" spans="2:13" ht="75">
      <c r="B2633" s="921" t="s">
        <v>988</v>
      </c>
      <c r="C2633" s="921" t="s">
        <v>985</v>
      </c>
      <c r="D2633" s="922" t="s">
        <v>986</v>
      </c>
      <c r="E2633" s="936">
        <v>1</v>
      </c>
      <c r="F2633" s="947">
        <v>44652</v>
      </c>
      <c r="G2633" s="923">
        <v>25268.900952407552</v>
      </c>
      <c r="H2633" s="929">
        <v>8.3333333333333332E-3</v>
      </c>
      <c r="I2633" s="929">
        <v>0.125</v>
      </c>
      <c r="J2633" s="923">
        <v>22110.288333356606</v>
      </c>
      <c r="K2633" s="922">
        <v>1</v>
      </c>
      <c r="L2633" s="923">
        <v>22110.288333356606</v>
      </c>
      <c r="M2633" s="923">
        <f t="shared" si="40"/>
        <v>2526.8900952407553</v>
      </c>
    </row>
    <row r="2634" spans="2:13" ht="75">
      <c r="B2634" s="921" t="s">
        <v>988</v>
      </c>
      <c r="C2634" s="921" t="s">
        <v>985</v>
      </c>
      <c r="D2634" s="922" t="s">
        <v>986</v>
      </c>
      <c r="E2634" s="936">
        <v>1</v>
      </c>
      <c r="F2634" s="947">
        <v>44652</v>
      </c>
      <c r="G2634" s="923">
        <v>15913.010409902225</v>
      </c>
      <c r="H2634" s="929">
        <v>8.3333333333333332E-3</v>
      </c>
      <c r="I2634" s="929">
        <v>0.125</v>
      </c>
      <c r="J2634" s="923">
        <v>13923.884108664446</v>
      </c>
      <c r="K2634" s="922">
        <v>1</v>
      </c>
      <c r="L2634" s="923">
        <v>13923.884108664446</v>
      </c>
      <c r="M2634" s="923">
        <f t="shared" si="40"/>
        <v>1591.3010409902226</v>
      </c>
    </row>
    <row r="2635" spans="2:13" ht="75">
      <c r="B2635" s="921" t="s">
        <v>988</v>
      </c>
      <c r="C2635" s="921" t="s">
        <v>985</v>
      </c>
      <c r="D2635" s="922" t="s">
        <v>986</v>
      </c>
      <c r="E2635" s="936">
        <v>1</v>
      </c>
      <c r="F2635" s="947">
        <v>44652</v>
      </c>
      <c r="G2635" s="923">
        <v>17592.272814967284</v>
      </c>
      <c r="H2635" s="929">
        <v>8.3333333333333332E-3</v>
      </c>
      <c r="I2635" s="929">
        <v>0.125</v>
      </c>
      <c r="J2635" s="923">
        <v>15393.238713096373</v>
      </c>
      <c r="K2635" s="922">
        <v>1</v>
      </c>
      <c r="L2635" s="923">
        <v>15393.238713096373</v>
      </c>
      <c r="M2635" s="923">
        <f t="shared" ref="M2635:M2698" si="41">IF(L2635=0,"",IF(I2635=100%,0,(H2635*12)*(G2635*E2635*K2635)))</f>
        <v>1759.2272814967284</v>
      </c>
    </row>
    <row r="2636" spans="2:13" ht="75">
      <c r="B2636" s="921" t="s">
        <v>988</v>
      </c>
      <c r="C2636" s="921" t="s">
        <v>985</v>
      </c>
      <c r="D2636" s="922" t="s">
        <v>986</v>
      </c>
      <c r="E2636" s="936">
        <v>1</v>
      </c>
      <c r="F2636" s="947">
        <v>44652</v>
      </c>
      <c r="G2636" s="923">
        <v>79.964876431669467</v>
      </c>
      <c r="H2636" s="929">
        <v>8.3333333333333332E-3</v>
      </c>
      <c r="I2636" s="929">
        <v>0.125</v>
      </c>
      <c r="J2636" s="923">
        <v>69.96926687771078</v>
      </c>
      <c r="K2636" s="922">
        <v>1</v>
      </c>
      <c r="L2636" s="923">
        <v>69.96926687771078</v>
      </c>
      <c r="M2636" s="923">
        <f t="shared" si="41"/>
        <v>7.9964876431669474</v>
      </c>
    </row>
    <row r="2637" spans="2:13" ht="75">
      <c r="B2637" s="921" t="s">
        <v>984</v>
      </c>
      <c r="C2637" s="921" t="s">
        <v>985</v>
      </c>
      <c r="D2637" s="922" t="s">
        <v>986</v>
      </c>
      <c r="E2637" s="936">
        <v>1</v>
      </c>
      <c r="F2637" s="947">
        <v>44652</v>
      </c>
      <c r="G2637" s="923">
        <v>913.20698610554393</v>
      </c>
      <c r="H2637" s="929">
        <v>8.3333333333333332E-3</v>
      </c>
      <c r="I2637" s="929">
        <v>0.125</v>
      </c>
      <c r="J2637" s="923">
        <v>799.0561128423509</v>
      </c>
      <c r="K2637" s="922">
        <v>1</v>
      </c>
      <c r="L2637" s="923">
        <v>799.0561128423509</v>
      </c>
      <c r="M2637" s="923">
        <f t="shared" si="41"/>
        <v>91.320698610554402</v>
      </c>
    </row>
    <row r="2638" spans="2:13" ht="75">
      <c r="B2638" s="921" t="s">
        <v>987</v>
      </c>
      <c r="C2638" s="921" t="s">
        <v>985</v>
      </c>
      <c r="D2638" s="922" t="s">
        <v>986</v>
      </c>
      <c r="E2638" s="936">
        <v>1</v>
      </c>
      <c r="F2638" s="947">
        <v>44652</v>
      </c>
      <c r="G2638" s="923">
        <v>2970.1922425939006</v>
      </c>
      <c r="H2638" s="929">
        <v>8.3333333333333332E-3</v>
      </c>
      <c r="I2638" s="929">
        <v>0.125</v>
      </c>
      <c r="J2638" s="923">
        <v>2598.9182122696629</v>
      </c>
      <c r="K2638" s="922">
        <v>1</v>
      </c>
      <c r="L2638" s="923">
        <v>2598.9182122696629</v>
      </c>
      <c r="M2638" s="923">
        <f t="shared" si="41"/>
        <v>297.01922425939006</v>
      </c>
    </row>
    <row r="2639" spans="2:13" ht="75">
      <c r="B2639" s="921" t="s">
        <v>987</v>
      </c>
      <c r="C2639" s="921" t="s">
        <v>985</v>
      </c>
      <c r="D2639" s="922" t="s">
        <v>986</v>
      </c>
      <c r="E2639" s="936">
        <v>1</v>
      </c>
      <c r="F2639" s="947">
        <v>44652</v>
      </c>
      <c r="G2639" s="923">
        <v>1485.0961212969503</v>
      </c>
      <c r="H2639" s="929">
        <v>8.3333333333333332E-3</v>
      </c>
      <c r="I2639" s="929">
        <v>0.125</v>
      </c>
      <c r="J2639" s="923">
        <v>1299.4591061348315</v>
      </c>
      <c r="K2639" s="922">
        <v>1</v>
      </c>
      <c r="L2639" s="923">
        <v>1299.4591061348315</v>
      </c>
      <c r="M2639" s="923">
        <f t="shared" si="41"/>
        <v>148.50961212969503</v>
      </c>
    </row>
    <row r="2640" spans="2:13" ht="75">
      <c r="B2640" s="921" t="s">
        <v>988</v>
      </c>
      <c r="C2640" s="921" t="s">
        <v>985</v>
      </c>
      <c r="D2640" s="922" t="s">
        <v>986</v>
      </c>
      <c r="E2640" s="936">
        <v>1</v>
      </c>
      <c r="F2640" s="947">
        <v>44652</v>
      </c>
      <c r="G2640" s="923">
        <v>5357.6467209218545</v>
      </c>
      <c r="H2640" s="929">
        <v>8.3333333333333332E-3</v>
      </c>
      <c r="I2640" s="929">
        <v>0.125</v>
      </c>
      <c r="J2640" s="923">
        <v>4687.9408808066228</v>
      </c>
      <c r="K2640" s="922">
        <v>1</v>
      </c>
      <c r="L2640" s="923">
        <v>4687.9408808066228</v>
      </c>
      <c r="M2640" s="923">
        <f t="shared" si="41"/>
        <v>535.76467209218549</v>
      </c>
    </row>
    <row r="2641" spans="2:13" ht="75">
      <c r="B2641" s="921" t="s">
        <v>988</v>
      </c>
      <c r="C2641" s="921" t="s">
        <v>985</v>
      </c>
      <c r="D2641" s="922" t="s">
        <v>986</v>
      </c>
      <c r="E2641" s="936">
        <v>1</v>
      </c>
      <c r="F2641" s="947">
        <v>44652</v>
      </c>
      <c r="G2641" s="923">
        <v>8316.3471488936248</v>
      </c>
      <c r="H2641" s="929">
        <v>8.3333333333333332E-3</v>
      </c>
      <c r="I2641" s="929">
        <v>0.125</v>
      </c>
      <c r="J2641" s="923">
        <v>7276.8037552819214</v>
      </c>
      <c r="K2641" s="922">
        <v>1</v>
      </c>
      <c r="L2641" s="923">
        <v>7276.8037552819214</v>
      </c>
      <c r="M2641" s="923">
        <f t="shared" si="41"/>
        <v>831.6347148893625</v>
      </c>
    </row>
    <row r="2642" spans="2:13" ht="75">
      <c r="B2642" s="921" t="s">
        <v>988</v>
      </c>
      <c r="C2642" s="921" t="s">
        <v>985</v>
      </c>
      <c r="D2642" s="922" t="s">
        <v>986</v>
      </c>
      <c r="E2642" s="936">
        <v>1</v>
      </c>
      <c r="F2642" s="947">
        <v>44652</v>
      </c>
      <c r="G2642" s="923">
        <v>7676.6281374402688</v>
      </c>
      <c r="H2642" s="929">
        <v>8.3333333333333332E-3</v>
      </c>
      <c r="I2642" s="929">
        <v>0.125</v>
      </c>
      <c r="J2642" s="923">
        <v>6717.0496202602353</v>
      </c>
      <c r="K2642" s="922">
        <v>1</v>
      </c>
      <c r="L2642" s="923">
        <v>6717.0496202602353</v>
      </c>
      <c r="M2642" s="923">
        <f t="shared" si="41"/>
        <v>767.66281374402695</v>
      </c>
    </row>
    <row r="2643" spans="2:13" ht="75">
      <c r="B2643" s="921" t="s">
        <v>987</v>
      </c>
      <c r="C2643" s="921" t="s">
        <v>985</v>
      </c>
      <c r="D2643" s="922" t="s">
        <v>986</v>
      </c>
      <c r="E2643" s="936">
        <v>1</v>
      </c>
      <c r="F2643" s="947">
        <v>44652</v>
      </c>
      <c r="G2643" s="923">
        <v>1485.0961212969503</v>
      </c>
      <c r="H2643" s="929">
        <v>8.3333333333333332E-3</v>
      </c>
      <c r="I2643" s="929">
        <v>0.125</v>
      </c>
      <c r="J2643" s="923">
        <v>1299.4591061348315</v>
      </c>
      <c r="K2643" s="922">
        <v>1</v>
      </c>
      <c r="L2643" s="923">
        <v>1299.4591061348315</v>
      </c>
      <c r="M2643" s="923">
        <f t="shared" si="41"/>
        <v>148.50961212969503</v>
      </c>
    </row>
    <row r="2644" spans="2:13" ht="75">
      <c r="B2644" s="921" t="s">
        <v>990</v>
      </c>
      <c r="C2644" s="921" t="s">
        <v>985</v>
      </c>
      <c r="D2644" s="922" t="s">
        <v>986</v>
      </c>
      <c r="E2644" s="936">
        <v>1</v>
      </c>
      <c r="F2644" s="947">
        <v>44652</v>
      </c>
      <c r="G2644" s="923">
        <v>4180.4727034651842</v>
      </c>
      <c r="H2644" s="929">
        <v>8.3333333333333332E-3</v>
      </c>
      <c r="I2644" s="929">
        <v>0.125</v>
      </c>
      <c r="J2644" s="923">
        <v>3657.9136155320361</v>
      </c>
      <c r="K2644" s="922">
        <v>1</v>
      </c>
      <c r="L2644" s="923">
        <v>3657.9136155320361</v>
      </c>
      <c r="M2644" s="923">
        <f t="shared" si="41"/>
        <v>418.04727034651842</v>
      </c>
    </row>
    <row r="2645" spans="2:13" ht="75">
      <c r="B2645" s="921" t="s">
        <v>988</v>
      </c>
      <c r="C2645" s="921" t="s">
        <v>985</v>
      </c>
      <c r="D2645" s="922" t="s">
        <v>986</v>
      </c>
      <c r="E2645" s="936">
        <v>1</v>
      </c>
      <c r="F2645" s="947">
        <v>44652</v>
      </c>
      <c r="G2645" s="923">
        <v>16392.79966849224</v>
      </c>
      <c r="H2645" s="929">
        <v>8.3333333333333332E-3</v>
      </c>
      <c r="I2645" s="929">
        <v>0.125</v>
      </c>
      <c r="J2645" s="923">
        <v>14343.69970993071</v>
      </c>
      <c r="K2645" s="922">
        <v>1</v>
      </c>
      <c r="L2645" s="923">
        <v>14343.69970993071</v>
      </c>
      <c r="M2645" s="923">
        <f t="shared" si="41"/>
        <v>1639.2799668492241</v>
      </c>
    </row>
    <row r="2646" spans="2:13" ht="75">
      <c r="B2646" s="921" t="s">
        <v>988</v>
      </c>
      <c r="C2646" s="921" t="s">
        <v>985</v>
      </c>
      <c r="D2646" s="922" t="s">
        <v>986</v>
      </c>
      <c r="E2646" s="936">
        <v>1</v>
      </c>
      <c r="F2646" s="947">
        <v>44652</v>
      </c>
      <c r="G2646" s="923">
        <v>1279.4380229067115</v>
      </c>
      <c r="H2646" s="929">
        <v>8.3333333333333332E-3</v>
      </c>
      <c r="I2646" s="929">
        <v>0.125</v>
      </c>
      <c r="J2646" s="923">
        <v>1119.5082700433725</v>
      </c>
      <c r="K2646" s="922">
        <v>1</v>
      </c>
      <c r="L2646" s="923">
        <v>1119.5082700433725</v>
      </c>
      <c r="M2646" s="923">
        <f t="shared" si="41"/>
        <v>127.94380229067116</v>
      </c>
    </row>
    <row r="2647" spans="2:13" ht="75">
      <c r="B2647" s="921" t="s">
        <v>988</v>
      </c>
      <c r="C2647" s="921" t="s">
        <v>985</v>
      </c>
      <c r="D2647" s="922" t="s">
        <v>986</v>
      </c>
      <c r="E2647" s="936">
        <v>1</v>
      </c>
      <c r="F2647" s="947">
        <v>44652</v>
      </c>
      <c r="G2647" s="923">
        <v>11914.766588318751</v>
      </c>
      <c r="H2647" s="929">
        <v>8.3333333333333332E-3</v>
      </c>
      <c r="I2647" s="929">
        <v>0.125</v>
      </c>
      <c r="J2647" s="923">
        <v>10425.420764778908</v>
      </c>
      <c r="K2647" s="922">
        <v>1</v>
      </c>
      <c r="L2647" s="923">
        <v>10425.420764778908</v>
      </c>
      <c r="M2647" s="923">
        <f t="shared" si="41"/>
        <v>1191.4766588318751</v>
      </c>
    </row>
    <row r="2648" spans="2:13" ht="75">
      <c r="B2648" s="921" t="s">
        <v>984</v>
      </c>
      <c r="C2648" s="921" t="s">
        <v>985</v>
      </c>
      <c r="D2648" s="922" t="s">
        <v>986</v>
      </c>
      <c r="E2648" s="936">
        <v>1</v>
      </c>
      <c r="F2648" s="947">
        <v>44652</v>
      </c>
      <c r="G2648" s="923">
        <v>456.60349305277197</v>
      </c>
      <c r="H2648" s="929">
        <v>8.3333333333333332E-3</v>
      </c>
      <c r="I2648" s="929">
        <v>0.125</v>
      </c>
      <c r="J2648" s="923">
        <v>399.52805642117545</v>
      </c>
      <c r="K2648" s="922">
        <v>1</v>
      </c>
      <c r="L2648" s="923">
        <v>399.52805642117545</v>
      </c>
      <c r="M2648" s="923">
        <f t="shared" si="41"/>
        <v>45.660349305277201</v>
      </c>
    </row>
    <row r="2649" spans="2:13" ht="75">
      <c r="B2649" s="921" t="s">
        <v>984</v>
      </c>
      <c r="C2649" s="921" t="s">
        <v>985</v>
      </c>
      <c r="D2649" s="922" t="s">
        <v>986</v>
      </c>
      <c r="E2649" s="936">
        <v>1</v>
      </c>
      <c r="F2649" s="947">
        <v>44652</v>
      </c>
      <c r="G2649" s="923">
        <v>456.60349305277197</v>
      </c>
      <c r="H2649" s="929">
        <v>8.3333333333333332E-3</v>
      </c>
      <c r="I2649" s="929">
        <v>0.125</v>
      </c>
      <c r="J2649" s="923">
        <v>399.52805642117545</v>
      </c>
      <c r="K2649" s="922">
        <v>1</v>
      </c>
      <c r="L2649" s="923">
        <v>399.52805642117545</v>
      </c>
      <c r="M2649" s="923">
        <f t="shared" si="41"/>
        <v>45.660349305277201</v>
      </c>
    </row>
    <row r="2650" spans="2:13" ht="75">
      <c r="B2650" s="921" t="s">
        <v>984</v>
      </c>
      <c r="C2650" s="921" t="s">
        <v>985</v>
      </c>
      <c r="D2650" s="922" t="s">
        <v>986</v>
      </c>
      <c r="E2650" s="936">
        <v>1</v>
      </c>
      <c r="F2650" s="947">
        <v>44652</v>
      </c>
      <c r="G2650" s="923">
        <v>456.60349305277197</v>
      </c>
      <c r="H2650" s="929">
        <v>8.3333333333333332E-3</v>
      </c>
      <c r="I2650" s="929">
        <v>0.125</v>
      </c>
      <c r="J2650" s="923">
        <v>399.52805642117545</v>
      </c>
      <c r="K2650" s="922">
        <v>1</v>
      </c>
      <c r="L2650" s="923">
        <v>399.52805642117545</v>
      </c>
      <c r="M2650" s="923">
        <f t="shared" si="41"/>
        <v>45.660349305277201</v>
      </c>
    </row>
    <row r="2651" spans="2:13" ht="75">
      <c r="B2651" s="921" t="s">
        <v>987</v>
      </c>
      <c r="C2651" s="921" t="s">
        <v>985</v>
      </c>
      <c r="D2651" s="922" t="s">
        <v>986</v>
      </c>
      <c r="E2651" s="936">
        <v>1</v>
      </c>
      <c r="F2651" s="947">
        <v>44652</v>
      </c>
      <c r="G2651" s="923">
        <v>2970.1922425939006</v>
      </c>
      <c r="H2651" s="929">
        <v>8.3333333333333332E-3</v>
      </c>
      <c r="I2651" s="929">
        <v>0.125</v>
      </c>
      <c r="J2651" s="923">
        <v>2598.9182122696629</v>
      </c>
      <c r="K2651" s="922">
        <v>1</v>
      </c>
      <c r="L2651" s="923">
        <v>2598.9182122696629</v>
      </c>
      <c r="M2651" s="923">
        <f t="shared" si="41"/>
        <v>297.01922425939006</v>
      </c>
    </row>
    <row r="2652" spans="2:13" ht="75">
      <c r="B2652" s="921" t="s">
        <v>989</v>
      </c>
      <c r="C2652" s="921" t="s">
        <v>985</v>
      </c>
      <c r="D2652" s="922" t="s">
        <v>986</v>
      </c>
      <c r="E2652" s="936">
        <v>1</v>
      </c>
      <c r="F2652" s="947">
        <v>44652</v>
      </c>
      <c r="G2652" s="923">
        <v>2559.1030101491242</v>
      </c>
      <c r="H2652" s="929">
        <v>8.3333333333333332E-3</v>
      </c>
      <c r="I2652" s="929">
        <v>0.125</v>
      </c>
      <c r="J2652" s="923">
        <v>2239.2151338804838</v>
      </c>
      <c r="K2652" s="922">
        <v>1</v>
      </c>
      <c r="L2652" s="923">
        <v>2239.2151338804838</v>
      </c>
      <c r="M2652" s="923">
        <f t="shared" si="41"/>
        <v>255.91030101491242</v>
      </c>
    </row>
    <row r="2653" spans="2:13" ht="75">
      <c r="B2653" s="921" t="s">
        <v>988</v>
      </c>
      <c r="C2653" s="921" t="s">
        <v>985</v>
      </c>
      <c r="D2653" s="922" t="s">
        <v>986</v>
      </c>
      <c r="E2653" s="936">
        <v>1</v>
      </c>
      <c r="F2653" s="947">
        <v>44652</v>
      </c>
      <c r="G2653" s="923">
        <v>3278.5599336984483</v>
      </c>
      <c r="H2653" s="929">
        <v>8.3333333333333332E-3</v>
      </c>
      <c r="I2653" s="929">
        <v>0.125</v>
      </c>
      <c r="J2653" s="923">
        <v>2868.7399419861422</v>
      </c>
      <c r="K2653" s="922">
        <v>1</v>
      </c>
      <c r="L2653" s="923">
        <v>2868.7399419861422</v>
      </c>
      <c r="M2653" s="923">
        <f t="shared" si="41"/>
        <v>327.85599336984484</v>
      </c>
    </row>
    <row r="2654" spans="2:13" ht="75">
      <c r="B2654" s="921" t="s">
        <v>988</v>
      </c>
      <c r="C2654" s="921" t="s">
        <v>985</v>
      </c>
      <c r="D2654" s="922" t="s">
        <v>986</v>
      </c>
      <c r="E2654" s="936">
        <v>1</v>
      </c>
      <c r="F2654" s="947">
        <v>44652</v>
      </c>
      <c r="G2654" s="923">
        <v>559.75413502168624</v>
      </c>
      <c r="H2654" s="929">
        <v>8.3333333333333332E-3</v>
      </c>
      <c r="I2654" s="929">
        <v>0.125</v>
      </c>
      <c r="J2654" s="923">
        <v>489.78486814397547</v>
      </c>
      <c r="K2654" s="922">
        <v>1</v>
      </c>
      <c r="L2654" s="923">
        <v>489.78486814397547</v>
      </c>
      <c r="M2654" s="923">
        <f t="shared" si="41"/>
        <v>55.975413502168628</v>
      </c>
    </row>
    <row r="2655" spans="2:13" ht="75">
      <c r="B2655" s="921" t="s">
        <v>988</v>
      </c>
      <c r="C2655" s="921" t="s">
        <v>985</v>
      </c>
      <c r="D2655" s="922" t="s">
        <v>986</v>
      </c>
      <c r="E2655" s="936">
        <v>1</v>
      </c>
      <c r="F2655" s="947">
        <v>44652</v>
      </c>
      <c r="G2655" s="923">
        <v>1279.4380229067115</v>
      </c>
      <c r="H2655" s="929">
        <v>8.3333333333333332E-3</v>
      </c>
      <c r="I2655" s="929">
        <v>0.125</v>
      </c>
      <c r="J2655" s="923">
        <v>1119.5082700433725</v>
      </c>
      <c r="K2655" s="922">
        <v>1</v>
      </c>
      <c r="L2655" s="923">
        <v>1119.5082700433725</v>
      </c>
      <c r="M2655" s="923">
        <f t="shared" si="41"/>
        <v>127.94380229067116</v>
      </c>
    </row>
    <row r="2656" spans="2:13" ht="75">
      <c r="B2656" s="921" t="s">
        <v>984</v>
      </c>
      <c r="C2656" s="921" t="s">
        <v>985</v>
      </c>
      <c r="D2656" s="922" t="s">
        <v>986</v>
      </c>
      <c r="E2656" s="936">
        <v>1</v>
      </c>
      <c r="F2656" s="947">
        <v>44652</v>
      </c>
      <c r="G2656" s="923">
        <v>456.60349305277197</v>
      </c>
      <c r="H2656" s="929">
        <v>8.3333333333333332E-3</v>
      </c>
      <c r="I2656" s="929">
        <v>0.125</v>
      </c>
      <c r="J2656" s="923">
        <v>399.52805642117545</v>
      </c>
      <c r="K2656" s="922">
        <v>1</v>
      </c>
      <c r="L2656" s="923">
        <v>399.52805642117545</v>
      </c>
      <c r="M2656" s="923">
        <f t="shared" si="41"/>
        <v>45.660349305277201</v>
      </c>
    </row>
    <row r="2657" spans="2:13" ht="75">
      <c r="B2657" s="921" t="s">
        <v>984</v>
      </c>
      <c r="C2657" s="921" t="s">
        <v>985</v>
      </c>
      <c r="D2657" s="922" t="s">
        <v>986</v>
      </c>
      <c r="E2657" s="936">
        <v>1</v>
      </c>
      <c r="F2657" s="947">
        <v>44652</v>
      </c>
      <c r="G2657" s="923">
        <v>913.20698610554393</v>
      </c>
      <c r="H2657" s="929">
        <v>8.3333333333333332E-3</v>
      </c>
      <c r="I2657" s="929">
        <v>0.125</v>
      </c>
      <c r="J2657" s="923">
        <v>799.0561128423509</v>
      </c>
      <c r="K2657" s="922">
        <v>1</v>
      </c>
      <c r="L2657" s="923">
        <v>799.0561128423509</v>
      </c>
      <c r="M2657" s="923">
        <f t="shared" si="41"/>
        <v>91.320698610554402</v>
      </c>
    </row>
    <row r="2658" spans="2:13" ht="75">
      <c r="B2658" s="921" t="s">
        <v>987</v>
      </c>
      <c r="C2658" s="921" t="s">
        <v>985</v>
      </c>
      <c r="D2658" s="922" t="s">
        <v>986</v>
      </c>
      <c r="E2658" s="936">
        <v>1</v>
      </c>
      <c r="F2658" s="947">
        <v>44652</v>
      </c>
      <c r="G2658" s="923">
        <v>7425.4806064847517</v>
      </c>
      <c r="H2658" s="929">
        <v>8.3333333333333332E-3</v>
      </c>
      <c r="I2658" s="929">
        <v>0.125</v>
      </c>
      <c r="J2658" s="923">
        <v>6497.2955306741578</v>
      </c>
      <c r="K2658" s="922">
        <v>1</v>
      </c>
      <c r="L2658" s="923">
        <v>6497.2955306741578</v>
      </c>
      <c r="M2658" s="923">
        <f t="shared" si="41"/>
        <v>742.54806064847526</v>
      </c>
    </row>
    <row r="2659" spans="2:13" ht="75">
      <c r="B2659" s="921" t="s">
        <v>987</v>
      </c>
      <c r="C2659" s="921" t="s">
        <v>985</v>
      </c>
      <c r="D2659" s="922" t="s">
        <v>986</v>
      </c>
      <c r="E2659" s="936">
        <v>1</v>
      </c>
      <c r="F2659" s="947">
        <v>44652</v>
      </c>
      <c r="G2659" s="923">
        <v>2970.1922425939006</v>
      </c>
      <c r="H2659" s="929">
        <v>8.3333333333333332E-3</v>
      </c>
      <c r="I2659" s="929">
        <v>0.125</v>
      </c>
      <c r="J2659" s="923">
        <v>2598.9182122696629</v>
      </c>
      <c r="K2659" s="922">
        <v>1</v>
      </c>
      <c r="L2659" s="923">
        <v>2598.9182122696629</v>
      </c>
      <c r="M2659" s="923">
        <f t="shared" si="41"/>
        <v>297.01922425939006</v>
      </c>
    </row>
    <row r="2660" spans="2:13" ht="75">
      <c r="B2660" s="921" t="s">
        <v>989</v>
      </c>
      <c r="C2660" s="921" t="s">
        <v>985</v>
      </c>
      <c r="D2660" s="922" t="s">
        <v>986</v>
      </c>
      <c r="E2660" s="936">
        <v>1</v>
      </c>
      <c r="F2660" s="947">
        <v>44652</v>
      </c>
      <c r="G2660" s="923">
        <v>2559.1030101491242</v>
      </c>
      <c r="H2660" s="929">
        <v>8.3333333333333332E-3</v>
      </c>
      <c r="I2660" s="929">
        <v>0.125</v>
      </c>
      <c r="J2660" s="923">
        <v>2239.2151338804838</v>
      </c>
      <c r="K2660" s="922">
        <v>1</v>
      </c>
      <c r="L2660" s="923">
        <v>2239.2151338804838</v>
      </c>
      <c r="M2660" s="923">
        <f t="shared" si="41"/>
        <v>255.91030101491242</v>
      </c>
    </row>
    <row r="2661" spans="2:13" ht="75">
      <c r="B2661" s="921" t="s">
        <v>988</v>
      </c>
      <c r="C2661" s="921" t="s">
        <v>985</v>
      </c>
      <c r="D2661" s="922" t="s">
        <v>986</v>
      </c>
      <c r="E2661" s="936">
        <v>1</v>
      </c>
      <c r="F2661" s="947">
        <v>44652</v>
      </c>
      <c r="G2661" s="923">
        <v>26708.268728177602</v>
      </c>
      <c r="H2661" s="929">
        <v>8.3333333333333332E-3</v>
      </c>
      <c r="I2661" s="929">
        <v>0.125</v>
      </c>
      <c r="J2661" s="923">
        <v>23369.735137155403</v>
      </c>
      <c r="K2661" s="922">
        <v>1</v>
      </c>
      <c r="L2661" s="923">
        <v>23369.735137155403</v>
      </c>
      <c r="M2661" s="923">
        <f t="shared" si="41"/>
        <v>2670.8268728177604</v>
      </c>
    </row>
    <row r="2662" spans="2:13" ht="75">
      <c r="B2662" s="921" t="s">
        <v>988</v>
      </c>
      <c r="C2662" s="921" t="s">
        <v>985</v>
      </c>
      <c r="D2662" s="922" t="s">
        <v>986</v>
      </c>
      <c r="E2662" s="936">
        <v>1</v>
      </c>
      <c r="F2662" s="947">
        <v>44652</v>
      </c>
      <c r="G2662" s="923">
        <v>17752.20256783062</v>
      </c>
      <c r="H2662" s="929">
        <v>8.3333333333333332E-3</v>
      </c>
      <c r="I2662" s="929">
        <v>0.125</v>
      </c>
      <c r="J2662" s="923">
        <v>15533.177246851792</v>
      </c>
      <c r="K2662" s="922">
        <v>1</v>
      </c>
      <c r="L2662" s="923">
        <v>15533.177246851792</v>
      </c>
      <c r="M2662" s="923">
        <f t="shared" si="41"/>
        <v>1775.220256783062</v>
      </c>
    </row>
    <row r="2663" spans="2:13" ht="75">
      <c r="B2663" s="921" t="s">
        <v>988</v>
      </c>
      <c r="C2663" s="921" t="s">
        <v>985</v>
      </c>
      <c r="D2663" s="922" t="s">
        <v>986</v>
      </c>
      <c r="E2663" s="936">
        <v>1</v>
      </c>
      <c r="F2663" s="947">
        <v>44652</v>
      </c>
      <c r="G2663" s="923">
        <v>34544.826618481209</v>
      </c>
      <c r="H2663" s="929">
        <v>8.3333333333333332E-3</v>
      </c>
      <c r="I2663" s="929">
        <v>0.125</v>
      </c>
      <c r="J2663" s="923">
        <v>30226.72329117106</v>
      </c>
      <c r="K2663" s="922">
        <v>1</v>
      </c>
      <c r="L2663" s="923">
        <v>30226.72329117106</v>
      </c>
      <c r="M2663" s="923">
        <f t="shared" si="41"/>
        <v>3454.4826618481211</v>
      </c>
    </row>
    <row r="2664" spans="2:13" ht="75">
      <c r="B2664" s="921" t="s">
        <v>984</v>
      </c>
      <c r="C2664" s="921" t="s">
        <v>985</v>
      </c>
      <c r="D2664" s="922" t="s">
        <v>986</v>
      </c>
      <c r="E2664" s="936">
        <v>1</v>
      </c>
      <c r="F2664" s="947">
        <v>44652</v>
      </c>
      <c r="G2664" s="923">
        <v>456.60349305277197</v>
      </c>
      <c r="H2664" s="929">
        <v>8.3333333333333332E-3</v>
      </c>
      <c r="I2664" s="929">
        <v>0.125</v>
      </c>
      <c r="J2664" s="923">
        <v>399.52805642117545</v>
      </c>
      <c r="K2664" s="922">
        <v>1</v>
      </c>
      <c r="L2664" s="923">
        <v>399.52805642117545</v>
      </c>
      <c r="M2664" s="923">
        <f t="shared" si="41"/>
        <v>45.660349305277201</v>
      </c>
    </row>
    <row r="2665" spans="2:13" ht="75">
      <c r="B2665" s="921" t="s">
        <v>984</v>
      </c>
      <c r="C2665" s="921" t="s">
        <v>985</v>
      </c>
      <c r="D2665" s="922" t="s">
        <v>986</v>
      </c>
      <c r="E2665" s="936">
        <v>1</v>
      </c>
      <c r="F2665" s="947">
        <v>44652</v>
      </c>
      <c r="G2665" s="923">
        <v>913.20698610554393</v>
      </c>
      <c r="H2665" s="929">
        <v>8.3333333333333332E-3</v>
      </c>
      <c r="I2665" s="929">
        <v>0.125</v>
      </c>
      <c r="J2665" s="923">
        <v>799.0561128423509</v>
      </c>
      <c r="K2665" s="922">
        <v>1</v>
      </c>
      <c r="L2665" s="923">
        <v>799.0561128423509</v>
      </c>
      <c r="M2665" s="923">
        <f t="shared" si="41"/>
        <v>91.320698610554402</v>
      </c>
    </row>
    <row r="2666" spans="2:13" ht="75">
      <c r="B2666" s="921" t="s">
        <v>987</v>
      </c>
      <c r="C2666" s="921" t="s">
        <v>985</v>
      </c>
      <c r="D2666" s="922" t="s">
        <v>986</v>
      </c>
      <c r="E2666" s="936">
        <v>1</v>
      </c>
      <c r="F2666" s="947">
        <v>44652</v>
      </c>
      <c r="G2666" s="923">
        <v>1485.0961212969503</v>
      </c>
      <c r="H2666" s="929">
        <v>8.3333333333333332E-3</v>
      </c>
      <c r="I2666" s="929">
        <v>0.125</v>
      </c>
      <c r="J2666" s="923">
        <v>1299.4591061348315</v>
      </c>
      <c r="K2666" s="922">
        <v>1</v>
      </c>
      <c r="L2666" s="923">
        <v>1299.4591061348315</v>
      </c>
      <c r="M2666" s="923">
        <f t="shared" si="41"/>
        <v>148.50961212969503</v>
      </c>
    </row>
    <row r="2667" spans="2:13" ht="75">
      <c r="B2667" s="921" t="s">
        <v>991</v>
      </c>
      <c r="C2667" s="921" t="s">
        <v>985</v>
      </c>
      <c r="D2667" s="922" t="s">
        <v>986</v>
      </c>
      <c r="E2667" s="936">
        <v>1</v>
      </c>
      <c r="F2667" s="947">
        <v>44652</v>
      </c>
      <c r="G2667" s="923">
        <v>3671.3612929430783</v>
      </c>
      <c r="H2667" s="929">
        <v>8.3333333333333332E-3</v>
      </c>
      <c r="I2667" s="929">
        <v>0.125</v>
      </c>
      <c r="J2667" s="923">
        <v>3212.4411313251935</v>
      </c>
      <c r="K2667" s="922">
        <v>1</v>
      </c>
      <c r="L2667" s="923">
        <v>3212.4411313251935</v>
      </c>
      <c r="M2667" s="923">
        <f t="shared" si="41"/>
        <v>367.13612929430786</v>
      </c>
    </row>
    <row r="2668" spans="2:13" ht="75">
      <c r="B2668" s="921" t="s">
        <v>988</v>
      </c>
      <c r="C2668" s="921" t="s">
        <v>985</v>
      </c>
      <c r="D2668" s="922" t="s">
        <v>986</v>
      </c>
      <c r="E2668" s="936">
        <v>1</v>
      </c>
      <c r="F2668" s="947">
        <v>44652</v>
      </c>
      <c r="G2668" s="923">
        <v>12554.485599772106</v>
      </c>
      <c r="H2668" s="929">
        <v>8.3333333333333332E-3</v>
      </c>
      <c r="I2668" s="929">
        <v>0.125</v>
      </c>
      <c r="J2668" s="923">
        <v>10985.174899800593</v>
      </c>
      <c r="K2668" s="922">
        <v>1</v>
      </c>
      <c r="L2668" s="923">
        <v>10985.174899800593</v>
      </c>
      <c r="M2668" s="923">
        <f t="shared" si="41"/>
        <v>1255.4485599772106</v>
      </c>
    </row>
    <row r="2669" spans="2:13" ht="75">
      <c r="B2669" s="921" t="s">
        <v>988</v>
      </c>
      <c r="C2669" s="921" t="s">
        <v>985</v>
      </c>
      <c r="D2669" s="922" t="s">
        <v>986</v>
      </c>
      <c r="E2669" s="936">
        <v>1</v>
      </c>
      <c r="F2669" s="947">
        <v>44652</v>
      </c>
      <c r="G2669" s="923">
        <v>31346.23156121443</v>
      </c>
      <c r="H2669" s="929">
        <v>8.3333333333333332E-3</v>
      </c>
      <c r="I2669" s="929">
        <v>0.125</v>
      </c>
      <c r="J2669" s="923">
        <v>27427.952616062626</v>
      </c>
      <c r="K2669" s="922">
        <v>1</v>
      </c>
      <c r="L2669" s="923">
        <v>27427.952616062626</v>
      </c>
      <c r="M2669" s="923">
        <f t="shared" si="41"/>
        <v>3134.6231561214431</v>
      </c>
    </row>
    <row r="2670" spans="2:13" ht="75">
      <c r="B2670" s="921" t="s">
        <v>988</v>
      </c>
      <c r="C2670" s="921" t="s">
        <v>985</v>
      </c>
      <c r="D2670" s="922" t="s">
        <v>986</v>
      </c>
      <c r="E2670" s="936">
        <v>1</v>
      </c>
      <c r="F2670" s="947">
        <v>44652</v>
      </c>
      <c r="G2670" s="923">
        <v>12554.485599772106</v>
      </c>
      <c r="H2670" s="929">
        <v>8.3333333333333332E-3</v>
      </c>
      <c r="I2670" s="929">
        <v>0.125</v>
      </c>
      <c r="J2670" s="923">
        <v>10985.174899800593</v>
      </c>
      <c r="K2670" s="922">
        <v>1</v>
      </c>
      <c r="L2670" s="923">
        <v>10985.174899800593</v>
      </c>
      <c r="M2670" s="923">
        <f t="shared" si="41"/>
        <v>1255.4485599772106</v>
      </c>
    </row>
    <row r="2671" spans="2:13" ht="75">
      <c r="B2671" s="921" t="s">
        <v>988</v>
      </c>
      <c r="C2671" s="921" t="s">
        <v>985</v>
      </c>
      <c r="D2671" s="922" t="s">
        <v>986</v>
      </c>
      <c r="E2671" s="936">
        <v>1</v>
      </c>
      <c r="F2671" s="947">
        <v>44652</v>
      </c>
      <c r="G2671" s="923">
        <v>1439.3677757700505</v>
      </c>
      <c r="H2671" s="929">
        <v>8.3333333333333332E-3</v>
      </c>
      <c r="I2671" s="929">
        <v>0.125</v>
      </c>
      <c r="J2671" s="923">
        <v>1259.4468037987942</v>
      </c>
      <c r="K2671" s="922">
        <v>1</v>
      </c>
      <c r="L2671" s="923">
        <v>1259.4468037987942</v>
      </c>
      <c r="M2671" s="923">
        <f t="shared" si="41"/>
        <v>143.93677757700505</v>
      </c>
    </row>
    <row r="2672" spans="2:13" ht="75">
      <c r="B2672" s="921" t="s">
        <v>988</v>
      </c>
      <c r="C2672" s="921" t="s">
        <v>985</v>
      </c>
      <c r="D2672" s="922" t="s">
        <v>986</v>
      </c>
      <c r="E2672" s="936">
        <v>1</v>
      </c>
      <c r="F2672" s="947">
        <v>44652</v>
      </c>
      <c r="G2672" s="923">
        <v>79.964876431669467</v>
      </c>
      <c r="H2672" s="929">
        <v>8.3333333333333332E-3</v>
      </c>
      <c r="I2672" s="929">
        <v>0.125</v>
      </c>
      <c r="J2672" s="923">
        <v>69.96926687771078</v>
      </c>
      <c r="K2672" s="922">
        <v>1</v>
      </c>
      <c r="L2672" s="923">
        <v>69.96926687771078</v>
      </c>
      <c r="M2672" s="923">
        <f t="shared" si="41"/>
        <v>7.9964876431669474</v>
      </c>
    </row>
    <row r="2673" spans="2:13" ht="75">
      <c r="B2673" s="921" t="s">
        <v>988</v>
      </c>
      <c r="C2673" s="921" t="s">
        <v>985</v>
      </c>
      <c r="D2673" s="922" t="s">
        <v>986</v>
      </c>
      <c r="E2673" s="936">
        <v>1</v>
      </c>
      <c r="F2673" s="947">
        <v>44652</v>
      </c>
      <c r="G2673" s="923">
        <v>159.92975286333893</v>
      </c>
      <c r="H2673" s="929">
        <v>8.3333333333333332E-3</v>
      </c>
      <c r="I2673" s="929">
        <v>0.125</v>
      </c>
      <c r="J2673" s="923">
        <v>139.93853375542156</v>
      </c>
      <c r="K2673" s="922">
        <v>1</v>
      </c>
      <c r="L2673" s="923">
        <v>139.93853375542156</v>
      </c>
      <c r="M2673" s="923">
        <f t="shared" si="41"/>
        <v>15.992975286333895</v>
      </c>
    </row>
    <row r="2674" spans="2:13" ht="75">
      <c r="B2674" s="921" t="s">
        <v>984</v>
      </c>
      <c r="C2674" s="921" t="s">
        <v>985</v>
      </c>
      <c r="D2674" s="922" t="s">
        <v>986</v>
      </c>
      <c r="E2674" s="936">
        <v>1</v>
      </c>
      <c r="F2674" s="947">
        <v>44652</v>
      </c>
      <c r="G2674" s="923">
        <v>456.60349305277197</v>
      </c>
      <c r="H2674" s="929">
        <v>8.3333333333333332E-3</v>
      </c>
      <c r="I2674" s="929">
        <v>0.125</v>
      </c>
      <c r="J2674" s="923">
        <v>399.52805642117545</v>
      </c>
      <c r="K2674" s="922">
        <v>1</v>
      </c>
      <c r="L2674" s="923">
        <v>399.52805642117545</v>
      </c>
      <c r="M2674" s="923">
        <f t="shared" si="41"/>
        <v>45.660349305277201</v>
      </c>
    </row>
    <row r="2675" spans="2:13" ht="75">
      <c r="B2675" s="921" t="s">
        <v>991</v>
      </c>
      <c r="C2675" s="921" t="s">
        <v>985</v>
      </c>
      <c r="D2675" s="922" t="s">
        <v>986</v>
      </c>
      <c r="E2675" s="936">
        <v>1</v>
      </c>
      <c r="F2675" s="947">
        <v>44652</v>
      </c>
      <c r="G2675" s="923">
        <v>3671.3612929430783</v>
      </c>
      <c r="H2675" s="929">
        <v>8.3333333333333332E-3</v>
      </c>
      <c r="I2675" s="929">
        <v>0.125</v>
      </c>
      <c r="J2675" s="923">
        <v>3212.4411313251935</v>
      </c>
      <c r="K2675" s="922">
        <v>1</v>
      </c>
      <c r="L2675" s="923">
        <v>3212.4411313251935</v>
      </c>
      <c r="M2675" s="923">
        <f t="shared" si="41"/>
        <v>367.13612929430786</v>
      </c>
    </row>
    <row r="2676" spans="2:13" ht="75">
      <c r="B2676" s="921" t="s">
        <v>988</v>
      </c>
      <c r="C2676" s="921" t="s">
        <v>985</v>
      </c>
      <c r="D2676" s="922" t="s">
        <v>986</v>
      </c>
      <c r="E2676" s="936">
        <v>1</v>
      </c>
      <c r="F2676" s="947">
        <v>44652</v>
      </c>
      <c r="G2676" s="923">
        <v>9755.7149246636745</v>
      </c>
      <c r="H2676" s="929">
        <v>8.3333333333333332E-3</v>
      </c>
      <c r="I2676" s="929">
        <v>0.125</v>
      </c>
      <c r="J2676" s="923">
        <v>8536.2505590807159</v>
      </c>
      <c r="K2676" s="922">
        <v>1</v>
      </c>
      <c r="L2676" s="923">
        <v>8536.2505590807159</v>
      </c>
      <c r="M2676" s="923">
        <f t="shared" si="41"/>
        <v>975.57149246636754</v>
      </c>
    </row>
    <row r="2677" spans="2:13" ht="75">
      <c r="B2677" s="921" t="s">
        <v>988</v>
      </c>
      <c r="C2677" s="921" t="s">
        <v>985</v>
      </c>
      <c r="D2677" s="922" t="s">
        <v>986</v>
      </c>
      <c r="E2677" s="936">
        <v>1</v>
      </c>
      <c r="F2677" s="947">
        <v>44652</v>
      </c>
      <c r="G2677" s="923">
        <v>3438.489686561787</v>
      </c>
      <c r="H2677" s="929">
        <v>8.3333333333333332E-3</v>
      </c>
      <c r="I2677" s="929">
        <v>0.125</v>
      </c>
      <c r="J2677" s="923">
        <v>3008.6784757415635</v>
      </c>
      <c r="K2677" s="922">
        <v>1</v>
      </c>
      <c r="L2677" s="923">
        <v>3008.6784757415635</v>
      </c>
      <c r="M2677" s="923">
        <f t="shared" si="41"/>
        <v>343.84896865617873</v>
      </c>
    </row>
    <row r="2678" spans="2:13" ht="75">
      <c r="B2678" s="921" t="s">
        <v>988</v>
      </c>
      <c r="C2678" s="921" t="s">
        <v>985</v>
      </c>
      <c r="D2678" s="922" t="s">
        <v>986</v>
      </c>
      <c r="E2678" s="936">
        <v>1</v>
      </c>
      <c r="F2678" s="947">
        <v>44652</v>
      </c>
      <c r="G2678" s="923">
        <v>19191.570343600673</v>
      </c>
      <c r="H2678" s="929">
        <v>8.3333333333333332E-3</v>
      </c>
      <c r="I2678" s="929">
        <v>0.125</v>
      </c>
      <c r="J2678" s="923">
        <v>16792.624050650589</v>
      </c>
      <c r="K2678" s="922">
        <v>1</v>
      </c>
      <c r="L2678" s="923">
        <v>16792.624050650589</v>
      </c>
      <c r="M2678" s="923">
        <f t="shared" si="41"/>
        <v>1919.1570343600674</v>
      </c>
    </row>
    <row r="2679" spans="2:13" ht="75">
      <c r="B2679" s="921" t="s">
        <v>988</v>
      </c>
      <c r="C2679" s="921" t="s">
        <v>985</v>
      </c>
      <c r="D2679" s="922" t="s">
        <v>986</v>
      </c>
      <c r="E2679" s="936">
        <v>1</v>
      </c>
      <c r="F2679" s="947">
        <v>44652</v>
      </c>
      <c r="G2679" s="923">
        <v>79.964876431669467</v>
      </c>
      <c r="H2679" s="929">
        <v>8.3333333333333332E-3</v>
      </c>
      <c r="I2679" s="929">
        <v>0.125</v>
      </c>
      <c r="J2679" s="923">
        <v>69.96926687771078</v>
      </c>
      <c r="K2679" s="922">
        <v>1</v>
      </c>
      <c r="L2679" s="923">
        <v>69.96926687771078</v>
      </c>
      <c r="M2679" s="923">
        <f t="shared" si="41"/>
        <v>7.9964876431669474</v>
      </c>
    </row>
    <row r="2680" spans="2:13" ht="75">
      <c r="B2680" s="921" t="s">
        <v>984</v>
      </c>
      <c r="C2680" s="921" t="s">
        <v>985</v>
      </c>
      <c r="D2680" s="922" t="s">
        <v>986</v>
      </c>
      <c r="E2680" s="936">
        <v>1</v>
      </c>
      <c r="F2680" s="947">
        <v>44652</v>
      </c>
      <c r="G2680" s="923">
        <v>456.60349305277197</v>
      </c>
      <c r="H2680" s="929">
        <v>8.3333333333333332E-3</v>
      </c>
      <c r="I2680" s="929">
        <v>0.125</v>
      </c>
      <c r="J2680" s="923">
        <v>399.52805642117545</v>
      </c>
      <c r="K2680" s="922">
        <v>1</v>
      </c>
      <c r="L2680" s="923">
        <v>399.52805642117545</v>
      </c>
      <c r="M2680" s="923">
        <f t="shared" si="41"/>
        <v>45.660349305277201</v>
      </c>
    </row>
    <row r="2681" spans="2:13" ht="75">
      <c r="B2681" s="921" t="s">
        <v>984</v>
      </c>
      <c r="C2681" s="921" t="s">
        <v>985</v>
      </c>
      <c r="D2681" s="922" t="s">
        <v>986</v>
      </c>
      <c r="E2681" s="936">
        <v>1</v>
      </c>
      <c r="F2681" s="947">
        <v>44652</v>
      </c>
      <c r="G2681" s="923">
        <v>456.60349305277197</v>
      </c>
      <c r="H2681" s="929">
        <v>8.3333333333333332E-3</v>
      </c>
      <c r="I2681" s="929">
        <v>0.125</v>
      </c>
      <c r="J2681" s="923">
        <v>399.52805642117545</v>
      </c>
      <c r="K2681" s="922">
        <v>1</v>
      </c>
      <c r="L2681" s="923">
        <v>399.52805642117545</v>
      </c>
      <c r="M2681" s="923">
        <f t="shared" si="41"/>
        <v>45.660349305277201</v>
      </c>
    </row>
    <row r="2682" spans="2:13" ht="75">
      <c r="B2682" s="921" t="s">
        <v>988</v>
      </c>
      <c r="C2682" s="921" t="s">
        <v>985</v>
      </c>
      <c r="D2682" s="922" t="s">
        <v>986</v>
      </c>
      <c r="E2682" s="936">
        <v>1</v>
      </c>
      <c r="F2682" s="947">
        <v>44652</v>
      </c>
      <c r="G2682" s="923">
        <v>799.64876431669472</v>
      </c>
      <c r="H2682" s="929">
        <v>8.3333333333333332E-3</v>
      </c>
      <c r="I2682" s="929">
        <v>0.125</v>
      </c>
      <c r="J2682" s="923">
        <v>699.69266877710788</v>
      </c>
      <c r="K2682" s="922">
        <v>1</v>
      </c>
      <c r="L2682" s="923">
        <v>699.69266877710788</v>
      </c>
      <c r="M2682" s="923">
        <f t="shared" si="41"/>
        <v>79.964876431669481</v>
      </c>
    </row>
    <row r="2683" spans="2:13" ht="75">
      <c r="B2683" s="921" t="s">
        <v>988</v>
      </c>
      <c r="C2683" s="921" t="s">
        <v>985</v>
      </c>
      <c r="D2683" s="922" t="s">
        <v>986</v>
      </c>
      <c r="E2683" s="936">
        <v>1</v>
      </c>
      <c r="F2683" s="947">
        <v>44652</v>
      </c>
      <c r="G2683" s="923">
        <v>7196.8388788502516</v>
      </c>
      <c r="H2683" s="929">
        <v>8.3333333333333332E-3</v>
      </c>
      <c r="I2683" s="929">
        <v>0.125</v>
      </c>
      <c r="J2683" s="923">
        <v>6297.2340189939705</v>
      </c>
      <c r="K2683" s="922">
        <v>1</v>
      </c>
      <c r="L2683" s="923">
        <v>6297.2340189939705</v>
      </c>
      <c r="M2683" s="923">
        <f t="shared" si="41"/>
        <v>719.68388788502523</v>
      </c>
    </row>
    <row r="2684" spans="2:13" ht="75">
      <c r="B2684" s="921" t="s">
        <v>988</v>
      </c>
      <c r="C2684" s="921" t="s">
        <v>985</v>
      </c>
      <c r="D2684" s="922" t="s">
        <v>986</v>
      </c>
      <c r="E2684" s="936">
        <v>1</v>
      </c>
      <c r="F2684" s="947">
        <v>44652</v>
      </c>
      <c r="G2684" s="923">
        <v>8876.10128391531</v>
      </c>
      <c r="H2684" s="929">
        <v>8.3333333333333332E-3</v>
      </c>
      <c r="I2684" s="929">
        <v>0.125</v>
      </c>
      <c r="J2684" s="923">
        <v>7766.588623425896</v>
      </c>
      <c r="K2684" s="922">
        <v>1</v>
      </c>
      <c r="L2684" s="923">
        <v>7766.588623425896</v>
      </c>
      <c r="M2684" s="923">
        <f t="shared" si="41"/>
        <v>887.61012839153102</v>
      </c>
    </row>
    <row r="2685" spans="2:13" ht="75">
      <c r="B2685" s="921" t="s">
        <v>988</v>
      </c>
      <c r="C2685" s="921" t="s">
        <v>985</v>
      </c>
      <c r="D2685" s="922" t="s">
        <v>986</v>
      </c>
      <c r="E2685" s="936">
        <v>1</v>
      </c>
      <c r="F2685" s="947">
        <v>44652</v>
      </c>
      <c r="G2685" s="923">
        <v>959.5785171800336</v>
      </c>
      <c r="H2685" s="929">
        <v>8.3333333333333332E-3</v>
      </c>
      <c r="I2685" s="929">
        <v>0.125</v>
      </c>
      <c r="J2685" s="923">
        <v>839.63120253252941</v>
      </c>
      <c r="K2685" s="922">
        <v>1</v>
      </c>
      <c r="L2685" s="923">
        <v>839.63120253252941</v>
      </c>
      <c r="M2685" s="923">
        <f t="shared" si="41"/>
        <v>95.957851718003369</v>
      </c>
    </row>
    <row r="2686" spans="2:13" ht="75">
      <c r="B2686" s="921" t="s">
        <v>988</v>
      </c>
      <c r="C2686" s="921" t="s">
        <v>985</v>
      </c>
      <c r="D2686" s="922" t="s">
        <v>986</v>
      </c>
      <c r="E2686" s="936">
        <v>1</v>
      </c>
      <c r="F2686" s="947">
        <v>44652</v>
      </c>
      <c r="G2686" s="923">
        <v>399.82438215834736</v>
      </c>
      <c r="H2686" s="929">
        <v>8.3333333333333332E-3</v>
      </c>
      <c r="I2686" s="929">
        <v>0.125</v>
      </c>
      <c r="J2686" s="923">
        <v>349.84633438855394</v>
      </c>
      <c r="K2686" s="922">
        <v>1</v>
      </c>
      <c r="L2686" s="923">
        <v>349.84633438855394</v>
      </c>
      <c r="M2686" s="923">
        <f t="shared" si="41"/>
        <v>39.98243821583474</v>
      </c>
    </row>
    <row r="2687" spans="2:13" ht="75">
      <c r="B2687" s="921" t="s">
        <v>984</v>
      </c>
      <c r="C2687" s="921" t="s">
        <v>985</v>
      </c>
      <c r="D2687" s="922" t="s">
        <v>986</v>
      </c>
      <c r="E2687" s="936">
        <v>1</v>
      </c>
      <c r="F2687" s="947">
        <v>44652</v>
      </c>
      <c r="G2687" s="923">
        <v>913.20698610554393</v>
      </c>
      <c r="H2687" s="929">
        <v>8.3333333333333332E-3</v>
      </c>
      <c r="I2687" s="929">
        <v>0.125</v>
      </c>
      <c r="J2687" s="923">
        <v>799.0561128423509</v>
      </c>
      <c r="K2687" s="922">
        <v>1</v>
      </c>
      <c r="L2687" s="923">
        <v>799.0561128423509</v>
      </c>
      <c r="M2687" s="923">
        <f t="shared" si="41"/>
        <v>91.320698610554402</v>
      </c>
    </row>
    <row r="2688" spans="2:13" ht="75">
      <c r="B2688" s="921" t="s">
        <v>984</v>
      </c>
      <c r="C2688" s="921" t="s">
        <v>985</v>
      </c>
      <c r="D2688" s="922" t="s">
        <v>986</v>
      </c>
      <c r="E2688" s="936">
        <v>1</v>
      </c>
      <c r="F2688" s="947">
        <v>44652</v>
      </c>
      <c r="G2688" s="923">
        <v>456.60349305277197</v>
      </c>
      <c r="H2688" s="929">
        <v>8.3333333333333332E-3</v>
      </c>
      <c r="I2688" s="929">
        <v>0.125</v>
      </c>
      <c r="J2688" s="923">
        <v>399.52805642117545</v>
      </c>
      <c r="K2688" s="922">
        <v>1</v>
      </c>
      <c r="L2688" s="923">
        <v>399.52805642117545</v>
      </c>
      <c r="M2688" s="923">
        <f t="shared" si="41"/>
        <v>45.660349305277201</v>
      </c>
    </row>
    <row r="2689" spans="2:13" ht="75">
      <c r="B2689" s="921" t="s">
        <v>987</v>
      </c>
      <c r="C2689" s="921" t="s">
        <v>985</v>
      </c>
      <c r="D2689" s="922" t="s">
        <v>986</v>
      </c>
      <c r="E2689" s="936">
        <v>1</v>
      </c>
      <c r="F2689" s="947">
        <v>44652</v>
      </c>
      <c r="G2689" s="923">
        <v>2970.1922425939006</v>
      </c>
      <c r="H2689" s="929">
        <v>8.3333333333333332E-3</v>
      </c>
      <c r="I2689" s="929">
        <v>0.125</v>
      </c>
      <c r="J2689" s="923">
        <v>2598.9182122696629</v>
      </c>
      <c r="K2689" s="922">
        <v>1</v>
      </c>
      <c r="L2689" s="923">
        <v>2598.9182122696629</v>
      </c>
      <c r="M2689" s="923">
        <f t="shared" si="41"/>
        <v>297.01922425939006</v>
      </c>
    </row>
    <row r="2690" spans="2:13" ht="75">
      <c r="B2690" s="921" t="s">
        <v>987</v>
      </c>
      <c r="C2690" s="921" t="s">
        <v>985</v>
      </c>
      <c r="D2690" s="922" t="s">
        <v>986</v>
      </c>
      <c r="E2690" s="936">
        <v>1</v>
      </c>
      <c r="F2690" s="947">
        <v>44652</v>
      </c>
      <c r="G2690" s="923">
        <v>1485.0961212969503</v>
      </c>
      <c r="H2690" s="929">
        <v>8.3333333333333332E-3</v>
      </c>
      <c r="I2690" s="929">
        <v>0.125</v>
      </c>
      <c r="J2690" s="923">
        <v>1299.4591061348315</v>
      </c>
      <c r="K2690" s="922">
        <v>1</v>
      </c>
      <c r="L2690" s="923">
        <v>1299.4591061348315</v>
      </c>
      <c r="M2690" s="923">
        <f t="shared" si="41"/>
        <v>148.50961212969503</v>
      </c>
    </row>
    <row r="2691" spans="2:13" ht="75">
      <c r="B2691" s="921" t="s">
        <v>988</v>
      </c>
      <c r="C2691" s="921" t="s">
        <v>985</v>
      </c>
      <c r="D2691" s="922" t="s">
        <v>986</v>
      </c>
      <c r="E2691" s="936">
        <v>1</v>
      </c>
      <c r="F2691" s="947">
        <v>44652</v>
      </c>
      <c r="G2691" s="923">
        <v>2798.7706751084315</v>
      </c>
      <c r="H2691" s="929">
        <v>8.3333333333333332E-3</v>
      </c>
      <c r="I2691" s="929">
        <v>0.125</v>
      </c>
      <c r="J2691" s="923">
        <v>2448.9243407198774</v>
      </c>
      <c r="K2691" s="922">
        <v>1</v>
      </c>
      <c r="L2691" s="923">
        <v>2448.9243407198774</v>
      </c>
      <c r="M2691" s="923">
        <f t="shared" si="41"/>
        <v>279.87706751084318</v>
      </c>
    </row>
    <row r="2692" spans="2:13" ht="75">
      <c r="B2692" s="921" t="s">
        <v>988</v>
      </c>
      <c r="C2692" s="921" t="s">
        <v>985</v>
      </c>
      <c r="D2692" s="922" t="s">
        <v>986</v>
      </c>
      <c r="E2692" s="936">
        <v>1</v>
      </c>
      <c r="F2692" s="947">
        <v>44652</v>
      </c>
      <c r="G2692" s="923">
        <v>5677.506226648532</v>
      </c>
      <c r="H2692" s="929">
        <v>8.3333333333333332E-3</v>
      </c>
      <c r="I2692" s="929">
        <v>0.125</v>
      </c>
      <c r="J2692" s="923">
        <v>4967.8179483174654</v>
      </c>
      <c r="K2692" s="922">
        <v>1</v>
      </c>
      <c r="L2692" s="923">
        <v>4967.8179483174654</v>
      </c>
      <c r="M2692" s="923">
        <f t="shared" si="41"/>
        <v>567.75062266485327</v>
      </c>
    </row>
    <row r="2693" spans="2:13" ht="75">
      <c r="B2693" s="921" t="s">
        <v>988</v>
      </c>
      <c r="C2693" s="921" t="s">
        <v>985</v>
      </c>
      <c r="D2693" s="922" t="s">
        <v>986</v>
      </c>
      <c r="E2693" s="936">
        <v>1</v>
      </c>
      <c r="F2693" s="947">
        <v>44652</v>
      </c>
      <c r="G2693" s="923">
        <v>11434.977329728734</v>
      </c>
      <c r="H2693" s="929">
        <v>8.3333333333333332E-3</v>
      </c>
      <c r="I2693" s="929">
        <v>0.125</v>
      </c>
      <c r="J2693" s="923">
        <v>10005.605163512642</v>
      </c>
      <c r="K2693" s="922">
        <v>1</v>
      </c>
      <c r="L2693" s="923">
        <v>10005.605163512642</v>
      </c>
      <c r="M2693" s="923">
        <f t="shared" si="41"/>
        <v>1143.4977329728733</v>
      </c>
    </row>
    <row r="2694" spans="2:13" ht="75">
      <c r="B2694" s="921" t="s">
        <v>988</v>
      </c>
      <c r="C2694" s="921" t="s">
        <v>985</v>
      </c>
      <c r="D2694" s="922" t="s">
        <v>986</v>
      </c>
      <c r="E2694" s="936">
        <v>1</v>
      </c>
      <c r="F2694" s="947">
        <v>44652</v>
      </c>
      <c r="G2694" s="923">
        <v>399.82438215834736</v>
      </c>
      <c r="H2694" s="929">
        <v>8.3333333333333332E-3</v>
      </c>
      <c r="I2694" s="929">
        <v>0.125</v>
      </c>
      <c r="J2694" s="923">
        <v>349.84633438855394</v>
      </c>
      <c r="K2694" s="922">
        <v>1</v>
      </c>
      <c r="L2694" s="923">
        <v>349.84633438855394</v>
      </c>
      <c r="M2694" s="923">
        <f t="shared" si="41"/>
        <v>39.98243821583474</v>
      </c>
    </row>
    <row r="2695" spans="2:13" ht="75">
      <c r="B2695" s="921" t="s">
        <v>988</v>
      </c>
      <c r="C2695" s="921" t="s">
        <v>985</v>
      </c>
      <c r="D2695" s="922" t="s">
        <v>986</v>
      </c>
      <c r="E2695" s="936">
        <v>1</v>
      </c>
      <c r="F2695" s="947">
        <v>44652</v>
      </c>
      <c r="G2695" s="923">
        <v>479.7892585900168</v>
      </c>
      <c r="H2695" s="929">
        <v>8.3333333333333332E-3</v>
      </c>
      <c r="I2695" s="929">
        <v>0.125</v>
      </c>
      <c r="J2695" s="923">
        <v>419.81560126626471</v>
      </c>
      <c r="K2695" s="922">
        <v>1</v>
      </c>
      <c r="L2695" s="923">
        <v>419.81560126626471</v>
      </c>
      <c r="M2695" s="923">
        <f t="shared" si="41"/>
        <v>47.978925859001684</v>
      </c>
    </row>
    <row r="2696" spans="2:13" ht="75">
      <c r="B2696" s="921" t="s">
        <v>988</v>
      </c>
      <c r="C2696" s="921" t="s">
        <v>985</v>
      </c>
      <c r="D2696" s="922" t="s">
        <v>986</v>
      </c>
      <c r="E2696" s="936">
        <v>1</v>
      </c>
      <c r="F2696" s="947">
        <v>44652</v>
      </c>
      <c r="G2696" s="923">
        <v>319.85950572667787</v>
      </c>
      <c r="H2696" s="929">
        <v>8.3333333333333332E-3</v>
      </c>
      <c r="I2696" s="929">
        <v>0.125</v>
      </c>
      <c r="J2696" s="923">
        <v>279.87706751084312</v>
      </c>
      <c r="K2696" s="922">
        <v>1</v>
      </c>
      <c r="L2696" s="923">
        <v>279.87706751084312</v>
      </c>
      <c r="M2696" s="923">
        <f t="shared" si="41"/>
        <v>31.98595057266779</v>
      </c>
    </row>
    <row r="2697" spans="2:13" ht="75">
      <c r="B2697" s="921" t="s">
        <v>984</v>
      </c>
      <c r="C2697" s="921" t="s">
        <v>985</v>
      </c>
      <c r="D2697" s="922" t="s">
        <v>986</v>
      </c>
      <c r="E2697" s="936">
        <v>1</v>
      </c>
      <c r="F2697" s="947">
        <v>44652</v>
      </c>
      <c r="G2697" s="923">
        <v>456.60349305277197</v>
      </c>
      <c r="H2697" s="929">
        <v>8.3333333333333332E-3</v>
      </c>
      <c r="I2697" s="929">
        <v>0.125</v>
      </c>
      <c r="J2697" s="923">
        <v>399.52805642117545</v>
      </c>
      <c r="K2697" s="922">
        <v>1</v>
      </c>
      <c r="L2697" s="923">
        <v>399.52805642117545</v>
      </c>
      <c r="M2697" s="923">
        <f t="shared" si="41"/>
        <v>45.660349305277201</v>
      </c>
    </row>
    <row r="2698" spans="2:13" ht="75">
      <c r="B2698" s="921" t="s">
        <v>984</v>
      </c>
      <c r="C2698" s="921" t="s">
        <v>985</v>
      </c>
      <c r="D2698" s="922" t="s">
        <v>986</v>
      </c>
      <c r="E2698" s="936">
        <v>1</v>
      </c>
      <c r="F2698" s="947">
        <v>44652</v>
      </c>
      <c r="G2698" s="923">
        <v>456.60349305277197</v>
      </c>
      <c r="H2698" s="929">
        <v>8.3333333333333332E-3</v>
      </c>
      <c r="I2698" s="929">
        <v>0.125</v>
      </c>
      <c r="J2698" s="923">
        <v>399.52805642117545</v>
      </c>
      <c r="K2698" s="922">
        <v>1</v>
      </c>
      <c r="L2698" s="923">
        <v>399.52805642117545</v>
      </c>
      <c r="M2698" s="923">
        <f t="shared" si="41"/>
        <v>45.660349305277201</v>
      </c>
    </row>
    <row r="2699" spans="2:13" ht="75">
      <c r="B2699" s="921" t="s">
        <v>987</v>
      </c>
      <c r="C2699" s="921" t="s">
        <v>985</v>
      </c>
      <c r="D2699" s="922" t="s">
        <v>986</v>
      </c>
      <c r="E2699" s="936">
        <v>1</v>
      </c>
      <c r="F2699" s="947">
        <v>44652</v>
      </c>
      <c r="G2699" s="923">
        <v>1485.0961212969503</v>
      </c>
      <c r="H2699" s="929">
        <v>8.3333333333333332E-3</v>
      </c>
      <c r="I2699" s="929">
        <v>0.125</v>
      </c>
      <c r="J2699" s="923">
        <v>1299.4591061348315</v>
      </c>
      <c r="K2699" s="922">
        <v>1</v>
      </c>
      <c r="L2699" s="923">
        <v>1299.4591061348315</v>
      </c>
      <c r="M2699" s="923">
        <f t="shared" ref="M2699:M2762" si="42">IF(L2699=0,"",IF(I2699=100%,0,(H2699*12)*(G2699*E2699*K2699)))</f>
        <v>148.50961212969503</v>
      </c>
    </row>
    <row r="2700" spans="2:13" ht="75">
      <c r="B2700" s="921" t="s">
        <v>988</v>
      </c>
      <c r="C2700" s="921" t="s">
        <v>985</v>
      </c>
      <c r="D2700" s="922" t="s">
        <v>986</v>
      </c>
      <c r="E2700" s="936">
        <v>1</v>
      </c>
      <c r="F2700" s="947">
        <v>44652</v>
      </c>
      <c r="G2700" s="923">
        <v>16312.834792060572</v>
      </c>
      <c r="H2700" s="929">
        <v>8.3333333333333332E-3</v>
      </c>
      <c r="I2700" s="929">
        <v>0.125</v>
      </c>
      <c r="J2700" s="923">
        <v>14273.730443053</v>
      </c>
      <c r="K2700" s="922">
        <v>1</v>
      </c>
      <c r="L2700" s="923">
        <v>14273.730443053</v>
      </c>
      <c r="M2700" s="923">
        <f t="shared" si="42"/>
        <v>1631.2834792060573</v>
      </c>
    </row>
    <row r="2701" spans="2:13" ht="75">
      <c r="B2701" s="921" t="s">
        <v>988</v>
      </c>
      <c r="C2701" s="921" t="s">
        <v>985</v>
      </c>
      <c r="D2701" s="922" t="s">
        <v>986</v>
      </c>
      <c r="E2701" s="936">
        <v>1</v>
      </c>
      <c r="F2701" s="947">
        <v>44652</v>
      </c>
      <c r="G2701" s="923">
        <v>7116.8740024185827</v>
      </c>
      <c r="H2701" s="929">
        <v>8.3333333333333332E-3</v>
      </c>
      <c r="I2701" s="929">
        <v>0.125</v>
      </c>
      <c r="J2701" s="923">
        <v>6227.2647521162598</v>
      </c>
      <c r="K2701" s="922">
        <v>1</v>
      </c>
      <c r="L2701" s="923">
        <v>6227.2647521162598</v>
      </c>
      <c r="M2701" s="923">
        <f t="shared" si="42"/>
        <v>711.68740024185831</v>
      </c>
    </row>
    <row r="2702" spans="2:13" ht="75">
      <c r="B2702" s="921" t="s">
        <v>988</v>
      </c>
      <c r="C2702" s="921" t="s">
        <v>985</v>
      </c>
      <c r="D2702" s="922" t="s">
        <v>986</v>
      </c>
      <c r="E2702" s="936">
        <v>1</v>
      </c>
      <c r="F2702" s="947">
        <v>44652</v>
      </c>
      <c r="G2702" s="923">
        <v>18311.956702852309</v>
      </c>
      <c r="H2702" s="929">
        <v>8.3333333333333332E-3</v>
      </c>
      <c r="I2702" s="929">
        <v>0.125</v>
      </c>
      <c r="J2702" s="923">
        <v>16022.962114995771</v>
      </c>
      <c r="K2702" s="922">
        <v>1</v>
      </c>
      <c r="L2702" s="923">
        <v>16022.962114995771</v>
      </c>
      <c r="M2702" s="923">
        <f t="shared" si="42"/>
        <v>1831.195670285231</v>
      </c>
    </row>
    <row r="2703" spans="2:13" ht="75">
      <c r="B2703" s="921" t="s">
        <v>989</v>
      </c>
      <c r="C2703" s="921" t="s">
        <v>985</v>
      </c>
      <c r="D2703" s="922" t="s">
        <v>986</v>
      </c>
      <c r="E2703" s="936">
        <v>1</v>
      </c>
      <c r="F2703" s="947">
        <v>44652</v>
      </c>
      <c r="G2703" s="923">
        <v>2559.1030101491242</v>
      </c>
      <c r="H2703" s="929">
        <v>8.3333333333333332E-3</v>
      </c>
      <c r="I2703" s="929">
        <v>0.125</v>
      </c>
      <c r="J2703" s="923">
        <v>2239.2151338804838</v>
      </c>
      <c r="K2703" s="922">
        <v>1</v>
      </c>
      <c r="L2703" s="923">
        <v>2239.2151338804838</v>
      </c>
      <c r="M2703" s="923">
        <f t="shared" si="42"/>
        <v>255.91030101491242</v>
      </c>
    </row>
    <row r="2704" spans="2:13" ht="75">
      <c r="B2704" s="921" t="s">
        <v>988</v>
      </c>
      <c r="C2704" s="921" t="s">
        <v>985</v>
      </c>
      <c r="D2704" s="922" t="s">
        <v>986</v>
      </c>
      <c r="E2704" s="936">
        <v>1</v>
      </c>
      <c r="F2704" s="947">
        <v>44652</v>
      </c>
      <c r="G2704" s="923">
        <v>239.8946292950084</v>
      </c>
      <c r="H2704" s="929">
        <v>8.3333333333333332E-3</v>
      </c>
      <c r="I2704" s="929">
        <v>0.125</v>
      </c>
      <c r="J2704" s="923">
        <v>209.90780063313235</v>
      </c>
      <c r="K2704" s="922">
        <v>1</v>
      </c>
      <c r="L2704" s="923">
        <v>209.90780063313235</v>
      </c>
      <c r="M2704" s="923">
        <f t="shared" si="42"/>
        <v>23.989462929500842</v>
      </c>
    </row>
    <row r="2705" spans="2:13" ht="75">
      <c r="B2705" s="921" t="s">
        <v>988</v>
      </c>
      <c r="C2705" s="921" t="s">
        <v>985</v>
      </c>
      <c r="D2705" s="922" t="s">
        <v>986</v>
      </c>
      <c r="E2705" s="936">
        <v>1</v>
      </c>
      <c r="F2705" s="947">
        <v>44652</v>
      </c>
      <c r="G2705" s="923">
        <v>79.964876431669467</v>
      </c>
      <c r="H2705" s="929">
        <v>8.3333333333333332E-3</v>
      </c>
      <c r="I2705" s="929">
        <v>0.125</v>
      </c>
      <c r="J2705" s="923">
        <v>69.96926687771078</v>
      </c>
      <c r="K2705" s="922">
        <v>1</v>
      </c>
      <c r="L2705" s="923">
        <v>69.96926687771078</v>
      </c>
      <c r="M2705" s="923">
        <f t="shared" si="42"/>
        <v>7.9964876431669474</v>
      </c>
    </row>
    <row r="2706" spans="2:13" ht="75">
      <c r="B2706" s="921" t="s">
        <v>984</v>
      </c>
      <c r="C2706" s="921" t="s">
        <v>985</v>
      </c>
      <c r="D2706" s="922" t="s">
        <v>986</v>
      </c>
      <c r="E2706" s="936">
        <v>1</v>
      </c>
      <c r="F2706" s="947">
        <v>44652</v>
      </c>
      <c r="G2706" s="923">
        <v>456.60349305277197</v>
      </c>
      <c r="H2706" s="929">
        <v>8.3333333333333332E-3</v>
      </c>
      <c r="I2706" s="929">
        <v>0.125</v>
      </c>
      <c r="J2706" s="923">
        <v>399.52805642117545</v>
      </c>
      <c r="K2706" s="922">
        <v>1</v>
      </c>
      <c r="L2706" s="923">
        <v>399.52805642117545</v>
      </c>
      <c r="M2706" s="923">
        <f t="shared" si="42"/>
        <v>45.660349305277201</v>
      </c>
    </row>
    <row r="2707" spans="2:13" ht="75">
      <c r="B2707" s="921" t="s">
        <v>984</v>
      </c>
      <c r="C2707" s="921" t="s">
        <v>985</v>
      </c>
      <c r="D2707" s="922" t="s">
        <v>986</v>
      </c>
      <c r="E2707" s="936">
        <v>1</v>
      </c>
      <c r="F2707" s="947">
        <v>44652</v>
      </c>
      <c r="G2707" s="923">
        <v>456.60349305277197</v>
      </c>
      <c r="H2707" s="929">
        <v>8.3333333333333332E-3</v>
      </c>
      <c r="I2707" s="929">
        <v>0.125</v>
      </c>
      <c r="J2707" s="923">
        <v>399.52805642117545</v>
      </c>
      <c r="K2707" s="922">
        <v>1</v>
      </c>
      <c r="L2707" s="923">
        <v>399.52805642117545</v>
      </c>
      <c r="M2707" s="923">
        <f t="shared" si="42"/>
        <v>45.660349305277201</v>
      </c>
    </row>
    <row r="2708" spans="2:13" ht="75">
      <c r="B2708" s="921" t="s">
        <v>984</v>
      </c>
      <c r="C2708" s="921" t="s">
        <v>985</v>
      </c>
      <c r="D2708" s="922" t="s">
        <v>986</v>
      </c>
      <c r="E2708" s="936">
        <v>1</v>
      </c>
      <c r="F2708" s="947">
        <v>44652</v>
      </c>
      <c r="G2708" s="923">
        <v>456.60349305277197</v>
      </c>
      <c r="H2708" s="929">
        <v>8.3333333333333332E-3</v>
      </c>
      <c r="I2708" s="929">
        <v>0.125</v>
      </c>
      <c r="J2708" s="923">
        <v>399.52805642117545</v>
      </c>
      <c r="K2708" s="922">
        <v>1</v>
      </c>
      <c r="L2708" s="923">
        <v>399.52805642117545</v>
      </c>
      <c r="M2708" s="923">
        <f t="shared" si="42"/>
        <v>45.660349305277201</v>
      </c>
    </row>
    <row r="2709" spans="2:13" ht="75">
      <c r="B2709" s="921" t="s">
        <v>987</v>
      </c>
      <c r="C2709" s="921" t="s">
        <v>985</v>
      </c>
      <c r="D2709" s="922" t="s">
        <v>986</v>
      </c>
      <c r="E2709" s="936">
        <v>1</v>
      </c>
      <c r="F2709" s="947">
        <v>44652</v>
      </c>
      <c r="G2709" s="923">
        <v>2970.1922425939006</v>
      </c>
      <c r="H2709" s="929">
        <v>8.3333333333333332E-3</v>
      </c>
      <c r="I2709" s="929">
        <v>0.125</v>
      </c>
      <c r="J2709" s="923">
        <v>2598.9182122696629</v>
      </c>
      <c r="K2709" s="922">
        <v>1</v>
      </c>
      <c r="L2709" s="923">
        <v>2598.9182122696629</v>
      </c>
      <c r="M2709" s="923">
        <f t="shared" si="42"/>
        <v>297.01922425939006</v>
      </c>
    </row>
    <row r="2710" spans="2:13" ht="75">
      <c r="B2710" s="921" t="s">
        <v>987</v>
      </c>
      <c r="C2710" s="921" t="s">
        <v>985</v>
      </c>
      <c r="D2710" s="922" t="s">
        <v>986</v>
      </c>
      <c r="E2710" s="936">
        <v>1</v>
      </c>
      <c r="F2710" s="947">
        <v>44652</v>
      </c>
      <c r="G2710" s="923">
        <v>2970.1922425939006</v>
      </c>
      <c r="H2710" s="929">
        <v>8.3333333333333332E-3</v>
      </c>
      <c r="I2710" s="929">
        <v>0.125</v>
      </c>
      <c r="J2710" s="923">
        <v>2598.9182122696629</v>
      </c>
      <c r="K2710" s="922">
        <v>1</v>
      </c>
      <c r="L2710" s="923">
        <v>2598.9182122696629</v>
      </c>
      <c r="M2710" s="923">
        <f t="shared" si="42"/>
        <v>297.01922425939006</v>
      </c>
    </row>
    <row r="2711" spans="2:13" ht="75">
      <c r="B2711" s="921" t="s">
        <v>987</v>
      </c>
      <c r="C2711" s="921" t="s">
        <v>985</v>
      </c>
      <c r="D2711" s="922" t="s">
        <v>986</v>
      </c>
      <c r="E2711" s="936">
        <v>1</v>
      </c>
      <c r="F2711" s="947">
        <v>44652</v>
      </c>
      <c r="G2711" s="923">
        <v>1485.0961212969503</v>
      </c>
      <c r="H2711" s="929">
        <v>8.3333333333333332E-3</v>
      </c>
      <c r="I2711" s="929">
        <v>0.125</v>
      </c>
      <c r="J2711" s="923">
        <v>1299.4591061348315</v>
      </c>
      <c r="K2711" s="922">
        <v>1</v>
      </c>
      <c r="L2711" s="923">
        <v>1299.4591061348315</v>
      </c>
      <c r="M2711" s="923">
        <f t="shared" si="42"/>
        <v>148.50961212969503</v>
      </c>
    </row>
    <row r="2712" spans="2:13" ht="75">
      <c r="B2712" s="921" t="s">
        <v>989</v>
      </c>
      <c r="C2712" s="921" t="s">
        <v>985</v>
      </c>
      <c r="D2712" s="922" t="s">
        <v>986</v>
      </c>
      <c r="E2712" s="936">
        <v>1</v>
      </c>
      <c r="F2712" s="947">
        <v>44652</v>
      </c>
      <c r="G2712" s="923">
        <v>5118.2060202982484</v>
      </c>
      <c r="H2712" s="929">
        <v>8.3333333333333332E-3</v>
      </c>
      <c r="I2712" s="929">
        <v>0.125</v>
      </c>
      <c r="J2712" s="923">
        <v>4478.4302677609676</v>
      </c>
      <c r="K2712" s="922">
        <v>1</v>
      </c>
      <c r="L2712" s="923">
        <v>4478.4302677609676</v>
      </c>
      <c r="M2712" s="923">
        <f t="shared" si="42"/>
        <v>511.82060202982484</v>
      </c>
    </row>
    <row r="2713" spans="2:13" ht="75">
      <c r="B2713" s="921" t="s">
        <v>988</v>
      </c>
      <c r="C2713" s="921" t="s">
        <v>985</v>
      </c>
      <c r="D2713" s="922" t="s">
        <v>986</v>
      </c>
      <c r="E2713" s="936">
        <v>1</v>
      </c>
      <c r="F2713" s="947">
        <v>44652</v>
      </c>
      <c r="G2713" s="923">
        <v>3678.3843158567956</v>
      </c>
      <c r="H2713" s="929">
        <v>8.3333333333333332E-3</v>
      </c>
      <c r="I2713" s="929">
        <v>0.125</v>
      </c>
      <c r="J2713" s="923">
        <v>3218.5862763746964</v>
      </c>
      <c r="K2713" s="922">
        <v>1</v>
      </c>
      <c r="L2713" s="923">
        <v>3218.5862763746964</v>
      </c>
      <c r="M2713" s="923">
        <f t="shared" si="42"/>
        <v>367.83843158567959</v>
      </c>
    </row>
    <row r="2714" spans="2:13" ht="75">
      <c r="B2714" s="921" t="s">
        <v>988</v>
      </c>
      <c r="C2714" s="921" t="s">
        <v>985</v>
      </c>
      <c r="D2714" s="922" t="s">
        <v>986</v>
      </c>
      <c r="E2714" s="936">
        <v>1</v>
      </c>
      <c r="F2714" s="947">
        <v>44652</v>
      </c>
      <c r="G2714" s="923">
        <v>2798.7706751084315</v>
      </c>
      <c r="H2714" s="929">
        <v>8.3333333333333332E-3</v>
      </c>
      <c r="I2714" s="929">
        <v>0.125</v>
      </c>
      <c r="J2714" s="923">
        <v>2448.9243407198774</v>
      </c>
      <c r="K2714" s="922">
        <v>1</v>
      </c>
      <c r="L2714" s="923">
        <v>2448.9243407198774</v>
      </c>
      <c r="M2714" s="923">
        <f t="shared" si="42"/>
        <v>279.87706751084318</v>
      </c>
    </row>
    <row r="2715" spans="2:13" ht="75">
      <c r="B2715" s="921" t="s">
        <v>988</v>
      </c>
      <c r="C2715" s="921" t="s">
        <v>985</v>
      </c>
      <c r="D2715" s="922" t="s">
        <v>986</v>
      </c>
      <c r="E2715" s="936">
        <v>1</v>
      </c>
      <c r="F2715" s="947">
        <v>44652</v>
      </c>
      <c r="G2715" s="923">
        <v>2159.0516636550756</v>
      </c>
      <c r="H2715" s="929">
        <v>8.3333333333333332E-3</v>
      </c>
      <c r="I2715" s="929">
        <v>0.125</v>
      </c>
      <c r="J2715" s="923">
        <v>1889.1702056981912</v>
      </c>
      <c r="K2715" s="922">
        <v>1</v>
      </c>
      <c r="L2715" s="923">
        <v>1889.1702056981912</v>
      </c>
      <c r="M2715" s="923">
        <f t="shared" si="42"/>
        <v>215.90516636550757</v>
      </c>
    </row>
    <row r="2716" spans="2:13" ht="75">
      <c r="B2716" s="921" t="s">
        <v>984</v>
      </c>
      <c r="C2716" s="921" t="s">
        <v>985</v>
      </c>
      <c r="D2716" s="922" t="s">
        <v>986</v>
      </c>
      <c r="E2716" s="936">
        <v>1</v>
      </c>
      <c r="F2716" s="947">
        <v>44652</v>
      </c>
      <c r="G2716" s="923">
        <v>4566.0349305277196</v>
      </c>
      <c r="H2716" s="929">
        <v>8.3333333333333332E-3</v>
      </c>
      <c r="I2716" s="929">
        <v>0.125</v>
      </c>
      <c r="J2716" s="923">
        <v>3995.2805642117546</v>
      </c>
      <c r="K2716" s="922">
        <v>1</v>
      </c>
      <c r="L2716" s="923">
        <v>3995.2805642117546</v>
      </c>
      <c r="M2716" s="923">
        <f t="shared" si="42"/>
        <v>456.60349305277197</v>
      </c>
    </row>
    <row r="2717" spans="2:13" ht="75">
      <c r="B2717" s="921" t="s">
        <v>984</v>
      </c>
      <c r="C2717" s="921" t="s">
        <v>985</v>
      </c>
      <c r="D2717" s="922" t="s">
        <v>986</v>
      </c>
      <c r="E2717" s="936">
        <v>1</v>
      </c>
      <c r="F2717" s="947">
        <v>44652</v>
      </c>
      <c r="G2717" s="923">
        <v>913.20698610554393</v>
      </c>
      <c r="H2717" s="929">
        <v>8.3333333333333332E-3</v>
      </c>
      <c r="I2717" s="929">
        <v>0.125</v>
      </c>
      <c r="J2717" s="923">
        <v>799.0561128423509</v>
      </c>
      <c r="K2717" s="922">
        <v>1</v>
      </c>
      <c r="L2717" s="923">
        <v>799.0561128423509</v>
      </c>
      <c r="M2717" s="923">
        <f t="shared" si="42"/>
        <v>91.320698610554402</v>
      </c>
    </row>
    <row r="2718" spans="2:13" ht="75">
      <c r="B2718" s="921" t="s">
        <v>984</v>
      </c>
      <c r="C2718" s="921" t="s">
        <v>985</v>
      </c>
      <c r="D2718" s="922" t="s">
        <v>986</v>
      </c>
      <c r="E2718" s="936">
        <v>1</v>
      </c>
      <c r="F2718" s="947">
        <v>44652</v>
      </c>
      <c r="G2718" s="923">
        <v>4109.4314374749474</v>
      </c>
      <c r="H2718" s="929">
        <v>8.3333333333333332E-3</v>
      </c>
      <c r="I2718" s="929">
        <v>0.125</v>
      </c>
      <c r="J2718" s="923">
        <v>3595.7525077905789</v>
      </c>
      <c r="K2718" s="922">
        <v>1</v>
      </c>
      <c r="L2718" s="923">
        <v>3595.7525077905789</v>
      </c>
      <c r="M2718" s="923">
        <f t="shared" si="42"/>
        <v>410.94314374749479</v>
      </c>
    </row>
    <row r="2719" spans="2:13" ht="75">
      <c r="B2719" s="921" t="s">
        <v>987</v>
      </c>
      <c r="C2719" s="921" t="s">
        <v>985</v>
      </c>
      <c r="D2719" s="922" t="s">
        <v>986</v>
      </c>
      <c r="E2719" s="936">
        <v>1</v>
      </c>
      <c r="F2719" s="947">
        <v>44652</v>
      </c>
      <c r="G2719" s="923">
        <v>1485.0961212969503</v>
      </c>
      <c r="H2719" s="929">
        <v>8.3333333333333332E-3</v>
      </c>
      <c r="I2719" s="929">
        <v>0.125</v>
      </c>
      <c r="J2719" s="923">
        <v>1299.4591061348315</v>
      </c>
      <c r="K2719" s="922">
        <v>1</v>
      </c>
      <c r="L2719" s="923">
        <v>1299.4591061348315</v>
      </c>
      <c r="M2719" s="923">
        <f t="shared" si="42"/>
        <v>148.50961212969503</v>
      </c>
    </row>
    <row r="2720" spans="2:13" ht="75">
      <c r="B2720" s="921" t="s">
        <v>987</v>
      </c>
      <c r="C2720" s="921" t="s">
        <v>985</v>
      </c>
      <c r="D2720" s="922" t="s">
        <v>986</v>
      </c>
      <c r="E2720" s="936">
        <v>1</v>
      </c>
      <c r="F2720" s="947">
        <v>44652</v>
      </c>
      <c r="G2720" s="923">
        <v>1485.0961212969503</v>
      </c>
      <c r="H2720" s="929">
        <v>8.3333333333333332E-3</v>
      </c>
      <c r="I2720" s="929">
        <v>0.125</v>
      </c>
      <c r="J2720" s="923">
        <v>1299.4591061348315</v>
      </c>
      <c r="K2720" s="922">
        <v>1</v>
      </c>
      <c r="L2720" s="923">
        <v>1299.4591061348315</v>
      </c>
      <c r="M2720" s="923">
        <f t="shared" si="42"/>
        <v>148.50961212969503</v>
      </c>
    </row>
    <row r="2721" spans="2:13" ht="75">
      <c r="B2721" s="921" t="s">
        <v>987</v>
      </c>
      <c r="C2721" s="921" t="s">
        <v>985</v>
      </c>
      <c r="D2721" s="922" t="s">
        <v>986</v>
      </c>
      <c r="E2721" s="936">
        <v>1</v>
      </c>
      <c r="F2721" s="947">
        <v>44652</v>
      </c>
      <c r="G2721" s="923">
        <v>5940.3844851878011</v>
      </c>
      <c r="H2721" s="929">
        <v>8.3333333333333332E-3</v>
      </c>
      <c r="I2721" s="929">
        <v>0.125</v>
      </c>
      <c r="J2721" s="923">
        <v>5197.8364245393259</v>
      </c>
      <c r="K2721" s="922">
        <v>1</v>
      </c>
      <c r="L2721" s="923">
        <v>5197.8364245393259</v>
      </c>
      <c r="M2721" s="923">
        <f t="shared" si="42"/>
        <v>594.03844851878011</v>
      </c>
    </row>
    <row r="2722" spans="2:13" ht="75">
      <c r="B2722" s="921" t="s">
        <v>989</v>
      </c>
      <c r="C2722" s="921" t="s">
        <v>985</v>
      </c>
      <c r="D2722" s="922" t="s">
        <v>986</v>
      </c>
      <c r="E2722" s="936">
        <v>1</v>
      </c>
      <c r="F2722" s="947">
        <v>44652</v>
      </c>
      <c r="G2722" s="923">
        <v>2559.1030101491242</v>
      </c>
      <c r="H2722" s="929">
        <v>8.3333333333333332E-3</v>
      </c>
      <c r="I2722" s="929">
        <v>0.125</v>
      </c>
      <c r="J2722" s="923">
        <v>2239.2151338804838</v>
      </c>
      <c r="K2722" s="922">
        <v>1</v>
      </c>
      <c r="L2722" s="923">
        <v>2239.2151338804838</v>
      </c>
      <c r="M2722" s="923">
        <f t="shared" si="42"/>
        <v>255.91030101491242</v>
      </c>
    </row>
    <row r="2723" spans="2:13" ht="75">
      <c r="B2723" s="921" t="s">
        <v>989</v>
      </c>
      <c r="C2723" s="921" t="s">
        <v>985</v>
      </c>
      <c r="D2723" s="922" t="s">
        <v>986</v>
      </c>
      <c r="E2723" s="936">
        <v>1</v>
      </c>
      <c r="F2723" s="947">
        <v>44652</v>
      </c>
      <c r="G2723" s="923">
        <v>2559.1030101491242</v>
      </c>
      <c r="H2723" s="929">
        <v>8.3333333333333332E-3</v>
      </c>
      <c r="I2723" s="929">
        <v>0.125</v>
      </c>
      <c r="J2723" s="923">
        <v>2239.2151338804838</v>
      </c>
      <c r="K2723" s="922">
        <v>1</v>
      </c>
      <c r="L2723" s="923">
        <v>2239.2151338804838</v>
      </c>
      <c r="M2723" s="923">
        <f t="shared" si="42"/>
        <v>255.91030101491242</v>
      </c>
    </row>
    <row r="2724" spans="2:13" ht="75">
      <c r="B2724" s="921" t="s">
        <v>988</v>
      </c>
      <c r="C2724" s="921" t="s">
        <v>985</v>
      </c>
      <c r="D2724" s="922" t="s">
        <v>986</v>
      </c>
      <c r="E2724" s="936">
        <v>1</v>
      </c>
      <c r="F2724" s="947">
        <v>44652</v>
      </c>
      <c r="G2724" s="923">
        <v>26788.233604609271</v>
      </c>
      <c r="H2724" s="929">
        <v>8.3333333333333332E-3</v>
      </c>
      <c r="I2724" s="929">
        <v>0.125</v>
      </c>
      <c r="J2724" s="923">
        <v>23439.704404033113</v>
      </c>
      <c r="K2724" s="922">
        <v>1</v>
      </c>
      <c r="L2724" s="923">
        <v>23439.704404033113</v>
      </c>
      <c r="M2724" s="923">
        <f t="shared" si="42"/>
        <v>2678.8233604609272</v>
      </c>
    </row>
    <row r="2725" spans="2:13" ht="75">
      <c r="B2725" s="921" t="s">
        <v>988</v>
      </c>
      <c r="C2725" s="921" t="s">
        <v>985</v>
      </c>
      <c r="D2725" s="922" t="s">
        <v>986</v>
      </c>
      <c r="E2725" s="936">
        <v>1</v>
      </c>
      <c r="F2725" s="947">
        <v>44652</v>
      </c>
      <c r="G2725" s="923">
        <v>29187.179897559356</v>
      </c>
      <c r="H2725" s="929">
        <v>8.3333333333333332E-3</v>
      </c>
      <c r="I2725" s="929">
        <v>0.125</v>
      </c>
      <c r="J2725" s="923">
        <v>25538.782410364438</v>
      </c>
      <c r="K2725" s="922">
        <v>1</v>
      </c>
      <c r="L2725" s="923">
        <v>25538.782410364438</v>
      </c>
      <c r="M2725" s="923">
        <f t="shared" si="42"/>
        <v>2918.7179897559358</v>
      </c>
    </row>
    <row r="2726" spans="2:13" ht="75">
      <c r="B2726" s="921" t="s">
        <v>988</v>
      </c>
      <c r="C2726" s="921" t="s">
        <v>985</v>
      </c>
      <c r="D2726" s="922" t="s">
        <v>986</v>
      </c>
      <c r="E2726" s="936">
        <v>1</v>
      </c>
      <c r="F2726" s="947">
        <v>44652</v>
      </c>
      <c r="G2726" s="923">
        <v>68050.109843350714</v>
      </c>
      <c r="H2726" s="929">
        <v>8.3333333333333332E-3</v>
      </c>
      <c r="I2726" s="929">
        <v>0.125</v>
      </c>
      <c r="J2726" s="923">
        <v>59543.846112931875</v>
      </c>
      <c r="K2726" s="922">
        <v>1</v>
      </c>
      <c r="L2726" s="923">
        <v>59543.846112931875</v>
      </c>
      <c r="M2726" s="923">
        <f t="shared" si="42"/>
        <v>6805.010984335072</v>
      </c>
    </row>
    <row r="2727" spans="2:13" ht="75">
      <c r="B2727" s="921" t="s">
        <v>988</v>
      </c>
      <c r="C2727" s="921" t="s">
        <v>985</v>
      </c>
      <c r="D2727" s="922" t="s">
        <v>986</v>
      </c>
      <c r="E2727" s="936">
        <v>1</v>
      </c>
      <c r="F2727" s="947">
        <v>44652</v>
      </c>
      <c r="G2727" s="923">
        <v>479.7892585900168</v>
      </c>
      <c r="H2727" s="929">
        <v>8.3333333333333332E-3</v>
      </c>
      <c r="I2727" s="929">
        <v>0.125</v>
      </c>
      <c r="J2727" s="923">
        <v>419.81560126626471</v>
      </c>
      <c r="K2727" s="922">
        <v>1</v>
      </c>
      <c r="L2727" s="923">
        <v>419.81560126626471</v>
      </c>
      <c r="M2727" s="923">
        <f t="shared" si="42"/>
        <v>47.978925859001684</v>
      </c>
    </row>
    <row r="2728" spans="2:13" ht="75">
      <c r="B2728" s="921" t="s">
        <v>988</v>
      </c>
      <c r="C2728" s="921" t="s">
        <v>985</v>
      </c>
      <c r="D2728" s="922" t="s">
        <v>986</v>
      </c>
      <c r="E2728" s="936">
        <v>1</v>
      </c>
      <c r="F2728" s="947">
        <v>44652</v>
      </c>
      <c r="G2728" s="923">
        <v>2159.0516636550756</v>
      </c>
      <c r="H2728" s="929">
        <v>8.3333333333333332E-3</v>
      </c>
      <c r="I2728" s="929">
        <v>0.125</v>
      </c>
      <c r="J2728" s="923">
        <v>1889.1702056981912</v>
      </c>
      <c r="K2728" s="922">
        <v>1</v>
      </c>
      <c r="L2728" s="923">
        <v>1889.1702056981912</v>
      </c>
      <c r="M2728" s="923">
        <f t="shared" si="42"/>
        <v>215.90516636550757</v>
      </c>
    </row>
    <row r="2729" spans="2:13" ht="75">
      <c r="B2729" s="921" t="s">
        <v>988</v>
      </c>
      <c r="C2729" s="921" t="s">
        <v>985</v>
      </c>
      <c r="D2729" s="922" t="s">
        <v>986</v>
      </c>
      <c r="E2729" s="936">
        <v>1</v>
      </c>
      <c r="F2729" s="947">
        <v>44652</v>
      </c>
      <c r="G2729" s="923">
        <v>1999.1219107917366</v>
      </c>
      <c r="H2729" s="929">
        <v>8.3333333333333332E-3</v>
      </c>
      <c r="I2729" s="929">
        <v>0.125</v>
      </c>
      <c r="J2729" s="923">
        <v>1749.2316719427695</v>
      </c>
      <c r="K2729" s="922">
        <v>1</v>
      </c>
      <c r="L2729" s="923">
        <v>1749.2316719427695</v>
      </c>
      <c r="M2729" s="923">
        <f t="shared" si="42"/>
        <v>199.91219107917368</v>
      </c>
    </row>
    <row r="2730" spans="2:13" ht="75">
      <c r="B2730" s="921" t="s">
        <v>984</v>
      </c>
      <c r="C2730" s="921" t="s">
        <v>985</v>
      </c>
      <c r="D2730" s="922" t="s">
        <v>986</v>
      </c>
      <c r="E2730" s="936">
        <v>1</v>
      </c>
      <c r="F2730" s="947">
        <v>44652</v>
      </c>
      <c r="G2730" s="923">
        <v>456.60349305277197</v>
      </c>
      <c r="H2730" s="929">
        <v>8.3333333333333332E-3</v>
      </c>
      <c r="I2730" s="929">
        <v>0.125</v>
      </c>
      <c r="J2730" s="923">
        <v>399.52805642117545</v>
      </c>
      <c r="K2730" s="922">
        <v>1</v>
      </c>
      <c r="L2730" s="923">
        <v>399.52805642117545</v>
      </c>
      <c r="M2730" s="923">
        <f t="shared" si="42"/>
        <v>45.660349305277201</v>
      </c>
    </row>
    <row r="2731" spans="2:13" ht="75">
      <c r="B2731" s="921" t="s">
        <v>984</v>
      </c>
      <c r="C2731" s="921" t="s">
        <v>985</v>
      </c>
      <c r="D2731" s="922" t="s">
        <v>986</v>
      </c>
      <c r="E2731" s="936">
        <v>1</v>
      </c>
      <c r="F2731" s="947">
        <v>44652</v>
      </c>
      <c r="G2731" s="923">
        <v>913.20698610554393</v>
      </c>
      <c r="H2731" s="929">
        <v>8.3333333333333332E-3</v>
      </c>
      <c r="I2731" s="929">
        <v>0.125</v>
      </c>
      <c r="J2731" s="923">
        <v>799.0561128423509</v>
      </c>
      <c r="K2731" s="922">
        <v>1</v>
      </c>
      <c r="L2731" s="923">
        <v>799.0561128423509</v>
      </c>
      <c r="M2731" s="923">
        <f t="shared" si="42"/>
        <v>91.320698610554402</v>
      </c>
    </row>
    <row r="2732" spans="2:13" ht="75">
      <c r="B2732" s="921" t="s">
        <v>988</v>
      </c>
      <c r="C2732" s="921" t="s">
        <v>985</v>
      </c>
      <c r="D2732" s="922" t="s">
        <v>986</v>
      </c>
      <c r="E2732" s="936">
        <v>1</v>
      </c>
      <c r="F2732" s="947">
        <v>44652</v>
      </c>
      <c r="G2732" s="923">
        <v>6317.225238101888</v>
      </c>
      <c r="H2732" s="929">
        <v>8.3333333333333332E-3</v>
      </c>
      <c r="I2732" s="929">
        <v>0.125</v>
      </c>
      <c r="J2732" s="923">
        <v>5527.5720833391515</v>
      </c>
      <c r="K2732" s="922">
        <v>1</v>
      </c>
      <c r="L2732" s="923">
        <v>5527.5720833391515</v>
      </c>
      <c r="M2732" s="923">
        <f t="shared" si="42"/>
        <v>631.72252381018882</v>
      </c>
    </row>
    <row r="2733" spans="2:13" ht="75">
      <c r="B2733" s="921" t="s">
        <v>988</v>
      </c>
      <c r="C2733" s="921" t="s">
        <v>985</v>
      </c>
      <c r="D2733" s="922" t="s">
        <v>986</v>
      </c>
      <c r="E2733" s="936">
        <v>1</v>
      </c>
      <c r="F2733" s="947">
        <v>44652</v>
      </c>
      <c r="G2733" s="923">
        <v>13833.923622678818</v>
      </c>
      <c r="H2733" s="929">
        <v>8.3333333333333332E-3</v>
      </c>
      <c r="I2733" s="929">
        <v>0.125</v>
      </c>
      <c r="J2733" s="923">
        <v>12104.683169843966</v>
      </c>
      <c r="K2733" s="922">
        <v>1</v>
      </c>
      <c r="L2733" s="923">
        <v>12104.683169843966</v>
      </c>
      <c r="M2733" s="923">
        <f t="shared" si="42"/>
        <v>1383.3923622678819</v>
      </c>
    </row>
    <row r="2734" spans="2:13" ht="75">
      <c r="B2734" s="921" t="s">
        <v>988</v>
      </c>
      <c r="C2734" s="921" t="s">
        <v>985</v>
      </c>
      <c r="D2734" s="922" t="s">
        <v>986</v>
      </c>
      <c r="E2734" s="936">
        <v>1</v>
      </c>
      <c r="F2734" s="947">
        <v>44652</v>
      </c>
      <c r="G2734" s="923">
        <v>23829.533176637502</v>
      </c>
      <c r="H2734" s="929">
        <v>8.3333333333333332E-3</v>
      </c>
      <c r="I2734" s="929">
        <v>0.125</v>
      </c>
      <c r="J2734" s="923">
        <v>20850.841529557816</v>
      </c>
      <c r="K2734" s="922">
        <v>1</v>
      </c>
      <c r="L2734" s="923">
        <v>20850.841529557816</v>
      </c>
      <c r="M2734" s="923">
        <f t="shared" si="42"/>
        <v>2382.9533176637501</v>
      </c>
    </row>
    <row r="2735" spans="2:13" ht="75">
      <c r="B2735" s="921" t="s">
        <v>984</v>
      </c>
      <c r="C2735" s="921" t="s">
        <v>985</v>
      </c>
      <c r="D2735" s="922" t="s">
        <v>986</v>
      </c>
      <c r="E2735" s="936">
        <v>1</v>
      </c>
      <c r="F2735" s="947">
        <v>44743</v>
      </c>
      <c r="G2735" s="923">
        <v>1826.4139722110879</v>
      </c>
      <c r="H2735" s="929">
        <v>8.3333333333333332E-3</v>
      </c>
      <c r="I2735" s="929">
        <v>0.1</v>
      </c>
      <c r="J2735" s="923">
        <v>1643.7725749899791</v>
      </c>
      <c r="K2735" s="922">
        <v>1</v>
      </c>
      <c r="L2735" s="923">
        <v>1643.7725749899791</v>
      </c>
      <c r="M2735" s="923">
        <f t="shared" si="42"/>
        <v>182.6413972211088</v>
      </c>
    </row>
    <row r="2736" spans="2:13" ht="75">
      <c r="B2736" s="921" t="s">
        <v>984</v>
      </c>
      <c r="C2736" s="921" t="s">
        <v>985</v>
      </c>
      <c r="D2736" s="922" t="s">
        <v>986</v>
      </c>
      <c r="E2736" s="936">
        <v>1</v>
      </c>
      <c r="F2736" s="947">
        <v>44743</v>
      </c>
      <c r="G2736" s="923">
        <v>6392.4489027388072</v>
      </c>
      <c r="H2736" s="929">
        <v>8.3333333333333332E-3</v>
      </c>
      <c r="I2736" s="929">
        <v>0.1</v>
      </c>
      <c r="J2736" s="923">
        <v>5753.2040124649266</v>
      </c>
      <c r="K2736" s="922">
        <v>1</v>
      </c>
      <c r="L2736" s="923">
        <v>5753.2040124649266</v>
      </c>
      <c r="M2736" s="923">
        <f t="shared" si="42"/>
        <v>639.24489027388074</v>
      </c>
    </row>
    <row r="2737" spans="2:13" ht="75">
      <c r="B2737" s="921" t="s">
        <v>984</v>
      </c>
      <c r="C2737" s="921" t="s">
        <v>985</v>
      </c>
      <c r="D2737" s="922" t="s">
        <v>986</v>
      </c>
      <c r="E2737" s="936">
        <v>1</v>
      </c>
      <c r="F2737" s="947">
        <v>44743</v>
      </c>
      <c r="G2737" s="923">
        <v>456.60349305277197</v>
      </c>
      <c r="H2737" s="929">
        <v>8.3333333333333332E-3</v>
      </c>
      <c r="I2737" s="929">
        <v>0.1</v>
      </c>
      <c r="J2737" s="923">
        <v>410.94314374749479</v>
      </c>
      <c r="K2737" s="922">
        <v>1</v>
      </c>
      <c r="L2737" s="923">
        <v>410.94314374749479</v>
      </c>
      <c r="M2737" s="923">
        <f t="shared" si="42"/>
        <v>45.660349305277201</v>
      </c>
    </row>
    <row r="2738" spans="2:13" ht="75">
      <c r="B2738" s="921" t="s">
        <v>987</v>
      </c>
      <c r="C2738" s="921" t="s">
        <v>985</v>
      </c>
      <c r="D2738" s="922" t="s">
        <v>986</v>
      </c>
      <c r="E2738" s="936">
        <v>1</v>
      </c>
      <c r="F2738" s="947">
        <v>44743</v>
      </c>
      <c r="G2738" s="923">
        <v>2970.1922425939006</v>
      </c>
      <c r="H2738" s="929">
        <v>8.3333333333333332E-3</v>
      </c>
      <c r="I2738" s="929">
        <v>0.1</v>
      </c>
      <c r="J2738" s="923">
        <v>2673.1730183345107</v>
      </c>
      <c r="K2738" s="922">
        <v>1</v>
      </c>
      <c r="L2738" s="923">
        <v>2673.1730183345107</v>
      </c>
      <c r="M2738" s="923">
        <f t="shared" si="42"/>
        <v>297.01922425939006</v>
      </c>
    </row>
    <row r="2739" spans="2:13" ht="75">
      <c r="B2739" s="921" t="s">
        <v>987</v>
      </c>
      <c r="C2739" s="921" t="s">
        <v>985</v>
      </c>
      <c r="D2739" s="922" t="s">
        <v>986</v>
      </c>
      <c r="E2739" s="936">
        <v>1</v>
      </c>
      <c r="F2739" s="947">
        <v>44743</v>
      </c>
      <c r="G2739" s="923">
        <v>41582.691396314607</v>
      </c>
      <c r="H2739" s="929">
        <v>8.3333333333333332E-3</v>
      </c>
      <c r="I2739" s="929">
        <v>0.1</v>
      </c>
      <c r="J2739" s="923">
        <v>37424.422256683145</v>
      </c>
      <c r="K2739" s="922">
        <v>1</v>
      </c>
      <c r="L2739" s="923">
        <v>37424.422256683145</v>
      </c>
      <c r="M2739" s="923">
        <f t="shared" si="42"/>
        <v>4158.2691396314613</v>
      </c>
    </row>
    <row r="2740" spans="2:13" ht="75">
      <c r="B2740" s="921" t="s">
        <v>987</v>
      </c>
      <c r="C2740" s="921" t="s">
        <v>985</v>
      </c>
      <c r="D2740" s="922" t="s">
        <v>986</v>
      </c>
      <c r="E2740" s="936">
        <v>1</v>
      </c>
      <c r="F2740" s="947">
        <v>44743</v>
      </c>
      <c r="G2740" s="923">
        <v>4455.2883638908506</v>
      </c>
      <c r="H2740" s="929">
        <v>8.3333333333333332E-3</v>
      </c>
      <c r="I2740" s="929">
        <v>0.1</v>
      </c>
      <c r="J2740" s="923">
        <v>4009.7595275017657</v>
      </c>
      <c r="K2740" s="922">
        <v>1</v>
      </c>
      <c r="L2740" s="923">
        <v>4009.7595275017657</v>
      </c>
      <c r="M2740" s="923">
        <f t="shared" si="42"/>
        <v>445.52883638908509</v>
      </c>
    </row>
    <row r="2741" spans="2:13" ht="75">
      <c r="B2741" s="921" t="s">
        <v>989</v>
      </c>
      <c r="C2741" s="921" t="s">
        <v>985</v>
      </c>
      <c r="D2741" s="922" t="s">
        <v>986</v>
      </c>
      <c r="E2741" s="936">
        <v>1</v>
      </c>
      <c r="F2741" s="947">
        <v>44743</v>
      </c>
      <c r="G2741" s="923">
        <v>2559.1030101491242</v>
      </c>
      <c r="H2741" s="929">
        <v>8.3333333333333332E-3</v>
      </c>
      <c r="I2741" s="929">
        <v>0.1</v>
      </c>
      <c r="J2741" s="923">
        <v>2303.1927091342118</v>
      </c>
      <c r="K2741" s="922">
        <v>1</v>
      </c>
      <c r="L2741" s="923">
        <v>2303.1927091342118</v>
      </c>
      <c r="M2741" s="923">
        <f t="shared" si="42"/>
        <v>255.91030101491242</v>
      </c>
    </row>
    <row r="2742" spans="2:13" ht="75">
      <c r="B2742" s="921" t="s">
        <v>989</v>
      </c>
      <c r="C2742" s="921" t="s">
        <v>985</v>
      </c>
      <c r="D2742" s="922" t="s">
        <v>986</v>
      </c>
      <c r="E2742" s="936">
        <v>1</v>
      </c>
      <c r="F2742" s="947">
        <v>44743</v>
      </c>
      <c r="G2742" s="923">
        <v>5118.2060202982484</v>
      </c>
      <c r="H2742" s="929">
        <v>8.3333333333333332E-3</v>
      </c>
      <c r="I2742" s="929">
        <v>0.1</v>
      </c>
      <c r="J2742" s="923">
        <v>4606.3854182684236</v>
      </c>
      <c r="K2742" s="922">
        <v>1</v>
      </c>
      <c r="L2742" s="923">
        <v>4606.3854182684236</v>
      </c>
      <c r="M2742" s="923">
        <f t="shared" si="42"/>
        <v>511.82060202982484</v>
      </c>
    </row>
    <row r="2743" spans="2:13" ht="75">
      <c r="B2743" s="921" t="s">
        <v>990</v>
      </c>
      <c r="C2743" s="921" t="s">
        <v>985</v>
      </c>
      <c r="D2743" s="922" t="s">
        <v>986</v>
      </c>
      <c r="E2743" s="936">
        <v>1</v>
      </c>
      <c r="F2743" s="947">
        <v>44743</v>
      </c>
      <c r="G2743" s="923">
        <v>8360.9454069303683</v>
      </c>
      <c r="H2743" s="929">
        <v>8.3333333333333332E-3</v>
      </c>
      <c r="I2743" s="929">
        <v>0.1</v>
      </c>
      <c r="J2743" s="923">
        <v>7524.8508662373315</v>
      </c>
      <c r="K2743" s="922">
        <v>1</v>
      </c>
      <c r="L2743" s="923">
        <v>7524.8508662373315</v>
      </c>
      <c r="M2743" s="923">
        <f t="shared" si="42"/>
        <v>836.09454069303683</v>
      </c>
    </row>
    <row r="2744" spans="2:13" ht="75">
      <c r="B2744" s="921" t="s">
        <v>988</v>
      </c>
      <c r="C2744" s="921" t="s">
        <v>985</v>
      </c>
      <c r="D2744" s="922" t="s">
        <v>986</v>
      </c>
      <c r="E2744" s="936">
        <v>1</v>
      </c>
      <c r="F2744" s="947">
        <v>44743</v>
      </c>
      <c r="G2744" s="923">
        <v>10555.363688980369</v>
      </c>
      <c r="H2744" s="929">
        <v>8.3333333333333332E-3</v>
      </c>
      <c r="I2744" s="929">
        <v>0.1</v>
      </c>
      <c r="J2744" s="923">
        <v>9499.8273200823314</v>
      </c>
      <c r="K2744" s="922">
        <v>1</v>
      </c>
      <c r="L2744" s="923">
        <v>9499.8273200823314</v>
      </c>
      <c r="M2744" s="923">
        <f t="shared" si="42"/>
        <v>1055.5363688980369</v>
      </c>
    </row>
    <row r="2745" spans="2:13" ht="75">
      <c r="B2745" s="921" t="s">
        <v>988</v>
      </c>
      <c r="C2745" s="921" t="s">
        <v>985</v>
      </c>
      <c r="D2745" s="922" t="s">
        <v>986</v>
      </c>
      <c r="E2745" s="936">
        <v>1</v>
      </c>
      <c r="F2745" s="947">
        <v>44743</v>
      </c>
      <c r="G2745" s="923">
        <v>16072.940162765562</v>
      </c>
      <c r="H2745" s="929">
        <v>8.3333333333333332E-3</v>
      </c>
      <c r="I2745" s="929">
        <v>0.1</v>
      </c>
      <c r="J2745" s="923">
        <v>14465.646146489005</v>
      </c>
      <c r="K2745" s="922">
        <v>1</v>
      </c>
      <c r="L2745" s="923">
        <v>14465.646146489005</v>
      </c>
      <c r="M2745" s="923">
        <f t="shared" si="42"/>
        <v>1607.2940162765562</v>
      </c>
    </row>
    <row r="2746" spans="2:13" ht="75">
      <c r="B2746" s="921" t="s">
        <v>988</v>
      </c>
      <c r="C2746" s="921" t="s">
        <v>985</v>
      </c>
      <c r="D2746" s="922" t="s">
        <v>986</v>
      </c>
      <c r="E2746" s="936">
        <v>1</v>
      </c>
      <c r="F2746" s="947">
        <v>44743</v>
      </c>
      <c r="G2746" s="923">
        <v>2878.7355515401009</v>
      </c>
      <c r="H2746" s="929">
        <v>8.3333333333333332E-3</v>
      </c>
      <c r="I2746" s="929">
        <v>0.1</v>
      </c>
      <c r="J2746" s="923">
        <v>2590.8619963860911</v>
      </c>
      <c r="K2746" s="922">
        <v>1</v>
      </c>
      <c r="L2746" s="923">
        <v>2590.8619963860911</v>
      </c>
      <c r="M2746" s="923">
        <f t="shared" si="42"/>
        <v>287.87355515401009</v>
      </c>
    </row>
    <row r="2747" spans="2:13" ht="75">
      <c r="B2747" s="921" t="s">
        <v>984</v>
      </c>
      <c r="C2747" s="921" t="s">
        <v>985</v>
      </c>
      <c r="D2747" s="922" t="s">
        <v>986</v>
      </c>
      <c r="E2747" s="936">
        <v>1</v>
      </c>
      <c r="F2747" s="947">
        <v>44743</v>
      </c>
      <c r="G2747" s="923">
        <v>456.60349305277197</v>
      </c>
      <c r="H2747" s="929">
        <v>8.3333333333333332E-3</v>
      </c>
      <c r="I2747" s="929">
        <v>0.1</v>
      </c>
      <c r="J2747" s="923">
        <v>410.94314374749479</v>
      </c>
      <c r="K2747" s="922">
        <v>1</v>
      </c>
      <c r="L2747" s="923">
        <v>410.94314374749479</v>
      </c>
      <c r="M2747" s="923">
        <f t="shared" si="42"/>
        <v>45.660349305277201</v>
      </c>
    </row>
    <row r="2748" spans="2:13" ht="75">
      <c r="B2748" s="921" t="s">
        <v>988</v>
      </c>
      <c r="C2748" s="921" t="s">
        <v>985</v>
      </c>
      <c r="D2748" s="922" t="s">
        <v>986</v>
      </c>
      <c r="E2748" s="936">
        <v>1</v>
      </c>
      <c r="F2748" s="947">
        <v>44743</v>
      </c>
      <c r="G2748" s="923">
        <v>239.8946292950084</v>
      </c>
      <c r="H2748" s="929">
        <v>8.3333333333333332E-3</v>
      </c>
      <c r="I2748" s="929">
        <v>0.1</v>
      </c>
      <c r="J2748" s="923">
        <v>215.90516636550757</v>
      </c>
      <c r="K2748" s="922">
        <v>1</v>
      </c>
      <c r="L2748" s="923">
        <v>215.90516636550757</v>
      </c>
      <c r="M2748" s="923">
        <f t="shared" si="42"/>
        <v>23.989462929500842</v>
      </c>
    </row>
    <row r="2749" spans="2:13" ht="75">
      <c r="B2749" s="921" t="s">
        <v>988</v>
      </c>
      <c r="C2749" s="921" t="s">
        <v>985</v>
      </c>
      <c r="D2749" s="922" t="s">
        <v>986</v>
      </c>
      <c r="E2749" s="936">
        <v>1</v>
      </c>
      <c r="F2749" s="947">
        <v>44743</v>
      </c>
      <c r="G2749" s="923">
        <v>79.964876431669467</v>
      </c>
      <c r="H2749" s="929">
        <v>8.3333333333333332E-3</v>
      </c>
      <c r="I2749" s="929">
        <v>0.1</v>
      </c>
      <c r="J2749" s="923">
        <v>71.968388788502523</v>
      </c>
      <c r="K2749" s="922">
        <v>1</v>
      </c>
      <c r="L2749" s="923">
        <v>71.968388788502523</v>
      </c>
      <c r="M2749" s="923">
        <f t="shared" si="42"/>
        <v>7.9964876431669474</v>
      </c>
    </row>
    <row r="2750" spans="2:13" ht="75">
      <c r="B2750" s="921" t="s">
        <v>988</v>
      </c>
      <c r="C2750" s="921" t="s">
        <v>985</v>
      </c>
      <c r="D2750" s="922" t="s">
        <v>986</v>
      </c>
      <c r="E2750" s="936">
        <v>1</v>
      </c>
      <c r="F2750" s="947">
        <v>44743</v>
      </c>
      <c r="G2750" s="923">
        <v>2079.0867872234062</v>
      </c>
      <c r="H2750" s="929">
        <v>8.3333333333333332E-3</v>
      </c>
      <c r="I2750" s="929">
        <v>0.1</v>
      </c>
      <c r="J2750" s="923">
        <v>1871.1781085010655</v>
      </c>
      <c r="K2750" s="922">
        <v>1</v>
      </c>
      <c r="L2750" s="923">
        <v>1871.1781085010655</v>
      </c>
      <c r="M2750" s="923">
        <f t="shared" si="42"/>
        <v>207.90867872234062</v>
      </c>
    </row>
    <row r="2751" spans="2:13" ht="75">
      <c r="B2751" s="921" t="s">
        <v>988</v>
      </c>
      <c r="C2751" s="921" t="s">
        <v>985</v>
      </c>
      <c r="D2751" s="922" t="s">
        <v>986</v>
      </c>
      <c r="E2751" s="936">
        <v>1</v>
      </c>
      <c r="F2751" s="947">
        <v>44743</v>
      </c>
      <c r="G2751" s="923">
        <v>2239.016540086745</v>
      </c>
      <c r="H2751" s="929">
        <v>8.3333333333333332E-3</v>
      </c>
      <c r="I2751" s="929">
        <v>0.1</v>
      </c>
      <c r="J2751" s="923">
        <v>2015.1148860780704</v>
      </c>
      <c r="K2751" s="922">
        <v>1</v>
      </c>
      <c r="L2751" s="923">
        <v>2015.1148860780704</v>
      </c>
      <c r="M2751" s="923">
        <f t="shared" si="42"/>
        <v>223.90165400867451</v>
      </c>
    </row>
    <row r="2752" spans="2:13" ht="75">
      <c r="B2752" s="921" t="s">
        <v>988</v>
      </c>
      <c r="C2752" s="921" t="s">
        <v>985</v>
      </c>
      <c r="D2752" s="922" t="s">
        <v>986</v>
      </c>
      <c r="E2752" s="936">
        <v>1</v>
      </c>
      <c r="F2752" s="947">
        <v>44743</v>
      </c>
      <c r="G2752" s="923">
        <v>11115.117824002056</v>
      </c>
      <c r="H2752" s="929">
        <v>8.3333333333333332E-3</v>
      </c>
      <c r="I2752" s="929">
        <v>0.1</v>
      </c>
      <c r="J2752" s="923">
        <v>10003.60604160185</v>
      </c>
      <c r="K2752" s="922">
        <v>1</v>
      </c>
      <c r="L2752" s="923">
        <v>10003.60604160185</v>
      </c>
      <c r="M2752" s="923">
        <f t="shared" si="42"/>
        <v>1111.5117824002057</v>
      </c>
    </row>
    <row r="2753" spans="2:13" ht="75">
      <c r="B2753" s="921" t="s">
        <v>984</v>
      </c>
      <c r="C2753" s="921" t="s">
        <v>985</v>
      </c>
      <c r="D2753" s="922" t="s">
        <v>986</v>
      </c>
      <c r="E2753" s="936">
        <v>1</v>
      </c>
      <c r="F2753" s="947">
        <v>44743</v>
      </c>
      <c r="G2753" s="923">
        <v>913.20698610554393</v>
      </c>
      <c r="H2753" s="929">
        <v>8.3333333333333332E-3</v>
      </c>
      <c r="I2753" s="929">
        <v>0.1</v>
      </c>
      <c r="J2753" s="923">
        <v>821.88628749498957</v>
      </c>
      <c r="K2753" s="922">
        <v>1</v>
      </c>
      <c r="L2753" s="923">
        <v>821.88628749498957</v>
      </c>
      <c r="M2753" s="923">
        <f t="shared" si="42"/>
        <v>91.320698610554402</v>
      </c>
    </row>
    <row r="2754" spans="2:13" ht="75">
      <c r="B2754" s="921" t="s">
        <v>984</v>
      </c>
      <c r="C2754" s="921" t="s">
        <v>985</v>
      </c>
      <c r="D2754" s="922" t="s">
        <v>986</v>
      </c>
      <c r="E2754" s="936">
        <v>1</v>
      </c>
      <c r="F2754" s="947">
        <v>44743</v>
      </c>
      <c r="G2754" s="923">
        <v>456.60349305277197</v>
      </c>
      <c r="H2754" s="929">
        <v>8.3333333333333332E-3</v>
      </c>
      <c r="I2754" s="929">
        <v>0.1</v>
      </c>
      <c r="J2754" s="923">
        <v>410.94314374749479</v>
      </c>
      <c r="K2754" s="922">
        <v>1</v>
      </c>
      <c r="L2754" s="923">
        <v>410.94314374749479</v>
      </c>
      <c r="M2754" s="923">
        <f t="shared" si="42"/>
        <v>45.660349305277201</v>
      </c>
    </row>
    <row r="2755" spans="2:13" ht="75">
      <c r="B2755" s="921" t="s">
        <v>987</v>
      </c>
      <c r="C2755" s="921" t="s">
        <v>985</v>
      </c>
      <c r="D2755" s="922" t="s">
        <v>986</v>
      </c>
      <c r="E2755" s="936">
        <v>1</v>
      </c>
      <c r="F2755" s="947">
        <v>44743</v>
      </c>
      <c r="G2755" s="923">
        <v>2970.1922425939006</v>
      </c>
      <c r="H2755" s="929">
        <v>8.3333333333333332E-3</v>
      </c>
      <c r="I2755" s="929">
        <v>0.1</v>
      </c>
      <c r="J2755" s="923">
        <v>2673.1730183345107</v>
      </c>
      <c r="K2755" s="922">
        <v>1</v>
      </c>
      <c r="L2755" s="923">
        <v>2673.1730183345107</v>
      </c>
      <c r="M2755" s="923">
        <f t="shared" si="42"/>
        <v>297.01922425939006</v>
      </c>
    </row>
    <row r="2756" spans="2:13" ht="75">
      <c r="B2756" s="921" t="s">
        <v>988</v>
      </c>
      <c r="C2756" s="921" t="s">
        <v>985</v>
      </c>
      <c r="D2756" s="922" t="s">
        <v>986</v>
      </c>
      <c r="E2756" s="936">
        <v>1</v>
      </c>
      <c r="F2756" s="947">
        <v>44743</v>
      </c>
      <c r="G2756" s="923">
        <v>639.71901145335573</v>
      </c>
      <c r="H2756" s="929">
        <v>8.3333333333333332E-3</v>
      </c>
      <c r="I2756" s="929">
        <v>0.1</v>
      </c>
      <c r="J2756" s="923">
        <v>575.74711030802018</v>
      </c>
      <c r="K2756" s="922">
        <v>1</v>
      </c>
      <c r="L2756" s="923">
        <v>575.74711030802018</v>
      </c>
      <c r="M2756" s="923">
        <f t="shared" si="42"/>
        <v>63.971901145335579</v>
      </c>
    </row>
    <row r="2757" spans="2:13" ht="75">
      <c r="B2757" s="921" t="s">
        <v>988</v>
      </c>
      <c r="C2757" s="921" t="s">
        <v>985</v>
      </c>
      <c r="D2757" s="922" t="s">
        <v>986</v>
      </c>
      <c r="E2757" s="936">
        <v>1</v>
      </c>
      <c r="F2757" s="947">
        <v>44743</v>
      </c>
      <c r="G2757" s="923">
        <v>319.85950572667787</v>
      </c>
      <c r="H2757" s="929">
        <v>8.3333333333333332E-3</v>
      </c>
      <c r="I2757" s="929">
        <v>0.1</v>
      </c>
      <c r="J2757" s="923">
        <v>287.87355515401009</v>
      </c>
      <c r="K2757" s="922">
        <v>1</v>
      </c>
      <c r="L2757" s="923">
        <v>287.87355515401009</v>
      </c>
      <c r="M2757" s="923">
        <f t="shared" si="42"/>
        <v>31.98595057266779</v>
      </c>
    </row>
    <row r="2758" spans="2:13" ht="75">
      <c r="B2758" s="921" t="s">
        <v>988</v>
      </c>
      <c r="C2758" s="921" t="s">
        <v>985</v>
      </c>
      <c r="D2758" s="922" t="s">
        <v>986</v>
      </c>
      <c r="E2758" s="936">
        <v>1</v>
      </c>
      <c r="F2758" s="947">
        <v>44743</v>
      </c>
      <c r="G2758" s="923">
        <v>159.92975286333893</v>
      </c>
      <c r="H2758" s="929">
        <v>8.3333333333333332E-3</v>
      </c>
      <c r="I2758" s="929">
        <v>0.1</v>
      </c>
      <c r="J2758" s="923">
        <v>143.93677757700505</v>
      </c>
      <c r="K2758" s="922">
        <v>1</v>
      </c>
      <c r="L2758" s="923">
        <v>143.93677757700505</v>
      </c>
      <c r="M2758" s="923">
        <f t="shared" si="42"/>
        <v>15.992975286333895</v>
      </c>
    </row>
    <row r="2759" spans="2:13" ht="75">
      <c r="B2759" s="921" t="s">
        <v>988</v>
      </c>
      <c r="C2759" s="921" t="s">
        <v>985</v>
      </c>
      <c r="D2759" s="922" t="s">
        <v>986</v>
      </c>
      <c r="E2759" s="936">
        <v>1</v>
      </c>
      <c r="F2759" s="947">
        <v>44743</v>
      </c>
      <c r="G2759" s="923">
        <v>79.964876431669467</v>
      </c>
      <c r="H2759" s="929">
        <v>8.3333333333333332E-3</v>
      </c>
      <c r="I2759" s="929">
        <v>0.1</v>
      </c>
      <c r="J2759" s="923">
        <v>71.968388788502523</v>
      </c>
      <c r="K2759" s="922">
        <v>1</v>
      </c>
      <c r="L2759" s="923">
        <v>71.968388788502523</v>
      </c>
      <c r="M2759" s="923">
        <f t="shared" si="42"/>
        <v>7.9964876431669474</v>
      </c>
    </row>
    <row r="2760" spans="2:13" ht="75">
      <c r="B2760" s="921" t="s">
        <v>984</v>
      </c>
      <c r="C2760" s="921" t="s">
        <v>985</v>
      </c>
      <c r="D2760" s="922" t="s">
        <v>986</v>
      </c>
      <c r="E2760" s="936">
        <v>1</v>
      </c>
      <c r="F2760" s="947">
        <v>44743</v>
      </c>
      <c r="G2760" s="923">
        <v>456.60349305277197</v>
      </c>
      <c r="H2760" s="929">
        <v>8.3333333333333332E-3</v>
      </c>
      <c r="I2760" s="929">
        <v>0.1</v>
      </c>
      <c r="J2760" s="923">
        <v>410.94314374749479</v>
      </c>
      <c r="K2760" s="922">
        <v>1</v>
      </c>
      <c r="L2760" s="923">
        <v>410.94314374749479</v>
      </c>
      <c r="M2760" s="923">
        <f t="shared" si="42"/>
        <v>45.660349305277201</v>
      </c>
    </row>
    <row r="2761" spans="2:13" ht="75">
      <c r="B2761" s="921" t="s">
        <v>989</v>
      </c>
      <c r="C2761" s="921" t="s">
        <v>985</v>
      </c>
      <c r="D2761" s="922" t="s">
        <v>986</v>
      </c>
      <c r="E2761" s="936">
        <v>1</v>
      </c>
      <c r="F2761" s="947">
        <v>44743</v>
      </c>
      <c r="G2761" s="923">
        <v>2559.1030101491242</v>
      </c>
      <c r="H2761" s="929">
        <v>8.3333333333333332E-3</v>
      </c>
      <c r="I2761" s="929">
        <v>0.1</v>
      </c>
      <c r="J2761" s="923">
        <v>2303.1927091342118</v>
      </c>
      <c r="K2761" s="922">
        <v>1</v>
      </c>
      <c r="L2761" s="923">
        <v>2303.1927091342118</v>
      </c>
      <c r="M2761" s="923">
        <f t="shared" si="42"/>
        <v>255.91030101491242</v>
      </c>
    </row>
    <row r="2762" spans="2:13" ht="75">
      <c r="B2762" s="921" t="s">
        <v>988</v>
      </c>
      <c r="C2762" s="921" t="s">
        <v>985</v>
      </c>
      <c r="D2762" s="922" t="s">
        <v>986</v>
      </c>
      <c r="E2762" s="936">
        <v>1</v>
      </c>
      <c r="F2762" s="947">
        <v>44743</v>
      </c>
      <c r="G2762" s="923">
        <v>79.964876431669467</v>
      </c>
      <c r="H2762" s="929">
        <v>8.3333333333333332E-3</v>
      </c>
      <c r="I2762" s="929">
        <v>0.1</v>
      </c>
      <c r="J2762" s="923">
        <v>71.968388788502523</v>
      </c>
      <c r="K2762" s="922">
        <v>1</v>
      </c>
      <c r="L2762" s="923">
        <v>71.968388788502523</v>
      </c>
      <c r="M2762" s="923">
        <f t="shared" si="42"/>
        <v>7.9964876431669474</v>
      </c>
    </row>
    <row r="2763" spans="2:13" ht="75">
      <c r="B2763" s="921" t="s">
        <v>988</v>
      </c>
      <c r="C2763" s="921" t="s">
        <v>985</v>
      </c>
      <c r="D2763" s="922" t="s">
        <v>986</v>
      </c>
      <c r="E2763" s="936">
        <v>1</v>
      </c>
      <c r="F2763" s="947">
        <v>44743</v>
      </c>
      <c r="G2763" s="923">
        <v>3438.489686561787</v>
      </c>
      <c r="H2763" s="929">
        <v>8.3333333333333332E-3</v>
      </c>
      <c r="I2763" s="929">
        <v>0.1</v>
      </c>
      <c r="J2763" s="923">
        <v>3094.6407179056082</v>
      </c>
      <c r="K2763" s="922">
        <v>1</v>
      </c>
      <c r="L2763" s="923">
        <v>3094.6407179056082</v>
      </c>
      <c r="M2763" s="923">
        <f t="shared" ref="M2763:M2826" si="43">IF(L2763=0,"",IF(I2763=100%,0,(H2763*12)*(G2763*E2763*K2763)))</f>
        <v>343.84896865617873</v>
      </c>
    </row>
    <row r="2764" spans="2:13" ht="75">
      <c r="B2764" s="921" t="s">
        <v>988</v>
      </c>
      <c r="C2764" s="921" t="s">
        <v>985</v>
      </c>
      <c r="D2764" s="922" t="s">
        <v>986</v>
      </c>
      <c r="E2764" s="936">
        <v>1</v>
      </c>
      <c r="F2764" s="947">
        <v>44743</v>
      </c>
      <c r="G2764" s="923">
        <v>399.82438215834736</v>
      </c>
      <c r="H2764" s="929">
        <v>8.3333333333333332E-3</v>
      </c>
      <c r="I2764" s="929">
        <v>0.1</v>
      </c>
      <c r="J2764" s="923">
        <v>359.84194394251261</v>
      </c>
      <c r="K2764" s="922">
        <v>1</v>
      </c>
      <c r="L2764" s="923">
        <v>359.84194394251261</v>
      </c>
      <c r="M2764" s="923">
        <f t="shared" si="43"/>
        <v>39.98243821583474</v>
      </c>
    </row>
    <row r="2765" spans="2:13" ht="75">
      <c r="B2765" s="921" t="s">
        <v>988</v>
      </c>
      <c r="C2765" s="921" t="s">
        <v>985</v>
      </c>
      <c r="D2765" s="922" t="s">
        <v>986</v>
      </c>
      <c r="E2765" s="936">
        <v>1</v>
      </c>
      <c r="F2765" s="947">
        <v>44743</v>
      </c>
      <c r="G2765" s="923">
        <v>1279.4380229067115</v>
      </c>
      <c r="H2765" s="929">
        <v>8.3333333333333332E-3</v>
      </c>
      <c r="I2765" s="929">
        <v>0.1</v>
      </c>
      <c r="J2765" s="923">
        <v>1151.4942206160404</v>
      </c>
      <c r="K2765" s="922">
        <v>1</v>
      </c>
      <c r="L2765" s="923">
        <v>1151.4942206160404</v>
      </c>
      <c r="M2765" s="923">
        <f t="shared" si="43"/>
        <v>127.94380229067116</v>
      </c>
    </row>
    <row r="2766" spans="2:13" ht="75">
      <c r="B2766" s="921" t="s">
        <v>984</v>
      </c>
      <c r="C2766" s="921" t="s">
        <v>985</v>
      </c>
      <c r="D2766" s="922" t="s">
        <v>986</v>
      </c>
      <c r="E2766" s="936">
        <v>1</v>
      </c>
      <c r="F2766" s="947">
        <v>44743</v>
      </c>
      <c r="G2766" s="923">
        <v>913.20698610554393</v>
      </c>
      <c r="H2766" s="929">
        <v>8.3333333333333332E-3</v>
      </c>
      <c r="I2766" s="929">
        <v>0.1</v>
      </c>
      <c r="J2766" s="923">
        <v>821.88628749498957</v>
      </c>
      <c r="K2766" s="922">
        <v>1</v>
      </c>
      <c r="L2766" s="923">
        <v>821.88628749498957</v>
      </c>
      <c r="M2766" s="923">
        <f t="shared" si="43"/>
        <v>91.320698610554402</v>
      </c>
    </row>
    <row r="2767" spans="2:13" ht="75">
      <c r="B2767" s="921" t="s">
        <v>984</v>
      </c>
      <c r="C2767" s="921" t="s">
        <v>985</v>
      </c>
      <c r="D2767" s="922" t="s">
        <v>986</v>
      </c>
      <c r="E2767" s="936">
        <v>1</v>
      </c>
      <c r="F2767" s="947">
        <v>44743</v>
      </c>
      <c r="G2767" s="923">
        <v>456.60349305277197</v>
      </c>
      <c r="H2767" s="929">
        <v>8.3333333333333332E-3</v>
      </c>
      <c r="I2767" s="929">
        <v>0.1</v>
      </c>
      <c r="J2767" s="923">
        <v>410.94314374749479</v>
      </c>
      <c r="K2767" s="922">
        <v>1</v>
      </c>
      <c r="L2767" s="923">
        <v>410.94314374749479</v>
      </c>
      <c r="M2767" s="923">
        <f t="shared" si="43"/>
        <v>45.660349305277201</v>
      </c>
    </row>
    <row r="2768" spans="2:13" ht="75">
      <c r="B2768" s="921" t="s">
        <v>988</v>
      </c>
      <c r="C2768" s="921" t="s">
        <v>985</v>
      </c>
      <c r="D2768" s="922" t="s">
        <v>986</v>
      </c>
      <c r="E2768" s="936">
        <v>1</v>
      </c>
      <c r="F2768" s="947">
        <v>44743</v>
      </c>
      <c r="G2768" s="923">
        <v>239.8946292950084</v>
      </c>
      <c r="H2768" s="929">
        <v>8.3333333333333332E-3</v>
      </c>
      <c r="I2768" s="929">
        <v>0.1</v>
      </c>
      <c r="J2768" s="923">
        <v>215.90516636550757</v>
      </c>
      <c r="K2768" s="922">
        <v>1</v>
      </c>
      <c r="L2768" s="923">
        <v>215.90516636550757</v>
      </c>
      <c r="M2768" s="923">
        <f t="shared" si="43"/>
        <v>23.989462929500842</v>
      </c>
    </row>
    <row r="2769" spans="2:13" ht="75">
      <c r="B2769" s="921" t="s">
        <v>988</v>
      </c>
      <c r="C2769" s="921" t="s">
        <v>985</v>
      </c>
      <c r="D2769" s="922" t="s">
        <v>986</v>
      </c>
      <c r="E2769" s="936">
        <v>1</v>
      </c>
      <c r="F2769" s="947">
        <v>44743</v>
      </c>
      <c r="G2769" s="923">
        <v>3278.5599336984483</v>
      </c>
      <c r="H2769" s="929">
        <v>8.3333333333333332E-3</v>
      </c>
      <c r="I2769" s="929">
        <v>0.1</v>
      </c>
      <c r="J2769" s="923">
        <v>2950.7039403286035</v>
      </c>
      <c r="K2769" s="922">
        <v>1</v>
      </c>
      <c r="L2769" s="923">
        <v>2950.7039403286035</v>
      </c>
      <c r="M2769" s="923">
        <f t="shared" si="43"/>
        <v>327.85599336984484</v>
      </c>
    </row>
    <row r="2770" spans="2:13" ht="75">
      <c r="B2770" s="921" t="s">
        <v>988</v>
      </c>
      <c r="C2770" s="921" t="s">
        <v>985</v>
      </c>
      <c r="D2770" s="922" t="s">
        <v>986</v>
      </c>
      <c r="E2770" s="936">
        <v>1</v>
      </c>
      <c r="F2770" s="947">
        <v>44743</v>
      </c>
      <c r="G2770" s="923">
        <v>4557.9979566051597</v>
      </c>
      <c r="H2770" s="929">
        <v>8.3333333333333332E-3</v>
      </c>
      <c r="I2770" s="929">
        <v>0.1</v>
      </c>
      <c r="J2770" s="923">
        <v>4102.1981609446439</v>
      </c>
      <c r="K2770" s="922">
        <v>1</v>
      </c>
      <c r="L2770" s="923">
        <v>4102.1981609446439</v>
      </c>
      <c r="M2770" s="923">
        <f t="shared" si="43"/>
        <v>455.799795660516</v>
      </c>
    </row>
    <row r="2771" spans="2:13" ht="75">
      <c r="B2771" s="921" t="s">
        <v>988</v>
      </c>
      <c r="C2771" s="921" t="s">
        <v>985</v>
      </c>
      <c r="D2771" s="922" t="s">
        <v>986</v>
      </c>
      <c r="E2771" s="936">
        <v>1</v>
      </c>
      <c r="F2771" s="947">
        <v>44743</v>
      </c>
      <c r="G2771" s="923">
        <v>1439.3677757700505</v>
      </c>
      <c r="H2771" s="929">
        <v>8.3333333333333332E-3</v>
      </c>
      <c r="I2771" s="929">
        <v>0.1</v>
      </c>
      <c r="J2771" s="923">
        <v>1295.4309981930455</v>
      </c>
      <c r="K2771" s="922">
        <v>1</v>
      </c>
      <c r="L2771" s="923">
        <v>1295.4309981930455</v>
      </c>
      <c r="M2771" s="923">
        <f t="shared" si="43"/>
        <v>143.93677757700505</v>
      </c>
    </row>
    <row r="2772" spans="2:13" ht="75">
      <c r="B2772" s="921" t="s">
        <v>988</v>
      </c>
      <c r="C2772" s="921" t="s">
        <v>985</v>
      </c>
      <c r="D2772" s="922" t="s">
        <v>986</v>
      </c>
      <c r="E2772" s="936">
        <v>1</v>
      </c>
      <c r="F2772" s="947">
        <v>44743</v>
      </c>
      <c r="G2772" s="923">
        <v>79.964876431669467</v>
      </c>
      <c r="H2772" s="929">
        <v>8.3333333333333332E-3</v>
      </c>
      <c r="I2772" s="929">
        <v>0.1</v>
      </c>
      <c r="J2772" s="923">
        <v>71.968388788502523</v>
      </c>
      <c r="K2772" s="922">
        <v>1</v>
      </c>
      <c r="L2772" s="923">
        <v>71.968388788502523</v>
      </c>
      <c r="M2772" s="923">
        <f t="shared" si="43"/>
        <v>7.9964876431669474</v>
      </c>
    </row>
    <row r="2773" spans="2:13" ht="75">
      <c r="B2773" s="921" t="s">
        <v>984</v>
      </c>
      <c r="C2773" s="921" t="s">
        <v>985</v>
      </c>
      <c r="D2773" s="922" t="s">
        <v>986</v>
      </c>
      <c r="E2773" s="936">
        <v>1</v>
      </c>
      <c r="F2773" s="947">
        <v>44743</v>
      </c>
      <c r="G2773" s="923">
        <v>1826.4139722110879</v>
      </c>
      <c r="H2773" s="929">
        <v>8.3333333333333332E-3</v>
      </c>
      <c r="I2773" s="929">
        <v>0.1</v>
      </c>
      <c r="J2773" s="923">
        <v>1643.7725749899791</v>
      </c>
      <c r="K2773" s="922">
        <v>1</v>
      </c>
      <c r="L2773" s="923">
        <v>1643.7725749899791</v>
      </c>
      <c r="M2773" s="923">
        <f t="shared" si="43"/>
        <v>182.6413972211088</v>
      </c>
    </row>
    <row r="2774" spans="2:13" ht="75">
      <c r="B2774" s="921" t="s">
        <v>987</v>
      </c>
      <c r="C2774" s="921" t="s">
        <v>985</v>
      </c>
      <c r="D2774" s="922" t="s">
        <v>986</v>
      </c>
      <c r="E2774" s="936">
        <v>1</v>
      </c>
      <c r="F2774" s="947">
        <v>44743</v>
      </c>
      <c r="G2774" s="923">
        <v>17821.153455563403</v>
      </c>
      <c r="H2774" s="929">
        <v>8.3333333333333332E-3</v>
      </c>
      <c r="I2774" s="929">
        <v>0.1</v>
      </c>
      <c r="J2774" s="923">
        <v>16039.038110007063</v>
      </c>
      <c r="K2774" s="922">
        <v>1</v>
      </c>
      <c r="L2774" s="923">
        <v>16039.038110007063</v>
      </c>
      <c r="M2774" s="923">
        <f t="shared" si="43"/>
        <v>1782.1153455563403</v>
      </c>
    </row>
    <row r="2775" spans="2:13" ht="75">
      <c r="B2775" s="921" t="s">
        <v>987</v>
      </c>
      <c r="C2775" s="921" t="s">
        <v>985</v>
      </c>
      <c r="D2775" s="922" t="s">
        <v>986</v>
      </c>
      <c r="E2775" s="936">
        <v>1</v>
      </c>
      <c r="F2775" s="947">
        <v>44743</v>
      </c>
      <c r="G2775" s="923">
        <v>8910.5767277817013</v>
      </c>
      <c r="H2775" s="929">
        <v>8.3333333333333332E-3</v>
      </c>
      <c r="I2775" s="929">
        <v>0.1</v>
      </c>
      <c r="J2775" s="923">
        <v>8019.5190550035313</v>
      </c>
      <c r="K2775" s="922">
        <v>1</v>
      </c>
      <c r="L2775" s="923">
        <v>8019.5190550035313</v>
      </c>
      <c r="M2775" s="923">
        <f t="shared" si="43"/>
        <v>891.05767277817017</v>
      </c>
    </row>
    <row r="2776" spans="2:13" ht="75">
      <c r="B2776" s="921" t="s">
        <v>989</v>
      </c>
      <c r="C2776" s="921" t="s">
        <v>985</v>
      </c>
      <c r="D2776" s="922" t="s">
        <v>986</v>
      </c>
      <c r="E2776" s="936">
        <v>1</v>
      </c>
      <c r="F2776" s="947">
        <v>44743</v>
      </c>
      <c r="G2776" s="923">
        <v>2559.1030101491242</v>
      </c>
      <c r="H2776" s="929">
        <v>8.3333333333333332E-3</v>
      </c>
      <c r="I2776" s="929">
        <v>0.1</v>
      </c>
      <c r="J2776" s="923">
        <v>2303.1927091342118</v>
      </c>
      <c r="K2776" s="922">
        <v>1</v>
      </c>
      <c r="L2776" s="923">
        <v>2303.1927091342118</v>
      </c>
      <c r="M2776" s="923">
        <f t="shared" si="43"/>
        <v>255.91030101491242</v>
      </c>
    </row>
    <row r="2777" spans="2:13" ht="75">
      <c r="B2777" s="921" t="s">
        <v>988</v>
      </c>
      <c r="C2777" s="921" t="s">
        <v>985</v>
      </c>
      <c r="D2777" s="922" t="s">
        <v>986</v>
      </c>
      <c r="E2777" s="936">
        <v>1</v>
      </c>
      <c r="F2777" s="947">
        <v>44743</v>
      </c>
      <c r="G2777" s="923">
        <v>1519.3326522017198</v>
      </c>
      <c r="H2777" s="929">
        <v>8.3333333333333332E-3</v>
      </c>
      <c r="I2777" s="929">
        <v>0.1</v>
      </c>
      <c r="J2777" s="923">
        <v>1367.3993869815479</v>
      </c>
      <c r="K2777" s="922">
        <v>1</v>
      </c>
      <c r="L2777" s="923">
        <v>1367.3993869815479</v>
      </c>
      <c r="M2777" s="923">
        <f t="shared" si="43"/>
        <v>151.93326522017199</v>
      </c>
    </row>
    <row r="2778" spans="2:13" ht="75">
      <c r="B2778" s="921" t="s">
        <v>988</v>
      </c>
      <c r="C2778" s="921" t="s">
        <v>985</v>
      </c>
      <c r="D2778" s="922" t="s">
        <v>986</v>
      </c>
      <c r="E2778" s="936">
        <v>1</v>
      </c>
      <c r="F2778" s="947">
        <v>44743</v>
      </c>
      <c r="G2778" s="923">
        <v>1839.1921579283978</v>
      </c>
      <c r="H2778" s="929">
        <v>8.3333333333333332E-3</v>
      </c>
      <c r="I2778" s="929">
        <v>0.1</v>
      </c>
      <c r="J2778" s="923">
        <v>1655.272942135558</v>
      </c>
      <c r="K2778" s="922">
        <v>1</v>
      </c>
      <c r="L2778" s="923">
        <v>1655.272942135558</v>
      </c>
      <c r="M2778" s="923">
        <f t="shared" si="43"/>
        <v>183.91921579283979</v>
      </c>
    </row>
    <row r="2779" spans="2:13" ht="75">
      <c r="B2779" s="921" t="s">
        <v>988</v>
      </c>
      <c r="C2779" s="921" t="s">
        <v>985</v>
      </c>
      <c r="D2779" s="922" t="s">
        <v>986</v>
      </c>
      <c r="E2779" s="936">
        <v>1</v>
      </c>
      <c r="F2779" s="947">
        <v>44743</v>
      </c>
      <c r="G2779" s="923">
        <v>24069.427805932508</v>
      </c>
      <c r="H2779" s="929">
        <v>8.3333333333333332E-3</v>
      </c>
      <c r="I2779" s="929">
        <v>0.1</v>
      </c>
      <c r="J2779" s="923">
        <v>21662.485025339258</v>
      </c>
      <c r="K2779" s="922">
        <v>1</v>
      </c>
      <c r="L2779" s="923">
        <v>21662.485025339258</v>
      </c>
      <c r="M2779" s="923">
        <f t="shared" si="43"/>
        <v>2406.942780593251</v>
      </c>
    </row>
    <row r="2780" spans="2:13" ht="75">
      <c r="B2780" s="921" t="s">
        <v>988</v>
      </c>
      <c r="C2780" s="921" t="s">
        <v>985</v>
      </c>
      <c r="D2780" s="922" t="s">
        <v>986</v>
      </c>
      <c r="E2780" s="936">
        <v>1</v>
      </c>
      <c r="F2780" s="947">
        <v>44743</v>
      </c>
      <c r="G2780" s="923">
        <v>47019.347341821645</v>
      </c>
      <c r="H2780" s="929">
        <v>8.3333333333333332E-3</v>
      </c>
      <c r="I2780" s="929">
        <v>0.1</v>
      </c>
      <c r="J2780" s="923">
        <v>42317.412607639482</v>
      </c>
      <c r="K2780" s="922">
        <v>1</v>
      </c>
      <c r="L2780" s="923">
        <v>42317.412607639482</v>
      </c>
      <c r="M2780" s="923">
        <f t="shared" si="43"/>
        <v>4701.9347341821649</v>
      </c>
    </row>
    <row r="2781" spans="2:13" ht="75">
      <c r="B2781" s="921" t="s">
        <v>988</v>
      </c>
      <c r="C2781" s="921" t="s">
        <v>985</v>
      </c>
      <c r="D2781" s="922" t="s">
        <v>986</v>
      </c>
      <c r="E2781" s="936">
        <v>1</v>
      </c>
      <c r="F2781" s="947">
        <v>44743</v>
      </c>
      <c r="G2781" s="923">
        <v>20391.043490075714</v>
      </c>
      <c r="H2781" s="929">
        <v>8.3333333333333332E-3</v>
      </c>
      <c r="I2781" s="929">
        <v>0.1</v>
      </c>
      <c r="J2781" s="923">
        <v>18351.939141068142</v>
      </c>
      <c r="K2781" s="922">
        <v>1</v>
      </c>
      <c r="L2781" s="923">
        <v>18351.939141068142</v>
      </c>
      <c r="M2781" s="923">
        <f t="shared" si="43"/>
        <v>2039.1043490075715</v>
      </c>
    </row>
    <row r="2782" spans="2:13" ht="75">
      <c r="B2782" s="921" t="s">
        <v>988</v>
      </c>
      <c r="C2782" s="921" t="s">
        <v>985</v>
      </c>
      <c r="D2782" s="922" t="s">
        <v>986</v>
      </c>
      <c r="E2782" s="936">
        <v>1</v>
      </c>
      <c r="F2782" s="947">
        <v>44743</v>
      </c>
      <c r="G2782" s="923">
        <v>479.7892585900168</v>
      </c>
      <c r="H2782" s="929">
        <v>8.3333333333333332E-3</v>
      </c>
      <c r="I2782" s="929">
        <v>0.1</v>
      </c>
      <c r="J2782" s="923">
        <v>431.81033273101514</v>
      </c>
      <c r="K2782" s="922">
        <v>1</v>
      </c>
      <c r="L2782" s="923">
        <v>431.81033273101514</v>
      </c>
      <c r="M2782" s="923">
        <f t="shared" si="43"/>
        <v>47.978925859001684</v>
      </c>
    </row>
    <row r="2783" spans="2:13" ht="75">
      <c r="B2783" s="921" t="s">
        <v>988</v>
      </c>
      <c r="C2783" s="921" t="s">
        <v>985</v>
      </c>
      <c r="D2783" s="922" t="s">
        <v>986</v>
      </c>
      <c r="E2783" s="936">
        <v>1</v>
      </c>
      <c r="F2783" s="947">
        <v>44743</v>
      </c>
      <c r="G2783" s="923">
        <v>559.75413502168624</v>
      </c>
      <c r="H2783" s="929">
        <v>8.3333333333333332E-3</v>
      </c>
      <c r="I2783" s="929">
        <v>0.1</v>
      </c>
      <c r="J2783" s="923">
        <v>503.7787215195176</v>
      </c>
      <c r="K2783" s="922">
        <v>1</v>
      </c>
      <c r="L2783" s="923">
        <v>503.7787215195176</v>
      </c>
      <c r="M2783" s="923">
        <f t="shared" si="43"/>
        <v>55.975413502168628</v>
      </c>
    </row>
    <row r="2784" spans="2:13" ht="75">
      <c r="B2784" s="921" t="s">
        <v>988</v>
      </c>
      <c r="C2784" s="921" t="s">
        <v>985</v>
      </c>
      <c r="D2784" s="922" t="s">
        <v>986</v>
      </c>
      <c r="E2784" s="936">
        <v>1</v>
      </c>
      <c r="F2784" s="947">
        <v>44743</v>
      </c>
      <c r="G2784" s="923">
        <v>4957.8223387635071</v>
      </c>
      <c r="H2784" s="929">
        <v>8.3333333333333332E-3</v>
      </c>
      <c r="I2784" s="929">
        <v>0.1</v>
      </c>
      <c r="J2784" s="923">
        <v>4462.0401048871563</v>
      </c>
      <c r="K2784" s="922">
        <v>1</v>
      </c>
      <c r="L2784" s="923">
        <v>4462.0401048871563</v>
      </c>
      <c r="M2784" s="923">
        <f t="shared" si="43"/>
        <v>495.78223387635074</v>
      </c>
    </row>
    <row r="2785" spans="2:13" ht="75">
      <c r="B2785" s="921" t="s">
        <v>988</v>
      </c>
      <c r="C2785" s="921" t="s">
        <v>985</v>
      </c>
      <c r="D2785" s="922" t="s">
        <v>986</v>
      </c>
      <c r="E2785" s="936">
        <v>1</v>
      </c>
      <c r="F2785" s="947">
        <v>44743</v>
      </c>
      <c r="G2785" s="923">
        <v>12314.590970477098</v>
      </c>
      <c r="H2785" s="929">
        <v>8.3333333333333332E-3</v>
      </c>
      <c r="I2785" s="929">
        <v>0.1</v>
      </c>
      <c r="J2785" s="923">
        <v>11083.131873429389</v>
      </c>
      <c r="K2785" s="922">
        <v>1</v>
      </c>
      <c r="L2785" s="923">
        <v>11083.131873429389</v>
      </c>
      <c r="M2785" s="923">
        <f t="shared" si="43"/>
        <v>1231.45909704771</v>
      </c>
    </row>
    <row r="2786" spans="2:13" ht="75">
      <c r="B2786" s="921" t="s">
        <v>988</v>
      </c>
      <c r="C2786" s="921" t="s">
        <v>985</v>
      </c>
      <c r="D2786" s="922" t="s">
        <v>986</v>
      </c>
      <c r="E2786" s="936">
        <v>1</v>
      </c>
      <c r="F2786" s="947">
        <v>44743</v>
      </c>
      <c r="G2786" s="923">
        <v>12554.485599772106</v>
      </c>
      <c r="H2786" s="929">
        <v>8.3333333333333332E-3</v>
      </c>
      <c r="I2786" s="929">
        <v>0.1</v>
      </c>
      <c r="J2786" s="923">
        <v>11299.037039794895</v>
      </c>
      <c r="K2786" s="922">
        <v>1</v>
      </c>
      <c r="L2786" s="923">
        <v>11299.037039794895</v>
      </c>
      <c r="M2786" s="923">
        <f t="shared" si="43"/>
        <v>1255.4485599772106</v>
      </c>
    </row>
    <row r="2787" spans="2:13" ht="75">
      <c r="B2787" s="921" t="s">
        <v>984</v>
      </c>
      <c r="C2787" s="921" t="s">
        <v>985</v>
      </c>
      <c r="D2787" s="922" t="s">
        <v>986</v>
      </c>
      <c r="E2787" s="936">
        <v>1</v>
      </c>
      <c r="F2787" s="947">
        <v>44743</v>
      </c>
      <c r="G2787" s="923">
        <v>456.60349305277197</v>
      </c>
      <c r="H2787" s="929">
        <v>8.3333333333333332E-3</v>
      </c>
      <c r="I2787" s="929">
        <v>0.1</v>
      </c>
      <c r="J2787" s="923">
        <v>410.94314374749479</v>
      </c>
      <c r="K2787" s="922">
        <v>1</v>
      </c>
      <c r="L2787" s="923">
        <v>410.94314374749479</v>
      </c>
      <c r="M2787" s="923">
        <f t="shared" si="43"/>
        <v>45.660349305277201</v>
      </c>
    </row>
    <row r="2788" spans="2:13" ht="75">
      <c r="B2788" s="921" t="s">
        <v>984</v>
      </c>
      <c r="C2788" s="921" t="s">
        <v>985</v>
      </c>
      <c r="D2788" s="922" t="s">
        <v>986</v>
      </c>
      <c r="E2788" s="936">
        <v>1</v>
      </c>
      <c r="F2788" s="947">
        <v>44743</v>
      </c>
      <c r="G2788" s="923">
        <v>1369.810479158316</v>
      </c>
      <c r="H2788" s="929">
        <v>8.3333333333333332E-3</v>
      </c>
      <c r="I2788" s="929">
        <v>0.1</v>
      </c>
      <c r="J2788" s="923">
        <v>1232.8294312424844</v>
      </c>
      <c r="K2788" s="922">
        <v>1</v>
      </c>
      <c r="L2788" s="923">
        <v>1232.8294312424844</v>
      </c>
      <c r="M2788" s="923">
        <f t="shared" si="43"/>
        <v>136.9810479158316</v>
      </c>
    </row>
    <row r="2789" spans="2:13" ht="75">
      <c r="B2789" s="921" t="s">
        <v>984</v>
      </c>
      <c r="C2789" s="921" t="s">
        <v>985</v>
      </c>
      <c r="D2789" s="922" t="s">
        <v>986</v>
      </c>
      <c r="E2789" s="936">
        <v>1</v>
      </c>
      <c r="F2789" s="947">
        <v>44743</v>
      </c>
      <c r="G2789" s="923">
        <v>456.60349305277197</v>
      </c>
      <c r="H2789" s="929">
        <v>8.3333333333333332E-3</v>
      </c>
      <c r="I2789" s="929">
        <v>0.1</v>
      </c>
      <c r="J2789" s="923">
        <v>410.94314374749479</v>
      </c>
      <c r="K2789" s="922">
        <v>1</v>
      </c>
      <c r="L2789" s="923">
        <v>410.94314374749479</v>
      </c>
      <c r="M2789" s="923">
        <f t="shared" si="43"/>
        <v>45.660349305277201</v>
      </c>
    </row>
    <row r="2790" spans="2:13" ht="75">
      <c r="B2790" s="921" t="s">
        <v>987</v>
      </c>
      <c r="C2790" s="921" t="s">
        <v>985</v>
      </c>
      <c r="D2790" s="922" t="s">
        <v>986</v>
      </c>
      <c r="E2790" s="936">
        <v>1</v>
      </c>
      <c r="F2790" s="947">
        <v>44743</v>
      </c>
      <c r="G2790" s="923">
        <v>7425.4806064847517</v>
      </c>
      <c r="H2790" s="929">
        <v>8.3333333333333332E-3</v>
      </c>
      <c r="I2790" s="929">
        <v>0.1</v>
      </c>
      <c r="J2790" s="923">
        <v>6682.9325458362764</v>
      </c>
      <c r="K2790" s="922">
        <v>1</v>
      </c>
      <c r="L2790" s="923">
        <v>6682.9325458362764</v>
      </c>
      <c r="M2790" s="923">
        <f t="shared" si="43"/>
        <v>742.54806064847526</v>
      </c>
    </row>
    <row r="2791" spans="2:13" ht="75">
      <c r="B2791" s="921" t="s">
        <v>987</v>
      </c>
      <c r="C2791" s="921" t="s">
        <v>985</v>
      </c>
      <c r="D2791" s="922" t="s">
        <v>986</v>
      </c>
      <c r="E2791" s="936">
        <v>1</v>
      </c>
      <c r="F2791" s="947">
        <v>44743</v>
      </c>
      <c r="G2791" s="923">
        <v>5940.3844851878011</v>
      </c>
      <c r="H2791" s="929">
        <v>8.3333333333333332E-3</v>
      </c>
      <c r="I2791" s="929">
        <v>0.1</v>
      </c>
      <c r="J2791" s="923">
        <v>5346.3460366690215</v>
      </c>
      <c r="K2791" s="922">
        <v>1</v>
      </c>
      <c r="L2791" s="923">
        <v>5346.3460366690215</v>
      </c>
      <c r="M2791" s="923">
        <f t="shared" si="43"/>
        <v>594.03844851878011</v>
      </c>
    </row>
    <row r="2792" spans="2:13" ht="75">
      <c r="B2792" s="921" t="s">
        <v>987</v>
      </c>
      <c r="C2792" s="921" t="s">
        <v>985</v>
      </c>
      <c r="D2792" s="922" t="s">
        <v>986</v>
      </c>
      <c r="E2792" s="936">
        <v>1</v>
      </c>
      <c r="F2792" s="947">
        <v>44743</v>
      </c>
      <c r="G2792" s="923">
        <v>1485.0961212969503</v>
      </c>
      <c r="H2792" s="929">
        <v>8.3333333333333332E-3</v>
      </c>
      <c r="I2792" s="929">
        <v>0.1</v>
      </c>
      <c r="J2792" s="923">
        <v>1336.5865091672554</v>
      </c>
      <c r="K2792" s="922">
        <v>1</v>
      </c>
      <c r="L2792" s="923">
        <v>1336.5865091672554</v>
      </c>
      <c r="M2792" s="923">
        <f t="shared" si="43"/>
        <v>148.50961212969503</v>
      </c>
    </row>
    <row r="2793" spans="2:13" ht="75">
      <c r="B2793" s="921" t="s">
        <v>988</v>
      </c>
      <c r="C2793" s="921" t="s">
        <v>985</v>
      </c>
      <c r="D2793" s="922" t="s">
        <v>986</v>
      </c>
      <c r="E2793" s="936">
        <v>1</v>
      </c>
      <c r="F2793" s="947">
        <v>44743</v>
      </c>
      <c r="G2793" s="923">
        <v>79.964876431669467</v>
      </c>
      <c r="H2793" s="929">
        <v>8.3333333333333332E-3</v>
      </c>
      <c r="I2793" s="929">
        <v>0.1</v>
      </c>
      <c r="J2793" s="923">
        <v>71.968388788502523</v>
      </c>
      <c r="K2793" s="922">
        <v>1</v>
      </c>
      <c r="L2793" s="923">
        <v>71.968388788502523</v>
      </c>
      <c r="M2793" s="923">
        <f t="shared" si="43"/>
        <v>7.9964876431669474</v>
      </c>
    </row>
    <row r="2794" spans="2:13" ht="75">
      <c r="B2794" s="921" t="s">
        <v>988</v>
      </c>
      <c r="C2794" s="921" t="s">
        <v>985</v>
      </c>
      <c r="D2794" s="922" t="s">
        <v>986</v>
      </c>
      <c r="E2794" s="936">
        <v>1</v>
      </c>
      <c r="F2794" s="947">
        <v>44743</v>
      </c>
      <c r="G2794" s="923">
        <v>79.964876431669467</v>
      </c>
      <c r="H2794" s="929">
        <v>8.3333333333333332E-3</v>
      </c>
      <c r="I2794" s="929">
        <v>0.1</v>
      </c>
      <c r="J2794" s="923">
        <v>71.968388788502523</v>
      </c>
      <c r="K2794" s="922">
        <v>1</v>
      </c>
      <c r="L2794" s="923">
        <v>71.968388788502523</v>
      </c>
      <c r="M2794" s="923">
        <f t="shared" si="43"/>
        <v>7.9964876431669474</v>
      </c>
    </row>
    <row r="2795" spans="2:13" ht="75">
      <c r="B2795" s="921" t="s">
        <v>988</v>
      </c>
      <c r="C2795" s="921" t="s">
        <v>985</v>
      </c>
      <c r="D2795" s="922" t="s">
        <v>986</v>
      </c>
      <c r="E2795" s="936">
        <v>1</v>
      </c>
      <c r="F2795" s="947">
        <v>44743</v>
      </c>
      <c r="G2795" s="923">
        <v>1039.5433936117031</v>
      </c>
      <c r="H2795" s="929">
        <v>8.3333333333333332E-3</v>
      </c>
      <c r="I2795" s="929">
        <v>0.1</v>
      </c>
      <c r="J2795" s="923">
        <v>935.58905425053274</v>
      </c>
      <c r="K2795" s="922">
        <v>1</v>
      </c>
      <c r="L2795" s="923">
        <v>935.58905425053274</v>
      </c>
      <c r="M2795" s="923">
        <f t="shared" si="43"/>
        <v>103.95433936117031</v>
      </c>
    </row>
    <row r="2796" spans="2:13" ht="75">
      <c r="B2796" s="921" t="s">
        <v>988</v>
      </c>
      <c r="C2796" s="921" t="s">
        <v>985</v>
      </c>
      <c r="D2796" s="922" t="s">
        <v>986</v>
      </c>
      <c r="E2796" s="936">
        <v>1</v>
      </c>
      <c r="F2796" s="947">
        <v>44743</v>
      </c>
      <c r="G2796" s="923">
        <v>4078.208698015143</v>
      </c>
      <c r="H2796" s="929">
        <v>8.3333333333333332E-3</v>
      </c>
      <c r="I2796" s="929">
        <v>0.1</v>
      </c>
      <c r="J2796" s="923">
        <v>3670.3878282136288</v>
      </c>
      <c r="K2796" s="922">
        <v>1</v>
      </c>
      <c r="L2796" s="923">
        <v>3670.3878282136288</v>
      </c>
      <c r="M2796" s="923">
        <f t="shared" si="43"/>
        <v>407.82086980151433</v>
      </c>
    </row>
    <row r="2797" spans="2:13" ht="75">
      <c r="B2797" s="921" t="s">
        <v>988</v>
      </c>
      <c r="C2797" s="921" t="s">
        <v>985</v>
      </c>
      <c r="D2797" s="922" t="s">
        <v>986</v>
      </c>
      <c r="E2797" s="936">
        <v>1</v>
      </c>
      <c r="F2797" s="947">
        <v>44743</v>
      </c>
      <c r="G2797" s="923">
        <v>7516.69838457693</v>
      </c>
      <c r="H2797" s="929">
        <v>8.3333333333333332E-3</v>
      </c>
      <c r="I2797" s="929">
        <v>0.1</v>
      </c>
      <c r="J2797" s="923">
        <v>6765.028546119237</v>
      </c>
      <c r="K2797" s="922">
        <v>1</v>
      </c>
      <c r="L2797" s="923">
        <v>6765.028546119237</v>
      </c>
      <c r="M2797" s="923">
        <f t="shared" si="43"/>
        <v>751.669838457693</v>
      </c>
    </row>
    <row r="2798" spans="2:13" ht="75">
      <c r="B2798" s="921" t="s">
        <v>988</v>
      </c>
      <c r="C2798" s="921" t="s">
        <v>985</v>
      </c>
      <c r="D2798" s="922" t="s">
        <v>986</v>
      </c>
      <c r="E2798" s="936">
        <v>1</v>
      </c>
      <c r="F2798" s="947">
        <v>44743</v>
      </c>
      <c r="G2798" s="923">
        <v>2318.9814165184143</v>
      </c>
      <c r="H2798" s="929">
        <v>8.3333333333333332E-3</v>
      </c>
      <c r="I2798" s="929">
        <v>0.1</v>
      </c>
      <c r="J2798" s="923">
        <v>2087.083274866573</v>
      </c>
      <c r="K2798" s="922">
        <v>1</v>
      </c>
      <c r="L2798" s="923">
        <v>2087.083274866573</v>
      </c>
      <c r="M2798" s="923">
        <f t="shared" si="43"/>
        <v>231.89814165184146</v>
      </c>
    </row>
    <row r="2799" spans="2:13" ht="75">
      <c r="B2799" s="921" t="s">
        <v>988</v>
      </c>
      <c r="C2799" s="921" t="s">
        <v>985</v>
      </c>
      <c r="D2799" s="922" t="s">
        <v>986</v>
      </c>
      <c r="E2799" s="936">
        <v>1</v>
      </c>
      <c r="F2799" s="947">
        <v>44743</v>
      </c>
      <c r="G2799" s="923">
        <v>2239.016540086745</v>
      </c>
      <c r="H2799" s="929">
        <v>8.3333333333333332E-3</v>
      </c>
      <c r="I2799" s="929">
        <v>0.1</v>
      </c>
      <c r="J2799" s="923">
        <v>2015.1148860780704</v>
      </c>
      <c r="K2799" s="922">
        <v>1</v>
      </c>
      <c r="L2799" s="923">
        <v>2015.1148860780704</v>
      </c>
      <c r="M2799" s="923">
        <f t="shared" si="43"/>
        <v>223.90165400867451</v>
      </c>
    </row>
    <row r="2800" spans="2:13" ht="75">
      <c r="B2800" s="921" t="s">
        <v>984</v>
      </c>
      <c r="C2800" s="921" t="s">
        <v>985</v>
      </c>
      <c r="D2800" s="922" t="s">
        <v>986</v>
      </c>
      <c r="E2800" s="936">
        <v>1</v>
      </c>
      <c r="F2800" s="947">
        <v>44743</v>
      </c>
      <c r="G2800" s="923">
        <v>2283.0174652638598</v>
      </c>
      <c r="H2800" s="929">
        <v>8.3333333333333332E-3</v>
      </c>
      <c r="I2800" s="929">
        <v>0.1</v>
      </c>
      <c r="J2800" s="923">
        <v>2054.7157187374737</v>
      </c>
      <c r="K2800" s="922">
        <v>1</v>
      </c>
      <c r="L2800" s="923">
        <v>2054.7157187374737</v>
      </c>
      <c r="M2800" s="923">
        <f t="shared" si="43"/>
        <v>228.30174652638598</v>
      </c>
    </row>
    <row r="2801" spans="2:13" ht="75">
      <c r="B2801" s="921" t="s">
        <v>984</v>
      </c>
      <c r="C2801" s="921" t="s">
        <v>985</v>
      </c>
      <c r="D2801" s="922" t="s">
        <v>986</v>
      </c>
      <c r="E2801" s="936">
        <v>1</v>
      </c>
      <c r="F2801" s="947">
        <v>44743</v>
      </c>
      <c r="G2801" s="923">
        <v>456.60349305277197</v>
      </c>
      <c r="H2801" s="929">
        <v>8.3333333333333332E-3</v>
      </c>
      <c r="I2801" s="929">
        <v>0.1</v>
      </c>
      <c r="J2801" s="923">
        <v>410.94314374749479</v>
      </c>
      <c r="K2801" s="922">
        <v>1</v>
      </c>
      <c r="L2801" s="923">
        <v>410.94314374749479</v>
      </c>
      <c r="M2801" s="923">
        <f t="shared" si="43"/>
        <v>45.660349305277201</v>
      </c>
    </row>
    <row r="2802" spans="2:13" ht="75">
      <c r="B2802" s="921" t="s">
        <v>987</v>
      </c>
      <c r="C2802" s="921" t="s">
        <v>985</v>
      </c>
      <c r="D2802" s="922" t="s">
        <v>986</v>
      </c>
      <c r="E2802" s="936">
        <v>1</v>
      </c>
      <c r="F2802" s="947">
        <v>44743</v>
      </c>
      <c r="G2802" s="923">
        <v>2970.1922425939006</v>
      </c>
      <c r="H2802" s="929">
        <v>8.3333333333333332E-3</v>
      </c>
      <c r="I2802" s="929">
        <v>0.1</v>
      </c>
      <c r="J2802" s="923">
        <v>2673.1730183345107</v>
      </c>
      <c r="K2802" s="922">
        <v>1</v>
      </c>
      <c r="L2802" s="923">
        <v>2673.1730183345107</v>
      </c>
      <c r="M2802" s="923">
        <f t="shared" si="43"/>
        <v>297.01922425939006</v>
      </c>
    </row>
    <row r="2803" spans="2:13" ht="75">
      <c r="B2803" s="921" t="s">
        <v>987</v>
      </c>
      <c r="C2803" s="921" t="s">
        <v>985</v>
      </c>
      <c r="D2803" s="922" t="s">
        <v>986</v>
      </c>
      <c r="E2803" s="936">
        <v>1</v>
      </c>
      <c r="F2803" s="947">
        <v>44743</v>
      </c>
      <c r="G2803" s="923">
        <v>1485.0961212969503</v>
      </c>
      <c r="H2803" s="929">
        <v>8.3333333333333332E-3</v>
      </c>
      <c r="I2803" s="929">
        <v>0.1</v>
      </c>
      <c r="J2803" s="923">
        <v>1336.5865091672554</v>
      </c>
      <c r="K2803" s="922">
        <v>1</v>
      </c>
      <c r="L2803" s="923">
        <v>1336.5865091672554</v>
      </c>
      <c r="M2803" s="923">
        <f t="shared" si="43"/>
        <v>148.50961212969503</v>
      </c>
    </row>
    <row r="2804" spans="2:13" ht="75">
      <c r="B2804" s="921" t="s">
        <v>990</v>
      </c>
      <c r="C2804" s="921" t="s">
        <v>985</v>
      </c>
      <c r="D2804" s="922" t="s">
        <v>986</v>
      </c>
      <c r="E2804" s="936">
        <v>1</v>
      </c>
      <c r="F2804" s="947">
        <v>44743</v>
      </c>
      <c r="G2804" s="923">
        <v>4180.4727034651842</v>
      </c>
      <c r="H2804" s="929">
        <v>8.3333333333333332E-3</v>
      </c>
      <c r="I2804" s="929">
        <v>0.1</v>
      </c>
      <c r="J2804" s="923">
        <v>3762.4254331186658</v>
      </c>
      <c r="K2804" s="922">
        <v>1</v>
      </c>
      <c r="L2804" s="923">
        <v>3762.4254331186658</v>
      </c>
      <c r="M2804" s="923">
        <f t="shared" si="43"/>
        <v>418.04727034651842</v>
      </c>
    </row>
    <row r="2805" spans="2:13" ht="75">
      <c r="B2805" s="921" t="s">
        <v>988</v>
      </c>
      <c r="C2805" s="921" t="s">
        <v>985</v>
      </c>
      <c r="D2805" s="922" t="s">
        <v>986</v>
      </c>
      <c r="E2805" s="936">
        <v>1</v>
      </c>
      <c r="F2805" s="947">
        <v>44743</v>
      </c>
      <c r="G2805" s="923">
        <v>1359.4028993383808</v>
      </c>
      <c r="H2805" s="929">
        <v>8.3333333333333332E-3</v>
      </c>
      <c r="I2805" s="929">
        <v>0.1</v>
      </c>
      <c r="J2805" s="923">
        <v>1223.4626094045427</v>
      </c>
      <c r="K2805" s="922">
        <v>1</v>
      </c>
      <c r="L2805" s="923">
        <v>1223.4626094045427</v>
      </c>
      <c r="M2805" s="923">
        <f t="shared" si="43"/>
        <v>135.9402899338381</v>
      </c>
    </row>
    <row r="2806" spans="2:13" ht="75">
      <c r="B2806" s="921" t="s">
        <v>988</v>
      </c>
      <c r="C2806" s="921" t="s">
        <v>985</v>
      </c>
      <c r="D2806" s="922" t="s">
        <v>986</v>
      </c>
      <c r="E2806" s="936">
        <v>1</v>
      </c>
      <c r="F2806" s="947">
        <v>44743</v>
      </c>
      <c r="G2806" s="923">
        <v>17752.20256783062</v>
      </c>
      <c r="H2806" s="929">
        <v>8.3333333333333332E-3</v>
      </c>
      <c r="I2806" s="929">
        <v>0.1</v>
      </c>
      <c r="J2806" s="923">
        <v>15976.982311047557</v>
      </c>
      <c r="K2806" s="922">
        <v>1</v>
      </c>
      <c r="L2806" s="923">
        <v>15976.982311047557</v>
      </c>
      <c r="M2806" s="923">
        <f t="shared" si="43"/>
        <v>1775.220256783062</v>
      </c>
    </row>
    <row r="2807" spans="2:13" ht="75">
      <c r="B2807" s="921" t="s">
        <v>988</v>
      </c>
      <c r="C2807" s="921" t="s">
        <v>985</v>
      </c>
      <c r="D2807" s="922" t="s">
        <v>986</v>
      </c>
      <c r="E2807" s="936">
        <v>1</v>
      </c>
      <c r="F2807" s="947">
        <v>44743</v>
      </c>
      <c r="G2807" s="923">
        <v>5117.7520916268459</v>
      </c>
      <c r="H2807" s="929">
        <v>8.3333333333333332E-3</v>
      </c>
      <c r="I2807" s="929">
        <v>0.1</v>
      </c>
      <c r="J2807" s="923">
        <v>4605.9768824641615</v>
      </c>
      <c r="K2807" s="922">
        <v>1</v>
      </c>
      <c r="L2807" s="923">
        <v>4605.9768824641615</v>
      </c>
      <c r="M2807" s="923">
        <f t="shared" si="43"/>
        <v>511.77520916268463</v>
      </c>
    </row>
    <row r="2808" spans="2:13" ht="75">
      <c r="B2808" s="921" t="s">
        <v>988</v>
      </c>
      <c r="C2808" s="921" t="s">
        <v>985</v>
      </c>
      <c r="D2808" s="922" t="s">
        <v>986</v>
      </c>
      <c r="E2808" s="936">
        <v>1</v>
      </c>
      <c r="F2808" s="947">
        <v>44743</v>
      </c>
      <c r="G2808" s="923">
        <v>639.71901145335573</v>
      </c>
      <c r="H2808" s="929">
        <v>8.3333333333333332E-3</v>
      </c>
      <c r="I2808" s="929">
        <v>0.1</v>
      </c>
      <c r="J2808" s="923">
        <v>575.74711030802018</v>
      </c>
      <c r="K2808" s="922">
        <v>1</v>
      </c>
      <c r="L2808" s="923">
        <v>575.74711030802018</v>
      </c>
      <c r="M2808" s="923">
        <f t="shared" si="43"/>
        <v>63.971901145335579</v>
      </c>
    </row>
    <row r="2809" spans="2:13" ht="75">
      <c r="B2809" s="921" t="s">
        <v>984</v>
      </c>
      <c r="C2809" s="921" t="s">
        <v>985</v>
      </c>
      <c r="D2809" s="922" t="s">
        <v>986</v>
      </c>
      <c r="E2809" s="936">
        <v>1</v>
      </c>
      <c r="F2809" s="947">
        <v>44743</v>
      </c>
      <c r="G2809" s="923">
        <v>1826.4139722110879</v>
      </c>
      <c r="H2809" s="929">
        <v>8.3333333333333332E-3</v>
      </c>
      <c r="I2809" s="929">
        <v>0.1</v>
      </c>
      <c r="J2809" s="923">
        <v>1643.7725749899791</v>
      </c>
      <c r="K2809" s="922">
        <v>1</v>
      </c>
      <c r="L2809" s="923">
        <v>1643.7725749899791</v>
      </c>
      <c r="M2809" s="923">
        <f t="shared" si="43"/>
        <v>182.6413972211088</v>
      </c>
    </row>
    <row r="2810" spans="2:13" ht="75">
      <c r="B2810" s="921" t="s">
        <v>984</v>
      </c>
      <c r="C2810" s="921" t="s">
        <v>985</v>
      </c>
      <c r="D2810" s="922" t="s">
        <v>986</v>
      </c>
      <c r="E2810" s="936">
        <v>1</v>
      </c>
      <c r="F2810" s="947">
        <v>44743</v>
      </c>
      <c r="G2810" s="923">
        <v>913.20698610554393</v>
      </c>
      <c r="H2810" s="929">
        <v>8.3333333333333332E-3</v>
      </c>
      <c r="I2810" s="929">
        <v>0.1</v>
      </c>
      <c r="J2810" s="923">
        <v>821.88628749498957</v>
      </c>
      <c r="K2810" s="922">
        <v>1</v>
      </c>
      <c r="L2810" s="923">
        <v>821.88628749498957</v>
      </c>
      <c r="M2810" s="923">
        <f t="shared" si="43"/>
        <v>91.320698610554402</v>
      </c>
    </row>
    <row r="2811" spans="2:13" ht="75">
      <c r="B2811" s="921" t="s">
        <v>984</v>
      </c>
      <c r="C2811" s="921" t="s">
        <v>985</v>
      </c>
      <c r="D2811" s="922" t="s">
        <v>986</v>
      </c>
      <c r="E2811" s="936">
        <v>1</v>
      </c>
      <c r="F2811" s="947">
        <v>44743</v>
      </c>
      <c r="G2811" s="923">
        <v>4109.4314374749474</v>
      </c>
      <c r="H2811" s="929">
        <v>8.3333333333333332E-3</v>
      </c>
      <c r="I2811" s="929">
        <v>0.1</v>
      </c>
      <c r="J2811" s="923">
        <v>3698.4882937274524</v>
      </c>
      <c r="K2811" s="922">
        <v>1</v>
      </c>
      <c r="L2811" s="923">
        <v>3698.4882937274524</v>
      </c>
      <c r="M2811" s="923">
        <f t="shared" si="43"/>
        <v>410.94314374749479</v>
      </c>
    </row>
    <row r="2812" spans="2:13" ht="75">
      <c r="B2812" s="921" t="s">
        <v>987</v>
      </c>
      <c r="C2812" s="921" t="s">
        <v>985</v>
      </c>
      <c r="D2812" s="922" t="s">
        <v>986</v>
      </c>
      <c r="E2812" s="936">
        <v>1</v>
      </c>
      <c r="F2812" s="947">
        <v>44743</v>
      </c>
      <c r="G2812" s="923">
        <v>2970.1922425939006</v>
      </c>
      <c r="H2812" s="929">
        <v>8.3333333333333332E-3</v>
      </c>
      <c r="I2812" s="929">
        <v>0.1</v>
      </c>
      <c r="J2812" s="923">
        <v>2673.1730183345107</v>
      </c>
      <c r="K2812" s="922">
        <v>1</v>
      </c>
      <c r="L2812" s="923">
        <v>2673.1730183345107</v>
      </c>
      <c r="M2812" s="923">
        <f t="shared" si="43"/>
        <v>297.01922425939006</v>
      </c>
    </row>
    <row r="2813" spans="2:13" ht="75">
      <c r="B2813" s="921" t="s">
        <v>987</v>
      </c>
      <c r="C2813" s="921" t="s">
        <v>985</v>
      </c>
      <c r="D2813" s="922" t="s">
        <v>986</v>
      </c>
      <c r="E2813" s="936">
        <v>1</v>
      </c>
      <c r="F2813" s="947">
        <v>44743</v>
      </c>
      <c r="G2813" s="923">
        <v>4455.2883638908506</v>
      </c>
      <c r="H2813" s="929">
        <v>8.3333333333333332E-3</v>
      </c>
      <c r="I2813" s="929">
        <v>0.1</v>
      </c>
      <c r="J2813" s="923">
        <v>4009.7595275017657</v>
      </c>
      <c r="K2813" s="922">
        <v>1</v>
      </c>
      <c r="L2813" s="923">
        <v>4009.7595275017657</v>
      </c>
      <c r="M2813" s="923">
        <f t="shared" si="43"/>
        <v>445.52883638908509</v>
      </c>
    </row>
    <row r="2814" spans="2:13" ht="75">
      <c r="B2814" s="921" t="s">
        <v>988</v>
      </c>
      <c r="C2814" s="921" t="s">
        <v>985</v>
      </c>
      <c r="D2814" s="922" t="s">
        <v>986</v>
      </c>
      <c r="E2814" s="936">
        <v>1</v>
      </c>
      <c r="F2814" s="947">
        <v>44743</v>
      </c>
      <c r="G2814" s="923">
        <v>399.82438215834736</v>
      </c>
      <c r="H2814" s="929">
        <v>8.3333333333333332E-3</v>
      </c>
      <c r="I2814" s="929">
        <v>0.1</v>
      </c>
      <c r="J2814" s="923">
        <v>359.84194394251261</v>
      </c>
      <c r="K2814" s="922">
        <v>1</v>
      </c>
      <c r="L2814" s="923">
        <v>359.84194394251261</v>
      </c>
      <c r="M2814" s="923">
        <f t="shared" si="43"/>
        <v>39.98243821583474</v>
      </c>
    </row>
    <row r="2815" spans="2:13" ht="75">
      <c r="B2815" s="921" t="s">
        <v>988</v>
      </c>
      <c r="C2815" s="921" t="s">
        <v>985</v>
      </c>
      <c r="D2815" s="922" t="s">
        <v>986</v>
      </c>
      <c r="E2815" s="936">
        <v>1</v>
      </c>
      <c r="F2815" s="947">
        <v>44743</v>
      </c>
      <c r="G2815" s="923">
        <v>20311.078613644044</v>
      </c>
      <c r="H2815" s="929">
        <v>8.3333333333333332E-3</v>
      </c>
      <c r="I2815" s="929">
        <v>0.1</v>
      </c>
      <c r="J2815" s="923">
        <v>18279.970752279638</v>
      </c>
      <c r="K2815" s="922">
        <v>1</v>
      </c>
      <c r="L2815" s="923">
        <v>18279.970752279638</v>
      </c>
      <c r="M2815" s="923">
        <f t="shared" si="43"/>
        <v>2031.1078613644045</v>
      </c>
    </row>
    <row r="2816" spans="2:13" ht="75">
      <c r="B2816" s="921" t="s">
        <v>988</v>
      </c>
      <c r="C2816" s="921" t="s">
        <v>985</v>
      </c>
      <c r="D2816" s="922" t="s">
        <v>986</v>
      </c>
      <c r="E2816" s="936">
        <v>1</v>
      </c>
      <c r="F2816" s="947">
        <v>44743</v>
      </c>
      <c r="G2816" s="923">
        <v>25908.619963860907</v>
      </c>
      <c r="H2816" s="929">
        <v>8.3333333333333332E-3</v>
      </c>
      <c r="I2816" s="929">
        <v>0.1</v>
      </c>
      <c r="J2816" s="923">
        <v>23317.757967474816</v>
      </c>
      <c r="K2816" s="922">
        <v>1</v>
      </c>
      <c r="L2816" s="923">
        <v>23317.757967474816</v>
      </c>
      <c r="M2816" s="923">
        <f t="shared" si="43"/>
        <v>2590.8619963860911</v>
      </c>
    </row>
    <row r="2817" spans="2:13" ht="75">
      <c r="B2817" s="921" t="s">
        <v>988</v>
      </c>
      <c r="C2817" s="921" t="s">
        <v>985</v>
      </c>
      <c r="D2817" s="922" t="s">
        <v>986</v>
      </c>
      <c r="E2817" s="936">
        <v>1</v>
      </c>
      <c r="F2817" s="947">
        <v>44743</v>
      </c>
      <c r="G2817" s="923">
        <v>17832.16744426229</v>
      </c>
      <c r="H2817" s="929">
        <v>8.3333333333333332E-3</v>
      </c>
      <c r="I2817" s="929">
        <v>0.1</v>
      </c>
      <c r="J2817" s="923">
        <v>16048.950699836061</v>
      </c>
      <c r="K2817" s="922">
        <v>1</v>
      </c>
      <c r="L2817" s="923">
        <v>16048.950699836061</v>
      </c>
      <c r="M2817" s="923">
        <f t="shared" si="43"/>
        <v>1783.2167444262291</v>
      </c>
    </row>
    <row r="2818" spans="2:13" ht="75">
      <c r="B2818" s="921" t="s">
        <v>988</v>
      </c>
      <c r="C2818" s="921" t="s">
        <v>985</v>
      </c>
      <c r="D2818" s="922" t="s">
        <v>986</v>
      </c>
      <c r="E2818" s="936">
        <v>1</v>
      </c>
      <c r="F2818" s="947">
        <v>44743</v>
      </c>
      <c r="G2818" s="923">
        <v>79.964876431669467</v>
      </c>
      <c r="H2818" s="929">
        <v>8.3333333333333332E-3</v>
      </c>
      <c r="I2818" s="929">
        <v>0.1</v>
      </c>
      <c r="J2818" s="923">
        <v>71.968388788502523</v>
      </c>
      <c r="K2818" s="922">
        <v>1</v>
      </c>
      <c r="L2818" s="923">
        <v>71.968388788502523</v>
      </c>
      <c r="M2818" s="923">
        <f t="shared" si="43"/>
        <v>7.9964876431669474</v>
      </c>
    </row>
    <row r="2819" spans="2:13" ht="75">
      <c r="B2819" s="921" t="s">
        <v>984</v>
      </c>
      <c r="C2819" s="921" t="s">
        <v>985</v>
      </c>
      <c r="D2819" s="922" t="s">
        <v>986</v>
      </c>
      <c r="E2819" s="936">
        <v>1</v>
      </c>
      <c r="F2819" s="947">
        <v>44743</v>
      </c>
      <c r="G2819" s="923">
        <v>456.60349305277197</v>
      </c>
      <c r="H2819" s="929">
        <v>8.3333333333333332E-3</v>
      </c>
      <c r="I2819" s="929">
        <v>0.1</v>
      </c>
      <c r="J2819" s="923">
        <v>410.94314374749479</v>
      </c>
      <c r="K2819" s="922">
        <v>1</v>
      </c>
      <c r="L2819" s="923">
        <v>410.94314374749479</v>
      </c>
      <c r="M2819" s="923">
        <f t="shared" si="43"/>
        <v>45.660349305277201</v>
      </c>
    </row>
    <row r="2820" spans="2:13" ht="75">
      <c r="B2820" s="921" t="s">
        <v>987</v>
      </c>
      <c r="C2820" s="921" t="s">
        <v>985</v>
      </c>
      <c r="D2820" s="922" t="s">
        <v>986</v>
      </c>
      <c r="E2820" s="936">
        <v>1</v>
      </c>
      <c r="F2820" s="947">
        <v>44743</v>
      </c>
      <c r="G2820" s="923">
        <v>1485.0961212969503</v>
      </c>
      <c r="H2820" s="929">
        <v>8.3333333333333332E-3</v>
      </c>
      <c r="I2820" s="929">
        <v>0.1</v>
      </c>
      <c r="J2820" s="923">
        <v>1336.5865091672554</v>
      </c>
      <c r="K2820" s="922">
        <v>1</v>
      </c>
      <c r="L2820" s="923">
        <v>1336.5865091672554</v>
      </c>
      <c r="M2820" s="923">
        <f t="shared" si="43"/>
        <v>148.50961212969503</v>
      </c>
    </row>
    <row r="2821" spans="2:13" ht="75">
      <c r="B2821" s="921" t="s">
        <v>990</v>
      </c>
      <c r="C2821" s="921" t="s">
        <v>985</v>
      </c>
      <c r="D2821" s="922" t="s">
        <v>986</v>
      </c>
      <c r="E2821" s="936">
        <v>1</v>
      </c>
      <c r="F2821" s="947">
        <v>44743</v>
      </c>
      <c r="G2821" s="923">
        <v>37624.254331186661</v>
      </c>
      <c r="H2821" s="929">
        <v>8.3333333333333332E-3</v>
      </c>
      <c r="I2821" s="929">
        <v>0.1</v>
      </c>
      <c r="J2821" s="923">
        <v>33861.828898067994</v>
      </c>
      <c r="K2821" s="922">
        <v>1</v>
      </c>
      <c r="L2821" s="923">
        <v>33861.828898067994</v>
      </c>
      <c r="M2821" s="923">
        <f t="shared" si="43"/>
        <v>3762.4254331186662</v>
      </c>
    </row>
    <row r="2822" spans="2:13" ht="75">
      <c r="B2822" s="921" t="s">
        <v>988</v>
      </c>
      <c r="C2822" s="921" t="s">
        <v>985</v>
      </c>
      <c r="D2822" s="922" t="s">
        <v>986</v>
      </c>
      <c r="E2822" s="936">
        <v>1</v>
      </c>
      <c r="F2822" s="947">
        <v>44743</v>
      </c>
      <c r="G2822" s="923">
        <v>719.68388788502523</v>
      </c>
      <c r="H2822" s="929">
        <v>8.3333333333333332E-3</v>
      </c>
      <c r="I2822" s="929">
        <v>0.1</v>
      </c>
      <c r="J2822" s="923">
        <v>647.71549909652276</v>
      </c>
      <c r="K2822" s="922">
        <v>1</v>
      </c>
      <c r="L2822" s="923">
        <v>647.71549909652276</v>
      </c>
      <c r="M2822" s="923">
        <f t="shared" si="43"/>
        <v>71.968388788502523</v>
      </c>
    </row>
    <row r="2823" spans="2:13" ht="75">
      <c r="B2823" s="921" t="s">
        <v>988</v>
      </c>
      <c r="C2823" s="921" t="s">
        <v>985</v>
      </c>
      <c r="D2823" s="922" t="s">
        <v>986</v>
      </c>
      <c r="E2823" s="936">
        <v>1</v>
      </c>
      <c r="F2823" s="947">
        <v>44743</v>
      </c>
      <c r="G2823" s="923">
        <v>8476.2769017569626</v>
      </c>
      <c r="H2823" s="929">
        <v>8.3333333333333332E-3</v>
      </c>
      <c r="I2823" s="929">
        <v>0.1</v>
      </c>
      <c r="J2823" s="923">
        <v>7628.6492115812662</v>
      </c>
      <c r="K2823" s="922">
        <v>1</v>
      </c>
      <c r="L2823" s="923">
        <v>7628.6492115812662</v>
      </c>
      <c r="M2823" s="923">
        <f t="shared" si="43"/>
        <v>847.62769017569633</v>
      </c>
    </row>
    <row r="2824" spans="2:13" ht="75">
      <c r="B2824" s="921" t="s">
        <v>988</v>
      </c>
      <c r="C2824" s="921" t="s">
        <v>985</v>
      </c>
      <c r="D2824" s="922" t="s">
        <v>986</v>
      </c>
      <c r="E2824" s="936">
        <v>1</v>
      </c>
      <c r="F2824" s="947">
        <v>44743</v>
      </c>
      <c r="G2824" s="923">
        <v>5277.6818444901846</v>
      </c>
      <c r="H2824" s="929">
        <v>8.3333333333333332E-3</v>
      </c>
      <c r="I2824" s="929">
        <v>0.1</v>
      </c>
      <c r="J2824" s="923">
        <v>4749.9136600411657</v>
      </c>
      <c r="K2824" s="922">
        <v>1</v>
      </c>
      <c r="L2824" s="923">
        <v>4749.9136600411657</v>
      </c>
      <c r="M2824" s="923">
        <f t="shared" si="43"/>
        <v>527.76818444901846</v>
      </c>
    </row>
    <row r="2825" spans="2:13" ht="75">
      <c r="B2825" s="921" t="s">
        <v>988</v>
      </c>
      <c r="C2825" s="921" t="s">
        <v>985</v>
      </c>
      <c r="D2825" s="922" t="s">
        <v>986</v>
      </c>
      <c r="E2825" s="936">
        <v>1</v>
      </c>
      <c r="F2825" s="947">
        <v>44743</v>
      </c>
      <c r="G2825" s="923">
        <v>12714.415352635446</v>
      </c>
      <c r="H2825" s="929">
        <v>8.3333333333333332E-3</v>
      </c>
      <c r="I2825" s="929">
        <v>0.1</v>
      </c>
      <c r="J2825" s="923">
        <v>11442.973817371902</v>
      </c>
      <c r="K2825" s="922">
        <v>1</v>
      </c>
      <c r="L2825" s="923">
        <v>11442.973817371902</v>
      </c>
      <c r="M2825" s="923">
        <f t="shared" si="43"/>
        <v>1271.4415352635447</v>
      </c>
    </row>
    <row r="2826" spans="2:13" ht="75">
      <c r="B2826" s="921" t="s">
        <v>984</v>
      </c>
      <c r="C2826" s="921" t="s">
        <v>985</v>
      </c>
      <c r="D2826" s="922" t="s">
        <v>986</v>
      </c>
      <c r="E2826" s="936">
        <v>1</v>
      </c>
      <c r="F2826" s="947">
        <v>44743</v>
      </c>
      <c r="G2826" s="923">
        <v>456.60349305277197</v>
      </c>
      <c r="H2826" s="929">
        <v>8.3333333333333332E-3</v>
      </c>
      <c r="I2826" s="929">
        <v>0.1</v>
      </c>
      <c r="J2826" s="923">
        <v>410.94314374749479</v>
      </c>
      <c r="K2826" s="922">
        <v>1</v>
      </c>
      <c r="L2826" s="923">
        <v>410.94314374749479</v>
      </c>
      <c r="M2826" s="923">
        <f t="shared" si="43"/>
        <v>45.660349305277201</v>
      </c>
    </row>
    <row r="2827" spans="2:13" ht="75">
      <c r="B2827" s="921" t="s">
        <v>988</v>
      </c>
      <c r="C2827" s="921" t="s">
        <v>985</v>
      </c>
      <c r="D2827" s="922" t="s">
        <v>986</v>
      </c>
      <c r="E2827" s="936">
        <v>1</v>
      </c>
      <c r="F2827" s="947">
        <v>44743</v>
      </c>
      <c r="G2827" s="923">
        <v>159.92975286333893</v>
      </c>
      <c r="H2827" s="929">
        <v>8.3333333333333332E-3</v>
      </c>
      <c r="I2827" s="929">
        <v>0.1</v>
      </c>
      <c r="J2827" s="923">
        <v>143.93677757700505</v>
      </c>
      <c r="K2827" s="922">
        <v>1</v>
      </c>
      <c r="L2827" s="923">
        <v>143.93677757700505</v>
      </c>
      <c r="M2827" s="923">
        <f t="shared" ref="M2827:M2890" si="44">IF(L2827=0,"",IF(I2827=100%,0,(H2827*12)*(G2827*E2827*K2827)))</f>
        <v>15.992975286333895</v>
      </c>
    </row>
    <row r="2828" spans="2:13" ht="75">
      <c r="B2828" s="921" t="s">
        <v>988</v>
      </c>
      <c r="C2828" s="921" t="s">
        <v>985</v>
      </c>
      <c r="D2828" s="922" t="s">
        <v>986</v>
      </c>
      <c r="E2828" s="936">
        <v>1</v>
      </c>
      <c r="F2828" s="947">
        <v>44743</v>
      </c>
      <c r="G2828" s="923">
        <v>2159.0516636550756</v>
      </c>
      <c r="H2828" s="929">
        <v>8.3333333333333332E-3</v>
      </c>
      <c r="I2828" s="929">
        <v>0.1</v>
      </c>
      <c r="J2828" s="923">
        <v>1943.1464972895681</v>
      </c>
      <c r="K2828" s="922">
        <v>1</v>
      </c>
      <c r="L2828" s="923">
        <v>1943.1464972895681</v>
      </c>
      <c r="M2828" s="923">
        <f t="shared" si="44"/>
        <v>215.90516636550757</v>
      </c>
    </row>
    <row r="2829" spans="2:13" ht="75">
      <c r="B2829" s="921" t="s">
        <v>988</v>
      </c>
      <c r="C2829" s="921" t="s">
        <v>985</v>
      </c>
      <c r="D2829" s="922" t="s">
        <v>986</v>
      </c>
      <c r="E2829" s="936">
        <v>1</v>
      </c>
      <c r="F2829" s="947">
        <v>44743</v>
      </c>
      <c r="G2829" s="923">
        <v>3118.6301808351091</v>
      </c>
      <c r="H2829" s="929">
        <v>8.3333333333333332E-3</v>
      </c>
      <c r="I2829" s="929">
        <v>0.1</v>
      </c>
      <c r="J2829" s="923">
        <v>2806.7671627515983</v>
      </c>
      <c r="K2829" s="922">
        <v>1</v>
      </c>
      <c r="L2829" s="923">
        <v>2806.7671627515983</v>
      </c>
      <c r="M2829" s="923">
        <f t="shared" si="44"/>
        <v>311.86301808351095</v>
      </c>
    </row>
    <row r="2830" spans="2:13" ht="75">
      <c r="B2830" s="921" t="s">
        <v>988</v>
      </c>
      <c r="C2830" s="921" t="s">
        <v>985</v>
      </c>
      <c r="D2830" s="922" t="s">
        <v>986</v>
      </c>
      <c r="E2830" s="936">
        <v>1</v>
      </c>
      <c r="F2830" s="947">
        <v>44743</v>
      </c>
      <c r="G2830" s="923">
        <v>3598.4194394251258</v>
      </c>
      <c r="H2830" s="929">
        <v>8.3333333333333332E-3</v>
      </c>
      <c r="I2830" s="929">
        <v>0.1</v>
      </c>
      <c r="J2830" s="923">
        <v>3238.5774954826134</v>
      </c>
      <c r="K2830" s="922">
        <v>1</v>
      </c>
      <c r="L2830" s="923">
        <v>3238.5774954826134</v>
      </c>
      <c r="M2830" s="923">
        <f t="shared" si="44"/>
        <v>359.84194394251261</v>
      </c>
    </row>
    <row r="2831" spans="2:13" ht="75">
      <c r="B2831" s="921" t="s">
        <v>984</v>
      </c>
      <c r="C2831" s="921" t="s">
        <v>985</v>
      </c>
      <c r="D2831" s="922" t="s">
        <v>986</v>
      </c>
      <c r="E2831" s="936">
        <v>1</v>
      </c>
      <c r="F2831" s="947">
        <v>44743</v>
      </c>
      <c r="G2831" s="923">
        <v>456.60349305277197</v>
      </c>
      <c r="H2831" s="929">
        <v>8.3333333333333332E-3</v>
      </c>
      <c r="I2831" s="929">
        <v>0.1</v>
      </c>
      <c r="J2831" s="923">
        <v>410.94314374749479</v>
      </c>
      <c r="K2831" s="922">
        <v>1</v>
      </c>
      <c r="L2831" s="923">
        <v>410.94314374749479</v>
      </c>
      <c r="M2831" s="923">
        <f t="shared" si="44"/>
        <v>45.660349305277201</v>
      </c>
    </row>
    <row r="2832" spans="2:13" ht="75">
      <c r="B2832" s="921" t="s">
        <v>984</v>
      </c>
      <c r="C2832" s="921" t="s">
        <v>985</v>
      </c>
      <c r="D2832" s="922" t="s">
        <v>986</v>
      </c>
      <c r="E2832" s="936">
        <v>1</v>
      </c>
      <c r="F2832" s="947">
        <v>44743</v>
      </c>
      <c r="G2832" s="923">
        <v>913.20698610554393</v>
      </c>
      <c r="H2832" s="929">
        <v>8.3333333333333332E-3</v>
      </c>
      <c r="I2832" s="929">
        <v>0.1</v>
      </c>
      <c r="J2832" s="923">
        <v>821.88628749498957</v>
      </c>
      <c r="K2832" s="922">
        <v>1</v>
      </c>
      <c r="L2832" s="923">
        <v>821.88628749498957</v>
      </c>
      <c r="M2832" s="923">
        <f t="shared" si="44"/>
        <v>91.320698610554402</v>
      </c>
    </row>
    <row r="2833" spans="2:13" ht="75">
      <c r="B2833" s="921" t="s">
        <v>987</v>
      </c>
      <c r="C2833" s="921" t="s">
        <v>985</v>
      </c>
      <c r="D2833" s="922" t="s">
        <v>986</v>
      </c>
      <c r="E2833" s="936">
        <v>1</v>
      </c>
      <c r="F2833" s="947">
        <v>44743</v>
      </c>
      <c r="G2833" s="923">
        <v>8910.5767277817013</v>
      </c>
      <c r="H2833" s="929">
        <v>8.3333333333333332E-3</v>
      </c>
      <c r="I2833" s="929">
        <v>0.1</v>
      </c>
      <c r="J2833" s="923">
        <v>8019.5190550035313</v>
      </c>
      <c r="K2833" s="922">
        <v>1</v>
      </c>
      <c r="L2833" s="923">
        <v>8019.5190550035313</v>
      </c>
      <c r="M2833" s="923">
        <f t="shared" si="44"/>
        <v>891.05767277817017</v>
      </c>
    </row>
    <row r="2834" spans="2:13" ht="75">
      <c r="B2834" s="921" t="s">
        <v>987</v>
      </c>
      <c r="C2834" s="921" t="s">
        <v>985</v>
      </c>
      <c r="D2834" s="922" t="s">
        <v>986</v>
      </c>
      <c r="E2834" s="936">
        <v>1</v>
      </c>
      <c r="F2834" s="947">
        <v>44743</v>
      </c>
      <c r="G2834" s="923">
        <v>7425.4806064847517</v>
      </c>
      <c r="H2834" s="929">
        <v>8.3333333333333332E-3</v>
      </c>
      <c r="I2834" s="929">
        <v>0.1</v>
      </c>
      <c r="J2834" s="923">
        <v>6682.9325458362764</v>
      </c>
      <c r="K2834" s="922">
        <v>1</v>
      </c>
      <c r="L2834" s="923">
        <v>6682.9325458362764</v>
      </c>
      <c r="M2834" s="923">
        <f t="shared" si="44"/>
        <v>742.54806064847526</v>
      </c>
    </row>
    <row r="2835" spans="2:13" ht="75">
      <c r="B2835" s="921" t="s">
        <v>987</v>
      </c>
      <c r="C2835" s="921" t="s">
        <v>985</v>
      </c>
      <c r="D2835" s="922" t="s">
        <v>986</v>
      </c>
      <c r="E2835" s="936">
        <v>1</v>
      </c>
      <c r="F2835" s="947">
        <v>44743</v>
      </c>
      <c r="G2835" s="923">
        <v>10395.672849078652</v>
      </c>
      <c r="H2835" s="929">
        <v>8.3333333333333332E-3</v>
      </c>
      <c r="I2835" s="929">
        <v>0.1</v>
      </c>
      <c r="J2835" s="923">
        <v>9356.1055641707862</v>
      </c>
      <c r="K2835" s="922">
        <v>1</v>
      </c>
      <c r="L2835" s="923">
        <v>9356.1055641707862</v>
      </c>
      <c r="M2835" s="923">
        <f t="shared" si="44"/>
        <v>1039.5672849078653</v>
      </c>
    </row>
    <row r="2836" spans="2:13" ht="75">
      <c r="B2836" s="921" t="s">
        <v>988</v>
      </c>
      <c r="C2836" s="921" t="s">
        <v>985</v>
      </c>
      <c r="D2836" s="922" t="s">
        <v>986</v>
      </c>
      <c r="E2836" s="936">
        <v>1</v>
      </c>
      <c r="F2836" s="947">
        <v>44743</v>
      </c>
      <c r="G2836" s="923">
        <v>159.92975286333893</v>
      </c>
      <c r="H2836" s="929">
        <v>8.3333333333333332E-3</v>
      </c>
      <c r="I2836" s="929">
        <v>0.1</v>
      </c>
      <c r="J2836" s="923">
        <v>143.93677757700505</v>
      </c>
      <c r="K2836" s="922">
        <v>1</v>
      </c>
      <c r="L2836" s="923">
        <v>143.93677757700505</v>
      </c>
      <c r="M2836" s="923">
        <f t="shared" si="44"/>
        <v>15.992975286333895</v>
      </c>
    </row>
    <row r="2837" spans="2:13" ht="75">
      <c r="B2837" s="921" t="s">
        <v>988</v>
      </c>
      <c r="C2837" s="921" t="s">
        <v>985</v>
      </c>
      <c r="D2837" s="922" t="s">
        <v>986</v>
      </c>
      <c r="E2837" s="936">
        <v>1</v>
      </c>
      <c r="F2837" s="947">
        <v>44743</v>
      </c>
      <c r="G2837" s="923">
        <v>3118.6301808351091</v>
      </c>
      <c r="H2837" s="929">
        <v>8.3333333333333332E-3</v>
      </c>
      <c r="I2837" s="929">
        <v>0.1</v>
      </c>
      <c r="J2837" s="923">
        <v>2806.7671627515983</v>
      </c>
      <c r="K2837" s="922">
        <v>1</v>
      </c>
      <c r="L2837" s="923">
        <v>2806.7671627515983</v>
      </c>
      <c r="M2837" s="923">
        <f t="shared" si="44"/>
        <v>311.86301808351095</v>
      </c>
    </row>
    <row r="2838" spans="2:13" ht="75">
      <c r="B2838" s="921" t="s">
        <v>988</v>
      </c>
      <c r="C2838" s="921" t="s">
        <v>985</v>
      </c>
      <c r="D2838" s="922" t="s">
        <v>986</v>
      </c>
      <c r="E2838" s="936">
        <v>1</v>
      </c>
      <c r="F2838" s="947">
        <v>44743</v>
      </c>
      <c r="G2838" s="923">
        <v>399.82438215834736</v>
      </c>
      <c r="H2838" s="929">
        <v>8.3333333333333332E-3</v>
      </c>
      <c r="I2838" s="929">
        <v>0.1</v>
      </c>
      <c r="J2838" s="923">
        <v>359.84194394251261</v>
      </c>
      <c r="K2838" s="922">
        <v>1</v>
      </c>
      <c r="L2838" s="923">
        <v>359.84194394251261</v>
      </c>
      <c r="M2838" s="923">
        <f t="shared" si="44"/>
        <v>39.98243821583474</v>
      </c>
    </row>
    <row r="2839" spans="2:13" ht="75">
      <c r="B2839" s="921" t="s">
        <v>988</v>
      </c>
      <c r="C2839" s="921" t="s">
        <v>985</v>
      </c>
      <c r="D2839" s="922" t="s">
        <v>986</v>
      </c>
      <c r="E2839" s="936">
        <v>1</v>
      </c>
      <c r="F2839" s="947">
        <v>44743</v>
      </c>
      <c r="G2839" s="923">
        <v>159.92975286333893</v>
      </c>
      <c r="H2839" s="929">
        <v>8.3333333333333332E-3</v>
      </c>
      <c r="I2839" s="929">
        <v>0.1</v>
      </c>
      <c r="J2839" s="923">
        <v>143.93677757700505</v>
      </c>
      <c r="K2839" s="922">
        <v>1</v>
      </c>
      <c r="L2839" s="923">
        <v>143.93677757700505</v>
      </c>
      <c r="M2839" s="923">
        <f t="shared" si="44"/>
        <v>15.992975286333895</v>
      </c>
    </row>
    <row r="2840" spans="2:13" ht="75">
      <c r="B2840" s="921" t="s">
        <v>988</v>
      </c>
      <c r="C2840" s="921" t="s">
        <v>985</v>
      </c>
      <c r="D2840" s="922" t="s">
        <v>986</v>
      </c>
      <c r="E2840" s="936">
        <v>1</v>
      </c>
      <c r="F2840" s="947">
        <v>44743</v>
      </c>
      <c r="G2840" s="923">
        <v>479.7892585900168</v>
      </c>
      <c r="H2840" s="929">
        <v>8.3333333333333332E-3</v>
      </c>
      <c r="I2840" s="929">
        <v>0.1</v>
      </c>
      <c r="J2840" s="923">
        <v>431.81033273101514</v>
      </c>
      <c r="K2840" s="922">
        <v>1</v>
      </c>
      <c r="L2840" s="923">
        <v>431.81033273101514</v>
      </c>
      <c r="M2840" s="923">
        <f t="shared" si="44"/>
        <v>47.978925859001684</v>
      </c>
    </row>
    <row r="2841" spans="2:13" ht="75">
      <c r="B2841" s="921" t="s">
        <v>988</v>
      </c>
      <c r="C2841" s="921" t="s">
        <v>985</v>
      </c>
      <c r="D2841" s="922" t="s">
        <v>986</v>
      </c>
      <c r="E2841" s="936">
        <v>1</v>
      </c>
      <c r="F2841" s="947">
        <v>44743</v>
      </c>
      <c r="G2841" s="923">
        <v>159.92975286333893</v>
      </c>
      <c r="H2841" s="929">
        <v>8.3333333333333332E-3</v>
      </c>
      <c r="I2841" s="929">
        <v>0.1</v>
      </c>
      <c r="J2841" s="923">
        <v>143.93677757700505</v>
      </c>
      <c r="K2841" s="922">
        <v>1</v>
      </c>
      <c r="L2841" s="923">
        <v>143.93677757700505</v>
      </c>
      <c r="M2841" s="923">
        <f t="shared" si="44"/>
        <v>15.992975286333895</v>
      </c>
    </row>
    <row r="2842" spans="2:13" ht="75">
      <c r="B2842" s="921" t="s">
        <v>988</v>
      </c>
      <c r="C2842" s="921" t="s">
        <v>985</v>
      </c>
      <c r="D2842" s="922" t="s">
        <v>986</v>
      </c>
      <c r="E2842" s="936">
        <v>1</v>
      </c>
      <c r="F2842" s="947">
        <v>44743</v>
      </c>
      <c r="G2842" s="923">
        <v>319.85950572667787</v>
      </c>
      <c r="H2842" s="929">
        <v>8.3333333333333332E-3</v>
      </c>
      <c r="I2842" s="929">
        <v>0.1</v>
      </c>
      <c r="J2842" s="923">
        <v>287.87355515401009</v>
      </c>
      <c r="K2842" s="922">
        <v>1</v>
      </c>
      <c r="L2842" s="923">
        <v>287.87355515401009</v>
      </c>
      <c r="M2842" s="923">
        <f t="shared" si="44"/>
        <v>31.98595057266779</v>
      </c>
    </row>
    <row r="2843" spans="2:13" ht="75">
      <c r="B2843" s="921" t="s">
        <v>988</v>
      </c>
      <c r="C2843" s="921" t="s">
        <v>985</v>
      </c>
      <c r="D2843" s="922" t="s">
        <v>986</v>
      </c>
      <c r="E2843" s="936">
        <v>1</v>
      </c>
      <c r="F2843" s="947">
        <v>44743</v>
      </c>
      <c r="G2843" s="923">
        <v>399.82438215834736</v>
      </c>
      <c r="H2843" s="929">
        <v>8.3333333333333332E-3</v>
      </c>
      <c r="I2843" s="929">
        <v>0.1</v>
      </c>
      <c r="J2843" s="923">
        <v>359.84194394251261</v>
      </c>
      <c r="K2843" s="922">
        <v>1</v>
      </c>
      <c r="L2843" s="923">
        <v>359.84194394251261</v>
      </c>
      <c r="M2843" s="923">
        <f t="shared" si="44"/>
        <v>39.98243821583474</v>
      </c>
    </row>
    <row r="2844" spans="2:13" ht="75">
      <c r="B2844" s="921" t="s">
        <v>988</v>
      </c>
      <c r="C2844" s="921" t="s">
        <v>985</v>
      </c>
      <c r="D2844" s="922" t="s">
        <v>986</v>
      </c>
      <c r="E2844" s="936">
        <v>1</v>
      </c>
      <c r="F2844" s="947">
        <v>44743</v>
      </c>
      <c r="G2844" s="923">
        <v>879.61364074836411</v>
      </c>
      <c r="H2844" s="929">
        <v>8.3333333333333332E-3</v>
      </c>
      <c r="I2844" s="929">
        <v>0.1</v>
      </c>
      <c r="J2844" s="923">
        <v>791.65227667352769</v>
      </c>
      <c r="K2844" s="922">
        <v>1</v>
      </c>
      <c r="L2844" s="923">
        <v>791.65227667352769</v>
      </c>
      <c r="M2844" s="923">
        <f t="shared" si="44"/>
        <v>87.961364074836411</v>
      </c>
    </row>
    <row r="2845" spans="2:13" ht="75">
      <c r="B2845" s="921" t="s">
        <v>984</v>
      </c>
      <c r="C2845" s="921" t="s">
        <v>985</v>
      </c>
      <c r="D2845" s="922" t="s">
        <v>986</v>
      </c>
      <c r="E2845" s="936">
        <v>1</v>
      </c>
      <c r="F2845" s="947">
        <v>44743</v>
      </c>
      <c r="G2845" s="923">
        <v>1369.810479158316</v>
      </c>
      <c r="H2845" s="929">
        <v>8.3333333333333332E-3</v>
      </c>
      <c r="I2845" s="929">
        <v>0.1</v>
      </c>
      <c r="J2845" s="923">
        <v>1232.8294312424844</v>
      </c>
      <c r="K2845" s="922">
        <v>1</v>
      </c>
      <c r="L2845" s="923">
        <v>1232.8294312424844</v>
      </c>
      <c r="M2845" s="923">
        <f t="shared" si="44"/>
        <v>136.9810479158316</v>
      </c>
    </row>
    <row r="2846" spans="2:13" ht="75">
      <c r="B2846" s="921" t="s">
        <v>987</v>
      </c>
      <c r="C2846" s="921" t="s">
        <v>985</v>
      </c>
      <c r="D2846" s="922" t="s">
        <v>986</v>
      </c>
      <c r="E2846" s="936">
        <v>1</v>
      </c>
      <c r="F2846" s="947">
        <v>44743</v>
      </c>
      <c r="G2846" s="923">
        <v>158905.28497877368</v>
      </c>
      <c r="H2846" s="929">
        <v>8.3333333333333332E-3</v>
      </c>
      <c r="I2846" s="929">
        <v>0.1</v>
      </c>
      <c r="J2846" s="923">
        <v>143014.75648089632</v>
      </c>
      <c r="K2846" s="922">
        <v>1</v>
      </c>
      <c r="L2846" s="923">
        <v>143014.75648089632</v>
      </c>
      <c r="M2846" s="923">
        <f t="shared" si="44"/>
        <v>15890.528497877369</v>
      </c>
    </row>
    <row r="2847" spans="2:13" ht="75">
      <c r="B2847" s="921" t="s">
        <v>987</v>
      </c>
      <c r="C2847" s="921" t="s">
        <v>985</v>
      </c>
      <c r="D2847" s="922" t="s">
        <v>986</v>
      </c>
      <c r="E2847" s="936">
        <v>1</v>
      </c>
      <c r="F2847" s="947">
        <v>44743</v>
      </c>
      <c r="G2847" s="923">
        <v>132173.55479542859</v>
      </c>
      <c r="H2847" s="929">
        <v>8.3333333333333332E-3</v>
      </c>
      <c r="I2847" s="929">
        <v>0.1</v>
      </c>
      <c r="J2847" s="923">
        <v>118956.19931588572</v>
      </c>
      <c r="K2847" s="922">
        <v>1</v>
      </c>
      <c r="L2847" s="923">
        <v>118956.19931588572</v>
      </c>
      <c r="M2847" s="923">
        <f t="shared" si="44"/>
        <v>13217.355479542859</v>
      </c>
    </row>
    <row r="2848" spans="2:13" ht="75">
      <c r="B2848" s="921" t="s">
        <v>987</v>
      </c>
      <c r="C2848" s="921" t="s">
        <v>985</v>
      </c>
      <c r="D2848" s="922" t="s">
        <v>986</v>
      </c>
      <c r="E2848" s="936">
        <v>1</v>
      </c>
      <c r="F2848" s="947">
        <v>44743</v>
      </c>
      <c r="G2848" s="923">
        <v>25246.634062048153</v>
      </c>
      <c r="H2848" s="929">
        <v>8.3333333333333332E-3</v>
      </c>
      <c r="I2848" s="929">
        <v>0.1</v>
      </c>
      <c r="J2848" s="923">
        <v>22721.970655843339</v>
      </c>
      <c r="K2848" s="922">
        <v>1</v>
      </c>
      <c r="L2848" s="923">
        <v>22721.970655843339</v>
      </c>
      <c r="M2848" s="923">
        <f t="shared" si="44"/>
        <v>2524.6634062048156</v>
      </c>
    </row>
    <row r="2849" spans="2:13" ht="75">
      <c r="B2849" s="921" t="s">
        <v>989</v>
      </c>
      <c r="C2849" s="921" t="s">
        <v>985</v>
      </c>
      <c r="D2849" s="922" t="s">
        <v>986</v>
      </c>
      <c r="E2849" s="936">
        <v>1</v>
      </c>
      <c r="F2849" s="947">
        <v>44743</v>
      </c>
      <c r="G2849" s="923">
        <v>2559.1030101491242</v>
      </c>
      <c r="H2849" s="929">
        <v>8.3333333333333332E-3</v>
      </c>
      <c r="I2849" s="929">
        <v>0.1</v>
      </c>
      <c r="J2849" s="923">
        <v>2303.1927091342118</v>
      </c>
      <c r="K2849" s="922">
        <v>1</v>
      </c>
      <c r="L2849" s="923">
        <v>2303.1927091342118</v>
      </c>
      <c r="M2849" s="923">
        <f t="shared" si="44"/>
        <v>255.91030101491242</v>
      </c>
    </row>
    <row r="2850" spans="2:13" ht="75">
      <c r="B2850" s="921" t="s">
        <v>988</v>
      </c>
      <c r="C2850" s="921" t="s">
        <v>985</v>
      </c>
      <c r="D2850" s="922" t="s">
        <v>986</v>
      </c>
      <c r="E2850" s="936">
        <v>1</v>
      </c>
      <c r="F2850" s="947">
        <v>44743</v>
      </c>
      <c r="G2850" s="923">
        <v>1359.4028993383808</v>
      </c>
      <c r="H2850" s="929">
        <v>8.3333333333333332E-3</v>
      </c>
      <c r="I2850" s="929">
        <v>0.1</v>
      </c>
      <c r="J2850" s="923">
        <v>1223.4626094045427</v>
      </c>
      <c r="K2850" s="922">
        <v>1</v>
      </c>
      <c r="L2850" s="923">
        <v>1223.4626094045427</v>
      </c>
      <c r="M2850" s="923">
        <f t="shared" si="44"/>
        <v>135.9402899338381</v>
      </c>
    </row>
    <row r="2851" spans="2:13" ht="75">
      <c r="B2851" s="921" t="s">
        <v>988</v>
      </c>
      <c r="C2851" s="921" t="s">
        <v>985</v>
      </c>
      <c r="D2851" s="922" t="s">
        <v>986</v>
      </c>
      <c r="E2851" s="936">
        <v>1</v>
      </c>
      <c r="F2851" s="947">
        <v>44743</v>
      </c>
      <c r="G2851" s="923">
        <v>8716.1715310519721</v>
      </c>
      <c r="H2851" s="929">
        <v>8.3333333333333332E-3</v>
      </c>
      <c r="I2851" s="929">
        <v>0.1</v>
      </c>
      <c r="J2851" s="923">
        <v>7844.5543779467753</v>
      </c>
      <c r="K2851" s="922">
        <v>1</v>
      </c>
      <c r="L2851" s="923">
        <v>7844.5543779467753</v>
      </c>
      <c r="M2851" s="923">
        <f t="shared" si="44"/>
        <v>871.6171531051973</v>
      </c>
    </row>
    <row r="2852" spans="2:13" ht="75">
      <c r="B2852" s="921" t="s">
        <v>988</v>
      </c>
      <c r="C2852" s="921" t="s">
        <v>985</v>
      </c>
      <c r="D2852" s="922" t="s">
        <v>986</v>
      </c>
      <c r="E2852" s="936">
        <v>1</v>
      </c>
      <c r="F2852" s="947">
        <v>44743</v>
      </c>
      <c r="G2852" s="923">
        <v>4158.1735744468124</v>
      </c>
      <c r="H2852" s="929">
        <v>8.3333333333333332E-3</v>
      </c>
      <c r="I2852" s="929">
        <v>0.1</v>
      </c>
      <c r="J2852" s="923">
        <v>3742.356217002131</v>
      </c>
      <c r="K2852" s="922">
        <v>1</v>
      </c>
      <c r="L2852" s="923">
        <v>3742.356217002131</v>
      </c>
      <c r="M2852" s="923">
        <f t="shared" si="44"/>
        <v>415.81735744468125</v>
      </c>
    </row>
    <row r="2853" spans="2:13" ht="75">
      <c r="B2853" s="921" t="s">
        <v>988</v>
      </c>
      <c r="C2853" s="921" t="s">
        <v>985</v>
      </c>
      <c r="D2853" s="922" t="s">
        <v>986</v>
      </c>
      <c r="E2853" s="936">
        <v>1</v>
      </c>
      <c r="F2853" s="947">
        <v>44743</v>
      </c>
      <c r="G2853" s="923">
        <v>799.64876431669472</v>
      </c>
      <c r="H2853" s="929">
        <v>8.3333333333333332E-3</v>
      </c>
      <c r="I2853" s="929">
        <v>0.1</v>
      </c>
      <c r="J2853" s="923">
        <v>719.68388788502523</v>
      </c>
      <c r="K2853" s="922">
        <v>1</v>
      </c>
      <c r="L2853" s="923">
        <v>719.68388788502523</v>
      </c>
      <c r="M2853" s="923">
        <f t="shared" si="44"/>
        <v>79.964876431669481</v>
      </c>
    </row>
    <row r="2854" spans="2:13" ht="75">
      <c r="B2854" s="921" t="s">
        <v>988</v>
      </c>
      <c r="C2854" s="921" t="s">
        <v>985</v>
      </c>
      <c r="D2854" s="922" t="s">
        <v>986</v>
      </c>
      <c r="E2854" s="936">
        <v>1</v>
      </c>
      <c r="F2854" s="947">
        <v>44743</v>
      </c>
      <c r="G2854" s="923">
        <v>1119.5082700433725</v>
      </c>
      <c r="H2854" s="929">
        <v>8.3333333333333332E-3</v>
      </c>
      <c r="I2854" s="929">
        <v>0.1</v>
      </c>
      <c r="J2854" s="923">
        <v>1007.5574430390352</v>
      </c>
      <c r="K2854" s="922">
        <v>1</v>
      </c>
      <c r="L2854" s="923">
        <v>1007.5574430390352</v>
      </c>
      <c r="M2854" s="923">
        <f t="shared" si="44"/>
        <v>111.95082700433726</v>
      </c>
    </row>
    <row r="2855" spans="2:13" ht="75">
      <c r="B2855" s="921" t="s">
        <v>988</v>
      </c>
      <c r="C2855" s="921" t="s">
        <v>985</v>
      </c>
      <c r="D2855" s="922" t="s">
        <v>986</v>
      </c>
      <c r="E2855" s="936">
        <v>1</v>
      </c>
      <c r="F2855" s="947">
        <v>44743</v>
      </c>
      <c r="G2855" s="923">
        <v>239.8946292950084</v>
      </c>
      <c r="H2855" s="929">
        <v>8.3333333333333332E-3</v>
      </c>
      <c r="I2855" s="929">
        <v>0.1</v>
      </c>
      <c r="J2855" s="923">
        <v>215.90516636550757</v>
      </c>
      <c r="K2855" s="922">
        <v>1</v>
      </c>
      <c r="L2855" s="923">
        <v>215.90516636550757</v>
      </c>
      <c r="M2855" s="923">
        <f t="shared" si="44"/>
        <v>23.989462929500842</v>
      </c>
    </row>
    <row r="2856" spans="2:13" ht="75">
      <c r="B2856" s="921" t="s">
        <v>984</v>
      </c>
      <c r="C2856" s="921" t="s">
        <v>985</v>
      </c>
      <c r="D2856" s="922" t="s">
        <v>986</v>
      </c>
      <c r="E2856" s="936">
        <v>1</v>
      </c>
      <c r="F2856" s="947">
        <v>44743</v>
      </c>
      <c r="G2856" s="923">
        <v>1369.810479158316</v>
      </c>
      <c r="H2856" s="929">
        <v>8.3333333333333332E-3</v>
      </c>
      <c r="I2856" s="929">
        <v>0.1</v>
      </c>
      <c r="J2856" s="923">
        <v>1232.8294312424844</v>
      </c>
      <c r="K2856" s="922">
        <v>1</v>
      </c>
      <c r="L2856" s="923">
        <v>1232.8294312424844</v>
      </c>
      <c r="M2856" s="923">
        <f t="shared" si="44"/>
        <v>136.9810479158316</v>
      </c>
    </row>
    <row r="2857" spans="2:13" ht="75">
      <c r="B2857" s="921" t="s">
        <v>984</v>
      </c>
      <c r="C2857" s="921" t="s">
        <v>985</v>
      </c>
      <c r="D2857" s="922" t="s">
        <v>986</v>
      </c>
      <c r="E2857" s="936">
        <v>1</v>
      </c>
      <c r="F2857" s="947">
        <v>44743</v>
      </c>
      <c r="G2857" s="923">
        <v>456.60349305277197</v>
      </c>
      <c r="H2857" s="929">
        <v>8.3333333333333332E-3</v>
      </c>
      <c r="I2857" s="929">
        <v>0.1</v>
      </c>
      <c r="J2857" s="923">
        <v>410.94314374749479</v>
      </c>
      <c r="K2857" s="922">
        <v>1</v>
      </c>
      <c r="L2857" s="923">
        <v>410.94314374749479</v>
      </c>
      <c r="M2857" s="923">
        <f t="shared" si="44"/>
        <v>45.660349305277201</v>
      </c>
    </row>
    <row r="2858" spans="2:13" ht="75">
      <c r="B2858" s="921" t="s">
        <v>984</v>
      </c>
      <c r="C2858" s="921" t="s">
        <v>985</v>
      </c>
      <c r="D2858" s="922" t="s">
        <v>986</v>
      </c>
      <c r="E2858" s="936">
        <v>1</v>
      </c>
      <c r="F2858" s="947">
        <v>44743</v>
      </c>
      <c r="G2858" s="923">
        <v>456.60349305277197</v>
      </c>
      <c r="H2858" s="929">
        <v>8.3333333333333332E-3</v>
      </c>
      <c r="I2858" s="929">
        <v>0.1</v>
      </c>
      <c r="J2858" s="923">
        <v>410.94314374749479</v>
      </c>
      <c r="K2858" s="922">
        <v>1</v>
      </c>
      <c r="L2858" s="923">
        <v>410.94314374749479</v>
      </c>
      <c r="M2858" s="923">
        <f t="shared" si="44"/>
        <v>45.660349305277201</v>
      </c>
    </row>
    <row r="2859" spans="2:13" ht="75">
      <c r="B2859" s="921" t="s">
        <v>988</v>
      </c>
      <c r="C2859" s="921" t="s">
        <v>985</v>
      </c>
      <c r="D2859" s="922" t="s">
        <v>986</v>
      </c>
      <c r="E2859" s="936">
        <v>1</v>
      </c>
      <c r="F2859" s="947">
        <v>44743</v>
      </c>
      <c r="G2859" s="923">
        <v>3758.349192288465</v>
      </c>
      <c r="H2859" s="929">
        <v>8.3333333333333332E-3</v>
      </c>
      <c r="I2859" s="929">
        <v>0.1</v>
      </c>
      <c r="J2859" s="923">
        <v>3382.5142730596185</v>
      </c>
      <c r="K2859" s="922">
        <v>1</v>
      </c>
      <c r="L2859" s="923">
        <v>3382.5142730596185</v>
      </c>
      <c r="M2859" s="923">
        <f t="shared" si="44"/>
        <v>375.8349192288465</v>
      </c>
    </row>
    <row r="2860" spans="2:13" ht="75">
      <c r="B2860" s="921" t="s">
        <v>988</v>
      </c>
      <c r="C2860" s="921" t="s">
        <v>985</v>
      </c>
      <c r="D2860" s="922" t="s">
        <v>986</v>
      </c>
      <c r="E2860" s="936">
        <v>1</v>
      </c>
      <c r="F2860" s="947">
        <v>44743</v>
      </c>
      <c r="G2860" s="923">
        <v>7356.7686317135913</v>
      </c>
      <c r="H2860" s="929">
        <v>8.3333333333333332E-3</v>
      </c>
      <c r="I2860" s="929">
        <v>0.1</v>
      </c>
      <c r="J2860" s="923">
        <v>6621.0917685422319</v>
      </c>
      <c r="K2860" s="922">
        <v>1</v>
      </c>
      <c r="L2860" s="923">
        <v>6621.0917685422319</v>
      </c>
      <c r="M2860" s="923">
        <f t="shared" si="44"/>
        <v>735.67686317135917</v>
      </c>
    </row>
    <row r="2861" spans="2:13" ht="75">
      <c r="B2861" s="921" t="s">
        <v>988</v>
      </c>
      <c r="C2861" s="921" t="s">
        <v>985</v>
      </c>
      <c r="D2861" s="922" t="s">
        <v>986</v>
      </c>
      <c r="E2861" s="936">
        <v>1</v>
      </c>
      <c r="F2861" s="947">
        <v>44743</v>
      </c>
      <c r="G2861" s="923">
        <v>3918.2789451518038</v>
      </c>
      <c r="H2861" s="929">
        <v>8.3333333333333332E-3</v>
      </c>
      <c r="I2861" s="929">
        <v>0.1</v>
      </c>
      <c r="J2861" s="923">
        <v>3526.4510506366232</v>
      </c>
      <c r="K2861" s="922">
        <v>1</v>
      </c>
      <c r="L2861" s="923">
        <v>3526.4510506366232</v>
      </c>
      <c r="M2861" s="923">
        <f t="shared" si="44"/>
        <v>391.82789451518039</v>
      </c>
    </row>
    <row r="2862" spans="2:13" ht="75">
      <c r="B2862" s="921" t="s">
        <v>984</v>
      </c>
      <c r="C2862" s="921" t="s">
        <v>985</v>
      </c>
      <c r="D2862" s="922" t="s">
        <v>986</v>
      </c>
      <c r="E2862" s="936">
        <v>1</v>
      </c>
      <c r="F2862" s="947">
        <v>44743</v>
      </c>
      <c r="G2862" s="923">
        <v>456.60349305277197</v>
      </c>
      <c r="H2862" s="929">
        <v>8.3333333333333332E-3</v>
      </c>
      <c r="I2862" s="929">
        <v>0.1</v>
      </c>
      <c r="J2862" s="923">
        <v>410.94314374749479</v>
      </c>
      <c r="K2862" s="922">
        <v>1</v>
      </c>
      <c r="L2862" s="923">
        <v>410.94314374749479</v>
      </c>
      <c r="M2862" s="923">
        <f t="shared" si="44"/>
        <v>45.660349305277201</v>
      </c>
    </row>
    <row r="2863" spans="2:13" ht="75">
      <c r="B2863" s="921" t="s">
        <v>991</v>
      </c>
      <c r="C2863" s="921" t="s">
        <v>985</v>
      </c>
      <c r="D2863" s="922" t="s">
        <v>986</v>
      </c>
      <c r="E2863" s="936">
        <v>1</v>
      </c>
      <c r="F2863" s="947">
        <v>44743</v>
      </c>
      <c r="G2863" s="923">
        <v>11014.083878829235</v>
      </c>
      <c r="H2863" s="929">
        <v>8.3333333333333332E-3</v>
      </c>
      <c r="I2863" s="929">
        <v>0.1</v>
      </c>
      <c r="J2863" s="923">
        <v>9912.6754909463107</v>
      </c>
      <c r="K2863" s="922">
        <v>1</v>
      </c>
      <c r="L2863" s="923">
        <v>9912.6754909463107</v>
      </c>
      <c r="M2863" s="923">
        <f t="shared" si="44"/>
        <v>1101.4083878829235</v>
      </c>
    </row>
    <row r="2864" spans="2:13" ht="75">
      <c r="B2864" s="921" t="s">
        <v>991</v>
      </c>
      <c r="C2864" s="921" t="s">
        <v>985</v>
      </c>
      <c r="D2864" s="922" t="s">
        <v>986</v>
      </c>
      <c r="E2864" s="936">
        <v>1</v>
      </c>
      <c r="F2864" s="947">
        <v>44743</v>
      </c>
      <c r="G2864" s="923">
        <v>7342.7225858861566</v>
      </c>
      <c r="H2864" s="929">
        <v>8.3333333333333332E-3</v>
      </c>
      <c r="I2864" s="929">
        <v>0.1</v>
      </c>
      <c r="J2864" s="923">
        <v>6608.4503272975408</v>
      </c>
      <c r="K2864" s="922">
        <v>1</v>
      </c>
      <c r="L2864" s="923">
        <v>6608.4503272975408</v>
      </c>
      <c r="M2864" s="923">
        <f t="shared" si="44"/>
        <v>734.27225858861573</v>
      </c>
    </row>
    <row r="2865" spans="2:13" ht="75">
      <c r="B2865" s="921" t="s">
        <v>988</v>
      </c>
      <c r="C2865" s="921" t="s">
        <v>985</v>
      </c>
      <c r="D2865" s="922" t="s">
        <v>986</v>
      </c>
      <c r="E2865" s="936">
        <v>1</v>
      </c>
      <c r="F2865" s="947">
        <v>44743</v>
      </c>
      <c r="G2865" s="923">
        <v>79.964876431669467</v>
      </c>
      <c r="H2865" s="929">
        <v>8.3333333333333332E-3</v>
      </c>
      <c r="I2865" s="929">
        <v>0.1</v>
      </c>
      <c r="J2865" s="923">
        <v>71.968388788502523</v>
      </c>
      <c r="K2865" s="922">
        <v>1</v>
      </c>
      <c r="L2865" s="923">
        <v>71.968388788502523</v>
      </c>
      <c r="M2865" s="923">
        <f t="shared" si="44"/>
        <v>7.9964876431669474</v>
      </c>
    </row>
    <row r="2866" spans="2:13" ht="75">
      <c r="B2866" s="921" t="s">
        <v>988</v>
      </c>
      <c r="C2866" s="921" t="s">
        <v>985</v>
      </c>
      <c r="D2866" s="922" t="s">
        <v>986</v>
      </c>
      <c r="E2866" s="936">
        <v>1</v>
      </c>
      <c r="F2866" s="947">
        <v>44743</v>
      </c>
      <c r="G2866" s="923">
        <v>3438.489686561787</v>
      </c>
      <c r="H2866" s="929">
        <v>8.3333333333333332E-3</v>
      </c>
      <c r="I2866" s="929">
        <v>0.1</v>
      </c>
      <c r="J2866" s="923">
        <v>3094.6407179056082</v>
      </c>
      <c r="K2866" s="922">
        <v>1</v>
      </c>
      <c r="L2866" s="923">
        <v>3094.6407179056082</v>
      </c>
      <c r="M2866" s="923">
        <f t="shared" si="44"/>
        <v>343.84896865617873</v>
      </c>
    </row>
    <row r="2867" spans="2:13" ht="75">
      <c r="B2867" s="921" t="s">
        <v>988</v>
      </c>
      <c r="C2867" s="921" t="s">
        <v>985</v>
      </c>
      <c r="D2867" s="922" t="s">
        <v>986</v>
      </c>
      <c r="E2867" s="936">
        <v>1</v>
      </c>
      <c r="F2867" s="947">
        <v>44743</v>
      </c>
      <c r="G2867" s="923">
        <v>5037.787215195176</v>
      </c>
      <c r="H2867" s="929">
        <v>8.3333333333333332E-3</v>
      </c>
      <c r="I2867" s="929">
        <v>0.1</v>
      </c>
      <c r="J2867" s="923">
        <v>4534.0084936756584</v>
      </c>
      <c r="K2867" s="922">
        <v>1</v>
      </c>
      <c r="L2867" s="923">
        <v>4534.0084936756584</v>
      </c>
      <c r="M2867" s="923">
        <f t="shared" si="44"/>
        <v>503.7787215195176</v>
      </c>
    </row>
    <row r="2868" spans="2:13" ht="75">
      <c r="B2868" s="921" t="s">
        <v>988</v>
      </c>
      <c r="C2868" s="921" t="s">
        <v>985</v>
      </c>
      <c r="D2868" s="922" t="s">
        <v>986</v>
      </c>
      <c r="E2868" s="936">
        <v>1</v>
      </c>
      <c r="F2868" s="947">
        <v>44743</v>
      </c>
      <c r="G2868" s="923">
        <v>4557.9979566051597</v>
      </c>
      <c r="H2868" s="929">
        <v>8.3333333333333332E-3</v>
      </c>
      <c r="I2868" s="929">
        <v>0.1</v>
      </c>
      <c r="J2868" s="923">
        <v>4102.1981609446439</v>
      </c>
      <c r="K2868" s="922">
        <v>1</v>
      </c>
      <c r="L2868" s="923">
        <v>4102.1981609446439</v>
      </c>
      <c r="M2868" s="923">
        <f t="shared" si="44"/>
        <v>455.799795660516</v>
      </c>
    </row>
    <row r="2869" spans="2:13" ht="75">
      <c r="B2869" s="921" t="s">
        <v>984</v>
      </c>
      <c r="C2869" s="921" t="s">
        <v>985</v>
      </c>
      <c r="D2869" s="922" t="s">
        <v>986</v>
      </c>
      <c r="E2869" s="936">
        <v>1</v>
      </c>
      <c r="F2869" s="947">
        <v>44743</v>
      </c>
      <c r="G2869" s="923">
        <v>913.20698610554393</v>
      </c>
      <c r="H2869" s="929">
        <v>8.3333333333333332E-3</v>
      </c>
      <c r="I2869" s="929">
        <v>0.1</v>
      </c>
      <c r="J2869" s="923">
        <v>821.88628749498957</v>
      </c>
      <c r="K2869" s="922">
        <v>1</v>
      </c>
      <c r="L2869" s="923">
        <v>821.88628749498957</v>
      </c>
      <c r="M2869" s="923">
        <f t="shared" si="44"/>
        <v>91.320698610554402</v>
      </c>
    </row>
    <row r="2870" spans="2:13" ht="75">
      <c r="B2870" s="921" t="s">
        <v>984</v>
      </c>
      <c r="C2870" s="921" t="s">
        <v>985</v>
      </c>
      <c r="D2870" s="922" t="s">
        <v>986</v>
      </c>
      <c r="E2870" s="936">
        <v>1</v>
      </c>
      <c r="F2870" s="947">
        <v>44743</v>
      </c>
      <c r="G2870" s="923">
        <v>913.20698610554393</v>
      </c>
      <c r="H2870" s="929">
        <v>8.3333333333333332E-3</v>
      </c>
      <c r="I2870" s="929">
        <v>0.1</v>
      </c>
      <c r="J2870" s="923">
        <v>821.88628749498957</v>
      </c>
      <c r="K2870" s="922">
        <v>1</v>
      </c>
      <c r="L2870" s="923">
        <v>821.88628749498957</v>
      </c>
      <c r="M2870" s="923">
        <f t="shared" si="44"/>
        <v>91.320698610554402</v>
      </c>
    </row>
    <row r="2871" spans="2:13" ht="75">
      <c r="B2871" s="921" t="s">
        <v>988</v>
      </c>
      <c r="C2871" s="921" t="s">
        <v>985</v>
      </c>
      <c r="D2871" s="922" t="s">
        <v>986</v>
      </c>
      <c r="E2871" s="936">
        <v>1</v>
      </c>
      <c r="F2871" s="947">
        <v>44743</v>
      </c>
      <c r="G2871" s="923">
        <v>1999.1219107917366</v>
      </c>
      <c r="H2871" s="929">
        <v>8.3333333333333332E-3</v>
      </c>
      <c r="I2871" s="929">
        <v>0.1</v>
      </c>
      <c r="J2871" s="923">
        <v>1799.2097197125629</v>
      </c>
      <c r="K2871" s="922">
        <v>1</v>
      </c>
      <c r="L2871" s="923">
        <v>1799.2097197125629</v>
      </c>
      <c r="M2871" s="923">
        <f t="shared" si="44"/>
        <v>199.91219107917368</v>
      </c>
    </row>
    <row r="2872" spans="2:13" ht="75">
      <c r="B2872" s="921" t="s">
        <v>988</v>
      </c>
      <c r="C2872" s="921" t="s">
        <v>985</v>
      </c>
      <c r="D2872" s="922" t="s">
        <v>986</v>
      </c>
      <c r="E2872" s="936">
        <v>1</v>
      </c>
      <c r="F2872" s="947">
        <v>44743</v>
      </c>
      <c r="G2872" s="923">
        <v>6077.3306088068794</v>
      </c>
      <c r="H2872" s="929">
        <v>8.3333333333333332E-3</v>
      </c>
      <c r="I2872" s="929">
        <v>0.1</v>
      </c>
      <c r="J2872" s="923">
        <v>5469.5975479261915</v>
      </c>
      <c r="K2872" s="922">
        <v>1</v>
      </c>
      <c r="L2872" s="923">
        <v>5469.5975479261915</v>
      </c>
      <c r="M2872" s="923">
        <f t="shared" si="44"/>
        <v>607.73306088068796</v>
      </c>
    </row>
    <row r="2873" spans="2:13" ht="75">
      <c r="B2873" s="921" t="s">
        <v>988</v>
      </c>
      <c r="C2873" s="921" t="s">
        <v>985</v>
      </c>
      <c r="D2873" s="922" t="s">
        <v>986</v>
      </c>
      <c r="E2873" s="936">
        <v>1</v>
      </c>
      <c r="F2873" s="947">
        <v>44743</v>
      </c>
      <c r="G2873" s="923">
        <v>1599.2975286333894</v>
      </c>
      <c r="H2873" s="929">
        <v>8.3333333333333332E-3</v>
      </c>
      <c r="I2873" s="929">
        <v>0.1</v>
      </c>
      <c r="J2873" s="923">
        <v>1439.3677757700505</v>
      </c>
      <c r="K2873" s="922">
        <v>1</v>
      </c>
      <c r="L2873" s="923">
        <v>1439.3677757700505</v>
      </c>
      <c r="M2873" s="923">
        <f t="shared" si="44"/>
        <v>159.92975286333896</v>
      </c>
    </row>
    <row r="2874" spans="2:13" ht="75">
      <c r="B2874" s="921" t="s">
        <v>988</v>
      </c>
      <c r="C2874" s="921" t="s">
        <v>985</v>
      </c>
      <c r="D2874" s="922" t="s">
        <v>986</v>
      </c>
      <c r="E2874" s="936">
        <v>1</v>
      </c>
      <c r="F2874" s="947">
        <v>44743</v>
      </c>
      <c r="G2874" s="923">
        <v>239.8946292950084</v>
      </c>
      <c r="H2874" s="929">
        <v>8.3333333333333332E-3</v>
      </c>
      <c r="I2874" s="929">
        <v>0.1</v>
      </c>
      <c r="J2874" s="923">
        <v>215.90516636550757</v>
      </c>
      <c r="K2874" s="922">
        <v>1</v>
      </c>
      <c r="L2874" s="923">
        <v>215.90516636550757</v>
      </c>
      <c r="M2874" s="923">
        <f t="shared" si="44"/>
        <v>23.989462929500842</v>
      </c>
    </row>
    <row r="2875" spans="2:13" ht="75">
      <c r="B2875" s="921" t="s">
        <v>988</v>
      </c>
      <c r="C2875" s="921" t="s">
        <v>985</v>
      </c>
      <c r="D2875" s="922" t="s">
        <v>986</v>
      </c>
      <c r="E2875" s="936">
        <v>1</v>
      </c>
      <c r="F2875" s="947">
        <v>44743</v>
      </c>
      <c r="G2875" s="923">
        <v>3358.5248101301177</v>
      </c>
      <c r="H2875" s="929">
        <v>8.3333333333333332E-3</v>
      </c>
      <c r="I2875" s="929">
        <v>0.1</v>
      </c>
      <c r="J2875" s="923">
        <v>3022.6723291171056</v>
      </c>
      <c r="K2875" s="922">
        <v>1</v>
      </c>
      <c r="L2875" s="923">
        <v>3022.6723291171056</v>
      </c>
      <c r="M2875" s="923">
        <f t="shared" si="44"/>
        <v>335.85248101301181</v>
      </c>
    </row>
    <row r="2876" spans="2:13" ht="75">
      <c r="B2876" s="921" t="s">
        <v>988</v>
      </c>
      <c r="C2876" s="921" t="s">
        <v>985</v>
      </c>
      <c r="D2876" s="922" t="s">
        <v>986</v>
      </c>
      <c r="E2876" s="936">
        <v>1</v>
      </c>
      <c r="F2876" s="947">
        <v>44743</v>
      </c>
      <c r="G2876" s="923">
        <v>16152.905039197232</v>
      </c>
      <c r="H2876" s="929">
        <v>8.3333333333333332E-3</v>
      </c>
      <c r="I2876" s="929">
        <v>0.1</v>
      </c>
      <c r="J2876" s="923">
        <v>14537.614535277509</v>
      </c>
      <c r="K2876" s="922">
        <v>1</v>
      </c>
      <c r="L2876" s="923">
        <v>14537.614535277509</v>
      </c>
      <c r="M2876" s="923">
        <f t="shared" si="44"/>
        <v>1615.2905039197233</v>
      </c>
    </row>
    <row r="2877" spans="2:13" ht="75">
      <c r="B2877" s="921" t="s">
        <v>988</v>
      </c>
      <c r="C2877" s="921" t="s">
        <v>985</v>
      </c>
      <c r="D2877" s="922" t="s">
        <v>986</v>
      </c>
      <c r="E2877" s="936">
        <v>1</v>
      </c>
      <c r="F2877" s="947">
        <v>44743</v>
      </c>
      <c r="G2877" s="923">
        <v>1679.2624050650588</v>
      </c>
      <c r="H2877" s="929">
        <v>8.3333333333333332E-3</v>
      </c>
      <c r="I2877" s="929">
        <v>0.1</v>
      </c>
      <c r="J2877" s="923">
        <v>1511.3361645585528</v>
      </c>
      <c r="K2877" s="922">
        <v>1</v>
      </c>
      <c r="L2877" s="923">
        <v>1511.3361645585528</v>
      </c>
      <c r="M2877" s="923">
        <f t="shared" si="44"/>
        <v>167.92624050650591</v>
      </c>
    </row>
    <row r="2878" spans="2:13" ht="75">
      <c r="B2878" s="921" t="s">
        <v>988</v>
      </c>
      <c r="C2878" s="921" t="s">
        <v>985</v>
      </c>
      <c r="D2878" s="922" t="s">
        <v>986</v>
      </c>
      <c r="E2878" s="936">
        <v>1</v>
      </c>
      <c r="F2878" s="947">
        <v>44743</v>
      </c>
      <c r="G2878" s="923">
        <v>79.964876431669467</v>
      </c>
      <c r="H2878" s="929">
        <v>8.3333333333333332E-3</v>
      </c>
      <c r="I2878" s="929">
        <v>0.1</v>
      </c>
      <c r="J2878" s="923">
        <v>71.968388788502523</v>
      </c>
      <c r="K2878" s="922">
        <v>1</v>
      </c>
      <c r="L2878" s="923">
        <v>71.968388788502523</v>
      </c>
      <c r="M2878" s="923">
        <f t="shared" si="44"/>
        <v>7.9964876431669474</v>
      </c>
    </row>
    <row r="2879" spans="2:13" ht="75">
      <c r="B2879" s="921" t="s">
        <v>988</v>
      </c>
      <c r="C2879" s="921" t="s">
        <v>985</v>
      </c>
      <c r="D2879" s="922" t="s">
        <v>986</v>
      </c>
      <c r="E2879" s="936">
        <v>1</v>
      </c>
      <c r="F2879" s="947">
        <v>44743</v>
      </c>
      <c r="G2879" s="923">
        <v>1759.2272814967282</v>
      </c>
      <c r="H2879" s="929">
        <v>8.3333333333333332E-3</v>
      </c>
      <c r="I2879" s="929">
        <v>0.1</v>
      </c>
      <c r="J2879" s="923">
        <v>1583.3045533470554</v>
      </c>
      <c r="K2879" s="922">
        <v>1</v>
      </c>
      <c r="L2879" s="923">
        <v>1583.3045533470554</v>
      </c>
      <c r="M2879" s="923">
        <f t="shared" si="44"/>
        <v>175.92272814967282</v>
      </c>
    </row>
    <row r="2880" spans="2:13" ht="75">
      <c r="B2880" s="921" t="s">
        <v>988</v>
      </c>
      <c r="C2880" s="921" t="s">
        <v>985</v>
      </c>
      <c r="D2880" s="922" t="s">
        <v>986</v>
      </c>
      <c r="E2880" s="936">
        <v>1</v>
      </c>
      <c r="F2880" s="947">
        <v>44743</v>
      </c>
      <c r="G2880" s="923">
        <v>2798.7706751084315</v>
      </c>
      <c r="H2880" s="929">
        <v>8.3333333333333332E-3</v>
      </c>
      <c r="I2880" s="929">
        <v>0.1</v>
      </c>
      <c r="J2880" s="923">
        <v>2518.8936075975885</v>
      </c>
      <c r="K2880" s="922">
        <v>1</v>
      </c>
      <c r="L2880" s="923">
        <v>2518.8936075975885</v>
      </c>
      <c r="M2880" s="923">
        <f t="shared" si="44"/>
        <v>279.87706751084318</v>
      </c>
    </row>
    <row r="2881" spans="2:13" ht="75">
      <c r="B2881" s="921" t="s">
        <v>988</v>
      </c>
      <c r="C2881" s="921" t="s">
        <v>985</v>
      </c>
      <c r="D2881" s="922" t="s">
        <v>986</v>
      </c>
      <c r="E2881" s="936">
        <v>1</v>
      </c>
      <c r="F2881" s="947">
        <v>44743</v>
      </c>
      <c r="G2881" s="923">
        <v>5197.7169680585157</v>
      </c>
      <c r="H2881" s="929">
        <v>8.3333333333333332E-3</v>
      </c>
      <c r="I2881" s="929">
        <v>0.1</v>
      </c>
      <c r="J2881" s="923">
        <v>4677.9452712526645</v>
      </c>
      <c r="K2881" s="922">
        <v>1</v>
      </c>
      <c r="L2881" s="923">
        <v>4677.9452712526645</v>
      </c>
      <c r="M2881" s="923">
        <f t="shared" si="44"/>
        <v>519.77169680585155</v>
      </c>
    </row>
    <row r="2882" spans="2:13" ht="75">
      <c r="B2882" s="921" t="s">
        <v>988</v>
      </c>
      <c r="C2882" s="921" t="s">
        <v>985</v>
      </c>
      <c r="D2882" s="922" t="s">
        <v>986</v>
      </c>
      <c r="E2882" s="936">
        <v>1</v>
      </c>
      <c r="F2882" s="947">
        <v>44743</v>
      </c>
      <c r="G2882" s="923">
        <v>1679.2624050650588</v>
      </c>
      <c r="H2882" s="929">
        <v>8.3333333333333332E-3</v>
      </c>
      <c r="I2882" s="929">
        <v>0.1</v>
      </c>
      <c r="J2882" s="923">
        <v>1511.3361645585528</v>
      </c>
      <c r="K2882" s="922">
        <v>1</v>
      </c>
      <c r="L2882" s="923">
        <v>1511.3361645585528</v>
      </c>
      <c r="M2882" s="923">
        <f t="shared" si="44"/>
        <v>167.92624050650591</v>
      </c>
    </row>
    <row r="2883" spans="2:13" ht="75">
      <c r="B2883" s="921" t="s">
        <v>984</v>
      </c>
      <c r="C2883" s="921" t="s">
        <v>985</v>
      </c>
      <c r="D2883" s="922" t="s">
        <v>986</v>
      </c>
      <c r="E2883" s="936">
        <v>1</v>
      </c>
      <c r="F2883" s="947">
        <v>44743</v>
      </c>
      <c r="G2883" s="923">
        <v>456.60349305277197</v>
      </c>
      <c r="H2883" s="929">
        <v>8.3333333333333332E-3</v>
      </c>
      <c r="I2883" s="929">
        <v>0.1</v>
      </c>
      <c r="J2883" s="923">
        <v>410.94314374749479</v>
      </c>
      <c r="K2883" s="922">
        <v>1</v>
      </c>
      <c r="L2883" s="923">
        <v>410.94314374749479</v>
      </c>
      <c r="M2883" s="923">
        <f t="shared" si="44"/>
        <v>45.660349305277201</v>
      </c>
    </row>
    <row r="2884" spans="2:13" ht="75">
      <c r="B2884" s="921" t="s">
        <v>987</v>
      </c>
      <c r="C2884" s="921" t="s">
        <v>985</v>
      </c>
      <c r="D2884" s="922" t="s">
        <v>986</v>
      </c>
      <c r="E2884" s="936">
        <v>1</v>
      </c>
      <c r="F2884" s="947">
        <v>44743</v>
      </c>
      <c r="G2884" s="923">
        <v>4455.2883638908506</v>
      </c>
      <c r="H2884" s="929">
        <v>8.3333333333333332E-3</v>
      </c>
      <c r="I2884" s="929">
        <v>0.1</v>
      </c>
      <c r="J2884" s="923">
        <v>4009.7595275017657</v>
      </c>
      <c r="K2884" s="922">
        <v>1</v>
      </c>
      <c r="L2884" s="923">
        <v>4009.7595275017657</v>
      </c>
      <c r="M2884" s="923">
        <f t="shared" si="44"/>
        <v>445.52883638908509</v>
      </c>
    </row>
    <row r="2885" spans="2:13" ht="75">
      <c r="B2885" s="921" t="s">
        <v>988</v>
      </c>
      <c r="C2885" s="921" t="s">
        <v>985</v>
      </c>
      <c r="D2885" s="922" t="s">
        <v>986</v>
      </c>
      <c r="E2885" s="936">
        <v>1</v>
      </c>
      <c r="F2885" s="947">
        <v>44743</v>
      </c>
      <c r="G2885" s="923">
        <v>879.61364074836411</v>
      </c>
      <c r="H2885" s="929">
        <v>8.3333333333333332E-3</v>
      </c>
      <c r="I2885" s="929">
        <v>0.1</v>
      </c>
      <c r="J2885" s="923">
        <v>791.65227667352769</v>
      </c>
      <c r="K2885" s="922">
        <v>1</v>
      </c>
      <c r="L2885" s="923">
        <v>791.65227667352769</v>
      </c>
      <c r="M2885" s="923">
        <f t="shared" si="44"/>
        <v>87.961364074836411</v>
      </c>
    </row>
    <row r="2886" spans="2:13" ht="75">
      <c r="B2886" s="921" t="s">
        <v>988</v>
      </c>
      <c r="C2886" s="921" t="s">
        <v>985</v>
      </c>
      <c r="D2886" s="922" t="s">
        <v>986</v>
      </c>
      <c r="E2886" s="936">
        <v>1</v>
      </c>
      <c r="F2886" s="947">
        <v>44743</v>
      </c>
      <c r="G2886" s="923">
        <v>15593.150904175545</v>
      </c>
      <c r="H2886" s="929">
        <v>8.3333333333333332E-3</v>
      </c>
      <c r="I2886" s="929">
        <v>0.1</v>
      </c>
      <c r="J2886" s="923">
        <v>14033.835813757991</v>
      </c>
      <c r="K2886" s="922">
        <v>1</v>
      </c>
      <c r="L2886" s="923">
        <v>14033.835813757991</v>
      </c>
      <c r="M2886" s="923">
        <f t="shared" si="44"/>
        <v>1559.3150904175545</v>
      </c>
    </row>
    <row r="2887" spans="2:13" ht="75">
      <c r="B2887" s="921" t="s">
        <v>988</v>
      </c>
      <c r="C2887" s="921" t="s">
        <v>985</v>
      </c>
      <c r="D2887" s="922" t="s">
        <v>986</v>
      </c>
      <c r="E2887" s="936">
        <v>1</v>
      </c>
      <c r="F2887" s="947">
        <v>44743</v>
      </c>
      <c r="G2887" s="923">
        <v>9915.6446775270142</v>
      </c>
      <c r="H2887" s="929">
        <v>8.3333333333333332E-3</v>
      </c>
      <c r="I2887" s="929">
        <v>0.1</v>
      </c>
      <c r="J2887" s="923">
        <v>8924.0802097743126</v>
      </c>
      <c r="K2887" s="922">
        <v>1</v>
      </c>
      <c r="L2887" s="923">
        <v>8924.0802097743126</v>
      </c>
      <c r="M2887" s="923">
        <f t="shared" si="44"/>
        <v>991.56446775270149</v>
      </c>
    </row>
    <row r="2888" spans="2:13" ht="75">
      <c r="B2888" s="921" t="s">
        <v>988</v>
      </c>
      <c r="C2888" s="921" t="s">
        <v>985</v>
      </c>
      <c r="D2888" s="922" t="s">
        <v>986</v>
      </c>
      <c r="E2888" s="936">
        <v>1</v>
      </c>
      <c r="F2888" s="947">
        <v>44743</v>
      </c>
      <c r="G2888" s="923">
        <v>3278.5599336984483</v>
      </c>
      <c r="H2888" s="929">
        <v>8.3333333333333332E-3</v>
      </c>
      <c r="I2888" s="929">
        <v>0.1</v>
      </c>
      <c r="J2888" s="923">
        <v>2950.7039403286035</v>
      </c>
      <c r="K2888" s="922">
        <v>1</v>
      </c>
      <c r="L2888" s="923">
        <v>2950.7039403286035</v>
      </c>
      <c r="M2888" s="923">
        <f t="shared" si="44"/>
        <v>327.85599336984484</v>
      </c>
    </row>
    <row r="2889" spans="2:13" ht="75">
      <c r="B2889" s="921" t="s">
        <v>988</v>
      </c>
      <c r="C2889" s="921" t="s">
        <v>985</v>
      </c>
      <c r="D2889" s="922" t="s">
        <v>986</v>
      </c>
      <c r="E2889" s="936">
        <v>1</v>
      </c>
      <c r="F2889" s="947">
        <v>44743</v>
      </c>
      <c r="G2889" s="923">
        <v>79.964876431669467</v>
      </c>
      <c r="H2889" s="929">
        <v>8.3333333333333332E-3</v>
      </c>
      <c r="I2889" s="929">
        <v>0.1</v>
      </c>
      <c r="J2889" s="923">
        <v>71.968388788502523</v>
      </c>
      <c r="K2889" s="922">
        <v>1</v>
      </c>
      <c r="L2889" s="923">
        <v>71.968388788502523</v>
      </c>
      <c r="M2889" s="923">
        <f t="shared" si="44"/>
        <v>7.9964876431669474</v>
      </c>
    </row>
    <row r="2890" spans="2:13" ht="75">
      <c r="B2890" s="921" t="s">
        <v>984</v>
      </c>
      <c r="C2890" s="921" t="s">
        <v>985</v>
      </c>
      <c r="D2890" s="922" t="s">
        <v>986</v>
      </c>
      <c r="E2890" s="936">
        <v>1</v>
      </c>
      <c r="F2890" s="947">
        <v>44743</v>
      </c>
      <c r="G2890" s="923">
        <v>11871.690819372072</v>
      </c>
      <c r="H2890" s="929">
        <v>8.3333333333333332E-3</v>
      </c>
      <c r="I2890" s="929">
        <v>0.1</v>
      </c>
      <c r="J2890" s="923">
        <v>10684.521737434865</v>
      </c>
      <c r="K2890" s="922">
        <v>1</v>
      </c>
      <c r="L2890" s="923">
        <v>10684.521737434865</v>
      </c>
      <c r="M2890" s="923">
        <f t="shared" si="44"/>
        <v>1187.1690819372072</v>
      </c>
    </row>
    <row r="2891" spans="2:13" ht="75">
      <c r="B2891" s="921" t="s">
        <v>984</v>
      </c>
      <c r="C2891" s="921" t="s">
        <v>985</v>
      </c>
      <c r="D2891" s="922" t="s">
        <v>986</v>
      </c>
      <c r="E2891" s="936">
        <v>1</v>
      </c>
      <c r="F2891" s="947">
        <v>44743</v>
      </c>
      <c r="G2891" s="923">
        <v>4566.0349305277196</v>
      </c>
      <c r="H2891" s="929">
        <v>8.3333333333333332E-3</v>
      </c>
      <c r="I2891" s="929">
        <v>0.1</v>
      </c>
      <c r="J2891" s="923">
        <v>4109.4314374749474</v>
      </c>
      <c r="K2891" s="922">
        <v>1</v>
      </c>
      <c r="L2891" s="923">
        <v>4109.4314374749474</v>
      </c>
      <c r="M2891" s="923">
        <f t="shared" ref="M2891:M2954" si="45">IF(L2891=0,"",IF(I2891=100%,0,(H2891*12)*(G2891*E2891*K2891)))</f>
        <v>456.60349305277197</v>
      </c>
    </row>
    <row r="2892" spans="2:13" ht="75">
      <c r="B2892" s="921" t="s">
        <v>984</v>
      </c>
      <c r="C2892" s="921" t="s">
        <v>985</v>
      </c>
      <c r="D2892" s="922" t="s">
        <v>986</v>
      </c>
      <c r="E2892" s="936">
        <v>1</v>
      </c>
      <c r="F2892" s="947">
        <v>44743</v>
      </c>
      <c r="G2892" s="923">
        <v>5022.6384235804917</v>
      </c>
      <c r="H2892" s="929">
        <v>8.3333333333333332E-3</v>
      </c>
      <c r="I2892" s="929">
        <v>0.1</v>
      </c>
      <c r="J2892" s="923">
        <v>4520.3745812224424</v>
      </c>
      <c r="K2892" s="922">
        <v>1</v>
      </c>
      <c r="L2892" s="923">
        <v>4520.3745812224424</v>
      </c>
      <c r="M2892" s="923">
        <f t="shared" si="45"/>
        <v>502.2638423580492</v>
      </c>
    </row>
    <row r="2893" spans="2:13" ht="75">
      <c r="B2893" s="921" t="s">
        <v>987</v>
      </c>
      <c r="C2893" s="921" t="s">
        <v>985</v>
      </c>
      <c r="D2893" s="922" t="s">
        <v>986</v>
      </c>
      <c r="E2893" s="936">
        <v>1</v>
      </c>
      <c r="F2893" s="947">
        <v>44743</v>
      </c>
      <c r="G2893" s="923">
        <v>46037.97976020546</v>
      </c>
      <c r="H2893" s="929">
        <v>8.3333333333333332E-3</v>
      </c>
      <c r="I2893" s="929">
        <v>0.1</v>
      </c>
      <c r="J2893" s="923">
        <v>41434.181784184912</v>
      </c>
      <c r="K2893" s="922">
        <v>1</v>
      </c>
      <c r="L2893" s="923">
        <v>41434.181784184912</v>
      </c>
      <c r="M2893" s="923">
        <f t="shared" si="45"/>
        <v>4603.7979760205462</v>
      </c>
    </row>
    <row r="2894" spans="2:13" ht="75">
      <c r="B2894" s="921" t="s">
        <v>987</v>
      </c>
      <c r="C2894" s="921" t="s">
        <v>985</v>
      </c>
      <c r="D2894" s="922" t="s">
        <v>986</v>
      </c>
      <c r="E2894" s="936">
        <v>1</v>
      </c>
      <c r="F2894" s="947">
        <v>44743</v>
      </c>
      <c r="G2894" s="923">
        <v>22276.441819454256</v>
      </c>
      <c r="H2894" s="929">
        <v>8.3333333333333332E-3</v>
      </c>
      <c r="I2894" s="929">
        <v>0.1</v>
      </c>
      <c r="J2894" s="923">
        <v>20048.797637508829</v>
      </c>
      <c r="K2894" s="922">
        <v>1</v>
      </c>
      <c r="L2894" s="923">
        <v>20048.797637508829</v>
      </c>
      <c r="M2894" s="923">
        <f t="shared" si="45"/>
        <v>2227.6441819454258</v>
      </c>
    </row>
    <row r="2895" spans="2:13" ht="75">
      <c r="B2895" s="921" t="s">
        <v>987</v>
      </c>
      <c r="C2895" s="921" t="s">
        <v>985</v>
      </c>
      <c r="D2895" s="922" t="s">
        <v>986</v>
      </c>
      <c r="E2895" s="936">
        <v>1</v>
      </c>
      <c r="F2895" s="947">
        <v>44743</v>
      </c>
      <c r="G2895" s="923">
        <v>54948.55648798716</v>
      </c>
      <c r="H2895" s="929">
        <v>8.3333333333333332E-3</v>
      </c>
      <c r="I2895" s="929">
        <v>0.1</v>
      </c>
      <c r="J2895" s="923">
        <v>49453.700839188445</v>
      </c>
      <c r="K2895" s="922">
        <v>1</v>
      </c>
      <c r="L2895" s="923">
        <v>49453.700839188445</v>
      </c>
      <c r="M2895" s="923">
        <f t="shared" si="45"/>
        <v>5494.8556487987162</v>
      </c>
    </row>
    <row r="2896" spans="2:13" ht="75">
      <c r="B2896" s="921" t="s">
        <v>999</v>
      </c>
      <c r="C2896" s="921" t="s">
        <v>985</v>
      </c>
      <c r="D2896" s="922" t="s">
        <v>994</v>
      </c>
      <c r="E2896" s="936">
        <v>0</v>
      </c>
      <c r="F2896" s="947">
        <v>44743</v>
      </c>
      <c r="G2896" s="923">
        <v>731.0269485294117</v>
      </c>
      <c r="H2896" s="929">
        <v>8.3333333333333332E-3</v>
      </c>
      <c r="I2896" s="929">
        <v>0.1</v>
      </c>
      <c r="J2896" s="923">
        <v>657.92425367647047</v>
      </c>
      <c r="K2896" s="922">
        <v>1</v>
      </c>
      <c r="L2896" s="923">
        <v>0</v>
      </c>
      <c r="M2896" s="923" t="str">
        <f t="shared" si="45"/>
        <v/>
      </c>
    </row>
    <row r="2897" spans="2:13" ht="75">
      <c r="B2897" s="921" t="s">
        <v>989</v>
      </c>
      <c r="C2897" s="921" t="s">
        <v>985</v>
      </c>
      <c r="D2897" s="922" t="s">
        <v>986</v>
      </c>
      <c r="E2897" s="936">
        <v>1</v>
      </c>
      <c r="F2897" s="947">
        <v>44743</v>
      </c>
      <c r="G2897" s="923">
        <v>10236.412040596497</v>
      </c>
      <c r="H2897" s="929">
        <v>8.3333333333333332E-3</v>
      </c>
      <c r="I2897" s="929">
        <v>0.1</v>
      </c>
      <c r="J2897" s="923">
        <v>9212.7708365368471</v>
      </c>
      <c r="K2897" s="922">
        <v>1</v>
      </c>
      <c r="L2897" s="923">
        <v>9212.7708365368471</v>
      </c>
      <c r="M2897" s="923">
        <f t="shared" si="45"/>
        <v>1023.6412040596497</v>
      </c>
    </row>
    <row r="2898" spans="2:13" ht="75">
      <c r="B2898" s="921" t="s">
        <v>989</v>
      </c>
      <c r="C2898" s="921" t="s">
        <v>985</v>
      </c>
      <c r="D2898" s="922" t="s">
        <v>986</v>
      </c>
      <c r="E2898" s="936">
        <v>1</v>
      </c>
      <c r="F2898" s="947">
        <v>44743</v>
      </c>
      <c r="G2898" s="923">
        <v>17913.72107104387</v>
      </c>
      <c r="H2898" s="929">
        <v>8.3333333333333332E-3</v>
      </c>
      <c r="I2898" s="929">
        <v>0.1</v>
      </c>
      <c r="J2898" s="923">
        <v>16122.348963939483</v>
      </c>
      <c r="K2898" s="922">
        <v>1</v>
      </c>
      <c r="L2898" s="923">
        <v>16122.348963939483</v>
      </c>
      <c r="M2898" s="923">
        <f t="shared" si="45"/>
        <v>1791.3721071043872</v>
      </c>
    </row>
    <row r="2899" spans="2:13" ht="75">
      <c r="B2899" s="921" t="s">
        <v>989</v>
      </c>
      <c r="C2899" s="921" t="s">
        <v>985</v>
      </c>
      <c r="D2899" s="922" t="s">
        <v>986</v>
      </c>
      <c r="E2899" s="936">
        <v>1</v>
      </c>
      <c r="F2899" s="947">
        <v>44743</v>
      </c>
      <c r="G2899" s="923">
        <v>12795.51505074562</v>
      </c>
      <c r="H2899" s="929">
        <v>8.3333333333333332E-3</v>
      </c>
      <c r="I2899" s="929">
        <v>0.1</v>
      </c>
      <c r="J2899" s="923">
        <v>11515.963545671058</v>
      </c>
      <c r="K2899" s="922">
        <v>1</v>
      </c>
      <c r="L2899" s="923">
        <v>11515.963545671058</v>
      </c>
      <c r="M2899" s="923">
        <f t="shared" si="45"/>
        <v>1279.5515050745621</v>
      </c>
    </row>
    <row r="2900" spans="2:13" ht="75">
      <c r="B2900" s="921" t="s">
        <v>990</v>
      </c>
      <c r="C2900" s="921" t="s">
        <v>985</v>
      </c>
      <c r="D2900" s="922" t="s">
        <v>986</v>
      </c>
      <c r="E2900" s="936">
        <v>1</v>
      </c>
      <c r="F2900" s="947">
        <v>44743</v>
      </c>
      <c r="G2900" s="923">
        <v>8360.9454069303683</v>
      </c>
      <c r="H2900" s="929">
        <v>8.3333333333333332E-3</v>
      </c>
      <c r="I2900" s="929">
        <v>0.1</v>
      </c>
      <c r="J2900" s="923">
        <v>7524.8508662373315</v>
      </c>
      <c r="K2900" s="922">
        <v>1</v>
      </c>
      <c r="L2900" s="923">
        <v>7524.8508662373315</v>
      </c>
      <c r="M2900" s="923">
        <f t="shared" si="45"/>
        <v>836.09454069303683</v>
      </c>
    </row>
    <row r="2901" spans="2:13" ht="75">
      <c r="B2901" s="921" t="s">
        <v>990</v>
      </c>
      <c r="C2901" s="921" t="s">
        <v>985</v>
      </c>
      <c r="D2901" s="922" t="s">
        <v>986</v>
      </c>
      <c r="E2901" s="936">
        <v>1</v>
      </c>
      <c r="F2901" s="947">
        <v>44743</v>
      </c>
      <c r="G2901" s="923">
        <v>4180.4727034651842</v>
      </c>
      <c r="H2901" s="929">
        <v>8.3333333333333332E-3</v>
      </c>
      <c r="I2901" s="929">
        <v>0.1</v>
      </c>
      <c r="J2901" s="923">
        <v>3762.4254331186658</v>
      </c>
      <c r="K2901" s="922">
        <v>1</v>
      </c>
      <c r="L2901" s="923">
        <v>3762.4254331186658</v>
      </c>
      <c r="M2901" s="923">
        <f t="shared" si="45"/>
        <v>418.04727034651842</v>
      </c>
    </row>
    <row r="2902" spans="2:13" ht="75">
      <c r="B2902" s="921" t="s">
        <v>990</v>
      </c>
      <c r="C2902" s="921" t="s">
        <v>985</v>
      </c>
      <c r="D2902" s="922" t="s">
        <v>986</v>
      </c>
      <c r="E2902" s="936">
        <v>1</v>
      </c>
      <c r="F2902" s="947">
        <v>44743</v>
      </c>
      <c r="G2902" s="923">
        <v>4180.4727034651842</v>
      </c>
      <c r="H2902" s="929">
        <v>8.3333333333333332E-3</v>
      </c>
      <c r="I2902" s="929">
        <v>0.1</v>
      </c>
      <c r="J2902" s="923">
        <v>3762.4254331186658</v>
      </c>
      <c r="K2902" s="922">
        <v>1</v>
      </c>
      <c r="L2902" s="923">
        <v>3762.4254331186658</v>
      </c>
      <c r="M2902" s="923">
        <f t="shared" si="45"/>
        <v>418.04727034651842</v>
      </c>
    </row>
    <row r="2903" spans="2:13" ht="75">
      <c r="B2903" s="921" t="s">
        <v>988</v>
      </c>
      <c r="C2903" s="921" t="s">
        <v>985</v>
      </c>
      <c r="D2903" s="922" t="s">
        <v>986</v>
      </c>
      <c r="E2903" s="936">
        <v>1</v>
      </c>
      <c r="F2903" s="947">
        <v>44743</v>
      </c>
      <c r="G2903" s="923">
        <v>479.7892585900168</v>
      </c>
      <c r="H2903" s="929">
        <v>8.3333333333333332E-3</v>
      </c>
      <c r="I2903" s="929">
        <v>0.1</v>
      </c>
      <c r="J2903" s="923">
        <v>431.81033273101514</v>
      </c>
      <c r="K2903" s="922">
        <v>1</v>
      </c>
      <c r="L2903" s="923">
        <v>431.81033273101514</v>
      </c>
      <c r="M2903" s="923">
        <f t="shared" si="45"/>
        <v>47.978925859001684</v>
      </c>
    </row>
    <row r="2904" spans="2:13" ht="75">
      <c r="B2904" s="921" t="s">
        <v>988</v>
      </c>
      <c r="C2904" s="921" t="s">
        <v>985</v>
      </c>
      <c r="D2904" s="922" t="s">
        <v>986</v>
      </c>
      <c r="E2904" s="936">
        <v>1</v>
      </c>
      <c r="F2904" s="947">
        <v>44743</v>
      </c>
      <c r="G2904" s="923">
        <v>9915.6446775270142</v>
      </c>
      <c r="H2904" s="929">
        <v>8.3333333333333332E-3</v>
      </c>
      <c r="I2904" s="929">
        <v>0.1</v>
      </c>
      <c r="J2904" s="923">
        <v>8924.0802097743126</v>
      </c>
      <c r="K2904" s="922">
        <v>1</v>
      </c>
      <c r="L2904" s="923">
        <v>8924.0802097743126</v>
      </c>
      <c r="M2904" s="923">
        <f t="shared" si="45"/>
        <v>991.56446775270149</v>
      </c>
    </row>
    <row r="2905" spans="2:13" ht="75">
      <c r="B2905" s="921" t="s">
        <v>988</v>
      </c>
      <c r="C2905" s="921" t="s">
        <v>985</v>
      </c>
      <c r="D2905" s="922" t="s">
        <v>986</v>
      </c>
      <c r="E2905" s="936">
        <v>1</v>
      </c>
      <c r="F2905" s="947">
        <v>44743</v>
      </c>
      <c r="G2905" s="923">
        <v>14073.818251973826</v>
      </c>
      <c r="H2905" s="929">
        <v>8.3333333333333332E-3</v>
      </c>
      <c r="I2905" s="929">
        <v>0.1</v>
      </c>
      <c r="J2905" s="923">
        <v>12666.436426776443</v>
      </c>
      <c r="K2905" s="922">
        <v>1</v>
      </c>
      <c r="L2905" s="923">
        <v>12666.436426776443</v>
      </c>
      <c r="M2905" s="923">
        <f t="shared" si="45"/>
        <v>1407.3818251973826</v>
      </c>
    </row>
    <row r="2906" spans="2:13" ht="75">
      <c r="B2906" s="921" t="s">
        <v>988</v>
      </c>
      <c r="C2906" s="921" t="s">
        <v>985</v>
      </c>
      <c r="D2906" s="922" t="s">
        <v>986</v>
      </c>
      <c r="E2906" s="936">
        <v>1</v>
      </c>
      <c r="F2906" s="947">
        <v>44743</v>
      </c>
      <c r="G2906" s="923">
        <v>45260.120060324916</v>
      </c>
      <c r="H2906" s="929">
        <v>8.3333333333333332E-3</v>
      </c>
      <c r="I2906" s="929">
        <v>0.1</v>
      </c>
      <c r="J2906" s="923">
        <v>40734.108054292425</v>
      </c>
      <c r="K2906" s="922">
        <v>1</v>
      </c>
      <c r="L2906" s="923">
        <v>40734.108054292425</v>
      </c>
      <c r="M2906" s="923">
        <f t="shared" si="45"/>
        <v>4526.0120060324916</v>
      </c>
    </row>
    <row r="2907" spans="2:13" ht="75">
      <c r="B2907" s="921" t="s">
        <v>988</v>
      </c>
      <c r="C2907" s="921" t="s">
        <v>985</v>
      </c>
      <c r="D2907" s="922" t="s">
        <v>986</v>
      </c>
      <c r="E2907" s="936">
        <v>1</v>
      </c>
      <c r="F2907" s="947">
        <v>44743</v>
      </c>
      <c r="G2907" s="923">
        <v>79.964876431669467</v>
      </c>
      <c r="H2907" s="929">
        <v>8.3333333333333332E-3</v>
      </c>
      <c r="I2907" s="929">
        <v>0.1</v>
      </c>
      <c r="J2907" s="923">
        <v>71.968388788502523</v>
      </c>
      <c r="K2907" s="922">
        <v>1</v>
      </c>
      <c r="L2907" s="923">
        <v>71.968388788502523</v>
      </c>
      <c r="M2907" s="923">
        <f t="shared" si="45"/>
        <v>7.9964876431669474</v>
      </c>
    </row>
    <row r="2908" spans="2:13" ht="75">
      <c r="B2908" s="921" t="s">
        <v>988</v>
      </c>
      <c r="C2908" s="921" t="s">
        <v>985</v>
      </c>
      <c r="D2908" s="922" t="s">
        <v>986</v>
      </c>
      <c r="E2908" s="936">
        <v>1</v>
      </c>
      <c r="F2908" s="947">
        <v>44743</v>
      </c>
      <c r="G2908" s="923">
        <v>79.964876431669467</v>
      </c>
      <c r="H2908" s="929">
        <v>8.3333333333333332E-3</v>
      </c>
      <c r="I2908" s="929">
        <v>0.1</v>
      </c>
      <c r="J2908" s="923">
        <v>71.968388788502523</v>
      </c>
      <c r="K2908" s="922">
        <v>1</v>
      </c>
      <c r="L2908" s="923">
        <v>71.968388788502523</v>
      </c>
      <c r="M2908" s="923">
        <f t="shared" si="45"/>
        <v>7.9964876431669474</v>
      </c>
    </row>
    <row r="2909" spans="2:13" ht="75">
      <c r="B2909" s="921" t="s">
        <v>984</v>
      </c>
      <c r="C2909" s="921" t="s">
        <v>985</v>
      </c>
      <c r="D2909" s="922" t="s">
        <v>986</v>
      </c>
      <c r="E2909" s="936">
        <v>1</v>
      </c>
      <c r="F2909" s="947">
        <v>44743</v>
      </c>
      <c r="G2909" s="923">
        <v>456.60349305277197</v>
      </c>
      <c r="H2909" s="929">
        <v>8.3333333333333332E-3</v>
      </c>
      <c r="I2909" s="929">
        <v>0.1</v>
      </c>
      <c r="J2909" s="923">
        <v>410.94314374749479</v>
      </c>
      <c r="K2909" s="922">
        <v>1</v>
      </c>
      <c r="L2909" s="923">
        <v>410.94314374749479</v>
      </c>
      <c r="M2909" s="923">
        <f t="shared" si="45"/>
        <v>45.660349305277201</v>
      </c>
    </row>
    <row r="2910" spans="2:13" ht="75">
      <c r="B2910" s="921" t="s">
        <v>987</v>
      </c>
      <c r="C2910" s="921" t="s">
        <v>985</v>
      </c>
      <c r="D2910" s="922" t="s">
        <v>986</v>
      </c>
      <c r="E2910" s="936">
        <v>1</v>
      </c>
      <c r="F2910" s="947">
        <v>44743</v>
      </c>
      <c r="G2910" s="923">
        <v>2970.1922425939006</v>
      </c>
      <c r="H2910" s="929">
        <v>8.3333333333333332E-3</v>
      </c>
      <c r="I2910" s="929">
        <v>0.1</v>
      </c>
      <c r="J2910" s="923">
        <v>2673.1730183345107</v>
      </c>
      <c r="K2910" s="922">
        <v>1</v>
      </c>
      <c r="L2910" s="923">
        <v>2673.1730183345107</v>
      </c>
      <c r="M2910" s="923">
        <f t="shared" si="45"/>
        <v>297.01922425939006</v>
      </c>
    </row>
    <row r="2911" spans="2:13" ht="75">
      <c r="B2911" s="921" t="s">
        <v>987</v>
      </c>
      <c r="C2911" s="921" t="s">
        <v>985</v>
      </c>
      <c r="D2911" s="922" t="s">
        <v>986</v>
      </c>
      <c r="E2911" s="936">
        <v>1</v>
      </c>
      <c r="F2911" s="947">
        <v>44743</v>
      </c>
      <c r="G2911" s="923">
        <v>1485.0961212969503</v>
      </c>
      <c r="H2911" s="929">
        <v>8.3333333333333332E-3</v>
      </c>
      <c r="I2911" s="929">
        <v>0.1</v>
      </c>
      <c r="J2911" s="923">
        <v>1336.5865091672554</v>
      </c>
      <c r="K2911" s="922">
        <v>1</v>
      </c>
      <c r="L2911" s="923">
        <v>1336.5865091672554</v>
      </c>
      <c r="M2911" s="923">
        <f t="shared" si="45"/>
        <v>148.50961212969503</v>
      </c>
    </row>
    <row r="2912" spans="2:13" ht="75">
      <c r="B2912" s="921" t="s">
        <v>989</v>
      </c>
      <c r="C2912" s="921" t="s">
        <v>985</v>
      </c>
      <c r="D2912" s="922" t="s">
        <v>986</v>
      </c>
      <c r="E2912" s="936">
        <v>1</v>
      </c>
      <c r="F2912" s="947">
        <v>44743</v>
      </c>
      <c r="G2912" s="923">
        <v>10236.412040596497</v>
      </c>
      <c r="H2912" s="929">
        <v>8.3333333333333332E-3</v>
      </c>
      <c r="I2912" s="929">
        <v>0.1</v>
      </c>
      <c r="J2912" s="923">
        <v>9212.7708365368471</v>
      </c>
      <c r="K2912" s="922">
        <v>1</v>
      </c>
      <c r="L2912" s="923">
        <v>9212.7708365368471</v>
      </c>
      <c r="M2912" s="923">
        <f t="shared" si="45"/>
        <v>1023.6412040596497</v>
      </c>
    </row>
    <row r="2913" spans="2:13" ht="75">
      <c r="B2913" s="921" t="s">
        <v>990</v>
      </c>
      <c r="C2913" s="921" t="s">
        <v>985</v>
      </c>
      <c r="D2913" s="922" t="s">
        <v>986</v>
      </c>
      <c r="E2913" s="936">
        <v>1</v>
      </c>
      <c r="F2913" s="947">
        <v>44743</v>
      </c>
      <c r="G2913" s="923">
        <v>4180.4727034651842</v>
      </c>
      <c r="H2913" s="929">
        <v>8.3333333333333332E-3</v>
      </c>
      <c r="I2913" s="929">
        <v>0.1</v>
      </c>
      <c r="J2913" s="923">
        <v>3762.4254331186658</v>
      </c>
      <c r="K2913" s="922">
        <v>1</v>
      </c>
      <c r="L2913" s="923">
        <v>3762.4254331186658</v>
      </c>
      <c r="M2913" s="923">
        <f t="shared" si="45"/>
        <v>418.04727034651842</v>
      </c>
    </row>
    <row r="2914" spans="2:13" ht="75">
      <c r="B2914" s="921" t="s">
        <v>988</v>
      </c>
      <c r="C2914" s="921" t="s">
        <v>985</v>
      </c>
      <c r="D2914" s="922" t="s">
        <v>986</v>
      </c>
      <c r="E2914" s="936">
        <v>1</v>
      </c>
      <c r="F2914" s="947">
        <v>44743</v>
      </c>
      <c r="G2914" s="923">
        <v>1199.4731464750421</v>
      </c>
      <c r="H2914" s="929">
        <v>8.3333333333333332E-3</v>
      </c>
      <c r="I2914" s="929">
        <v>0.1</v>
      </c>
      <c r="J2914" s="923">
        <v>1079.5258318275378</v>
      </c>
      <c r="K2914" s="922">
        <v>1</v>
      </c>
      <c r="L2914" s="923">
        <v>1079.5258318275378</v>
      </c>
      <c r="M2914" s="923">
        <f t="shared" si="45"/>
        <v>119.94731464750421</v>
      </c>
    </row>
    <row r="2915" spans="2:13" ht="75">
      <c r="B2915" s="921" t="s">
        <v>988</v>
      </c>
      <c r="C2915" s="921" t="s">
        <v>985</v>
      </c>
      <c r="D2915" s="922" t="s">
        <v>986</v>
      </c>
      <c r="E2915" s="936">
        <v>1</v>
      </c>
      <c r="F2915" s="947">
        <v>44743</v>
      </c>
      <c r="G2915" s="923">
        <v>79.964876431669467</v>
      </c>
      <c r="H2915" s="929">
        <v>8.3333333333333332E-3</v>
      </c>
      <c r="I2915" s="929">
        <v>0.1</v>
      </c>
      <c r="J2915" s="923">
        <v>71.968388788502523</v>
      </c>
      <c r="K2915" s="922">
        <v>1</v>
      </c>
      <c r="L2915" s="923">
        <v>71.968388788502523</v>
      </c>
      <c r="M2915" s="923">
        <f t="shared" si="45"/>
        <v>7.9964876431669474</v>
      </c>
    </row>
    <row r="2916" spans="2:13" ht="75">
      <c r="B2916" s="921" t="s">
        <v>987</v>
      </c>
      <c r="C2916" s="921" t="s">
        <v>985</v>
      </c>
      <c r="D2916" s="922" t="s">
        <v>986</v>
      </c>
      <c r="E2916" s="936">
        <v>1</v>
      </c>
      <c r="F2916" s="947">
        <v>44743</v>
      </c>
      <c r="G2916" s="923">
        <v>1485.0961212969503</v>
      </c>
      <c r="H2916" s="929">
        <v>8.3333333333333332E-3</v>
      </c>
      <c r="I2916" s="929">
        <v>0.1</v>
      </c>
      <c r="J2916" s="923">
        <v>1336.5865091672554</v>
      </c>
      <c r="K2916" s="922">
        <v>1</v>
      </c>
      <c r="L2916" s="923">
        <v>1336.5865091672554</v>
      </c>
      <c r="M2916" s="923">
        <f t="shared" si="45"/>
        <v>148.50961212969503</v>
      </c>
    </row>
    <row r="2917" spans="2:13" ht="75">
      <c r="B2917" s="921" t="s">
        <v>988</v>
      </c>
      <c r="C2917" s="921" t="s">
        <v>985</v>
      </c>
      <c r="D2917" s="922" t="s">
        <v>986</v>
      </c>
      <c r="E2917" s="936">
        <v>1</v>
      </c>
      <c r="F2917" s="947">
        <v>44743</v>
      </c>
      <c r="G2917" s="923">
        <v>319.85950572667787</v>
      </c>
      <c r="H2917" s="929">
        <v>8.3333333333333332E-3</v>
      </c>
      <c r="I2917" s="929">
        <v>0.1</v>
      </c>
      <c r="J2917" s="923">
        <v>287.87355515401009</v>
      </c>
      <c r="K2917" s="922">
        <v>1</v>
      </c>
      <c r="L2917" s="923">
        <v>287.87355515401009</v>
      </c>
      <c r="M2917" s="923">
        <f t="shared" si="45"/>
        <v>31.98595057266779</v>
      </c>
    </row>
    <row r="2918" spans="2:13" ht="75">
      <c r="B2918" s="921" t="s">
        <v>988</v>
      </c>
      <c r="C2918" s="921" t="s">
        <v>985</v>
      </c>
      <c r="D2918" s="922" t="s">
        <v>986</v>
      </c>
      <c r="E2918" s="936">
        <v>1</v>
      </c>
      <c r="F2918" s="947">
        <v>44743</v>
      </c>
      <c r="G2918" s="923">
        <v>559.75413502168624</v>
      </c>
      <c r="H2918" s="929">
        <v>8.3333333333333332E-3</v>
      </c>
      <c r="I2918" s="929">
        <v>0.1</v>
      </c>
      <c r="J2918" s="923">
        <v>503.7787215195176</v>
      </c>
      <c r="K2918" s="922">
        <v>1</v>
      </c>
      <c r="L2918" s="923">
        <v>503.7787215195176</v>
      </c>
      <c r="M2918" s="923">
        <f t="shared" si="45"/>
        <v>55.975413502168628</v>
      </c>
    </row>
    <row r="2919" spans="2:13" ht="75">
      <c r="B2919" s="921" t="s">
        <v>988</v>
      </c>
      <c r="C2919" s="921" t="s">
        <v>985</v>
      </c>
      <c r="D2919" s="922" t="s">
        <v>986</v>
      </c>
      <c r="E2919" s="936">
        <v>1</v>
      </c>
      <c r="F2919" s="947">
        <v>44743</v>
      </c>
      <c r="G2919" s="923">
        <v>479.7892585900168</v>
      </c>
      <c r="H2919" s="929">
        <v>8.3333333333333332E-3</v>
      </c>
      <c r="I2919" s="929">
        <v>0.1</v>
      </c>
      <c r="J2919" s="923">
        <v>431.81033273101514</v>
      </c>
      <c r="K2919" s="922">
        <v>1</v>
      </c>
      <c r="L2919" s="923">
        <v>431.81033273101514</v>
      </c>
      <c r="M2919" s="923">
        <f t="shared" si="45"/>
        <v>47.978925859001684</v>
      </c>
    </row>
    <row r="2920" spans="2:13" ht="75">
      <c r="B2920" s="921" t="s">
        <v>984</v>
      </c>
      <c r="C2920" s="921" t="s">
        <v>985</v>
      </c>
      <c r="D2920" s="922" t="s">
        <v>986</v>
      </c>
      <c r="E2920" s="936">
        <v>1</v>
      </c>
      <c r="F2920" s="947">
        <v>44743</v>
      </c>
      <c r="G2920" s="923">
        <v>456.60349305277197</v>
      </c>
      <c r="H2920" s="929">
        <v>8.3333333333333332E-3</v>
      </c>
      <c r="I2920" s="929">
        <v>0.1</v>
      </c>
      <c r="J2920" s="923">
        <v>410.94314374749479</v>
      </c>
      <c r="K2920" s="922">
        <v>1</v>
      </c>
      <c r="L2920" s="923">
        <v>410.94314374749479</v>
      </c>
      <c r="M2920" s="923">
        <f t="shared" si="45"/>
        <v>45.660349305277201</v>
      </c>
    </row>
    <row r="2921" spans="2:13" ht="75">
      <c r="B2921" s="921" t="s">
        <v>987</v>
      </c>
      <c r="C2921" s="921" t="s">
        <v>985</v>
      </c>
      <c r="D2921" s="922" t="s">
        <v>986</v>
      </c>
      <c r="E2921" s="936">
        <v>1</v>
      </c>
      <c r="F2921" s="947">
        <v>44743</v>
      </c>
      <c r="G2921" s="923">
        <v>1485.0961212969503</v>
      </c>
      <c r="H2921" s="929">
        <v>8.3333333333333332E-3</v>
      </c>
      <c r="I2921" s="929">
        <v>0.1</v>
      </c>
      <c r="J2921" s="923">
        <v>1336.5865091672554</v>
      </c>
      <c r="K2921" s="922">
        <v>1</v>
      </c>
      <c r="L2921" s="923">
        <v>1336.5865091672554</v>
      </c>
      <c r="M2921" s="923">
        <f t="shared" si="45"/>
        <v>148.50961212969503</v>
      </c>
    </row>
    <row r="2922" spans="2:13" ht="75">
      <c r="B2922" s="921" t="s">
        <v>988</v>
      </c>
      <c r="C2922" s="921" t="s">
        <v>985</v>
      </c>
      <c r="D2922" s="922" t="s">
        <v>986</v>
      </c>
      <c r="E2922" s="936">
        <v>1</v>
      </c>
      <c r="F2922" s="947">
        <v>44743</v>
      </c>
      <c r="G2922" s="923">
        <v>1839.1921579283978</v>
      </c>
      <c r="H2922" s="929">
        <v>8.3333333333333332E-3</v>
      </c>
      <c r="I2922" s="929">
        <v>0.1</v>
      </c>
      <c r="J2922" s="923">
        <v>1655.272942135558</v>
      </c>
      <c r="K2922" s="922">
        <v>1</v>
      </c>
      <c r="L2922" s="923">
        <v>1655.272942135558</v>
      </c>
      <c r="M2922" s="923">
        <f t="shared" si="45"/>
        <v>183.91921579283979</v>
      </c>
    </row>
    <row r="2923" spans="2:13" ht="75">
      <c r="B2923" s="921" t="s">
        <v>988</v>
      </c>
      <c r="C2923" s="921" t="s">
        <v>985</v>
      </c>
      <c r="D2923" s="922" t="s">
        <v>986</v>
      </c>
      <c r="E2923" s="936">
        <v>1</v>
      </c>
      <c r="F2923" s="947">
        <v>44743</v>
      </c>
      <c r="G2923" s="923">
        <v>7596.663261008599</v>
      </c>
      <c r="H2923" s="929">
        <v>8.3333333333333332E-3</v>
      </c>
      <c r="I2923" s="929">
        <v>0.1</v>
      </c>
      <c r="J2923" s="923">
        <v>6836.9969349077392</v>
      </c>
      <c r="K2923" s="922">
        <v>1</v>
      </c>
      <c r="L2923" s="923">
        <v>6836.9969349077392</v>
      </c>
      <c r="M2923" s="923">
        <f t="shared" si="45"/>
        <v>759.66632610085992</v>
      </c>
    </row>
    <row r="2924" spans="2:13" ht="75">
      <c r="B2924" s="921" t="s">
        <v>988</v>
      </c>
      <c r="C2924" s="921" t="s">
        <v>985</v>
      </c>
      <c r="D2924" s="922" t="s">
        <v>986</v>
      </c>
      <c r="E2924" s="936">
        <v>1</v>
      </c>
      <c r="F2924" s="947">
        <v>44743</v>
      </c>
      <c r="G2924" s="923">
        <v>17432.343062103944</v>
      </c>
      <c r="H2924" s="929">
        <v>8.3333333333333332E-3</v>
      </c>
      <c r="I2924" s="929">
        <v>0.1</v>
      </c>
      <c r="J2924" s="923">
        <v>15689.108755893551</v>
      </c>
      <c r="K2924" s="922">
        <v>1</v>
      </c>
      <c r="L2924" s="923">
        <v>15689.108755893551</v>
      </c>
      <c r="M2924" s="923">
        <f t="shared" si="45"/>
        <v>1743.2343062103946</v>
      </c>
    </row>
    <row r="2925" spans="2:13" ht="75">
      <c r="B2925" s="921" t="s">
        <v>988</v>
      </c>
      <c r="C2925" s="921" t="s">
        <v>985</v>
      </c>
      <c r="D2925" s="922" t="s">
        <v>986</v>
      </c>
      <c r="E2925" s="936">
        <v>1</v>
      </c>
      <c r="F2925" s="947">
        <v>44743</v>
      </c>
      <c r="G2925" s="923">
        <v>22710.024906594128</v>
      </c>
      <c r="H2925" s="929">
        <v>8.3333333333333332E-3</v>
      </c>
      <c r="I2925" s="929">
        <v>0.1</v>
      </c>
      <c r="J2925" s="923">
        <v>20439.022415934716</v>
      </c>
      <c r="K2925" s="922">
        <v>1</v>
      </c>
      <c r="L2925" s="923">
        <v>20439.022415934716</v>
      </c>
      <c r="M2925" s="923">
        <f t="shared" si="45"/>
        <v>2271.0024906594131</v>
      </c>
    </row>
    <row r="2926" spans="2:13" ht="75">
      <c r="B2926" s="921" t="s">
        <v>984</v>
      </c>
      <c r="C2926" s="921" t="s">
        <v>985</v>
      </c>
      <c r="D2926" s="922" t="s">
        <v>986</v>
      </c>
      <c r="E2926" s="936">
        <v>1</v>
      </c>
      <c r="F2926" s="947">
        <v>44743</v>
      </c>
      <c r="G2926" s="923">
        <v>913.20698610554393</v>
      </c>
      <c r="H2926" s="929">
        <v>8.3333333333333332E-3</v>
      </c>
      <c r="I2926" s="929">
        <v>0.1</v>
      </c>
      <c r="J2926" s="923">
        <v>821.88628749498957</v>
      </c>
      <c r="K2926" s="922">
        <v>1</v>
      </c>
      <c r="L2926" s="923">
        <v>821.88628749498957</v>
      </c>
      <c r="M2926" s="923">
        <f t="shared" si="45"/>
        <v>91.320698610554402</v>
      </c>
    </row>
    <row r="2927" spans="2:13" ht="75">
      <c r="B2927" s="921" t="s">
        <v>984</v>
      </c>
      <c r="C2927" s="921" t="s">
        <v>985</v>
      </c>
      <c r="D2927" s="922" t="s">
        <v>986</v>
      </c>
      <c r="E2927" s="936">
        <v>1</v>
      </c>
      <c r="F2927" s="947">
        <v>44743</v>
      </c>
      <c r="G2927" s="923">
        <v>913.20698610554393</v>
      </c>
      <c r="H2927" s="929">
        <v>8.3333333333333332E-3</v>
      </c>
      <c r="I2927" s="929">
        <v>0.1</v>
      </c>
      <c r="J2927" s="923">
        <v>821.88628749498957</v>
      </c>
      <c r="K2927" s="922">
        <v>1</v>
      </c>
      <c r="L2927" s="923">
        <v>821.88628749498957</v>
      </c>
      <c r="M2927" s="923">
        <f t="shared" si="45"/>
        <v>91.320698610554402</v>
      </c>
    </row>
    <row r="2928" spans="2:13" ht="75">
      <c r="B2928" s="921" t="s">
        <v>984</v>
      </c>
      <c r="C2928" s="921" t="s">
        <v>985</v>
      </c>
      <c r="D2928" s="922" t="s">
        <v>986</v>
      </c>
      <c r="E2928" s="936">
        <v>1</v>
      </c>
      <c r="F2928" s="947">
        <v>44743</v>
      </c>
      <c r="G2928" s="923">
        <v>456.60349305277197</v>
      </c>
      <c r="H2928" s="929">
        <v>8.3333333333333332E-3</v>
      </c>
      <c r="I2928" s="929">
        <v>0.1</v>
      </c>
      <c r="J2928" s="923">
        <v>410.94314374749479</v>
      </c>
      <c r="K2928" s="922">
        <v>1</v>
      </c>
      <c r="L2928" s="923">
        <v>410.94314374749479</v>
      </c>
      <c r="M2928" s="923">
        <f t="shared" si="45"/>
        <v>45.660349305277201</v>
      </c>
    </row>
    <row r="2929" spans="2:13" ht="75">
      <c r="B2929" s="921" t="s">
        <v>987</v>
      </c>
      <c r="C2929" s="921" t="s">
        <v>985</v>
      </c>
      <c r="D2929" s="922" t="s">
        <v>986</v>
      </c>
      <c r="E2929" s="936">
        <v>1</v>
      </c>
      <c r="F2929" s="947">
        <v>44743</v>
      </c>
      <c r="G2929" s="923">
        <v>2970.1922425939006</v>
      </c>
      <c r="H2929" s="929">
        <v>8.3333333333333332E-3</v>
      </c>
      <c r="I2929" s="929">
        <v>0.1</v>
      </c>
      <c r="J2929" s="923">
        <v>2673.1730183345107</v>
      </c>
      <c r="K2929" s="922">
        <v>1</v>
      </c>
      <c r="L2929" s="923">
        <v>2673.1730183345107</v>
      </c>
      <c r="M2929" s="923">
        <f t="shared" si="45"/>
        <v>297.01922425939006</v>
      </c>
    </row>
    <row r="2930" spans="2:13" ht="75">
      <c r="B2930" s="921" t="s">
        <v>990</v>
      </c>
      <c r="C2930" s="921" t="s">
        <v>985</v>
      </c>
      <c r="D2930" s="922" t="s">
        <v>986</v>
      </c>
      <c r="E2930" s="936">
        <v>1</v>
      </c>
      <c r="F2930" s="947">
        <v>44743</v>
      </c>
      <c r="G2930" s="923">
        <v>4180.4727034651842</v>
      </c>
      <c r="H2930" s="929">
        <v>8.3333333333333332E-3</v>
      </c>
      <c r="I2930" s="929">
        <v>0.1</v>
      </c>
      <c r="J2930" s="923">
        <v>3762.4254331186658</v>
      </c>
      <c r="K2930" s="922">
        <v>1</v>
      </c>
      <c r="L2930" s="923">
        <v>3762.4254331186658</v>
      </c>
      <c r="M2930" s="923">
        <f t="shared" si="45"/>
        <v>418.04727034651842</v>
      </c>
    </row>
    <row r="2931" spans="2:13" ht="75">
      <c r="B2931" s="921" t="s">
        <v>988</v>
      </c>
      <c r="C2931" s="921" t="s">
        <v>985</v>
      </c>
      <c r="D2931" s="922" t="s">
        <v>986</v>
      </c>
      <c r="E2931" s="936">
        <v>1</v>
      </c>
      <c r="F2931" s="947">
        <v>44743</v>
      </c>
      <c r="G2931" s="923">
        <v>319.85950572667787</v>
      </c>
      <c r="H2931" s="929">
        <v>8.3333333333333332E-3</v>
      </c>
      <c r="I2931" s="929">
        <v>0.1</v>
      </c>
      <c r="J2931" s="923">
        <v>287.87355515401009</v>
      </c>
      <c r="K2931" s="922">
        <v>1</v>
      </c>
      <c r="L2931" s="923">
        <v>287.87355515401009</v>
      </c>
      <c r="M2931" s="923">
        <f t="shared" si="45"/>
        <v>31.98595057266779</v>
      </c>
    </row>
    <row r="2932" spans="2:13" ht="75">
      <c r="B2932" s="921" t="s">
        <v>988</v>
      </c>
      <c r="C2932" s="921" t="s">
        <v>985</v>
      </c>
      <c r="D2932" s="922" t="s">
        <v>986</v>
      </c>
      <c r="E2932" s="936">
        <v>1</v>
      </c>
      <c r="F2932" s="947">
        <v>44743</v>
      </c>
      <c r="G2932" s="923">
        <v>1359.4028993383808</v>
      </c>
      <c r="H2932" s="929">
        <v>8.3333333333333332E-3</v>
      </c>
      <c r="I2932" s="929">
        <v>0.1</v>
      </c>
      <c r="J2932" s="923">
        <v>1223.4626094045427</v>
      </c>
      <c r="K2932" s="922">
        <v>1</v>
      </c>
      <c r="L2932" s="923">
        <v>1223.4626094045427</v>
      </c>
      <c r="M2932" s="923">
        <f t="shared" si="45"/>
        <v>135.9402899338381</v>
      </c>
    </row>
    <row r="2933" spans="2:13" ht="75">
      <c r="B2933" s="921" t="s">
        <v>988</v>
      </c>
      <c r="C2933" s="921" t="s">
        <v>985</v>
      </c>
      <c r="D2933" s="922" t="s">
        <v>986</v>
      </c>
      <c r="E2933" s="936">
        <v>1</v>
      </c>
      <c r="F2933" s="947">
        <v>44743</v>
      </c>
      <c r="G2933" s="923">
        <v>3678.3843158567956</v>
      </c>
      <c r="H2933" s="929">
        <v>8.3333333333333332E-3</v>
      </c>
      <c r="I2933" s="929">
        <v>0.1</v>
      </c>
      <c r="J2933" s="923">
        <v>3310.5458842711159</v>
      </c>
      <c r="K2933" s="922">
        <v>1</v>
      </c>
      <c r="L2933" s="923">
        <v>3310.5458842711159</v>
      </c>
      <c r="M2933" s="923">
        <f t="shared" si="45"/>
        <v>367.83843158567959</v>
      </c>
    </row>
    <row r="2934" spans="2:13" ht="75">
      <c r="B2934" s="921" t="s">
        <v>988</v>
      </c>
      <c r="C2934" s="921" t="s">
        <v>985</v>
      </c>
      <c r="D2934" s="922" t="s">
        <v>986</v>
      </c>
      <c r="E2934" s="936">
        <v>1</v>
      </c>
      <c r="F2934" s="947">
        <v>44743</v>
      </c>
      <c r="G2934" s="923">
        <v>13753.958746247148</v>
      </c>
      <c r="H2934" s="929">
        <v>8.3333333333333332E-3</v>
      </c>
      <c r="I2934" s="929">
        <v>0.1</v>
      </c>
      <c r="J2934" s="923">
        <v>12378.562871622433</v>
      </c>
      <c r="K2934" s="922">
        <v>1</v>
      </c>
      <c r="L2934" s="923">
        <v>12378.562871622433</v>
      </c>
      <c r="M2934" s="923">
        <f t="shared" si="45"/>
        <v>1375.3958746247149</v>
      </c>
    </row>
    <row r="2935" spans="2:13" ht="75">
      <c r="B2935" s="921" t="s">
        <v>988</v>
      </c>
      <c r="C2935" s="921" t="s">
        <v>985</v>
      </c>
      <c r="D2935" s="922" t="s">
        <v>986</v>
      </c>
      <c r="E2935" s="936">
        <v>1</v>
      </c>
      <c r="F2935" s="947">
        <v>44743</v>
      </c>
      <c r="G2935" s="923">
        <v>6637.0847438285655</v>
      </c>
      <c r="H2935" s="929">
        <v>8.3333333333333332E-3</v>
      </c>
      <c r="I2935" s="929">
        <v>0.1</v>
      </c>
      <c r="J2935" s="923">
        <v>5973.3762694457091</v>
      </c>
      <c r="K2935" s="922">
        <v>1</v>
      </c>
      <c r="L2935" s="923">
        <v>5973.3762694457091</v>
      </c>
      <c r="M2935" s="923">
        <f t="shared" si="45"/>
        <v>663.70847438285659</v>
      </c>
    </row>
    <row r="2936" spans="2:13" ht="75">
      <c r="B2936" s="921" t="s">
        <v>988</v>
      </c>
      <c r="C2936" s="921" t="s">
        <v>985</v>
      </c>
      <c r="D2936" s="922" t="s">
        <v>986</v>
      </c>
      <c r="E2936" s="936">
        <v>1</v>
      </c>
      <c r="F2936" s="947">
        <v>44743</v>
      </c>
      <c r="G2936" s="923">
        <v>559.75413502168624</v>
      </c>
      <c r="H2936" s="929">
        <v>8.3333333333333332E-3</v>
      </c>
      <c r="I2936" s="929">
        <v>0.1</v>
      </c>
      <c r="J2936" s="923">
        <v>503.7787215195176</v>
      </c>
      <c r="K2936" s="922">
        <v>1</v>
      </c>
      <c r="L2936" s="923">
        <v>503.7787215195176</v>
      </c>
      <c r="M2936" s="923">
        <f t="shared" si="45"/>
        <v>55.975413502168628</v>
      </c>
    </row>
    <row r="2937" spans="2:13" ht="75">
      <c r="B2937" s="921" t="s">
        <v>988</v>
      </c>
      <c r="C2937" s="921" t="s">
        <v>985</v>
      </c>
      <c r="D2937" s="922" t="s">
        <v>986</v>
      </c>
      <c r="E2937" s="936">
        <v>1</v>
      </c>
      <c r="F2937" s="947">
        <v>44743</v>
      </c>
      <c r="G2937" s="923">
        <v>4318.1033273101511</v>
      </c>
      <c r="H2937" s="929">
        <v>8.3333333333333332E-3</v>
      </c>
      <c r="I2937" s="929">
        <v>0.1</v>
      </c>
      <c r="J2937" s="923">
        <v>3886.2929945791361</v>
      </c>
      <c r="K2937" s="922">
        <v>1</v>
      </c>
      <c r="L2937" s="923">
        <v>3886.2929945791361</v>
      </c>
      <c r="M2937" s="923">
        <f t="shared" si="45"/>
        <v>431.81033273101514</v>
      </c>
    </row>
    <row r="2938" spans="2:13" ht="75">
      <c r="B2938" s="921" t="s">
        <v>988</v>
      </c>
      <c r="C2938" s="921" t="s">
        <v>985</v>
      </c>
      <c r="D2938" s="922" t="s">
        <v>986</v>
      </c>
      <c r="E2938" s="936">
        <v>1</v>
      </c>
      <c r="F2938" s="947">
        <v>44743</v>
      </c>
      <c r="G2938" s="923">
        <v>5757.4711030802018</v>
      </c>
      <c r="H2938" s="929">
        <v>8.3333333333333332E-3</v>
      </c>
      <c r="I2938" s="929">
        <v>0.1</v>
      </c>
      <c r="J2938" s="923">
        <v>5181.7239927721821</v>
      </c>
      <c r="K2938" s="922">
        <v>1</v>
      </c>
      <c r="L2938" s="923">
        <v>5181.7239927721821</v>
      </c>
      <c r="M2938" s="923">
        <f t="shared" si="45"/>
        <v>575.74711030802018</v>
      </c>
    </row>
    <row r="2939" spans="2:13" ht="75">
      <c r="B2939" s="921" t="s">
        <v>988</v>
      </c>
      <c r="C2939" s="921" t="s">
        <v>985</v>
      </c>
      <c r="D2939" s="922" t="s">
        <v>986</v>
      </c>
      <c r="E2939" s="936">
        <v>1</v>
      </c>
      <c r="F2939" s="947">
        <v>44743</v>
      </c>
      <c r="G2939" s="923">
        <v>7036.9091259869128</v>
      </c>
      <c r="H2939" s="929">
        <v>8.3333333333333332E-3</v>
      </c>
      <c r="I2939" s="929">
        <v>0.1</v>
      </c>
      <c r="J2939" s="923">
        <v>6333.2182133882216</v>
      </c>
      <c r="K2939" s="922">
        <v>1</v>
      </c>
      <c r="L2939" s="923">
        <v>6333.2182133882216</v>
      </c>
      <c r="M2939" s="923">
        <f t="shared" si="45"/>
        <v>703.69091259869128</v>
      </c>
    </row>
    <row r="2940" spans="2:13" ht="75">
      <c r="B2940" s="921" t="s">
        <v>984</v>
      </c>
      <c r="C2940" s="921" t="s">
        <v>985</v>
      </c>
      <c r="D2940" s="922" t="s">
        <v>986</v>
      </c>
      <c r="E2940" s="936">
        <v>1</v>
      </c>
      <c r="F2940" s="947">
        <v>44743</v>
      </c>
      <c r="G2940" s="923">
        <v>3652.8279444221757</v>
      </c>
      <c r="H2940" s="929">
        <v>8.3333333333333332E-3</v>
      </c>
      <c r="I2940" s="929">
        <v>0.1</v>
      </c>
      <c r="J2940" s="923">
        <v>3287.5451499799583</v>
      </c>
      <c r="K2940" s="922">
        <v>1</v>
      </c>
      <c r="L2940" s="923">
        <v>3287.5451499799583</v>
      </c>
      <c r="M2940" s="923">
        <f t="shared" si="45"/>
        <v>365.28279444221761</v>
      </c>
    </row>
    <row r="2941" spans="2:13" ht="75">
      <c r="B2941" s="921" t="s">
        <v>984</v>
      </c>
      <c r="C2941" s="921" t="s">
        <v>985</v>
      </c>
      <c r="D2941" s="922" t="s">
        <v>986</v>
      </c>
      <c r="E2941" s="936">
        <v>1</v>
      </c>
      <c r="F2941" s="947">
        <v>44743</v>
      </c>
      <c r="G2941" s="923">
        <v>1826.4139722110879</v>
      </c>
      <c r="H2941" s="929">
        <v>8.3333333333333332E-3</v>
      </c>
      <c r="I2941" s="929">
        <v>0.1</v>
      </c>
      <c r="J2941" s="923">
        <v>1643.7725749899791</v>
      </c>
      <c r="K2941" s="922">
        <v>1</v>
      </c>
      <c r="L2941" s="923">
        <v>1643.7725749899791</v>
      </c>
      <c r="M2941" s="923">
        <f t="shared" si="45"/>
        <v>182.6413972211088</v>
      </c>
    </row>
    <row r="2942" spans="2:13" ht="75">
      <c r="B2942" s="921" t="s">
        <v>987</v>
      </c>
      <c r="C2942" s="921" t="s">
        <v>985</v>
      </c>
      <c r="D2942" s="922" t="s">
        <v>986</v>
      </c>
      <c r="E2942" s="936">
        <v>1</v>
      </c>
      <c r="F2942" s="947">
        <v>44743</v>
      </c>
      <c r="G2942" s="923">
        <v>2970.1922425939006</v>
      </c>
      <c r="H2942" s="929">
        <v>8.3333333333333332E-3</v>
      </c>
      <c r="I2942" s="929">
        <v>0.1</v>
      </c>
      <c r="J2942" s="923">
        <v>2673.1730183345107</v>
      </c>
      <c r="K2942" s="922">
        <v>1</v>
      </c>
      <c r="L2942" s="923">
        <v>2673.1730183345107</v>
      </c>
      <c r="M2942" s="923">
        <f t="shared" si="45"/>
        <v>297.01922425939006</v>
      </c>
    </row>
    <row r="2943" spans="2:13" ht="75">
      <c r="B2943" s="921" t="s">
        <v>989</v>
      </c>
      <c r="C2943" s="921" t="s">
        <v>985</v>
      </c>
      <c r="D2943" s="922" t="s">
        <v>986</v>
      </c>
      <c r="E2943" s="936">
        <v>1</v>
      </c>
      <c r="F2943" s="947">
        <v>44743</v>
      </c>
      <c r="G2943" s="923">
        <v>2559.1030101491242</v>
      </c>
      <c r="H2943" s="929">
        <v>8.3333333333333332E-3</v>
      </c>
      <c r="I2943" s="929">
        <v>0.1</v>
      </c>
      <c r="J2943" s="923">
        <v>2303.1927091342118</v>
      </c>
      <c r="K2943" s="922">
        <v>1</v>
      </c>
      <c r="L2943" s="923">
        <v>2303.1927091342118</v>
      </c>
      <c r="M2943" s="923">
        <f t="shared" si="45"/>
        <v>255.91030101491242</v>
      </c>
    </row>
    <row r="2944" spans="2:13" ht="75">
      <c r="B2944" s="921" t="s">
        <v>990</v>
      </c>
      <c r="C2944" s="921" t="s">
        <v>985</v>
      </c>
      <c r="D2944" s="922" t="s">
        <v>986</v>
      </c>
      <c r="E2944" s="936">
        <v>1</v>
      </c>
      <c r="F2944" s="947">
        <v>44743</v>
      </c>
      <c r="G2944" s="923">
        <v>4180.4727034651842</v>
      </c>
      <c r="H2944" s="929">
        <v>8.3333333333333332E-3</v>
      </c>
      <c r="I2944" s="929">
        <v>0.1</v>
      </c>
      <c r="J2944" s="923">
        <v>3762.4254331186658</v>
      </c>
      <c r="K2944" s="922">
        <v>1</v>
      </c>
      <c r="L2944" s="923">
        <v>3762.4254331186658</v>
      </c>
      <c r="M2944" s="923">
        <f t="shared" si="45"/>
        <v>418.04727034651842</v>
      </c>
    </row>
    <row r="2945" spans="2:13" ht="75">
      <c r="B2945" s="921" t="s">
        <v>988</v>
      </c>
      <c r="C2945" s="921" t="s">
        <v>985</v>
      </c>
      <c r="D2945" s="922" t="s">
        <v>986</v>
      </c>
      <c r="E2945" s="936">
        <v>1</v>
      </c>
      <c r="F2945" s="947">
        <v>44743</v>
      </c>
      <c r="G2945" s="923">
        <v>2239.016540086745</v>
      </c>
      <c r="H2945" s="929">
        <v>8.3333333333333332E-3</v>
      </c>
      <c r="I2945" s="929">
        <v>0.1</v>
      </c>
      <c r="J2945" s="923">
        <v>2015.1148860780704</v>
      </c>
      <c r="K2945" s="922">
        <v>1</v>
      </c>
      <c r="L2945" s="923">
        <v>2015.1148860780704</v>
      </c>
      <c r="M2945" s="923">
        <f t="shared" si="45"/>
        <v>223.90165400867451</v>
      </c>
    </row>
    <row r="2946" spans="2:13" ht="75">
      <c r="B2946" s="921" t="s">
        <v>988</v>
      </c>
      <c r="C2946" s="921" t="s">
        <v>985</v>
      </c>
      <c r="D2946" s="922" t="s">
        <v>986</v>
      </c>
      <c r="E2946" s="936">
        <v>1</v>
      </c>
      <c r="F2946" s="947">
        <v>44743</v>
      </c>
      <c r="G2946" s="923">
        <v>6477.1549909652267</v>
      </c>
      <c r="H2946" s="929">
        <v>8.3333333333333332E-3</v>
      </c>
      <c r="I2946" s="929">
        <v>0.1</v>
      </c>
      <c r="J2946" s="923">
        <v>5829.439491868704</v>
      </c>
      <c r="K2946" s="922">
        <v>1</v>
      </c>
      <c r="L2946" s="923">
        <v>5829.439491868704</v>
      </c>
      <c r="M2946" s="923">
        <f t="shared" si="45"/>
        <v>647.71549909652276</v>
      </c>
    </row>
    <row r="2947" spans="2:13" ht="75">
      <c r="B2947" s="921" t="s">
        <v>988</v>
      </c>
      <c r="C2947" s="921" t="s">
        <v>985</v>
      </c>
      <c r="D2947" s="922" t="s">
        <v>986</v>
      </c>
      <c r="E2947" s="936">
        <v>1</v>
      </c>
      <c r="F2947" s="947">
        <v>44743</v>
      </c>
      <c r="G2947" s="923">
        <v>1119.5082700433725</v>
      </c>
      <c r="H2947" s="929">
        <v>8.3333333333333332E-3</v>
      </c>
      <c r="I2947" s="929">
        <v>0.1</v>
      </c>
      <c r="J2947" s="923">
        <v>1007.5574430390352</v>
      </c>
      <c r="K2947" s="922">
        <v>1</v>
      </c>
      <c r="L2947" s="923">
        <v>1007.5574430390352</v>
      </c>
      <c r="M2947" s="923">
        <f t="shared" si="45"/>
        <v>111.95082700433726</v>
      </c>
    </row>
    <row r="2948" spans="2:13" ht="75">
      <c r="B2948" s="921" t="s">
        <v>988</v>
      </c>
      <c r="C2948" s="921" t="s">
        <v>985</v>
      </c>
      <c r="D2948" s="922" t="s">
        <v>986</v>
      </c>
      <c r="E2948" s="936">
        <v>1</v>
      </c>
      <c r="F2948" s="947">
        <v>44743</v>
      </c>
      <c r="G2948" s="923">
        <v>79.964876431669467</v>
      </c>
      <c r="H2948" s="929">
        <v>8.3333333333333332E-3</v>
      </c>
      <c r="I2948" s="929">
        <v>0.1</v>
      </c>
      <c r="J2948" s="923">
        <v>71.968388788502523</v>
      </c>
      <c r="K2948" s="922">
        <v>1</v>
      </c>
      <c r="L2948" s="923">
        <v>71.968388788502523</v>
      </c>
      <c r="M2948" s="923">
        <f t="shared" si="45"/>
        <v>7.9964876431669474</v>
      </c>
    </row>
    <row r="2949" spans="2:13" ht="75">
      <c r="B2949" s="921" t="s">
        <v>984</v>
      </c>
      <c r="C2949" s="921" t="s">
        <v>985</v>
      </c>
      <c r="D2949" s="922" t="s">
        <v>986</v>
      </c>
      <c r="E2949" s="936">
        <v>1</v>
      </c>
      <c r="F2949" s="947">
        <v>44743</v>
      </c>
      <c r="G2949" s="923">
        <v>2739.6209583166319</v>
      </c>
      <c r="H2949" s="929">
        <v>8.3333333333333332E-3</v>
      </c>
      <c r="I2949" s="929">
        <v>0.1</v>
      </c>
      <c r="J2949" s="923">
        <v>2465.6588624849687</v>
      </c>
      <c r="K2949" s="922">
        <v>1</v>
      </c>
      <c r="L2949" s="923">
        <v>2465.6588624849687</v>
      </c>
      <c r="M2949" s="923">
        <f t="shared" si="45"/>
        <v>273.96209583166319</v>
      </c>
    </row>
    <row r="2950" spans="2:13" ht="75">
      <c r="B2950" s="921" t="s">
        <v>984</v>
      </c>
      <c r="C2950" s="921" t="s">
        <v>985</v>
      </c>
      <c r="D2950" s="922" t="s">
        <v>986</v>
      </c>
      <c r="E2950" s="936">
        <v>1</v>
      </c>
      <c r="F2950" s="947">
        <v>44743</v>
      </c>
      <c r="G2950" s="923">
        <v>1369.810479158316</v>
      </c>
      <c r="H2950" s="929">
        <v>8.3333333333333332E-3</v>
      </c>
      <c r="I2950" s="929">
        <v>0.1</v>
      </c>
      <c r="J2950" s="923">
        <v>1232.8294312424844</v>
      </c>
      <c r="K2950" s="922">
        <v>1</v>
      </c>
      <c r="L2950" s="923">
        <v>1232.8294312424844</v>
      </c>
      <c r="M2950" s="923">
        <f t="shared" si="45"/>
        <v>136.9810479158316</v>
      </c>
    </row>
    <row r="2951" spans="2:13" ht="75">
      <c r="B2951" s="921" t="s">
        <v>987</v>
      </c>
      <c r="C2951" s="921" t="s">
        <v>985</v>
      </c>
      <c r="D2951" s="922" t="s">
        <v>986</v>
      </c>
      <c r="E2951" s="936">
        <v>1</v>
      </c>
      <c r="F2951" s="947">
        <v>44743</v>
      </c>
      <c r="G2951" s="923">
        <v>4455.2883638908506</v>
      </c>
      <c r="H2951" s="929">
        <v>8.3333333333333332E-3</v>
      </c>
      <c r="I2951" s="929">
        <v>0.1</v>
      </c>
      <c r="J2951" s="923">
        <v>4009.7595275017657</v>
      </c>
      <c r="K2951" s="922">
        <v>1</v>
      </c>
      <c r="L2951" s="923">
        <v>4009.7595275017657</v>
      </c>
      <c r="M2951" s="923">
        <f t="shared" si="45"/>
        <v>445.52883638908509</v>
      </c>
    </row>
    <row r="2952" spans="2:13" ht="75">
      <c r="B2952" s="921" t="s">
        <v>987</v>
      </c>
      <c r="C2952" s="921" t="s">
        <v>985</v>
      </c>
      <c r="D2952" s="922" t="s">
        <v>986</v>
      </c>
      <c r="E2952" s="936">
        <v>1</v>
      </c>
      <c r="F2952" s="947">
        <v>44743</v>
      </c>
      <c r="G2952" s="923">
        <v>7425.4806064847517</v>
      </c>
      <c r="H2952" s="929">
        <v>8.3333333333333332E-3</v>
      </c>
      <c r="I2952" s="929">
        <v>0.1</v>
      </c>
      <c r="J2952" s="923">
        <v>6682.9325458362764</v>
      </c>
      <c r="K2952" s="922">
        <v>1</v>
      </c>
      <c r="L2952" s="923">
        <v>6682.9325458362764</v>
      </c>
      <c r="M2952" s="923">
        <f t="shared" si="45"/>
        <v>742.54806064847526</v>
      </c>
    </row>
    <row r="2953" spans="2:13" ht="75">
      <c r="B2953" s="921" t="s">
        <v>988</v>
      </c>
      <c r="C2953" s="921" t="s">
        <v>985</v>
      </c>
      <c r="D2953" s="922" t="s">
        <v>986</v>
      </c>
      <c r="E2953" s="936">
        <v>1</v>
      </c>
      <c r="F2953" s="947">
        <v>44743</v>
      </c>
      <c r="G2953" s="923">
        <v>2878.7355515401009</v>
      </c>
      <c r="H2953" s="929">
        <v>8.3333333333333332E-3</v>
      </c>
      <c r="I2953" s="929">
        <v>0.1</v>
      </c>
      <c r="J2953" s="923">
        <v>2590.8619963860911</v>
      </c>
      <c r="K2953" s="922">
        <v>1</v>
      </c>
      <c r="L2953" s="923">
        <v>2590.8619963860911</v>
      </c>
      <c r="M2953" s="923">
        <f t="shared" si="45"/>
        <v>287.87355515401009</v>
      </c>
    </row>
    <row r="2954" spans="2:13" ht="75">
      <c r="B2954" s="921" t="s">
        <v>988</v>
      </c>
      <c r="C2954" s="921" t="s">
        <v>985</v>
      </c>
      <c r="D2954" s="922" t="s">
        <v>986</v>
      </c>
      <c r="E2954" s="936">
        <v>1</v>
      </c>
      <c r="F2954" s="947">
        <v>44743</v>
      </c>
      <c r="G2954" s="923">
        <v>12394.555846908768</v>
      </c>
      <c r="H2954" s="929">
        <v>8.3333333333333332E-3</v>
      </c>
      <c r="I2954" s="929">
        <v>0.1</v>
      </c>
      <c r="J2954" s="923">
        <v>11155.100262217891</v>
      </c>
      <c r="K2954" s="922">
        <v>1</v>
      </c>
      <c r="L2954" s="923">
        <v>11155.100262217891</v>
      </c>
      <c r="M2954" s="923">
        <f t="shared" si="45"/>
        <v>1239.455584690877</v>
      </c>
    </row>
    <row r="2955" spans="2:13" ht="75">
      <c r="B2955" s="921" t="s">
        <v>988</v>
      </c>
      <c r="C2955" s="921" t="s">
        <v>985</v>
      </c>
      <c r="D2955" s="922" t="s">
        <v>986</v>
      </c>
      <c r="E2955" s="936">
        <v>1</v>
      </c>
      <c r="F2955" s="947">
        <v>44743</v>
      </c>
      <c r="G2955" s="923">
        <v>22630.060030162458</v>
      </c>
      <c r="H2955" s="929">
        <v>8.3333333333333332E-3</v>
      </c>
      <c r="I2955" s="929">
        <v>0.1</v>
      </c>
      <c r="J2955" s="923">
        <v>20367.054027146212</v>
      </c>
      <c r="K2955" s="922">
        <v>1</v>
      </c>
      <c r="L2955" s="923">
        <v>20367.054027146212</v>
      </c>
      <c r="M2955" s="923">
        <f t="shared" ref="M2955:M3018" si="46">IF(L2955=0,"",IF(I2955=100%,0,(H2955*12)*(G2955*E2955*K2955)))</f>
        <v>2263.0060030162458</v>
      </c>
    </row>
    <row r="2956" spans="2:13" ht="75">
      <c r="B2956" s="921" t="s">
        <v>988</v>
      </c>
      <c r="C2956" s="921" t="s">
        <v>985</v>
      </c>
      <c r="D2956" s="922" t="s">
        <v>986</v>
      </c>
      <c r="E2956" s="936">
        <v>1</v>
      </c>
      <c r="F2956" s="947">
        <v>44743</v>
      </c>
      <c r="G2956" s="923">
        <v>32625.669584121144</v>
      </c>
      <c r="H2956" s="929">
        <v>8.3333333333333332E-3</v>
      </c>
      <c r="I2956" s="929">
        <v>0.1</v>
      </c>
      <c r="J2956" s="923">
        <v>29363.102625709031</v>
      </c>
      <c r="K2956" s="922">
        <v>1</v>
      </c>
      <c r="L2956" s="923">
        <v>29363.102625709031</v>
      </c>
      <c r="M2956" s="923">
        <f t="shared" si="46"/>
        <v>3262.5669584121147</v>
      </c>
    </row>
    <row r="2957" spans="2:13" ht="75">
      <c r="B2957" s="921" t="s">
        <v>984</v>
      </c>
      <c r="C2957" s="921" t="s">
        <v>985</v>
      </c>
      <c r="D2957" s="922" t="s">
        <v>986</v>
      </c>
      <c r="E2957" s="936">
        <v>1</v>
      </c>
      <c r="F2957" s="947">
        <v>44743</v>
      </c>
      <c r="G2957" s="923">
        <v>456.60349305277197</v>
      </c>
      <c r="H2957" s="929">
        <v>8.3333333333333332E-3</v>
      </c>
      <c r="I2957" s="929">
        <v>0.1</v>
      </c>
      <c r="J2957" s="923">
        <v>410.94314374749479</v>
      </c>
      <c r="K2957" s="922">
        <v>1</v>
      </c>
      <c r="L2957" s="923">
        <v>410.94314374749479</v>
      </c>
      <c r="M2957" s="923">
        <f t="shared" si="46"/>
        <v>45.660349305277201</v>
      </c>
    </row>
    <row r="2958" spans="2:13" ht="75">
      <c r="B2958" s="921" t="s">
        <v>987</v>
      </c>
      <c r="C2958" s="921" t="s">
        <v>985</v>
      </c>
      <c r="D2958" s="922" t="s">
        <v>986</v>
      </c>
      <c r="E2958" s="936">
        <v>1</v>
      </c>
      <c r="F2958" s="947">
        <v>44743</v>
      </c>
      <c r="G2958" s="923">
        <v>1485.0961212969503</v>
      </c>
      <c r="H2958" s="929">
        <v>8.3333333333333332E-3</v>
      </c>
      <c r="I2958" s="929">
        <v>0.1</v>
      </c>
      <c r="J2958" s="923">
        <v>1336.5865091672554</v>
      </c>
      <c r="K2958" s="922">
        <v>1</v>
      </c>
      <c r="L2958" s="923">
        <v>1336.5865091672554</v>
      </c>
      <c r="M2958" s="923">
        <f t="shared" si="46"/>
        <v>148.50961212969503</v>
      </c>
    </row>
    <row r="2959" spans="2:13" ht="75">
      <c r="B2959" s="921" t="s">
        <v>991</v>
      </c>
      <c r="C2959" s="921" t="s">
        <v>985</v>
      </c>
      <c r="D2959" s="922" t="s">
        <v>986</v>
      </c>
      <c r="E2959" s="936">
        <v>1</v>
      </c>
      <c r="F2959" s="947">
        <v>44743</v>
      </c>
      <c r="G2959" s="923">
        <v>3671.3612929430783</v>
      </c>
      <c r="H2959" s="929">
        <v>8.3333333333333332E-3</v>
      </c>
      <c r="I2959" s="929">
        <v>0.1</v>
      </c>
      <c r="J2959" s="923">
        <v>3304.2251636487704</v>
      </c>
      <c r="K2959" s="922">
        <v>1</v>
      </c>
      <c r="L2959" s="923">
        <v>3304.2251636487704</v>
      </c>
      <c r="M2959" s="923">
        <f t="shared" si="46"/>
        <v>367.13612929430786</v>
      </c>
    </row>
    <row r="2960" spans="2:13" ht="75">
      <c r="B2960" s="921" t="s">
        <v>988</v>
      </c>
      <c r="C2960" s="921" t="s">
        <v>985</v>
      </c>
      <c r="D2960" s="922" t="s">
        <v>986</v>
      </c>
      <c r="E2960" s="936">
        <v>1</v>
      </c>
      <c r="F2960" s="947">
        <v>44743</v>
      </c>
      <c r="G2960" s="923">
        <v>3038.6653044034397</v>
      </c>
      <c r="H2960" s="929">
        <v>8.3333333333333332E-3</v>
      </c>
      <c r="I2960" s="929">
        <v>0.1</v>
      </c>
      <c r="J2960" s="923">
        <v>2734.7987739630958</v>
      </c>
      <c r="K2960" s="922">
        <v>1</v>
      </c>
      <c r="L2960" s="923">
        <v>2734.7987739630958</v>
      </c>
      <c r="M2960" s="923">
        <f t="shared" si="46"/>
        <v>303.86653044034398</v>
      </c>
    </row>
    <row r="2961" spans="2:13" ht="75">
      <c r="B2961" s="921" t="s">
        <v>988</v>
      </c>
      <c r="C2961" s="921" t="s">
        <v>985</v>
      </c>
      <c r="D2961" s="922" t="s">
        <v>986</v>
      </c>
      <c r="E2961" s="936">
        <v>1</v>
      </c>
      <c r="F2961" s="947">
        <v>44743</v>
      </c>
      <c r="G2961" s="923">
        <v>6797.0144966919042</v>
      </c>
      <c r="H2961" s="929">
        <v>8.3333333333333332E-3</v>
      </c>
      <c r="I2961" s="929">
        <v>0.1</v>
      </c>
      <c r="J2961" s="923">
        <v>6117.3130470227134</v>
      </c>
      <c r="K2961" s="922">
        <v>1</v>
      </c>
      <c r="L2961" s="923">
        <v>6117.3130470227134</v>
      </c>
      <c r="M2961" s="923">
        <f t="shared" si="46"/>
        <v>679.70144966919042</v>
      </c>
    </row>
    <row r="2962" spans="2:13" ht="75">
      <c r="B2962" s="921" t="s">
        <v>988</v>
      </c>
      <c r="C2962" s="921" t="s">
        <v>985</v>
      </c>
      <c r="D2962" s="922" t="s">
        <v>986</v>
      </c>
      <c r="E2962" s="936">
        <v>1</v>
      </c>
      <c r="F2962" s="947">
        <v>44743</v>
      </c>
      <c r="G2962" s="923">
        <v>12714.415352635446</v>
      </c>
      <c r="H2962" s="929">
        <v>8.3333333333333332E-3</v>
      </c>
      <c r="I2962" s="929">
        <v>0.1</v>
      </c>
      <c r="J2962" s="923">
        <v>11442.973817371902</v>
      </c>
      <c r="K2962" s="922">
        <v>1</v>
      </c>
      <c r="L2962" s="923">
        <v>11442.973817371902</v>
      </c>
      <c r="M2962" s="923">
        <f t="shared" si="46"/>
        <v>1271.4415352635447</v>
      </c>
    </row>
    <row r="2963" spans="2:13" ht="75">
      <c r="B2963" s="921" t="s">
        <v>988</v>
      </c>
      <c r="C2963" s="921" t="s">
        <v>985</v>
      </c>
      <c r="D2963" s="922" t="s">
        <v>986</v>
      </c>
      <c r="E2963" s="936">
        <v>1</v>
      </c>
      <c r="F2963" s="947">
        <v>44743</v>
      </c>
      <c r="G2963" s="923">
        <v>15833.045533470555</v>
      </c>
      <c r="H2963" s="929">
        <v>8.3333333333333332E-3</v>
      </c>
      <c r="I2963" s="929">
        <v>0.1</v>
      </c>
      <c r="J2963" s="923">
        <v>14249.740980123499</v>
      </c>
      <c r="K2963" s="922">
        <v>1</v>
      </c>
      <c r="L2963" s="923">
        <v>14249.740980123499</v>
      </c>
      <c r="M2963" s="923">
        <f t="shared" si="46"/>
        <v>1583.3045533470556</v>
      </c>
    </row>
    <row r="2964" spans="2:13" ht="75">
      <c r="B2964" s="921" t="s">
        <v>988</v>
      </c>
      <c r="C2964" s="921" t="s">
        <v>985</v>
      </c>
      <c r="D2964" s="922" t="s">
        <v>986</v>
      </c>
      <c r="E2964" s="936">
        <v>1</v>
      </c>
      <c r="F2964" s="947">
        <v>44743</v>
      </c>
      <c r="G2964" s="923">
        <v>79.964876431669467</v>
      </c>
      <c r="H2964" s="929">
        <v>8.3333333333333332E-3</v>
      </c>
      <c r="I2964" s="929">
        <v>0.1</v>
      </c>
      <c r="J2964" s="923">
        <v>71.968388788502523</v>
      </c>
      <c r="K2964" s="922">
        <v>1</v>
      </c>
      <c r="L2964" s="923">
        <v>71.968388788502523</v>
      </c>
      <c r="M2964" s="923">
        <f t="shared" si="46"/>
        <v>7.9964876431669474</v>
      </c>
    </row>
    <row r="2965" spans="2:13" ht="75">
      <c r="B2965" s="921" t="s">
        <v>988</v>
      </c>
      <c r="C2965" s="921" t="s">
        <v>985</v>
      </c>
      <c r="D2965" s="922" t="s">
        <v>986</v>
      </c>
      <c r="E2965" s="936">
        <v>1</v>
      </c>
      <c r="F2965" s="947">
        <v>44743</v>
      </c>
      <c r="G2965" s="923">
        <v>79.964876431669467</v>
      </c>
      <c r="H2965" s="929">
        <v>8.3333333333333332E-3</v>
      </c>
      <c r="I2965" s="929">
        <v>0.1</v>
      </c>
      <c r="J2965" s="923">
        <v>71.968388788502523</v>
      </c>
      <c r="K2965" s="922">
        <v>1</v>
      </c>
      <c r="L2965" s="923">
        <v>71.968388788502523</v>
      </c>
      <c r="M2965" s="923">
        <f t="shared" si="46"/>
        <v>7.9964876431669474</v>
      </c>
    </row>
    <row r="2966" spans="2:13" ht="75">
      <c r="B2966" s="921" t="s">
        <v>988</v>
      </c>
      <c r="C2966" s="921" t="s">
        <v>985</v>
      </c>
      <c r="D2966" s="922" t="s">
        <v>986</v>
      </c>
      <c r="E2966" s="936">
        <v>1</v>
      </c>
      <c r="F2966" s="947">
        <v>44743</v>
      </c>
      <c r="G2966" s="923">
        <v>79.964876431669467</v>
      </c>
      <c r="H2966" s="929">
        <v>8.3333333333333332E-3</v>
      </c>
      <c r="I2966" s="929">
        <v>0.1</v>
      </c>
      <c r="J2966" s="923">
        <v>71.968388788502523</v>
      </c>
      <c r="K2966" s="922">
        <v>1</v>
      </c>
      <c r="L2966" s="923">
        <v>71.968388788502523</v>
      </c>
      <c r="M2966" s="923">
        <f t="shared" si="46"/>
        <v>7.9964876431669474</v>
      </c>
    </row>
    <row r="2967" spans="2:13" ht="75">
      <c r="B2967" s="921" t="s">
        <v>988</v>
      </c>
      <c r="C2967" s="921" t="s">
        <v>985</v>
      </c>
      <c r="D2967" s="922" t="s">
        <v>986</v>
      </c>
      <c r="E2967" s="936">
        <v>1</v>
      </c>
      <c r="F2967" s="947">
        <v>44743</v>
      </c>
      <c r="G2967" s="923">
        <v>79.964876431669467</v>
      </c>
      <c r="H2967" s="929">
        <v>8.3333333333333332E-3</v>
      </c>
      <c r="I2967" s="929">
        <v>0.1</v>
      </c>
      <c r="J2967" s="923">
        <v>71.968388788502523</v>
      </c>
      <c r="K2967" s="922">
        <v>1</v>
      </c>
      <c r="L2967" s="923">
        <v>71.968388788502523</v>
      </c>
      <c r="M2967" s="923">
        <f t="shared" si="46"/>
        <v>7.9964876431669474</v>
      </c>
    </row>
    <row r="2968" spans="2:13" ht="75">
      <c r="B2968" s="921" t="s">
        <v>988</v>
      </c>
      <c r="C2968" s="921" t="s">
        <v>985</v>
      </c>
      <c r="D2968" s="922" t="s">
        <v>986</v>
      </c>
      <c r="E2968" s="936">
        <v>1</v>
      </c>
      <c r="F2968" s="947">
        <v>44743</v>
      </c>
      <c r="G2968" s="923">
        <v>159.92975286333893</v>
      </c>
      <c r="H2968" s="929">
        <v>8.3333333333333332E-3</v>
      </c>
      <c r="I2968" s="929">
        <v>0.1</v>
      </c>
      <c r="J2968" s="923">
        <v>143.93677757700505</v>
      </c>
      <c r="K2968" s="922">
        <v>1</v>
      </c>
      <c r="L2968" s="923">
        <v>143.93677757700505</v>
      </c>
      <c r="M2968" s="923">
        <f t="shared" si="46"/>
        <v>15.992975286333895</v>
      </c>
    </row>
    <row r="2969" spans="2:13" ht="75">
      <c r="B2969" s="921" t="s">
        <v>988</v>
      </c>
      <c r="C2969" s="921" t="s">
        <v>985</v>
      </c>
      <c r="D2969" s="922" t="s">
        <v>986</v>
      </c>
      <c r="E2969" s="936">
        <v>1</v>
      </c>
      <c r="F2969" s="947">
        <v>44743</v>
      </c>
      <c r="G2969" s="923">
        <v>319.85950572667787</v>
      </c>
      <c r="H2969" s="929">
        <v>8.3333333333333332E-3</v>
      </c>
      <c r="I2969" s="929">
        <v>0.1</v>
      </c>
      <c r="J2969" s="923">
        <v>287.87355515401009</v>
      </c>
      <c r="K2969" s="922">
        <v>1</v>
      </c>
      <c r="L2969" s="923">
        <v>287.87355515401009</v>
      </c>
      <c r="M2969" s="923">
        <f t="shared" si="46"/>
        <v>31.98595057266779</v>
      </c>
    </row>
    <row r="2970" spans="2:13" ht="75">
      <c r="B2970" s="921" t="s">
        <v>987</v>
      </c>
      <c r="C2970" s="921" t="s">
        <v>985</v>
      </c>
      <c r="D2970" s="922" t="s">
        <v>986</v>
      </c>
      <c r="E2970" s="936">
        <v>1</v>
      </c>
      <c r="F2970" s="947">
        <v>44743</v>
      </c>
      <c r="G2970" s="923">
        <v>1485.0961212969503</v>
      </c>
      <c r="H2970" s="929">
        <v>8.3333333333333332E-3</v>
      </c>
      <c r="I2970" s="929">
        <v>0.1</v>
      </c>
      <c r="J2970" s="923">
        <v>1336.5865091672554</v>
      </c>
      <c r="K2970" s="922">
        <v>1</v>
      </c>
      <c r="L2970" s="923">
        <v>1336.5865091672554</v>
      </c>
      <c r="M2970" s="923">
        <f t="shared" si="46"/>
        <v>148.50961212969503</v>
      </c>
    </row>
    <row r="2971" spans="2:13" ht="75">
      <c r="B2971" s="921" t="s">
        <v>988</v>
      </c>
      <c r="C2971" s="921" t="s">
        <v>985</v>
      </c>
      <c r="D2971" s="922" t="s">
        <v>986</v>
      </c>
      <c r="E2971" s="936">
        <v>1</v>
      </c>
      <c r="F2971" s="947">
        <v>44743</v>
      </c>
      <c r="G2971" s="923">
        <v>79.964876431669467</v>
      </c>
      <c r="H2971" s="929">
        <v>8.3333333333333332E-3</v>
      </c>
      <c r="I2971" s="929">
        <v>0.1</v>
      </c>
      <c r="J2971" s="923">
        <v>71.968388788502523</v>
      </c>
      <c r="K2971" s="922">
        <v>1</v>
      </c>
      <c r="L2971" s="923">
        <v>71.968388788502523</v>
      </c>
      <c r="M2971" s="923">
        <f t="shared" si="46"/>
        <v>7.9964876431669474</v>
      </c>
    </row>
    <row r="2972" spans="2:13" ht="75">
      <c r="B2972" s="921" t="s">
        <v>988</v>
      </c>
      <c r="C2972" s="921" t="s">
        <v>985</v>
      </c>
      <c r="D2972" s="922" t="s">
        <v>986</v>
      </c>
      <c r="E2972" s="936">
        <v>1</v>
      </c>
      <c r="F2972" s="947">
        <v>44743</v>
      </c>
      <c r="G2972" s="923">
        <v>79.964876431669467</v>
      </c>
      <c r="H2972" s="929">
        <v>8.3333333333333332E-3</v>
      </c>
      <c r="I2972" s="929">
        <v>0.1</v>
      </c>
      <c r="J2972" s="923">
        <v>71.968388788502523</v>
      </c>
      <c r="K2972" s="922">
        <v>1</v>
      </c>
      <c r="L2972" s="923">
        <v>71.968388788502523</v>
      </c>
      <c r="M2972" s="923">
        <f t="shared" si="46"/>
        <v>7.9964876431669474</v>
      </c>
    </row>
    <row r="2973" spans="2:13" ht="75">
      <c r="B2973" s="921" t="s">
        <v>984</v>
      </c>
      <c r="C2973" s="921" t="s">
        <v>985</v>
      </c>
      <c r="D2973" s="922" t="s">
        <v>986</v>
      </c>
      <c r="E2973" s="936">
        <v>1</v>
      </c>
      <c r="F2973" s="947">
        <v>44743</v>
      </c>
      <c r="G2973" s="923">
        <v>913.20698610554393</v>
      </c>
      <c r="H2973" s="929">
        <v>8.3333333333333332E-3</v>
      </c>
      <c r="I2973" s="929">
        <v>0.1</v>
      </c>
      <c r="J2973" s="923">
        <v>821.88628749498957</v>
      </c>
      <c r="K2973" s="922">
        <v>1</v>
      </c>
      <c r="L2973" s="923">
        <v>821.88628749498957</v>
      </c>
      <c r="M2973" s="923">
        <f t="shared" si="46"/>
        <v>91.320698610554402</v>
      </c>
    </row>
    <row r="2974" spans="2:13" ht="75">
      <c r="B2974" s="921" t="s">
        <v>987</v>
      </c>
      <c r="C2974" s="921" t="s">
        <v>985</v>
      </c>
      <c r="D2974" s="922" t="s">
        <v>986</v>
      </c>
      <c r="E2974" s="936">
        <v>1</v>
      </c>
      <c r="F2974" s="947">
        <v>44743</v>
      </c>
      <c r="G2974" s="923">
        <v>1485.0961212969503</v>
      </c>
      <c r="H2974" s="929">
        <v>8.3333333333333332E-3</v>
      </c>
      <c r="I2974" s="929">
        <v>0.1</v>
      </c>
      <c r="J2974" s="923">
        <v>1336.5865091672554</v>
      </c>
      <c r="K2974" s="922">
        <v>1</v>
      </c>
      <c r="L2974" s="923">
        <v>1336.5865091672554</v>
      </c>
      <c r="M2974" s="923">
        <f t="shared" si="46"/>
        <v>148.50961212969503</v>
      </c>
    </row>
    <row r="2975" spans="2:13" ht="75">
      <c r="B2975" s="921" t="s">
        <v>988</v>
      </c>
      <c r="C2975" s="921" t="s">
        <v>985</v>
      </c>
      <c r="D2975" s="922" t="s">
        <v>986</v>
      </c>
      <c r="E2975" s="936">
        <v>1</v>
      </c>
      <c r="F2975" s="947">
        <v>44743</v>
      </c>
      <c r="G2975" s="923">
        <v>399.82438215834736</v>
      </c>
      <c r="H2975" s="929">
        <v>8.3333333333333332E-3</v>
      </c>
      <c r="I2975" s="929">
        <v>0.1</v>
      </c>
      <c r="J2975" s="923">
        <v>359.84194394251261</v>
      </c>
      <c r="K2975" s="922">
        <v>1</v>
      </c>
      <c r="L2975" s="923">
        <v>359.84194394251261</v>
      </c>
      <c r="M2975" s="923">
        <f t="shared" si="46"/>
        <v>39.98243821583474</v>
      </c>
    </row>
    <row r="2976" spans="2:13" ht="75">
      <c r="B2976" s="921" t="s">
        <v>988</v>
      </c>
      <c r="C2976" s="921" t="s">
        <v>985</v>
      </c>
      <c r="D2976" s="922" t="s">
        <v>986</v>
      </c>
      <c r="E2976" s="936">
        <v>1</v>
      </c>
      <c r="F2976" s="947">
        <v>44743</v>
      </c>
      <c r="G2976" s="923">
        <v>5837.4359795118708</v>
      </c>
      <c r="H2976" s="929">
        <v>8.3333333333333332E-3</v>
      </c>
      <c r="I2976" s="929">
        <v>0.1</v>
      </c>
      <c r="J2976" s="923">
        <v>5253.6923815606833</v>
      </c>
      <c r="K2976" s="922">
        <v>1</v>
      </c>
      <c r="L2976" s="923">
        <v>5253.6923815606833</v>
      </c>
      <c r="M2976" s="923">
        <f t="shared" si="46"/>
        <v>583.7435979511871</v>
      </c>
    </row>
    <row r="2977" spans="2:13" ht="75">
      <c r="B2977" s="921" t="s">
        <v>988</v>
      </c>
      <c r="C2977" s="921" t="s">
        <v>985</v>
      </c>
      <c r="D2977" s="922" t="s">
        <v>986</v>
      </c>
      <c r="E2977" s="936">
        <v>1</v>
      </c>
      <c r="F2977" s="947">
        <v>44743</v>
      </c>
      <c r="G2977" s="923">
        <v>19911.254231485698</v>
      </c>
      <c r="H2977" s="929">
        <v>8.3333333333333332E-3</v>
      </c>
      <c r="I2977" s="929">
        <v>0.1</v>
      </c>
      <c r="J2977" s="923">
        <v>17920.128808337129</v>
      </c>
      <c r="K2977" s="922">
        <v>1</v>
      </c>
      <c r="L2977" s="923">
        <v>17920.128808337129</v>
      </c>
      <c r="M2977" s="923">
        <f t="shared" si="46"/>
        <v>1991.12542314857</v>
      </c>
    </row>
    <row r="2978" spans="2:13" ht="75">
      <c r="B2978" s="921" t="s">
        <v>988</v>
      </c>
      <c r="C2978" s="921" t="s">
        <v>985</v>
      </c>
      <c r="D2978" s="922" t="s">
        <v>986</v>
      </c>
      <c r="E2978" s="936">
        <v>1</v>
      </c>
      <c r="F2978" s="947">
        <v>44743</v>
      </c>
      <c r="G2978" s="923">
        <v>4877.8574623318373</v>
      </c>
      <c r="H2978" s="929">
        <v>8.3333333333333332E-3</v>
      </c>
      <c r="I2978" s="929">
        <v>0.1</v>
      </c>
      <c r="J2978" s="923">
        <v>4390.0717160986533</v>
      </c>
      <c r="K2978" s="922">
        <v>1</v>
      </c>
      <c r="L2978" s="923">
        <v>4390.0717160986533</v>
      </c>
      <c r="M2978" s="923">
        <f t="shared" si="46"/>
        <v>487.78574623318377</v>
      </c>
    </row>
    <row r="2979" spans="2:13" ht="75">
      <c r="B2979" s="921" t="s">
        <v>988</v>
      </c>
      <c r="C2979" s="921" t="s">
        <v>985</v>
      </c>
      <c r="D2979" s="922" t="s">
        <v>986</v>
      </c>
      <c r="E2979" s="936">
        <v>1</v>
      </c>
      <c r="F2979" s="947">
        <v>44743</v>
      </c>
      <c r="G2979" s="923">
        <v>2398.9462929500842</v>
      </c>
      <c r="H2979" s="929">
        <v>8.3333333333333332E-3</v>
      </c>
      <c r="I2979" s="929">
        <v>0.1</v>
      </c>
      <c r="J2979" s="923">
        <v>2159.0516636550756</v>
      </c>
      <c r="K2979" s="922">
        <v>1</v>
      </c>
      <c r="L2979" s="923">
        <v>2159.0516636550756</v>
      </c>
      <c r="M2979" s="923">
        <f t="shared" si="46"/>
        <v>239.89462929500843</v>
      </c>
    </row>
    <row r="2980" spans="2:13" ht="75">
      <c r="B2980" s="921" t="s">
        <v>988</v>
      </c>
      <c r="C2980" s="921" t="s">
        <v>985</v>
      </c>
      <c r="D2980" s="922" t="s">
        <v>986</v>
      </c>
      <c r="E2980" s="936">
        <v>1</v>
      </c>
      <c r="F2980" s="947">
        <v>44743</v>
      </c>
      <c r="G2980" s="923">
        <v>2159.0516636550756</v>
      </c>
      <c r="H2980" s="929">
        <v>8.3333333333333332E-3</v>
      </c>
      <c r="I2980" s="929">
        <v>0.1</v>
      </c>
      <c r="J2980" s="923">
        <v>1943.1464972895681</v>
      </c>
      <c r="K2980" s="922">
        <v>1</v>
      </c>
      <c r="L2980" s="923">
        <v>1943.1464972895681</v>
      </c>
      <c r="M2980" s="923">
        <f t="shared" si="46"/>
        <v>215.90516636550757</v>
      </c>
    </row>
    <row r="2981" spans="2:13" ht="75">
      <c r="B2981" s="921" t="s">
        <v>988</v>
      </c>
      <c r="C2981" s="921" t="s">
        <v>985</v>
      </c>
      <c r="D2981" s="922" t="s">
        <v>986</v>
      </c>
      <c r="E2981" s="936">
        <v>1</v>
      </c>
      <c r="F2981" s="947">
        <v>44743</v>
      </c>
      <c r="G2981" s="923">
        <v>6317.225238101888</v>
      </c>
      <c r="H2981" s="929">
        <v>8.3333333333333332E-3</v>
      </c>
      <c r="I2981" s="929">
        <v>0.1</v>
      </c>
      <c r="J2981" s="923">
        <v>5685.5027142916988</v>
      </c>
      <c r="K2981" s="922">
        <v>1</v>
      </c>
      <c r="L2981" s="923">
        <v>5685.5027142916988</v>
      </c>
      <c r="M2981" s="923">
        <f t="shared" si="46"/>
        <v>631.72252381018882</v>
      </c>
    </row>
    <row r="2982" spans="2:13" ht="75">
      <c r="B2982" s="921" t="s">
        <v>988</v>
      </c>
      <c r="C2982" s="921" t="s">
        <v>985</v>
      </c>
      <c r="D2982" s="922" t="s">
        <v>986</v>
      </c>
      <c r="E2982" s="936">
        <v>1</v>
      </c>
      <c r="F2982" s="947">
        <v>44743</v>
      </c>
      <c r="G2982" s="923">
        <v>1279.4380229067115</v>
      </c>
      <c r="H2982" s="929">
        <v>8.3333333333333332E-3</v>
      </c>
      <c r="I2982" s="929">
        <v>0.1</v>
      </c>
      <c r="J2982" s="923">
        <v>1151.4942206160404</v>
      </c>
      <c r="K2982" s="922">
        <v>1</v>
      </c>
      <c r="L2982" s="923">
        <v>1151.4942206160404</v>
      </c>
      <c r="M2982" s="923">
        <f t="shared" si="46"/>
        <v>127.94380229067116</v>
      </c>
    </row>
    <row r="2983" spans="2:13" ht="75">
      <c r="B2983" s="921" t="s">
        <v>988</v>
      </c>
      <c r="C2983" s="921" t="s">
        <v>985</v>
      </c>
      <c r="D2983" s="922" t="s">
        <v>986</v>
      </c>
      <c r="E2983" s="936">
        <v>1</v>
      </c>
      <c r="F2983" s="947">
        <v>44743</v>
      </c>
      <c r="G2983" s="923">
        <v>2398.9462929500842</v>
      </c>
      <c r="H2983" s="929">
        <v>8.3333333333333332E-3</v>
      </c>
      <c r="I2983" s="929">
        <v>0.1</v>
      </c>
      <c r="J2983" s="923">
        <v>2159.0516636550756</v>
      </c>
      <c r="K2983" s="922">
        <v>1</v>
      </c>
      <c r="L2983" s="923">
        <v>2159.0516636550756</v>
      </c>
      <c r="M2983" s="923">
        <f t="shared" si="46"/>
        <v>239.89462929500843</v>
      </c>
    </row>
    <row r="2984" spans="2:13" ht="75">
      <c r="B2984" s="921" t="s">
        <v>988</v>
      </c>
      <c r="C2984" s="921" t="s">
        <v>985</v>
      </c>
      <c r="D2984" s="922" t="s">
        <v>986</v>
      </c>
      <c r="E2984" s="936">
        <v>1</v>
      </c>
      <c r="F2984" s="947">
        <v>44743</v>
      </c>
      <c r="G2984" s="923">
        <v>159.92975286333893</v>
      </c>
      <c r="H2984" s="929">
        <v>8.3333333333333332E-3</v>
      </c>
      <c r="I2984" s="929">
        <v>0.1</v>
      </c>
      <c r="J2984" s="923">
        <v>143.93677757700505</v>
      </c>
      <c r="K2984" s="922">
        <v>1</v>
      </c>
      <c r="L2984" s="923">
        <v>143.93677757700505</v>
      </c>
      <c r="M2984" s="923">
        <f t="shared" si="46"/>
        <v>15.992975286333895</v>
      </c>
    </row>
    <row r="2985" spans="2:13" ht="75">
      <c r="B2985" s="921" t="s">
        <v>984</v>
      </c>
      <c r="C2985" s="921" t="s">
        <v>985</v>
      </c>
      <c r="D2985" s="922" t="s">
        <v>986</v>
      </c>
      <c r="E2985" s="936">
        <v>1</v>
      </c>
      <c r="F2985" s="947">
        <v>44743</v>
      </c>
      <c r="G2985" s="923">
        <v>913.20698610554393</v>
      </c>
      <c r="H2985" s="929">
        <v>8.3333333333333332E-3</v>
      </c>
      <c r="I2985" s="929">
        <v>0.1</v>
      </c>
      <c r="J2985" s="923">
        <v>821.88628749498957</v>
      </c>
      <c r="K2985" s="922">
        <v>1</v>
      </c>
      <c r="L2985" s="923">
        <v>821.88628749498957</v>
      </c>
      <c r="M2985" s="923">
        <f t="shared" si="46"/>
        <v>91.320698610554402</v>
      </c>
    </row>
    <row r="2986" spans="2:13" ht="75">
      <c r="B2986" s="921" t="s">
        <v>987</v>
      </c>
      <c r="C2986" s="921" t="s">
        <v>985</v>
      </c>
      <c r="D2986" s="922" t="s">
        <v>986</v>
      </c>
      <c r="E2986" s="936">
        <v>1</v>
      </c>
      <c r="F2986" s="947">
        <v>44743</v>
      </c>
      <c r="G2986" s="923">
        <v>5940.3844851878011</v>
      </c>
      <c r="H2986" s="929">
        <v>8.3333333333333332E-3</v>
      </c>
      <c r="I2986" s="929">
        <v>0.1</v>
      </c>
      <c r="J2986" s="923">
        <v>5346.3460366690215</v>
      </c>
      <c r="K2986" s="922">
        <v>1</v>
      </c>
      <c r="L2986" s="923">
        <v>5346.3460366690215</v>
      </c>
      <c r="M2986" s="923">
        <f t="shared" si="46"/>
        <v>594.03844851878011</v>
      </c>
    </row>
    <row r="2987" spans="2:13" ht="75">
      <c r="B2987" s="921" t="s">
        <v>987</v>
      </c>
      <c r="C2987" s="921" t="s">
        <v>985</v>
      </c>
      <c r="D2987" s="922" t="s">
        <v>986</v>
      </c>
      <c r="E2987" s="936">
        <v>1</v>
      </c>
      <c r="F2987" s="947">
        <v>44743</v>
      </c>
      <c r="G2987" s="923">
        <v>4455.2883638908506</v>
      </c>
      <c r="H2987" s="929">
        <v>8.3333333333333332E-3</v>
      </c>
      <c r="I2987" s="929">
        <v>0.1</v>
      </c>
      <c r="J2987" s="923">
        <v>4009.7595275017657</v>
      </c>
      <c r="K2987" s="922">
        <v>1</v>
      </c>
      <c r="L2987" s="923">
        <v>4009.7595275017657</v>
      </c>
      <c r="M2987" s="923">
        <f t="shared" si="46"/>
        <v>445.52883638908509</v>
      </c>
    </row>
    <row r="2988" spans="2:13" ht="75">
      <c r="B2988" s="921" t="s">
        <v>988</v>
      </c>
      <c r="C2988" s="921" t="s">
        <v>985</v>
      </c>
      <c r="D2988" s="922" t="s">
        <v>986</v>
      </c>
      <c r="E2988" s="936">
        <v>1</v>
      </c>
      <c r="F2988" s="947">
        <v>44743</v>
      </c>
      <c r="G2988" s="923">
        <v>239.8946292950084</v>
      </c>
      <c r="H2988" s="929">
        <v>8.3333333333333332E-3</v>
      </c>
      <c r="I2988" s="929">
        <v>0.1</v>
      </c>
      <c r="J2988" s="923">
        <v>215.90516636550757</v>
      </c>
      <c r="K2988" s="922">
        <v>1</v>
      </c>
      <c r="L2988" s="923">
        <v>215.90516636550757</v>
      </c>
      <c r="M2988" s="923">
        <f t="shared" si="46"/>
        <v>23.989462929500842</v>
      </c>
    </row>
    <row r="2989" spans="2:13" ht="75">
      <c r="B2989" s="921" t="s">
        <v>988</v>
      </c>
      <c r="C2989" s="921" t="s">
        <v>985</v>
      </c>
      <c r="D2989" s="922" t="s">
        <v>986</v>
      </c>
      <c r="E2989" s="936">
        <v>1</v>
      </c>
      <c r="F2989" s="947">
        <v>44743</v>
      </c>
      <c r="G2989" s="923">
        <v>4797.8925859001683</v>
      </c>
      <c r="H2989" s="929">
        <v>8.3333333333333332E-3</v>
      </c>
      <c r="I2989" s="929">
        <v>0.1</v>
      </c>
      <c r="J2989" s="923">
        <v>4318.1033273101511</v>
      </c>
      <c r="K2989" s="922">
        <v>1</v>
      </c>
      <c r="L2989" s="923">
        <v>4318.1033273101511</v>
      </c>
      <c r="M2989" s="923">
        <f t="shared" si="46"/>
        <v>479.78925859001686</v>
      </c>
    </row>
    <row r="2990" spans="2:13" ht="75">
      <c r="B2990" s="921" t="s">
        <v>988</v>
      </c>
      <c r="C2990" s="921" t="s">
        <v>985</v>
      </c>
      <c r="D2990" s="922" t="s">
        <v>986</v>
      </c>
      <c r="E2990" s="936">
        <v>1</v>
      </c>
      <c r="F2990" s="947">
        <v>44743</v>
      </c>
      <c r="G2990" s="923">
        <v>11514.942206160404</v>
      </c>
      <c r="H2990" s="929">
        <v>8.3333333333333332E-3</v>
      </c>
      <c r="I2990" s="929">
        <v>0.1</v>
      </c>
      <c r="J2990" s="923">
        <v>10363.447985544364</v>
      </c>
      <c r="K2990" s="922">
        <v>1</v>
      </c>
      <c r="L2990" s="923">
        <v>10363.447985544364</v>
      </c>
      <c r="M2990" s="923">
        <f t="shared" si="46"/>
        <v>1151.4942206160404</v>
      </c>
    </row>
    <row r="2991" spans="2:13" ht="75">
      <c r="B2991" s="921" t="s">
        <v>988</v>
      </c>
      <c r="C2991" s="921" t="s">
        <v>985</v>
      </c>
      <c r="D2991" s="922" t="s">
        <v>986</v>
      </c>
      <c r="E2991" s="936">
        <v>1</v>
      </c>
      <c r="F2991" s="947">
        <v>44743</v>
      </c>
      <c r="G2991" s="923">
        <v>12234.626094045429</v>
      </c>
      <c r="H2991" s="929">
        <v>8.3333333333333332E-3</v>
      </c>
      <c r="I2991" s="929">
        <v>0.1</v>
      </c>
      <c r="J2991" s="923">
        <v>11011.163484640885</v>
      </c>
      <c r="K2991" s="922">
        <v>1</v>
      </c>
      <c r="L2991" s="923">
        <v>11011.163484640885</v>
      </c>
      <c r="M2991" s="923">
        <f t="shared" si="46"/>
        <v>1223.4626094045429</v>
      </c>
    </row>
    <row r="2992" spans="2:13" ht="75">
      <c r="B2992" s="921" t="s">
        <v>988</v>
      </c>
      <c r="C2992" s="921" t="s">
        <v>985</v>
      </c>
      <c r="D2992" s="922" t="s">
        <v>986</v>
      </c>
      <c r="E2992" s="936">
        <v>1</v>
      </c>
      <c r="F2992" s="947">
        <v>44743</v>
      </c>
      <c r="G2992" s="923">
        <v>79.964876431669467</v>
      </c>
      <c r="H2992" s="929">
        <v>8.3333333333333332E-3</v>
      </c>
      <c r="I2992" s="929">
        <v>0.1</v>
      </c>
      <c r="J2992" s="923">
        <v>71.968388788502523</v>
      </c>
      <c r="K2992" s="922">
        <v>1</v>
      </c>
      <c r="L2992" s="923">
        <v>71.968388788502523</v>
      </c>
      <c r="M2992" s="923">
        <f t="shared" si="46"/>
        <v>7.9964876431669474</v>
      </c>
    </row>
    <row r="2993" spans="2:13" ht="75">
      <c r="B2993" s="921" t="s">
        <v>988</v>
      </c>
      <c r="C2993" s="921" t="s">
        <v>985</v>
      </c>
      <c r="D2993" s="922" t="s">
        <v>986</v>
      </c>
      <c r="E2993" s="936">
        <v>1</v>
      </c>
      <c r="F2993" s="947">
        <v>44743</v>
      </c>
      <c r="G2993" s="923">
        <v>719.68388788502523</v>
      </c>
      <c r="H2993" s="929">
        <v>8.3333333333333332E-3</v>
      </c>
      <c r="I2993" s="929">
        <v>0.1</v>
      </c>
      <c r="J2993" s="923">
        <v>647.71549909652276</v>
      </c>
      <c r="K2993" s="922">
        <v>1</v>
      </c>
      <c r="L2993" s="923">
        <v>647.71549909652276</v>
      </c>
      <c r="M2993" s="923">
        <f t="shared" si="46"/>
        <v>71.968388788502523</v>
      </c>
    </row>
    <row r="2994" spans="2:13" ht="75">
      <c r="B2994" s="921" t="s">
        <v>988</v>
      </c>
      <c r="C2994" s="921" t="s">
        <v>985</v>
      </c>
      <c r="D2994" s="922" t="s">
        <v>986</v>
      </c>
      <c r="E2994" s="936">
        <v>1</v>
      </c>
      <c r="F2994" s="947">
        <v>44743</v>
      </c>
      <c r="G2994" s="923">
        <v>319.85950572667787</v>
      </c>
      <c r="H2994" s="929">
        <v>8.3333333333333332E-3</v>
      </c>
      <c r="I2994" s="929">
        <v>0.1</v>
      </c>
      <c r="J2994" s="923">
        <v>287.87355515401009</v>
      </c>
      <c r="K2994" s="922">
        <v>1</v>
      </c>
      <c r="L2994" s="923">
        <v>287.87355515401009</v>
      </c>
      <c r="M2994" s="923">
        <f t="shared" si="46"/>
        <v>31.98595057266779</v>
      </c>
    </row>
    <row r="2995" spans="2:13" ht="75">
      <c r="B2995" s="921" t="s">
        <v>988</v>
      </c>
      <c r="C2995" s="921" t="s">
        <v>985</v>
      </c>
      <c r="D2995" s="922" t="s">
        <v>986</v>
      </c>
      <c r="E2995" s="936">
        <v>1</v>
      </c>
      <c r="F2995" s="947">
        <v>44743</v>
      </c>
      <c r="G2995" s="923">
        <v>559.75413502168624</v>
      </c>
      <c r="H2995" s="929">
        <v>8.3333333333333332E-3</v>
      </c>
      <c r="I2995" s="929">
        <v>0.1</v>
      </c>
      <c r="J2995" s="923">
        <v>503.7787215195176</v>
      </c>
      <c r="K2995" s="922">
        <v>1</v>
      </c>
      <c r="L2995" s="923">
        <v>503.7787215195176</v>
      </c>
      <c r="M2995" s="923">
        <f t="shared" si="46"/>
        <v>55.975413502168628</v>
      </c>
    </row>
    <row r="2996" spans="2:13" ht="75">
      <c r="B2996" s="921" t="s">
        <v>988</v>
      </c>
      <c r="C2996" s="921" t="s">
        <v>985</v>
      </c>
      <c r="D2996" s="922" t="s">
        <v>986</v>
      </c>
      <c r="E2996" s="936">
        <v>1</v>
      </c>
      <c r="F2996" s="947">
        <v>44743</v>
      </c>
      <c r="G2996" s="923">
        <v>479.7892585900168</v>
      </c>
      <c r="H2996" s="929">
        <v>8.3333333333333332E-3</v>
      </c>
      <c r="I2996" s="929">
        <v>0.1</v>
      </c>
      <c r="J2996" s="923">
        <v>431.81033273101514</v>
      </c>
      <c r="K2996" s="922">
        <v>1</v>
      </c>
      <c r="L2996" s="923">
        <v>431.81033273101514</v>
      </c>
      <c r="M2996" s="923">
        <f t="shared" si="46"/>
        <v>47.978925859001684</v>
      </c>
    </row>
    <row r="2997" spans="2:13" ht="75">
      <c r="B2997" s="921" t="s">
        <v>988</v>
      </c>
      <c r="C2997" s="921" t="s">
        <v>985</v>
      </c>
      <c r="D2997" s="922" t="s">
        <v>986</v>
      </c>
      <c r="E2997" s="936">
        <v>1</v>
      </c>
      <c r="F2997" s="947">
        <v>44743</v>
      </c>
      <c r="G2997" s="923">
        <v>879.61364074836411</v>
      </c>
      <c r="H2997" s="929">
        <v>8.3333333333333332E-3</v>
      </c>
      <c r="I2997" s="929">
        <v>0.1</v>
      </c>
      <c r="J2997" s="923">
        <v>791.65227667352769</v>
      </c>
      <c r="K2997" s="922">
        <v>1</v>
      </c>
      <c r="L2997" s="923">
        <v>791.65227667352769</v>
      </c>
      <c r="M2997" s="923">
        <f t="shared" si="46"/>
        <v>87.961364074836411</v>
      </c>
    </row>
    <row r="2998" spans="2:13" ht="75">
      <c r="B2998" s="921" t="s">
        <v>988</v>
      </c>
      <c r="C2998" s="921" t="s">
        <v>985</v>
      </c>
      <c r="D2998" s="922" t="s">
        <v>986</v>
      </c>
      <c r="E2998" s="936">
        <v>1</v>
      </c>
      <c r="F2998" s="947">
        <v>44743</v>
      </c>
      <c r="G2998" s="923">
        <v>2798.7706751084315</v>
      </c>
      <c r="H2998" s="929">
        <v>8.3333333333333332E-3</v>
      </c>
      <c r="I2998" s="929">
        <v>0.1</v>
      </c>
      <c r="J2998" s="923">
        <v>2518.8936075975885</v>
      </c>
      <c r="K2998" s="922">
        <v>1</v>
      </c>
      <c r="L2998" s="923">
        <v>2518.8936075975885</v>
      </c>
      <c r="M2998" s="923">
        <f t="shared" si="46"/>
        <v>279.87706751084318</v>
      </c>
    </row>
    <row r="2999" spans="2:13" ht="75">
      <c r="B2999" s="921" t="s">
        <v>988</v>
      </c>
      <c r="C2999" s="921" t="s">
        <v>985</v>
      </c>
      <c r="D2999" s="922" t="s">
        <v>986</v>
      </c>
      <c r="E2999" s="936">
        <v>1</v>
      </c>
      <c r="F2999" s="947">
        <v>44743</v>
      </c>
      <c r="G2999" s="923">
        <v>10155.539306822022</v>
      </c>
      <c r="H2999" s="929">
        <v>8.3333333333333332E-3</v>
      </c>
      <c r="I2999" s="929">
        <v>0.1</v>
      </c>
      <c r="J2999" s="923">
        <v>9139.985376139819</v>
      </c>
      <c r="K2999" s="922">
        <v>1</v>
      </c>
      <c r="L2999" s="923">
        <v>9139.985376139819</v>
      </c>
      <c r="M2999" s="923">
        <f t="shared" si="46"/>
        <v>1015.5539306822022</v>
      </c>
    </row>
    <row r="3000" spans="2:13" ht="75">
      <c r="B3000" s="921" t="s">
        <v>988</v>
      </c>
      <c r="C3000" s="921" t="s">
        <v>985</v>
      </c>
      <c r="D3000" s="922" t="s">
        <v>986</v>
      </c>
      <c r="E3000" s="936">
        <v>1</v>
      </c>
      <c r="F3000" s="947">
        <v>44743</v>
      </c>
      <c r="G3000" s="923">
        <v>14553.607510563843</v>
      </c>
      <c r="H3000" s="929">
        <v>8.3333333333333332E-3</v>
      </c>
      <c r="I3000" s="929">
        <v>0.1</v>
      </c>
      <c r="J3000" s="923">
        <v>13098.24675950746</v>
      </c>
      <c r="K3000" s="922">
        <v>1</v>
      </c>
      <c r="L3000" s="923">
        <v>13098.24675950746</v>
      </c>
      <c r="M3000" s="923">
        <f t="shared" si="46"/>
        <v>1455.3607510563843</v>
      </c>
    </row>
    <row r="3001" spans="2:13" ht="75">
      <c r="B3001" s="921" t="s">
        <v>987</v>
      </c>
      <c r="C3001" s="921" t="s">
        <v>985</v>
      </c>
      <c r="D3001" s="922" t="s">
        <v>986</v>
      </c>
      <c r="E3001" s="936">
        <v>1</v>
      </c>
      <c r="F3001" s="947">
        <v>44743</v>
      </c>
      <c r="G3001" s="923">
        <v>1485.0961212969503</v>
      </c>
      <c r="H3001" s="929">
        <v>8.3333333333333332E-3</v>
      </c>
      <c r="I3001" s="929">
        <v>0.1</v>
      </c>
      <c r="J3001" s="923">
        <v>1336.5865091672554</v>
      </c>
      <c r="K3001" s="922">
        <v>1</v>
      </c>
      <c r="L3001" s="923">
        <v>1336.5865091672554</v>
      </c>
      <c r="M3001" s="923">
        <f t="shared" si="46"/>
        <v>148.50961212969503</v>
      </c>
    </row>
    <row r="3002" spans="2:13" ht="75">
      <c r="B3002" s="921" t="s">
        <v>987</v>
      </c>
      <c r="C3002" s="921" t="s">
        <v>985</v>
      </c>
      <c r="D3002" s="922" t="s">
        <v>986</v>
      </c>
      <c r="E3002" s="936">
        <v>1</v>
      </c>
      <c r="F3002" s="947">
        <v>44743</v>
      </c>
      <c r="G3002" s="923">
        <v>4455.2883638908506</v>
      </c>
      <c r="H3002" s="929">
        <v>8.3333333333333332E-3</v>
      </c>
      <c r="I3002" s="929">
        <v>0.1</v>
      </c>
      <c r="J3002" s="923">
        <v>4009.7595275017657</v>
      </c>
      <c r="K3002" s="922">
        <v>1</v>
      </c>
      <c r="L3002" s="923">
        <v>4009.7595275017657</v>
      </c>
      <c r="M3002" s="923">
        <f t="shared" si="46"/>
        <v>445.52883638908509</v>
      </c>
    </row>
    <row r="3003" spans="2:13" ht="75">
      <c r="B3003" s="921" t="s">
        <v>989</v>
      </c>
      <c r="C3003" s="921" t="s">
        <v>985</v>
      </c>
      <c r="D3003" s="922" t="s">
        <v>986</v>
      </c>
      <c r="E3003" s="936">
        <v>1</v>
      </c>
      <c r="F3003" s="947">
        <v>44743</v>
      </c>
      <c r="G3003" s="923">
        <v>25591.03010149124</v>
      </c>
      <c r="H3003" s="929">
        <v>8.3333333333333332E-3</v>
      </c>
      <c r="I3003" s="929">
        <v>0.1</v>
      </c>
      <c r="J3003" s="923">
        <v>23031.927091342117</v>
      </c>
      <c r="K3003" s="922">
        <v>1</v>
      </c>
      <c r="L3003" s="923">
        <v>23031.927091342117</v>
      </c>
      <c r="M3003" s="923">
        <f t="shared" si="46"/>
        <v>2559.1030101491242</v>
      </c>
    </row>
    <row r="3004" spans="2:13" ht="75">
      <c r="B3004" s="921" t="s">
        <v>989</v>
      </c>
      <c r="C3004" s="921" t="s">
        <v>985</v>
      </c>
      <c r="D3004" s="922" t="s">
        <v>986</v>
      </c>
      <c r="E3004" s="936">
        <v>1</v>
      </c>
      <c r="F3004" s="947">
        <v>44743</v>
      </c>
      <c r="G3004" s="923">
        <v>2559.1030101491242</v>
      </c>
      <c r="H3004" s="929">
        <v>8.3333333333333332E-3</v>
      </c>
      <c r="I3004" s="929">
        <v>0.1</v>
      </c>
      <c r="J3004" s="923">
        <v>2303.1927091342118</v>
      </c>
      <c r="K3004" s="922">
        <v>1</v>
      </c>
      <c r="L3004" s="923">
        <v>2303.1927091342118</v>
      </c>
      <c r="M3004" s="923">
        <f t="shared" si="46"/>
        <v>255.91030101491242</v>
      </c>
    </row>
    <row r="3005" spans="2:13" ht="75">
      <c r="B3005" s="921" t="s">
        <v>990</v>
      </c>
      <c r="C3005" s="921" t="s">
        <v>985</v>
      </c>
      <c r="D3005" s="922" t="s">
        <v>986</v>
      </c>
      <c r="E3005" s="936">
        <v>1</v>
      </c>
      <c r="F3005" s="947">
        <v>44743</v>
      </c>
      <c r="G3005" s="923">
        <v>4180.4727034651842</v>
      </c>
      <c r="H3005" s="929">
        <v>8.3333333333333332E-3</v>
      </c>
      <c r="I3005" s="929">
        <v>0.1</v>
      </c>
      <c r="J3005" s="923">
        <v>3762.4254331186658</v>
      </c>
      <c r="K3005" s="922">
        <v>1</v>
      </c>
      <c r="L3005" s="923">
        <v>3762.4254331186658</v>
      </c>
      <c r="M3005" s="923">
        <f t="shared" si="46"/>
        <v>418.04727034651842</v>
      </c>
    </row>
    <row r="3006" spans="2:13" ht="75">
      <c r="B3006" s="921" t="s">
        <v>988</v>
      </c>
      <c r="C3006" s="921" t="s">
        <v>985</v>
      </c>
      <c r="D3006" s="922" t="s">
        <v>986</v>
      </c>
      <c r="E3006" s="936">
        <v>1</v>
      </c>
      <c r="F3006" s="947">
        <v>44743</v>
      </c>
      <c r="G3006" s="923">
        <v>159.92975286333893</v>
      </c>
      <c r="H3006" s="929">
        <v>8.3333333333333332E-3</v>
      </c>
      <c r="I3006" s="929">
        <v>0.1</v>
      </c>
      <c r="J3006" s="923">
        <v>143.93677757700505</v>
      </c>
      <c r="K3006" s="922">
        <v>1</v>
      </c>
      <c r="L3006" s="923">
        <v>143.93677757700505</v>
      </c>
      <c r="M3006" s="923">
        <f t="shared" si="46"/>
        <v>15.992975286333895</v>
      </c>
    </row>
    <row r="3007" spans="2:13" ht="75">
      <c r="B3007" s="921" t="s">
        <v>988</v>
      </c>
      <c r="C3007" s="921" t="s">
        <v>985</v>
      </c>
      <c r="D3007" s="922" t="s">
        <v>986</v>
      </c>
      <c r="E3007" s="936">
        <v>1</v>
      </c>
      <c r="F3007" s="947">
        <v>44743</v>
      </c>
      <c r="G3007" s="923">
        <v>2079.0867872234062</v>
      </c>
      <c r="H3007" s="929">
        <v>8.3333333333333332E-3</v>
      </c>
      <c r="I3007" s="929">
        <v>0.1</v>
      </c>
      <c r="J3007" s="923">
        <v>1871.1781085010655</v>
      </c>
      <c r="K3007" s="922">
        <v>1</v>
      </c>
      <c r="L3007" s="923">
        <v>1871.1781085010655</v>
      </c>
      <c r="M3007" s="923">
        <f t="shared" si="46"/>
        <v>207.90867872234062</v>
      </c>
    </row>
    <row r="3008" spans="2:13" ht="75">
      <c r="B3008" s="921" t="s">
        <v>988</v>
      </c>
      <c r="C3008" s="921" t="s">
        <v>985</v>
      </c>
      <c r="D3008" s="922" t="s">
        <v>986</v>
      </c>
      <c r="E3008" s="936">
        <v>1</v>
      </c>
      <c r="F3008" s="947">
        <v>44743</v>
      </c>
      <c r="G3008" s="923">
        <v>879.61364074836411</v>
      </c>
      <c r="H3008" s="929">
        <v>8.3333333333333332E-3</v>
      </c>
      <c r="I3008" s="929">
        <v>0.1</v>
      </c>
      <c r="J3008" s="923">
        <v>791.65227667352769</v>
      </c>
      <c r="K3008" s="922">
        <v>1</v>
      </c>
      <c r="L3008" s="923">
        <v>791.65227667352769</v>
      </c>
      <c r="M3008" s="923">
        <f t="shared" si="46"/>
        <v>87.961364074836411</v>
      </c>
    </row>
    <row r="3009" spans="2:13" ht="75">
      <c r="B3009" s="921" t="s">
        <v>984</v>
      </c>
      <c r="C3009" s="921" t="s">
        <v>985</v>
      </c>
      <c r="D3009" s="922" t="s">
        <v>986</v>
      </c>
      <c r="E3009" s="936">
        <v>1</v>
      </c>
      <c r="F3009" s="947">
        <v>44743</v>
      </c>
      <c r="G3009" s="923">
        <v>1369.810479158316</v>
      </c>
      <c r="H3009" s="929">
        <v>8.3333333333333332E-3</v>
      </c>
      <c r="I3009" s="929">
        <v>0.1</v>
      </c>
      <c r="J3009" s="923">
        <v>1232.8294312424844</v>
      </c>
      <c r="K3009" s="922">
        <v>1</v>
      </c>
      <c r="L3009" s="923">
        <v>1232.8294312424844</v>
      </c>
      <c r="M3009" s="923">
        <f t="shared" si="46"/>
        <v>136.9810479158316</v>
      </c>
    </row>
    <row r="3010" spans="2:13" ht="75">
      <c r="B3010" s="921" t="s">
        <v>984</v>
      </c>
      <c r="C3010" s="921" t="s">
        <v>985</v>
      </c>
      <c r="D3010" s="922" t="s">
        <v>986</v>
      </c>
      <c r="E3010" s="936">
        <v>1</v>
      </c>
      <c r="F3010" s="947">
        <v>44743</v>
      </c>
      <c r="G3010" s="923">
        <v>1369.810479158316</v>
      </c>
      <c r="H3010" s="929">
        <v>8.3333333333333332E-3</v>
      </c>
      <c r="I3010" s="929">
        <v>0.1</v>
      </c>
      <c r="J3010" s="923">
        <v>1232.8294312424844</v>
      </c>
      <c r="K3010" s="922">
        <v>1</v>
      </c>
      <c r="L3010" s="923">
        <v>1232.8294312424844</v>
      </c>
      <c r="M3010" s="923">
        <f t="shared" si="46"/>
        <v>136.9810479158316</v>
      </c>
    </row>
    <row r="3011" spans="2:13" ht="75">
      <c r="B3011" s="921" t="s">
        <v>984</v>
      </c>
      <c r="C3011" s="921" t="s">
        <v>985</v>
      </c>
      <c r="D3011" s="922" t="s">
        <v>986</v>
      </c>
      <c r="E3011" s="936">
        <v>1</v>
      </c>
      <c r="F3011" s="947">
        <v>44743</v>
      </c>
      <c r="G3011" s="923">
        <v>913.20698610554393</v>
      </c>
      <c r="H3011" s="929">
        <v>8.3333333333333332E-3</v>
      </c>
      <c r="I3011" s="929">
        <v>0.1</v>
      </c>
      <c r="J3011" s="923">
        <v>821.88628749498957</v>
      </c>
      <c r="K3011" s="922">
        <v>1</v>
      </c>
      <c r="L3011" s="923">
        <v>821.88628749498957</v>
      </c>
      <c r="M3011" s="923">
        <f t="shared" si="46"/>
        <v>91.320698610554402</v>
      </c>
    </row>
    <row r="3012" spans="2:13" ht="75">
      <c r="B3012" s="921" t="s">
        <v>998</v>
      </c>
      <c r="C3012" s="921" t="s">
        <v>985</v>
      </c>
      <c r="D3012" s="922" t="s">
        <v>994</v>
      </c>
      <c r="E3012" s="936">
        <v>0</v>
      </c>
      <c r="F3012" s="947">
        <v>44743</v>
      </c>
      <c r="G3012" s="923">
        <v>689.80374301675977</v>
      </c>
      <c r="H3012" s="929">
        <v>8.3333333333333332E-3</v>
      </c>
      <c r="I3012" s="929">
        <v>0.1</v>
      </c>
      <c r="J3012" s="923">
        <v>620.8233687150838</v>
      </c>
      <c r="K3012" s="922">
        <v>1</v>
      </c>
      <c r="L3012" s="923">
        <v>0</v>
      </c>
      <c r="M3012" s="923" t="str">
        <f t="shared" si="46"/>
        <v/>
      </c>
    </row>
    <row r="3013" spans="2:13" ht="75">
      <c r="B3013" s="921" t="s">
        <v>987</v>
      </c>
      <c r="C3013" s="921" t="s">
        <v>985</v>
      </c>
      <c r="D3013" s="922" t="s">
        <v>986</v>
      </c>
      <c r="E3013" s="936">
        <v>1</v>
      </c>
      <c r="F3013" s="947">
        <v>44743</v>
      </c>
      <c r="G3013" s="923">
        <v>2970.1922425939006</v>
      </c>
      <c r="H3013" s="929">
        <v>8.3333333333333332E-3</v>
      </c>
      <c r="I3013" s="929">
        <v>0.1</v>
      </c>
      <c r="J3013" s="923">
        <v>2673.1730183345107</v>
      </c>
      <c r="K3013" s="922">
        <v>1</v>
      </c>
      <c r="L3013" s="923">
        <v>2673.1730183345107</v>
      </c>
      <c r="M3013" s="923">
        <f t="shared" si="46"/>
        <v>297.01922425939006</v>
      </c>
    </row>
    <row r="3014" spans="2:13" ht="75">
      <c r="B3014" s="921" t="s">
        <v>987</v>
      </c>
      <c r="C3014" s="921" t="s">
        <v>985</v>
      </c>
      <c r="D3014" s="922" t="s">
        <v>986</v>
      </c>
      <c r="E3014" s="936">
        <v>1</v>
      </c>
      <c r="F3014" s="947">
        <v>44743</v>
      </c>
      <c r="G3014" s="923">
        <v>1485.0961212969503</v>
      </c>
      <c r="H3014" s="929">
        <v>8.3333333333333332E-3</v>
      </c>
      <c r="I3014" s="929">
        <v>0.1</v>
      </c>
      <c r="J3014" s="923">
        <v>1336.5865091672554</v>
      </c>
      <c r="K3014" s="922">
        <v>1</v>
      </c>
      <c r="L3014" s="923">
        <v>1336.5865091672554</v>
      </c>
      <c r="M3014" s="923">
        <f t="shared" si="46"/>
        <v>148.50961212969503</v>
      </c>
    </row>
    <row r="3015" spans="2:13" ht="75">
      <c r="B3015" s="921" t="s">
        <v>987</v>
      </c>
      <c r="C3015" s="921" t="s">
        <v>985</v>
      </c>
      <c r="D3015" s="922" t="s">
        <v>986</v>
      </c>
      <c r="E3015" s="936">
        <v>1</v>
      </c>
      <c r="F3015" s="947">
        <v>44743</v>
      </c>
      <c r="G3015" s="923">
        <v>14850.961212969503</v>
      </c>
      <c r="H3015" s="929">
        <v>8.3333333333333332E-3</v>
      </c>
      <c r="I3015" s="929">
        <v>0.1</v>
      </c>
      <c r="J3015" s="923">
        <v>13365.865091672553</v>
      </c>
      <c r="K3015" s="922">
        <v>1</v>
      </c>
      <c r="L3015" s="923">
        <v>13365.865091672553</v>
      </c>
      <c r="M3015" s="923">
        <f t="shared" si="46"/>
        <v>1485.0961212969505</v>
      </c>
    </row>
    <row r="3016" spans="2:13" ht="75">
      <c r="B3016" s="921" t="s">
        <v>989</v>
      </c>
      <c r="C3016" s="921" t="s">
        <v>985</v>
      </c>
      <c r="D3016" s="922" t="s">
        <v>986</v>
      </c>
      <c r="E3016" s="936">
        <v>1</v>
      </c>
      <c r="F3016" s="947">
        <v>44743</v>
      </c>
      <c r="G3016" s="923">
        <v>2559.1030101491242</v>
      </c>
      <c r="H3016" s="929">
        <v>8.3333333333333332E-3</v>
      </c>
      <c r="I3016" s="929">
        <v>0.1</v>
      </c>
      <c r="J3016" s="923">
        <v>2303.1927091342118</v>
      </c>
      <c r="K3016" s="922">
        <v>1</v>
      </c>
      <c r="L3016" s="923">
        <v>2303.1927091342118</v>
      </c>
      <c r="M3016" s="923">
        <f t="shared" si="46"/>
        <v>255.91030101491242</v>
      </c>
    </row>
    <row r="3017" spans="2:13" ht="75">
      <c r="B3017" s="921" t="s">
        <v>989</v>
      </c>
      <c r="C3017" s="921" t="s">
        <v>985</v>
      </c>
      <c r="D3017" s="922" t="s">
        <v>986</v>
      </c>
      <c r="E3017" s="936">
        <v>1</v>
      </c>
      <c r="F3017" s="947">
        <v>44743</v>
      </c>
      <c r="G3017" s="923">
        <v>35827.442142087741</v>
      </c>
      <c r="H3017" s="929">
        <v>8.3333333333333332E-3</v>
      </c>
      <c r="I3017" s="929">
        <v>0.1</v>
      </c>
      <c r="J3017" s="923">
        <v>32244.697927878966</v>
      </c>
      <c r="K3017" s="922">
        <v>1</v>
      </c>
      <c r="L3017" s="923">
        <v>32244.697927878966</v>
      </c>
      <c r="M3017" s="923">
        <f t="shared" si="46"/>
        <v>3582.7442142087743</v>
      </c>
    </row>
    <row r="3018" spans="2:13" ht="75">
      <c r="B3018" s="921" t="s">
        <v>990</v>
      </c>
      <c r="C3018" s="921" t="s">
        <v>985</v>
      </c>
      <c r="D3018" s="922" t="s">
        <v>986</v>
      </c>
      <c r="E3018" s="936">
        <v>1</v>
      </c>
      <c r="F3018" s="947">
        <v>44743</v>
      </c>
      <c r="G3018" s="923">
        <v>50165.67244158221</v>
      </c>
      <c r="H3018" s="929">
        <v>8.3333333333333332E-3</v>
      </c>
      <c r="I3018" s="929">
        <v>0.1</v>
      </c>
      <c r="J3018" s="923">
        <v>45149.105197423989</v>
      </c>
      <c r="K3018" s="922">
        <v>1</v>
      </c>
      <c r="L3018" s="923">
        <v>45149.105197423989</v>
      </c>
      <c r="M3018" s="923">
        <f t="shared" si="46"/>
        <v>5016.567244158221</v>
      </c>
    </row>
    <row r="3019" spans="2:13" ht="75">
      <c r="B3019" s="921" t="s">
        <v>992</v>
      </c>
      <c r="C3019" s="921" t="s">
        <v>985</v>
      </c>
      <c r="D3019" s="922" t="s">
        <v>986</v>
      </c>
      <c r="E3019" s="936">
        <v>1</v>
      </c>
      <c r="F3019" s="947">
        <v>44743</v>
      </c>
      <c r="G3019" s="923">
        <v>2221.5984914920018</v>
      </c>
      <c r="H3019" s="929">
        <v>8.3333333333333332E-3</v>
      </c>
      <c r="I3019" s="929">
        <v>0.1</v>
      </c>
      <c r="J3019" s="923">
        <v>1999.4386423428016</v>
      </c>
      <c r="K3019" s="922">
        <v>1</v>
      </c>
      <c r="L3019" s="923">
        <v>1999.4386423428016</v>
      </c>
      <c r="M3019" s="923">
        <f t="shared" ref="M3019:M3082" si="47">IF(L3019=0,"",IF(I3019=100%,0,(H3019*12)*(G3019*E3019*K3019)))</f>
        <v>222.1598491492002</v>
      </c>
    </row>
    <row r="3020" spans="2:13" ht="75">
      <c r="B3020" s="921" t="s">
        <v>988</v>
      </c>
      <c r="C3020" s="921" t="s">
        <v>985</v>
      </c>
      <c r="D3020" s="922" t="s">
        <v>986</v>
      </c>
      <c r="E3020" s="936">
        <v>1</v>
      </c>
      <c r="F3020" s="947">
        <v>44743</v>
      </c>
      <c r="G3020" s="923">
        <v>2718.8057986767617</v>
      </c>
      <c r="H3020" s="929">
        <v>8.3333333333333332E-3</v>
      </c>
      <c r="I3020" s="929">
        <v>0.1</v>
      </c>
      <c r="J3020" s="923">
        <v>2446.9252188090854</v>
      </c>
      <c r="K3020" s="922">
        <v>1</v>
      </c>
      <c r="L3020" s="923">
        <v>2446.9252188090854</v>
      </c>
      <c r="M3020" s="923">
        <f t="shared" si="47"/>
        <v>271.8805798676762</v>
      </c>
    </row>
    <row r="3021" spans="2:13" ht="75">
      <c r="B3021" s="921" t="s">
        <v>988</v>
      </c>
      <c r="C3021" s="921" t="s">
        <v>985</v>
      </c>
      <c r="D3021" s="922" t="s">
        <v>986</v>
      </c>
      <c r="E3021" s="936">
        <v>1</v>
      </c>
      <c r="F3021" s="947">
        <v>44743</v>
      </c>
      <c r="G3021" s="923">
        <v>2478.9111693817536</v>
      </c>
      <c r="H3021" s="929">
        <v>8.3333333333333332E-3</v>
      </c>
      <c r="I3021" s="929">
        <v>0.1</v>
      </c>
      <c r="J3021" s="923">
        <v>2231.0200524435782</v>
      </c>
      <c r="K3021" s="922">
        <v>1</v>
      </c>
      <c r="L3021" s="923">
        <v>2231.0200524435782</v>
      </c>
      <c r="M3021" s="923">
        <f t="shared" si="47"/>
        <v>247.89111693817537</v>
      </c>
    </row>
    <row r="3022" spans="2:13" ht="75">
      <c r="B3022" s="921" t="s">
        <v>988</v>
      </c>
      <c r="C3022" s="921" t="s">
        <v>985</v>
      </c>
      <c r="D3022" s="922" t="s">
        <v>986</v>
      </c>
      <c r="E3022" s="936">
        <v>1</v>
      </c>
      <c r="F3022" s="947">
        <v>44743</v>
      </c>
      <c r="G3022" s="923">
        <v>719.68388788502523</v>
      </c>
      <c r="H3022" s="929">
        <v>8.3333333333333332E-3</v>
      </c>
      <c r="I3022" s="929">
        <v>0.1</v>
      </c>
      <c r="J3022" s="923">
        <v>647.71549909652276</v>
      </c>
      <c r="K3022" s="922">
        <v>1</v>
      </c>
      <c r="L3022" s="923">
        <v>647.71549909652276</v>
      </c>
      <c r="M3022" s="923">
        <f t="shared" si="47"/>
        <v>71.968388788502523</v>
      </c>
    </row>
    <row r="3023" spans="2:13" ht="75">
      <c r="B3023" s="921" t="s">
        <v>988</v>
      </c>
      <c r="C3023" s="921" t="s">
        <v>985</v>
      </c>
      <c r="D3023" s="922" t="s">
        <v>986</v>
      </c>
      <c r="E3023" s="936">
        <v>1</v>
      </c>
      <c r="F3023" s="947">
        <v>44743</v>
      </c>
      <c r="G3023" s="923">
        <v>79.964876431669467</v>
      </c>
      <c r="H3023" s="929">
        <v>8.3333333333333332E-3</v>
      </c>
      <c r="I3023" s="929">
        <v>0.1</v>
      </c>
      <c r="J3023" s="923">
        <v>71.968388788502523</v>
      </c>
      <c r="K3023" s="922">
        <v>1</v>
      </c>
      <c r="L3023" s="923">
        <v>71.968388788502523</v>
      </c>
      <c r="M3023" s="923">
        <f t="shared" si="47"/>
        <v>7.9964876431669474</v>
      </c>
    </row>
    <row r="3024" spans="2:13" ht="75">
      <c r="B3024" s="921" t="s">
        <v>984</v>
      </c>
      <c r="C3024" s="921" t="s">
        <v>985</v>
      </c>
      <c r="D3024" s="922" t="s">
        <v>986</v>
      </c>
      <c r="E3024" s="936">
        <v>1</v>
      </c>
      <c r="F3024" s="947">
        <v>44743</v>
      </c>
      <c r="G3024" s="923">
        <v>6392.4489027388072</v>
      </c>
      <c r="H3024" s="929">
        <v>8.3333333333333332E-3</v>
      </c>
      <c r="I3024" s="929">
        <v>0.1</v>
      </c>
      <c r="J3024" s="923">
        <v>5753.2040124649266</v>
      </c>
      <c r="K3024" s="922">
        <v>1</v>
      </c>
      <c r="L3024" s="923">
        <v>5753.2040124649266</v>
      </c>
      <c r="M3024" s="923">
        <f t="shared" si="47"/>
        <v>639.24489027388074</v>
      </c>
    </row>
    <row r="3025" spans="2:13" ht="75">
      <c r="B3025" s="921" t="s">
        <v>984</v>
      </c>
      <c r="C3025" s="921" t="s">
        <v>985</v>
      </c>
      <c r="D3025" s="922" t="s">
        <v>986</v>
      </c>
      <c r="E3025" s="936">
        <v>1</v>
      </c>
      <c r="F3025" s="947">
        <v>44743</v>
      </c>
      <c r="G3025" s="923">
        <v>6392.4489027388072</v>
      </c>
      <c r="H3025" s="929">
        <v>8.3333333333333332E-3</v>
      </c>
      <c r="I3025" s="929">
        <v>0.1</v>
      </c>
      <c r="J3025" s="923">
        <v>5753.2040124649266</v>
      </c>
      <c r="K3025" s="922">
        <v>1</v>
      </c>
      <c r="L3025" s="923">
        <v>5753.2040124649266</v>
      </c>
      <c r="M3025" s="923">
        <f t="shared" si="47"/>
        <v>639.24489027388074</v>
      </c>
    </row>
    <row r="3026" spans="2:13" ht="75">
      <c r="B3026" s="921" t="s">
        <v>984</v>
      </c>
      <c r="C3026" s="921" t="s">
        <v>985</v>
      </c>
      <c r="D3026" s="922" t="s">
        <v>986</v>
      </c>
      <c r="E3026" s="936">
        <v>1</v>
      </c>
      <c r="F3026" s="947">
        <v>44743</v>
      </c>
      <c r="G3026" s="923">
        <v>456.60349305277197</v>
      </c>
      <c r="H3026" s="929">
        <v>8.3333333333333332E-3</v>
      </c>
      <c r="I3026" s="929">
        <v>0.1</v>
      </c>
      <c r="J3026" s="923">
        <v>410.94314374749479</v>
      </c>
      <c r="K3026" s="922">
        <v>1</v>
      </c>
      <c r="L3026" s="923">
        <v>410.94314374749479</v>
      </c>
      <c r="M3026" s="923">
        <f t="shared" si="47"/>
        <v>45.660349305277201</v>
      </c>
    </row>
    <row r="3027" spans="2:13" ht="75">
      <c r="B3027" s="921" t="s">
        <v>987</v>
      </c>
      <c r="C3027" s="921" t="s">
        <v>985</v>
      </c>
      <c r="D3027" s="922" t="s">
        <v>986</v>
      </c>
      <c r="E3027" s="936">
        <v>1</v>
      </c>
      <c r="F3027" s="947">
        <v>44743</v>
      </c>
      <c r="G3027" s="923">
        <v>7425.4806064847517</v>
      </c>
      <c r="H3027" s="929">
        <v>8.3333333333333332E-3</v>
      </c>
      <c r="I3027" s="929">
        <v>0.1</v>
      </c>
      <c r="J3027" s="923">
        <v>6682.9325458362764</v>
      </c>
      <c r="K3027" s="922">
        <v>1</v>
      </c>
      <c r="L3027" s="923">
        <v>6682.9325458362764</v>
      </c>
      <c r="M3027" s="923">
        <f t="shared" si="47"/>
        <v>742.54806064847526</v>
      </c>
    </row>
    <row r="3028" spans="2:13" ht="75">
      <c r="B3028" s="921" t="s">
        <v>987</v>
      </c>
      <c r="C3028" s="921" t="s">
        <v>985</v>
      </c>
      <c r="D3028" s="922" t="s">
        <v>986</v>
      </c>
      <c r="E3028" s="936">
        <v>1</v>
      </c>
      <c r="F3028" s="947">
        <v>44743</v>
      </c>
      <c r="G3028" s="923">
        <v>10395.672849078652</v>
      </c>
      <c r="H3028" s="929">
        <v>8.3333333333333332E-3</v>
      </c>
      <c r="I3028" s="929">
        <v>0.1</v>
      </c>
      <c r="J3028" s="923">
        <v>9356.1055641707862</v>
      </c>
      <c r="K3028" s="922">
        <v>1</v>
      </c>
      <c r="L3028" s="923">
        <v>9356.1055641707862</v>
      </c>
      <c r="M3028" s="923">
        <f t="shared" si="47"/>
        <v>1039.5672849078653</v>
      </c>
    </row>
    <row r="3029" spans="2:13" ht="75">
      <c r="B3029" s="921" t="s">
        <v>987</v>
      </c>
      <c r="C3029" s="921" t="s">
        <v>985</v>
      </c>
      <c r="D3029" s="922" t="s">
        <v>986</v>
      </c>
      <c r="E3029" s="936">
        <v>1</v>
      </c>
      <c r="F3029" s="947">
        <v>44743</v>
      </c>
      <c r="G3029" s="923">
        <v>2970.1922425939006</v>
      </c>
      <c r="H3029" s="929">
        <v>8.3333333333333332E-3</v>
      </c>
      <c r="I3029" s="929">
        <v>0.1</v>
      </c>
      <c r="J3029" s="923">
        <v>2673.1730183345107</v>
      </c>
      <c r="K3029" s="922">
        <v>1</v>
      </c>
      <c r="L3029" s="923">
        <v>2673.1730183345107</v>
      </c>
      <c r="M3029" s="923">
        <f t="shared" si="47"/>
        <v>297.01922425939006</v>
      </c>
    </row>
    <row r="3030" spans="2:13" ht="75">
      <c r="B3030" s="921" t="s">
        <v>989</v>
      </c>
      <c r="C3030" s="921" t="s">
        <v>985</v>
      </c>
      <c r="D3030" s="922" t="s">
        <v>986</v>
      </c>
      <c r="E3030" s="936">
        <v>1</v>
      </c>
      <c r="F3030" s="947">
        <v>44743</v>
      </c>
      <c r="G3030" s="923">
        <v>2559.1030101491242</v>
      </c>
      <c r="H3030" s="929">
        <v>8.3333333333333332E-3</v>
      </c>
      <c r="I3030" s="929">
        <v>0.1</v>
      </c>
      <c r="J3030" s="923">
        <v>2303.1927091342118</v>
      </c>
      <c r="K3030" s="922">
        <v>1</v>
      </c>
      <c r="L3030" s="923">
        <v>2303.1927091342118</v>
      </c>
      <c r="M3030" s="923">
        <f t="shared" si="47"/>
        <v>255.91030101491242</v>
      </c>
    </row>
    <row r="3031" spans="2:13" ht="75">
      <c r="B3031" s="921" t="s">
        <v>989</v>
      </c>
      <c r="C3031" s="921" t="s">
        <v>985</v>
      </c>
      <c r="D3031" s="922" t="s">
        <v>986</v>
      </c>
      <c r="E3031" s="936">
        <v>1</v>
      </c>
      <c r="F3031" s="947">
        <v>44743</v>
      </c>
      <c r="G3031" s="923">
        <v>2559.1030101491242</v>
      </c>
      <c r="H3031" s="929">
        <v>8.3333333333333332E-3</v>
      </c>
      <c r="I3031" s="929">
        <v>0.1</v>
      </c>
      <c r="J3031" s="923">
        <v>2303.1927091342118</v>
      </c>
      <c r="K3031" s="922">
        <v>1</v>
      </c>
      <c r="L3031" s="923">
        <v>2303.1927091342118</v>
      </c>
      <c r="M3031" s="923">
        <f t="shared" si="47"/>
        <v>255.91030101491242</v>
      </c>
    </row>
    <row r="3032" spans="2:13" ht="75">
      <c r="B3032" s="921" t="s">
        <v>991</v>
      </c>
      <c r="C3032" s="921" t="s">
        <v>985</v>
      </c>
      <c r="D3032" s="922" t="s">
        <v>986</v>
      </c>
      <c r="E3032" s="936">
        <v>1</v>
      </c>
      <c r="F3032" s="947">
        <v>44743</v>
      </c>
      <c r="G3032" s="923">
        <v>3671.3612929430783</v>
      </c>
      <c r="H3032" s="929">
        <v>8.3333333333333332E-3</v>
      </c>
      <c r="I3032" s="929">
        <v>0.1</v>
      </c>
      <c r="J3032" s="923">
        <v>3304.2251636487704</v>
      </c>
      <c r="K3032" s="922">
        <v>1</v>
      </c>
      <c r="L3032" s="923">
        <v>3304.2251636487704</v>
      </c>
      <c r="M3032" s="923">
        <f t="shared" si="47"/>
        <v>367.13612929430786</v>
      </c>
    </row>
    <row r="3033" spans="2:13" ht="75">
      <c r="B3033" s="921" t="s">
        <v>988</v>
      </c>
      <c r="C3033" s="921" t="s">
        <v>985</v>
      </c>
      <c r="D3033" s="922" t="s">
        <v>986</v>
      </c>
      <c r="E3033" s="936">
        <v>1</v>
      </c>
      <c r="F3033" s="947">
        <v>44743</v>
      </c>
      <c r="G3033" s="923">
        <v>799.64876431669472</v>
      </c>
      <c r="H3033" s="929">
        <v>8.3333333333333332E-3</v>
      </c>
      <c r="I3033" s="929">
        <v>0.1</v>
      </c>
      <c r="J3033" s="923">
        <v>719.68388788502523</v>
      </c>
      <c r="K3033" s="922">
        <v>1</v>
      </c>
      <c r="L3033" s="923">
        <v>719.68388788502523</v>
      </c>
      <c r="M3033" s="923">
        <f t="shared" si="47"/>
        <v>79.964876431669481</v>
      </c>
    </row>
    <row r="3034" spans="2:13" ht="75">
      <c r="B3034" s="921" t="s">
        <v>988</v>
      </c>
      <c r="C3034" s="921" t="s">
        <v>985</v>
      </c>
      <c r="D3034" s="922" t="s">
        <v>986</v>
      </c>
      <c r="E3034" s="936">
        <v>1</v>
      </c>
      <c r="F3034" s="947">
        <v>44743</v>
      </c>
      <c r="G3034" s="923">
        <v>1359.4028993383808</v>
      </c>
      <c r="H3034" s="929">
        <v>8.3333333333333332E-3</v>
      </c>
      <c r="I3034" s="929">
        <v>0.1</v>
      </c>
      <c r="J3034" s="923">
        <v>1223.4626094045427</v>
      </c>
      <c r="K3034" s="922">
        <v>1</v>
      </c>
      <c r="L3034" s="923">
        <v>1223.4626094045427</v>
      </c>
      <c r="M3034" s="923">
        <f t="shared" si="47"/>
        <v>135.9402899338381</v>
      </c>
    </row>
    <row r="3035" spans="2:13" ht="75">
      <c r="B3035" s="921" t="s">
        <v>988</v>
      </c>
      <c r="C3035" s="921" t="s">
        <v>985</v>
      </c>
      <c r="D3035" s="922" t="s">
        <v>986</v>
      </c>
      <c r="E3035" s="936">
        <v>1</v>
      </c>
      <c r="F3035" s="947">
        <v>44743</v>
      </c>
      <c r="G3035" s="923">
        <v>28627.42576253767</v>
      </c>
      <c r="H3035" s="929">
        <v>8.3333333333333332E-3</v>
      </c>
      <c r="I3035" s="929">
        <v>0.1</v>
      </c>
      <c r="J3035" s="923">
        <v>25764.683186283903</v>
      </c>
      <c r="K3035" s="922">
        <v>1</v>
      </c>
      <c r="L3035" s="923">
        <v>25764.683186283903</v>
      </c>
      <c r="M3035" s="923">
        <f t="shared" si="47"/>
        <v>2862.7425762537673</v>
      </c>
    </row>
    <row r="3036" spans="2:13" ht="75">
      <c r="B3036" s="921" t="s">
        <v>988</v>
      </c>
      <c r="C3036" s="921" t="s">
        <v>985</v>
      </c>
      <c r="D3036" s="922" t="s">
        <v>986</v>
      </c>
      <c r="E3036" s="936">
        <v>1</v>
      </c>
      <c r="F3036" s="947">
        <v>44743</v>
      </c>
      <c r="G3036" s="923">
        <v>42701.244014511496</v>
      </c>
      <c r="H3036" s="929">
        <v>8.3333333333333332E-3</v>
      </c>
      <c r="I3036" s="929">
        <v>0.1</v>
      </c>
      <c r="J3036" s="923">
        <v>38431.119613060349</v>
      </c>
      <c r="K3036" s="922">
        <v>1</v>
      </c>
      <c r="L3036" s="923">
        <v>38431.119613060349</v>
      </c>
      <c r="M3036" s="923">
        <f t="shared" si="47"/>
        <v>4270.1244014511494</v>
      </c>
    </row>
    <row r="3037" spans="2:13" ht="75">
      <c r="B3037" s="921" t="s">
        <v>988</v>
      </c>
      <c r="C3037" s="921" t="s">
        <v>985</v>
      </c>
      <c r="D3037" s="922" t="s">
        <v>986</v>
      </c>
      <c r="E3037" s="936">
        <v>1</v>
      </c>
      <c r="F3037" s="947">
        <v>44743</v>
      </c>
      <c r="G3037" s="923">
        <v>36623.913405704618</v>
      </c>
      <c r="H3037" s="929">
        <v>8.3333333333333332E-3</v>
      </c>
      <c r="I3037" s="929">
        <v>0.1</v>
      </c>
      <c r="J3037" s="923">
        <v>32961.522065134159</v>
      </c>
      <c r="K3037" s="922">
        <v>1</v>
      </c>
      <c r="L3037" s="923">
        <v>32961.522065134159</v>
      </c>
      <c r="M3037" s="923">
        <f t="shared" si="47"/>
        <v>3662.391340570462</v>
      </c>
    </row>
    <row r="3038" spans="2:13" ht="75">
      <c r="B3038" s="921" t="s">
        <v>988</v>
      </c>
      <c r="C3038" s="921" t="s">
        <v>985</v>
      </c>
      <c r="D3038" s="922" t="s">
        <v>986</v>
      </c>
      <c r="E3038" s="936">
        <v>1</v>
      </c>
      <c r="F3038" s="947">
        <v>44743</v>
      </c>
      <c r="G3038" s="923">
        <v>159.92975286333893</v>
      </c>
      <c r="H3038" s="929">
        <v>8.3333333333333332E-3</v>
      </c>
      <c r="I3038" s="929">
        <v>0.1</v>
      </c>
      <c r="J3038" s="923">
        <v>143.93677757700505</v>
      </c>
      <c r="K3038" s="922">
        <v>1</v>
      </c>
      <c r="L3038" s="923">
        <v>143.93677757700505</v>
      </c>
      <c r="M3038" s="923">
        <f t="shared" si="47"/>
        <v>15.992975286333895</v>
      </c>
    </row>
    <row r="3039" spans="2:13" ht="75">
      <c r="B3039" s="921" t="s">
        <v>988</v>
      </c>
      <c r="C3039" s="921" t="s">
        <v>985</v>
      </c>
      <c r="D3039" s="922" t="s">
        <v>986</v>
      </c>
      <c r="E3039" s="936">
        <v>1</v>
      </c>
      <c r="F3039" s="947">
        <v>44743</v>
      </c>
      <c r="G3039" s="923">
        <v>319.85950572667787</v>
      </c>
      <c r="H3039" s="929">
        <v>8.3333333333333332E-3</v>
      </c>
      <c r="I3039" s="929">
        <v>0.1</v>
      </c>
      <c r="J3039" s="923">
        <v>287.87355515401009</v>
      </c>
      <c r="K3039" s="922">
        <v>1</v>
      </c>
      <c r="L3039" s="923">
        <v>287.87355515401009</v>
      </c>
      <c r="M3039" s="923">
        <f t="shared" si="47"/>
        <v>31.98595057266779</v>
      </c>
    </row>
    <row r="3040" spans="2:13" ht="75">
      <c r="B3040" s="921" t="s">
        <v>988</v>
      </c>
      <c r="C3040" s="921" t="s">
        <v>985</v>
      </c>
      <c r="D3040" s="922" t="s">
        <v>986</v>
      </c>
      <c r="E3040" s="936">
        <v>1</v>
      </c>
      <c r="F3040" s="947">
        <v>44743</v>
      </c>
      <c r="G3040" s="923">
        <v>399.82438215834736</v>
      </c>
      <c r="H3040" s="929">
        <v>8.3333333333333332E-3</v>
      </c>
      <c r="I3040" s="929">
        <v>0.1</v>
      </c>
      <c r="J3040" s="923">
        <v>359.84194394251261</v>
      </c>
      <c r="K3040" s="922">
        <v>1</v>
      </c>
      <c r="L3040" s="923">
        <v>359.84194394251261</v>
      </c>
      <c r="M3040" s="923">
        <f t="shared" si="47"/>
        <v>39.98243821583474</v>
      </c>
    </row>
    <row r="3041" spans="2:13" ht="75">
      <c r="B3041" s="921" t="s">
        <v>988</v>
      </c>
      <c r="C3041" s="921" t="s">
        <v>985</v>
      </c>
      <c r="D3041" s="922" t="s">
        <v>986</v>
      </c>
      <c r="E3041" s="936">
        <v>1</v>
      </c>
      <c r="F3041" s="947">
        <v>44743</v>
      </c>
      <c r="G3041" s="923">
        <v>79.964876431669467</v>
      </c>
      <c r="H3041" s="929">
        <v>8.3333333333333332E-3</v>
      </c>
      <c r="I3041" s="929">
        <v>0.1</v>
      </c>
      <c r="J3041" s="923">
        <v>71.968388788502523</v>
      </c>
      <c r="K3041" s="922">
        <v>1</v>
      </c>
      <c r="L3041" s="923">
        <v>71.968388788502523</v>
      </c>
      <c r="M3041" s="923">
        <f t="shared" si="47"/>
        <v>7.9964876431669474</v>
      </c>
    </row>
    <row r="3042" spans="2:13" ht="75">
      <c r="B3042" s="921" t="s">
        <v>984</v>
      </c>
      <c r="C3042" s="921" t="s">
        <v>985</v>
      </c>
      <c r="D3042" s="922" t="s">
        <v>986</v>
      </c>
      <c r="E3042" s="936">
        <v>1</v>
      </c>
      <c r="F3042" s="947">
        <v>44743</v>
      </c>
      <c r="G3042" s="923">
        <v>456.60349305277197</v>
      </c>
      <c r="H3042" s="929">
        <v>8.3333333333333332E-3</v>
      </c>
      <c r="I3042" s="929">
        <v>0.1</v>
      </c>
      <c r="J3042" s="923">
        <v>410.94314374749479</v>
      </c>
      <c r="K3042" s="922">
        <v>1</v>
      </c>
      <c r="L3042" s="923">
        <v>410.94314374749479</v>
      </c>
      <c r="M3042" s="923">
        <f t="shared" si="47"/>
        <v>45.660349305277201</v>
      </c>
    </row>
    <row r="3043" spans="2:13" ht="75">
      <c r="B3043" s="921" t="s">
        <v>984</v>
      </c>
      <c r="C3043" s="921" t="s">
        <v>985</v>
      </c>
      <c r="D3043" s="922" t="s">
        <v>986</v>
      </c>
      <c r="E3043" s="936">
        <v>1</v>
      </c>
      <c r="F3043" s="947">
        <v>44743</v>
      </c>
      <c r="G3043" s="923">
        <v>913.20698610554393</v>
      </c>
      <c r="H3043" s="929">
        <v>8.3333333333333332E-3</v>
      </c>
      <c r="I3043" s="929">
        <v>0.1</v>
      </c>
      <c r="J3043" s="923">
        <v>821.88628749498957</v>
      </c>
      <c r="K3043" s="922">
        <v>1</v>
      </c>
      <c r="L3043" s="923">
        <v>821.88628749498957</v>
      </c>
      <c r="M3043" s="923">
        <f t="shared" si="47"/>
        <v>91.320698610554402</v>
      </c>
    </row>
    <row r="3044" spans="2:13" ht="75">
      <c r="B3044" s="921" t="s">
        <v>988</v>
      </c>
      <c r="C3044" s="921" t="s">
        <v>985</v>
      </c>
      <c r="D3044" s="922" t="s">
        <v>986</v>
      </c>
      <c r="E3044" s="936">
        <v>1</v>
      </c>
      <c r="F3044" s="947">
        <v>44743</v>
      </c>
      <c r="G3044" s="923">
        <v>479.7892585900168</v>
      </c>
      <c r="H3044" s="929">
        <v>8.3333333333333332E-3</v>
      </c>
      <c r="I3044" s="929">
        <v>0.1</v>
      </c>
      <c r="J3044" s="923">
        <v>431.81033273101514</v>
      </c>
      <c r="K3044" s="922">
        <v>1</v>
      </c>
      <c r="L3044" s="923">
        <v>431.81033273101514</v>
      </c>
      <c r="M3044" s="923">
        <f t="shared" si="47"/>
        <v>47.978925859001684</v>
      </c>
    </row>
    <row r="3045" spans="2:13" ht="75">
      <c r="B3045" s="921" t="s">
        <v>988</v>
      </c>
      <c r="C3045" s="921" t="s">
        <v>985</v>
      </c>
      <c r="D3045" s="922" t="s">
        <v>986</v>
      </c>
      <c r="E3045" s="936">
        <v>1</v>
      </c>
      <c r="F3045" s="947">
        <v>44743</v>
      </c>
      <c r="G3045" s="923">
        <v>79.964876431669467</v>
      </c>
      <c r="H3045" s="929">
        <v>8.3333333333333332E-3</v>
      </c>
      <c r="I3045" s="929">
        <v>0.1</v>
      </c>
      <c r="J3045" s="923">
        <v>71.968388788502523</v>
      </c>
      <c r="K3045" s="922">
        <v>1</v>
      </c>
      <c r="L3045" s="923">
        <v>71.968388788502523</v>
      </c>
      <c r="M3045" s="923">
        <f t="shared" si="47"/>
        <v>7.9964876431669474</v>
      </c>
    </row>
    <row r="3046" spans="2:13" ht="75">
      <c r="B3046" s="921" t="s">
        <v>988</v>
      </c>
      <c r="C3046" s="921" t="s">
        <v>985</v>
      </c>
      <c r="D3046" s="922" t="s">
        <v>986</v>
      </c>
      <c r="E3046" s="936">
        <v>1</v>
      </c>
      <c r="F3046" s="947">
        <v>44743</v>
      </c>
      <c r="G3046" s="923">
        <v>2958.7004279717703</v>
      </c>
      <c r="H3046" s="929">
        <v>8.3333333333333332E-3</v>
      </c>
      <c r="I3046" s="929">
        <v>0.1</v>
      </c>
      <c r="J3046" s="923">
        <v>2662.8303851745932</v>
      </c>
      <c r="K3046" s="922">
        <v>1</v>
      </c>
      <c r="L3046" s="923">
        <v>2662.8303851745932</v>
      </c>
      <c r="M3046" s="923">
        <f t="shared" si="47"/>
        <v>295.87004279717706</v>
      </c>
    </row>
    <row r="3047" spans="2:13" ht="75">
      <c r="B3047" s="921" t="s">
        <v>988</v>
      </c>
      <c r="C3047" s="921" t="s">
        <v>985</v>
      </c>
      <c r="D3047" s="922" t="s">
        <v>986</v>
      </c>
      <c r="E3047" s="936">
        <v>1</v>
      </c>
      <c r="F3047" s="947">
        <v>44743</v>
      </c>
      <c r="G3047" s="923">
        <v>6477.1549909652267</v>
      </c>
      <c r="H3047" s="929">
        <v>8.3333333333333332E-3</v>
      </c>
      <c r="I3047" s="929">
        <v>0.1</v>
      </c>
      <c r="J3047" s="923">
        <v>5829.439491868704</v>
      </c>
      <c r="K3047" s="922">
        <v>1</v>
      </c>
      <c r="L3047" s="923">
        <v>5829.439491868704</v>
      </c>
      <c r="M3047" s="923">
        <f t="shared" si="47"/>
        <v>647.71549909652276</v>
      </c>
    </row>
    <row r="3048" spans="2:13" ht="75">
      <c r="B3048" s="921" t="s">
        <v>988</v>
      </c>
      <c r="C3048" s="921" t="s">
        <v>985</v>
      </c>
      <c r="D3048" s="922" t="s">
        <v>986</v>
      </c>
      <c r="E3048" s="936">
        <v>1</v>
      </c>
      <c r="F3048" s="947">
        <v>44743</v>
      </c>
      <c r="G3048" s="923">
        <v>18631.816208578985</v>
      </c>
      <c r="H3048" s="929">
        <v>8.3333333333333332E-3</v>
      </c>
      <c r="I3048" s="929">
        <v>0.1</v>
      </c>
      <c r="J3048" s="923">
        <v>16768.634587721084</v>
      </c>
      <c r="K3048" s="922">
        <v>1</v>
      </c>
      <c r="L3048" s="923">
        <v>16768.634587721084</v>
      </c>
      <c r="M3048" s="923">
        <f t="shared" si="47"/>
        <v>1863.1816208578985</v>
      </c>
    </row>
    <row r="3049" spans="2:13" ht="75">
      <c r="B3049" s="921" t="s">
        <v>984</v>
      </c>
      <c r="C3049" s="921" t="s">
        <v>985</v>
      </c>
      <c r="D3049" s="922" t="s">
        <v>986</v>
      </c>
      <c r="E3049" s="936">
        <v>1</v>
      </c>
      <c r="F3049" s="947">
        <v>44866</v>
      </c>
      <c r="G3049" s="923">
        <v>913.20698610554393</v>
      </c>
      <c r="H3049" s="929">
        <v>8.3333333333333332E-3</v>
      </c>
      <c r="I3049" s="929">
        <v>6.6666666666666666E-2</v>
      </c>
      <c r="J3049" s="923">
        <v>852.32652036517436</v>
      </c>
      <c r="K3049" s="922">
        <v>1</v>
      </c>
      <c r="L3049" s="923">
        <v>852.32652036517436</v>
      </c>
      <c r="M3049" s="923">
        <f t="shared" si="47"/>
        <v>91.320698610554402</v>
      </c>
    </row>
    <row r="3050" spans="2:13" ht="75">
      <c r="B3050" s="921" t="s">
        <v>984</v>
      </c>
      <c r="C3050" s="921" t="s">
        <v>985</v>
      </c>
      <c r="D3050" s="922" t="s">
        <v>986</v>
      </c>
      <c r="E3050" s="936">
        <v>1</v>
      </c>
      <c r="F3050" s="947">
        <v>44866</v>
      </c>
      <c r="G3050" s="923">
        <v>456.60349305277197</v>
      </c>
      <c r="H3050" s="929">
        <v>8.3333333333333332E-3</v>
      </c>
      <c r="I3050" s="929">
        <v>6.6666666666666666E-2</v>
      </c>
      <c r="J3050" s="923">
        <v>426.16326018258718</v>
      </c>
      <c r="K3050" s="922">
        <v>1</v>
      </c>
      <c r="L3050" s="923">
        <v>426.16326018258718</v>
      </c>
      <c r="M3050" s="923">
        <f t="shared" si="47"/>
        <v>45.660349305277201</v>
      </c>
    </row>
    <row r="3051" spans="2:13" ht="75">
      <c r="B3051" s="921" t="s">
        <v>987</v>
      </c>
      <c r="C3051" s="921" t="s">
        <v>985</v>
      </c>
      <c r="D3051" s="922" t="s">
        <v>986</v>
      </c>
      <c r="E3051" s="936">
        <v>1</v>
      </c>
      <c r="F3051" s="947">
        <v>44866</v>
      </c>
      <c r="G3051" s="923">
        <v>2970.1922425939006</v>
      </c>
      <c r="H3051" s="929">
        <v>8.3333333333333332E-3</v>
      </c>
      <c r="I3051" s="929">
        <v>6.6666666666666666E-2</v>
      </c>
      <c r="J3051" s="923">
        <v>2772.1794264209739</v>
      </c>
      <c r="K3051" s="922">
        <v>1</v>
      </c>
      <c r="L3051" s="923">
        <v>2772.1794264209739</v>
      </c>
      <c r="M3051" s="923">
        <f t="shared" si="47"/>
        <v>297.01922425939006</v>
      </c>
    </row>
    <row r="3052" spans="2:13" ht="75">
      <c r="B3052" s="921" t="s">
        <v>987</v>
      </c>
      <c r="C3052" s="921" t="s">
        <v>985</v>
      </c>
      <c r="D3052" s="922" t="s">
        <v>986</v>
      </c>
      <c r="E3052" s="936">
        <v>1</v>
      </c>
      <c r="F3052" s="947">
        <v>44866</v>
      </c>
      <c r="G3052" s="923">
        <v>5940.3844851878011</v>
      </c>
      <c r="H3052" s="929">
        <v>8.3333333333333332E-3</v>
      </c>
      <c r="I3052" s="929">
        <v>6.6666666666666666E-2</v>
      </c>
      <c r="J3052" s="923">
        <v>5544.3588528419477</v>
      </c>
      <c r="K3052" s="922">
        <v>1</v>
      </c>
      <c r="L3052" s="923">
        <v>5544.3588528419477</v>
      </c>
      <c r="M3052" s="923">
        <f t="shared" si="47"/>
        <v>594.03844851878011</v>
      </c>
    </row>
    <row r="3053" spans="2:13" ht="75">
      <c r="B3053" s="921" t="s">
        <v>989</v>
      </c>
      <c r="C3053" s="921" t="s">
        <v>985</v>
      </c>
      <c r="D3053" s="922" t="s">
        <v>986</v>
      </c>
      <c r="E3053" s="936">
        <v>1</v>
      </c>
      <c r="F3053" s="947">
        <v>44866</v>
      </c>
      <c r="G3053" s="923">
        <v>2559.1030101491242</v>
      </c>
      <c r="H3053" s="929">
        <v>8.3333333333333332E-3</v>
      </c>
      <c r="I3053" s="929">
        <v>6.6666666666666666E-2</v>
      </c>
      <c r="J3053" s="923">
        <v>2388.4961428058491</v>
      </c>
      <c r="K3053" s="922">
        <v>1</v>
      </c>
      <c r="L3053" s="923">
        <v>2388.4961428058491</v>
      </c>
      <c r="M3053" s="923">
        <f t="shared" si="47"/>
        <v>255.91030101491242</v>
      </c>
    </row>
    <row r="3054" spans="2:13" ht="75">
      <c r="B3054" s="921" t="s">
        <v>989</v>
      </c>
      <c r="C3054" s="921" t="s">
        <v>985</v>
      </c>
      <c r="D3054" s="922" t="s">
        <v>986</v>
      </c>
      <c r="E3054" s="936">
        <v>1</v>
      </c>
      <c r="F3054" s="947">
        <v>44866</v>
      </c>
      <c r="G3054" s="923">
        <v>5118.2060202982484</v>
      </c>
      <c r="H3054" s="929">
        <v>8.3333333333333332E-3</v>
      </c>
      <c r="I3054" s="929">
        <v>6.6666666666666666E-2</v>
      </c>
      <c r="J3054" s="923">
        <v>4776.9922856116982</v>
      </c>
      <c r="K3054" s="922">
        <v>1</v>
      </c>
      <c r="L3054" s="923">
        <v>4776.9922856116982</v>
      </c>
      <c r="M3054" s="923">
        <f t="shared" si="47"/>
        <v>511.82060202982484</v>
      </c>
    </row>
    <row r="3055" spans="2:13" ht="75">
      <c r="B3055" s="921" t="s">
        <v>989</v>
      </c>
      <c r="C3055" s="921" t="s">
        <v>985</v>
      </c>
      <c r="D3055" s="922" t="s">
        <v>986</v>
      </c>
      <c r="E3055" s="936">
        <v>1</v>
      </c>
      <c r="F3055" s="947">
        <v>44866</v>
      </c>
      <c r="G3055" s="923">
        <v>2559.1030101491242</v>
      </c>
      <c r="H3055" s="929">
        <v>8.3333333333333332E-3</v>
      </c>
      <c r="I3055" s="929">
        <v>6.6666666666666666E-2</v>
      </c>
      <c r="J3055" s="923">
        <v>2388.4961428058491</v>
      </c>
      <c r="K3055" s="922">
        <v>1</v>
      </c>
      <c r="L3055" s="923">
        <v>2388.4961428058491</v>
      </c>
      <c r="M3055" s="923">
        <f t="shared" si="47"/>
        <v>255.91030101491242</v>
      </c>
    </row>
    <row r="3056" spans="2:13" ht="75">
      <c r="B3056" s="921" t="s">
        <v>990</v>
      </c>
      <c r="C3056" s="921" t="s">
        <v>985</v>
      </c>
      <c r="D3056" s="922" t="s">
        <v>986</v>
      </c>
      <c r="E3056" s="936">
        <v>1</v>
      </c>
      <c r="F3056" s="947">
        <v>44866</v>
      </c>
      <c r="G3056" s="923">
        <v>8360.9454069303683</v>
      </c>
      <c r="H3056" s="929">
        <v>8.3333333333333332E-3</v>
      </c>
      <c r="I3056" s="929">
        <v>6.6666666666666666E-2</v>
      </c>
      <c r="J3056" s="923">
        <v>7803.5490464683435</v>
      </c>
      <c r="K3056" s="922">
        <v>1</v>
      </c>
      <c r="L3056" s="923">
        <v>7803.5490464683435</v>
      </c>
      <c r="M3056" s="923">
        <f t="shared" si="47"/>
        <v>836.09454069303683</v>
      </c>
    </row>
    <row r="3057" spans="2:13" ht="75">
      <c r="B3057" s="921" t="s">
        <v>990</v>
      </c>
      <c r="C3057" s="921" t="s">
        <v>985</v>
      </c>
      <c r="D3057" s="922" t="s">
        <v>986</v>
      </c>
      <c r="E3057" s="936">
        <v>1</v>
      </c>
      <c r="F3057" s="947">
        <v>44866</v>
      </c>
      <c r="G3057" s="923">
        <v>4180.4727034651842</v>
      </c>
      <c r="H3057" s="929">
        <v>8.3333333333333332E-3</v>
      </c>
      <c r="I3057" s="929">
        <v>6.6666666666666666E-2</v>
      </c>
      <c r="J3057" s="923">
        <v>3901.7745232341717</v>
      </c>
      <c r="K3057" s="922">
        <v>1</v>
      </c>
      <c r="L3057" s="923">
        <v>3901.7745232341717</v>
      </c>
      <c r="M3057" s="923">
        <f t="shared" si="47"/>
        <v>418.04727034651842</v>
      </c>
    </row>
    <row r="3058" spans="2:13" ht="75">
      <c r="B3058" s="921" t="s">
        <v>992</v>
      </c>
      <c r="C3058" s="921" t="s">
        <v>985</v>
      </c>
      <c r="D3058" s="922" t="s">
        <v>986</v>
      </c>
      <c r="E3058" s="936">
        <v>1</v>
      </c>
      <c r="F3058" s="947">
        <v>44866</v>
      </c>
      <c r="G3058" s="923">
        <v>4443.1969829840036</v>
      </c>
      <c r="H3058" s="929">
        <v>8.3333333333333332E-3</v>
      </c>
      <c r="I3058" s="929">
        <v>6.6666666666666666E-2</v>
      </c>
      <c r="J3058" s="923">
        <v>4146.98385078507</v>
      </c>
      <c r="K3058" s="922">
        <v>1</v>
      </c>
      <c r="L3058" s="923">
        <v>4146.98385078507</v>
      </c>
      <c r="M3058" s="923">
        <f t="shared" si="47"/>
        <v>444.3196982984004</v>
      </c>
    </row>
    <row r="3059" spans="2:13" ht="75">
      <c r="B3059" s="921" t="s">
        <v>988</v>
      </c>
      <c r="C3059" s="921" t="s">
        <v>985</v>
      </c>
      <c r="D3059" s="922" t="s">
        <v>986</v>
      </c>
      <c r="E3059" s="936">
        <v>1</v>
      </c>
      <c r="F3059" s="947">
        <v>44866</v>
      </c>
      <c r="G3059" s="923">
        <v>10715.293441843709</v>
      </c>
      <c r="H3059" s="929">
        <v>8.3333333333333332E-3</v>
      </c>
      <c r="I3059" s="929">
        <v>6.6666666666666666E-2</v>
      </c>
      <c r="J3059" s="923">
        <v>10000.940545720796</v>
      </c>
      <c r="K3059" s="922">
        <v>1</v>
      </c>
      <c r="L3059" s="923">
        <v>10000.940545720796</v>
      </c>
      <c r="M3059" s="923">
        <f t="shared" si="47"/>
        <v>1071.529344184371</v>
      </c>
    </row>
    <row r="3060" spans="2:13" ht="75">
      <c r="B3060" s="921" t="s">
        <v>988</v>
      </c>
      <c r="C3060" s="921" t="s">
        <v>985</v>
      </c>
      <c r="D3060" s="922" t="s">
        <v>986</v>
      </c>
      <c r="E3060" s="936">
        <v>1</v>
      </c>
      <c r="F3060" s="947">
        <v>44866</v>
      </c>
      <c r="G3060" s="923">
        <v>2478.9111693817536</v>
      </c>
      <c r="H3060" s="929">
        <v>8.3333333333333332E-3</v>
      </c>
      <c r="I3060" s="929">
        <v>6.6666666666666666E-2</v>
      </c>
      <c r="J3060" s="923">
        <v>2313.6504247563034</v>
      </c>
      <c r="K3060" s="922">
        <v>1</v>
      </c>
      <c r="L3060" s="923">
        <v>2313.6504247563034</v>
      </c>
      <c r="M3060" s="923">
        <f t="shared" si="47"/>
        <v>247.89111693817537</v>
      </c>
    </row>
    <row r="3061" spans="2:13" ht="75">
      <c r="B3061" s="921" t="s">
        <v>988</v>
      </c>
      <c r="C3061" s="921" t="s">
        <v>985</v>
      </c>
      <c r="D3061" s="922" t="s">
        <v>986</v>
      </c>
      <c r="E3061" s="936">
        <v>1</v>
      </c>
      <c r="F3061" s="947">
        <v>44866</v>
      </c>
      <c r="G3061" s="923">
        <v>6717.0496202602353</v>
      </c>
      <c r="H3061" s="929">
        <v>8.3333333333333332E-3</v>
      </c>
      <c r="I3061" s="929">
        <v>6.6666666666666666E-2</v>
      </c>
      <c r="J3061" s="923">
        <v>6269.2463122428862</v>
      </c>
      <c r="K3061" s="922">
        <v>1</v>
      </c>
      <c r="L3061" s="923">
        <v>6269.2463122428862</v>
      </c>
      <c r="M3061" s="923">
        <f t="shared" si="47"/>
        <v>671.70496202602362</v>
      </c>
    </row>
    <row r="3062" spans="2:13" ht="75">
      <c r="B3062" s="921" t="s">
        <v>987</v>
      </c>
      <c r="C3062" s="921" t="s">
        <v>985</v>
      </c>
      <c r="D3062" s="922" t="s">
        <v>986</v>
      </c>
      <c r="E3062" s="936">
        <v>1</v>
      </c>
      <c r="F3062" s="947">
        <v>44866</v>
      </c>
      <c r="G3062" s="923">
        <v>1485.0961212969503</v>
      </c>
      <c r="H3062" s="929">
        <v>8.3333333333333332E-3</v>
      </c>
      <c r="I3062" s="929">
        <v>6.6666666666666666E-2</v>
      </c>
      <c r="J3062" s="923">
        <v>1386.0897132104869</v>
      </c>
      <c r="K3062" s="922">
        <v>1</v>
      </c>
      <c r="L3062" s="923">
        <v>1386.0897132104869</v>
      </c>
      <c r="M3062" s="923">
        <f t="shared" si="47"/>
        <v>148.50961212969503</v>
      </c>
    </row>
    <row r="3063" spans="2:13" ht="75">
      <c r="B3063" s="921" t="s">
        <v>987</v>
      </c>
      <c r="C3063" s="921" t="s">
        <v>985</v>
      </c>
      <c r="D3063" s="922" t="s">
        <v>986</v>
      </c>
      <c r="E3063" s="936">
        <v>1</v>
      </c>
      <c r="F3063" s="947">
        <v>44866</v>
      </c>
      <c r="G3063" s="923">
        <v>1485.0961212969503</v>
      </c>
      <c r="H3063" s="929">
        <v>8.3333333333333332E-3</v>
      </c>
      <c r="I3063" s="929">
        <v>6.6666666666666666E-2</v>
      </c>
      <c r="J3063" s="923">
        <v>1386.0897132104869</v>
      </c>
      <c r="K3063" s="922">
        <v>1</v>
      </c>
      <c r="L3063" s="923">
        <v>1386.0897132104869</v>
      </c>
      <c r="M3063" s="923">
        <f t="shared" si="47"/>
        <v>148.50961212969503</v>
      </c>
    </row>
    <row r="3064" spans="2:13" ht="75">
      <c r="B3064" s="921" t="s">
        <v>988</v>
      </c>
      <c r="C3064" s="921" t="s">
        <v>985</v>
      </c>
      <c r="D3064" s="922" t="s">
        <v>986</v>
      </c>
      <c r="E3064" s="936">
        <v>1</v>
      </c>
      <c r="F3064" s="947">
        <v>44866</v>
      </c>
      <c r="G3064" s="923">
        <v>5997.3657323752104</v>
      </c>
      <c r="H3064" s="929">
        <v>8.3333333333333332E-3</v>
      </c>
      <c r="I3064" s="929">
        <v>6.6666666666666666E-2</v>
      </c>
      <c r="J3064" s="923">
        <v>5597.5413502168631</v>
      </c>
      <c r="K3064" s="922">
        <v>1</v>
      </c>
      <c r="L3064" s="923">
        <v>5597.5413502168631</v>
      </c>
      <c r="M3064" s="923">
        <f t="shared" si="47"/>
        <v>599.73657323752104</v>
      </c>
    </row>
    <row r="3065" spans="2:13" ht="75">
      <c r="B3065" s="921" t="s">
        <v>988</v>
      </c>
      <c r="C3065" s="921" t="s">
        <v>985</v>
      </c>
      <c r="D3065" s="922" t="s">
        <v>986</v>
      </c>
      <c r="E3065" s="936">
        <v>1</v>
      </c>
      <c r="F3065" s="947">
        <v>44866</v>
      </c>
      <c r="G3065" s="923">
        <v>5597.5413502168631</v>
      </c>
      <c r="H3065" s="929">
        <v>8.3333333333333332E-3</v>
      </c>
      <c r="I3065" s="929">
        <v>6.6666666666666666E-2</v>
      </c>
      <c r="J3065" s="923">
        <v>5224.371926869072</v>
      </c>
      <c r="K3065" s="922">
        <v>1</v>
      </c>
      <c r="L3065" s="923">
        <v>5224.371926869072</v>
      </c>
      <c r="M3065" s="923">
        <f t="shared" si="47"/>
        <v>559.75413502168635</v>
      </c>
    </row>
    <row r="3066" spans="2:13" ht="75">
      <c r="B3066" s="921" t="s">
        <v>988</v>
      </c>
      <c r="C3066" s="921" t="s">
        <v>985</v>
      </c>
      <c r="D3066" s="922" t="s">
        <v>986</v>
      </c>
      <c r="E3066" s="936">
        <v>1</v>
      </c>
      <c r="F3066" s="947">
        <v>44866</v>
      </c>
      <c r="G3066" s="923">
        <v>4557.9979566051597</v>
      </c>
      <c r="H3066" s="929">
        <v>8.3333333333333332E-3</v>
      </c>
      <c r="I3066" s="929">
        <v>6.6666666666666666E-2</v>
      </c>
      <c r="J3066" s="923">
        <v>4254.1314261648158</v>
      </c>
      <c r="K3066" s="922">
        <v>1</v>
      </c>
      <c r="L3066" s="923">
        <v>4254.1314261648158</v>
      </c>
      <c r="M3066" s="923">
        <f t="shared" si="47"/>
        <v>455.799795660516</v>
      </c>
    </row>
    <row r="3067" spans="2:13" ht="75">
      <c r="B3067" s="921" t="s">
        <v>988</v>
      </c>
      <c r="C3067" s="921" t="s">
        <v>985</v>
      </c>
      <c r="D3067" s="922" t="s">
        <v>986</v>
      </c>
      <c r="E3067" s="936">
        <v>1</v>
      </c>
      <c r="F3067" s="947">
        <v>44866</v>
      </c>
      <c r="G3067" s="923">
        <v>79.964876431669467</v>
      </c>
      <c r="H3067" s="929">
        <v>8.3333333333333332E-3</v>
      </c>
      <c r="I3067" s="929">
        <v>6.6666666666666666E-2</v>
      </c>
      <c r="J3067" s="923">
        <v>74.633884669558171</v>
      </c>
      <c r="K3067" s="922">
        <v>1</v>
      </c>
      <c r="L3067" s="923">
        <v>74.633884669558171</v>
      </c>
      <c r="M3067" s="923">
        <f t="shared" si="47"/>
        <v>7.9964876431669474</v>
      </c>
    </row>
    <row r="3068" spans="2:13" ht="75">
      <c r="B3068" s="921" t="s">
        <v>988</v>
      </c>
      <c r="C3068" s="921" t="s">
        <v>985</v>
      </c>
      <c r="D3068" s="922" t="s">
        <v>986</v>
      </c>
      <c r="E3068" s="936">
        <v>1</v>
      </c>
      <c r="F3068" s="947">
        <v>44866</v>
      </c>
      <c r="G3068" s="923">
        <v>1519.3326522017198</v>
      </c>
      <c r="H3068" s="929">
        <v>8.3333333333333332E-3</v>
      </c>
      <c r="I3068" s="929">
        <v>6.6666666666666666E-2</v>
      </c>
      <c r="J3068" s="923">
        <v>1418.0438087216053</v>
      </c>
      <c r="K3068" s="922">
        <v>1</v>
      </c>
      <c r="L3068" s="923">
        <v>1418.0438087216053</v>
      </c>
      <c r="M3068" s="923">
        <f t="shared" si="47"/>
        <v>151.93326522017199</v>
      </c>
    </row>
    <row r="3069" spans="2:13" ht="75">
      <c r="B3069" s="921" t="s">
        <v>988</v>
      </c>
      <c r="C3069" s="921" t="s">
        <v>985</v>
      </c>
      <c r="D3069" s="922" t="s">
        <v>986</v>
      </c>
      <c r="E3069" s="936">
        <v>1</v>
      </c>
      <c r="F3069" s="947">
        <v>44866</v>
      </c>
      <c r="G3069" s="923">
        <v>1759.2272814967282</v>
      </c>
      <c r="H3069" s="929">
        <v>8.3333333333333332E-3</v>
      </c>
      <c r="I3069" s="929">
        <v>6.6666666666666666E-2</v>
      </c>
      <c r="J3069" s="923">
        <v>1641.9454627302796</v>
      </c>
      <c r="K3069" s="922">
        <v>1</v>
      </c>
      <c r="L3069" s="923">
        <v>1641.9454627302796</v>
      </c>
      <c r="M3069" s="923">
        <f t="shared" si="47"/>
        <v>175.92272814967282</v>
      </c>
    </row>
    <row r="3070" spans="2:13" ht="75">
      <c r="B3070" s="921" t="s">
        <v>988</v>
      </c>
      <c r="C3070" s="921" t="s">
        <v>985</v>
      </c>
      <c r="D3070" s="922" t="s">
        <v>986</v>
      </c>
      <c r="E3070" s="936">
        <v>1</v>
      </c>
      <c r="F3070" s="947">
        <v>44866</v>
      </c>
      <c r="G3070" s="923">
        <v>959.5785171800336</v>
      </c>
      <c r="H3070" s="929">
        <v>8.3333333333333332E-3</v>
      </c>
      <c r="I3070" s="929">
        <v>6.6666666666666666E-2</v>
      </c>
      <c r="J3070" s="923">
        <v>895.60661603469805</v>
      </c>
      <c r="K3070" s="922">
        <v>1</v>
      </c>
      <c r="L3070" s="923">
        <v>895.60661603469805</v>
      </c>
      <c r="M3070" s="923">
        <f t="shared" si="47"/>
        <v>95.957851718003369</v>
      </c>
    </row>
    <row r="3071" spans="2:13" ht="75">
      <c r="B3071" s="921" t="s">
        <v>988</v>
      </c>
      <c r="C3071" s="921" t="s">
        <v>985</v>
      </c>
      <c r="D3071" s="922" t="s">
        <v>986</v>
      </c>
      <c r="E3071" s="936">
        <v>1</v>
      </c>
      <c r="F3071" s="947">
        <v>44866</v>
      </c>
      <c r="G3071" s="923">
        <v>13274.169487657131</v>
      </c>
      <c r="H3071" s="929">
        <v>8.3333333333333332E-3</v>
      </c>
      <c r="I3071" s="929">
        <v>6.6666666666666666E-2</v>
      </c>
      <c r="J3071" s="923">
        <v>12389.224855146656</v>
      </c>
      <c r="K3071" s="922">
        <v>1</v>
      </c>
      <c r="L3071" s="923">
        <v>12389.224855146656</v>
      </c>
      <c r="M3071" s="923">
        <f t="shared" si="47"/>
        <v>1327.4169487657132</v>
      </c>
    </row>
    <row r="3072" spans="2:13" ht="75">
      <c r="B3072" s="921" t="s">
        <v>988</v>
      </c>
      <c r="C3072" s="921" t="s">
        <v>985</v>
      </c>
      <c r="D3072" s="922" t="s">
        <v>986</v>
      </c>
      <c r="E3072" s="936">
        <v>1</v>
      </c>
      <c r="F3072" s="947">
        <v>44866</v>
      </c>
      <c r="G3072" s="923">
        <v>3278.5599336984483</v>
      </c>
      <c r="H3072" s="929">
        <v>8.3333333333333332E-3</v>
      </c>
      <c r="I3072" s="929">
        <v>6.6666666666666666E-2</v>
      </c>
      <c r="J3072" s="923">
        <v>3059.9892714518851</v>
      </c>
      <c r="K3072" s="922">
        <v>1</v>
      </c>
      <c r="L3072" s="923">
        <v>3059.9892714518851</v>
      </c>
      <c r="M3072" s="923">
        <f t="shared" si="47"/>
        <v>327.85599336984484</v>
      </c>
    </row>
    <row r="3073" spans="2:13" ht="75">
      <c r="B3073" s="921" t="s">
        <v>988</v>
      </c>
      <c r="C3073" s="921" t="s">
        <v>985</v>
      </c>
      <c r="D3073" s="922" t="s">
        <v>986</v>
      </c>
      <c r="E3073" s="936">
        <v>1</v>
      </c>
      <c r="F3073" s="947">
        <v>44866</v>
      </c>
      <c r="G3073" s="923">
        <v>20550.973242939053</v>
      </c>
      <c r="H3073" s="929">
        <v>8.3333333333333332E-3</v>
      </c>
      <c r="I3073" s="929">
        <v>6.6666666666666666E-2</v>
      </c>
      <c r="J3073" s="923">
        <v>19180.90836007645</v>
      </c>
      <c r="K3073" s="922">
        <v>1</v>
      </c>
      <c r="L3073" s="923">
        <v>19180.90836007645</v>
      </c>
      <c r="M3073" s="923">
        <f t="shared" si="47"/>
        <v>2055.0973242939053</v>
      </c>
    </row>
    <row r="3074" spans="2:13" ht="75">
      <c r="B3074" s="921" t="s">
        <v>988</v>
      </c>
      <c r="C3074" s="921" t="s">
        <v>985</v>
      </c>
      <c r="D3074" s="922" t="s">
        <v>986</v>
      </c>
      <c r="E3074" s="936">
        <v>1</v>
      </c>
      <c r="F3074" s="947">
        <v>44866</v>
      </c>
      <c r="G3074" s="923">
        <v>559.75413502168624</v>
      </c>
      <c r="H3074" s="929">
        <v>8.3333333333333332E-3</v>
      </c>
      <c r="I3074" s="929">
        <v>6.6666666666666666E-2</v>
      </c>
      <c r="J3074" s="923">
        <v>522.43719268690711</v>
      </c>
      <c r="K3074" s="922">
        <v>1</v>
      </c>
      <c r="L3074" s="923">
        <v>522.43719268690711</v>
      </c>
      <c r="M3074" s="923">
        <f t="shared" si="47"/>
        <v>55.975413502168628</v>
      </c>
    </row>
    <row r="3075" spans="2:13" ht="75">
      <c r="B3075" s="921" t="s">
        <v>988</v>
      </c>
      <c r="C3075" s="921" t="s">
        <v>985</v>
      </c>
      <c r="D3075" s="922" t="s">
        <v>986</v>
      </c>
      <c r="E3075" s="936">
        <v>1</v>
      </c>
      <c r="F3075" s="947">
        <v>44866</v>
      </c>
      <c r="G3075" s="923">
        <v>719.68388788502523</v>
      </c>
      <c r="H3075" s="929">
        <v>8.3333333333333332E-3</v>
      </c>
      <c r="I3075" s="929">
        <v>6.6666666666666666E-2</v>
      </c>
      <c r="J3075" s="923">
        <v>671.70496202602351</v>
      </c>
      <c r="K3075" s="922">
        <v>1</v>
      </c>
      <c r="L3075" s="923">
        <v>671.70496202602351</v>
      </c>
      <c r="M3075" s="923">
        <f t="shared" si="47"/>
        <v>71.968388788502523</v>
      </c>
    </row>
    <row r="3076" spans="2:13" ht="75">
      <c r="B3076" s="921" t="s">
        <v>988</v>
      </c>
      <c r="C3076" s="921" t="s">
        <v>985</v>
      </c>
      <c r="D3076" s="922" t="s">
        <v>986</v>
      </c>
      <c r="E3076" s="936">
        <v>1</v>
      </c>
      <c r="F3076" s="947">
        <v>44866</v>
      </c>
      <c r="G3076" s="923">
        <v>4078.208698015143</v>
      </c>
      <c r="H3076" s="929">
        <v>8.3333333333333332E-3</v>
      </c>
      <c r="I3076" s="929">
        <v>6.6666666666666666E-2</v>
      </c>
      <c r="J3076" s="923">
        <v>3806.3281181474667</v>
      </c>
      <c r="K3076" s="922">
        <v>1</v>
      </c>
      <c r="L3076" s="923">
        <v>3806.3281181474667</v>
      </c>
      <c r="M3076" s="923">
        <f t="shared" si="47"/>
        <v>407.82086980151433</v>
      </c>
    </row>
    <row r="3077" spans="2:13" ht="75">
      <c r="B3077" s="921" t="s">
        <v>988</v>
      </c>
      <c r="C3077" s="921" t="s">
        <v>985</v>
      </c>
      <c r="D3077" s="922" t="s">
        <v>986</v>
      </c>
      <c r="E3077" s="936">
        <v>1</v>
      </c>
      <c r="F3077" s="947">
        <v>44866</v>
      </c>
      <c r="G3077" s="923">
        <v>79.964876431669467</v>
      </c>
      <c r="H3077" s="929">
        <v>8.3333333333333332E-3</v>
      </c>
      <c r="I3077" s="929">
        <v>6.6666666666666666E-2</v>
      </c>
      <c r="J3077" s="923">
        <v>74.633884669558171</v>
      </c>
      <c r="K3077" s="922">
        <v>1</v>
      </c>
      <c r="L3077" s="923">
        <v>74.633884669558171</v>
      </c>
      <c r="M3077" s="923">
        <f t="shared" si="47"/>
        <v>7.9964876431669474</v>
      </c>
    </row>
    <row r="3078" spans="2:13" ht="75">
      <c r="B3078" s="921" t="s">
        <v>988</v>
      </c>
      <c r="C3078" s="921" t="s">
        <v>985</v>
      </c>
      <c r="D3078" s="922" t="s">
        <v>986</v>
      </c>
      <c r="E3078" s="936">
        <v>1</v>
      </c>
      <c r="F3078" s="947">
        <v>44866</v>
      </c>
      <c r="G3078" s="923">
        <v>79.964876431669467</v>
      </c>
      <c r="H3078" s="929">
        <v>8.3333333333333332E-3</v>
      </c>
      <c r="I3078" s="929">
        <v>6.6666666666666666E-2</v>
      </c>
      <c r="J3078" s="923">
        <v>74.633884669558171</v>
      </c>
      <c r="K3078" s="922">
        <v>1</v>
      </c>
      <c r="L3078" s="923">
        <v>74.633884669558171</v>
      </c>
      <c r="M3078" s="923">
        <f t="shared" si="47"/>
        <v>7.9964876431669474</v>
      </c>
    </row>
    <row r="3079" spans="2:13" ht="75">
      <c r="B3079" s="921" t="s">
        <v>988</v>
      </c>
      <c r="C3079" s="921" t="s">
        <v>985</v>
      </c>
      <c r="D3079" s="922" t="s">
        <v>986</v>
      </c>
      <c r="E3079" s="936">
        <v>1</v>
      </c>
      <c r="F3079" s="947">
        <v>44866</v>
      </c>
      <c r="G3079" s="923">
        <v>73007.932182114222</v>
      </c>
      <c r="H3079" s="929">
        <v>8.3333333333333332E-3</v>
      </c>
      <c r="I3079" s="929">
        <v>6.6666666666666666E-2</v>
      </c>
      <c r="J3079" s="923">
        <v>68140.736703306611</v>
      </c>
      <c r="K3079" s="922">
        <v>1</v>
      </c>
      <c r="L3079" s="923">
        <v>68140.736703306611</v>
      </c>
      <c r="M3079" s="923">
        <f t="shared" si="47"/>
        <v>7300.7932182114228</v>
      </c>
    </row>
    <row r="3080" spans="2:13" ht="75">
      <c r="B3080" s="921" t="s">
        <v>988</v>
      </c>
      <c r="C3080" s="921" t="s">
        <v>985</v>
      </c>
      <c r="D3080" s="922" t="s">
        <v>986</v>
      </c>
      <c r="E3080" s="936">
        <v>1</v>
      </c>
      <c r="F3080" s="947">
        <v>44866</v>
      </c>
      <c r="G3080" s="923">
        <v>32065.915449099455</v>
      </c>
      <c r="H3080" s="929">
        <v>8.3333333333333332E-3</v>
      </c>
      <c r="I3080" s="929">
        <v>6.6666666666666666E-2</v>
      </c>
      <c r="J3080" s="923">
        <v>29928.187752492824</v>
      </c>
      <c r="K3080" s="922">
        <v>1</v>
      </c>
      <c r="L3080" s="923">
        <v>29928.187752492824</v>
      </c>
      <c r="M3080" s="923">
        <f t="shared" si="47"/>
        <v>3206.5915449099457</v>
      </c>
    </row>
    <row r="3081" spans="2:13" ht="75">
      <c r="B3081" s="921" t="s">
        <v>988</v>
      </c>
      <c r="C3081" s="921" t="s">
        <v>985</v>
      </c>
      <c r="D3081" s="922" t="s">
        <v>986</v>
      </c>
      <c r="E3081" s="936">
        <v>1</v>
      </c>
      <c r="F3081" s="947">
        <v>44866</v>
      </c>
      <c r="G3081" s="923">
        <v>51657.310174858474</v>
      </c>
      <c r="H3081" s="929">
        <v>8.3333333333333332E-3</v>
      </c>
      <c r="I3081" s="929">
        <v>6.6666666666666666E-2</v>
      </c>
      <c r="J3081" s="923">
        <v>48213.489496534574</v>
      </c>
      <c r="K3081" s="922">
        <v>1</v>
      </c>
      <c r="L3081" s="923">
        <v>48213.489496534574</v>
      </c>
      <c r="M3081" s="923">
        <f t="shared" si="47"/>
        <v>5165.7310174858476</v>
      </c>
    </row>
    <row r="3082" spans="2:13" ht="75">
      <c r="B3082" s="921" t="s">
        <v>988</v>
      </c>
      <c r="C3082" s="921" t="s">
        <v>985</v>
      </c>
      <c r="D3082" s="922" t="s">
        <v>986</v>
      </c>
      <c r="E3082" s="936">
        <v>1</v>
      </c>
      <c r="F3082" s="947">
        <v>44866</v>
      </c>
      <c r="G3082" s="923">
        <v>79.964876431669467</v>
      </c>
      <c r="H3082" s="929">
        <v>8.3333333333333332E-3</v>
      </c>
      <c r="I3082" s="929">
        <v>6.6666666666666666E-2</v>
      </c>
      <c r="J3082" s="923">
        <v>74.633884669558171</v>
      </c>
      <c r="K3082" s="922">
        <v>1</v>
      </c>
      <c r="L3082" s="923">
        <v>74.633884669558171</v>
      </c>
      <c r="M3082" s="923">
        <f t="shared" si="47"/>
        <v>7.9964876431669474</v>
      </c>
    </row>
    <row r="3083" spans="2:13" ht="75">
      <c r="B3083" s="921" t="s">
        <v>988</v>
      </c>
      <c r="C3083" s="921" t="s">
        <v>985</v>
      </c>
      <c r="D3083" s="922" t="s">
        <v>986</v>
      </c>
      <c r="E3083" s="936">
        <v>1</v>
      </c>
      <c r="F3083" s="947">
        <v>44866</v>
      </c>
      <c r="G3083" s="923">
        <v>79.964876431669467</v>
      </c>
      <c r="H3083" s="929">
        <v>8.3333333333333332E-3</v>
      </c>
      <c r="I3083" s="929">
        <v>6.6666666666666666E-2</v>
      </c>
      <c r="J3083" s="923">
        <v>74.633884669558171</v>
      </c>
      <c r="K3083" s="922">
        <v>1</v>
      </c>
      <c r="L3083" s="923">
        <v>74.633884669558171</v>
      </c>
      <c r="M3083" s="923">
        <f t="shared" ref="M3083:M3146" si="48">IF(L3083=0,"",IF(I3083=100%,0,(H3083*12)*(G3083*E3083*K3083)))</f>
        <v>7.9964876431669474</v>
      </c>
    </row>
    <row r="3084" spans="2:13" ht="75">
      <c r="B3084" s="921" t="s">
        <v>988</v>
      </c>
      <c r="C3084" s="921" t="s">
        <v>985</v>
      </c>
      <c r="D3084" s="922" t="s">
        <v>986</v>
      </c>
      <c r="E3084" s="936">
        <v>1</v>
      </c>
      <c r="F3084" s="947">
        <v>44866</v>
      </c>
      <c r="G3084" s="923">
        <v>15433.221151312207</v>
      </c>
      <c r="H3084" s="929">
        <v>8.3333333333333332E-3</v>
      </c>
      <c r="I3084" s="929">
        <v>6.6666666666666666E-2</v>
      </c>
      <c r="J3084" s="923">
        <v>14404.339741224727</v>
      </c>
      <c r="K3084" s="922">
        <v>1</v>
      </c>
      <c r="L3084" s="923">
        <v>14404.339741224727</v>
      </c>
      <c r="M3084" s="923">
        <f t="shared" si="48"/>
        <v>1543.3221151312209</v>
      </c>
    </row>
    <row r="3085" spans="2:13" ht="75">
      <c r="B3085" s="921" t="s">
        <v>988</v>
      </c>
      <c r="C3085" s="921" t="s">
        <v>985</v>
      </c>
      <c r="D3085" s="922" t="s">
        <v>986</v>
      </c>
      <c r="E3085" s="936">
        <v>1</v>
      </c>
      <c r="F3085" s="947">
        <v>44866</v>
      </c>
      <c r="G3085" s="923">
        <v>9755.7149246636745</v>
      </c>
      <c r="H3085" s="929">
        <v>8.3333333333333332E-3</v>
      </c>
      <c r="I3085" s="929">
        <v>6.6666666666666666E-2</v>
      </c>
      <c r="J3085" s="923">
        <v>9105.3339296860959</v>
      </c>
      <c r="K3085" s="922">
        <v>1</v>
      </c>
      <c r="L3085" s="923">
        <v>9105.3339296860959</v>
      </c>
      <c r="M3085" s="923">
        <f t="shared" si="48"/>
        <v>975.57149246636754</v>
      </c>
    </row>
    <row r="3086" spans="2:13" ht="75">
      <c r="B3086" s="921" t="s">
        <v>988</v>
      </c>
      <c r="C3086" s="921" t="s">
        <v>985</v>
      </c>
      <c r="D3086" s="922" t="s">
        <v>986</v>
      </c>
      <c r="E3086" s="936">
        <v>1</v>
      </c>
      <c r="F3086" s="947">
        <v>44866</v>
      </c>
      <c r="G3086" s="923">
        <v>11994.731464750421</v>
      </c>
      <c r="H3086" s="929">
        <v>8.3333333333333332E-3</v>
      </c>
      <c r="I3086" s="929">
        <v>6.6666666666666666E-2</v>
      </c>
      <c r="J3086" s="923">
        <v>11195.082700433726</v>
      </c>
      <c r="K3086" s="922">
        <v>1</v>
      </c>
      <c r="L3086" s="923">
        <v>11195.082700433726</v>
      </c>
      <c r="M3086" s="923">
        <f t="shared" si="48"/>
        <v>1199.4731464750421</v>
      </c>
    </row>
    <row r="3087" spans="2:13" ht="75">
      <c r="B3087" s="921" t="s">
        <v>988</v>
      </c>
      <c r="C3087" s="921" t="s">
        <v>985</v>
      </c>
      <c r="D3087" s="922" t="s">
        <v>986</v>
      </c>
      <c r="E3087" s="936">
        <v>1</v>
      </c>
      <c r="F3087" s="947">
        <v>44866</v>
      </c>
      <c r="G3087" s="923">
        <v>79.964876431669467</v>
      </c>
      <c r="H3087" s="929">
        <v>8.3333333333333332E-3</v>
      </c>
      <c r="I3087" s="929">
        <v>6.6666666666666666E-2</v>
      </c>
      <c r="J3087" s="923">
        <v>74.633884669558171</v>
      </c>
      <c r="K3087" s="922">
        <v>1</v>
      </c>
      <c r="L3087" s="923">
        <v>74.633884669558171</v>
      </c>
      <c r="M3087" s="923">
        <f t="shared" si="48"/>
        <v>7.9964876431669474</v>
      </c>
    </row>
    <row r="3088" spans="2:13" ht="75">
      <c r="B3088" s="921" t="s">
        <v>988</v>
      </c>
      <c r="C3088" s="921" t="s">
        <v>985</v>
      </c>
      <c r="D3088" s="922" t="s">
        <v>986</v>
      </c>
      <c r="E3088" s="936">
        <v>1</v>
      </c>
      <c r="F3088" s="947">
        <v>44866</v>
      </c>
      <c r="G3088" s="923">
        <v>159.92975286333893</v>
      </c>
      <c r="H3088" s="929">
        <v>8.3333333333333332E-3</v>
      </c>
      <c r="I3088" s="929">
        <v>6.6666666666666666E-2</v>
      </c>
      <c r="J3088" s="923">
        <v>149.26776933911634</v>
      </c>
      <c r="K3088" s="922">
        <v>1</v>
      </c>
      <c r="L3088" s="923">
        <v>149.26776933911634</v>
      </c>
      <c r="M3088" s="923">
        <f t="shared" si="48"/>
        <v>15.992975286333895</v>
      </c>
    </row>
    <row r="3089" spans="2:13" ht="75">
      <c r="B3089" s="921" t="s">
        <v>987</v>
      </c>
      <c r="C3089" s="921" t="s">
        <v>985</v>
      </c>
      <c r="D3089" s="922" t="s">
        <v>986</v>
      </c>
      <c r="E3089" s="936">
        <v>1</v>
      </c>
      <c r="F3089" s="947">
        <v>44866</v>
      </c>
      <c r="G3089" s="923">
        <v>11880.768970375602</v>
      </c>
      <c r="H3089" s="929">
        <v>8.3333333333333332E-3</v>
      </c>
      <c r="I3089" s="929">
        <v>6.6666666666666666E-2</v>
      </c>
      <c r="J3089" s="923">
        <v>11088.717705683895</v>
      </c>
      <c r="K3089" s="922">
        <v>1</v>
      </c>
      <c r="L3089" s="923">
        <v>11088.717705683895</v>
      </c>
      <c r="M3089" s="923">
        <f t="shared" si="48"/>
        <v>1188.0768970375602</v>
      </c>
    </row>
    <row r="3090" spans="2:13" ht="75">
      <c r="B3090" s="921" t="s">
        <v>987</v>
      </c>
      <c r="C3090" s="921" t="s">
        <v>985</v>
      </c>
      <c r="D3090" s="922" t="s">
        <v>986</v>
      </c>
      <c r="E3090" s="936">
        <v>1</v>
      </c>
      <c r="F3090" s="947">
        <v>44866</v>
      </c>
      <c r="G3090" s="923">
        <v>1485.0961212969503</v>
      </c>
      <c r="H3090" s="929">
        <v>8.3333333333333332E-3</v>
      </c>
      <c r="I3090" s="929">
        <v>6.6666666666666666E-2</v>
      </c>
      <c r="J3090" s="923">
        <v>1386.0897132104869</v>
      </c>
      <c r="K3090" s="922">
        <v>1</v>
      </c>
      <c r="L3090" s="923">
        <v>1386.0897132104869</v>
      </c>
      <c r="M3090" s="923">
        <f t="shared" si="48"/>
        <v>148.50961212969503</v>
      </c>
    </row>
    <row r="3091" spans="2:13" ht="75">
      <c r="B3091" s="921" t="s">
        <v>988</v>
      </c>
      <c r="C3091" s="921" t="s">
        <v>985</v>
      </c>
      <c r="D3091" s="922" t="s">
        <v>986</v>
      </c>
      <c r="E3091" s="936">
        <v>1</v>
      </c>
      <c r="F3091" s="947">
        <v>44866</v>
      </c>
      <c r="G3091" s="923">
        <v>1999.1219107917366</v>
      </c>
      <c r="H3091" s="929">
        <v>8.3333333333333332E-3</v>
      </c>
      <c r="I3091" s="929">
        <v>6.6666666666666666E-2</v>
      </c>
      <c r="J3091" s="923">
        <v>1865.8471167389541</v>
      </c>
      <c r="K3091" s="922">
        <v>1</v>
      </c>
      <c r="L3091" s="923">
        <v>1865.8471167389541</v>
      </c>
      <c r="M3091" s="923">
        <f t="shared" si="48"/>
        <v>199.91219107917368</v>
      </c>
    </row>
    <row r="3092" spans="2:13" ht="75">
      <c r="B3092" s="921" t="s">
        <v>988</v>
      </c>
      <c r="C3092" s="921" t="s">
        <v>985</v>
      </c>
      <c r="D3092" s="922" t="s">
        <v>986</v>
      </c>
      <c r="E3092" s="936">
        <v>1</v>
      </c>
      <c r="F3092" s="947">
        <v>44866</v>
      </c>
      <c r="G3092" s="923">
        <v>1919.1570343600672</v>
      </c>
      <c r="H3092" s="929">
        <v>8.3333333333333332E-3</v>
      </c>
      <c r="I3092" s="929">
        <v>6.6666666666666666E-2</v>
      </c>
      <c r="J3092" s="923">
        <v>1791.2132320693961</v>
      </c>
      <c r="K3092" s="922">
        <v>1</v>
      </c>
      <c r="L3092" s="923">
        <v>1791.2132320693961</v>
      </c>
      <c r="M3092" s="923">
        <f t="shared" si="48"/>
        <v>191.91570343600674</v>
      </c>
    </row>
    <row r="3093" spans="2:13" ht="75">
      <c r="B3093" s="921" t="s">
        <v>988</v>
      </c>
      <c r="C3093" s="921" t="s">
        <v>985</v>
      </c>
      <c r="D3093" s="922" t="s">
        <v>986</v>
      </c>
      <c r="E3093" s="936">
        <v>1</v>
      </c>
      <c r="F3093" s="947">
        <v>44866</v>
      </c>
      <c r="G3093" s="923">
        <v>879.61364074836411</v>
      </c>
      <c r="H3093" s="929">
        <v>8.3333333333333332E-3</v>
      </c>
      <c r="I3093" s="929">
        <v>6.6666666666666666E-2</v>
      </c>
      <c r="J3093" s="923">
        <v>820.97273136513979</v>
      </c>
      <c r="K3093" s="922">
        <v>1</v>
      </c>
      <c r="L3093" s="923">
        <v>820.97273136513979</v>
      </c>
      <c r="M3093" s="923">
        <f t="shared" si="48"/>
        <v>87.961364074836411</v>
      </c>
    </row>
    <row r="3094" spans="2:13" ht="75">
      <c r="B3094" s="921" t="s">
        <v>988</v>
      </c>
      <c r="C3094" s="921" t="s">
        <v>985</v>
      </c>
      <c r="D3094" s="922" t="s">
        <v>986</v>
      </c>
      <c r="E3094" s="936">
        <v>1</v>
      </c>
      <c r="F3094" s="947">
        <v>44866</v>
      </c>
      <c r="G3094" s="923">
        <v>799.64876431669472</v>
      </c>
      <c r="H3094" s="929">
        <v>8.3333333333333332E-3</v>
      </c>
      <c r="I3094" s="929">
        <v>6.6666666666666666E-2</v>
      </c>
      <c r="J3094" s="923">
        <v>746.33884669558176</v>
      </c>
      <c r="K3094" s="922">
        <v>1</v>
      </c>
      <c r="L3094" s="923">
        <v>746.33884669558176</v>
      </c>
      <c r="M3094" s="923">
        <f t="shared" si="48"/>
        <v>79.964876431669481</v>
      </c>
    </row>
    <row r="3095" spans="2:13" ht="75">
      <c r="B3095" s="921" t="s">
        <v>988</v>
      </c>
      <c r="C3095" s="921" t="s">
        <v>985</v>
      </c>
      <c r="D3095" s="922" t="s">
        <v>986</v>
      </c>
      <c r="E3095" s="936">
        <v>1</v>
      </c>
      <c r="F3095" s="947">
        <v>44866</v>
      </c>
      <c r="G3095" s="923">
        <v>639.71901145335573</v>
      </c>
      <c r="H3095" s="929">
        <v>8.3333333333333332E-3</v>
      </c>
      <c r="I3095" s="929">
        <v>6.6666666666666666E-2</v>
      </c>
      <c r="J3095" s="923">
        <v>597.07107735646537</v>
      </c>
      <c r="K3095" s="922">
        <v>1</v>
      </c>
      <c r="L3095" s="923">
        <v>597.07107735646537</v>
      </c>
      <c r="M3095" s="923">
        <f t="shared" si="48"/>
        <v>63.971901145335579</v>
      </c>
    </row>
    <row r="3096" spans="2:13" ht="75">
      <c r="B3096" s="921" t="s">
        <v>988</v>
      </c>
      <c r="C3096" s="921" t="s">
        <v>985</v>
      </c>
      <c r="D3096" s="922" t="s">
        <v>986</v>
      </c>
      <c r="E3096" s="936">
        <v>1</v>
      </c>
      <c r="F3096" s="947">
        <v>44866</v>
      </c>
      <c r="G3096" s="923">
        <v>559.75413502168624</v>
      </c>
      <c r="H3096" s="929">
        <v>8.3333333333333332E-3</v>
      </c>
      <c r="I3096" s="929">
        <v>6.6666666666666666E-2</v>
      </c>
      <c r="J3096" s="923">
        <v>522.43719268690711</v>
      </c>
      <c r="K3096" s="922">
        <v>1</v>
      </c>
      <c r="L3096" s="923">
        <v>522.43719268690711</v>
      </c>
      <c r="M3096" s="923">
        <f t="shared" si="48"/>
        <v>55.975413502168628</v>
      </c>
    </row>
    <row r="3097" spans="2:13" ht="75">
      <c r="B3097" s="921" t="s">
        <v>987</v>
      </c>
      <c r="C3097" s="921" t="s">
        <v>985</v>
      </c>
      <c r="D3097" s="922" t="s">
        <v>986</v>
      </c>
      <c r="E3097" s="936">
        <v>1</v>
      </c>
      <c r="F3097" s="947">
        <v>44866</v>
      </c>
      <c r="G3097" s="923">
        <v>5940.3844851878011</v>
      </c>
      <c r="H3097" s="929">
        <v>8.3333333333333332E-3</v>
      </c>
      <c r="I3097" s="929">
        <v>6.6666666666666666E-2</v>
      </c>
      <c r="J3097" s="923">
        <v>5544.3588528419477</v>
      </c>
      <c r="K3097" s="922">
        <v>1</v>
      </c>
      <c r="L3097" s="923">
        <v>5544.3588528419477</v>
      </c>
      <c r="M3097" s="923">
        <f t="shared" si="48"/>
        <v>594.03844851878011</v>
      </c>
    </row>
    <row r="3098" spans="2:13" ht="75">
      <c r="B3098" s="921" t="s">
        <v>987</v>
      </c>
      <c r="C3098" s="921" t="s">
        <v>985</v>
      </c>
      <c r="D3098" s="922" t="s">
        <v>986</v>
      </c>
      <c r="E3098" s="936">
        <v>1</v>
      </c>
      <c r="F3098" s="947">
        <v>44866</v>
      </c>
      <c r="G3098" s="923">
        <v>2970.1922425939006</v>
      </c>
      <c r="H3098" s="929">
        <v>8.3333333333333332E-3</v>
      </c>
      <c r="I3098" s="929">
        <v>6.6666666666666666E-2</v>
      </c>
      <c r="J3098" s="923">
        <v>2772.1794264209739</v>
      </c>
      <c r="K3098" s="922">
        <v>1</v>
      </c>
      <c r="L3098" s="923">
        <v>2772.1794264209739</v>
      </c>
      <c r="M3098" s="923">
        <f t="shared" si="48"/>
        <v>297.01922425939006</v>
      </c>
    </row>
    <row r="3099" spans="2:13" ht="75">
      <c r="B3099" s="921" t="s">
        <v>989</v>
      </c>
      <c r="C3099" s="921" t="s">
        <v>985</v>
      </c>
      <c r="D3099" s="922" t="s">
        <v>986</v>
      </c>
      <c r="E3099" s="936">
        <v>1</v>
      </c>
      <c r="F3099" s="947">
        <v>44866</v>
      </c>
      <c r="G3099" s="923">
        <v>5118.2060202982484</v>
      </c>
      <c r="H3099" s="929">
        <v>8.3333333333333332E-3</v>
      </c>
      <c r="I3099" s="929">
        <v>6.6666666666666666E-2</v>
      </c>
      <c r="J3099" s="923">
        <v>4776.9922856116982</v>
      </c>
      <c r="K3099" s="922">
        <v>1</v>
      </c>
      <c r="L3099" s="923">
        <v>4776.9922856116982</v>
      </c>
      <c r="M3099" s="923">
        <f t="shared" si="48"/>
        <v>511.82060202982484</v>
      </c>
    </row>
    <row r="3100" spans="2:13" ht="75">
      <c r="B3100" s="921" t="s">
        <v>989</v>
      </c>
      <c r="C3100" s="921" t="s">
        <v>985</v>
      </c>
      <c r="D3100" s="922" t="s">
        <v>986</v>
      </c>
      <c r="E3100" s="936">
        <v>1</v>
      </c>
      <c r="F3100" s="947">
        <v>44866</v>
      </c>
      <c r="G3100" s="923">
        <v>2559.1030101491242</v>
      </c>
      <c r="H3100" s="929">
        <v>8.3333333333333332E-3</v>
      </c>
      <c r="I3100" s="929">
        <v>6.6666666666666666E-2</v>
      </c>
      <c r="J3100" s="923">
        <v>2388.4961428058491</v>
      </c>
      <c r="K3100" s="922">
        <v>1</v>
      </c>
      <c r="L3100" s="923">
        <v>2388.4961428058491</v>
      </c>
      <c r="M3100" s="923">
        <f t="shared" si="48"/>
        <v>255.91030101491242</v>
      </c>
    </row>
    <row r="3101" spans="2:13" ht="75">
      <c r="B3101" s="921" t="s">
        <v>990</v>
      </c>
      <c r="C3101" s="921" t="s">
        <v>985</v>
      </c>
      <c r="D3101" s="922" t="s">
        <v>986</v>
      </c>
      <c r="E3101" s="936">
        <v>1</v>
      </c>
      <c r="F3101" s="947">
        <v>44866</v>
      </c>
      <c r="G3101" s="923">
        <v>4180.4727034651842</v>
      </c>
      <c r="H3101" s="929">
        <v>8.3333333333333332E-3</v>
      </c>
      <c r="I3101" s="929">
        <v>6.6666666666666666E-2</v>
      </c>
      <c r="J3101" s="923">
        <v>3901.7745232341717</v>
      </c>
      <c r="K3101" s="922">
        <v>1</v>
      </c>
      <c r="L3101" s="923">
        <v>3901.7745232341717</v>
      </c>
      <c r="M3101" s="923">
        <f t="shared" si="48"/>
        <v>418.04727034651842</v>
      </c>
    </row>
    <row r="3102" spans="2:13" ht="75">
      <c r="B3102" s="921" t="s">
        <v>988</v>
      </c>
      <c r="C3102" s="921" t="s">
        <v>985</v>
      </c>
      <c r="D3102" s="922" t="s">
        <v>986</v>
      </c>
      <c r="E3102" s="936">
        <v>1</v>
      </c>
      <c r="F3102" s="947">
        <v>44866</v>
      </c>
      <c r="G3102" s="923">
        <v>22310.200524435782</v>
      </c>
      <c r="H3102" s="929">
        <v>8.3333333333333332E-3</v>
      </c>
      <c r="I3102" s="929">
        <v>6.6666666666666666E-2</v>
      </c>
      <c r="J3102" s="923">
        <v>20822.85382280673</v>
      </c>
      <c r="K3102" s="922">
        <v>1</v>
      </c>
      <c r="L3102" s="923">
        <v>20822.85382280673</v>
      </c>
      <c r="M3102" s="923">
        <f t="shared" si="48"/>
        <v>2231.0200524435782</v>
      </c>
    </row>
    <row r="3103" spans="2:13" ht="75">
      <c r="B3103" s="921" t="s">
        <v>988</v>
      </c>
      <c r="C3103" s="921" t="s">
        <v>985</v>
      </c>
      <c r="D3103" s="922" t="s">
        <v>986</v>
      </c>
      <c r="E3103" s="936">
        <v>1</v>
      </c>
      <c r="F3103" s="947">
        <v>44866</v>
      </c>
      <c r="G3103" s="923">
        <v>7596.663261008599</v>
      </c>
      <c r="H3103" s="929">
        <v>8.3333333333333332E-3</v>
      </c>
      <c r="I3103" s="929">
        <v>6.6666666666666666E-2</v>
      </c>
      <c r="J3103" s="923">
        <v>7090.2190436080255</v>
      </c>
      <c r="K3103" s="922">
        <v>1</v>
      </c>
      <c r="L3103" s="923">
        <v>7090.2190436080255</v>
      </c>
      <c r="M3103" s="923">
        <f t="shared" si="48"/>
        <v>759.66632610085992</v>
      </c>
    </row>
    <row r="3104" spans="2:13" ht="75">
      <c r="B3104" s="921" t="s">
        <v>988</v>
      </c>
      <c r="C3104" s="921" t="s">
        <v>985</v>
      </c>
      <c r="D3104" s="922" t="s">
        <v>986</v>
      </c>
      <c r="E3104" s="936">
        <v>1</v>
      </c>
      <c r="F3104" s="947">
        <v>44866</v>
      </c>
      <c r="G3104" s="923">
        <v>7036.9091259869128</v>
      </c>
      <c r="H3104" s="929">
        <v>8.3333333333333332E-3</v>
      </c>
      <c r="I3104" s="929">
        <v>6.6666666666666666E-2</v>
      </c>
      <c r="J3104" s="923">
        <v>6567.7818509211183</v>
      </c>
      <c r="K3104" s="922">
        <v>1</v>
      </c>
      <c r="L3104" s="923">
        <v>6567.7818509211183</v>
      </c>
      <c r="M3104" s="923">
        <f t="shared" si="48"/>
        <v>703.69091259869128</v>
      </c>
    </row>
    <row r="3105" spans="2:13" ht="75">
      <c r="B3105" s="921" t="s">
        <v>987</v>
      </c>
      <c r="C3105" s="921" t="s">
        <v>985</v>
      </c>
      <c r="D3105" s="922" t="s">
        <v>986</v>
      </c>
      <c r="E3105" s="936">
        <v>1</v>
      </c>
      <c r="F3105" s="947">
        <v>44866</v>
      </c>
      <c r="G3105" s="923">
        <v>1485.0961212969503</v>
      </c>
      <c r="H3105" s="929">
        <v>8.3333333333333332E-3</v>
      </c>
      <c r="I3105" s="929">
        <v>6.6666666666666666E-2</v>
      </c>
      <c r="J3105" s="923">
        <v>1386.0897132104869</v>
      </c>
      <c r="K3105" s="922">
        <v>1</v>
      </c>
      <c r="L3105" s="923">
        <v>1386.0897132104869</v>
      </c>
      <c r="M3105" s="923">
        <f t="shared" si="48"/>
        <v>148.50961212969503</v>
      </c>
    </row>
    <row r="3106" spans="2:13" ht="75">
      <c r="B3106" s="921" t="s">
        <v>987</v>
      </c>
      <c r="C3106" s="921" t="s">
        <v>985</v>
      </c>
      <c r="D3106" s="922" t="s">
        <v>986</v>
      </c>
      <c r="E3106" s="936">
        <v>1</v>
      </c>
      <c r="F3106" s="947">
        <v>44866</v>
      </c>
      <c r="G3106" s="923">
        <v>7425.4806064847517</v>
      </c>
      <c r="H3106" s="929">
        <v>8.3333333333333332E-3</v>
      </c>
      <c r="I3106" s="929">
        <v>6.6666666666666666E-2</v>
      </c>
      <c r="J3106" s="923">
        <v>6930.4485660524351</v>
      </c>
      <c r="K3106" s="922">
        <v>1</v>
      </c>
      <c r="L3106" s="923">
        <v>6930.4485660524351</v>
      </c>
      <c r="M3106" s="923">
        <f t="shared" si="48"/>
        <v>742.54806064847526</v>
      </c>
    </row>
    <row r="3107" spans="2:13" ht="75">
      <c r="B3107" s="921" t="s">
        <v>987</v>
      </c>
      <c r="C3107" s="921" t="s">
        <v>985</v>
      </c>
      <c r="D3107" s="922" t="s">
        <v>986</v>
      </c>
      <c r="E3107" s="936">
        <v>1</v>
      </c>
      <c r="F3107" s="947">
        <v>44866</v>
      </c>
      <c r="G3107" s="923">
        <v>1485.0961212969503</v>
      </c>
      <c r="H3107" s="929">
        <v>8.3333333333333332E-3</v>
      </c>
      <c r="I3107" s="929">
        <v>6.6666666666666666E-2</v>
      </c>
      <c r="J3107" s="923">
        <v>1386.0897132104869</v>
      </c>
      <c r="K3107" s="922">
        <v>1</v>
      </c>
      <c r="L3107" s="923">
        <v>1386.0897132104869</v>
      </c>
      <c r="M3107" s="923">
        <f t="shared" si="48"/>
        <v>148.50961212969503</v>
      </c>
    </row>
    <row r="3108" spans="2:13" ht="75">
      <c r="B3108" s="921" t="s">
        <v>988</v>
      </c>
      <c r="C3108" s="921" t="s">
        <v>985</v>
      </c>
      <c r="D3108" s="922" t="s">
        <v>986</v>
      </c>
      <c r="E3108" s="936">
        <v>1</v>
      </c>
      <c r="F3108" s="947">
        <v>44866</v>
      </c>
      <c r="G3108" s="923">
        <v>4478.0330801734899</v>
      </c>
      <c r="H3108" s="929">
        <v>8.3333333333333332E-3</v>
      </c>
      <c r="I3108" s="929">
        <v>6.6666666666666666E-2</v>
      </c>
      <c r="J3108" s="923">
        <v>4179.4975414952569</v>
      </c>
      <c r="K3108" s="922">
        <v>1</v>
      </c>
      <c r="L3108" s="923">
        <v>4179.4975414952569</v>
      </c>
      <c r="M3108" s="923">
        <f t="shared" si="48"/>
        <v>447.80330801734902</v>
      </c>
    </row>
    <row r="3109" spans="2:13" ht="75">
      <c r="B3109" s="921" t="s">
        <v>988</v>
      </c>
      <c r="C3109" s="921" t="s">
        <v>985</v>
      </c>
      <c r="D3109" s="922" t="s">
        <v>986</v>
      </c>
      <c r="E3109" s="936">
        <v>1</v>
      </c>
      <c r="F3109" s="947">
        <v>44866</v>
      </c>
      <c r="G3109" s="923">
        <v>5677.506226648532</v>
      </c>
      <c r="H3109" s="929">
        <v>8.3333333333333332E-3</v>
      </c>
      <c r="I3109" s="929">
        <v>6.6666666666666666E-2</v>
      </c>
      <c r="J3109" s="923">
        <v>5299.00581153863</v>
      </c>
      <c r="K3109" s="922">
        <v>1</v>
      </c>
      <c r="L3109" s="923">
        <v>5299.00581153863</v>
      </c>
      <c r="M3109" s="923">
        <f t="shared" si="48"/>
        <v>567.75062266485327</v>
      </c>
    </row>
    <row r="3110" spans="2:13" ht="75">
      <c r="B3110" s="921" t="s">
        <v>988</v>
      </c>
      <c r="C3110" s="921" t="s">
        <v>985</v>
      </c>
      <c r="D3110" s="922" t="s">
        <v>986</v>
      </c>
      <c r="E3110" s="936">
        <v>1</v>
      </c>
      <c r="F3110" s="947">
        <v>44866</v>
      </c>
      <c r="G3110" s="923">
        <v>18951.675714305664</v>
      </c>
      <c r="H3110" s="929">
        <v>8.3333333333333332E-3</v>
      </c>
      <c r="I3110" s="929">
        <v>6.6666666666666666E-2</v>
      </c>
      <c r="J3110" s="923">
        <v>17688.230666685286</v>
      </c>
      <c r="K3110" s="922">
        <v>1</v>
      </c>
      <c r="L3110" s="923">
        <v>17688.230666685286</v>
      </c>
      <c r="M3110" s="923">
        <f t="shared" si="48"/>
        <v>1895.1675714305666</v>
      </c>
    </row>
    <row r="3111" spans="2:13" ht="75">
      <c r="B3111" s="921" t="s">
        <v>990</v>
      </c>
      <c r="C3111" s="921" t="s">
        <v>985</v>
      </c>
      <c r="D3111" s="922" t="s">
        <v>986</v>
      </c>
      <c r="E3111" s="936">
        <v>1</v>
      </c>
      <c r="F3111" s="947">
        <v>44866</v>
      </c>
      <c r="G3111" s="923">
        <v>20902.363517325921</v>
      </c>
      <c r="H3111" s="929">
        <v>8.3333333333333332E-3</v>
      </c>
      <c r="I3111" s="929">
        <v>6.6666666666666666E-2</v>
      </c>
      <c r="J3111" s="923">
        <v>19508.872616170858</v>
      </c>
      <c r="K3111" s="922">
        <v>1</v>
      </c>
      <c r="L3111" s="923">
        <v>19508.872616170858</v>
      </c>
      <c r="M3111" s="923">
        <f t="shared" si="48"/>
        <v>2090.2363517325921</v>
      </c>
    </row>
    <row r="3112" spans="2:13" ht="75">
      <c r="B3112" s="921" t="s">
        <v>988</v>
      </c>
      <c r="C3112" s="921" t="s">
        <v>985</v>
      </c>
      <c r="D3112" s="922" t="s">
        <v>986</v>
      </c>
      <c r="E3112" s="936">
        <v>1</v>
      </c>
      <c r="F3112" s="947">
        <v>44866</v>
      </c>
      <c r="G3112" s="923">
        <v>11754.836835455411</v>
      </c>
      <c r="H3112" s="929">
        <v>8.3333333333333332E-3</v>
      </c>
      <c r="I3112" s="929">
        <v>6.6666666666666666E-2</v>
      </c>
      <c r="J3112" s="923">
        <v>10971.18104642505</v>
      </c>
      <c r="K3112" s="922">
        <v>1</v>
      </c>
      <c r="L3112" s="923">
        <v>10971.18104642505</v>
      </c>
      <c r="M3112" s="923">
        <f t="shared" si="48"/>
        <v>1175.4836835455412</v>
      </c>
    </row>
    <row r="3113" spans="2:13" ht="75">
      <c r="B3113" s="921" t="s">
        <v>988</v>
      </c>
      <c r="C3113" s="921" t="s">
        <v>985</v>
      </c>
      <c r="D3113" s="922" t="s">
        <v>986</v>
      </c>
      <c r="E3113" s="936">
        <v>1</v>
      </c>
      <c r="F3113" s="947">
        <v>44866</v>
      </c>
      <c r="G3113" s="923">
        <v>20151.148860780704</v>
      </c>
      <c r="H3113" s="929">
        <v>8.3333333333333332E-3</v>
      </c>
      <c r="I3113" s="929">
        <v>6.6666666666666666E-2</v>
      </c>
      <c r="J3113" s="923">
        <v>18807.738936728656</v>
      </c>
      <c r="K3113" s="922">
        <v>1</v>
      </c>
      <c r="L3113" s="923">
        <v>18807.738936728656</v>
      </c>
      <c r="M3113" s="923">
        <f t="shared" si="48"/>
        <v>2015.1148860780704</v>
      </c>
    </row>
    <row r="3114" spans="2:13" ht="75">
      <c r="B3114" s="921" t="s">
        <v>988</v>
      </c>
      <c r="C3114" s="921" t="s">
        <v>985</v>
      </c>
      <c r="D3114" s="922" t="s">
        <v>986</v>
      </c>
      <c r="E3114" s="936">
        <v>1</v>
      </c>
      <c r="F3114" s="947">
        <v>44866</v>
      </c>
      <c r="G3114" s="923">
        <v>31426.1964376461</v>
      </c>
      <c r="H3114" s="929">
        <v>8.3333333333333332E-3</v>
      </c>
      <c r="I3114" s="929">
        <v>6.6666666666666666E-2</v>
      </c>
      <c r="J3114" s="923">
        <v>29331.11667513636</v>
      </c>
      <c r="K3114" s="922">
        <v>1</v>
      </c>
      <c r="L3114" s="923">
        <v>29331.11667513636</v>
      </c>
      <c r="M3114" s="923">
        <f t="shared" si="48"/>
        <v>3142.6196437646104</v>
      </c>
    </row>
    <row r="3115" spans="2:13" ht="75">
      <c r="B3115" s="921" t="s">
        <v>988</v>
      </c>
      <c r="C3115" s="921" t="s">
        <v>985</v>
      </c>
      <c r="D3115" s="922" t="s">
        <v>986</v>
      </c>
      <c r="E3115" s="936">
        <v>1</v>
      </c>
      <c r="F3115" s="947">
        <v>44866</v>
      </c>
      <c r="G3115" s="923">
        <v>6717.0496202602353</v>
      </c>
      <c r="H3115" s="929">
        <v>8.3333333333333332E-3</v>
      </c>
      <c r="I3115" s="929">
        <v>6.6666666666666666E-2</v>
      </c>
      <c r="J3115" s="923">
        <v>6269.2463122428862</v>
      </c>
      <c r="K3115" s="922">
        <v>1</v>
      </c>
      <c r="L3115" s="923">
        <v>6269.2463122428862</v>
      </c>
      <c r="M3115" s="923">
        <f t="shared" si="48"/>
        <v>671.70496202602362</v>
      </c>
    </row>
    <row r="3116" spans="2:13" ht="75">
      <c r="B3116" s="921" t="s">
        <v>988</v>
      </c>
      <c r="C3116" s="921" t="s">
        <v>985</v>
      </c>
      <c r="D3116" s="922" t="s">
        <v>986</v>
      </c>
      <c r="E3116" s="936">
        <v>1</v>
      </c>
      <c r="F3116" s="947">
        <v>44866</v>
      </c>
      <c r="G3116" s="923">
        <v>3278.5599336984483</v>
      </c>
      <c r="H3116" s="929">
        <v>8.3333333333333332E-3</v>
      </c>
      <c r="I3116" s="929">
        <v>6.6666666666666666E-2</v>
      </c>
      <c r="J3116" s="923">
        <v>3059.9892714518851</v>
      </c>
      <c r="K3116" s="922">
        <v>1</v>
      </c>
      <c r="L3116" s="923">
        <v>3059.9892714518851</v>
      </c>
      <c r="M3116" s="923">
        <f t="shared" si="48"/>
        <v>327.85599336984484</v>
      </c>
    </row>
    <row r="3117" spans="2:13" ht="75">
      <c r="B3117" s="921" t="s">
        <v>988</v>
      </c>
      <c r="C3117" s="921" t="s">
        <v>985</v>
      </c>
      <c r="D3117" s="922" t="s">
        <v>986</v>
      </c>
      <c r="E3117" s="936">
        <v>1</v>
      </c>
      <c r="F3117" s="947">
        <v>44866</v>
      </c>
      <c r="G3117" s="923">
        <v>5597.5413502168631</v>
      </c>
      <c r="H3117" s="929">
        <v>8.3333333333333332E-3</v>
      </c>
      <c r="I3117" s="929">
        <v>6.6666666666666666E-2</v>
      </c>
      <c r="J3117" s="923">
        <v>5224.371926869072</v>
      </c>
      <c r="K3117" s="922">
        <v>1</v>
      </c>
      <c r="L3117" s="923">
        <v>5224.371926869072</v>
      </c>
      <c r="M3117" s="923">
        <f t="shared" si="48"/>
        <v>559.75413502168635</v>
      </c>
    </row>
    <row r="3118" spans="2:13" ht="75">
      <c r="B3118" s="921" t="s">
        <v>998</v>
      </c>
      <c r="C3118" s="921" t="s">
        <v>985</v>
      </c>
      <c r="D3118" s="922" t="s">
        <v>994</v>
      </c>
      <c r="E3118" s="936">
        <v>0</v>
      </c>
      <c r="F3118" s="947">
        <v>44866</v>
      </c>
      <c r="G3118" s="923">
        <v>144.26880952380952</v>
      </c>
      <c r="H3118" s="929">
        <v>8.3333333333333332E-3</v>
      </c>
      <c r="I3118" s="929">
        <v>6.6666666666666666E-2</v>
      </c>
      <c r="J3118" s="923">
        <v>134.65088888888889</v>
      </c>
      <c r="K3118" s="922">
        <v>1</v>
      </c>
      <c r="L3118" s="923">
        <v>0</v>
      </c>
      <c r="M3118" s="923" t="str">
        <f t="shared" si="48"/>
        <v/>
      </c>
    </row>
    <row r="3119" spans="2:13" ht="75">
      <c r="B3119" s="921" t="s">
        <v>987</v>
      </c>
      <c r="C3119" s="921" t="s">
        <v>985</v>
      </c>
      <c r="D3119" s="922" t="s">
        <v>986</v>
      </c>
      <c r="E3119" s="936">
        <v>1</v>
      </c>
      <c r="F3119" s="947">
        <v>44866</v>
      </c>
      <c r="G3119" s="923">
        <v>2970.1922425939006</v>
      </c>
      <c r="H3119" s="929">
        <v>8.3333333333333332E-3</v>
      </c>
      <c r="I3119" s="929">
        <v>6.6666666666666666E-2</v>
      </c>
      <c r="J3119" s="923">
        <v>2772.1794264209739</v>
      </c>
      <c r="K3119" s="922">
        <v>1</v>
      </c>
      <c r="L3119" s="923">
        <v>2772.1794264209739</v>
      </c>
      <c r="M3119" s="923">
        <f t="shared" si="48"/>
        <v>297.01922425939006</v>
      </c>
    </row>
    <row r="3120" spans="2:13" ht="75">
      <c r="B3120" s="921" t="s">
        <v>987</v>
      </c>
      <c r="C3120" s="921" t="s">
        <v>985</v>
      </c>
      <c r="D3120" s="922" t="s">
        <v>986</v>
      </c>
      <c r="E3120" s="936">
        <v>1</v>
      </c>
      <c r="F3120" s="947">
        <v>44866</v>
      </c>
      <c r="G3120" s="923">
        <v>10395.672849078652</v>
      </c>
      <c r="H3120" s="929">
        <v>8.3333333333333332E-3</v>
      </c>
      <c r="I3120" s="929">
        <v>6.6666666666666666E-2</v>
      </c>
      <c r="J3120" s="923">
        <v>9702.6279924734081</v>
      </c>
      <c r="K3120" s="922">
        <v>1</v>
      </c>
      <c r="L3120" s="923">
        <v>9702.6279924734081</v>
      </c>
      <c r="M3120" s="923">
        <f t="shared" si="48"/>
        <v>1039.5672849078653</v>
      </c>
    </row>
    <row r="3121" spans="2:13" ht="75">
      <c r="B3121" s="921" t="s">
        <v>987</v>
      </c>
      <c r="C3121" s="921" t="s">
        <v>985</v>
      </c>
      <c r="D3121" s="922" t="s">
        <v>986</v>
      </c>
      <c r="E3121" s="936">
        <v>1</v>
      </c>
      <c r="F3121" s="947">
        <v>44866</v>
      </c>
      <c r="G3121" s="923">
        <v>2970.1922425939006</v>
      </c>
      <c r="H3121" s="929">
        <v>8.3333333333333332E-3</v>
      </c>
      <c r="I3121" s="929">
        <v>6.6666666666666666E-2</v>
      </c>
      <c r="J3121" s="923">
        <v>2772.1794264209739</v>
      </c>
      <c r="K3121" s="922">
        <v>1</v>
      </c>
      <c r="L3121" s="923">
        <v>2772.1794264209739</v>
      </c>
      <c r="M3121" s="923">
        <f t="shared" si="48"/>
        <v>297.01922425939006</v>
      </c>
    </row>
    <row r="3122" spans="2:13" ht="75">
      <c r="B3122" s="921" t="s">
        <v>988</v>
      </c>
      <c r="C3122" s="921" t="s">
        <v>985</v>
      </c>
      <c r="D3122" s="922" t="s">
        <v>986</v>
      </c>
      <c r="E3122" s="936">
        <v>1</v>
      </c>
      <c r="F3122" s="947">
        <v>44866</v>
      </c>
      <c r="G3122" s="923">
        <v>159.92975286333893</v>
      </c>
      <c r="H3122" s="929">
        <v>8.3333333333333332E-3</v>
      </c>
      <c r="I3122" s="929">
        <v>6.6666666666666666E-2</v>
      </c>
      <c r="J3122" s="923">
        <v>149.26776933911634</v>
      </c>
      <c r="K3122" s="922">
        <v>1</v>
      </c>
      <c r="L3122" s="923">
        <v>149.26776933911634</v>
      </c>
      <c r="M3122" s="923">
        <f t="shared" si="48"/>
        <v>15.992975286333895</v>
      </c>
    </row>
    <row r="3123" spans="2:13" ht="75">
      <c r="B3123" s="921" t="s">
        <v>988</v>
      </c>
      <c r="C3123" s="921" t="s">
        <v>985</v>
      </c>
      <c r="D3123" s="922" t="s">
        <v>986</v>
      </c>
      <c r="E3123" s="936">
        <v>1</v>
      </c>
      <c r="F3123" s="947">
        <v>44866</v>
      </c>
      <c r="G3123" s="923">
        <v>1439.3677757700505</v>
      </c>
      <c r="H3123" s="929">
        <v>8.3333333333333332E-3</v>
      </c>
      <c r="I3123" s="929">
        <v>6.6666666666666666E-2</v>
      </c>
      <c r="J3123" s="923">
        <v>1343.409924052047</v>
      </c>
      <c r="K3123" s="922">
        <v>1</v>
      </c>
      <c r="L3123" s="923">
        <v>1343.409924052047</v>
      </c>
      <c r="M3123" s="923">
        <f t="shared" si="48"/>
        <v>143.93677757700505</v>
      </c>
    </row>
    <row r="3124" spans="2:13" ht="75">
      <c r="B3124" s="921" t="s">
        <v>988</v>
      </c>
      <c r="C3124" s="921" t="s">
        <v>985</v>
      </c>
      <c r="D3124" s="922" t="s">
        <v>986</v>
      </c>
      <c r="E3124" s="936">
        <v>1</v>
      </c>
      <c r="F3124" s="947">
        <v>44866</v>
      </c>
      <c r="G3124" s="923">
        <v>639.71901145335573</v>
      </c>
      <c r="H3124" s="929">
        <v>8.3333333333333332E-3</v>
      </c>
      <c r="I3124" s="929">
        <v>6.6666666666666666E-2</v>
      </c>
      <c r="J3124" s="923">
        <v>597.07107735646537</v>
      </c>
      <c r="K3124" s="922">
        <v>1</v>
      </c>
      <c r="L3124" s="923">
        <v>597.07107735646537</v>
      </c>
      <c r="M3124" s="923">
        <f t="shared" si="48"/>
        <v>63.971901145335579</v>
      </c>
    </row>
    <row r="3125" spans="2:13" ht="75">
      <c r="B3125" s="921" t="s">
        <v>988</v>
      </c>
      <c r="C3125" s="921" t="s">
        <v>985</v>
      </c>
      <c r="D3125" s="922" t="s">
        <v>986</v>
      </c>
      <c r="E3125" s="936">
        <v>1</v>
      </c>
      <c r="F3125" s="947">
        <v>44866</v>
      </c>
      <c r="G3125" s="923">
        <v>79.964876431669467</v>
      </c>
      <c r="H3125" s="929">
        <v>8.3333333333333332E-3</v>
      </c>
      <c r="I3125" s="929">
        <v>6.6666666666666666E-2</v>
      </c>
      <c r="J3125" s="923">
        <v>74.633884669558171</v>
      </c>
      <c r="K3125" s="922">
        <v>1</v>
      </c>
      <c r="L3125" s="923">
        <v>74.633884669558171</v>
      </c>
      <c r="M3125" s="923">
        <f t="shared" si="48"/>
        <v>7.9964876431669474</v>
      </c>
    </row>
    <row r="3126" spans="2:13" ht="75">
      <c r="B3126" s="921" t="s">
        <v>988</v>
      </c>
      <c r="C3126" s="921" t="s">
        <v>985</v>
      </c>
      <c r="D3126" s="922" t="s">
        <v>986</v>
      </c>
      <c r="E3126" s="936">
        <v>1</v>
      </c>
      <c r="F3126" s="947">
        <v>44866</v>
      </c>
      <c r="G3126" s="923">
        <v>79.964876431669467</v>
      </c>
      <c r="H3126" s="929">
        <v>8.3333333333333332E-3</v>
      </c>
      <c r="I3126" s="929">
        <v>6.6666666666666666E-2</v>
      </c>
      <c r="J3126" s="923">
        <v>74.633884669558171</v>
      </c>
      <c r="K3126" s="922">
        <v>1</v>
      </c>
      <c r="L3126" s="923">
        <v>74.633884669558171</v>
      </c>
      <c r="M3126" s="923">
        <f t="shared" si="48"/>
        <v>7.9964876431669474</v>
      </c>
    </row>
    <row r="3127" spans="2:13" ht="75">
      <c r="B3127" s="921" t="s">
        <v>988</v>
      </c>
      <c r="C3127" s="921" t="s">
        <v>985</v>
      </c>
      <c r="D3127" s="922" t="s">
        <v>986</v>
      </c>
      <c r="E3127" s="936">
        <v>1</v>
      </c>
      <c r="F3127" s="947">
        <v>44866</v>
      </c>
      <c r="G3127" s="923">
        <v>1679.2624050650588</v>
      </c>
      <c r="H3127" s="929">
        <v>8.3333333333333332E-3</v>
      </c>
      <c r="I3127" s="929">
        <v>6.6666666666666666E-2</v>
      </c>
      <c r="J3127" s="923">
        <v>1567.3115780607216</v>
      </c>
      <c r="K3127" s="922">
        <v>1</v>
      </c>
      <c r="L3127" s="923">
        <v>1567.3115780607216</v>
      </c>
      <c r="M3127" s="923">
        <f t="shared" si="48"/>
        <v>167.92624050650591</v>
      </c>
    </row>
    <row r="3128" spans="2:13" ht="75">
      <c r="B3128" s="921" t="s">
        <v>988</v>
      </c>
      <c r="C3128" s="921" t="s">
        <v>985</v>
      </c>
      <c r="D3128" s="922" t="s">
        <v>986</v>
      </c>
      <c r="E3128" s="936">
        <v>1</v>
      </c>
      <c r="F3128" s="947">
        <v>44866</v>
      </c>
      <c r="G3128" s="923">
        <v>479.7892585900168</v>
      </c>
      <c r="H3128" s="929">
        <v>8.3333333333333332E-3</v>
      </c>
      <c r="I3128" s="929">
        <v>6.6666666666666666E-2</v>
      </c>
      <c r="J3128" s="923">
        <v>447.80330801734902</v>
      </c>
      <c r="K3128" s="922">
        <v>1</v>
      </c>
      <c r="L3128" s="923">
        <v>447.80330801734902</v>
      </c>
      <c r="M3128" s="923">
        <f t="shared" si="48"/>
        <v>47.978925859001684</v>
      </c>
    </row>
    <row r="3129" spans="2:13" ht="75">
      <c r="B3129" s="921" t="s">
        <v>988</v>
      </c>
      <c r="C3129" s="921" t="s">
        <v>985</v>
      </c>
      <c r="D3129" s="922" t="s">
        <v>986</v>
      </c>
      <c r="E3129" s="936">
        <v>1</v>
      </c>
      <c r="F3129" s="947">
        <v>44866</v>
      </c>
      <c r="G3129" s="923">
        <v>639.71901145335573</v>
      </c>
      <c r="H3129" s="929">
        <v>8.3333333333333332E-3</v>
      </c>
      <c r="I3129" s="929">
        <v>6.6666666666666666E-2</v>
      </c>
      <c r="J3129" s="923">
        <v>597.07107735646537</v>
      </c>
      <c r="K3129" s="922">
        <v>1</v>
      </c>
      <c r="L3129" s="923">
        <v>597.07107735646537</v>
      </c>
      <c r="M3129" s="923">
        <f t="shared" si="48"/>
        <v>63.971901145335579</v>
      </c>
    </row>
    <row r="3130" spans="2:13" ht="75">
      <c r="B3130" s="921" t="s">
        <v>988</v>
      </c>
      <c r="C3130" s="921" t="s">
        <v>985</v>
      </c>
      <c r="D3130" s="922" t="s">
        <v>986</v>
      </c>
      <c r="E3130" s="936">
        <v>1</v>
      </c>
      <c r="F3130" s="947">
        <v>44866</v>
      </c>
      <c r="G3130" s="923">
        <v>239.8946292950084</v>
      </c>
      <c r="H3130" s="929">
        <v>8.3333333333333332E-3</v>
      </c>
      <c r="I3130" s="929">
        <v>6.6666666666666666E-2</v>
      </c>
      <c r="J3130" s="923">
        <v>223.90165400867451</v>
      </c>
      <c r="K3130" s="922">
        <v>1</v>
      </c>
      <c r="L3130" s="923">
        <v>223.90165400867451</v>
      </c>
      <c r="M3130" s="923">
        <f t="shared" si="48"/>
        <v>23.989462929500842</v>
      </c>
    </row>
    <row r="3131" spans="2:13" ht="75">
      <c r="B3131" s="921" t="s">
        <v>984</v>
      </c>
      <c r="C3131" s="921" t="s">
        <v>985</v>
      </c>
      <c r="D3131" s="922" t="s">
        <v>986</v>
      </c>
      <c r="E3131" s="936">
        <v>1</v>
      </c>
      <c r="F3131" s="947">
        <v>44866</v>
      </c>
      <c r="G3131" s="923">
        <v>456.60349305277197</v>
      </c>
      <c r="H3131" s="929">
        <v>8.3333333333333332E-3</v>
      </c>
      <c r="I3131" s="929">
        <v>6.6666666666666666E-2</v>
      </c>
      <c r="J3131" s="923">
        <v>426.16326018258718</v>
      </c>
      <c r="K3131" s="922">
        <v>1</v>
      </c>
      <c r="L3131" s="923">
        <v>426.16326018258718</v>
      </c>
      <c r="M3131" s="923">
        <f t="shared" si="48"/>
        <v>45.660349305277201</v>
      </c>
    </row>
    <row r="3132" spans="2:13" ht="75">
      <c r="B3132" s="921" t="s">
        <v>987</v>
      </c>
      <c r="C3132" s="921" t="s">
        <v>985</v>
      </c>
      <c r="D3132" s="922" t="s">
        <v>986</v>
      </c>
      <c r="E3132" s="936">
        <v>1</v>
      </c>
      <c r="F3132" s="947">
        <v>44866</v>
      </c>
      <c r="G3132" s="923">
        <v>22276.441819454256</v>
      </c>
      <c r="H3132" s="929">
        <v>8.3333333333333332E-3</v>
      </c>
      <c r="I3132" s="929">
        <v>6.6666666666666666E-2</v>
      </c>
      <c r="J3132" s="923">
        <v>20791.345698157307</v>
      </c>
      <c r="K3132" s="922">
        <v>1</v>
      </c>
      <c r="L3132" s="923">
        <v>20791.345698157307</v>
      </c>
      <c r="M3132" s="923">
        <f t="shared" si="48"/>
        <v>2227.6441819454258</v>
      </c>
    </row>
    <row r="3133" spans="2:13" ht="75">
      <c r="B3133" s="921" t="s">
        <v>987</v>
      </c>
      <c r="C3133" s="921" t="s">
        <v>985</v>
      </c>
      <c r="D3133" s="922" t="s">
        <v>986</v>
      </c>
      <c r="E3133" s="936">
        <v>1</v>
      </c>
      <c r="F3133" s="947">
        <v>44866</v>
      </c>
      <c r="G3133" s="923">
        <v>41582.691396314607</v>
      </c>
      <c r="H3133" s="929">
        <v>8.3333333333333332E-3</v>
      </c>
      <c r="I3133" s="929">
        <v>6.6666666666666666E-2</v>
      </c>
      <c r="J3133" s="923">
        <v>38810.511969893632</v>
      </c>
      <c r="K3133" s="922">
        <v>1</v>
      </c>
      <c r="L3133" s="923">
        <v>38810.511969893632</v>
      </c>
      <c r="M3133" s="923">
        <f t="shared" si="48"/>
        <v>4158.2691396314613</v>
      </c>
    </row>
    <row r="3134" spans="2:13" ht="75">
      <c r="B3134" s="921" t="s">
        <v>987</v>
      </c>
      <c r="C3134" s="921" t="s">
        <v>985</v>
      </c>
      <c r="D3134" s="922" t="s">
        <v>986</v>
      </c>
      <c r="E3134" s="936">
        <v>1</v>
      </c>
      <c r="F3134" s="947">
        <v>44866</v>
      </c>
      <c r="G3134" s="923">
        <v>28216.826304642054</v>
      </c>
      <c r="H3134" s="929">
        <v>8.3333333333333332E-3</v>
      </c>
      <c r="I3134" s="929">
        <v>6.6666666666666666E-2</v>
      </c>
      <c r="J3134" s="923">
        <v>26335.704550999249</v>
      </c>
      <c r="K3134" s="922">
        <v>1</v>
      </c>
      <c r="L3134" s="923">
        <v>26335.704550999249</v>
      </c>
      <c r="M3134" s="923">
        <f t="shared" si="48"/>
        <v>2821.6826304642054</v>
      </c>
    </row>
    <row r="3135" spans="2:13" ht="75">
      <c r="B3135" s="921" t="s">
        <v>990</v>
      </c>
      <c r="C3135" s="921" t="s">
        <v>985</v>
      </c>
      <c r="D3135" s="922" t="s">
        <v>986</v>
      </c>
      <c r="E3135" s="936">
        <v>1</v>
      </c>
      <c r="F3135" s="947">
        <v>44866</v>
      </c>
      <c r="G3135" s="923">
        <v>4180.4727034651842</v>
      </c>
      <c r="H3135" s="929">
        <v>8.3333333333333332E-3</v>
      </c>
      <c r="I3135" s="929">
        <v>6.6666666666666666E-2</v>
      </c>
      <c r="J3135" s="923">
        <v>3901.7745232341717</v>
      </c>
      <c r="K3135" s="922">
        <v>1</v>
      </c>
      <c r="L3135" s="923">
        <v>3901.7745232341717</v>
      </c>
      <c r="M3135" s="923">
        <f t="shared" si="48"/>
        <v>418.04727034651842</v>
      </c>
    </row>
    <row r="3136" spans="2:13" ht="75">
      <c r="B3136" s="921" t="s">
        <v>991</v>
      </c>
      <c r="C3136" s="921" t="s">
        <v>985</v>
      </c>
      <c r="D3136" s="922" t="s">
        <v>986</v>
      </c>
      <c r="E3136" s="936">
        <v>1</v>
      </c>
      <c r="F3136" s="947">
        <v>44866</v>
      </c>
      <c r="G3136" s="923">
        <v>3671.3612929430783</v>
      </c>
      <c r="H3136" s="929">
        <v>8.3333333333333332E-3</v>
      </c>
      <c r="I3136" s="929">
        <v>6.6666666666666666E-2</v>
      </c>
      <c r="J3136" s="923">
        <v>3426.60387341354</v>
      </c>
      <c r="K3136" s="922">
        <v>1</v>
      </c>
      <c r="L3136" s="923">
        <v>3426.60387341354</v>
      </c>
      <c r="M3136" s="923">
        <f t="shared" si="48"/>
        <v>367.13612929430786</v>
      </c>
    </row>
    <row r="3137" spans="2:13" ht="75">
      <c r="B3137" s="921" t="s">
        <v>988</v>
      </c>
      <c r="C3137" s="921" t="s">
        <v>985</v>
      </c>
      <c r="D3137" s="922" t="s">
        <v>986</v>
      </c>
      <c r="E3137" s="936">
        <v>1</v>
      </c>
      <c r="F3137" s="947">
        <v>44866</v>
      </c>
      <c r="G3137" s="923">
        <v>2878.7355515401009</v>
      </c>
      <c r="H3137" s="929">
        <v>8.3333333333333332E-3</v>
      </c>
      <c r="I3137" s="929">
        <v>6.6666666666666666E-2</v>
      </c>
      <c r="J3137" s="923">
        <v>2686.819848104094</v>
      </c>
      <c r="K3137" s="922">
        <v>1</v>
      </c>
      <c r="L3137" s="923">
        <v>2686.819848104094</v>
      </c>
      <c r="M3137" s="923">
        <f t="shared" si="48"/>
        <v>287.87355515401009</v>
      </c>
    </row>
    <row r="3138" spans="2:13" ht="75">
      <c r="B3138" s="921" t="s">
        <v>988</v>
      </c>
      <c r="C3138" s="921" t="s">
        <v>985</v>
      </c>
      <c r="D3138" s="922" t="s">
        <v>986</v>
      </c>
      <c r="E3138" s="936">
        <v>1</v>
      </c>
      <c r="F3138" s="947">
        <v>44866</v>
      </c>
      <c r="G3138" s="923">
        <v>1999.1219107917366</v>
      </c>
      <c r="H3138" s="929">
        <v>8.3333333333333332E-3</v>
      </c>
      <c r="I3138" s="929">
        <v>6.6666666666666666E-2</v>
      </c>
      <c r="J3138" s="923">
        <v>1865.8471167389541</v>
      </c>
      <c r="K3138" s="922">
        <v>1</v>
      </c>
      <c r="L3138" s="923">
        <v>1865.8471167389541</v>
      </c>
      <c r="M3138" s="923">
        <f t="shared" si="48"/>
        <v>199.91219107917368</v>
      </c>
    </row>
    <row r="3139" spans="2:13" ht="75">
      <c r="B3139" s="921" t="s">
        <v>988</v>
      </c>
      <c r="C3139" s="921" t="s">
        <v>985</v>
      </c>
      <c r="D3139" s="922" t="s">
        <v>986</v>
      </c>
      <c r="E3139" s="936">
        <v>1</v>
      </c>
      <c r="F3139" s="947">
        <v>44866</v>
      </c>
      <c r="G3139" s="923">
        <v>1839.1921579283978</v>
      </c>
      <c r="H3139" s="929">
        <v>8.3333333333333332E-3</v>
      </c>
      <c r="I3139" s="929">
        <v>6.6666666666666666E-2</v>
      </c>
      <c r="J3139" s="923">
        <v>1716.5793473998381</v>
      </c>
      <c r="K3139" s="922">
        <v>1</v>
      </c>
      <c r="L3139" s="923">
        <v>1716.5793473998381</v>
      </c>
      <c r="M3139" s="923">
        <f t="shared" si="48"/>
        <v>183.91921579283979</v>
      </c>
    </row>
    <row r="3140" spans="2:13" ht="75">
      <c r="B3140" s="921" t="s">
        <v>988</v>
      </c>
      <c r="C3140" s="921" t="s">
        <v>985</v>
      </c>
      <c r="D3140" s="922" t="s">
        <v>986</v>
      </c>
      <c r="E3140" s="936">
        <v>1</v>
      </c>
      <c r="F3140" s="947">
        <v>44866</v>
      </c>
      <c r="G3140" s="923">
        <v>239.8946292950084</v>
      </c>
      <c r="H3140" s="929">
        <v>8.3333333333333332E-3</v>
      </c>
      <c r="I3140" s="929">
        <v>6.6666666666666666E-2</v>
      </c>
      <c r="J3140" s="923">
        <v>223.90165400867451</v>
      </c>
      <c r="K3140" s="922">
        <v>1</v>
      </c>
      <c r="L3140" s="923">
        <v>223.90165400867451</v>
      </c>
      <c r="M3140" s="923">
        <f t="shared" si="48"/>
        <v>23.989462929500842</v>
      </c>
    </row>
    <row r="3141" spans="2:13" ht="75">
      <c r="B3141" s="921" t="s">
        <v>988</v>
      </c>
      <c r="C3141" s="921" t="s">
        <v>985</v>
      </c>
      <c r="D3141" s="922" t="s">
        <v>986</v>
      </c>
      <c r="E3141" s="936">
        <v>1</v>
      </c>
      <c r="F3141" s="947">
        <v>44866</v>
      </c>
      <c r="G3141" s="923">
        <v>79.964876431669467</v>
      </c>
      <c r="H3141" s="929">
        <v>8.3333333333333332E-3</v>
      </c>
      <c r="I3141" s="929">
        <v>6.6666666666666666E-2</v>
      </c>
      <c r="J3141" s="923">
        <v>74.633884669558171</v>
      </c>
      <c r="K3141" s="922">
        <v>1</v>
      </c>
      <c r="L3141" s="923">
        <v>74.633884669558171</v>
      </c>
      <c r="M3141" s="923">
        <f t="shared" si="48"/>
        <v>7.9964876431669474</v>
      </c>
    </row>
    <row r="3142" spans="2:13" ht="75">
      <c r="B3142" s="921" t="s">
        <v>984</v>
      </c>
      <c r="C3142" s="921" t="s">
        <v>985</v>
      </c>
      <c r="D3142" s="922" t="s">
        <v>986</v>
      </c>
      <c r="E3142" s="936">
        <v>1</v>
      </c>
      <c r="F3142" s="947">
        <v>44866</v>
      </c>
      <c r="G3142" s="923">
        <v>456.60349305277197</v>
      </c>
      <c r="H3142" s="929">
        <v>8.3333333333333332E-3</v>
      </c>
      <c r="I3142" s="929">
        <v>6.6666666666666666E-2</v>
      </c>
      <c r="J3142" s="923">
        <v>426.16326018258718</v>
      </c>
      <c r="K3142" s="922">
        <v>1</v>
      </c>
      <c r="L3142" s="923">
        <v>426.16326018258718</v>
      </c>
      <c r="M3142" s="923">
        <f t="shared" si="48"/>
        <v>45.660349305277201</v>
      </c>
    </row>
    <row r="3143" spans="2:13" ht="75">
      <c r="B3143" s="921" t="s">
        <v>988</v>
      </c>
      <c r="C3143" s="921" t="s">
        <v>985</v>
      </c>
      <c r="D3143" s="922" t="s">
        <v>986</v>
      </c>
      <c r="E3143" s="936">
        <v>1</v>
      </c>
      <c r="F3143" s="947">
        <v>44866</v>
      </c>
      <c r="G3143" s="923">
        <v>3838.3140687201344</v>
      </c>
      <c r="H3143" s="929">
        <v>8.3333333333333332E-3</v>
      </c>
      <c r="I3143" s="929">
        <v>6.6666666666666666E-2</v>
      </c>
      <c r="J3143" s="923">
        <v>3582.4264641387922</v>
      </c>
      <c r="K3143" s="922">
        <v>1</v>
      </c>
      <c r="L3143" s="923">
        <v>3582.4264641387922</v>
      </c>
      <c r="M3143" s="923">
        <f t="shared" si="48"/>
        <v>383.83140687201347</v>
      </c>
    </row>
    <row r="3144" spans="2:13" ht="75">
      <c r="B3144" s="921" t="s">
        <v>988</v>
      </c>
      <c r="C3144" s="921" t="s">
        <v>985</v>
      </c>
      <c r="D3144" s="922" t="s">
        <v>986</v>
      </c>
      <c r="E3144" s="936">
        <v>1</v>
      </c>
      <c r="F3144" s="947">
        <v>44866</v>
      </c>
      <c r="G3144" s="923">
        <v>1039.5433936117031</v>
      </c>
      <c r="H3144" s="929">
        <v>8.3333333333333332E-3</v>
      </c>
      <c r="I3144" s="929">
        <v>6.6666666666666666E-2</v>
      </c>
      <c r="J3144" s="923">
        <v>970.24050070425619</v>
      </c>
      <c r="K3144" s="922">
        <v>1</v>
      </c>
      <c r="L3144" s="923">
        <v>970.24050070425619</v>
      </c>
      <c r="M3144" s="923">
        <f t="shared" si="48"/>
        <v>103.95433936117031</v>
      </c>
    </row>
    <row r="3145" spans="2:13" ht="75">
      <c r="B3145" s="921" t="s">
        <v>988</v>
      </c>
      <c r="C3145" s="921" t="s">
        <v>985</v>
      </c>
      <c r="D3145" s="922" t="s">
        <v>986</v>
      </c>
      <c r="E3145" s="936">
        <v>1</v>
      </c>
      <c r="F3145" s="947">
        <v>44866</v>
      </c>
      <c r="G3145" s="923">
        <v>7596.663261008599</v>
      </c>
      <c r="H3145" s="929">
        <v>8.3333333333333332E-3</v>
      </c>
      <c r="I3145" s="929">
        <v>6.6666666666666666E-2</v>
      </c>
      <c r="J3145" s="923">
        <v>7090.2190436080255</v>
      </c>
      <c r="K3145" s="922">
        <v>1</v>
      </c>
      <c r="L3145" s="923">
        <v>7090.2190436080255</v>
      </c>
      <c r="M3145" s="923">
        <f t="shared" si="48"/>
        <v>759.66632610085992</v>
      </c>
    </row>
    <row r="3146" spans="2:13" ht="75">
      <c r="B3146" s="921" t="s">
        <v>987</v>
      </c>
      <c r="C3146" s="921" t="s">
        <v>985</v>
      </c>
      <c r="D3146" s="922" t="s">
        <v>986</v>
      </c>
      <c r="E3146" s="936">
        <v>1</v>
      </c>
      <c r="F3146" s="947">
        <v>44866</v>
      </c>
      <c r="G3146" s="923">
        <v>1485.0961212969503</v>
      </c>
      <c r="H3146" s="929">
        <v>8.3333333333333332E-3</v>
      </c>
      <c r="I3146" s="929">
        <v>6.6666666666666666E-2</v>
      </c>
      <c r="J3146" s="923">
        <v>1386.0897132104869</v>
      </c>
      <c r="K3146" s="922">
        <v>1</v>
      </c>
      <c r="L3146" s="923">
        <v>1386.0897132104869</v>
      </c>
      <c r="M3146" s="923">
        <f t="shared" si="48"/>
        <v>148.50961212969503</v>
      </c>
    </row>
    <row r="3147" spans="2:13" ht="75">
      <c r="B3147" s="921" t="s">
        <v>991</v>
      </c>
      <c r="C3147" s="921" t="s">
        <v>985</v>
      </c>
      <c r="D3147" s="922" t="s">
        <v>986</v>
      </c>
      <c r="E3147" s="936">
        <v>1</v>
      </c>
      <c r="F3147" s="947">
        <v>44866</v>
      </c>
      <c r="G3147" s="923">
        <v>3671.3612929430783</v>
      </c>
      <c r="H3147" s="929">
        <v>8.3333333333333332E-3</v>
      </c>
      <c r="I3147" s="929">
        <v>6.6666666666666666E-2</v>
      </c>
      <c r="J3147" s="923">
        <v>3426.60387341354</v>
      </c>
      <c r="K3147" s="922">
        <v>1</v>
      </c>
      <c r="L3147" s="923">
        <v>3426.60387341354</v>
      </c>
      <c r="M3147" s="923">
        <f t="shared" ref="M3147:M3210" si="49">IF(L3147=0,"",IF(I3147=100%,0,(H3147*12)*(G3147*E3147*K3147)))</f>
        <v>367.13612929430786</v>
      </c>
    </row>
    <row r="3148" spans="2:13" ht="75">
      <c r="B3148" s="921" t="s">
        <v>991</v>
      </c>
      <c r="C3148" s="921" t="s">
        <v>985</v>
      </c>
      <c r="D3148" s="922" t="s">
        <v>986</v>
      </c>
      <c r="E3148" s="936">
        <v>1</v>
      </c>
      <c r="F3148" s="947">
        <v>44866</v>
      </c>
      <c r="G3148" s="923">
        <v>3671.3612929430783</v>
      </c>
      <c r="H3148" s="929">
        <v>8.3333333333333332E-3</v>
      </c>
      <c r="I3148" s="929">
        <v>6.6666666666666666E-2</v>
      </c>
      <c r="J3148" s="923">
        <v>3426.60387341354</v>
      </c>
      <c r="K3148" s="922">
        <v>1</v>
      </c>
      <c r="L3148" s="923">
        <v>3426.60387341354</v>
      </c>
      <c r="M3148" s="923">
        <f t="shared" si="49"/>
        <v>367.13612929430786</v>
      </c>
    </row>
    <row r="3149" spans="2:13" ht="75">
      <c r="B3149" s="921" t="s">
        <v>988</v>
      </c>
      <c r="C3149" s="921" t="s">
        <v>985</v>
      </c>
      <c r="D3149" s="922" t="s">
        <v>986</v>
      </c>
      <c r="E3149" s="936">
        <v>1</v>
      </c>
      <c r="F3149" s="947">
        <v>44866</v>
      </c>
      <c r="G3149" s="923">
        <v>16712.659174218919</v>
      </c>
      <c r="H3149" s="929">
        <v>8.3333333333333332E-3</v>
      </c>
      <c r="I3149" s="929">
        <v>6.6666666666666666E-2</v>
      </c>
      <c r="J3149" s="923">
        <v>15598.481895937657</v>
      </c>
      <c r="K3149" s="922">
        <v>1</v>
      </c>
      <c r="L3149" s="923">
        <v>15598.481895937657</v>
      </c>
      <c r="M3149" s="923">
        <f t="shared" si="49"/>
        <v>1671.265917421892</v>
      </c>
    </row>
    <row r="3150" spans="2:13" ht="75">
      <c r="B3150" s="921" t="s">
        <v>988</v>
      </c>
      <c r="C3150" s="921" t="s">
        <v>985</v>
      </c>
      <c r="D3150" s="922" t="s">
        <v>986</v>
      </c>
      <c r="E3150" s="936">
        <v>1</v>
      </c>
      <c r="F3150" s="947">
        <v>44866</v>
      </c>
      <c r="G3150" s="923">
        <v>20391.043490075714</v>
      </c>
      <c r="H3150" s="929">
        <v>8.3333333333333332E-3</v>
      </c>
      <c r="I3150" s="929">
        <v>6.6666666666666666E-2</v>
      </c>
      <c r="J3150" s="923">
        <v>19031.640590737334</v>
      </c>
      <c r="K3150" s="922">
        <v>1</v>
      </c>
      <c r="L3150" s="923">
        <v>19031.640590737334</v>
      </c>
      <c r="M3150" s="923">
        <f t="shared" si="49"/>
        <v>2039.1043490075715</v>
      </c>
    </row>
    <row r="3151" spans="2:13" ht="75">
      <c r="B3151" s="921" t="s">
        <v>988</v>
      </c>
      <c r="C3151" s="921" t="s">
        <v>985</v>
      </c>
      <c r="D3151" s="922" t="s">
        <v>986</v>
      </c>
      <c r="E3151" s="936">
        <v>1</v>
      </c>
      <c r="F3151" s="947">
        <v>44866</v>
      </c>
      <c r="G3151" s="923">
        <v>5997.3657323752104</v>
      </c>
      <c r="H3151" s="929">
        <v>8.3333333333333332E-3</v>
      </c>
      <c r="I3151" s="929">
        <v>6.6666666666666666E-2</v>
      </c>
      <c r="J3151" s="923">
        <v>5597.5413502168631</v>
      </c>
      <c r="K3151" s="922">
        <v>1</v>
      </c>
      <c r="L3151" s="923">
        <v>5597.5413502168631</v>
      </c>
      <c r="M3151" s="923">
        <f t="shared" si="49"/>
        <v>599.73657323752104</v>
      </c>
    </row>
    <row r="3152" spans="2:13" ht="75">
      <c r="B3152" s="921" t="s">
        <v>988</v>
      </c>
      <c r="C3152" s="921" t="s">
        <v>985</v>
      </c>
      <c r="D3152" s="922" t="s">
        <v>986</v>
      </c>
      <c r="E3152" s="936">
        <v>1</v>
      </c>
      <c r="F3152" s="947">
        <v>44866</v>
      </c>
      <c r="G3152" s="923">
        <v>79.964876431669467</v>
      </c>
      <c r="H3152" s="929">
        <v>8.3333333333333332E-3</v>
      </c>
      <c r="I3152" s="929">
        <v>6.6666666666666666E-2</v>
      </c>
      <c r="J3152" s="923">
        <v>74.633884669558171</v>
      </c>
      <c r="K3152" s="922">
        <v>1</v>
      </c>
      <c r="L3152" s="923">
        <v>74.633884669558171</v>
      </c>
      <c r="M3152" s="923">
        <f t="shared" si="49"/>
        <v>7.9964876431669474</v>
      </c>
    </row>
    <row r="3153" spans="2:13" ht="75">
      <c r="B3153" s="921" t="s">
        <v>988</v>
      </c>
      <c r="C3153" s="921" t="s">
        <v>985</v>
      </c>
      <c r="D3153" s="922" t="s">
        <v>986</v>
      </c>
      <c r="E3153" s="936">
        <v>1</v>
      </c>
      <c r="F3153" s="947">
        <v>44866</v>
      </c>
      <c r="G3153" s="923">
        <v>2318.9814165184143</v>
      </c>
      <c r="H3153" s="929">
        <v>8.3333333333333332E-3</v>
      </c>
      <c r="I3153" s="929">
        <v>6.6666666666666666E-2</v>
      </c>
      <c r="J3153" s="923">
        <v>2164.3826554171869</v>
      </c>
      <c r="K3153" s="922">
        <v>1</v>
      </c>
      <c r="L3153" s="923">
        <v>2164.3826554171869</v>
      </c>
      <c r="M3153" s="923">
        <f t="shared" si="49"/>
        <v>231.89814165184146</v>
      </c>
    </row>
    <row r="3154" spans="2:13" ht="75">
      <c r="B3154" s="921" t="s">
        <v>988</v>
      </c>
      <c r="C3154" s="921" t="s">
        <v>985</v>
      </c>
      <c r="D3154" s="922" t="s">
        <v>986</v>
      </c>
      <c r="E3154" s="936">
        <v>1</v>
      </c>
      <c r="F3154" s="947">
        <v>44866</v>
      </c>
      <c r="G3154" s="923">
        <v>3918.2789451518038</v>
      </c>
      <c r="H3154" s="929">
        <v>8.3333333333333332E-3</v>
      </c>
      <c r="I3154" s="929">
        <v>6.6666666666666666E-2</v>
      </c>
      <c r="J3154" s="923">
        <v>3657.0603488083502</v>
      </c>
      <c r="K3154" s="922">
        <v>1</v>
      </c>
      <c r="L3154" s="923">
        <v>3657.0603488083502</v>
      </c>
      <c r="M3154" s="923">
        <f t="shared" si="49"/>
        <v>391.82789451518039</v>
      </c>
    </row>
    <row r="3155" spans="2:13" ht="75">
      <c r="B3155" s="921" t="s">
        <v>988</v>
      </c>
      <c r="C3155" s="921" t="s">
        <v>985</v>
      </c>
      <c r="D3155" s="922" t="s">
        <v>986</v>
      </c>
      <c r="E3155" s="936">
        <v>1</v>
      </c>
      <c r="F3155" s="947">
        <v>44866</v>
      </c>
      <c r="G3155" s="923">
        <v>2798.7706751084315</v>
      </c>
      <c r="H3155" s="929">
        <v>8.3333333333333332E-3</v>
      </c>
      <c r="I3155" s="929">
        <v>6.6666666666666666E-2</v>
      </c>
      <c r="J3155" s="923">
        <v>2612.185963434536</v>
      </c>
      <c r="K3155" s="922">
        <v>1</v>
      </c>
      <c r="L3155" s="923">
        <v>2612.185963434536</v>
      </c>
      <c r="M3155" s="923">
        <f t="shared" si="49"/>
        <v>279.87706751084318</v>
      </c>
    </row>
    <row r="3156" spans="2:13" ht="75">
      <c r="B3156" s="921" t="s">
        <v>988</v>
      </c>
      <c r="C3156" s="921" t="s">
        <v>985</v>
      </c>
      <c r="D3156" s="922" t="s">
        <v>986</v>
      </c>
      <c r="E3156" s="936">
        <v>1</v>
      </c>
      <c r="F3156" s="947">
        <v>44866</v>
      </c>
      <c r="G3156" s="923">
        <v>79.964876431669467</v>
      </c>
      <c r="H3156" s="929">
        <v>8.3333333333333332E-3</v>
      </c>
      <c r="I3156" s="929">
        <v>6.6666666666666666E-2</v>
      </c>
      <c r="J3156" s="923">
        <v>74.633884669558171</v>
      </c>
      <c r="K3156" s="922">
        <v>1</v>
      </c>
      <c r="L3156" s="923">
        <v>74.633884669558171</v>
      </c>
      <c r="M3156" s="923">
        <f t="shared" si="49"/>
        <v>7.9964876431669474</v>
      </c>
    </row>
    <row r="3157" spans="2:13" ht="75">
      <c r="B3157" s="921" t="s">
        <v>988</v>
      </c>
      <c r="C3157" s="921" t="s">
        <v>985</v>
      </c>
      <c r="D3157" s="922" t="s">
        <v>986</v>
      </c>
      <c r="E3157" s="936">
        <v>1</v>
      </c>
      <c r="F3157" s="947">
        <v>44866</v>
      </c>
      <c r="G3157" s="923">
        <v>79.964876431669467</v>
      </c>
      <c r="H3157" s="929">
        <v>8.3333333333333332E-3</v>
      </c>
      <c r="I3157" s="929">
        <v>6.6666666666666666E-2</v>
      </c>
      <c r="J3157" s="923">
        <v>74.633884669558171</v>
      </c>
      <c r="K3157" s="922">
        <v>1</v>
      </c>
      <c r="L3157" s="923">
        <v>74.633884669558171</v>
      </c>
      <c r="M3157" s="923">
        <f t="shared" si="49"/>
        <v>7.9964876431669474</v>
      </c>
    </row>
    <row r="3158" spans="2:13" ht="75">
      <c r="B3158" s="921" t="s">
        <v>988</v>
      </c>
      <c r="C3158" s="921" t="s">
        <v>985</v>
      </c>
      <c r="D3158" s="922" t="s">
        <v>986</v>
      </c>
      <c r="E3158" s="936">
        <v>1</v>
      </c>
      <c r="F3158" s="947">
        <v>44866</v>
      </c>
      <c r="G3158" s="923">
        <v>20471.008366507383</v>
      </c>
      <c r="H3158" s="929">
        <v>8.3333333333333332E-3</v>
      </c>
      <c r="I3158" s="929">
        <v>6.6666666666666666E-2</v>
      </c>
      <c r="J3158" s="923">
        <v>19106.274475406892</v>
      </c>
      <c r="K3158" s="922">
        <v>1</v>
      </c>
      <c r="L3158" s="923">
        <v>19106.274475406892</v>
      </c>
      <c r="M3158" s="923">
        <f t="shared" si="49"/>
        <v>2047.1008366507385</v>
      </c>
    </row>
    <row r="3159" spans="2:13" ht="75">
      <c r="B3159" s="921" t="s">
        <v>988</v>
      </c>
      <c r="C3159" s="921" t="s">
        <v>985</v>
      </c>
      <c r="D3159" s="922" t="s">
        <v>986</v>
      </c>
      <c r="E3159" s="936">
        <v>1</v>
      </c>
      <c r="F3159" s="947">
        <v>44866</v>
      </c>
      <c r="G3159" s="923">
        <v>9195.9607896419893</v>
      </c>
      <c r="H3159" s="929">
        <v>8.3333333333333332E-3</v>
      </c>
      <c r="I3159" s="929">
        <v>6.6666666666666666E-2</v>
      </c>
      <c r="J3159" s="923">
        <v>8582.8967369991897</v>
      </c>
      <c r="K3159" s="922">
        <v>1</v>
      </c>
      <c r="L3159" s="923">
        <v>8582.8967369991897</v>
      </c>
      <c r="M3159" s="923">
        <f t="shared" si="49"/>
        <v>919.59607896419902</v>
      </c>
    </row>
    <row r="3160" spans="2:13" ht="75">
      <c r="B3160" s="921" t="s">
        <v>988</v>
      </c>
      <c r="C3160" s="921" t="s">
        <v>985</v>
      </c>
      <c r="D3160" s="922" t="s">
        <v>986</v>
      </c>
      <c r="E3160" s="936">
        <v>1</v>
      </c>
      <c r="F3160" s="947">
        <v>44866</v>
      </c>
      <c r="G3160" s="923">
        <v>6956.9442495552439</v>
      </c>
      <c r="H3160" s="929">
        <v>8.3333333333333332E-3</v>
      </c>
      <c r="I3160" s="929">
        <v>6.6666666666666666E-2</v>
      </c>
      <c r="J3160" s="923">
        <v>6493.1479662515612</v>
      </c>
      <c r="K3160" s="922">
        <v>1</v>
      </c>
      <c r="L3160" s="923">
        <v>6493.1479662515612</v>
      </c>
      <c r="M3160" s="923">
        <f t="shared" si="49"/>
        <v>695.69442495552448</v>
      </c>
    </row>
    <row r="3161" spans="2:13" ht="75">
      <c r="B3161" s="921" t="s">
        <v>1000</v>
      </c>
      <c r="C3161" s="921" t="s">
        <v>985</v>
      </c>
      <c r="D3161" s="922" t="s">
        <v>994</v>
      </c>
      <c r="E3161" s="936">
        <v>0</v>
      </c>
      <c r="F3161" s="947">
        <v>44866</v>
      </c>
      <c r="G3161" s="923">
        <v>72.383508962520366</v>
      </c>
      <c r="H3161" s="929">
        <v>8.3333333333333332E-3</v>
      </c>
      <c r="I3161" s="929">
        <v>6.6666666666666666E-2</v>
      </c>
      <c r="J3161" s="923">
        <v>67.557941698352337</v>
      </c>
      <c r="K3161" s="922">
        <v>1</v>
      </c>
      <c r="L3161" s="923">
        <v>0</v>
      </c>
      <c r="M3161" s="923" t="str">
        <f t="shared" si="49"/>
        <v/>
      </c>
    </row>
    <row r="3162" spans="2:13" ht="75">
      <c r="B3162" s="921" t="s">
        <v>988</v>
      </c>
      <c r="C3162" s="921" t="s">
        <v>985</v>
      </c>
      <c r="D3162" s="922" t="s">
        <v>986</v>
      </c>
      <c r="E3162" s="936">
        <v>1</v>
      </c>
      <c r="F3162" s="947">
        <v>44866</v>
      </c>
      <c r="G3162" s="923">
        <v>12794.380229067116</v>
      </c>
      <c r="H3162" s="929">
        <v>8.3333333333333332E-3</v>
      </c>
      <c r="I3162" s="929">
        <v>6.6666666666666666E-2</v>
      </c>
      <c r="J3162" s="923">
        <v>11941.421547129308</v>
      </c>
      <c r="K3162" s="922">
        <v>1</v>
      </c>
      <c r="L3162" s="923">
        <v>11941.421547129308</v>
      </c>
      <c r="M3162" s="923">
        <f t="shared" si="49"/>
        <v>1279.4380229067117</v>
      </c>
    </row>
    <row r="3163" spans="2:13" ht="75">
      <c r="B3163" s="921" t="s">
        <v>988</v>
      </c>
      <c r="C3163" s="921" t="s">
        <v>985</v>
      </c>
      <c r="D3163" s="922" t="s">
        <v>986</v>
      </c>
      <c r="E3163" s="936">
        <v>1</v>
      </c>
      <c r="F3163" s="947">
        <v>44866</v>
      </c>
      <c r="G3163" s="923">
        <v>3118.6301808351091</v>
      </c>
      <c r="H3163" s="929">
        <v>8.3333333333333332E-3</v>
      </c>
      <c r="I3163" s="929">
        <v>6.6666666666666666E-2</v>
      </c>
      <c r="J3163" s="923">
        <v>2910.7215021127686</v>
      </c>
      <c r="K3163" s="922">
        <v>1</v>
      </c>
      <c r="L3163" s="923">
        <v>2910.7215021127686</v>
      </c>
      <c r="M3163" s="923">
        <f t="shared" si="49"/>
        <v>311.86301808351095</v>
      </c>
    </row>
    <row r="3164" spans="2:13" ht="75">
      <c r="B3164" s="921" t="s">
        <v>988</v>
      </c>
      <c r="C3164" s="921" t="s">
        <v>985</v>
      </c>
      <c r="D3164" s="922" t="s">
        <v>986</v>
      </c>
      <c r="E3164" s="936">
        <v>1</v>
      </c>
      <c r="F3164" s="947">
        <v>44866</v>
      </c>
      <c r="G3164" s="923">
        <v>1919.1570343600672</v>
      </c>
      <c r="H3164" s="929">
        <v>8.3333333333333332E-3</v>
      </c>
      <c r="I3164" s="929">
        <v>6.6666666666666666E-2</v>
      </c>
      <c r="J3164" s="923">
        <v>1791.2132320693961</v>
      </c>
      <c r="K3164" s="922">
        <v>1</v>
      </c>
      <c r="L3164" s="923">
        <v>1791.2132320693961</v>
      </c>
      <c r="M3164" s="923">
        <f t="shared" si="49"/>
        <v>191.91570343600674</v>
      </c>
    </row>
    <row r="3165" spans="2:13" ht="75">
      <c r="B3165" s="921" t="s">
        <v>984</v>
      </c>
      <c r="C3165" s="921" t="s">
        <v>985</v>
      </c>
      <c r="D3165" s="922" t="s">
        <v>986</v>
      </c>
      <c r="E3165" s="936">
        <v>1</v>
      </c>
      <c r="F3165" s="947">
        <v>44866</v>
      </c>
      <c r="G3165" s="923">
        <v>456.60349305277197</v>
      </c>
      <c r="H3165" s="929">
        <v>8.3333333333333332E-3</v>
      </c>
      <c r="I3165" s="929">
        <v>6.6666666666666666E-2</v>
      </c>
      <c r="J3165" s="923">
        <v>426.16326018258718</v>
      </c>
      <c r="K3165" s="922">
        <v>1</v>
      </c>
      <c r="L3165" s="923">
        <v>426.16326018258718</v>
      </c>
      <c r="M3165" s="923">
        <f t="shared" si="49"/>
        <v>45.660349305277201</v>
      </c>
    </row>
    <row r="3166" spans="2:13" ht="75">
      <c r="B3166" s="921" t="s">
        <v>987</v>
      </c>
      <c r="C3166" s="921" t="s">
        <v>985</v>
      </c>
      <c r="D3166" s="922" t="s">
        <v>986</v>
      </c>
      <c r="E3166" s="936">
        <v>1</v>
      </c>
      <c r="F3166" s="947">
        <v>44866</v>
      </c>
      <c r="G3166" s="923">
        <v>5940.3844851878011</v>
      </c>
      <c r="H3166" s="929">
        <v>8.3333333333333332E-3</v>
      </c>
      <c r="I3166" s="929">
        <v>6.6666666666666666E-2</v>
      </c>
      <c r="J3166" s="923">
        <v>5544.3588528419477</v>
      </c>
      <c r="K3166" s="922">
        <v>1</v>
      </c>
      <c r="L3166" s="923">
        <v>5544.3588528419477</v>
      </c>
      <c r="M3166" s="923">
        <f t="shared" si="49"/>
        <v>594.03844851878011</v>
      </c>
    </row>
    <row r="3167" spans="2:13" ht="75">
      <c r="B3167" s="921" t="s">
        <v>987</v>
      </c>
      <c r="C3167" s="921" t="s">
        <v>985</v>
      </c>
      <c r="D3167" s="922" t="s">
        <v>986</v>
      </c>
      <c r="E3167" s="936">
        <v>1</v>
      </c>
      <c r="F3167" s="947">
        <v>44866</v>
      </c>
      <c r="G3167" s="923">
        <v>1485.0961212969503</v>
      </c>
      <c r="H3167" s="929">
        <v>8.3333333333333332E-3</v>
      </c>
      <c r="I3167" s="929">
        <v>6.6666666666666666E-2</v>
      </c>
      <c r="J3167" s="923">
        <v>1386.0897132104869</v>
      </c>
      <c r="K3167" s="922">
        <v>1</v>
      </c>
      <c r="L3167" s="923">
        <v>1386.0897132104869</v>
      </c>
      <c r="M3167" s="923">
        <f t="shared" si="49"/>
        <v>148.50961212969503</v>
      </c>
    </row>
    <row r="3168" spans="2:13" ht="75">
      <c r="B3168" s="921" t="s">
        <v>989</v>
      </c>
      <c r="C3168" s="921" t="s">
        <v>985</v>
      </c>
      <c r="D3168" s="922" t="s">
        <v>986</v>
      </c>
      <c r="E3168" s="936">
        <v>1</v>
      </c>
      <c r="F3168" s="947">
        <v>44866</v>
      </c>
      <c r="G3168" s="923">
        <v>2559.1030101491242</v>
      </c>
      <c r="H3168" s="929">
        <v>8.3333333333333332E-3</v>
      </c>
      <c r="I3168" s="929">
        <v>6.6666666666666666E-2</v>
      </c>
      <c r="J3168" s="923">
        <v>2388.4961428058491</v>
      </c>
      <c r="K3168" s="922">
        <v>1</v>
      </c>
      <c r="L3168" s="923">
        <v>2388.4961428058491</v>
      </c>
      <c r="M3168" s="923">
        <f t="shared" si="49"/>
        <v>255.91030101491242</v>
      </c>
    </row>
    <row r="3169" spans="2:13" ht="75">
      <c r="B3169" s="921" t="s">
        <v>988</v>
      </c>
      <c r="C3169" s="921" t="s">
        <v>985</v>
      </c>
      <c r="D3169" s="922" t="s">
        <v>986</v>
      </c>
      <c r="E3169" s="936">
        <v>1</v>
      </c>
      <c r="F3169" s="947">
        <v>44866</v>
      </c>
      <c r="G3169" s="923">
        <v>79.964876431669467</v>
      </c>
      <c r="H3169" s="929">
        <v>8.3333333333333332E-3</v>
      </c>
      <c r="I3169" s="929">
        <v>6.6666666666666666E-2</v>
      </c>
      <c r="J3169" s="923">
        <v>74.633884669558171</v>
      </c>
      <c r="K3169" s="922">
        <v>1</v>
      </c>
      <c r="L3169" s="923">
        <v>74.633884669558171</v>
      </c>
      <c r="M3169" s="923">
        <f t="shared" si="49"/>
        <v>7.9964876431669474</v>
      </c>
    </row>
    <row r="3170" spans="2:13" ht="75">
      <c r="B3170" s="921" t="s">
        <v>988</v>
      </c>
      <c r="C3170" s="921" t="s">
        <v>985</v>
      </c>
      <c r="D3170" s="922" t="s">
        <v>986</v>
      </c>
      <c r="E3170" s="936">
        <v>1</v>
      </c>
      <c r="F3170" s="947">
        <v>44866</v>
      </c>
      <c r="G3170" s="923">
        <v>18951.675714305664</v>
      </c>
      <c r="H3170" s="929">
        <v>8.3333333333333332E-3</v>
      </c>
      <c r="I3170" s="929">
        <v>6.6666666666666666E-2</v>
      </c>
      <c r="J3170" s="923">
        <v>17688.230666685286</v>
      </c>
      <c r="K3170" s="922">
        <v>1</v>
      </c>
      <c r="L3170" s="923">
        <v>17688.230666685286</v>
      </c>
      <c r="M3170" s="923">
        <f t="shared" si="49"/>
        <v>1895.1675714305666</v>
      </c>
    </row>
    <row r="3171" spans="2:13" ht="75">
      <c r="B3171" s="921" t="s">
        <v>988</v>
      </c>
      <c r="C3171" s="921" t="s">
        <v>985</v>
      </c>
      <c r="D3171" s="922" t="s">
        <v>986</v>
      </c>
      <c r="E3171" s="936">
        <v>1</v>
      </c>
      <c r="F3171" s="947">
        <v>44866</v>
      </c>
      <c r="G3171" s="923">
        <v>35904.229517819593</v>
      </c>
      <c r="H3171" s="929">
        <v>8.3333333333333332E-3</v>
      </c>
      <c r="I3171" s="929">
        <v>6.6666666666666666E-2</v>
      </c>
      <c r="J3171" s="923">
        <v>33510.61421663162</v>
      </c>
      <c r="K3171" s="922">
        <v>1</v>
      </c>
      <c r="L3171" s="923">
        <v>33510.61421663162</v>
      </c>
      <c r="M3171" s="923">
        <f t="shared" si="49"/>
        <v>3590.4229517819595</v>
      </c>
    </row>
    <row r="3172" spans="2:13" ht="75">
      <c r="B3172" s="921" t="s">
        <v>988</v>
      </c>
      <c r="C3172" s="921" t="s">
        <v>985</v>
      </c>
      <c r="D3172" s="922" t="s">
        <v>986</v>
      </c>
      <c r="E3172" s="936">
        <v>1</v>
      </c>
      <c r="F3172" s="947">
        <v>44866</v>
      </c>
      <c r="G3172" s="923">
        <v>35104.580753502894</v>
      </c>
      <c r="H3172" s="929">
        <v>8.3333333333333332E-3</v>
      </c>
      <c r="I3172" s="929">
        <v>6.6666666666666666E-2</v>
      </c>
      <c r="J3172" s="923">
        <v>32764.275369936033</v>
      </c>
      <c r="K3172" s="922">
        <v>1</v>
      </c>
      <c r="L3172" s="923">
        <v>32764.275369936033</v>
      </c>
      <c r="M3172" s="923">
        <f t="shared" si="49"/>
        <v>3510.4580753502896</v>
      </c>
    </row>
    <row r="3173" spans="2:13" ht="75">
      <c r="B3173" s="921" t="s">
        <v>987</v>
      </c>
      <c r="C3173" s="921" t="s">
        <v>985</v>
      </c>
      <c r="D3173" s="922" t="s">
        <v>986</v>
      </c>
      <c r="E3173" s="936">
        <v>1</v>
      </c>
      <c r="F3173" s="947">
        <v>44866</v>
      </c>
      <c r="G3173" s="923">
        <v>47523.075881502409</v>
      </c>
      <c r="H3173" s="929">
        <v>8.3333333333333332E-3</v>
      </c>
      <c r="I3173" s="929">
        <v>6.6666666666666666E-2</v>
      </c>
      <c r="J3173" s="923">
        <v>44354.870822735582</v>
      </c>
      <c r="K3173" s="922">
        <v>1</v>
      </c>
      <c r="L3173" s="923">
        <v>44354.870822735582</v>
      </c>
      <c r="M3173" s="923">
        <f t="shared" si="49"/>
        <v>4752.3075881502409</v>
      </c>
    </row>
    <row r="3174" spans="2:13" ht="75">
      <c r="B3174" s="921" t="s">
        <v>987</v>
      </c>
      <c r="C3174" s="921" t="s">
        <v>985</v>
      </c>
      <c r="D3174" s="922" t="s">
        <v>986</v>
      </c>
      <c r="E3174" s="936">
        <v>1</v>
      </c>
      <c r="F3174" s="947">
        <v>44866</v>
      </c>
      <c r="G3174" s="923">
        <v>60888.940973174962</v>
      </c>
      <c r="H3174" s="929">
        <v>8.3333333333333332E-3</v>
      </c>
      <c r="I3174" s="929">
        <v>6.6666666666666666E-2</v>
      </c>
      <c r="J3174" s="923">
        <v>56829.678241629968</v>
      </c>
      <c r="K3174" s="922">
        <v>1</v>
      </c>
      <c r="L3174" s="923">
        <v>56829.678241629968</v>
      </c>
      <c r="M3174" s="923">
        <f t="shared" si="49"/>
        <v>6088.8940973174967</v>
      </c>
    </row>
    <row r="3175" spans="2:13" ht="75">
      <c r="B3175" s="921" t="s">
        <v>987</v>
      </c>
      <c r="C3175" s="921" t="s">
        <v>985</v>
      </c>
      <c r="D3175" s="922" t="s">
        <v>986</v>
      </c>
      <c r="E3175" s="936">
        <v>1</v>
      </c>
      <c r="F3175" s="947">
        <v>44866</v>
      </c>
      <c r="G3175" s="923">
        <v>32672.114668532908</v>
      </c>
      <c r="H3175" s="929">
        <v>8.3333333333333332E-3</v>
      </c>
      <c r="I3175" s="929">
        <v>6.6666666666666666E-2</v>
      </c>
      <c r="J3175" s="923">
        <v>30493.973690630715</v>
      </c>
      <c r="K3175" s="922">
        <v>1</v>
      </c>
      <c r="L3175" s="923">
        <v>30493.973690630715</v>
      </c>
      <c r="M3175" s="923">
        <f t="shared" si="49"/>
        <v>3267.2114668532909</v>
      </c>
    </row>
    <row r="3176" spans="2:13" ht="75">
      <c r="B3176" s="921" t="s">
        <v>989</v>
      </c>
      <c r="C3176" s="921" t="s">
        <v>985</v>
      </c>
      <c r="D3176" s="922" t="s">
        <v>986</v>
      </c>
      <c r="E3176" s="936">
        <v>1</v>
      </c>
      <c r="F3176" s="947">
        <v>44866</v>
      </c>
      <c r="G3176" s="923">
        <v>5118.2060202982484</v>
      </c>
      <c r="H3176" s="929">
        <v>8.3333333333333332E-3</v>
      </c>
      <c r="I3176" s="929">
        <v>6.6666666666666666E-2</v>
      </c>
      <c r="J3176" s="923">
        <v>4776.9922856116982</v>
      </c>
      <c r="K3176" s="922">
        <v>1</v>
      </c>
      <c r="L3176" s="923">
        <v>4776.9922856116982</v>
      </c>
      <c r="M3176" s="923">
        <f t="shared" si="49"/>
        <v>511.82060202982484</v>
      </c>
    </row>
    <row r="3177" spans="2:13" ht="75">
      <c r="B3177" s="921" t="s">
        <v>989</v>
      </c>
      <c r="C3177" s="921" t="s">
        <v>985</v>
      </c>
      <c r="D3177" s="922" t="s">
        <v>986</v>
      </c>
      <c r="E3177" s="936">
        <v>1</v>
      </c>
      <c r="F3177" s="947">
        <v>44866</v>
      </c>
      <c r="G3177" s="923">
        <v>15354.618060894745</v>
      </c>
      <c r="H3177" s="929">
        <v>8.3333333333333332E-3</v>
      </c>
      <c r="I3177" s="929">
        <v>6.6666666666666666E-2</v>
      </c>
      <c r="J3177" s="923">
        <v>14330.976856835096</v>
      </c>
      <c r="K3177" s="922">
        <v>1</v>
      </c>
      <c r="L3177" s="923">
        <v>14330.976856835096</v>
      </c>
      <c r="M3177" s="923">
        <f t="shared" si="49"/>
        <v>1535.4618060894745</v>
      </c>
    </row>
    <row r="3178" spans="2:13" ht="75">
      <c r="B3178" s="921" t="s">
        <v>989</v>
      </c>
      <c r="C3178" s="921" t="s">
        <v>985</v>
      </c>
      <c r="D3178" s="922" t="s">
        <v>986</v>
      </c>
      <c r="E3178" s="936">
        <v>1</v>
      </c>
      <c r="F3178" s="947">
        <v>44866</v>
      </c>
      <c r="G3178" s="923">
        <v>2559.1030101491242</v>
      </c>
      <c r="H3178" s="929">
        <v>8.3333333333333332E-3</v>
      </c>
      <c r="I3178" s="929">
        <v>6.6666666666666666E-2</v>
      </c>
      <c r="J3178" s="923">
        <v>2388.4961428058491</v>
      </c>
      <c r="K3178" s="922">
        <v>1</v>
      </c>
      <c r="L3178" s="923">
        <v>2388.4961428058491</v>
      </c>
      <c r="M3178" s="923">
        <f t="shared" si="49"/>
        <v>255.91030101491242</v>
      </c>
    </row>
    <row r="3179" spans="2:13" ht="75">
      <c r="B3179" s="921" t="s">
        <v>990</v>
      </c>
      <c r="C3179" s="921" t="s">
        <v>985</v>
      </c>
      <c r="D3179" s="922" t="s">
        <v>986</v>
      </c>
      <c r="E3179" s="936">
        <v>1</v>
      </c>
      <c r="F3179" s="947">
        <v>44866</v>
      </c>
      <c r="G3179" s="923">
        <v>8360.9454069303683</v>
      </c>
      <c r="H3179" s="929">
        <v>8.3333333333333332E-3</v>
      </c>
      <c r="I3179" s="929">
        <v>6.6666666666666666E-2</v>
      </c>
      <c r="J3179" s="923">
        <v>7803.5490464683435</v>
      </c>
      <c r="K3179" s="922">
        <v>1</v>
      </c>
      <c r="L3179" s="923">
        <v>7803.5490464683435</v>
      </c>
      <c r="M3179" s="923">
        <f t="shared" si="49"/>
        <v>836.09454069303683</v>
      </c>
    </row>
    <row r="3180" spans="2:13" ht="75">
      <c r="B3180" s="921" t="s">
        <v>991</v>
      </c>
      <c r="C3180" s="921" t="s">
        <v>985</v>
      </c>
      <c r="D3180" s="922" t="s">
        <v>986</v>
      </c>
      <c r="E3180" s="936">
        <v>1</v>
      </c>
      <c r="F3180" s="947">
        <v>44866</v>
      </c>
      <c r="G3180" s="923">
        <v>3671.3612929430783</v>
      </c>
      <c r="H3180" s="929">
        <v>8.3333333333333332E-3</v>
      </c>
      <c r="I3180" s="929">
        <v>6.6666666666666666E-2</v>
      </c>
      <c r="J3180" s="923">
        <v>3426.60387341354</v>
      </c>
      <c r="K3180" s="922">
        <v>1</v>
      </c>
      <c r="L3180" s="923">
        <v>3426.60387341354</v>
      </c>
      <c r="M3180" s="923">
        <f t="shared" si="49"/>
        <v>367.13612929430786</v>
      </c>
    </row>
    <row r="3181" spans="2:13" ht="75">
      <c r="B3181" s="921" t="s">
        <v>991</v>
      </c>
      <c r="C3181" s="921" t="s">
        <v>985</v>
      </c>
      <c r="D3181" s="922" t="s">
        <v>986</v>
      </c>
      <c r="E3181" s="936">
        <v>1</v>
      </c>
      <c r="F3181" s="947">
        <v>44866</v>
      </c>
      <c r="G3181" s="923">
        <v>7342.7225858861566</v>
      </c>
      <c r="H3181" s="929">
        <v>8.3333333333333332E-3</v>
      </c>
      <c r="I3181" s="929">
        <v>6.6666666666666666E-2</v>
      </c>
      <c r="J3181" s="923">
        <v>6853.20774682708</v>
      </c>
      <c r="K3181" s="922">
        <v>1</v>
      </c>
      <c r="L3181" s="923">
        <v>6853.20774682708</v>
      </c>
      <c r="M3181" s="923">
        <f t="shared" si="49"/>
        <v>734.27225858861573</v>
      </c>
    </row>
    <row r="3182" spans="2:13" ht="75">
      <c r="B3182" s="921" t="s">
        <v>988</v>
      </c>
      <c r="C3182" s="921" t="s">
        <v>985</v>
      </c>
      <c r="D3182" s="922" t="s">
        <v>986</v>
      </c>
      <c r="E3182" s="936">
        <v>1</v>
      </c>
      <c r="F3182" s="947">
        <v>44866</v>
      </c>
      <c r="G3182" s="923">
        <v>16472.76454492391</v>
      </c>
      <c r="H3182" s="929">
        <v>8.3333333333333332E-3</v>
      </c>
      <c r="I3182" s="929">
        <v>6.6666666666666666E-2</v>
      </c>
      <c r="J3182" s="923">
        <v>15374.580241928983</v>
      </c>
      <c r="K3182" s="922">
        <v>1</v>
      </c>
      <c r="L3182" s="923">
        <v>15374.580241928983</v>
      </c>
      <c r="M3182" s="923">
        <f t="shared" si="49"/>
        <v>1647.2764544923912</v>
      </c>
    </row>
    <row r="3183" spans="2:13" ht="75">
      <c r="B3183" s="921" t="s">
        <v>988</v>
      </c>
      <c r="C3183" s="921" t="s">
        <v>985</v>
      </c>
      <c r="D3183" s="922" t="s">
        <v>986</v>
      </c>
      <c r="E3183" s="936">
        <v>1</v>
      </c>
      <c r="F3183" s="947">
        <v>44866</v>
      </c>
      <c r="G3183" s="923">
        <v>9915.6446775270142</v>
      </c>
      <c r="H3183" s="929">
        <v>8.3333333333333332E-3</v>
      </c>
      <c r="I3183" s="929">
        <v>6.6666666666666666E-2</v>
      </c>
      <c r="J3183" s="923">
        <v>9254.6016990252137</v>
      </c>
      <c r="K3183" s="922">
        <v>1</v>
      </c>
      <c r="L3183" s="923">
        <v>9254.6016990252137</v>
      </c>
      <c r="M3183" s="923">
        <f t="shared" si="49"/>
        <v>991.56446775270149</v>
      </c>
    </row>
    <row r="3184" spans="2:13" ht="75">
      <c r="B3184" s="921" t="s">
        <v>988</v>
      </c>
      <c r="C3184" s="921" t="s">
        <v>985</v>
      </c>
      <c r="D3184" s="922" t="s">
        <v>986</v>
      </c>
      <c r="E3184" s="936">
        <v>1</v>
      </c>
      <c r="F3184" s="947">
        <v>44866</v>
      </c>
      <c r="G3184" s="923">
        <v>8476.2769017569626</v>
      </c>
      <c r="H3184" s="929">
        <v>8.3333333333333332E-3</v>
      </c>
      <c r="I3184" s="929">
        <v>6.6666666666666666E-2</v>
      </c>
      <c r="J3184" s="923">
        <v>7911.1917749731656</v>
      </c>
      <c r="K3184" s="922">
        <v>1</v>
      </c>
      <c r="L3184" s="923">
        <v>7911.1917749731656</v>
      </c>
      <c r="M3184" s="923">
        <f t="shared" si="49"/>
        <v>847.62769017569633</v>
      </c>
    </row>
    <row r="3185" spans="2:13" ht="75">
      <c r="B3185" s="921" t="s">
        <v>987</v>
      </c>
      <c r="C3185" s="921" t="s">
        <v>985</v>
      </c>
      <c r="D3185" s="922" t="s">
        <v>986</v>
      </c>
      <c r="E3185" s="936">
        <v>1</v>
      </c>
      <c r="F3185" s="947">
        <v>44866</v>
      </c>
      <c r="G3185" s="923">
        <v>2970.1922425939006</v>
      </c>
      <c r="H3185" s="929">
        <v>8.3333333333333332E-3</v>
      </c>
      <c r="I3185" s="929">
        <v>6.6666666666666666E-2</v>
      </c>
      <c r="J3185" s="923">
        <v>2772.1794264209739</v>
      </c>
      <c r="K3185" s="922">
        <v>1</v>
      </c>
      <c r="L3185" s="923">
        <v>2772.1794264209739</v>
      </c>
      <c r="M3185" s="923">
        <f t="shared" si="49"/>
        <v>297.01922425939006</v>
      </c>
    </row>
    <row r="3186" spans="2:13" ht="75">
      <c r="B3186" s="921" t="s">
        <v>987</v>
      </c>
      <c r="C3186" s="921" t="s">
        <v>985</v>
      </c>
      <c r="D3186" s="922" t="s">
        <v>986</v>
      </c>
      <c r="E3186" s="936">
        <v>1</v>
      </c>
      <c r="F3186" s="947">
        <v>44866</v>
      </c>
      <c r="G3186" s="923">
        <v>1485.0961212969503</v>
      </c>
      <c r="H3186" s="929">
        <v>8.3333333333333332E-3</v>
      </c>
      <c r="I3186" s="929">
        <v>6.6666666666666666E-2</v>
      </c>
      <c r="J3186" s="923">
        <v>1386.0897132104869</v>
      </c>
      <c r="K3186" s="922">
        <v>1</v>
      </c>
      <c r="L3186" s="923">
        <v>1386.0897132104869</v>
      </c>
      <c r="M3186" s="923">
        <f t="shared" si="49"/>
        <v>148.50961212969503</v>
      </c>
    </row>
    <row r="3187" spans="2:13" ht="75">
      <c r="B3187" s="921" t="s">
        <v>989</v>
      </c>
      <c r="C3187" s="921" t="s">
        <v>985</v>
      </c>
      <c r="D3187" s="922" t="s">
        <v>986</v>
      </c>
      <c r="E3187" s="936">
        <v>1</v>
      </c>
      <c r="F3187" s="947">
        <v>44866</v>
      </c>
      <c r="G3187" s="923">
        <v>2559.1030101491242</v>
      </c>
      <c r="H3187" s="929">
        <v>8.3333333333333332E-3</v>
      </c>
      <c r="I3187" s="929">
        <v>6.6666666666666666E-2</v>
      </c>
      <c r="J3187" s="923">
        <v>2388.4961428058491</v>
      </c>
      <c r="K3187" s="922">
        <v>1</v>
      </c>
      <c r="L3187" s="923">
        <v>2388.4961428058491</v>
      </c>
      <c r="M3187" s="923">
        <f t="shared" si="49"/>
        <v>255.91030101491242</v>
      </c>
    </row>
    <row r="3188" spans="2:13" ht="75">
      <c r="B3188" s="921" t="s">
        <v>988</v>
      </c>
      <c r="C3188" s="921" t="s">
        <v>985</v>
      </c>
      <c r="D3188" s="922" t="s">
        <v>986</v>
      </c>
      <c r="E3188" s="936">
        <v>1</v>
      </c>
      <c r="F3188" s="947">
        <v>44866</v>
      </c>
      <c r="G3188" s="923">
        <v>239.8946292950084</v>
      </c>
      <c r="H3188" s="929">
        <v>8.3333333333333332E-3</v>
      </c>
      <c r="I3188" s="929">
        <v>6.6666666666666666E-2</v>
      </c>
      <c r="J3188" s="923">
        <v>223.90165400867451</v>
      </c>
      <c r="K3188" s="922">
        <v>1</v>
      </c>
      <c r="L3188" s="923">
        <v>223.90165400867451</v>
      </c>
      <c r="M3188" s="923">
        <f t="shared" si="49"/>
        <v>23.989462929500842</v>
      </c>
    </row>
    <row r="3189" spans="2:13" ht="75">
      <c r="B3189" s="921" t="s">
        <v>988</v>
      </c>
      <c r="C3189" s="921" t="s">
        <v>985</v>
      </c>
      <c r="D3189" s="922" t="s">
        <v>986</v>
      </c>
      <c r="E3189" s="936">
        <v>1</v>
      </c>
      <c r="F3189" s="947">
        <v>44866</v>
      </c>
      <c r="G3189" s="923">
        <v>159.92975286333893</v>
      </c>
      <c r="H3189" s="929">
        <v>8.3333333333333332E-3</v>
      </c>
      <c r="I3189" s="929">
        <v>6.6666666666666666E-2</v>
      </c>
      <c r="J3189" s="923">
        <v>149.26776933911634</v>
      </c>
      <c r="K3189" s="922">
        <v>1</v>
      </c>
      <c r="L3189" s="923">
        <v>149.26776933911634</v>
      </c>
      <c r="M3189" s="923">
        <f t="shared" si="49"/>
        <v>15.992975286333895</v>
      </c>
    </row>
    <row r="3190" spans="2:13" ht="75">
      <c r="B3190" s="921" t="s">
        <v>988</v>
      </c>
      <c r="C3190" s="921" t="s">
        <v>985</v>
      </c>
      <c r="D3190" s="922" t="s">
        <v>986</v>
      </c>
      <c r="E3190" s="936">
        <v>1</v>
      </c>
      <c r="F3190" s="947">
        <v>44866</v>
      </c>
      <c r="G3190" s="923">
        <v>1439.3677757700505</v>
      </c>
      <c r="H3190" s="929">
        <v>8.3333333333333332E-3</v>
      </c>
      <c r="I3190" s="929">
        <v>6.6666666666666666E-2</v>
      </c>
      <c r="J3190" s="923">
        <v>1343.409924052047</v>
      </c>
      <c r="K3190" s="922">
        <v>1</v>
      </c>
      <c r="L3190" s="923">
        <v>1343.409924052047</v>
      </c>
      <c r="M3190" s="923">
        <f t="shared" si="49"/>
        <v>143.93677757700505</v>
      </c>
    </row>
    <row r="3191" spans="2:13" ht="75">
      <c r="B3191" s="921" t="s">
        <v>988</v>
      </c>
      <c r="C3191" s="921" t="s">
        <v>985</v>
      </c>
      <c r="D3191" s="922" t="s">
        <v>986</v>
      </c>
      <c r="E3191" s="936">
        <v>1</v>
      </c>
      <c r="F3191" s="947">
        <v>44866</v>
      </c>
      <c r="G3191" s="923">
        <v>879.61364074836411</v>
      </c>
      <c r="H3191" s="929">
        <v>8.3333333333333332E-3</v>
      </c>
      <c r="I3191" s="929">
        <v>6.6666666666666666E-2</v>
      </c>
      <c r="J3191" s="923">
        <v>820.97273136513979</v>
      </c>
      <c r="K3191" s="922">
        <v>1</v>
      </c>
      <c r="L3191" s="923">
        <v>820.97273136513979</v>
      </c>
      <c r="M3191" s="923">
        <f t="shared" si="49"/>
        <v>87.961364074836411</v>
      </c>
    </row>
    <row r="3192" spans="2:13" ht="75">
      <c r="B3192" s="921" t="s">
        <v>988</v>
      </c>
      <c r="C3192" s="921" t="s">
        <v>985</v>
      </c>
      <c r="D3192" s="922" t="s">
        <v>986</v>
      </c>
      <c r="E3192" s="936">
        <v>1</v>
      </c>
      <c r="F3192" s="947">
        <v>44866</v>
      </c>
      <c r="G3192" s="923">
        <v>1279.4380229067115</v>
      </c>
      <c r="H3192" s="929">
        <v>8.3333333333333332E-3</v>
      </c>
      <c r="I3192" s="929">
        <v>6.6666666666666666E-2</v>
      </c>
      <c r="J3192" s="923">
        <v>1194.1421547129307</v>
      </c>
      <c r="K3192" s="922">
        <v>1</v>
      </c>
      <c r="L3192" s="923">
        <v>1194.1421547129307</v>
      </c>
      <c r="M3192" s="923">
        <f t="shared" si="49"/>
        <v>127.94380229067116</v>
      </c>
    </row>
    <row r="3193" spans="2:13" ht="75">
      <c r="B3193" s="921" t="s">
        <v>987</v>
      </c>
      <c r="C3193" s="921" t="s">
        <v>985</v>
      </c>
      <c r="D3193" s="922" t="s">
        <v>986</v>
      </c>
      <c r="E3193" s="936">
        <v>1</v>
      </c>
      <c r="F3193" s="947">
        <v>44866</v>
      </c>
      <c r="G3193" s="923">
        <v>1485.0961212969503</v>
      </c>
      <c r="H3193" s="929">
        <v>8.3333333333333332E-3</v>
      </c>
      <c r="I3193" s="929">
        <v>6.6666666666666666E-2</v>
      </c>
      <c r="J3193" s="923">
        <v>1386.0897132104869</v>
      </c>
      <c r="K3193" s="922">
        <v>1</v>
      </c>
      <c r="L3193" s="923">
        <v>1386.0897132104869</v>
      </c>
      <c r="M3193" s="923">
        <f t="shared" si="49"/>
        <v>148.50961212969503</v>
      </c>
    </row>
    <row r="3194" spans="2:13" ht="75">
      <c r="B3194" s="921" t="s">
        <v>988</v>
      </c>
      <c r="C3194" s="921" t="s">
        <v>985</v>
      </c>
      <c r="D3194" s="922" t="s">
        <v>986</v>
      </c>
      <c r="E3194" s="936">
        <v>1</v>
      </c>
      <c r="F3194" s="947">
        <v>44866</v>
      </c>
      <c r="G3194" s="923">
        <v>6237.2603616702181</v>
      </c>
      <c r="H3194" s="929">
        <v>8.3333333333333332E-3</v>
      </c>
      <c r="I3194" s="929">
        <v>6.6666666666666666E-2</v>
      </c>
      <c r="J3194" s="923">
        <v>5821.4430042255372</v>
      </c>
      <c r="K3194" s="922">
        <v>1</v>
      </c>
      <c r="L3194" s="923">
        <v>5821.4430042255372</v>
      </c>
      <c r="M3194" s="923">
        <f t="shared" si="49"/>
        <v>623.7260361670219</v>
      </c>
    </row>
    <row r="3195" spans="2:13" ht="75">
      <c r="B3195" s="921" t="s">
        <v>988</v>
      </c>
      <c r="C3195" s="921" t="s">
        <v>985</v>
      </c>
      <c r="D3195" s="922" t="s">
        <v>986</v>
      </c>
      <c r="E3195" s="936">
        <v>1</v>
      </c>
      <c r="F3195" s="947">
        <v>44866</v>
      </c>
      <c r="G3195" s="923">
        <v>3758.349192288465</v>
      </c>
      <c r="H3195" s="929">
        <v>8.3333333333333332E-3</v>
      </c>
      <c r="I3195" s="929">
        <v>6.6666666666666666E-2</v>
      </c>
      <c r="J3195" s="923">
        <v>3507.7925794692342</v>
      </c>
      <c r="K3195" s="922">
        <v>1</v>
      </c>
      <c r="L3195" s="923">
        <v>3507.7925794692342</v>
      </c>
      <c r="M3195" s="923">
        <f t="shared" si="49"/>
        <v>375.8349192288465</v>
      </c>
    </row>
    <row r="3196" spans="2:13" ht="75">
      <c r="B3196" s="921" t="s">
        <v>988</v>
      </c>
      <c r="C3196" s="921" t="s">
        <v>985</v>
      </c>
      <c r="D3196" s="922" t="s">
        <v>986</v>
      </c>
      <c r="E3196" s="936">
        <v>1</v>
      </c>
      <c r="F3196" s="947">
        <v>44866</v>
      </c>
      <c r="G3196" s="923">
        <v>28227.601380379321</v>
      </c>
      <c r="H3196" s="929">
        <v>8.3333333333333332E-3</v>
      </c>
      <c r="I3196" s="929">
        <v>6.6666666666666666E-2</v>
      </c>
      <c r="J3196" s="923">
        <v>26345.761288354035</v>
      </c>
      <c r="K3196" s="922">
        <v>1</v>
      </c>
      <c r="L3196" s="923">
        <v>26345.761288354035</v>
      </c>
      <c r="M3196" s="923">
        <f t="shared" si="49"/>
        <v>2822.7601380379324</v>
      </c>
    </row>
    <row r="3197" spans="2:13" ht="75">
      <c r="B3197" s="921" t="s">
        <v>996</v>
      </c>
      <c r="C3197" s="921" t="s">
        <v>985</v>
      </c>
      <c r="D3197" s="922" t="s">
        <v>994</v>
      </c>
      <c r="E3197" s="936">
        <v>0</v>
      </c>
      <c r="F3197" s="947">
        <v>44866</v>
      </c>
      <c r="G3197" s="923">
        <v>825.3544890510949</v>
      </c>
      <c r="H3197" s="929">
        <v>8.3333333333333332E-3</v>
      </c>
      <c r="I3197" s="929">
        <v>6.6666666666666666E-2</v>
      </c>
      <c r="J3197" s="923">
        <v>770.33085644768857</v>
      </c>
      <c r="K3197" s="922">
        <v>1</v>
      </c>
      <c r="L3197" s="923">
        <v>0</v>
      </c>
      <c r="M3197" s="923" t="str">
        <f t="shared" si="49"/>
        <v/>
      </c>
    </row>
    <row r="3198" spans="2:13" ht="75">
      <c r="B3198" s="921" t="s">
        <v>984</v>
      </c>
      <c r="C3198" s="921" t="s">
        <v>985</v>
      </c>
      <c r="D3198" s="922" t="s">
        <v>986</v>
      </c>
      <c r="E3198" s="936">
        <v>1</v>
      </c>
      <c r="F3198" s="947">
        <v>44866</v>
      </c>
      <c r="G3198" s="923">
        <v>456.60349305277197</v>
      </c>
      <c r="H3198" s="929">
        <v>8.3333333333333332E-3</v>
      </c>
      <c r="I3198" s="929">
        <v>6.6666666666666666E-2</v>
      </c>
      <c r="J3198" s="923">
        <v>426.16326018258718</v>
      </c>
      <c r="K3198" s="922">
        <v>1</v>
      </c>
      <c r="L3198" s="923">
        <v>426.16326018258718</v>
      </c>
      <c r="M3198" s="923">
        <f t="shared" si="49"/>
        <v>45.660349305277201</v>
      </c>
    </row>
    <row r="3199" spans="2:13" ht="75">
      <c r="B3199" s="921" t="s">
        <v>987</v>
      </c>
      <c r="C3199" s="921" t="s">
        <v>985</v>
      </c>
      <c r="D3199" s="922" t="s">
        <v>986</v>
      </c>
      <c r="E3199" s="936">
        <v>1</v>
      </c>
      <c r="F3199" s="947">
        <v>44866</v>
      </c>
      <c r="G3199" s="923">
        <v>1485.0961212969503</v>
      </c>
      <c r="H3199" s="929">
        <v>8.3333333333333332E-3</v>
      </c>
      <c r="I3199" s="929">
        <v>6.6666666666666666E-2</v>
      </c>
      <c r="J3199" s="923">
        <v>1386.0897132104869</v>
      </c>
      <c r="K3199" s="922">
        <v>1</v>
      </c>
      <c r="L3199" s="923">
        <v>1386.0897132104869</v>
      </c>
      <c r="M3199" s="923">
        <f t="shared" si="49"/>
        <v>148.50961212969503</v>
      </c>
    </row>
    <row r="3200" spans="2:13" ht="75">
      <c r="B3200" s="921" t="s">
        <v>988</v>
      </c>
      <c r="C3200" s="921" t="s">
        <v>985</v>
      </c>
      <c r="D3200" s="922" t="s">
        <v>986</v>
      </c>
      <c r="E3200" s="936">
        <v>1</v>
      </c>
      <c r="F3200" s="947">
        <v>44866</v>
      </c>
      <c r="G3200" s="923">
        <v>2718.8057986767617</v>
      </c>
      <c r="H3200" s="929">
        <v>8.3333333333333332E-3</v>
      </c>
      <c r="I3200" s="929">
        <v>6.6666666666666666E-2</v>
      </c>
      <c r="J3200" s="923">
        <v>2537.5520787649775</v>
      </c>
      <c r="K3200" s="922">
        <v>1</v>
      </c>
      <c r="L3200" s="923">
        <v>2537.5520787649775</v>
      </c>
      <c r="M3200" s="923">
        <f t="shared" si="49"/>
        <v>271.8805798676762</v>
      </c>
    </row>
    <row r="3201" spans="2:13" ht="75">
      <c r="B3201" s="921" t="s">
        <v>988</v>
      </c>
      <c r="C3201" s="921" t="s">
        <v>985</v>
      </c>
      <c r="D3201" s="922" t="s">
        <v>986</v>
      </c>
      <c r="E3201" s="936">
        <v>1</v>
      </c>
      <c r="F3201" s="947">
        <v>44866</v>
      </c>
      <c r="G3201" s="923">
        <v>14793.502139858851</v>
      </c>
      <c r="H3201" s="929">
        <v>8.3333333333333332E-3</v>
      </c>
      <c r="I3201" s="929">
        <v>6.6666666666666666E-2</v>
      </c>
      <c r="J3201" s="923">
        <v>13807.268663868261</v>
      </c>
      <c r="K3201" s="922">
        <v>1</v>
      </c>
      <c r="L3201" s="923">
        <v>13807.268663868261</v>
      </c>
      <c r="M3201" s="923">
        <f t="shared" si="49"/>
        <v>1479.3502139858851</v>
      </c>
    </row>
    <row r="3202" spans="2:13" ht="75">
      <c r="B3202" s="921" t="s">
        <v>988</v>
      </c>
      <c r="C3202" s="921" t="s">
        <v>985</v>
      </c>
      <c r="D3202" s="922" t="s">
        <v>986</v>
      </c>
      <c r="E3202" s="936">
        <v>1</v>
      </c>
      <c r="F3202" s="947">
        <v>44866</v>
      </c>
      <c r="G3202" s="923">
        <v>11195.082700433726</v>
      </c>
      <c r="H3202" s="929">
        <v>8.3333333333333332E-3</v>
      </c>
      <c r="I3202" s="929">
        <v>6.6666666666666666E-2</v>
      </c>
      <c r="J3202" s="923">
        <v>10448.743853738144</v>
      </c>
      <c r="K3202" s="922">
        <v>1</v>
      </c>
      <c r="L3202" s="923">
        <v>10448.743853738144</v>
      </c>
      <c r="M3202" s="923">
        <f t="shared" si="49"/>
        <v>1119.5082700433727</v>
      </c>
    </row>
    <row r="3203" spans="2:13" ht="75">
      <c r="B3203" s="921" t="s">
        <v>988</v>
      </c>
      <c r="C3203" s="921" t="s">
        <v>985</v>
      </c>
      <c r="D3203" s="922" t="s">
        <v>986</v>
      </c>
      <c r="E3203" s="936">
        <v>1</v>
      </c>
      <c r="F3203" s="947">
        <v>44866</v>
      </c>
      <c r="G3203" s="923">
        <v>79.964876431669467</v>
      </c>
      <c r="H3203" s="929">
        <v>8.3333333333333332E-3</v>
      </c>
      <c r="I3203" s="929">
        <v>6.6666666666666666E-2</v>
      </c>
      <c r="J3203" s="923">
        <v>74.633884669558171</v>
      </c>
      <c r="K3203" s="922">
        <v>1</v>
      </c>
      <c r="L3203" s="923">
        <v>74.633884669558171</v>
      </c>
      <c r="M3203" s="923">
        <f t="shared" si="49"/>
        <v>7.9964876431669474</v>
      </c>
    </row>
    <row r="3204" spans="2:13" ht="75">
      <c r="B3204" s="921" t="s">
        <v>987</v>
      </c>
      <c r="C3204" s="921" t="s">
        <v>985</v>
      </c>
      <c r="D3204" s="922" t="s">
        <v>986</v>
      </c>
      <c r="E3204" s="936">
        <v>1</v>
      </c>
      <c r="F3204" s="947">
        <v>44866</v>
      </c>
      <c r="G3204" s="923">
        <v>2970.1922425939006</v>
      </c>
      <c r="H3204" s="929">
        <v>8.3333333333333332E-3</v>
      </c>
      <c r="I3204" s="929">
        <v>6.6666666666666666E-2</v>
      </c>
      <c r="J3204" s="923">
        <v>2772.1794264209739</v>
      </c>
      <c r="K3204" s="922">
        <v>1</v>
      </c>
      <c r="L3204" s="923">
        <v>2772.1794264209739</v>
      </c>
      <c r="M3204" s="923">
        <f t="shared" si="49"/>
        <v>297.01922425939006</v>
      </c>
    </row>
    <row r="3205" spans="2:13" ht="75">
      <c r="B3205" s="921" t="s">
        <v>990</v>
      </c>
      <c r="C3205" s="921" t="s">
        <v>985</v>
      </c>
      <c r="D3205" s="922" t="s">
        <v>986</v>
      </c>
      <c r="E3205" s="936">
        <v>1</v>
      </c>
      <c r="F3205" s="947">
        <v>44866</v>
      </c>
      <c r="G3205" s="923">
        <v>4180.4727034651842</v>
      </c>
      <c r="H3205" s="929">
        <v>8.3333333333333332E-3</v>
      </c>
      <c r="I3205" s="929">
        <v>6.6666666666666666E-2</v>
      </c>
      <c r="J3205" s="923">
        <v>3901.7745232341717</v>
      </c>
      <c r="K3205" s="922">
        <v>1</v>
      </c>
      <c r="L3205" s="923">
        <v>3901.7745232341717</v>
      </c>
      <c r="M3205" s="923">
        <f t="shared" si="49"/>
        <v>418.04727034651842</v>
      </c>
    </row>
    <row r="3206" spans="2:13" ht="75">
      <c r="B3206" s="921" t="s">
        <v>988</v>
      </c>
      <c r="C3206" s="921" t="s">
        <v>985</v>
      </c>
      <c r="D3206" s="922" t="s">
        <v>986</v>
      </c>
      <c r="E3206" s="936">
        <v>1</v>
      </c>
      <c r="F3206" s="947">
        <v>44866</v>
      </c>
      <c r="G3206" s="923">
        <v>2958.7004279717703</v>
      </c>
      <c r="H3206" s="929">
        <v>8.3333333333333332E-3</v>
      </c>
      <c r="I3206" s="929">
        <v>6.6666666666666666E-2</v>
      </c>
      <c r="J3206" s="923">
        <v>2761.4537327736525</v>
      </c>
      <c r="K3206" s="922">
        <v>1</v>
      </c>
      <c r="L3206" s="923">
        <v>2761.4537327736525</v>
      </c>
      <c r="M3206" s="923">
        <f t="shared" si="49"/>
        <v>295.87004279717706</v>
      </c>
    </row>
    <row r="3207" spans="2:13" ht="75">
      <c r="B3207" s="921" t="s">
        <v>988</v>
      </c>
      <c r="C3207" s="921" t="s">
        <v>985</v>
      </c>
      <c r="D3207" s="922" t="s">
        <v>986</v>
      </c>
      <c r="E3207" s="936">
        <v>1</v>
      </c>
      <c r="F3207" s="947">
        <v>44866</v>
      </c>
      <c r="G3207" s="923">
        <v>1839.1921579283978</v>
      </c>
      <c r="H3207" s="929">
        <v>8.3333333333333332E-3</v>
      </c>
      <c r="I3207" s="929">
        <v>6.6666666666666666E-2</v>
      </c>
      <c r="J3207" s="923">
        <v>1716.5793473998381</v>
      </c>
      <c r="K3207" s="922">
        <v>1</v>
      </c>
      <c r="L3207" s="923">
        <v>1716.5793473998381</v>
      </c>
      <c r="M3207" s="923">
        <f t="shared" si="49"/>
        <v>183.91921579283979</v>
      </c>
    </row>
    <row r="3208" spans="2:13" ht="75">
      <c r="B3208" s="921" t="s">
        <v>988</v>
      </c>
      <c r="C3208" s="921" t="s">
        <v>985</v>
      </c>
      <c r="D3208" s="922" t="s">
        <v>986</v>
      </c>
      <c r="E3208" s="936">
        <v>1</v>
      </c>
      <c r="F3208" s="947">
        <v>44866</v>
      </c>
      <c r="G3208" s="923">
        <v>1359.4028993383808</v>
      </c>
      <c r="H3208" s="929">
        <v>8.3333333333333332E-3</v>
      </c>
      <c r="I3208" s="929">
        <v>6.6666666666666666E-2</v>
      </c>
      <c r="J3208" s="923">
        <v>1268.7760393824888</v>
      </c>
      <c r="K3208" s="922">
        <v>1</v>
      </c>
      <c r="L3208" s="923">
        <v>1268.7760393824888</v>
      </c>
      <c r="M3208" s="923">
        <f t="shared" si="49"/>
        <v>135.9402899338381</v>
      </c>
    </row>
    <row r="3209" spans="2:13" ht="75">
      <c r="B3209" s="921" t="s">
        <v>984</v>
      </c>
      <c r="C3209" s="921" t="s">
        <v>985</v>
      </c>
      <c r="D3209" s="922" t="s">
        <v>986</v>
      </c>
      <c r="E3209" s="936">
        <v>1</v>
      </c>
      <c r="F3209" s="947">
        <v>44866</v>
      </c>
      <c r="G3209" s="923">
        <v>456.60349305277197</v>
      </c>
      <c r="H3209" s="929">
        <v>8.3333333333333332E-3</v>
      </c>
      <c r="I3209" s="929">
        <v>6.6666666666666666E-2</v>
      </c>
      <c r="J3209" s="923">
        <v>426.16326018258718</v>
      </c>
      <c r="K3209" s="922">
        <v>1</v>
      </c>
      <c r="L3209" s="923">
        <v>426.16326018258718</v>
      </c>
      <c r="M3209" s="923">
        <f t="shared" si="49"/>
        <v>45.660349305277201</v>
      </c>
    </row>
    <row r="3210" spans="2:13" ht="75">
      <c r="B3210" s="921" t="s">
        <v>984</v>
      </c>
      <c r="C3210" s="921" t="s">
        <v>985</v>
      </c>
      <c r="D3210" s="922" t="s">
        <v>986</v>
      </c>
      <c r="E3210" s="936">
        <v>1</v>
      </c>
      <c r="F3210" s="947">
        <v>44866</v>
      </c>
      <c r="G3210" s="923">
        <v>456.60349305277197</v>
      </c>
      <c r="H3210" s="929">
        <v>8.3333333333333332E-3</v>
      </c>
      <c r="I3210" s="929">
        <v>6.6666666666666666E-2</v>
      </c>
      <c r="J3210" s="923">
        <v>426.16326018258718</v>
      </c>
      <c r="K3210" s="922">
        <v>1</v>
      </c>
      <c r="L3210" s="923">
        <v>426.16326018258718</v>
      </c>
      <c r="M3210" s="923">
        <f t="shared" si="49"/>
        <v>45.660349305277201</v>
      </c>
    </row>
    <row r="3211" spans="2:13" ht="75">
      <c r="B3211" s="921" t="s">
        <v>987</v>
      </c>
      <c r="C3211" s="921" t="s">
        <v>985</v>
      </c>
      <c r="D3211" s="922" t="s">
        <v>986</v>
      </c>
      <c r="E3211" s="936">
        <v>1</v>
      </c>
      <c r="F3211" s="947">
        <v>44866</v>
      </c>
      <c r="G3211" s="923">
        <v>1485.0961212969503</v>
      </c>
      <c r="H3211" s="929">
        <v>8.3333333333333332E-3</v>
      </c>
      <c r="I3211" s="929">
        <v>6.6666666666666666E-2</v>
      </c>
      <c r="J3211" s="923">
        <v>1386.0897132104869</v>
      </c>
      <c r="K3211" s="922">
        <v>1</v>
      </c>
      <c r="L3211" s="923">
        <v>1386.0897132104869</v>
      </c>
      <c r="M3211" s="923">
        <f t="shared" ref="M3211:M3274" si="50">IF(L3211=0,"",IF(I3211=100%,0,(H3211*12)*(G3211*E3211*K3211)))</f>
        <v>148.50961212969503</v>
      </c>
    </row>
    <row r="3212" spans="2:13" ht="75">
      <c r="B3212" s="921" t="s">
        <v>987</v>
      </c>
      <c r="C3212" s="921" t="s">
        <v>985</v>
      </c>
      <c r="D3212" s="922" t="s">
        <v>986</v>
      </c>
      <c r="E3212" s="936">
        <v>1</v>
      </c>
      <c r="F3212" s="947">
        <v>44866</v>
      </c>
      <c r="G3212" s="923">
        <v>4455.2883638908506</v>
      </c>
      <c r="H3212" s="929">
        <v>8.3333333333333332E-3</v>
      </c>
      <c r="I3212" s="929">
        <v>6.6666666666666666E-2</v>
      </c>
      <c r="J3212" s="923">
        <v>4158.2691396314603</v>
      </c>
      <c r="K3212" s="922">
        <v>1</v>
      </c>
      <c r="L3212" s="923">
        <v>4158.2691396314603</v>
      </c>
      <c r="M3212" s="923">
        <f t="shared" si="50"/>
        <v>445.52883638908509</v>
      </c>
    </row>
    <row r="3213" spans="2:13" ht="75">
      <c r="B3213" s="921" t="s">
        <v>988</v>
      </c>
      <c r="C3213" s="921" t="s">
        <v>985</v>
      </c>
      <c r="D3213" s="922" t="s">
        <v>986</v>
      </c>
      <c r="E3213" s="936">
        <v>1</v>
      </c>
      <c r="F3213" s="947">
        <v>44866</v>
      </c>
      <c r="G3213" s="923">
        <v>3598.4194394251258</v>
      </c>
      <c r="H3213" s="929">
        <v>8.3333333333333332E-3</v>
      </c>
      <c r="I3213" s="929">
        <v>6.6666666666666666E-2</v>
      </c>
      <c r="J3213" s="923">
        <v>3358.5248101301177</v>
      </c>
      <c r="K3213" s="922">
        <v>1</v>
      </c>
      <c r="L3213" s="923">
        <v>3358.5248101301177</v>
      </c>
      <c r="M3213" s="923">
        <f t="shared" si="50"/>
        <v>359.84194394251261</v>
      </c>
    </row>
    <row r="3214" spans="2:13" ht="75">
      <c r="B3214" s="921" t="s">
        <v>988</v>
      </c>
      <c r="C3214" s="921" t="s">
        <v>985</v>
      </c>
      <c r="D3214" s="922" t="s">
        <v>986</v>
      </c>
      <c r="E3214" s="936">
        <v>1</v>
      </c>
      <c r="F3214" s="947">
        <v>44866</v>
      </c>
      <c r="G3214" s="923">
        <v>479.7892585900168</v>
      </c>
      <c r="H3214" s="929">
        <v>8.3333333333333332E-3</v>
      </c>
      <c r="I3214" s="929">
        <v>6.6666666666666666E-2</v>
      </c>
      <c r="J3214" s="923">
        <v>447.80330801734902</v>
      </c>
      <c r="K3214" s="922">
        <v>1</v>
      </c>
      <c r="L3214" s="923">
        <v>447.80330801734902</v>
      </c>
      <c r="M3214" s="923">
        <f t="shared" si="50"/>
        <v>47.978925859001684</v>
      </c>
    </row>
    <row r="3215" spans="2:13" ht="75">
      <c r="B3215" s="921" t="s">
        <v>988</v>
      </c>
      <c r="C3215" s="921" t="s">
        <v>985</v>
      </c>
      <c r="D3215" s="922" t="s">
        <v>986</v>
      </c>
      <c r="E3215" s="936">
        <v>1</v>
      </c>
      <c r="F3215" s="947">
        <v>44866</v>
      </c>
      <c r="G3215" s="923">
        <v>719.68388788502523</v>
      </c>
      <c r="H3215" s="929">
        <v>8.3333333333333332E-3</v>
      </c>
      <c r="I3215" s="929">
        <v>6.6666666666666666E-2</v>
      </c>
      <c r="J3215" s="923">
        <v>671.70496202602351</v>
      </c>
      <c r="K3215" s="922">
        <v>1</v>
      </c>
      <c r="L3215" s="923">
        <v>671.70496202602351</v>
      </c>
      <c r="M3215" s="923">
        <f t="shared" si="50"/>
        <v>71.968388788502523</v>
      </c>
    </row>
    <row r="3216" spans="2:13" ht="75">
      <c r="B3216" s="921" t="s">
        <v>987</v>
      </c>
      <c r="C3216" s="921" t="s">
        <v>985</v>
      </c>
      <c r="D3216" s="922" t="s">
        <v>986</v>
      </c>
      <c r="E3216" s="936">
        <v>1</v>
      </c>
      <c r="F3216" s="947">
        <v>44866</v>
      </c>
      <c r="G3216" s="923">
        <v>2970.1922425939006</v>
      </c>
      <c r="H3216" s="929">
        <v>8.3333333333333332E-3</v>
      </c>
      <c r="I3216" s="929">
        <v>6.6666666666666666E-2</v>
      </c>
      <c r="J3216" s="923">
        <v>2772.1794264209739</v>
      </c>
      <c r="K3216" s="922">
        <v>1</v>
      </c>
      <c r="L3216" s="923">
        <v>2772.1794264209739</v>
      </c>
      <c r="M3216" s="923">
        <f t="shared" si="50"/>
        <v>297.01922425939006</v>
      </c>
    </row>
    <row r="3217" spans="2:13" ht="75">
      <c r="B3217" s="921" t="s">
        <v>987</v>
      </c>
      <c r="C3217" s="921" t="s">
        <v>985</v>
      </c>
      <c r="D3217" s="922" t="s">
        <v>986</v>
      </c>
      <c r="E3217" s="936">
        <v>1</v>
      </c>
      <c r="F3217" s="947">
        <v>44866</v>
      </c>
      <c r="G3217" s="923">
        <v>2970.1922425939006</v>
      </c>
      <c r="H3217" s="929">
        <v>8.3333333333333332E-3</v>
      </c>
      <c r="I3217" s="929">
        <v>6.6666666666666666E-2</v>
      </c>
      <c r="J3217" s="923">
        <v>2772.1794264209739</v>
      </c>
      <c r="K3217" s="922">
        <v>1</v>
      </c>
      <c r="L3217" s="923">
        <v>2772.1794264209739</v>
      </c>
      <c r="M3217" s="923">
        <f t="shared" si="50"/>
        <v>297.01922425939006</v>
      </c>
    </row>
    <row r="3218" spans="2:13" ht="75">
      <c r="B3218" s="921" t="s">
        <v>987</v>
      </c>
      <c r="C3218" s="921" t="s">
        <v>985</v>
      </c>
      <c r="D3218" s="922" t="s">
        <v>986</v>
      </c>
      <c r="E3218" s="936">
        <v>1</v>
      </c>
      <c r="F3218" s="947">
        <v>44866</v>
      </c>
      <c r="G3218" s="923">
        <v>5940.3844851878011</v>
      </c>
      <c r="H3218" s="929">
        <v>8.3333333333333332E-3</v>
      </c>
      <c r="I3218" s="929">
        <v>6.6666666666666666E-2</v>
      </c>
      <c r="J3218" s="923">
        <v>5544.3588528419477</v>
      </c>
      <c r="K3218" s="922">
        <v>1</v>
      </c>
      <c r="L3218" s="923">
        <v>5544.3588528419477</v>
      </c>
      <c r="M3218" s="923">
        <f t="shared" si="50"/>
        <v>594.03844851878011</v>
      </c>
    </row>
    <row r="3219" spans="2:13" ht="75">
      <c r="B3219" s="921" t="s">
        <v>989</v>
      </c>
      <c r="C3219" s="921" t="s">
        <v>985</v>
      </c>
      <c r="D3219" s="922" t="s">
        <v>986</v>
      </c>
      <c r="E3219" s="936">
        <v>1</v>
      </c>
      <c r="F3219" s="947">
        <v>44866</v>
      </c>
      <c r="G3219" s="923">
        <v>2559.1030101491242</v>
      </c>
      <c r="H3219" s="929">
        <v>8.3333333333333332E-3</v>
      </c>
      <c r="I3219" s="929">
        <v>6.6666666666666666E-2</v>
      </c>
      <c r="J3219" s="923">
        <v>2388.4961428058491</v>
      </c>
      <c r="K3219" s="922">
        <v>1</v>
      </c>
      <c r="L3219" s="923">
        <v>2388.4961428058491</v>
      </c>
      <c r="M3219" s="923">
        <f t="shared" si="50"/>
        <v>255.91030101491242</v>
      </c>
    </row>
    <row r="3220" spans="2:13" ht="75">
      <c r="B3220" s="921" t="s">
        <v>990</v>
      </c>
      <c r="C3220" s="921" t="s">
        <v>985</v>
      </c>
      <c r="D3220" s="922" t="s">
        <v>986</v>
      </c>
      <c r="E3220" s="936">
        <v>1</v>
      </c>
      <c r="F3220" s="947">
        <v>44866</v>
      </c>
      <c r="G3220" s="923">
        <v>4180.4727034651842</v>
      </c>
      <c r="H3220" s="929">
        <v>8.3333333333333332E-3</v>
      </c>
      <c r="I3220" s="929">
        <v>6.6666666666666666E-2</v>
      </c>
      <c r="J3220" s="923">
        <v>3901.7745232341717</v>
      </c>
      <c r="K3220" s="922">
        <v>1</v>
      </c>
      <c r="L3220" s="923">
        <v>3901.7745232341717</v>
      </c>
      <c r="M3220" s="923">
        <f t="shared" si="50"/>
        <v>418.04727034651842</v>
      </c>
    </row>
    <row r="3221" spans="2:13" ht="75">
      <c r="B3221" s="921" t="s">
        <v>988</v>
      </c>
      <c r="C3221" s="921" t="s">
        <v>985</v>
      </c>
      <c r="D3221" s="922" t="s">
        <v>986</v>
      </c>
      <c r="E3221" s="936">
        <v>1</v>
      </c>
      <c r="F3221" s="947">
        <v>44866</v>
      </c>
      <c r="G3221" s="923">
        <v>79.964876431669467</v>
      </c>
      <c r="H3221" s="929">
        <v>8.3333333333333332E-3</v>
      </c>
      <c r="I3221" s="929">
        <v>6.6666666666666666E-2</v>
      </c>
      <c r="J3221" s="923">
        <v>74.633884669558171</v>
      </c>
      <c r="K3221" s="922">
        <v>1</v>
      </c>
      <c r="L3221" s="923">
        <v>74.633884669558171</v>
      </c>
      <c r="M3221" s="923">
        <f t="shared" si="50"/>
        <v>7.9964876431669474</v>
      </c>
    </row>
    <row r="3222" spans="2:13" ht="75">
      <c r="B3222" s="921" t="s">
        <v>988</v>
      </c>
      <c r="C3222" s="921" t="s">
        <v>985</v>
      </c>
      <c r="D3222" s="922" t="s">
        <v>986</v>
      </c>
      <c r="E3222" s="936">
        <v>1</v>
      </c>
      <c r="F3222" s="947">
        <v>44866</v>
      </c>
      <c r="G3222" s="923">
        <v>35904.229517819593</v>
      </c>
      <c r="H3222" s="929">
        <v>8.3333333333333332E-3</v>
      </c>
      <c r="I3222" s="929">
        <v>6.6666666666666666E-2</v>
      </c>
      <c r="J3222" s="923">
        <v>33510.61421663162</v>
      </c>
      <c r="K3222" s="922">
        <v>1</v>
      </c>
      <c r="L3222" s="923">
        <v>33510.61421663162</v>
      </c>
      <c r="M3222" s="923">
        <f t="shared" si="50"/>
        <v>3590.4229517819595</v>
      </c>
    </row>
    <row r="3223" spans="2:13" ht="75">
      <c r="B3223" s="921" t="s">
        <v>988</v>
      </c>
      <c r="C3223" s="921" t="s">
        <v>985</v>
      </c>
      <c r="D3223" s="922" t="s">
        <v>986</v>
      </c>
      <c r="E3223" s="936">
        <v>1</v>
      </c>
      <c r="F3223" s="947">
        <v>44866</v>
      </c>
      <c r="G3223" s="923">
        <v>9915.6446775270142</v>
      </c>
      <c r="H3223" s="929">
        <v>8.3333333333333332E-3</v>
      </c>
      <c r="I3223" s="929">
        <v>6.6666666666666666E-2</v>
      </c>
      <c r="J3223" s="923">
        <v>9254.6016990252137</v>
      </c>
      <c r="K3223" s="922">
        <v>1</v>
      </c>
      <c r="L3223" s="923">
        <v>9254.6016990252137</v>
      </c>
      <c r="M3223" s="923">
        <f t="shared" si="50"/>
        <v>991.56446775270149</v>
      </c>
    </row>
    <row r="3224" spans="2:13" ht="75">
      <c r="B3224" s="921" t="s">
        <v>988</v>
      </c>
      <c r="C3224" s="921" t="s">
        <v>985</v>
      </c>
      <c r="D3224" s="922" t="s">
        <v>986</v>
      </c>
      <c r="E3224" s="936">
        <v>1</v>
      </c>
      <c r="F3224" s="947">
        <v>44866</v>
      </c>
      <c r="G3224" s="923">
        <v>27667.847245357636</v>
      </c>
      <c r="H3224" s="929">
        <v>8.3333333333333332E-3</v>
      </c>
      <c r="I3224" s="929">
        <v>6.6666666666666666E-2</v>
      </c>
      <c r="J3224" s="923">
        <v>25823.324095667129</v>
      </c>
      <c r="K3224" s="922">
        <v>1</v>
      </c>
      <c r="L3224" s="923">
        <v>25823.324095667129</v>
      </c>
      <c r="M3224" s="923">
        <f t="shared" si="50"/>
        <v>2766.7847245357639</v>
      </c>
    </row>
    <row r="3225" spans="2:13" ht="75">
      <c r="B3225" s="921" t="s">
        <v>984</v>
      </c>
      <c r="C3225" s="921" t="s">
        <v>985</v>
      </c>
      <c r="D3225" s="922" t="s">
        <v>986</v>
      </c>
      <c r="E3225" s="936">
        <v>1</v>
      </c>
      <c r="F3225" s="947">
        <v>44866</v>
      </c>
      <c r="G3225" s="923">
        <v>456.60349305277197</v>
      </c>
      <c r="H3225" s="929">
        <v>8.3333333333333332E-3</v>
      </c>
      <c r="I3225" s="929">
        <v>6.6666666666666666E-2</v>
      </c>
      <c r="J3225" s="923">
        <v>426.16326018258718</v>
      </c>
      <c r="K3225" s="922">
        <v>1</v>
      </c>
      <c r="L3225" s="923">
        <v>426.16326018258718</v>
      </c>
      <c r="M3225" s="923">
        <f t="shared" si="50"/>
        <v>45.660349305277201</v>
      </c>
    </row>
    <row r="3226" spans="2:13" ht="75">
      <c r="B3226" s="921" t="s">
        <v>987</v>
      </c>
      <c r="C3226" s="921" t="s">
        <v>985</v>
      </c>
      <c r="D3226" s="922" t="s">
        <v>986</v>
      </c>
      <c r="E3226" s="936">
        <v>1</v>
      </c>
      <c r="F3226" s="947">
        <v>44866</v>
      </c>
      <c r="G3226" s="923">
        <v>5940.3844851878011</v>
      </c>
      <c r="H3226" s="929">
        <v>8.3333333333333332E-3</v>
      </c>
      <c r="I3226" s="929">
        <v>6.6666666666666666E-2</v>
      </c>
      <c r="J3226" s="923">
        <v>5544.3588528419477</v>
      </c>
      <c r="K3226" s="922">
        <v>1</v>
      </c>
      <c r="L3226" s="923">
        <v>5544.3588528419477</v>
      </c>
      <c r="M3226" s="923">
        <f t="shared" si="50"/>
        <v>594.03844851878011</v>
      </c>
    </row>
    <row r="3227" spans="2:13" ht="75">
      <c r="B3227" s="921" t="s">
        <v>987</v>
      </c>
      <c r="C3227" s="921" t="s">
        <v>985</v>
      </c>
      <c r="D3227" s="922" t="s">
        <v>986</v>
      </c>
      <c r="E3227" s="936">
        <v>1</v>
      </c>
      <c r="F3227" s="947">
        <v>44866</v>
      </c>
      <c r="G3227" s="923">
        <v>4455.2883638908506</v>
      </c>
      <c r="H3227" s="929">
        <v>8.3333333333333332E-3</v>
      </c>
      <c r="I3227" s="929">
        <v>6.6666666666666666E-2</v>
      </c>
      <c r="J3227" s="923">
        <v>4158.2691396314603</v>
      </c>
      <c r="K3227" s="922">
        <v>1</v>
      </c>
      <c r="L3227" s="923">
        <v>4158.2691396314603</v>
      </c>
      <c r="M3227" s="923">
        <f t="shared" si="50"/>
        <v>445.52883638908509</v>
      </c>
    </row>
    <row r="3228" spans="2:13" ht="75">
      <c r="B3228" s="921" t="s">
        <v>991</v>
      </c>
      <c r="C3228" s="921" t="s">
        <v>985</v>
      </c>
      <c r="D3228" s="922" t="s">
        <v>986</v>
      </c>
      <c r="E3228" s="936">
        <v>1</v>
      </c>
      <c r="F3228" s="947">
        <v>44866</v>
      </c>
      <c r="G3228" s="923">
        <v>3671.3612929430783</v>
      </c>
      <c r="H3228" s="929">
        <v>8.3333333333333332E-3</v>
      </c>
      <c r="I3228" s="929">
        <v>6.6666666666666666E-2</v>
      </c>
      <c r="J3228" s="923">
        <v>3426.60387341354</v>
      </c>
      <c r="K3228" s="922">
        <v>1</v>
      </c>
      <c r="L3228" s="923">
        <v>3426.60387341354</v>
      </c>
      <c r="M3228" s="923">
        <f t="shared" si="50"/>
        <v>367.13612929430786</v>
      </c>
    </row>
    <row r="3229" spans="2:13" ht="75">
      <c r="B3229" s="921" t="s">
        <v>988</v>
      </c>
      <c r="C3229" s="921" t="s">
        <v>985</v>
      </c>
      <c r="D3229" s="922" t="s">
        <v>986</v>
      </c>
      <c r="E3229" s="936">
        <v>1</v>
      </c>
      <c r="F3229" s="947">
        <v>44866</v>
      </c>
      <c r="G3229" s="923">
        <v>79.964876431669467</v>
      </c>
      <c r="H3229" s="929">
        <v>8.3333333333333332E-3</v>
      </c>
      <c r="I3229" s="929">
        <v>6.6666666666666666E-2</v>
      </c>
      <c r="J3229" s="923">
        <v>74.633884669558171</v>
      </c>
      <c r="K3229" s="922">
        <v>1</v>
      </c>
      <c r="L3229" s="923">
        <v>74.633884669558171</v>
      </c>
      <c r="M3229" s="923">
        <f t="shared" si="50"/>
        <v>7.9964876431669474</v>
      </c>
    </row>
    <row r="3230" spans="2:13" ht="75">
      <c r="B3230" s="921" t="s">
        <v>988</v>
      </c>
      <c r="C3230" s="921" t="s">
        <v>985</v>
      </c>
      <c r="D3230" s="922" t="s">
        <v>986</v>
      </c>
      <c r="E3230" s="936">
        <v>1</v>
      </c>
      <c r="F3230" s="947">
        <v>44866</v>
      </c>
      <c r="G3230" s="923">
        <v>79.964876431669467</v>
      </c>
      <c r="H3230" s="929">
        <v>8.3333333333333332E-3</v>
      </c>
      <c r="I3230" s="929">
        <v>6.6666666666666666E-2</v>
      </c>
      <c r="J3230" s="923">
        <v>74.633884669558171</v>
      </c>
      <c r="K3230" s="922">
        <v>1</v>
      </c>
      <c r="L3230" s="923">
        <v>74.633884669558171</v>
      </c>
      <c r="M3230" s="923">
        <f t="shared" si="50"/>
        <v>7.9964876431669474</v>
      </c>
    </row>
    <row r="3231" spans="2:13" ht="75">
      <c r="B3231" s="921" t="s">
        <v>988</v>
      </c>
      <c r="C3231" s="921" t="s">
        <v>985</v>
      </c>
      <c r="D3231" s="922" t="s">
        <v>986</v>
      </c>
      <c r="E3231" s="936">
        <v>1</v>
      </c>
      <c r="F3231" s="947">
        <v>44866</v>
      </c>
      <c r="G3231" s="923">
        <v>6637.0847438285655</v>
      </c>
      <c r="H3231" s="929">
        <v>8.3333333333333332E-3</v>
      </c>
      <c r="I3231" s="929">
        <v>6.6666666666666666E-2</v>
      </c>
      <c r="J3231" s="923">
        <v>6194.6124275733282</v>
      </c>
      <c r="K3231" s="922">
        <v>1</v>
      </c>
      <c r="L3231" s="923">
        <v>6194.6124275733282</v>
      </c>
      <c r="M3231" s="923">
        <f t="shared" si="50"/>
        <v>663.70847438285659</v>
      </c>
    </row>
    <row r="3232" spans="2:13" ht="75">
      <c r="B3232" s="921" t="s">
        <v>988</v>
      </c>
      <c r="C3232" s="921" t="s">
        <v>985</v>
      </c>
      <c r="D3232" s="922" t="s">
        <v>986</v>
      </c>
      <c r="E3232" s="936">
        <v>1</v>
      </c>
      <c r="F3232" s="947">
        <v>44866</v>
      </c>
      <c r="G3232" s="923">
        <v>27507.917492494296</v>
      </c>
      <c r="H3232" s="929">
        <v>8.3333333333333332E-3</v>
      </c>
      <c r="I3232" s="929">
        <v>6.6666666666666666E-2</v>
      </c>
      <c r="J3232" s="923">
        <v>25674.056326328009</v>
      </c>
      <c r="K3232" s="922">
        <v>1</v>
      </c>
      <c r="L3232" s="923">
        <v>25674.056326328009</v>
      </c>
      <c r="M3232" s="923">
        <f t="shared" si="50"/>
        <v>2750.7917492494298</v>
      </c>
    </row>
    <row r="3233" spans="2:13" ht="75">
      <c r="B3233" s="921" t="s">
        <v>988</v>
      </c>
      <c r="C3233" s="921" t="s">
        <v>985</v>
      </c>
      <c r="D3233" s="922" t="s">
        <v>986</v>
      </c>
      <c r="E3233" s="936">
        <v>1</v>
      </c>
      <c r="F3233" s="947">
        <v>44866</v>
      </c>
      <c r="G3233" s="923">
        <v>27028.128233904281</v>
      </c>
      <c r="H3233" s="929">
        <v>8.3333333333333332E-3</v>
      </c>
      <c r="I3233" s="929">
        <v>6.6666666666666666E-2</v>
      </c>
      <c r="J3233" s="923">
        <v>25226.253018310661</v>
      </c>
      <c r="K3233" s="922">
        <v>1</v>
      </c>
      <c r="L3233" s="923">
        <v>25226.253018310661</v>
      </c>
      <c r="M3233" s="923">
        <f t="shared" si="50"/>
        <v>2702.8128233904281</v>
      </c>
    </row>
    <row r="3234" spans="2:13" ht="75">
      <c r="B3234" s="921" t="s">
        <v>988</v>
      </c>
      <c r="C3234" s="921" t="s">
        <v>985</v>
      </c>
      <c r="D3234" s="922" t="s">
        <v>986</v>
      </c>
      <c r="E3234" s="936">
        <v>1</v>
      </c>
      <c r="F3234" s="947">
        <v>44866</v>
      </c>
      <c r="G3234" s="923">
        <v>879.61364074836411</v>
      </c>
      <c r="H3234" s="929">
        <v>8.3333333333333332E-3</v>
      </c>
      <c r="I3234" s="929">
        <v>6.6666666666666666E-2</v>
      </c>
      <c r="J3234" s="923">
        <v>820.97273136513979</v>
      </c>
      <c r="K3234" s="922">
        <v>1</v>
      </c>
      <c r="L3234" s="923">
        <v>820.97273136513979</v>
      </c>
      <c r="M3234" s="923">
        <f t="shared" si="50"/>
        <v>87.961364074836411</v>
      </c>
    </row>
    <row r="3235" spans="2:13" ht="75">
      <c r="B3235" s="921" t="s">
        <v>988</v>
      </c>
      <c r="C3235" s="921" t="s">
        <v>985</v>
      </c>
      <c r="D3235" s="922" t="s">
        <v>986</v>
      </c>
      <c r="E3235" s="936">
        <v>1</v>
      </c>
      <c r="F3235" s="947">
        <v>44866</v>
      </c>
      <c r="G3235" s="923">
        <v>239.8946292950084</v>
      </c>
      <c r="H3235" s="929">
        <v>8.3333333333333332E-3</v>
      </c>
      <c r="I3235" s="929">
        <v>6.6666666666666666E-2</v>
      </c>
      <c r="J3235" s="923">
        <v>223.90165400867451</v>
      </c>
      <c r="K3235" s="922">
        <v>1</v>
      </c>
      <c r="L3235" s="923">
        <v>223.90165400867451</v>
      </c>
      <c r="M3235" s="923">
        <f t="shared" si="50"/>
        <v>23.989462929500842</v>
      </c>
    </row>
    <row r="3236" spans="2:13" ht="75">
      <c r="B3236" s="921" t="s">
        <v>996</v>
      </c>
      <c r="C3236" s="921" t="s">
        <v>985</v>
      </c>
      <c r="D3236" s="922" t="s">
        <v>994</v>
      </c>
      <c r="E3236" s="936">
        <v>0</v>
      </c>
      <c r="F3236" s="947">
        <v>44866</v>
      </c>
      <c r="G3236" s="923">
        <v>71.562904761904761</v>
      </c>
      <c r="H3236" s="929">
        <v>8.3333333333333332E-3</v>
      </c>
      <c r="I3236" s="929">
        <v>6.6666666666666666E-2</v>
      </c>
      <c r="J3236" s="923">
        <v>66.792044444444443</v>
      </c>
      <c r="K3236" s="922">
        <v>1</v>
      </c>
      <c r="L3236" s="923">
        <v>0</v>
      </c>
      <c r="M3236" s="923" t="str">
        <f t="shared" si="50"/>
        <v/>
      </c>
    </row>
    <row r="3237" spans="2:13" ht="75">
      <c r="B3237" s="921" t="s">
        <v>987</v>
      </c>
      <c r="C3237" s="921" t="s">
        <v>985</v>
      </c>
      <c r="D3237" s="922" t="s">
        <v>986</v>
      </c>
      <c r="E3237" s="936">
        <v>1</v>
      </c>
      <c r="F3237" s="947">
        <v>44866</v>
      </c>
      <c r="G3237" s="923">
        <v>1485.0961212969503</v>
      </c>
      <c r="H3237" s="929">
        <v>8.3333333333333332E-3</v>
      </c>
      <c r="I3237" s="929">
        <v>6.6666666666666666E-2</v>
      </c>
      <c r="J3237" s="923">
        <v>1386.0897132104869</v>
      </c>
      <c r="K3237" s="922">
        <v>1</v>
      </c>
      <c r="L3237" s="923">
        <v>1386.0897132104869</v>
      </c>
      <c r="M3237" s="923">
        <f t="shared" si="50"/>
        <v>148.50961212969503</v>
      </c>
    </row>
    <row r="3238" spans="2:13" ht="75">
      <c r="B3238" s="921" t="s">
        <v>1001</v>
      </c>
      <c r="C3238" s="921" t="s">
        <v>985</v>
      </c>
      <c r="D3238" s="922" t="s">
        <v>986</v>
      </c>
      <c r="E3238" s="936">
        <v>1</v>
      </c>
      <c r="F3238" s="947">
        <v>44866</v>
      </c>
      <c r="G3238" s="923">
        <v>6298.2194942792567</v>
      </c>
      <c r="H3238" s="929">
        <v>8.3333333333333332E-3</v>
      </c>
      <c r="I3238" s="929">
        <v>6.6666666666666666E-2</v>
      </c>
      <c r="J3238" s="923">
        <v>5878.3381946606396</v>
      </c>
      <c r="K3238" s="922">
        <v>1</v>
      </c>
      <c r="L3238" s="923">
        <v>5878.3381946606396</v>
      </c>
      <c r="M3238" s="923">
        <f t="shared" si="50"/>
        <v>629.82194942792569</v>
      </c>
    </row>
    <row r="3239" spans="2:13" ht="75">
      <c r="B3239" s="921" t="s">
        <v>988</v>
      </c>
      <c r="C3239" s="921" t="s">
        <v>985</v>
      </c>
      <c r="D3239" s="922" t="s">
        <v>986</v>
      </c>
      <c r="E3239" s="936">
        <v>1</v>
      </c>
      <c r="F3239" s="947">
        <v>44866</v>
      </c>
      <c r="G3239" s="923">
        <v>79.964876431669467</v>
      </c>
      <c r="H3239" s="929">
        <v>8.3333333333333332E-3</v>
      </c>
      <c r="I3239" s="929">
        <v>6.6666666666666666E-2</v>
      </c>
      <c r="J3239" s="923">
        <v>74.633884669558171</v>
      </c>
      <c r="K3239" s="922">
        <v>1</v>
      </c>
      <c r="L3239" s="923">
        <v>74.633884669558171</v>
      </c>
      <c r="M3239" s="923">
        <f t="shared" si="50"/>
        <v>7.9964876431669474</v>
      </c>
    </row>
    <row r="3240" spans="2:13" ht="75">
      <c r="B3240" s="921" t="s">
        <v>988</v>
      </c>
      <c r="C3240" s="921" t="s">
        <v>985</v>
      </c>
      <c r="D3240" s="922" t="s">
        <v>986</v>
      </c>
      <c r="E3240" s="936">
        <v>1</v>
      </c>
      <c r="F3240" s="947">
        <v>44866</v>
      </c>
      <c r="G3240" s="923">
        <v>21590.516636550758</v>
      </c>
      <c r="H3240" s="929">
        <v>8.3333333333333332E-3</v>
      </c>
      <c r="I3240" s="929">
        <v>6.6666666666666666E-2</v>
      </c>
      <c r="J3240" s="923">
        <v>20151.148860780708</v>
      </c>
      <c r="K3240" s="922">
        <v>1</v>
      </c>
      <c r="L3240" s="923">
        <v>20151.148860780708</v>
      </c>
      <c r="M3240" s="923">
        <f t="shared" si="50"/>
        <v>2159.051663655076</v>
      </c>
    </row>
    <row r="3241" spans="2:13" ht="75">
      <c r="B3241" s="921" t="s">
        <v>988</v>
      </c>
      <c r="C3241" s="921" t="s">
        <v>985</v>
      </c>
      <c r="D3241" s="922" t="s">
        <v>986</v>
      </c>
      <c r="E3241" s="936">
        <v>1</v>
      </c>
      <c r="F3241" s="947">
        <v>44866</v>
      </c>
      <c r="G3241" s="923">
        <v>33825.142730596184</v>
      </c>
      <c r="H3241" s="929">
        <v>8.3333333333333332E-3</v>
      </c>
      <c r="I3241" s="929">
        <v>6.6666666666666666E-2</v>
      </c>
      <c r="J3241" s="923">
        <v>31570.133215223104</v>
      </c>
      <c r="K3241" s="922">
        <v>1</v>
      </c>
      <c r="L3241" s="923">
        <v>31570.133215223104</v>
      </c>
      <c r="M3241" s="923">
        <f t="shared" si="50"/>
        <v>3382.5142730596185</v>
      </c>
    </row>
    <row r="3242" spans="2:13" ht="75">
      <c r="B3242" s="921" t="s">
        <v>988</v>
      </c>
      <c r="C3242" s="921" t="s">
        <v>985</v>
      </c>
      <c r="D3242" s="922" t="s">
        <v>986</v>
      </c>
      <c r="E3242" s="936">
        <v>1</v>
      </c>
      <c r="F3242" s="947">
        <v>44866</v>
      </c>
      <c r="G3242" s="923">
        <v>26468.374098882592</v>
      </c>
      <c r="H3242" s="929">
        <v>8.3333333333333332E-3</v>
      </c>
      <c r="I3242" s="929">
        <v>6.6666666666666666E-2</v>
      </c>
      <c r="J3242" s="923">
        <v>24703.815825623751</v>
      </c>
      <c r="K3242" s="922">
        <v>1</v>
      </c>
      <c r="L3242" s="923">
        <v>24703.815825623751</v>
      </c>
      <c r="M3242" s="923">
        <f t="shared" si="50"/>
        <v>2646.8374098882596</v>
      </c>
    </row>
    <row r="3243" spans="2:13" ht="75">
      <c r="B3243" s="921" t="s">
        <v>988</v>
      </c>
      <c r="C3243" s="921" t="s">
        <v>985</v>
      </c>
      <c r="D3243" s="922" t="s">
        <v>986</v>
      </c>
      <c r="E3243" s="936">
        <v>1</v>
      </c>
      <c r="F3243" s="947">
        <v>44866</v>
      </c>
      <c r="G3243" s="923">
        <v>6317.225238101888</v>
      </c>
      <c r="H3243" s="929">
        <v>8.3333333333333332E-3</v>
      </c>
      <c r="I3243" s="929">
        <v>6.6666666666666666E-2</v>
      </c>
      <c r="J3243" s="923">
        <v>5896.0768888950952</v>
      </c>
      <c r="K3243" s="922">
        <v>1</v>
      </c>
      <c r="L3243" s="923">
        <v>5896.0768888950952</v>
      </c>
      <c r="M3243" s="923">
        <f t="shared" si="50"/>
        <v>631.72252381018882</v>
      </c>
    </row>
    <row r="3244" spans="2:13" ht="75">
      <c r="B3244" s="921" t="s">
        <v>988</v>
      </c>
      <c r="C3244" s="921" t="s">
        <v>985</v>
      </c>
      <c r="D3244" s="922" t="s">
        <v>986</v>
      </c>
      <c r="E3244" s="936">
        <v>1</v>
      </c>
      <c r="F3244" s="947">
        <v>44866</v>
      </c>
      <c r="G3244" s="923">
        <v>3038.6653044034397</v>
      </c>
      <c r="H3244" s="929">
        <v>8.3333333333333332E-3</v>
      </c>
      <c r="I3244" s="929">
        <v>6.6666666666666666E-2</v>
      </c>
      <c r="J3244" s="923">
        <v>2836.0876174432105</v>
      </c>
      <c r="K3244" s="922">
        <v>1</v>
      </c>
      <c r="L3244" s="923">
        <v>2836.0876174432105</v>
      </c>
      <c r="M3244" s="923">
        <f t="shared" si="50"/>
        <v>303.86653044034398</v>
      </c>
    </row>
    <row r="3245" spans="2:13" ht="75">
      <c r="B3245" s="921" t="s">
        <v>988</v>
      </c>
      <c r="C3245" s="921" t="s">
        <v>985</v>
      </c>
      <c r="D3245" s="922" t="s">
        <v>986</v>
      </c>
      <c r="E3245" s="936">
        <v>1</v>
      </c>
      <c r="F3245" s="947">
        <v>44866</v>
      </c>
      <c r="G3245" s="923">
        <v>2718.8057986767617</v>
      </c>
      <c r="H3245" s="929">
        <v>8.3333333333333332E-3</v>
      </c>
      <c r="I3245" s="929">
        <v>6.6666666666666666E-2</v>
      </c>
      <c r="J3245" s="923">
        <v>2537.5520787649775</v>
      </c>
      <c r="K3245" s="922">
        <v>1</v>
      </c>
      <c r="L3245" s="923">
        <v>2537.5520787649775</v>
      </c>
      <c r="M3245" s="923">
        <f t="shared" si="50"/>
        <v>271.8805798676762</v>
      </c>
    </row>
    <row r="3246" spans="2:13" ht="75">
      <c r="B3246" s="921" t="s">
        <v>988</v>
      </c>
      <c r="C3246" s="921" t="s">
        <v>985</v>
      </c>
      <c r="D3246" s="922" t="s">
        <v>986</v>
      </c>
      <c r="E3246" s="936">
        <v>1</v>
      </c>
      <c r="F3246" s="947">
        <v>44866</v>
      </c>
      <c r="G3246" s="923">
        <v>2318.9814165184143</v>
      </c>
      <c r="H3246" s="929">
        <v>8.3333333333333332E-3</v>
      </c>
      <c r="I3246" s="929">
        <v>6.6666666666666666E-2</v>
      </c>
      <c r="J3246" s="923">
        <v>2164.3826554171869</v>
      </c>
      <c r="K3246" s="922">
        <v>1</v>
      </c>
      <c r="L3246" s="923">
        <v>2164.3826554171869</v>
      </c>
      <c r="M3246" s="923">
        <f t="shared" si="50"/>
        <v>231.89814165184146</v>
      </c>
    </row>
    <row r="3247" spans="2:13" ht="75">
      <c r="B3247" s="921" t="s">
        <v>988</v>
      </c>
      <c r="C3247" s="921" t="s">
        <v>985</v>
      </c>
      <c r="D3247" s="922" t="s">
        <v>986</v>
      </c>
      <c r="E3247" s="936">
        <v>1</v>
      </c>
      <c r="F3247" s="947">
        <v>44866</v>
      </c>
      <c r="G3247" s="923">
        <v>559.75413502168624</v>
      </c>
      <c r="H3247" s="929">
        <v>8.3333333333333332E-3</v>
      </c>
      <c r="I3247" s="929">
        <v>6.6666666666666666E-2</v>
      </c>
      <c r="J3247" s="923">
        <v>522.43719268690711</v>
      </c>
      <c r="K3247" s="922">
        <v>1</v>
      </c>
      <c r="L3247" s="923">
        <v>522.43719268690711</v>
      </c>
      <c r="M3247" s="923">
        <f t="shared" si="50"/>
        <v>55.975413502168628</v>
      </c>
    </row>
    <row r="3248" spans="2:13" ht="75">
      <c r="B3248" s="921" t="s">
        <v>988</v>
      </c>
      <c r="C3248" s="921" t="s">
        <v>985</v>
      </c>
      <c r="D3248" s="922" t="s">
        <v>986</v>
      </c>
      <c r="E3248" s="936">
        <v>1</v>
      </c>
      <c r="F3248" s="947">
        <v>44866</v>
      </c>
      <c r="G3248" s="923">
        <v>799.64876431669472</v>
      </c>
      <c r="H3248" s="929">
        <v>8.3333333333333332E-3</v>
      </c>
      <c r="I3248" s="929">
        <v>6.6666666666666666E-2</v>
      </c>
      <c r="J3248" s="923">
        <v>746.33884669558176</v>
      </c>
      <c r="K3248" s="922">
        <v>1</v>
      </c>
      <c r="L3248" s="923">
        <v>746.33884669558176</v>
      </c>
      <c r="M3248" s="923">
        <f t="shared" si="50"/>
        <v>79.964876431669481</v>
      </c>
    </row>
    <row r="3249" spans="2:13" ht="75">
      <c r="B3249" s="921" t="s">
        <v>988</v>
      </c>
      <c r="C3249" s="921" t="s">
        <v>985</v>
      </c>
      <c r="D3249" s="922" t="s">
        <v>986</v>
      </c>
      <c r="E3249" s="936">
        <v>1</v>
      </c>
      <c r="F3249" s="947">
        <v>44866</v>
      </c>
      <c r="G3249" s="923">
        <v>79.964876431669467</v>
      </c>
      <c r="H3249" s="929">
        <v>8.3333333333333332E-3</v>
      </c>
      <c r="I3249" s="929">
        <v>6.6666666666666666E-2</v>
      </c>
      <c r="J3249" s="923">
        <v>74.633884669558171</v>
      </c>
      <c r="K3249" s="922">
        <v>1</v>
      </c>
      <c r="L3249" s="923">
        <v>74.633884669558171</v>
      </c>
      <c r="M3249" s="923">
        <f t="shared" si="50"/>
        <v>7.9964876431669474</v>
      </c>
    </row>
    <row r="3250" spans="2:13" ht="75">
      <c r="B3250" s="921" t="s">
        <v>987</v>
      </c>
      <c r="C3250" s="921" t="s">
        <v>985</v>
      </c>
      <c r="D3250" s="922" t="s">
        <v>986</v>
      </c>
      <c r="E3250" s="936">
        <v>1</v>
      </c>
      <c r="F3250" s="947">
        <v>44866</v>
      </c>
      <c r="G3250" s="923">
        <v>2970.1922425939006</v>
      </c>
      <c r="H3250" s="929">
        <v>8.3333333333333332E-3</v>
      </c>
      <c r="I3250" s="929">
        <v>6.6666666666666666E-2</v>
      </c>
      <c r="J3250" s="923">
        <v>2772.1794264209739</v>
      </c>
      <c r="K3250" s="922">
        <v>1</v>
      </c>
      <c r="L3250" s="923">
        <v>2772.1794264209739</v>
      </c>
      <c r="M3250" s="923">
        <f t="shared" si="50"/>
        <v>297.01922425939006</v>
      </c>
    </row>
    <row r="3251" spans="2:13" ht="75">
      <c r="B3251" s="921" t="s">
        <v>987</v>
      </c>
      <c r="C3251" s="921" t="s">
        <v>985</v>
      </c>
      <c r="D3251" s="922" t="s">
        <v>986</v>
      </c>
      <c r="E3251" s="936">
        <v>1</v>
      </c>
      <c r="F3251" s="947">
        <v>44866</v>
      </c>
      <c r="G3251" s="923">
        <v>2970.1922425939006</v>
      </c>
      <c r="H3251" s="929">
        <v>8.3333333333333332E-3</v>
      </c>
      <c r="I3251" s="929">
        <v>6.6666666666666666E-2</v>
      </c>
      <c r="J3251" s="923">
        <v>2772.1794264209739</v>
      </c>
      <c r="K3251" s="922">
        <v>1</v>
      </c>
      <c r="L3251" s="923">
        <v>2772.1794264209739</v>
      </c>
      <c r="M3251" s="923">
        <f t="shared" si="50"/>
        <v>297.01922425939006</v>
      </c>
    </row>
    <row r="3252" spans="2:13" ht="75">
      <c r="B3252" s="921" t="s">
        <v>987</v>
      </c>
      <c r="C3252" s="921" t="s">
        <v>985</v>
      </c>
      <c r="D3252" s="922" t="s">
        <v>986</v>
      </c>
      <c r="E3252" s="936">
        <v>1</v>
      </c>
      <c r="F3252" s="947">
        <v>44866</v>
      </c>
      <c r="G3252" s="923">
        <v>2970.1922425939006</v>
      </c>
      <c r="H3252" s="929">
        <v>8.3333333333333332E-3</v>
      </c>
      <c r="I3252" s="929">
        <v>6.6666666666666666E-2</v>
      </c>
      <c r="J3252" s="923">
        <v>2772.1794264209739</v>
      </c>
      <c r="K3252" s="922">
        <v>1</v>
      </c>
      <c r="L3252" s="923">
        <v>2772.1794264209739</v>
      </c>
      <c r="M3252" s="923">
        <f t="shared" si="50"/>
        <v>297.01922425939006</v>
      </c>
    </row>
    <row r="3253" spans="2:13" ht="75">
      <c r="B3253" s="921" t="s">
        <v>988</v>
      </c>
      <c r="C3253" s="921" t="s">
        <v>985</v>
      </c>
      <c r="D3253" s="922" t="s">
        <v>986</v>
      </c>
      <c r="E3253" s="936">
        <v>1</v>
      </c>
      <c r="F3253" s="947">
        <v>44866</v>
      </c>
      <c r="G3253" s="923">
        <v>16152.905039197232</v>
      </c>
      <c r="H3253" s="929">
        <v>8.3333333333333332E-3</v>
      </c>
      <c r="I3253" s="929">
        <v>6.6666666666666666E-2</v>
      </c>
      <c r="J3253" s="923">
        <v>15076.044703250751</v>
      </c>
      <c r="K3253" s="922">
        <v>1</v>
      </c>
      <c r="L3253" s="923">
        <v>15076.044703250751</v>
      </c>
      <c r="M3253" s="923">
        <f t="shared" si="50"/>
        <v>1615.2905039197233</v>
      </c>
    </row>
    <row r="3254" spans="2:13" ht="75">
      <c r="B3254" s="921" t="s">
        <v>988</v>
      </c>
      <c r="C3254" s="921" t="s">
        <v>985</v>
      </c>
      <c r="D3254" s="922" t="s">
        <v>986</v>
      </c>
      <c r="E3254" s="936">
        <v>1</v>
      </c>
      <c r="F3254" s="947">
        <v>44866</v>
      </c>
      <c r="G3254" s="923">
        <v>23189.814165184147</v>
      </c>
      <c r="H3254" s="929">
        <v>8.3333333333333332E-3</v>
      </c>
      <c r="I3254" s="929">
        <v>6.6666666666666666E-2</v>
      </c>
      <c r="J3254" s="923">
        <v>21643.826554171872</v>
      </c>
      <c r="K3254" s="922">
        <v>1</v>
      </c>
      <c r="L3254" s="923">
        <v>21643.826554171872</v>
      </c>
      <c r="M3254" s="923">
        <f t="shared" si="50"/>
        <v>2318.9814165184148</v>
      </c>
    </row>
    <row r="3255" spans="2:13" ht="75">
      <c r="B3255" s="921" t="s">
        <v>988</v>
      </c>
      <c r="C3255" s="921" t="s">
        <v>985</v>
      </c>
      <c r="D3255" s="922" t="s">
        <v>986</v>
      </c>
      <c r="E3255" s="936">
        <v>1</v>
      </c>
      <c r="F3255" s="947">
        <v>44866</v>
      </c>
      <c r="G3255" s="923">
        <v>24309.322435227517</v>
      </c>
      <c r="H3255" s="929">
        <v>8.3333333333333332E-3</v>
      </c>
      <c r="I3255" s="929">
        <v>6.6666666666666666E-2</v>
      </c>
      <c r="J3255" s="923">
        <v>22688.700939545684</v>
      </c>
      <c r="K3255" s="922">
        <v>1</v>
      </c>
      <c r="L3255" s="923">
        <v>22688.700939545684</v>
      </c>
      <c r="M3255" s="923">
        <f t="shared" si="50"/>
        <v>2430.9322435227518</v>
      </c>
    </row>
    <row r="3256" spans="2:13" ht="75">
      <c r="B3256" s="921" t="s">
        <v>988</v>
      </c>
      <c r="C3256" s="921" t="s">
        <v>985</v>
      </c>
      <c r="D3256" s="922" t="s">
        <v>986</v>
      </c>
      <c r="E3256" s="936">
        <v>1</v>
      </c>
      <c r="F3256" s="947">
        <v>44866</v>
      </c>
      <c r="G3256" s="923">
        <v>559.75413502168624</v>
      </c>
      <c r="H3256" s="929">
        <v>8.3333333333333332E-3</v>
      </c>
      <c r="I3256" s="929">
        <v>6.6666666666666666E-2</v>
      </c>
      <c r="J3256" s="923">
        <v>522.43719268690711</v>
      </c>
      <c r="K3256" s="922">
        <v>1</v>
      </c>
      <c r="L3256" s="923">
        <v>522.43719268690711</v>
      </c>
      <c r="M3256" s="923">
        <f t="shared" si="50"/>
        <v>55.975413502168628</v>
      </c>
    </row>
    <row r="3257" spans="2:13" ht="75">
      <c r="B3257" s="921" t="s">
        <v>988</v>
      </c>
      <c r="C3257" s="921" t="s">
        <v>985</v>
      </c>
      <c r="D3257" s="922" t="s">
        <v>986</v>
      </c>
      <c r="E3257" s="936">
        <v>1</v>
      </c>
      <c r="F3257" s="947">
        <v>44866</v>
      </c>
      <c r="G3257" s="923">
        <v>159.92975286333893</v>
      </c>
      <c r="H3257" s="929">
        <v>8.3333333333333332E-3</v>
      </c>
      <c r="I3257" s="929">
        <v>6.6666666666666666E-2</v>
      </c>
      <c r="J3257" s="923">
        <v>149.26776933911634</v>
      </c>
      <c r="K3257" s="922">
        <v>1</v>
      </c>
      <c r="L3257" s="923">
        <v>149.26776933911634</v>
      </c>
      <c r="M3257" s="923">
        <f t="shared" si="50"/>
        <v>15.992975286333895</v>
      </c>
    </row>
    <row r="3258" spans="2:13" ht="75">
      <c r="B3258" s="921" t="s">
        <v>988</v>
      </c>
      <c r="C3258" s="921" t="s">
        <v>985</v>
      </c>
      <c r="D3258" s="922" t="s">
        <v>986</v>
      </c>
      <c r="E3258" s="936">
        <v>1</v>
      </c>
      <c r="F3258" s="947">
        <v>44866</v>
      </c>
      <c r="G3258" s="923">
        <v>319.85950572667787</v>
      </c>
      <c r="H3258" s="929">
        <v>8.3333333333333332E-3</v>
      </c>
      <c r="I3258" s="929">
        <v>6.6666666666666666E-2</v>
      </c>
      <c r="J3258" s="923">
        <v>298.53553867823268</v>
      </c>
      <c r="K3258" s="922">
        <v>1</v>
      </c>
      <c r="L3258" s="923">
        <v>298.53553867823268</v>
      </c>
      <c r="M3258" s="923">
        <f t="shared" si="50"/>
        <v>31.98595057266779</v>
      </c>
    </row>
    <row r="3259" spans="2:13" ht="75">
      <c r="B3259" s="921" t="s">
        <v>988</v>
      </c>
      <c r="C3259" s="921" t="s">
        <v>985</v>
      </c>
      <c r="D3259" s="922" t="s">
        <v>986</v>
      </c>
      <c r="E3259" s="936">
        <v>1</v>
      </c>
      <c r="F3259" s="947">
        <v>44866</v>
      </c>
      <c r="G3259" s="923">
        <v>159.92975286333893</v>
      </c>
      <c r="H3259" s="929">
        <v>8.3333333333333332E-3</v>
      </c>
      <c r="I3259" s="929">
        <v>6.6666666666666666E-2</v>
      </c>
      <c r="J3259" s="923">
        <v>149.26776933911634</v>
      </c>
      <c r="K3259" s="922">
        <v>1</v>
      </c>
      <c r="L3259" s="923">
        <v>149.26776933911634</v>
      </c>
      <c r="M3259" s="923">
        <f t="shared" si="50"/>
        <v>15.992975286333895</v>
      </c>
    </row>
    <row r="3260" spans="2:13" ht="75">
      <c r="B3260" s="921" t="s">
        <v>988</v>
      </c>
      <c r="C3260" s="921" t="s">
        <v>985</v>
      </c>
      <c r="D3260" s="922" t="s">
        <v>986</v>
      </c>
      <c r="E3260" s="936">
        <v>1</v>
      </c>
      <c r="F3260" s="947">
        <v>44866</v>
      </c>
      <c r="G3260" s="923">
        <v>12554.485599772106</v>
      </c>
      <c r="H3260" s="929">
        <v>8.3333333333333332E-3</v>
      </c>
      <c r="I3260" s="929">
        <v>6.6666666666666666E-2</v>
      </c>
      <c r="J3260" s="923">
        <v>11717.519893120632</v>
      </c>
      <c r="K3260" s="922">
        <v>1</v>
      </c>
      <c r="L3260" s="923">
        <v>11717.519893120632</v>
      </c>
      <c r="M3260" s="923">
        <f t="shared" si="50"/>
        <v>1255.4485599772106</v>
      </c>
    </row>
    <row r="3261" spans="2:13" ht="75">
      <c r="B3261" s="921" t="s">
        <v>988</v>
      </c>
      <c r="C3261" s="921" t="s">
        <v>985</v>
      </c>
      <c r="D3261" s="922" t="s">
        <v>986</v>
      </c>
      <c r="E3261" s="936">
        <v>1</v>
      </c>
      <c r="F3261" s="947">
        <v>44866</v>
      </c>
      <c r="G3261" s="923">
        <v>7916.5227667352774</v>
      </c>
      <c r="H3261" s="929">
        <v>8.3333333333333332E-3</v>
      </c>
      <c r="I3261" s="929">
        <v>6.6666666666666666E-2</v>
      </c>
      <c r="J3261" s="923">
        <v>7388.7545822862594</v>
      </c>
      <c r="K3261" s="922">
        <v>1</v>
      </c>
      <c r="L3261" s="923">
        <v>7388.7545822862594</v>
      </c>
      <c r="M3261" s="923">
        <f t="shared" si="50"/>
        <v>791.65227667352781</v>
      </c>
    </row>
    <row r="3262" spans="2:13" ht="75">
      <c r="B3262" s="921" t="s">
        <v>988</v>
      </c>
      <c r="C3262" s="921" t="s">
        <v>985</v>
      </c>
      <c r="D3262" s="922" t="s">
        <v>986</v>
      </c>
      <c r="E3262" s="936">
        <v>1</v>
      </c>
      <c r="F3262" s="947">
        <v>44866</v>
      </c>
      <c r="G3262" s="923">
        <v>7916.5227667352774</v>
      </c>
      <c r="H3262" s="929">
        <v>8.3333333333333332E-3</v>
      </c>
      <c r="I3262" s="929">
        <v>6.6666666666666666E-2</v>
      </c>
      <c r="J3262" s="923">
        <v>7388.7545822862594</v>
      </c>
      <c r="K3262" s="922">
        <v>1</v>
      </c>
      <c r="L3262" s="923">
        <v>7388.7545822862594</v>
      </c>
      <c r="M3262" s="923">
        <f t="shared" si="50"/>
        <v>791.65227667352781</v>
      </c>
    </row>
    <row r="3263" spans="2:13" ht="75">
      <c r="B3263" s="921" t="s">
        <v>989</v>
      </c>
      <c r="C3263" s="921" t="s">
        <v>985</v>
      </c>
      <c r="D3263" s="922" t="s">
        <v>986</v>
      </c>
      <c r="E3263" s="936">
        <v>1</v>
      </c>
      <c r="F3263" s="947">
        <v>44866</v>
      </c>
      <c r="G3263" s="923">
        <v>2559.1030101491242</v>
      </c>
      <c r="H3263" s="929">
        <v>8.3333333333333332E-3</v>
      </c>
      <c r="I3263" s="929">
        <v>6.6666666666666666E-2</v>
      </c>
      <c r="J3263" s="923">
        <v>2388.4961428058491</v>
      </c>
      <c r="K3263" s="922">
        <v>1</v>
      </c>
      <c r="L3263" s="923">
        <v>2388.4961428058491</v>
      </c>
      <c r="M3263" s="923">
        <f t="shared" si="50"/>
        <v>255.91030101491242</v>
      </c>
    </row>
    <row r="3264" spans="2:13" ht="75">
      <c r="B3264" s="921" t="s">
        <v>990</v>
      </c>
      <c r="C3264" s="921" t="s">
        <v>985</v>
      </c>
      <c r="D3264" s="922" t="s">
        <v>986</v>
      </c>
      <c r="E3264" s="936">
        <v>1</v>
      </c>
      <c r="F3264" s="947">
        <v>44866</v>
      </c>
      <c r="G3264" s="923">
        <v>4180.4727034651842</v>
      </c>
      <c r="H3264" s="929">
        <v>8.3333333333333332E-3</v>
      </c>
      <c r="I3264" s="929">
        <v>6.6666666666666666E-2</v>
      </c>
      <c r="J3264" s="923">
        <v>3901.7745232341717</v>
      </c>
      <c r="K3264" s="922">
        <v>1</v>
      </c>
      <c r="L3264" s="923">
        <v>3901.7745232341717</v>
      </c>
      <c r="M3264" s="923">
        <f t="shared" si="50"/>
        <v>418.04727034651842</v>
      </c>
    </row>
    <row r="3265" spans="2:13" ht="75">
      <c r="B3265" s="921" t="s">
        <v>988</v>
      </c>
      <c r="C3265" s="921" t="s">
        <v>985</v>
      </c>
      <c r="D3265" s="922" t="s">
        <v>986</v>
      </c>
      <c r="E3265" s="936">
        <v>1</v>
      </c>
      <c r="F3265" s="947">
        <v>44866</v>
      </c>
      <c r="G3265" s="923">
        <v>959.5785171800336</v>
      </c>
      <c r="H3265" s="929">
        <v>8.3333333333333332E-3</v>
      </c>
      <c r="I3265" s="929">
        <v>6.6666666666666666E-2</v>
      </c>
      <c r="J3265" s="923">
        <v>895.60661603469805</v>
      </c>
      <c r="K3265" s="922">
        <v>1</v>
      </c>
      <c r="L3265" s="923">
        <v>895.60661603469805</v>
      </c>
      <c r="M3265" s="923">
        <f t="shared" si="50"/>
        <v>95.957851718003369</v>
      </c>
    </row>
    <row r="3266" spans="2:13" ht="75">
      <c r="B3266" s="921" t="s">
        <v>988</v>
      </c>
      <c r="C3266" s="921" t="s">
        <v>985</v>
      </c>
      <c r="D3266" s="922" t="s">
        <v>986</v>
      </c>
      <c r="E3266" s="936">
        <v>1</v>
      </c>
      <c r="F3266" s="947">
        <v>44866</v>
      </c>
      <c r="G3266" s="923">
        <v>6637.0847438285655</v>
      </c>
      <c r="H3266" s="929">
        <v>8.3333333333333332E-3</v>
      </c>
      <c r="I3266" s="929">
        <v>6.6666666666666666E-2</v>
      </c>
      <c r="J3266" s="923">
        <v>6194.6124275733282</v>
      </c>
      <c r="K3266" s="922">
        <v>1</v>
      </c>
      <c r="L3266" s="923">
        <v>6194.6124275733282</v>
      </c>
      <c r="M3266" s="923">
        <f t="shared" si="50"/>
        <v>663.70847438285659</v>
      </c>
    </row>
    <row r="3267" spans="2:13" ht="75">
      <c r="B3267" s="921" t="s">
        <v>988</v>
      </c>
      <c r="C3267" s="921" t="s">
        <v>985</v>
      </c>
      <c r="D3267" s="922" t="s">
        <v>986</v>
      </c>
      <c r="E3267" s="936">
        <v>1</v>
      </c>
      <c r="F3267" s="947">
        <v>44866</v>
      </c>
      <c r="G3267" s="923">
        <v>319.85950572667787</v>
      </c>
      <c r="H3267" s="929">
        <v>8.3333333333333332E-3</v>
      </c>
      <c r="I3267" s="929">
        <v>6.6666666666666666E-2</v>
      </c>
      <c r="J3267" s="923">
        <v>298.53553867823268</v>
      </c>
      <c r="K3267" s="922">
        <v>1</v>
      </c>
      <c r="L3267" s="923">
        <v>298.53553867823268</v>
      </c>
      <c r="M3267" s="923">
        <f t="shared" si="50"/>
        <v>31.98595057266779</v>
      </c>
    </row>
    <row r="3268" spans="2:13" ht="75">
      <c r="B3268" s="921" t="s">
        <v>988</v>
      </c>
      <c r="C3268" s="921" t="s">
        <v>985</v>
      </c>
      <c r="D3268" s="922" t="s">
        <v>986</v>
      </c>
      <c r="E3268" s="936">
        <v>1</v>
      </c>
      <c r="F3268" s="947">
        <v>44866</v>
      </c>
      <c r="G3268" s="923">
        <v>479.7892585900168</v>
      </c>
      <c r="H3268" s="929">
        <v>8.3333333333333332E-3</v>
      </c>
      <c r="I3268" s="929">
        <v>6.6666666666666666E-2</v>
      </c>
      <c r="J3268" s="923">
        <v>447.80330801734902</v>
      </c>
      <c r="K3268" s="922">
        <v>1</v>
      </c>
      <c r="L3268" s="923">
        <v>447.80330801734902</v>
      </c>
      <c r="M3268" s="923">
        <f t="shared" si="50"/>
        <v>47.978925859001684</v>
      </c>
    </row>
    <row r="3269" spans="2:13" ht="75">
      <c r="B3269" s="921" t="s">
        <v>988</v>
      </c>
      <c r="C3269" s="921" t="s">
        <v>985</v>
      </c>
      <c r="D3269" s="922" t="s">
        <v>986</v>
      </c>
      <c r="E3269" s="936">
        <v>1</v>
      </c>
      <c r="F3269" s="947">
        <v>44866</v>
      </c>
      <c r="G3269" s="923">
        <v>159.92975286333893</v>
      </c>
      <c r="H3269" s="929">
        <v>8.3333333333333332E-3</v>
      </c>
      <c r="I3269" s="929">
        <v>6.6666666666666666E-2</v>
      </c>
      <c r="J3269" s="923">
        <v>149.26776933911634</v>
      </c>
      <c r="K3269" s="922">
        <v>1</v>
      </c>
      <c r="L3269" s="923">
        <v>149.26776933911634</v>
      </c>
      <c r="M3269" s="923">
        <f t="shared" si="50"/>
        <v>15.992975286333895</v>
      </c>
    </row>
    <row r="3270" spans="2:13" ht="75">
      <c r="B3270" s="921" t="s">
        <v>988</v>
      </c>
      <c r="C3270" s="921" t="s">
        <v>985</v>
      </c>
      <c r="D3270" s="922" t="s">
        <v>986</v>
      </c>
      <c r="E3270" s="936">
        <v>1</v>
      </c>
      <c r="F3270" s="947">
        <v>44866</v>
      </c>
      <c r="G3270" s="923">
        <v>79.964876431669467</v>
      </c>
      <c r="H3270" s="929">
        <v>8.3333333333333332E-3</v>
      </c>
      <c r="I3270" s="929">
        <v>6.6666666666666666E-2</v>
      </c>
      <c r="J3270" s="923">
        <v>74.633884669558171</v>
      </c>
      <c r="K3270" s="922">
        <v>1</v>
      </c>
      <c r="L3270" s="923">
        <v>74.633884669558171</v>
      </c>
      <c r="M3270" s="923">
        <f t="shared" si="50"/>
        <v>7.9964876431669474</v>
      </c>
    </row>
    <row r="3271" spans="2:13" ht="75">
      <c r="B3271" s="921" t="s">
        <v>988</v>
      </c>
      <c r="C3271" s="921" t="s">
        <v>985</v>
      </c>
      <c r="D3271" s="922" t="s">
        <v>986</v>
      </c>
      <c r="E3271" s="936">
        <v>1</v>
      </c>
      <c r="F3271" s="947">
        <v>44866</v>
      </c>
      <c r="G3271" s="923">
        <v>159.92975286333893</v>
      </c>
      <c r="H3271" s="929">
        <v>8.3333333333333332E-3</v>
      </c>
      <c r="I3271" s="929">
        <v>6.6666666666666666E-2</v>
      </c>
      <c r="J3271" s="923">
        <v>149.26776933911634</v>
      </c>
      <c r="K3271" s="922">
        <v>1</v>
      </c>
      <c r="L3271" s="923">
        <v>149.26776933911634</v>
      </c>
      <c r="M3271" s="923">
        <f t="shared" si="50"/>
        <v>15.992975286333895</v>
      </c>
    </row>
    <row r="3272" spans="2:13" ht="75">
      <c r="B3272" s="921" t="s">
        <v>988</v>
      </c>
      <c r="C3272" s="921" t="s">
        <v>985</v>
      </c>
      <c r="D3272" s="922" t="s">
        <v>986</v>
      </c>
      <c r="E3272" s="936">
        <v>1</v>
      </c>
      <c r="F3272" s="947">
        <v>44866</v>
      </c>
      <c r="G3272" s="923">
        <v>79.964876431669467</v>
      </c>
      <c r="H3272" s="929">
        <v>8.3333333333333332E-3</v>
      </c>
      <c r="I3272" s="929">
        <v>6.6666666666666666E-2</v>
      </c>
      <c r="J3272" s="923">
        <v>74.633884669558171</v>
      </c>
      <c r="K3272" s="922">
        <v>1</v>
      </c>
      <c r="L3272" s="923">
        <v>74.633884669558171</v>
      </c>
      <c r="M3272" s="923">
        <f t="shared" si="50"/>
        <v>7.9964876431669474</v>
      </c>
    </row>
    <row r="3273" spans="2:13" ht="75">
      <c r="B3273" s="921" t="s">
        <v>984</v>
      </c>
      <c r="C3273" s="921" t="s">
        <v>985</v>
      </c>
      <c r="D3273" s="922" t="s">
        <v>986</v>
      </c>
      <c r="E3273" s="936">
        <v>1</v>
      </c>
      <c r="F3273" s="947">
        <v>44866</v>
      </c>
      <c r="G3273" s="923">
        <v>456.60349305277197</v>
      </c>
      <c r="H3273" s="929">
        <v>8.3333333333333332E-3</v>
      </c>
      <c r="I3273" s="929">
        <v>6.6666666666666666E-2</v>
      </c>
      <c r="J3273" s="923">
        <v>426.16326018258718</v>
      </c>
      <c r="K3273" s="922">
        <v>1</v>
      </c>
      <c r="L3273" s="923">
        <v>426.16326018258718</v>
      </c>
      <c r="M3273" s="923">
        <f t="shared" si="50"/>
        <v>45.660349305277201</v>
      </c>
    </row>
    <row r="3274" spans="2:13" ht="75">
      <c r="B3274" s="921" t="s">
        <v>987</v>
      </c>
      <c r="C3274" s="921" t="s">
        <v>985</v>
      </c>
      <c r="D3274" s="922" t="s">
        <v>986</v>
      </c>
      <c r="E3274" s="936">
        <v>1</v>
      </c>
      <c r="F3274" s="947">
        <v>44866</v>
      </c>
      <c r="G3274" s="923">
        <v>2970.1922425939006</v>
      </c>
      <c r="H3274" s="929">
        <v>8.3333333333333332E-3</v>
      </c>
      <c r="I3274" s="929">
        <v>6.6666666666666666E-2</v>
      </c>
      <c r="J3274" s="923">
        <v>2772.1794264209739</v>
      </c>
      <c r="K3274" s="922">
        <v>1</v>
      </c>
      <c r="L3274" s="923">
        <v>2772.1794264209739</v>
      </c>
      <c r="M3274" s="923">
        <f t="shared" si="50"/>
        <v>297.01922425939006</v>
      </c>
    </row>
    <row r="3275" spans="2:13" ht="75">
      <c r="B3275" s="921" t="s">
        <v>987</v>
      </c>
      <c r="C3275" s="921" t="s">
        <v>985</v>
      </c>
      <c r="D3275" s="922" t="s">
        <v>986</v>
      </c>
      <c r="E3275" s="936">
        <v>1</v>
      </c>
      <c r="F3275" s="947">
        <v>44866</v>
      </c>
      <c r="G3275" s="923">
        <v>13365.865091672553</v>
      </c>
      <c r="H3275" s="929">
        <v>8.3333333333333332E-3</v>
      </c>
      <c r="I3275" s="929">
        <v>6.6666666666666666E-2</v>
      </c>
      <c r="J3275" s="923">
        <v>12474.807418894383</v>
      </c>
      <c r="K3275" s="922">
        <v>1</v>
      </c>
      <c r="L3275" s="923">
        <v>12474.807418894383</v>
      </c>
      <c r="M3275" s="923">
        <f t="shared" ref="M3275:M3338" si="51">IF(L3275=0,"",IF(I3275=100%,0,(H3275*12)*(G3275*E3275*K3275)))</f>
        <v>1336.5865091672554</v>
      </c>
    </row>
    <row r="3276" spans="2:13" ht="75">
      <c r="B3276" s="921" t="s">
        <v>987</v>
      </c>
      <c r="C3276" s="921" t="s">
        <v>985</v>
      </c>
      <c r="D3276" s="922" t="s">
        <v>986</v>
      </c>
      <c r="E3276" s="936">
        <v>1</v>
      </c>
      <c r="F3276" s="947">
        <v>44866</v>
      </c>
      <c r="G3276" s="923">
        <v>4455.2883638908506</v>
      </c>
      <c r="H3276" s="929">
        <v>8.3333333333333332E-3</v>
      </c>
      <c r="I3276" s="929">
        <v>6.6666666666666666E-2</v>
      </c>
      <c r="J3276" s="923">
        <v>4158.2691396314603</v>
      </c>
      <c r="K3276" s="922">
        <v>1</v>
      </c>
      <c r="L3276" s="923">
        <v>4158.2691396314603</v>
      </c>
      <c r="M3276" s="923">
        <f t="shared" si="51"/>
        <v>445.52883638908509</v>
      </c>
    </row>
    <row r="3277" spans="2:13" ht="75">
      <c r="B3277" s="921" t="s">
        <v>989</v>
      </c>
      <c r="C3277" s="921" t="s">
        <v>985</v>
      </c>
      <c r="D3277" s="922" t="s">
        <v>986</v>
      </c>
      <c r="E3277" s="936">
        <v>1</v>
      </c>
      <c r="F3277" s="947">
        <v>44866</v>
      </c>
      <c r="G3277" s="923">
        <v>5118.2060202982484</v>
      </c>
      <c r="H3277" s="929">
        <v>8.3333333333333332E-3</v>
      </c>
      <c r="I3277" s="929">
        <v>6.6666666666666666E-2</v>
      </c>
      <c r="J3277" s="923">
        <v>4776.9922856116982</v>
      </c>
      <c r="K3277" s="922">
        <v>1</v>
      </c>
      <c r="L3277" s="923">
        <v>4776.9922856116982</v>
      </c>
      <c r="M3277" s="923">
        <f t="shared" si="51"/>
        <v>511.82060202982484</v>
      </c>
    </row>
    <row r="3278" spans="2:13" ht="75">
      <c r="B3278" s="921" t="s">
        <v>990</v>
      </c>
      <c r="C3278" s="921" t="s">
        <v>985</v>
      </c>
      <c r="D3278" s="922" t="s">
        <v>986</v>
      </c>
      <c r="E3278" s="936">
        <v>1</v>
      </c>
      <c r="F3278" s="947">
        <v>44866</v>
      </c>
      <c r="G3278" s="923">
        <v>4180.4727034651842</v>
      </c>
      <c r="H3278" s="929">
        <v>8.3333333333333332E-3</v>
      </c>
      <c r="I3278" s="929">
        <v>6.6666666666666666E-2</v>
      </c>
      <c r="J3278" s="923">
        <v>3901.7745232341717</v>
      </c>
      <c r="K3278" s="922">
        <v>1</v>
      </c>
      <c r="L3278" s="923">
        <v>3901.7745232341717</v>
      </c>
      <c r="M3278" s="923">
        <f t="shared" si="51"/>
        <v>418.04727034651842</v>
      </c>
    </row>
    <row r="3279" spans="2:13" ht="75">
      <c r="B3279" s="921" t="s">
        <v>988</v>
      </c>
      <c r="C3279" s="921" t="s">
        <v>985</v>
      </c>
      <c r="D3279" s="922" t="s">
        <v>986</v>
      </c>
      <c r="E3279" s="936">
        <v>1</v>
      </c>
      <c r="F3279" s="947">
        <v>44866</v>
      </c>
      <c r="G3279" s="923">
        <v>42861.173767374836</v>
      </c>
      <c r="H3279" s="929">
        <v>8.3333333333333332E-3</v>
      </c>
      <c r="I3279" s="929">
        <v>6.6666666666666666E-2</v>
      </c>
      <c r="J3279" s="923">
        <v>40003.762182883183</v>
      </c>
      <c r="K3279" s="922">
        <v>1</v>
      </c>
      <c r="L3279" s="923">
        <v>40003.762182883183</v>
      </c>
      <c r="M3279" s="923">
        <f t="shared" si="51"/>
        <v>4286.1173767374839</v>
      </c>
    </row>
    <row r="3280" spans="2:13" ht="75">
      <c r="B3280" s="921" t="s">
        <v>988</v>
      </c>
      <c r="C3280" s="921" t="s">
        <v>985</v>
      </c>
      <c r="D3280" s="922" t="s">
        <v>986</v>
      </c>
      <c r="E3280" s="936">
        <v>1</v>
      </c>
      <c r="F3280" s="947">
        <v>44866</v>
      </c>
      <c r="G3280" s="923">
        <v>137299.69283317646</v>
      </c>
      <c r="H3280" s="929">
        <v>8.3333333333333332E-3</v>
      </c>
      <c r="I3280" s="929">
        <v>6.6666666666666666E-2</v>
      </c>
      <c r="J3280" s="923">
        <v>128146.37997763137</v>
      </c>
      <c r="K3280" s="922">
        <v>1</v>
      </c>
      <c r="L3280" s="923">
        <v>128146.37997763137</v>
      </c>
      <c r="M3280" s="923">
        <f t="shared" si="51"/>
        <v>13729.969283317647</v>
      </c>
    </row>
    <row r="3281" spans="2:13" ht="75">
      <c r="B3281" s="921" t="s">
        <v>988</v>
      </c>
      <c r="C3281" s="921" t="s">
        <v>985</v>
      </c>
      <c r="D3281" s="922" t="s">
        <v>986</v>
      </c>
      <c r="E3281" s="936">
        <v>1</v>
      </c>
      <c r="F3281" s="947">
        <v>44866</v>
      </c>
      <c r="G3281" s="923">
        <v>16232.869915628902</v>
      </c>
      <c r="H3281" s="929">
        <v>8.3333333333333332E-3</v>
      </c>
      <c r="I3281" s="929">
        <v>6.6666666666666666E-2</v>
      </c>
      <c r="J3281" s="923">
        <v>15150.678587920309</v>
      </c>
      <c r="K3281" s="922">
        <v>1</v>
      </c>
      <c r="L3281" s="923">
        <v>15150.678587920309</v>
      </c>
      <c r="M3281" s="923">
        <f t="shared" si="51"/>
        <v>1623.2869915628903</v>
      </c>
    </row>
    <row r="3282" spans="2:13" ht="75">
      <c r="B3282" s="921" t="s">
        <v>988</v>
      </c>
      <c r="C3282" s="921" t="s">
        <v>985</v>
      </c>
      <c r="D3282" s="922" t="s">
        <v>986</v>
      </c>
      <c r="E3282" s="936">
        <v>1</v>
      </c>
      <c r="F3282" s="947">
        <v>44866</v>
      </c>
      <c r="G3282" s="923">
        <v>1119.5082700433725</v>
      </c>
      <c r="H3282" s="929">
        <v>8.3333333333333332E-3</v>
      </c>
      <c r="I3282" s="929">
        <v>6.6666666666666666E-2</v>
      </c>
      <c r="J3282" s="923">
        <v>1044.8743853738142</v>
      </c>
      <c r="K3282" s="922">
        <v>1</v>
      </c>
      <c r="L3282" s="923">
        <v>1044.8743853738142</v>
      </c>
      <c r="M3282" s="923">
        <f t="shared" si="51"/>
        <v>111.95082700433726</v>
      </c>
    </row>
    <row r="3283" spans="2:13" ht="75">
      <c r="B3283" s="921" t="s">
        <v>988</v>
      </c>
      <c r="C3283" s="921" t="s">
        <v>985</v>
      </c>
      <c r="D3283" s="922" t="s">
        <v>986</v>
      </c>
      <c r="E3283" s="936">
        <v>1</v>
      </c>
      <c r="F3283" s="947">
        <v>44866</v>
      </c>
      <c r="G3283" s="923">
        <v>1359.4028993383808</v>
      </c>
      <c r="H3283" s="929">
        <v>8.3333333333333332E-3</v>
      </c>
      <c r="I3283" s="929">
        <v>6.6666666666666666E-2</v>
      </c>
      <c r="J3283" s="923">
        <v>1268.7760393824888</v>
      </c>
      <c r="K3283" s="922">
        <v>1</v>
      </c>
      <c r="L3283" s="923">
        <v>1268.7760393824888</v>
      </c>
      <c r="M3283" s="923">
        <f t="shared" si="51"/>
        <v>135.9402899338381</v>
      </c>
    </row>
    <row r="3284" spans="2:13" ht="75">
      <c r="B3284" s="921" t="s">
        <v>988</v>
      </c>
      <c r="C3284" s="921" t="s">
        <v>985</v>
      </c>
      <c r="D3284" s="922" t="s">
        <v>986</v>
      </c>
      <c r="E3284" s="936">
        <v>1</v>
      </c>
      <c r="F3284" s="947">
        <v>44866</v>
      </c>
      <c r="G3284" s="923">
        <v>559.75413502168624</v>
      </c>
      <c r="H3284" s="929">
        <v>8.3333333333333332E-3</v>
      </c>
      <c r="I3284" s="929">
        <v>6.6666666666666666E-2</v>
      </c>
      <c r="J3284" s="923">
        <v>522.43719268690711</v>
      </c>
      <c r="K3284" s="922">
        <v>1</v>
      </c>
      <c r="L3284" s="923">
        <v>522.43719268690711</v>
      </c>
      <c r="M3284" s="923">
        <f t="shared" si="51"/>
        <v>55.975413502168628</v>
      </c>
    </row>
    <row r="3285" spans="2:13" ht="75">
      <c r="B3285" s="921" t="s">
        <v>987</v>
      </c>
      <c r="C3285" s="921" t="s">
        <v>985</v>
      </c>
      <c r="D3285" s="922" t="s">
        <v>986</v>
      </c>
      <c r="E3285" s="936">
        <v>1</v>
      </c>
      <c r="F3285" s="947">
        <v>44866</v>
      </c>
      <c r="G3285" s="923">
        <v>1485.0961212969503</v>
      </c>
      <c r="H3285" s="929">
        <v>8.3333333333333332E-3</v>
      </c>
      <c r="I3285" s="929">
        <v>6.6666666666666666E-2</v>
      </c>
      <c r="J3285" s="923">
        <v>1386.0897132104869</v>
      </c>
      <c r="K3285" s="922">
        <v>1</v>
      </c>
      <c r="L3285" s="923">
        <v>1386.0897132104869</v>
      </c>
      <c r="M3285" s="923">
        <f t="shared" si="51"/>
        <v>148.50961212969503</v>
      </c>
    </row>
    <row r="3286" spans="2:13" ht="75">
      <c r="B3286" s="921" t="s">
        <v>988</v>
      </c>
      <c r="C3286" s="921" t="s">
        <v>985</v>
      </c>
      <c r="D3286" s="922" t="s">
        <v>986</v>
      </c>
      <c r="E3286" s="936">
        <v>1</v>
      </c>
      <c r="F3286" s="947">
        <v>44866</v>
      </c>
      <c r="G3286" s="923">
        <v>8716.1715310519721</v>
      </c>
      <c r="H3286" s="929">
        <v>8.3333333333333332E-3</v>
      </c>
      <c r="I3286" s="929">
        <v>6.6666666666666666E-2</v>
      </c>
      <c r="J3286" s="923">
        <v>8135.0934289818406</v>
      </c>
      <c r="K3286" s="922">
        <v>1</v>
      </c>
      <c r="L3286" s="923">
        <v>8135.0934289818406</v>
      </c>
      <c r="M3286" s="923">
        <f t="shared" si="51"/>
        <v>871.6171531051973</v>
      </c>
    </row>
    <row r="3287" spans="2:13" ht="75">
      <c r="B3287" s="921" t="s">
        <v>988</v>
      </c>
      <c r="C3287" s="921" t="s">
        <v>985</v>
      </c>
      <c r="D3287" s="922" t="s">
        <v>986</v>
      </c>
      <c r="E3287" s="936">
        <v>1</v>
      </c>
      <c r="F3287" s="947">
        <v>44866</v>
      </c>
      <c r="G3287" s="923">
        <v>19351.500096464009</v>
      </c>
      <c r="H3287" s="929">
        <v>8.3333333333333332E-3</v>
      </c>
      <c r="I3287" s="929">
        <v>6.6666666666666666E-2</v>
      </c>
      <c r="J3287" s="923">
        <v>18061.400090033076</v>
      </c>
      <c r="K3287" s="922">
        <v>1</v>
      </c>
      <c r="L3287" s="923">
        <v>18061.400090033076</v>
      </c>
      <c r="M3287" s="923">
        <f t="shared" si="51"/>
        <v>1935.150009646401</v>
      </c>
    </row>
    <row r="3288" spans="2:13" ht="75">
      <c r="B3288" s="921" t="s">
        <v>988</v>
      </c>
      <c r="C3288" s="921" t="s">
        <v>985</v>
      </c>
      <c r="D3288" s="922" t="s">
        <v>986</v>
      </c>
      <c r="E3288" s="936">
        <v>1</v>
      </c>
      <c r="F3288" s="947">
        <v>44866</v>
      </c>
      <c r="G3288" s="923">
        <v>5357.6467209218545</v>
      </c>
      <c r="H3288" s="929">
        <v>8.3333333333333332E-3</v>
      </c>
      <c r="I3288" s="929">
        <v>6.6666666666666666E-2</v>
      </c>
      <c r="J3288" s="923">
        <v>5000.4702728603979</v>
      </c>
      <c r="K3288" s="922">
        <v>1</v>
      </c>
      <c r="L3288" s="923">
        <v>5000.4702728603979</v>
      </c>
      <c r="M3288" s="923">
        <f t="shared" si="51"/>
        <v>535.76467209218549</v>
      </c>
    </row>
    <row r="3289" spans="2:13" ht="75">
      <c r="B3289" s="921" t="s">
        <v>984</v>
      </c>
      <c r="C3289" s="921" t="s">
        <v>985</v>
      </c>
      <c r="D3289" s="922" t="s">
        <v>986</v>
      </c>
      <c r="E3289" s="936">
        <v>1</v>
      </c>
      <c r="F3289" s="947">
        <v>44926</v>
      </c>
      <c r="G3289" s="923">
        <v>456.60349305277197</v>
      </c>
      <c r="H3289" s="929">
        <v>8.3333333333333332E-3</v>
      </c>
      <c r="I3289" s="929">
        <v>0.05</v>
      </c>
      <c r="J3289" s="923">
        <v>433.77331840013335</v>
      </c>
      <c r="K3289" s="922">
        <v>1</v>
      </c>
      <c r="L3289" s="923">
        <v>433.77331840013335</v>
      </c>
      <c r="M3289" s="923">
        <f t="shared" si="51"/>
        <v>45.660349305277201</v>
      </c>
    </row>
    <row r="3290" spans="2:13" ht="75">
      <c r="B3290" s="921" t="s">
        <v>987</v>
      </c>
      <c r="C3290" s="921" t="s">
        <v>985</v>
      </c>
      <c r="D3290" s="922" t="s">
        <v>986</v>
      </c>
      <c r="E3290" s="936">
        <v>1</v>
      </c>
      <c r="F3290" s="947">
        <v>44926</v>
      </c>
      <c r="G3290" s="923">
        <v>59403.844851878013</v>
      </c>
      <c r="H3290" s="929">
        <v>8.3333333333333332E-3</v>
      </c>
      <c r="I3290" s="929">
        <v>0.05</v>
      </c>
      <c r="J3290" s="923">
        <v>56433.652609284109</v>
      </c>
      <c r="K3290" s="922">
        <v>1</v>
      </c>
      <c r="L3290" s="923">
        <v>56433.652609284109</v>
      </c>
      <c r="M3290" s="923">
        <f t="shared" si="51"/>
        <v>5940.3844851878021</v>
      </c>
    </row>
    <row r="3291" spans="2:13" ht="75">
      <c r="B3291" s="921" t="s">
        <v>987</v>
      </c>
      <c r="C3291" s="921" t="s">
        <v>985</v>
      </c>
      <c r="D3291" s="922" t="s">
        <v>986</v>
      </c>
      <c r="E3291" s="936">
        <v>1</v>
      </c>
      <c r="F3291" s="947">
        <v>44926</v>
      </c>
      <c r="G3291" s="923">
        <v>77224.998307441419</v>
      </c>
      <c r="H3291" s="929">
        <v>8.3333333333333332E-3</v>
      </c>
      <c r="I3291" s="929">
        <v>0.05</v>
      </c>
      <c r="J3291" s="923">
        <v>73363.748392069348</v>
      </c>
      <c r="K3291" s="922">
        <v>1</v>
      </c>
      <c r="L3291" s="923">
        <v>73363.748392069348</v>
      </c>
      <c r="M3291" s="923">
        <f t="shared" si="51"/>
        <v>7722.4998307441419</v>
      </c>
    </row>
    <row r="3292" spans="2:13" ht="75">
      <c r="B3292" s="921" t="s">
        <v>987</v>
      </c>
      <c r="C3292" s="921" t="s">
        <v>985</v>
      </c>
      <c r="D3292" s="922" t="s">
        <v>986</v>
      </c>
      <c r="E3292" s="936">
        <v>1</v>
      </c>
      <c r="F3292" s="947">
        <v>44926</v>
      </c>
      <c r="G3292" s="923">
        <v>31187.018547235955</v>
      </c>
      <c r="H3292" s="929">
        <v>8.3333333333333332E-3</v>
      </c>
      <c r="I3292" s="929">
        <v>0.05</v>
      </c>
      <c r="J3292" s="923">
        <v>29627.667619874159</v>
      </c>
      <c r="K3292" s="922">
        <v>1</v>
      </c>
      <c r="L3292" s="923">
        <v>29627.667619874159</v>
      </c>
      <c r="M3292" s="923">
        <f t="shared" si="51"/>
        <v>3118.7018547235957</v>
      </c>
    </row>
    <row r="3293" spans="2:13" ht="75">
      <c r="B3293" s="921" t="s">
        <v>987</v>
      </c>
      <c r="C3293" s="921" t="s">
        <v>985</v>
      </c>
      <c r="D3293" s="922" t="s">
        <v>986</v>
      </c>
      <c r="E3293" s="936">
        <v>1</v>
      </c>
      <c r="F3293" s="947">
        <v>44926</v>
      </c>
      <c r="G3293" s="923">
        <v>1485.0961212969503</v>
      </c>
      <c r="H3293" s="929">
        <v>8.3333333333333332E-3</v>
      </c>
      <c r="I3293" s="929">
        <v>0.05</v>
      </c>
      <c r="J3293" s="923">
        <v>1410.8413152321027</v>
      </c>
      <c r="K3293" s="922">
        <v>1</v>
      </c>
      <c r="L3293" s="923">
        <v>1410.8413152321027</v>
      </c>
      <c r="M3293" s="923">
        <f t="shared" si="51"/>
        <v>148.50961212969503</v>
      </c>
    </row>
    <row r="3294" spans="2:13" ht="75">
      <c r="B3294" s="921" t="s">
        <v>988</v>
      </c>
      <c r="C3294" s="921" t="s">
        <v>985</v>
      </c>
      <c r="D3294" s="922" t="s">
        <v>986</v>
      </c>
      <c r="E3294" s="936">
        <v>1</v>
      </c>
      <c r="F3294" s="947">
        <v>44926</v>
      </c>
      <c r="G3294" s="923">
        <v>1679.2624050650588</v>
      </c>
      <c r="H3294" s="929">
        <v>8.3333333333333332E-3</v>
      </c>
      <c r="I3294" s="929">
        <v>0.05</v>
      </c>
      <c r="J3294" s="923">
        <v>1595.2992848118058</v>
      </c>
      <c r="K3294" s="922">
        <v>1</v>
      </c>
      <c r="L3294" s="923">
        <v>1595.2992848118058</v>
      </c>
      <c r="M3294" s="923">
        <f t="shared" si="51"/>
        <v>167.92624050650591</v>
      </c>
    </row>
    <row r="3295" spans="2:13" ht="75">
      <c r="B3295" s="921" t="s">
        <v>988</v>
      </c>
      <c r="C3295" s="921" t="s">
        <v>985</v>
      </c>
      <c r="D3295" s="922" t="s">
        <v>986</v>
      </c>
      <c r="E3295" s="936">
        <v>1</v>
      </c>
      <c r="F3295" s="947">
        <v>44926</v>
      </c>
      <c r="G3295" s="923">
        <v>1359.4028993383808</v>
      </c>
      <c r="H3295" s="929">
        <v>8.3333333333333332E-3</v>
      </c>
      <c r="I3295" s="929">
        <v>0.05</v>
      </c>
      <c r="J3295" s="923">
        <v>1291.4327543714619</v>
      </c>
      <c r="K3295" s="922">
        <v>1</v>
      </c>
      <c r="L3295" s="923">
        <v>1291.4327543714619</v>
      </c>
      <c r="M3295" s="923">
        <f t="shared" si="51"/>
        <v>135.9402899338381</v>
      </c>
    </row>
    <row r="3296" spans="2:13" ht="75">
      <c r="B3296" s="921" t="s">
        <v>988</v>
      </c>
      <c r="C3296" s="921" t="s">
        <v>985</v>
      </c>
      <c r="D3296" s="922" t="s">
        <v>986</v>
      </c>
      <c r="E3296" s="936">
        <v>1</v>
      </c>
      <c r="F3296" s="947">
        <v>44926</v>
      </c>
      <c r="G3296" s="923">
        <v>1039.5433936117031</v>
      </c>
      <c r="H3296" s="929">
        <v>8.3333333333333332E-3</v>
      </c>
      <c r="I3296" s="929">
        <v>0.05</v>
      </c>
      <c r="J3296" s="923">
        <v>987.56622393111797</v>
      </c>
      <c r="K3296" s="922">
        <v>1</v>
      </c>
      <c r="L3296" s="923">
        <v>987.56622393111797</v>
      </c>
      <c r="M3296" s="923">
        <f t="shared" si="51"/>
        <v>103.95433936117031</v>
      </c>
    </row>
    <row r="3297" spans="2:13" ht="75">
      <c r="B3297" s="921" t="s">
        <v>998</v>
      </c>
      <c r="C3297" s="921" t="s">
        <v>985</v>
      </c>
      <c r="D3297" s="922" t="s">
        <v>994</v>
      </c>
      <c r="E3297" s="936">
        <v>0</v>
      </c>
      <c r="F3297" s="947">
        <v>44926</v>
      </c>
      <c r="G3297" s="923">
        <v>87.746529680365299</v>
      </c>
      <c r="H3297" s="929">
        <v>8.3333333333333332E-3</v>
      </c>
      <c r="I3297" s="929">
        <v>0.05</v>
      </c>
      <c r="J3297" s="923">
        <v>83.359203196347039</v>
      </c>
      <c r="K3297" s="922">
        <v>1</v>
      </c>
      <c r="L3297" s="923">
        <v>0</v>
      </c>
      <c r="M3297" s="923" t="str">
        <f t="shared" si="51"/>
        <v/>
      </c>
    </row>
    <row r="3298" spans="2:13" ht="75">
      <c r="B3298" s="921" t="s">
        <v>987</v>
      </c>
      <c r="C3298" s="921" t="s">
        <v>985</v>
      </c>
      <c r="D3298" s="922" t="s">
        <v>986</v>
      </c>
      <c r="E3298" s="936">
        <v>1</v>
      </c>
      <c r="F3298" s="947">
        <v>44926</v>
      </c>
      <c r="G3298" s="923">
        <v>1485.0961212969503</v>
      </c>
      <c r="H3298" s="929">
        <v>8.3333333333333332E-3</v>
      </c>
      <c r="I3298" s="929">
        <v>0.05</v>
      </c>
      <c r="J3298" s="923">
        <v>1410.8413152321027</v>
      </c>
      <c r="K3298" s="922">
        <v>1</v>
      </c>
      <c r="L3298" s="923">
        <v>1410.8413152321027</v>
      </c>
      <c r="M3298" s="923">
        <f t="shared" si="51"/>
        <v>148.50961212969503</v>
      </c>
    </row>
    <row r="3299" spans="2:13" ht="75">
      <c r="B3299" s="921" t="s">
        <v>987</v>
      </c>
      <c r="C3299" s="921" t="s">
        <v>985</v>
      </c>
      <c r="D3299" s="922" t="s">
        <v>986</v>
      </c>
      <c r="E3299" s="936">
        <v>1</v>
      </c>
      <c r="F3299" s="947">
        <v>44926</v>
      </c>
      <c r="G3299" s="923">
        <v>1485.0961212969503</v>
      </c>
      <c r="H3299" s="929">
        <v>8.3333333333333332E-3</v>
      </c>
      <c r="I3299" s="929">
        <v>0.05</v>
      </c>
      <c r="J3299" s="923">
        <v>1410.8413152321027</v>
      </c>
      <c r="K3299" s="922">
        <v>1</v>
      </c>
      <c r="L3299" s="923">
        <v>1410.8413152321027</v>
      </c>
      <c r="M3299" s="923">
        <f t="shared" si="51"/>
        <v>148.50961212969503</v>
      </c>
    </row>
    <row r="3300" spans="2:13" ht="75">
      <c r="B3300" s="921" t="s">
        <v>999</v>
      </c>
      <c r="C3300" s="921" t="s">
        <v>985</v>
      </c>
      <c r="D3300" s="922" t="s">
        <v>994</v>
      </c>
      <c r="E3300" s="936">
        <v>0</v>
      </c>
      <c r="F3300" s="947">
        <v>44926</v>
      </c>
      <c r="G3300" s="923">
        <v>87.746529680365299</v>
      </c>
      <c r="H3300" s="929">
        <v>8.3333333333333332E-3</v>
      </c>
      <c r="I3300" s="929">
        <v>0.05</v>
      </c>
      <c r="J3300" s="923">
        <v>83.359203196347039</v>
      </c>
      <c r="K3300" s="922">
        <v>1</v>
      </c>
      <c r="L3300" s="923">
        <v>0</v>
      </c>
      <c r="M3300" s="923" t="str">
        <f t="shared" si="51"/>
        <v/>
      </c>
    </row>
    <row r="3301" spans="2:13" ht="75">
      <c r="B3301" s="921" t="s">
        <v>989</v>
      </c>
      <c r="C3301" s="921" t="s">
        <v>985</v>
      </c>
      <c r="D3301" s="922" t="s">
        <v>986</v>
      </c>
      <c r="E3301" s="936">
        <v>1</v>
      </c>
      <c r="F3301" s="947">
        <v>44926</v>
      </c>
      <c r="G3301" s="923">
        <v>2559.1030101491242</v>
      </c>
      <c r="H3301" s="929">
        <v>8.3333333333333332E-3</v>
      </c>
      <c r="I3301" s="929">
        <v>0.05</v>
      </c>
      <c r="J3301" s="923">
        <v>2431.1478596416682</v>
      </c>
      <c r="K3301" s="922">
        <v>1</v>
      </c>
      <c r="L3301" s="923">
        <v>2431.1478596416682</v>
      </c>
      <c r="M3301" s="923">
        <f t="shared" si="51"/>
        <v>255.91030101491242</v>
      </c>
    </row>
    <row r="3302" spans="2:13" ht="75">
      <c r="B3302" s="921" t="s">
        <v>988</v>
      </c>
      <c r="C3302" s="921" t="s">
        <v>985</v>
      </c>
      <c r="D3302" s="922" t="s">
        <v>986</v>
      </c>
      <c r="E3302" s="936">
        <v>1</v>
      </c>
      <c r="F3302" s="947">
        <v>44926</v>
      </c>
      <c r="G3302" s="923">
        <v>1599.2975286333894</v>
      </c>
      <c r="H3302" s="929">
        <v>8.3333333333333332E-3</v>
      </c>
      <c r="I3302" s="929">
        <v>0.05</v>
      </c>
      <c r="J3302" s="923">
        <v>1519.3326522017201</v>
      </c>
      <c r="K3302" s="922">
        <v>1</v>
      </c>
      <c r="L3302" s="923">
        <v>1519.3326522017201</v>
      </c>
      <c r="M3302" s="923">
        <f t="shared" si="51"/>
        <v>159.92975286333896</v>
      </c>
    </row>
    <row r="3303" spans="2:13" ht="75">
      <c r="B3303" s="921" t="s">
        <v>988</v>
      </c>
      <c r="C3303" s="921" t="s">
        <v>985</v>
      </c>
      <c r="D3303" s="922" t="s">
        <v>986</v>
      </c>
      <c r="E3303" s="936">
        <v>1</v>
      </c>
      <c r="F3303" s="947">
        <v>44926</v>
      </c>
      <c r="G3303" s="923">
        <v>11434.977329728734</v>
      </c>
      <c r="H3303" s="929">
        <v>8.3333333333333332E-3</v>
      </c>
      <c r="I3303" s="929">
        <v>0.05</v>
      </c>
      <c r="J3303" s="923">
        <v>10863.228463242298</v>
      </c>
      <c r="K3303" s="922">
        <v>1</v>
      </c>
      <c r="L3303" s="923">
        <v>10863.228463242298</v>
      </c>
      <c r="M3303" s="923">
        <f t="shared" si="51"/>
        <v>1143.4977329728733</v>
      </c>
    </row>
    <row r="3304" spans="2:13" ht="75">
      <c r="B3304" s="921" t="s">
        <v>988</v>
      </c>
      <c r="C3304" s="921" t="s">
        <v>985</v>
      </c>
      <c r="D3304" s="922" t="s">
        <v>986</v>
      </c>
      <c r="E3304" s="936">
        <v>1</v>
      </c>
      <c r="F3304" s="947">
        <v>44926</v>
      </c>
      <c r="G3304" s="923">
        <v>559.75413502168624</v>
      </c>
      <c r="H3304" s="929">
        <v>8.3333333333333332E-3</v>
      </c>
      <c r="I3304" s="929">
        <v>0.05</v>
      </c>
      <c r="J3304" s="923">
        <v>531.76642827060198</v>
      </c>
      <c r="K3304" s="922">
        <v>1</v>
      </c>
      <c r="L3304" s="923">
        <v>531.76642827060198</v>
      </c>
      <c r="M3304" s="923">
        <f t="shared" si="51"/>
        <v>55.975413502168628</v>
      </c>
    </row>
    <row r="3305" spans="2:13" ht="75">
      <c r="B3305" s="921" t="s">
        <v>996</v>
      </c>
      <c r="C3305" s="921" t="s">
        <v>985</v>
      </c>
      <c r="D3305" s="922" t="s">
        <v>994</v>
      </c>
      <c r="E3305" s="936">
        <v>0</v>
      </c>
      <c r="F3305" s="947">
        <v>44926</v>
      </c>
      <c r="G3305" s="923">
        <v>87.746529680365299</v>
      </c>
      <c r="H3305" s="929">
        <v>8.3333333333333332E-3</v>
      </c>
      <c r="I3305" s="929">
        <v>0.05</v>
      </c>
      <c r="J3305" s="923">
        <v>83.359203196347039</v>
      </c>
      <c r="K3305" s="922">
        <v>1</v>
      </c>
      <c r="L3305" s="923">
        <v>0</v>
      </c>
      <c r="M3305" s="923" t="str">
        <f t="shared" si="51"/>
        <v/>
      </c>
    </row>
    <row r="3306" spans="2:13" ht="75">
      <c r="B3306" s="921" t="s">
        <v>988</v>
      </c>
      <c r="C3306" s="921" t="s">
        <v>985</v>
      </c>
      <c r="D3306" s="922" t="s">
        <v>986</v>
      </c>
      <c r="E3306" s="936">
        <v>1</v>
      </c>
      <c r="F3306" s="947">
        <v>44926</v>
      </c>
      <c r="G3306" s="923">
        <v>879.61364074836411</v>
      </c>
      <c r="H3306" s="929">
        <v>8.3333333333333332E-3</v>
      </c>
      <c r="I3306" s="929">
        <v>0.05</v>
      </c>
      <c r="J3306" s="923">
        <v>835.6329587109459</v>
      </c>
      <c r="K3306" s="922">
        <v>1</v>
      </c>
      <c r="L3306" s="923">
        <v>835.6329587109459</v>
      </c>
      <c r="M3306" s="923">
        <f t="shared" si="51"/>
        <v>87.961364074836411</v>
      </c>
    </row>
    <row r="3307" spans="2:13" ht="75">
      <c r="B3307" s="921" t="s">
        <v>988</v>
      </c>
      <c r="C3307" s="921" t="s">
        <v>985</v>
      </c>
      <c r="D3307" s="922" t="s">
        <v>986</v>
      </c>
      <c r="E3307" s="936">
        <v>1</v>
      </c>
      <c r="F3307" s="947">
        <v>44926</v>
      </c>
      <c r="G3307" s="923">
        <v>959.5785171800336</v>
      </c>
      <c r="H3307" s="929">
        <v>8.3333333333333332E-3</v>
      </c>
      <c r="I3307" s="929">
        <v>0.05</v>
      </c>
      <c r="J3307" s="923">
        <v>911.59959132103188</v>
      </c>
      <c r="K3307" s="922">
        <v>1</v>
      </c>
      <c r="L3307" s="923">
        <v>911.59959132103188</v>
      </c>
      <c r="M3307" s="923">
        <f t="shared" si="51"/>
        <v>95.957851718003369</v>
      </c>
    </row>
    <row r="3308" spans="2:13" ht="75">
      <c r="B3308" s="921" t="s">
        <v>988</v>
      </c>
      <c r="C3308" s="921" t="s">
        <v>985</v>
      </c>
      <c r="D3308" s="922" t="s">
        <v>986</v>
      </c>
      <c r="E3308" s="936">
        <v>1</v>
      </c>
      <c r="F3308" s="947">
        <v>44926</v>
      </c>
      <c r="G3308" s="923">
        <v>399.82438215834736</v>
      </c>
      <c r="H3308" s="929">
        <v>8.3333333333333332E-3</v>
      </c>
      <c r="I3308" s="929">
        <v>0.05</v>
      </c>
      <c r="J3308" s="923">
        <v>379.83316305043002</v>
      </c>
      <c r="K3308" s="922">
        <v>1</v>
      </c>
      <c r="L3308" s="923">
        <v>379.83316305043002</v>
      </c>
      <c r="M3308" s="923">
        <f t="shared" si="51"/>
        <v>39.98243821583474</v>
      </c>
    </row>
    <row r="3309" spans="2:13" ht="75">
      <c r="B3309" s="921" t="s">
        <v>987</v>
      </c>
      <c r="C3309" s="921" t="s">
        <v>985</v>
      </c>
      <c r="D3309" s="922" t="s">
        <v>986</v>
      </c>
      <c r="E3309" s="936">
        <v>1</v>
      </c>
      <c r="F3309" s="947">
        <v>44926</v>
      </c>
      <c r="G3309" s="923">
        <v>1485.0961212969503</v>
      </c>
      <c r="H3309" s="929">
        <v>8.3333333333333332E-3</v>
      </c>
      <c r="I3309" s="929">
        <v>0.05</v>
      </c>
      <c r="J3309" s="923">
        <v>1410.8413152321027</v>
      </c>
      <c r="K3309" s="922">
        <v>1</v>
      </c>
      <c r="L3309" s="923">
        <v>1410.8413152321027</v>
      </c>
      <c r="M3309" s="923">
        <f t="shared" si="51"/>
        <v>148.50961212969503</v>
      </c>
    </row>
    <row r="3310" spans="2:13" ht="75">
      <c r="B3310" s="921" t="s">
        <v>988</v>
      </c>
      <c r="C3310" s="921" t="s">
        <v>985</v>
      </c>
      <c r="D3310" s="922" t="s">
        <v>986</v>
      </c>
      <c r="E3310" s="936">
        <v>1</v>
      </c>
      <c r="F3310" s="947">
        <v>44926</v>
      </c>
      <c r="G3310" s="923">
        <v>159.92975286333893</v>
      </c>
      <c r="H3310" s="929">
        <v>8.3333333333333332E-3</v>
      </c>
      <c r="I3310" s="929">
        <v>0.05</v>
      </c>
      <c r="J3310" s="923">
        <v>151.93326522017199</v>
      </c>
      <c r="K3310" s="922">
        <v>1</v>
      </c>
      <c r="L3310" s="923">
        <v>151.93326522017199</v>
      </c>
      <c r="M3310" s="923">
        <f t="shared" si="51"/>
        <v>15.992975286333895</v>
      </c>
    </row>
    <row r="3311" spans="2:13" ht="75">
      <c r="B3311" s="921" t="s">
        <v>988</v>
      </c>
      <c r="C3311" s="921" t="s">
        <v>985</v>
      </c>
      <c r="D3311" s="922" t="s">
        <v>986</v>
      </c>
      <c r="E3311" s="936">
        <v>1</v>
      </c>
      <c r="F3311" s="947">
        <v>44926</v>
      </c>
      <c r="G3311" s="923">
        <v>399.82438215834736</v>
      </c>
      <c r="H3311" s="929">
        <v>8.3333333333333332E-3</v>
      </c>
      <c r="I3311" s="929">
        <v>0.05</v>
      </c>
      <c r="J3311" s="923">
        <v>379.83316305043002</v>
      </c>
      <c r="K3311" s="922">
        <v>1</v>
      </c>
      <c r="L3311" s="923">
        <v>379.83316305043002</v>
      </c>
      <c r="M3311" s="923">
        <f t="shared" si="51"/>
        <v>39.98243821583474</v>
      </c>
    </row>
    <row r="3312" spans="2:13" ht="75">
      <c r="B3312" s="921" t="s">
        <v>988</v>
      </c>
      <c r="C3312" s="921" t="s">
        <v>985</v>
      </c>
      <c r="D3312" s="922" t="s">
        <v>986</v>
      </c>
      <c r="E3312" s="936">
        <v>1</v>
      </c>
      <c r="F3312" s="947">
        <v>44926</v>
      </c>
      <c r="G3312" s="923">
        <v>79.964876431669467</v>
      </c>
      <c r="H3312" s="929">
        <v>8.3333333333333332E-3</v>
      </c>
      <c r="I3312" s="929">
        <v>0.05</v>
      </c>
      <c r="J3312" s="923">
        <v>75.966632610085995</v>
      </c>
      <c r="K3312" s="922">
        <v>1</v>
      </c>
      <c r="L3312" s="923">
        <v>75.966632610085995</v>
      </c>
      <c r="M3312" s="923">
        <f t="shared" si="51"/>
        <v>7.9964876431669474</v>
      </c>
    </row>
    <row r="3313" spans="2:13" ht="75">
      <c r="B3313" s="921" t="s">
        <v>988</v>
      </c>
      <c r="C3313" s="921" t="s">
        <v>985</v>
      </c>
      <c r="D3313" s="922" t="s">
        <v>986</v>
      </c>
      <c r="E3313" s="936">
        <v>1</v>
      </c>
      <c r="F3313" s="947">
        <v>44926</v>
      </c>
      <c r="G3313" s="923">
        <v>3838.3140687201344</v>
      </c>
      <c r="H3313" s="929">
        <v>8.3333333333333332E-3</v>
      </c>
      <c r="I3313" s="929">
        <v>0.05</v>
      </c>
      <c r="J3313" s="923">
        <v>3646.3983652841275</v>
      </c>
      <c r="K3313" s="922">
        <v>1</v>
      </c>
      <c r="L3313" s="923">
        <v>3646.3983652841275</v>
      </c>
      <c r="M3313" s="923">
        <f t="shared" si="51"/>
        <v>383.83140687201347</v>
      </c>
    </row>
    <row r="3314" spans="2:13" ht="75">
      <c r="B3314" s="921" t="s">
        <v>988</v>
      </c>
      <c r="C3314" s="921" t="s">
        <v>985</v>
      </c>
      <c r="D3314" s="922" t="s">
        <v>986</v>
      </c>
      <c r="E3314" s="936">
        <v>1</v>
      </c>
      <c r="F3314" s="947">
        <v>44926</v>
      </c>
      <c r="G3314" s="923">
        <v>3278.5599336984483</v>
      </c>
      <c r="H3314" s="929">
        <v>8.3333333333333332E-3</v>
      </c>
      <c r="I3314" s="929">
        <v>0.05</v>
      </c>
      <c r="J3314" s="923">
        <v>3114.6319370135257</v>
      </c>
      <c r="K3314" s="922">
        <v>1</v>
      </c>
      <c r="L3314" s="923">
        <v>3114.6319370135257</v>
      </c>
      <c r="M3314" s="923">
        <f t="shared" si="51"/>
        <v>327.85599336984484</v>
      </c>
    </row>
    <row r="3315" spans="2:13" ht="75">
      <c r="B3315" s="921" t="s">
        <v>988</v>
      </c>
      <c r="C3315" s="921" t="s">
        <v>985</v>
      </c>
      <c r="D3315" s="922" t="s">
        <v>986</v>
      </c>
      <c r="E3315" s="936">
        <v>1</v>
      </c>
      <c r="F3315" s="947">
        <v>44926</v>
      </c>
      <c r="G3315" s="923">
        <v>3598.4194394251258</v>
      </c>
      <c r="H3315" s="929">
        <v>8.3333333333333332E-3</v>
      </c>
      <c r="I3315" s="929">
        <v>0.05</v>
      </c>
      <c r="J3315" s="923">
        <v>3418.4984674538696</v>
      </c>
      <c r="K3315" s="922">
        <v>1</v>
      </c>
      <c r="L3315" s="923">
        <v>3418.4984674538696</v>
      </c>
      <c r="M3315" s="923">
        <f t="shared" si="51"/>
        <v>359.84194394251261</v>
      </c>
    </row>
    <row r="3316" spans="2:13" ht="75">
      <c r="B3316" s="921" t="s">
        <v>988</v>
      </c>
      <c r="C3316" s="921" t="s">
        <v>985</v>
      </c>
      <c r="D3316" s="922" t="s">
        <v>986</v>
      </c>
      <c r="E3316" s="936">
        <v>1</v>
      </c>
      <c r="F3316" s="947">
        <v>44926</v>
      </c>
      <c r="G3316" s="923">
        <v>7116.8740024185827</v>
      </c>
      <c r="H3316" s="929">
        <v>8.3333333333333332E-3</v>
      </c>
      <c r="I3316" s="929">
        <v>0.05</v>
      </c>
      <c r="J3316" s="923">
        <v>6761.0303022976532</v>
      </c>
      <c r="K3316" s="922">
        <v>1</v>
      </c>
      <c r="L3316" s="923">
        <v>6761.0303022976532</v>
      </c>
      <c r="M3316" s="923">
        <f t="shared" si="51"/>
        <v>711.68740024185831</v>
      </c>
    </row>
    <row r="3317" spans="2:13" ht="75">
      <c r="B3317" s="921" t="s">
        <v>988</v>
      </c>
      <c r="C3317" s="921" t="s">
        <v>985</v>
      </c>
      <c r="D3317" s="922" t="s">
        <v>986</v>
      </c>
      <c r="E3317" s="936">
        <v>1</v>
      </c>
      <c r="F3317" s="947">
        <v>44926</v>
      </c>
      <c r="G3317" s="923">
        <v>3758.349192288465</v>
      </c>
      <c r="H3317" s="929">
        <v>8.3333333333333332E-3</v>
      </c>
      <c r="I3317" s="929">
        <v>0.05</v>
      </c>
      <c r="J3317" s="923">
        <v>3570.431732674042</v>
      </c>
      <c r="K3317" s="922">
        <v>1</v>
      </c>
      <c r="L3317" s="923">
        <v>3570.431732674042</v>
      </c>
      <c r="M3317" s="923">
        <f t="shared" si="51"/>
        <v>375.8349192288465</v>
      </c>
    </row>
    <row r="3318" spans="2:13" ht="75">
      <c r="B3318" s="921" t="s">
        <v>988</v>
      </c>
      <c r="C3318" s="921" t="s">
        <v>985</v>
      </c>
      <c r="D3318" s="922" t="s">
        <v>986</v>
      </c>
      <c r="E3318" s="936">
        <v>1</v>
      </c>
      <c r="F3318" s="947">
        <v>44926</v>
      </c>
      <c r="G3318" s="923">
        <v>6956.9442495552439</v>
      </c>
      <c r="H3318" s="929">
        <v>8.3333333333333332E-3</v>
      </c>
      <c r="I3318" s="929">
        <v>0.05</v>
      </c>
      <c r="J3318" s="923">
        <v>6609.0970370774812</v>
      </c>
      <c r="K3318" s="922">
        <v>1</v>
      </c>
      <c r="L3318" s="923">
        <v>6609.0970370774812</v>
      </c>
      <c r="M3318" s="923">
        <f t="shared" si="51"/>
        <v>695.69442495552448</v>
      </c>
    </row>
    <row r="3319" spans="2:13" ht="75">
      <c r="B3319" s="921" t="s">
        <v>988</v>
      </c>
      <c r="C3319" s="921" t="s">
        <v>985</v>
      </c>
      <c r="D3319" s="922" t="s">
        <v>986</v>
      </c>
      <c r="E3319" s="936">
        <v>1</v>
      </c>
      <c r="F3319" s="947">
        <v>44926</v>
      </c>
      <c r="G3319" s="923">
        <v>3998.2438215834732</v>
      </c>
      <c r="H3319" s="929">
        <v>8.3333333333333332E-3</v>
      </c>
      <c r="I3319" s="929">
        <v>0.05</v>
      </c>
      <c r="J3319" s="923">
        <v>3798.3316305042995</v>
      </c>
      <c r="K3319" s="922">
        <v>1</v>
      </c>
      <c r="L3319" s="923">
        <v>3798.3316305042995</v>
      </c>
      <c r="M3319" s="923">
        <f t="shared" si="51"/>
        <v>399.82438215834736</v>
      </c>
    </row>
    <row r="3320" spans="2:13" ht="75">
      <c r="B3320" s="921" t="s">
        <v>988</v>
      </c>
      <c r="C3320" s="921" t="s">
        <v>985</v>
      </c>
      <c r="D3320" s="922" t="s">
        <v>986</v>
      </c>
      <c r="E3320" s="936">
        <v>1</v>
      </c>
      <c r="F3320" s="947">
        <v>44926</v>
      </c>
      <c r="G3320" s="923">
        <v>9355.8905425053272</v>
      </c>
      <c r="H3320" s="929">
        <v>8.3333333333333332E-3</v>
      </c>
      <c r="I3320" s="929">
        <v>0.05</v>
      </c>
      <c r="J3320" s="923">
        <v>8888.0960153800606</v>
      </c>
      <c r="K3320" s="922">
        <v>1</v>
      </c>
      <c r="L3320" s="923">
        <v>8888.0960153800606</v>
      </c>
      <c r="M3320" s="923">
        <f t="shared" si="51"/>
        <v>935.58905425053274</v>
      </c>
    </row>
    <row r="3321" spans="2:13" ht="75">
      <c r="B3321" s="921" t="s">
        <v>988</v>
      </c>
      <c r="C3321" s="921" t="s">
        <v>985</v>
      </c>
      <c r="D3321" s="922" t="s">
        <v>986</v>
      </c>
      <c r="E3321" s="936">
        <v>1</v>
      </c>
      <c r="F3321" s="947">
        <v>44926</v>
      </c>
      <c r="G3321" s="923">
        <v>1119.5082700433725</v>
      </c>
      <c r="H3321" s="929">
        <v>8.3333333333333332E-3</v>
      </c>
      <c r="I3321" s="929">
        <v>0.05</v>
      </c>
      <c r="J3321" s="923">
        <v>1063.532856541204</v>
      </c>
      <c r="K3321" s="922">
        <v>1</v>
      </c>
      <c r="L3321" s="923">
        <v>1063.532856541204</v>
      </c>
      <c r="M3321" s="923">
        <f t="shared" si="51"/>
        <v>111.95082700433726</v>
      </c>
    </row>
    <row r="3322" spans="2:13" ht="75">
      <c r="B3322" s="921" t="s">
        <v>987</v>
      </c>
      <c r="C3322" s="921" t="s">
        <v>985</v>
      </c>
      <c r="D3322" s="922" t="s">
        <v>986</v>
      </c>
      <c r="E3322" s="936">
        <v>1</v>
      </c>
      <c r="F3322" s="947">
        <v>44926</v>
      </c>
      <c r="G3322" s="923">
        <v>7425.4806064847517</v>
      </c>
      <c r="H3322" s="929">
        <v>8.3333333333333332E-3</v>
      </c>
      <c r="I3322" s="929">
        <v>0.05</v>
      </c>
      <c r="J3322" s="923">
        <v>7054.2065761605136</v>
      </c>
      <c r="K3322" s="922">
        <v>1</v>
      </c>
      <c r="L3322" s="923">
        <v>7054.2065761605136</v>
      </c>
      <c r="M3322" s="923">
        <f t="shared" si="51"/>
        <v>742.54806064847526</v>
      </c>
    </row>
    <row r="3323" spans="2:13" ht="75">
      <c r="B3323" s="921" t="s">
        <v>987</v>
      </c>
      <c r="C3323" s="921" t="s">
        <v>985</v>
      </c>
      <c r="D3323" s="922" t="s">
        <v>986</v>
      </c>
      <c r="E3323" s="936">
        <v>1</v>
      </c>
      <c r="F3323" s="947">
        <v>44926</v>
      </c>
      <c r="G3323" s="923">
        <v>2970.1922425939006</v>
      </c>
      <c r="H3323" s="929">
        <v>8.3333333333333332E-3</v>
      </c>
      <c r="I3323" s="929">
        <v>0.05</v>
      </c>
      <c r="J3323" s="923">
        <v>2821.6826304642054</v>
      </c>
      <c r="K3323" s="922">
        <v>1</v>
      </c>
      <c r="L3323" s="923">
        <v>2821.6826304642054</v>
      </c>
      <c r="M3323" s="923">
        <f t="shared" si="51"/>
        <v>297.01922425939006</v>
      </c>
    </row>
    <row r="3324" spans="2:13" ht="75">
      <c r="B3324" s="921" t="s">
        <v>988</v>
      </c>
      <c r="C3324" s="921" t="s">
        <v>985</v>
      </c>
      <c r="D3324" s="922" t="s">
        <v>986</v>
      </c>
      <c r="E3324" s="936">
        <v>1</v>
      </c>
      <c r="F3324" s="947">
        <v>44926</v>
      </c>
      <c r="G3324" s="923">
        <v>54376.115973535234</v>
      </c>
      <c r="H3324" s="929">
        <v>8.3333333333333332E-3</v>
      </c>
      <c r="I3324" s="929">
        <v>0.05</v>
      </c>
      <c r="J3324" s="923">
        <v>51657.310174858474</v>
      </c>
      <c r="K3324" s="922">
        <v>1</v>
      </c>
      <c r="L3324" s="923">
        <v>51657.310174858474</v>
      </c>
      <c r="M3324" s="923">
        <f t="shared" si="51"/>
        <v>5437.6115973535234</v>
      </c>
    </row>
    <row r="3325" spans="2:13" ht="75">
      <c r="B3325" s="921" t="s">
        <v>988</v>
      </c>
      <c r="C3325" s="921" t="s">
        <v>985</v>
      </c>
      <c r="D3325" s="922" t="s">
        <v>986</v>
      </c>
      <c r="E3325" s="936">
        <v>1</v>
      </c>
      <c r="F3325" s="947">
        <v>44926</v>
      </c>
      <c r="G3325" s="923">
        <v>24949.041446680872</v>
      </c>
      <c r="H3325" s="929">
        <v>8.3333333333333332E-3</v>
      </c>
      <c r="I3325" s="929">
        <v>0.05</v>
      </c>
      <c r="J3325" s="923">
        <v>23701.58937434683</v>
      </c>
      <c r="K3325" s="922">
        <v>1</v>
      </c>
      <c r="L3325" s="923">
        <v>23701.58937434683</v>
      </c>
      <c r="M3325" s="923">
        <f t="shared" si="51"/>
        <v>2494.9041446680876</v>
      </c>
    </row>
    <row r="3326" spans="2:13" ht="75">
      <c r="B3326" s="921" t="s">
        <v>988</v>
      </c>
      <c r="C3326" s="921" t="s">
        <v>985</v>
      </c>
      <c r="D3326" s="922" t="s">
        <v>986</v>
      </c>
      <c r="E3326" s="936">
        <v>1</v>
      </c>
      <c r="F3326" s="947">
        <v>44926</v>
      </c>
      <c r="G3326" s="923">
        <v>36703.878282136284</v>
      </c>
      <c r="H3326" s="929">
        <v>8.3333333333333332E-3</v>
      </c>
      <c r="I3326" s="929">
        <v>0.05</v>
      </c>
      <c r="J3326" s="923">
        <v>34868.68436802947</v>
      </c>
      <c r="K3326" s="922">
        <v>1</v>
      </c>
      <c r="L3326" s="923">
        <v>34868.68436802947</v>
      </c>
      <c r="M3326" s="923">
        <f t="shared" si="51"/>
        <v>3670.3878282136284</v>
      </c>
    </row>
    <row r="3327" spans="2:13" ht="75">
      <c r="B3327" s="921" t="s">
        <v>987</v>
      </c>
      <c r="C3327" s="921" t="s">
        <v>985</v>
      </c>
      <c r="D3327" s="922" t="s">
        <v>986</v>
      </c>
      <c r="E3327" s="936">
        <v>1</v>
      </c>
      <c r="F3327" s="947">
        <v>44926</v>
      </c>
      <c r="G3327" s="923">
        <v>1485.0961212969503</v>
      </c>
      <c r="H3327" s="929">
        <v>8.3333333333333332E-3</v>
      </c>
      <c r="I3327" s="929">
        <v>0.05</v>
      </c>
      <c r="J3327" s="923">
        <v>1410.8413152321027</v>
      </c>
      <c r="K3327" s="922">
        <v>1</v>
      </c>
      <c r="L3327" s="923">
        <v>1410.8413152321027</v>
      </c>
      <c r="M3327" s="923">
        <f t="shared" si="51"/>
        <v>148.50961212969503</v>
      </c>
    </row>
    <row r="3328" spans="2:13" ht="75">
      <c r="B3328" s="921" t="s">
        <v>988</v>
      </c>
      <c r="C3328" s="921" t="s">
        <v>985</v>
      </c>
      <c r="D3328" s="922" t="s">
        <v>986</v>
      </c>
      <c r="E3328" s="936">
        <v>1</v>
      </c>
      <c r="F3328" s="947">
        <v>44926</v>
      </c>
      <c r="G3328" s="923">
        <v>30226.72329117106</v>
      </c>
      <c r="H3328" s="929">
        <v>8.3333333333333332E-3</v>
      </c>
      <c r="I3328" s="929">
        <v>0.05</v>
      </c>
      <c r="J3328" s="923">
        <v>28715.387126612506</v>
      </c>
      <c r="K3328" s="922">
        <v>1</v>
      </c>
      <c r="L3328" s="923">
        <v>28715.387126612506</v>
      </c>
      <c r="M3328" s="923">
        <f t="shared" si="51"/>
        <v>3022.6723291171061</v>
      </c>
    </row>
    <row r="3329" spans="2:13" ht="75">
      <c r="B3329" s="921" t="s">
        <v>988</v>
      </c>
      <c r="C3329" s="921" t="s">
        <v>985</v>
      </c>
      <c r="D3329" s="922" t="s">
        <v>986</v>
      </c>
      <c r="E3329" s="936">
        <v>1</v>
      </c>
      <c r="F3329" s="947">
        <v>44926</v>
      </c>
      <c r="G3329" s="923">
        <v>9915.6446775270142</v>
      </c>
      <c r="H3329" s="929">
        <v>8.3333333333333332E-3</v>
      </c>
      <c r="I3329" s="929">
        <v>0.05</v>
      </c>
      <c r="J3329" s="923">
        <v>9419.8624436506634</v>
      </c>
      <c r="K3329" s="922">
        <v>1</v>
      </c>
      <c r="L3329" s="923">
        <v>9419.8624436506634</v>
      </c>
      <c r="M3329" s="923">
        <f t="shared" si="51"/>
        <v>991.56446775270149</v>
      </c>
    </row>
    <row r="3330" spans="2:13" ht="75">
      <c r="B3330" s="921" t="s">
        <v>988</v>
      </c>
      <c r="C3330" s="921" t="s">
        <v>985</v>
      </c>
      <c r="D3330" s="922" t="s">
        <v>986</v>
      </c>
      <c r="E3330" s="936">
        <v>1</v>
      </c>
      <c r="F3330" s="947">
        <v>44926</v>
      </c>
      <c r="G3330" s="923">
        <v>9355.8905425053272</v>
      </c>
      <c r="H3330" s="929">
        <v>8.3333333333333332E-3</v>
      </c>
      <c r="I3330" s="929">
        <v>0.05</v>
      </c>
      <c r="J3330" s="923">
        <v>8888.0960153800606</v>
      </c>
      <c r="K3330" s="922">
        <v>1</v>
      </c>
      <c r="L3330" s="923">
        <v>8888.0960153800606</v>
      </c>
      <c r="M3330" s="923">
        <f t="shared" si="51"/>
        <v>935.58905425053274</v>
      </c>
    </row>
    <row r="3331" spans="2:13" ht="75">
      <c r="B3331" s="921" t="s">
        <v>987</v>
      </c>
      <c r="C3331" s="921" t="s">
        <v>985</v>
      </c>
      <c r="D3331" s="922" t="s">
        <v>986</v>
      </c>
      <c r="E3331" s="936">
        <v>1</v>
      </c>
      <c r="F3331" s="947">
        <v>44926</v>
      </c>
      <c r="G3331" s="923">
        <v>1485.0961212969503</v>
      </c>
      <c r="H3331" s="929">
        <v>8.3333333333333332E-3</v>
      </c>
      <c r="I3331" s="929">
        <v>0.05</v>
      </c>
      <c r="J3331" s="923">
        <v>1410.8413152321027</v>
      </c>
      <c r="K3331" s="922">
        <v>1</v>
      </c>
      <c r="L3331" s="923">
        <v>1410.8413152321027</v>
      </c>
      <c r="M3331" s="923">
        <f t="shared" si="51"/>
        <v>148.50961212969503</v>
      </c>
    </row>
    <row r="3332" spans="2:13" ht="75">
      <c r="B3332" s="921" t="s">
        <v>987</v>
      </c>
      <c r="C3332" s="921" t="s">
        <v>985</v>
      </c>
      <c r="D3332" s="922" t="s">
        <v>986</v>
      </c>
      <c r="E3332" s="936">
        <v>1</v>
      </c>
      <c r="F3332" s="947">
        <v>44926</v>
      </c>
      <c r="G3332" s="923">
        <v>10395.672849078652</v>
      </c>
      <c r="H3332" s="929">
        <v>8.3333333333333332E-3</v>
      </c>
      <c r="I3332" s="929">
        <v>0.05</v>
      </c>
      <c r="J3332" s="923">
        <v>9875.889206624719</v>
      </c>
      <c r="K3332" s="922">
        <v>1</v>
      </c>
      <c r="L3332" s="923">
        <v>9875.889206624719</v>
      </c>
      <c r="M3332" s="923">
        <f t="shared" si="51"/>
        <v>1039.5672849078653</v>
      </c>
    </row>
    <row r="3333" spans="2:13" ht="75">
      <c r="B3333" s="921" t="s">
        <v>987</v>
      </c>
      <c r="C3333" s="921" t="s">
        <v>985</v>
      </c>
      <c r="D3333" s="922" t="s">
        <v>986</v>
      </c>
      <c r="E3333" s="936">
        <v>1</v>
      </c>
      <c r="F3333" s="947">
        <v>44926</v>
      </c>
      <c r="G3333" s="923">
        <v>8910.5767277817013</v>
      </c>
      <c r="H3333" s="929">
        <v>8.3333333333333332E-3</v>
      </c>
      <c r="I3333" s="929">
        <v>0.05</v>
      </c>
      <c r="J3333" s="923">
        <v>8465.0478913926163</v>
      </c>
      <c r="K3333" s="922">
        <v>1</v>
      </c>
      <c r="L3333" s="923">
        <v>8465.0478913926163</v>
      </c>
      <c r="M3333" s="923">
        <f t="shared" si="51"/>
        <v>891.05767277817017</v>
      </c>
    </row>
    <row r="3334" spans="2:13" ht="75">
      <c r="B3334" s="921" t="s">
        <v>988</v>
      </c>
      <c r="C3334" s="921" t="s">
        <v>985</v>
      </c>
      <c r="D3334" s="922" t="s">
        <v>986</v>
      </c>
      <c r="E3334" s="936">
        <v>1</v>
      </c>
      <c r="F3334" s="947">
        <v>44926</v>
      </c>
      <c r="G3334" s="923">
        <v>1439.3677757700505</v>
      </c>
      <c r="H3334" s="929">
        <v>8.3333333333333332E-3</v>
      </c>
      <c r="I3334" s="929">
        <v>0.05</v>
      </c>
      <c r="J3334" s="923">
        <v>1367.3993869815479</v>
      </c>
      <c r="K3334" s="922">
        <v>1</v>
      </c>
      <c r="L3334" s="923">
        <v>1367.3993869815479</v>
      </c>
      <c r="M3334" s="923">
        <f t="shared" si="51"/>
        <v>143.93677757700505</v>
      </c>
    </row>
    <row r="3335" spans="2:13" ht="75">
      <c r="B3335" s="921" t="s">
        <v>988</v>
      </c>
      <c r="C3335" s="921" t="s">
        <v>985</v>
      </c>
      <c r="D3335" s="922" t="s">
        <v>986</v>
      </c>
      <c r="E3335" s="936">
        <v>1</v>
      </c>
      <c r="F3335" s="947">
        <v>44926</v>
      </c>
      <c r="G3335" s="923">
        <v>4318.1033273101511</v>
      </c>
      <c r="H3335" s="929">
        <v>8.3333333333333332E-3</v>
      </c>
      <c r="I3335" s="929">
        <v>0.05</v>
      </c>
      <c r="J3335" s="923">
        <v>4102.1981609446439</v>
      </c>
      <c r="K3335" s="922">
        <v>1</v>
      </c>
      <c r="L3335" s="923">
        <v>4102.1981609446439</v>
      </c>
      <c r="M3335" s="923">
        <f t="shared" si="51"/>
        <v>431.81033273101514</v>
      </c>
    </row>
    <row r="3336" spans="2:13" ht="75">
      <c r="B3336" s="921" t="s">
        <v>988</v>
      </c>
      <c r="C3336" s="921" t="s">
        <v>985</v>
      </c>
      <c r="D3336" s="922" t="s">
        <v>986</v>
      </c>
      <c r="E3336" s="936">
        <v>1</v>
      </c>
      <c r="F3336" s="947">
        <v>44926</v>
      </c>
      <c r="G3336" s="923">
        <v>1839.1921579283978</v>
      </c>
      <c r="H3336" s="929">
        <v>8.3333333333333332E-3</v>
      </c>
      <c r="I3336" s="929">
        <v>0.05</v>
      </c>
      <c r="J3336" s="923">
        <v>1747.232550031978</v>
      </c>
      <c r="K3336" s="922">
        <v>1</v>
      </c>
      <c r="L3336" s="923">
        <v>1747.232550031978</v>
      </c>
      <c r="M3336" s="923">
        <f t="shared" si="51"/>
        <v>183.91921579283979</v>
      </c>
    </row>
    <row r="3337" spans="2:13" ht="75">
      <c r="B3337" s="921" t="s">
        <v>988</v>
      </c>
      <c r="C3337" s="921" t="s">
        <v>985</v>
      </c>
      <c r="D3337" s="922" t="s">
        <v>986</v>
      </c>
      <c r="E3337" s="936">
        <v>1</v>
      </c>
      <c r="F3337" s="947">
        <v>44926</v>
      </c>
      <c r="G3337" s="923">
        <v>2159.0516636550756</v>
      </c>
      <c r="H3337" s="929">
        <v>8.3333333333333332E-3</v>
      </c>
      <c r="I3337" s="929">
        <v>0.05</v>
      </c>
      <c r="J3337" s="923">
        <v>2051.0990804723219</v>
      </c>
      <c r="K3337" s="922">
        <v>1</v>
      </c>
      <c r="L3337" s="923">
        <v>2051.0990804723219</v>
      </c>
      <c r="M3337" s="923">
        <f t="shared" si="51"/>
        <v>215.90516636550757</v>
      </c>
    </row>
    <row r="3338" spans="2:13" ht="75">
      <c r="B3338" s="921" t="s">
        <v>988</v>
      </c>
      <c r="C3338" s="921" t="s">
        <v>985</v>
      </c>
      <c r="D3338" s="922" t="s">
        <v>986</v>
      </c>
      <c r="E3338" s="936">
        <v>1</v>
      </c>
      <c r="F3338" s="947">
        <v>44926</v>
      </c>
      <c r="G3338" s="923">
        <v>1439.3677757700505</v>
      </c>
      <c r="H3338" s="929">
        <v>8.3333333333333332E-3</v>
      </c>
      <c r="I3338" s="929">
        <v>0.05</v>
      </c>
      <c r="J3338" s="923">
        <v>1367.3993869815479</v>
      </c>
      <c r="K3338" s="922">
        <v>1</v>
      </c>
      <c r="L3338" s="923">
        <v>1367.3993869815479</v>
      </c>
      <c r="M3338" s="923">
        <f t="shared" si="51"/>
        <v>143.93677757700505</v>
      </c>
    </row>
    <row r="3339" spans="2:13" ht="75">
      <c r="B3339" s="921" t="s">
        <v>988</v>
      </c>
      <c r="C3339" s="921" t="s">
        <v>985</v>
      </c>
      <c r="D3339" s="922" t="s">
        <v>986</v>
      </c>
      <c r="E3339" s="936">
        <v>1</v>
      </c>
      <c r="F3339" s="947">
        <v>44926</v>
      </c>
      <c r="G3339" s="923">
        <v>2239.016540086745</v>
      </c>
      <c r="H3339" s="929">
        <v>8.3333333333333332E-3</v>
      </c>
      <c r="I3339" s="929">
        <v>0.05</v>
      </c>
      <c r="J3339" s="923">
        <v>2127.0657130824079</v>
      </c>
      <c r="K3339" s="922">
        <v>1</v>
      </c>
      <c r="L3339" s="923">
        <v>2127.0657130824079</v>
      </c>
      <c r="M3339" s="923">
        <f t="shared" ref="M3339:M3402" si="52">IF(L3339=0,"",IF(I3339=100%,0,(H3339*12)*(G3339*E3339*K3339)))</f>
        <v>223.90165400867451</v>
      </c>
    </row>
    <row r="3340" spans="2:13" ht="75">
      <c r="B3340" s="921" t="s">
        <v>987</v>
      </c>
      <c r="C3340" s="921" t="s">
        <v>985</v>
      </c>
      <c r="D3340" s="922" t="s">
        <v>986</v>
      </c>
      <c r="E3340" s="936">
        <v>1</v>
      </c>
      <c r="F3340" s="947">
        <v>44926</v>
      </c>
      <c r="G3340" s="923">
        <v>2970.1922425939006</v>
      </c>
      <c r="H3340" s="929">
        <v>8.3333333333333332E-3</v>
      </c>
      <c r="I3340" s="929">
        <v>0.05</v>
      </c>
      <c r="J3340" s="923">
        <v>2821.6826304642054</v>
      </c>
      <c r="K3340" s="922">
        <v>1</v>
      </c>
      <c r="L3340" s="923">
        <v>2821.6826304642054</v>
      </c>
      <c r="M3340" s="923">
        <f t="shared" si="52"/>
        <v>297.01922425939006</v>
      </c>
    </row>
    <row r="3341" spans="2:13" ht="75">
      <c r="B3341" s="921" t="s">
        <v>989</v>
      </c>
      <c r="C3341" s="921" t="s">
        <v>985</v>
      </c>
      <c r="D3341" s="922" t="s">
        <v>986</v>
      </c>
      <c r="E3341" s="936">
        <v>1</v>
      </c>
      <c r="F3341" s="947">
        <v>44926</v>
      </c>
      <c r="G3341" s="923">
        <v>2559.1030101491242</v>
      </c>
      <c r="H3341" s="929">
        <v>8.3333333333333332E-3</v>
      </c>
      <c r="I3341" s="929">
        <v>0.05</v>
      </c>
      <c r="J3341" s="923">
        <v>2431.1478596416682</v>
      </c>
      <c r="K3341" s="922">
        <v>1</v>
      </c>
      <c r="L3341" s="923">
        <v>2431.1478596416682</v>
      </c>
      <c r="M3341" s="923">
        <f t="shared" si="52"/>
        <v>255.91030101491242</v>
      </c>
    </row>
    <row r="3342" spans="2:13" ht="75">
      <c r="B3342" s="921" t="s">
        <v>988</v>
      </c>
      <c r="C3342" s="921" t="s">
        <v>985</v>
      </c>
      <c r="D3342" s="922" t="s">
        <v>986</v>
      </c>
      <c r="E3342" s="936">
        <v>1</v>
      </c>
      <c r="F3342" s="947">
        <v>44926</v>
      </c>
      <c r="G3342" s="923">
        <v>11914.766588318751</v>
      </c>
      <c r="H3342" s="929">
        <v>8.3333333333333332E-3</v>
      </c>
      <c r="I3342" s="929">
        <v>0.05</v>
      </c>
      <c r="J3342" s="923">
        <v>11319.028258902814</v>
      </c>
      <c r="K3342" s="922">
        <v>1</v>
      </c>
      <c r="L3342" s="923">
        <v>11319.028258902814</v>
      </c>
      <c r="M3342" s="923">
        <f t="shared" si="52"/>
        <v>1191.4766588318751</v>
      </c>
    </row>
    <row r="3343" spans="2:13" ht="75">
      <c r="B3343" s="921" t="s">
        <v>988</v>
      </c>
      <c r="C3343" s="921" t="s">
        <v>985</v>
      </c>
      <c r="D3343" s="922" t="s">
        <v>986</v>
      </c>
      <c r="E3343" s="936">
        <v>1</v>
      </c>
      <c r="F3343" s="947">
        <v>44926</v>
      </c>
      <c r="G3343" s="923">
        <v>6237.2603616702181</v>
      </c>
      <c r="H3343" s="929">
        <v>8.3333333333333332E-3</v>
      </c>
      <c r="I3343" s="929">
        <v>0.05</v>
      </c>
      <c r="J3343" s="923">
        <v>5925.3973435867074</v>
      </c>
      <c r="K3343" s="922">
        <v>1</v>
      </c>
      <c r="L3343" s="923">
        <v>5925.3973435867074</v>
      </c>
      <c r="M3343" s="923">
        <f t="shared" si="52"/>
        <v>623.7260361670219</v>
      </c>
    </row>
    <row r="3344" spans="2:13" ht="75">
      <c r="B3344" s="921" t="s">
        <v>988</v>
      </c>
      <c r="C3344" s="921" t="s">
        <v>985</v>
      </c>
      <c r="D3344" s="922" t="s">
        <v>986</v>
      </c>
      <c r="E3344" s="936">
        <v>1</v>
      </c>
      <c r="F3344" s="947">
        <v>44926</v>
      </c>
      <c r="G3344" s="923">
        <v>5117.7520916268459</v>
      </c>
      <c r="H3344" s="929">
        <v>8.3333333333333332E-3</v>
      </c>
      <c r="I3344" s="929">
        <v>0.05</v>
      </c>
      <c r="J3344" s="923">
        <v>4861.8644870455037</v>
      </c>
      <c r="K3344" s="922">
        <v>1</v>
      </c>
      <c r="L3344" s="923">
        <v>4861.8644870455037</v>
      </c>
      <c r="M3344" s="923">
        <f t="shared" si="52"/>
        <v>511.77520916268463</v>
      </c>
    </row>
    <row r="3345" spans="2:13" ht="75">
      <c r="B3345" s="921" t="s">
        <v>984</v>
      </c>
      <c r="C3345" s="921" t="s">
        <v>985</v>
      </c>
      <c r="D3345" s="922" t="s">
        <v>986</v>
      </c>
      <c r="E3345" s="936">
        <v>1</v>
      </c>
      <c r="F3345" s="947">
        <v>44926</v>
      </c>
      <c r="G3345" s="923">
        <v>1369.810479158316</v>
      </c>
      <c r="H3345" s="929">
        <v>8.3333333333333332E-3</v>
      </c>
      <c r="I3345" s="929">
        <v>0.05</v>
      </c>
      <c r="J3345" s="923">
        <v>1301.3199552004003</v>
      </c>
      <c r="K3345" s="922">
        <v>1</v>
      </c>
      <c r="L3345" s="923">
        <v>1301.3199552004003</v>
      </c>
      <c r="M3345" s="923">
        <f t="shared" si="52"/>
        <v>136.9810479158316</v>
      </c>
    </row>
    <row r="3346" spans="2:13" ht="75">
      <c r="B3346" s="921" t="s">
        <v>984</v>
      </c>
      <c r="C3346" s="921" t="s">
        <v>985</v>
      </c>
      <c r="D3346" s="922" t="s">
        <v>986</v>
      </c>
      <c r="E3346" s="936">
        <v>1</v>
      </c>
      <c r="F3346" s="947">
        <v>44926</v>
      </c>
      <c r="G3346" s="923">
        <v>456.60349305277197</v>
      </c>
      <c r="H3346" s="929">
        <v>8.3333333333333332E-3</v>
      </c>
      <c r="I3346" s="929">
        <v>0.05</v>
      </c>
      <c r="J3346" s="923">
        <v>433.77331840013335</v>
      </c>
      <c r="K3346" s="922">
        <v>1</v>
      </c>
      <c r="L3346" s="923">
        <v>433.77331840013335</v>
      </c>
      <c r="M3346" s="923">
        <f t="shared" si="52"/>
        <v>45.660349305277201</v>
      </c>
    </row>
    <row r="3347" spans="2:13" ht="75">
      <c r="B3347" s="921" t="s">
        <v>987</v>
      </c>
      <c r="C3347" s="921" t="s">
        <v>985</v>
      </c>
      <c r="D3347" s="922" t="s">
        <v>986</v>
      </c>
      <c r="E3347" s="936">
        <v>1</v>
      </c>
      <c r="F3347" s="947">
        <v>44926</v>
      </c>
      <c r="G3347" s="923">
        <v>4455.2883638908506</v>
      </c>
      <c r="H3347" s="929">
        <v>8.3333333333333332E-3</v>
      </c>
      <c r="I3347" s="929">
        <v>0.05</v>
      </c>
      <c r="J3347" s="923">
        <v>4232.5239456963081</v>
      </c>
      <c r="K3347" s="922">
        <v>1</v>
      </c>
      <c r="L3347" s="923">
        <v>4232.5239456963081</v>
      </c>
      <c r="M3347" s="923">
        <f t="shared" si="52"/>
        <v>445.52883638908509</v>
      </c>
    </row>
    <row r="3348" spans="2:13" ht="75">
      <c r="B3348" s="921" t="s">
        <v>987</v>
      </c>
      <c r="C3348" s="921" t="s">
        <v>985</v>
      </c>
      <c r="D3348" s="922" t="s">
        <v>986</v>
      </c>
      <c r="E3348" s="936">
        <v>1</v>
      </c>
      <c r="F3348" s="947">
        <v>44926</v>
      </c>
      <c r="G3348" s="923">
        <v>2970.1922425939006</v>
      </c>
      <c r="H3348" s="929">
        <v>8.3333333333333332E-3</v>
      </c>
      <c r="I3348" s="929">
        <v>0.05</v>
      </c>
      <c r="J3348" s="923">
        <v>2821.6826304642054</v>
      </c>
      <c r="K3348" s="922">
        <v>1</v>
      </c>
      <c r="L3348" s="923">
        <v>2821.6826304642054</v>
      </c>
      <c r="M3348" s="923">
        <f t="shared" si="52"/>
        <v>297.01922425939006</v>
      </c>
    </row>
    <row r="3349" spans="2:13" ht="75">
      <c r="B3349" s="921" t="s">
        <v>987</v>
      </c>
      <c r="C3349" s="921" t="s">
        <v>985</v>
      </c>
      <c r="D3349" s="922" t="s">
        <v>986</v>
      </c>
      <c r="E3349" s="936">
        <v>1</v>
      </c>
      <c r="F3349" s="947">
        <v>44926</v>
      </c>
      <c r="G3349" s="923">
        <v>2970.1922425939006</v>
      </c>
      <c r="H3349" s="929">
        <v>8.3333333333333332E-3</v>
      </c>
      <c r="I3349" s="929">
        <v>0.05</v>
      </c>
      <c r="J3349" s="923">
        <v>2821.6826304642054</v>
      </c>
      <c r="K3349" s="922">
        <v>1</v>
      </c>
      <c r="L3349" s="923">
        <v>2821.6826304642054</v>
      </c>
      <c r="M3349" s="923">
        <f t="shared" si="52"/>
        <v>297.01922425939006</v>
      </c>
    </row>
    <row r="3350" spans="2:13" ht="75">
      <c r="B3350" s="921" t="s">
        <v>989</v>
      </c>
      <c r="C3350" s="921" t="s">
        <v>985</v>
      </c>
      <c r="D3350" s="922" t="s">
        <v>986</v>
      </c>
      <c r="E3350" s="936">
        <v>1</v>
      </c>
      <c r="F3350" s="947">
        <v>44926</v>
      </c>
      <c r="G3350" s="923">
        <v>2559.1030101491242</v>
      </c>
      <c r="H3350" s="929">
        <v>8.3333333333333332E-3</v>
      </c>
      <c r="I3350" s="929">
        <v>0.05</v>
      </c>
      <c r="J3350" s="923">
        <v>2431.1478596416682</v>
      </c>
      <c r="K3350" s="922">
        <v>1</v>
      </c>
      <c r="L3350" s="923">
        <v>2431.1478596416682</v>
      </c>
      <c r="M3350" s="923">
        <f t="shared" si="52"/>
        <v>255.91030101491242</v>
      </c>
    </row>
    <row r="3351" spans="2:13" ht="75">
      <c r="B3351" s="921" t="s">
        <v>988</v>
      </c>
      <c r="C3351" s="921" t="s">
        <v>985</v>
      </c>
      <c r="D3351" s="922" t="s">
        <v>986</v>
      </c>
      <c r="E3351" s="936">
        <v>1</v>
      </c>
      <c r="F3351" s="947">
        <v>44926</v>
      </c>
      <c r="G3351" s="923">
        <v>15753.080657038885</v>
      </c>
      <c r="H3351" s="929">
        <v>8.3333333333333332E-3</v>
      </c>
      <c r="I3351" s="929">
        <v>0.05</v>
      </c>
      <c r="J3351" s="923">
        <v>14965.426624186941</v>
      </c>
      <c r="K3351" s="922">
        <v>1</v>
      </c>
      <c r="L3351" s="923">
        <v>14965.426624186941</v>
      </c>
      <c r="M3351" s="923">
        <f t="shared" si="52"/>
        <v>1575.3080657038886</v>
      </c>
    </row>
    <row r="3352" spans="2:13" ht="75">
      <c r="B3352" s="921" t="s">
        <v>988</v>
      </c>
      <c r="C3352" s="921" t="s">
        <v>985</v>
      </c>
      <c r="D3352" s="922" t="s">
        <v>986</v>
      </c>
      <c r="E3352" s="936">
        <v>1</v>
      </c>
      <c r="F3352" s="947">
        <v>44926</v>
      </c>
      <c r="G3352" s="923">
        <v>13434.099240520471</v>
      </c>
      <c r="H3352" s="929">
        <v>8.3333333333333332E-3</v>
      </c>
      <c r="I3352" s="929">
        <v>0.05</v>
      </c>
      <c r="J3352" s="923">
        <v>12762.394278494447</v>
      </c>
      <c r="K3352" s="922">
        <v>1</v>
      </c>
      <c r="L3352" s="923">
        <v>12762.394278494447</v>
      </c>
      <c r="M3352" s="923">
        <f t="shared" si="52"/>
        <v>1343.4099240520472</v>
      </c>
    </row>
    <row r="3353" spans="2:13" ht="75">
      <c r="B3353" s="921" t="s">
        <v>988</v>
      </c>
      <c r="C3353" s="921" t="s">
        <v>985</v>
      </c>
      <c r="D3353" s="922" t="s">
        <v>986</v>
      </c>
      <c r="E3353" s="936">
        <v>1</v>
      </c>
      <c r="F3353" s="947">
        <v>44926</v>
      </c>
      <c r="G3353" s="923">
        <v>30226.72329117106</v>
      </c>
      <c r="H3353" s="929">
        <v>8.3333333333333332E-3</v>
      </c>
      <c r="I3353" s="929">
        <v>0.05</v>
      </c>
      <c r="J3353" s="923">
        <v>28715.387126612506</v>
      </c>
      <c r="K3353" s="922">
        <v>1</v>
      </c>
      <c r="L3353" s="923">
        <v>28715.387126612506</v>
      </c>
      <c r="M3353" s="923">
        <f t="shared" si="52"/>
        <v>3022.6723291171061</v>
      </c>
    </row>
    <row r="3354" spans="2:13" ht="75">
      <c r="B3354" s="921" t="s">
        <v>984</v>
      </c>
      <c r="C3354" s="921" t="s">
        <v>985</v>
      </c>
      <c r="D3354" s="922" t="s">
        <v>986</v>
      </c>
      <c r="E3354" s="936">
        <v>1</v>
      </c>
      <c r="F3354" s="947">
        <v>44926</v>
      </c>
      <c r="G3354" s="923">
        <v>456.60349305277197</v>
      </c>
      <c r="H3354" s="929">
        <v>8.3333333333333332E-3</v>
      </c>
      <c r="I3354" s="929">
        <v>0.05</v>
      </c>
      <c r="J3354" s="923">
        <v>433.77331840013335</v>
      </c>
      <c r="K3354" s="922">
        <v>1</v>
      </c>
      <c r="L3354" s="923">
        <v>433.77331840013335</v>
      </c>
      <c r="M3354" s="923">
        <f t="shared" si="52"/>
        <v>45.660349305277201</v>
      </c>
    </row>
    <row r="3355" spans="2:13" ht="75">
      <c r="B3355" s="921" t="s">
        <v>988</v>
      </c>
      <c r="C3355" s="921" t="s">
        <v>985</v>
      </c>
      <c r="D3355" s="922" t="s">
        <v>986</v>
      </c>
      <c r="E3355" s="936">
        <v>1</v>
      </c>
      <c r="F3355" s="947">
        <v>44926</v>
      </c>
      <c r="G3355" s="923">
        <v>8636.2066546203023</v>
      </c>
      <c r="H3355" s="929">
        <v>8.3333333333333332E-3</v>
      </c>
      <c r="I3355" s="929">
        <v>0.05</v>
      </c>
      <c r="J3355" s="923">
        <v>8204.3963218892877</v>
      </c>
      <c r="K3355" s="922">
        <v>1</v>
      </c>
      <c r="L3355" s="923">
        <v>8204.3963218892877</v>
      </c>
      <c r="M3355" s="923">
        <f t="shared" si="52"/>
        <v>863.62066546203027</v>
      </c>
    </row>
    <row r="3356" spans="2:13" ht="75">
      <c r="B3356" s="921" t="s">
        <v>988</v>
      </c>
      <c r="C3356" s="921" t="s">
        <v>985</v>
      </c>
      <c r="D3356" s="922" t="s">
        <v>986</v>
      </c>
      <c r="E3356" s="936">
        <v>1</v>
      </c>
      <c r="F3356" s="947">
        <v>44926</v>
      </c>
      <c r="G3356" s="923">
        <v>4637.9628330368287</v>
      </c>
      <c r="H3356" s="929">
        <v>8.3333333333333332E-3</v>
      </c>
      <c r="I3356" s="929">
        <v>0.05</v>
      </c>
      <c r="J3356" s="923">
        <v>4406.0646913849869</v>
      </c>
      <c r="K3356" s="922">
        <v>1</v>
      </c>
      <c r="L3356" s="923">
        <v>4406.0646913849869</v>
      </c>
      <c r="M3356" s="923">
        <f t="shared" si="52"/>
        <v>463.79628330368291</v>
      </c>
    </row>
    <row r="3357" spans="2:13" ht="75">
      <c r="B3357" s="921" t="s">
        <v>988</v>
      </c>
      <c r="C3357" s="921" t="s">
        <v>985</v>
      </c>
      <c r="D3357" s="922" t="s">
        <v>986</v>
      </c>
      <c r="E3357" s="936">
        <v>1</v>
      </c>
      <c r="F3357" s="947">
        <v>44926</v>
      </c>
      <c r="G3357" s="923">
        <v>8556.2417781886325</v>
      </c>
      <c r="H3357" s="929">
        <v>8.3333333333333332E-3</v>
      </c>
      <c r="I3357" s="929">
        <v>0.05</v>
      </c>
      <c r="J3357" s="923">
        <v>8128.4296892792008</v>
      </c>
      <c r="K3357" s="922">
        <v>1</v>
      </c>
      <c r="L3357" s="923">
        <v>8128.4296892792008</v>
      </c>
      <c r="M3357" s="923">
        <f t="shared" si="52"/>
        <v>855.62417781886325</v>
      </c>
    </row>
    <row r="3358" spans="2:13" ht="75">
      <c r="B3358" s="921" t="s">
        <v>988</v>
      </c>
      <c r="C3358" s="921" t="s">
        <v>985</v>
      </c>
      <c r="D3358" s="922" t="s">
        <v>986</v>
      </c>
      <c r="E3358" s="936">
        <v>1</v>
      </c>
      <c r="F3358" s="947">
        <v>44926</v>
      </c>
      <c r="G3358" s="923">
        <v>2558.8760458134229</v>
      </c>
      <c r="H3358" s="929">
        <v>8.3333333333333332E-3</v>
      </c>
      <c r="I3358" s="929">
        <v>0.05</v>
      </c>
      <c r="J3358" s="923">
        <v>2430.9322435227518</v>
      </c>
      <c r="K3358" s="922">
        <v>1</v>
      </c>
      <c r="L3358" s="923">
        <v>2430.9322435227518</v>
      </c>
      <c r="M3358" s="923">
        <f t="shared" si="52"/>
        <v>255.88760458134232</v>
      </c>
    </row>
    <row r="3359" spans="2:13" ht="75">
      <c r="B3359" s="921" t="s">
        <v>988</v>
      </c>
      <c r="C3359" s="921" t="s">
        <v>985</v>
      </c>
      <c r="D3359" s="922" t="s">
        <v>986</v>
      </c>
      <c r="E3359" s="936">
        <v>1</v>
      </c>
      <c r="F3359" s="947">
        <v>44926</v>
      </c>
      <c r="G3359" s="923">
        <v>3278.5599336984483</v>
      </c>
      <c r="H3359" s="929">
        <v>8.3333333333333332E-3</v>
      </c>
      <c r="I3359" s="929">
        <v>0.05</v>
      </c>
      <c r="J3359" s="923">
        <v>3114.6319370135257</v>
      </c>
      <c r="K3359" s="922">
        <v>1</v>
      </c>
      <c r="L3359" s="923">
        <v>3114.6319370135257</v>
      </c>
      <c r="M3359" s="923">
        <f t="shared" si="52"/>
        <v>327.85599336984484</v>
      </c>
    </row>
    <row r="3360" spans="2:13" ht="75">
      <c r="B3360" s="921" t="s">
        <v>988</v>
      </c>
      <c r="C3360" s="921" t="s">
        <v>985</v>
      </c>
      <c r="D3360" s="922" t="s">
        <v>986</v>
      </c>
      <c r="E3360" s="936">
        <v>1</v>
      </c>
      <c r="F3360" s="947">
        <v>44926</v>
      </c>
      <c r="G3360" s="923">
        <v>7356.7686317135913</v>
      </c>
      <c r="H3360" s="929">
        <v>8.3333333333333332E-3</v>
      </c>
      <c r="I3360" s="929">
        <v>0.05</v>
      </c>
      <c r="J3360" s="923">
        <v>6988.930200127912</v>
      </c>
      <c r="K3360" s="922">
        <v>1</v>
      </c>
      <c r="L3360" s="923">
        <v>6988.930200127912</v>
      </c>
      <c r="M3360" s="923">
        <f t="shared" si="52"/>
        <v>735.67686317135917</v>
      </c>
    </row>
    <row r="3361" spans="2:13" ht="75">
      <c r="B3361" s="921" t="s">
        <v>987</v>
      </c>
      <c r="C3361" s="921" t="s">
        <v>985</v>
      </c>
      <c r="D3361" s="922" t="s">
        <v>986</v>
      </c>
      <c r="E3361" s="936">
        <v>1</v>
      </c>
      <c r="F3361" s="947">
        <v>44926</v>
      </c>
      <c r="G3361" s="923">
        <v>10395.672849078652</v>
      </c>
      <c r="H3361" s="929">
        <v>8.3333333333333332E-3</v>
      </c>
      <c r="I3361" s="929">
        <v>0.05</v>
      </c>
      <c r="J3361" s="923">
        <v>9875.889206624719</v>
      </c>
      <c r="K3361" s="922">
        <v>1</v>
      </c>
      <c r="L3361" s="923">
        <v>9875.889206624719</v>
      </c>
      <c r="M3361" s="923">
        <f t="shared" si="52"/>
        <v>1039.5672849078653</v>
      </c>
    </row>
    <row r="3362" spans="2:13" ht="75">
      <c r="B3362" s="921" t="s">
        <v>987</v>
      </c>
      <c r="C3362" s="921" t="s">
        <v>985</v>
      </c>
      <c r="D3362" s="922" t="s">
        <v>986</v>
      </c>
      <c r="E3362" s="936">
        <v>1</v>
      </c>
      <c r="F3362" s="947">
        <v>44926</v>
      </c>
      <c r="G3362" s="923">
        <v>8910.5767277817013</v>
      </c>
      <c r="H3362" s="929">
        <v>8.3333333333333332E-3</v>
      </c>
      <c r="I3362" s="929">
        <v>0.05</v>
      </c>
      <c r="J3362" s="923">
        <v>8465.0478913926163</v>
      </c>
      <c r="K3362" s="922">
        <v>1</v>
      </c>
      <c r="L3362" s="923">
        <v>8465.0478913926163</v>
      </c>
      <c r="M3362" s="923">
        <f t="shared" si="52"/>
        <v>891.05767277817017</v>
      </c>
    </row>
    <row r="3363" spans="2:13" ht="75">
      <c r="B3363" s="921" t="s">
        <v>987</v>
      </c>
      <c r="C3363" s="921" t="s">
        <v>985</v>
      </c>
      <c r="D3363" s="922" t="s">
        <v>986</v>
      </c>
      <c r="E3363" s="936">
        <v>1</v>
      </c>
      <c r="F3363" s="947">
        <v>44926</v>
      </c>
      <c r="G3363" s="923">
        <v>10395.672849078652</v>
      </c>
      <c r="H3363" s="929">
        <v>8.3333333333333332E-3</v>
      </c>
      <c r="I3363" s="929">
        <v>0.05</v>
      </c>
      <c r="J3363" s="923">
        <v>9875.889206624719</v>
      </c>
      <c r="K3363" s="922">
        <v>1</v>
      </c>
      <c r="L3363" s="923">
        <v>9875.889206624719</v>
      </c>
      <c r="M3363" s="923">
        <f t="shared" si="52"/>
        <v>1039.5672849078653</v>
      </c>
    </row>
    <row r="3364" spans="2:13" ht="75">
      <c r="B3364" s="921" t="s">
        <v>988</v>
      </c>
      <c r="C3364" s="921" t="s">
        <v>985</v>
      </c>
      <c r="D3364" s="922" t="s">
        <v>986</v>
      </c>
      <c r="E3364" s="936">
        <v>1</v>
      </c>
      <c r="F3364" s="947">
        <v>44926</v>
      </c>
      <c r="G3364" s="923">
        <v>639.71901145335573</v>
      </c>
      <c r="H3364" s="929">
        <v>8.3333333333333332E-3</v>
      </c>
      <c r="I3364" s="929">
        <v>0.05</v>
      </c>
      <c r="J3364" s="923">
        <v>607.73306088068796</v>
      </c>
      <c r="K3364" s="922">
        <v>1</v>
      </c>
      <c r="L3364" s="923">
        <v>607.73306088068796</v>
      </c>
      <c r="M3364" s="923">
        <f t="shared" si="52"/>
        <v>63.971901145335579</v>
      </c>
    </row>
    <row r="3365" spans="2:13" ht="75">
      <c r="B3365" s="921" t="s">
        <v>988</v>
      </c>
      <c r="C3365" s="921" t="s">
        <v>985</v>
      </c>
      <c r="D3365" s="922" t="s">
        <v>986</v>
      </c>
      <c r="E3365" s="936">
        <v>1</v>
      </c>
      <c r="F3365" s="947">
        <v>44926</v>
      </c>
      <c r="G3365" s="923">
        <v>159.92975286333893</v>
      </c>
      <c r="H3365" s="929">
        <v>8.3333333333333332E-3</v>
      </c>
      <c r="I3365" s="929">
        <v>0.05</v>
      </c>
      <c r="J3365" s="923">
        <v>151.93326522017199</v>
      </c>
      <c r="K3365" s="922">
        <v>1</v>
      </c>
      <c r="L3365" s="923">
        <v>151.93326522017199</v>
      </c>
      <c r="M3365" s="923">
        <f t="shared" si="52"/>
        <v>15.992975286333895</v>
      </c>
    </row>
    <row r="3366" spans="2:13" ht="75">
      <c r="B3366" s="921" t="s">
        <v>988</v>
      </c>
      <c r="C3366" s="921" t="s">
        <v>985</v>
      </c>
      <c r="D3366" s="922" t="s">
        <v>986</v>
      </c>
      <c r="E3366" s="936">
        <v>1</v>
      </c>
      <c r="F3366" s="947">
        <v>44926</v>
      </c>
      <c r="G3366" s="923">
        <v>6157.2954852385492</v>
      </c>
      <c r="H3366" s="929">
        <v>8.3333333333333332E-3</v>
      </c>
      <c r="I3366" s="929">
        <v>0.05</v>
      </c>
      <c r="J3366" s="923">
        <v>5849.4307109766214</v>
      </c>
      <c r="K3366" s="922">
        <v>1</v>
      </c>
      <c r="L3366" s="923">
        <v>5849.4307109766214</v>
      </c>
      <c r="M3366" s="923">
        <f t="shared" si="52"/>
        <v>615.72954852385499</v>
      </c>
    </row>
    <row r="3367" spans="2:13" ht="75">
      <c r="B3367" s="921" t="s">
        <v>988</v>
      </c>
      <c r="C3367" s="921" t="s">
        <v>985</v>
      </c>
      <c r="D3367" s="922" t="s">
        <v>986</v>
      </c>
      <c r="E3367" s="936">
        <v>1</v>
      </c>
      <c r="F3367" s="947">
        <v>44926</v>
      </c>
      <c r="G3367" s="923">
        <v>79.964876431669467</v>
      </c>
      <c r="H3367" s="929">
        <v>8.3333333333333332E-3</v>
      </c>
      <c r="I3367" s="929">
        <v>0.05</v>
      </c>
      <c r="J3367" s="923">
        <v>75.966632610085995</v>
      </c>
      <c r="K3367" s="922">
        <v>1</v>
      </c>
      <c r="L3367" s="923">
        <v>75.966632610085995</v>
      </c>
      <c r="M3367" s="923">
        <f t="shared" si="52"/>
        <v>7.9964876431669474</v>
      </c>
    </row>
    <row r="3368" spans="2:13" ht="75">
      <c r="B3368" s="921" t="s">
        <v>988</v>
      </c>
      <c r="C3368" s="921" t="s">
        <v>985</v>
      </c>
      <c r="D3368" s="922" t="s">
        <v>986</v>
      </c>
      <c r="E3368" s="936">
        <v>1</v>
      </c>
      <c r="F3368" s="947">
        <v>44926</v>
      </c>
      <c r="G3368" s="923">
        <v>559.75413502168624</v>
      </c>
      <c r="H3368" s="929">
        <v>8.3333333333333332E-3</v>
      </c>
      <c r="I3368" s="929">
        <v>0.05</v>
      </c>
      <c r="J3368" s="923">
        <v>531.76642827060198</v>
      </c>
      <c r="K3368" s="922">
        <v>1</v>
      </c>
      <c r="L3368" s="923">
        <v>531.76642827060198</v>
      </c>
      <c r="M3368" s="923">
        <f t="shared" si="52"/>
        <v>55.975413502168628</v>
      </c>
    </row>
    <row r="3369" spans="2:13" ht="75">
      <c r="B3369" s="921" t="s">
        <v>988</v>
      </c>
      <c r="C3369" s="921" t="s">
        <v>985</v>
      </c>
      <c r="D3369" s="922" t="s">
        <v>986</v>
      </c>
      <c r="E3369" s="936">
        <v>1</v>
      </c>
      <c r="F3369" s="947">
        <v>44926</v>
      </c>
      <c r="G3369" s="923">
        <v>239.8946292950084</v>
      </c>
      <c r="H3369" s="929">
        <v>8.3333333333333332E-3</v>
      </c>
      <c r="I3369" s="929">
        <v>0.05</v>
      </c>
      <c r="J3369" s="923">
        <v>227.89989783025797</v>
      </c>
      <c r="K3369" s="922">
        <v>1</v>
      </c>
      <c r="L3369" s="923">
        <v>227.89989783025797</v>
      </c>
      <c r="M3369" s="923">
        <f t="shared" si="52"/>
        <v>23.989462929500842</v>
      </c>
    </row>
    <row r="3370" spans="2:13" ht="75">
      <c r="B3370" s="921" t="s">
        <v>988</v>
      </c>
      <c r="C3370" s="921" t="s">
        <v>985</v>
      </c>
      <c r="D3370" s="922" t="s">
        <v>986</v>
      </c>
      <c r="E3370" s="936">
        <v>1</v>
      </c>
      <c r="F3370" s="947">
        <v>44926</v>
      </c>
      <c r="G3370" s="923">
        <v>319.85950572667787</v>
      </c>
      <c r="H3370" s="929">
        <v>8.3333333333333332E-3</v>
      </c>
      <c r="I3370" s="929">
        <v>0.05</v>
      </c>
      <c r="J3370" s="923">
        <v>303.86653044034398</v>
      </c>
      <c r="K3370" s="922">
        <v>1</v>
      </c>
      <c r="L3370" s="923">
        <v>303.86653044034398</v>
      </c>
      <c r="M3370" s="923">
        <f t="shared" si="52"/>
        <v>31.98595057266779</v>
      </c>
    </row>
    <row r="3371" spans="2:13" ht="75">
      <c r="B3371" s="921" t="s">
        <v>988</v>
      </c>
      <c r="C3371" s="921" t="s">
        <v>985</v>
      </c>
      <c r="D3371" s="922" t="s">
        <v>986</v>
      </c>
      <c r="E3371" s="936">
        <v>1</v>
      </c>
      <c r="F3371" s="947">
        <v>44926</v>
      </c>
      <c r="G3371" s="923">
        <v>399.82438215834736</v>
      </c>
      <c r="H3371" s="929">
        <v>8.3333333333333332E-3</v>
      </c>
      <c r="I3371" s="929">
        <v>0.05</v>
      </c>
      <c r="J3371" s="923">
        <v>379.83316305043002</v>
      </c>
      <c r="K3371" s="922">
        <v>1</v>
      </c>
      <c r="L3371" s="923">
        <v>379.83316305043002</v>
      </c>
      <c r="M3371" s="923">
        <f t="shared" si="52"/>
        <v>39.98243821583474</v>
      </c>
    </row>
    <row r="3372" spans="2:13" ht="75">
      <c r="B3372" s="921" t="s">
        <v>988</v>
      </c>
      <c r="C3372" s="921" t="s">
        <v>985</v>
      </c>
      <c r="D3372" s="922" t="s">
        <v>986</v>
      </c>
      <c r="E3372" s="936">
        <v>1</v>
      </c>
      <c r="F3372" s="947">
        <v>44926</v>
      </c>
      <c r="G3372" s="923">
        <v>79.964876431669467</v>
      </c>
      <c r="H3372" s="929">
        <v>8.3333333333333332E-3</v>
      </c>
      <c r="I3372" s="929">
        <v>0.05</v>
      </c>
      <c r="J3372" s="923">
        <v>75.966632610085995</v>
      </c>
      <c r="K3372" s="922">
        <v>1</v>
      </c>
      <c r="L3372" s="923">
        <v>75.966632610085995</v>
      </c>
      <c r="M3372" s="923">
        <f t="shared" si="52"/>
        <v>7.9964876431669474</v>
      </c>
    </row>
    <row r="3373" spans="2:13" ht="75">
      <c r="B3373" s="921" t="s">
        <v>988</v>
      </c>
      <c r="C3373" s="921" t="s">
        <v>985</v>
      </c>
      <c r="D3373" s="922" t="s">
        <v>986</v>
      </c>
      <c r="E3373" s="936">
        <v>1</v>
      </c>
      <c r="F3373" s="947">
        <v>44926</v>
      </c>
      <c r="G3373" s="923">
        <v>399.82438215834736</v>
      </c>
      <c r="H3373" s="929">
        <v>8.3333333333333332E-3</v>
      </c>
      <c r="I3373" s="929">
        <v>0.05</v>
      </c>
      <c r="J3373" s="923">
        <v>379.83316305043002</v>
      </c>
      <c r="K3373" s="922">
        <v>1</v>
      </c>
      <c r="L3373" s="923">
        <v>379.83316305043002</v>
      </c>
      <c r="M3373" s="923">
        <f t="shared" si="52"/>
        <v>39.98243821583474</v>
      </c>
    </row>
    <row r="3374" spans="2:13" ht="75">
      <c r="B3374" s="921" t="s">
        <v>988</v>
      </c>
      <c r="C3374" s="921" t="s">
        <v>985</v>
      </c>
      <c r="D3374" s="922" t="s">
        <v>986</v>
      </c>
      <c r="E3374" s="936">
        <v>1</v>
      </c>
      <c r="F3374" s="947">
        <v>44926</v>
      </c>
      <c r="G3374" s="923">
        <v>1119.5082700433725</v>
      </c>
      <c r="H3374" s="929">
        <v>8.3333333333333332E-3</v>
      </c>
      <c r="I3374" s="929">
        <v>0.05</v>
      </c>
      <c r="J3374" s="923">
        <v>1063.532856541204</v>
      </c>
      <c r="K3374" s="922">
        <v>1</v>
      </c>
      <c r="L3374" s="923">
        <v>1063.532856541204</v>
      </c>
      <c r="M3374" s="923">
        <f t="shared" si="52"/>
        <v>111.95082700433726</v>
      </c>
    </row>
    <row r="3375" spans="2:13" ht="75">
      <c r="B3375" s="921" t="s">
        <v>988</v>
      </c>
      <c r="C3375" s="921" t="s">
        <v>985</v>
      </c>
      <c r="D3375" s="922" t="s">
        <v>986</v>
      </c>
      <c r="E3375" s="936">
        <v>1</v>
      </c>
      <c r="F3375" s="947">
        <v>44926</v>
      </c>
      <c r="G3375" s="923">
        <v>319.85950572667787</v>
      </c>
      <c r="H3375" s="929">
        <v>8.3333333333333332E-3</v>
      </c>
      <c r="I3375" s="929">
        <v>0.05</v>
      </c>
      <c r="J3375" s="923">
        <v>303.86653044034398</v>
      </c>
      <c r="K3375" s="922">
        <v>1</v>
      </c>
      <c r="L3375" s="923">
        <v>303.86653044034398</v>
      </c>
      <c r="M3375" s="923">
        <f t="shared" si="52"/>
        <v>31.98595057266779</v>
      </c>
    </row>
    <row r="3376" spans="2:13" ht="75">
      <c r="B3376" s="921" t="s">
        <v>987</v>
      </c>
      <c r="C3376" s="921" t="s">
        <v>985</v>
      </c>
      <c r="D3376" s="922" t="s">
        <v>986</v>
      </c>
      <c r="E3376" s="936">
        <v>1</v>
      </c>
      <c r="F3376" s="947">
        <v>44926</v>
      </c>
      <c r="G3376" s="923">
        <v>1485.0961212969503</v>
      </c>
      <c r="H3376" s="929">
        <v>8.3333333333333332E-3</v>
      </c>
      <c r="I3376" s="929">
        <v>0.05</v>
      </c>
      <c r="J3376" s="923">
        <v>1410.8413152321027</v>
      </c>
      <c r="K3376" s="922">
        <v>1</v>
      </c>
      <c r="L3376" s="923">
        <v>1410.8413152321027</v>
      </c>
      <c r="M3376" s="923">
        <f t="shared" si="52"/>
        <v>148.50961212969503</v>
      </c>
    </row>
    <row r="3377" spans="2:13" ht="75">
      <c r="B3377" s="921" t="s">
        <v>987</v>
      </c>
      <c r="C3377" s="921" t="s">
        <v>985</v>
      </c>
      <c r="D3377" s="922" t="s">
        <v>986</v>
      </c>
      <c r="E3377" s="936">
        <v>1</v>
      </c>
      <c r="F3377" s="947">
        <v>44926</v>
      </c>
      <c r="G3377" s="923">
        <v>1485.0961212969503</v>
      </c>
      <c r="H3377" s="929">
        <v>8.3333333333333332E-3</v>
      </c>
      <c r="I3377" s="929">
        <v>0.05</v>
      </c>
      <c r="J3377" s="923">
        <v>1410.8413152321027</v>
      </c>
      <c r="K3377" s="922">
        <v>1</v>
      </c>
      <c r="L3377" s="923">
        <v>1410.8413152321027</v>
      </c>
      <c r="M3377" s="923">
        <f t="shared" si="52"/>
        <v>148.50961212969503</v>
      </c>
    </row>
    <row r="3378" spans="2:13" ht="75">
      <c r="B3378" s="921" t="s">
        <v>988</v>
      </c>
      <c r="C3378" s="921" t="s">
        <v>985</v>
      </c>
      <c r="D3378" s="922" t="s">
        <v>986</v>
      </c>
      <c r="E3378" s="936">
        <v>1</v>
      </c>
      <c r="F3378" s="947">
        <v>44926</v>
      </c>
      <c r="G3378" s="923">
        <v>1919.1570343600672</v>
      </c>
      <c r="H3378" s="929">
        <v>8.3333333333333332E-3</v>
      </c>
      <c r="I3378" s="929">
        <v>0.05</v>
      </c>
      <c r="J3378" s="923">
        <v>1823.1991826420638</v>
      </c>
      <c r="K3378" s="922">
        <v>1</v>
      </c>
      <c r="L3378" s="923">
        <v>1823.1991826420638</v>
      </c>
      <c r="M3378" s="923">
        <f t="shared" si="52"/>
        <v>191.91570343600674</v>
      </c>
    </row>
    <row r="3379" spans="2:13" ht="75">
      <c r="B3379" s="921" t="s">
        <v>988</v>
      </c>
      <c r="C3379" s="921" t="s">
        <v>985</v>
      </c>
      <c r="D3379" s="922" t="s">
        <v>986</v>
      </c>
      <c r="E3379" s="936">
        <v>1</v>
      </c>
      <c r="F3379" s="947">
        <v>44926</v>
      </c>
      <c r="G3379" s="923">
        <v>4877.8574623318373</v>
      </c>
      <c r="H3379" s="929">
        <v>8.3333333333333332E-3</v>
      </c>
      <c r="I3379" s="929">
        <v>0.05</v>
      </c>
      <c r="J3379" s="923">
        <v>4633.9645892152457</v>
      </c>
      <c r="K3379" s="922">
        <v>1</v>
      </c>
      <c r="L3379" s="923">
        <v>4633.9645892152457</v>
      </c>
      <c r="M3379" s="923">
        <f t="shared" si="52"/>
        <v>487.78574623318377</v>
      </c>
    </row>
    <row r="3380" spans="2:13" ht="75">
      <c r="B3380" s="921" t="s">
        <v>988</v>
      </c>
      <c r="C3380" s="921" t="s">
        <v>985</v>
      </c>
      <c r="D3380" s="922" t="s">
        <v>986</v>
      </c>
      <c r="E3380" s="936">
        <v>1</v>
      </c>
      <c r="F3380" s="947">
        <v>44926</v>
      </c>
      <c r="G3380" s="923">
        <v>11434.977329728734</v>
      </c>
      <c r="H3380" s="929">
        <v>8.3333333333333332E-3</v>
      </c>
      <c r="I3380" s="929">
        <v>0.05</v>
      </c>
      <c r="J3380" s="923">
        <v>10863.228463242298</v>
      </c>
      <c r="K3380" s="922">
        <v>1</v>
      </c>
      <c r="L3380" s="923">
        <v>10863.228463242298</v>
      </c>
      <c r="M3380" s="923">
        <f t="shared" si="52"/>
        <v>1143.4977329728733</v>
      </c>
    </row>
    <row r="3381" spans="2:13" ht="75">
      <c r="B3381" s="921" t="s">
        <v>998</v>
      </c>
      <c r="C3381" s="921" t="s">
        <v>985</v>
      </c>
      <c r="D3381" s="922" t="s">
        <v>994</v>
      </c>
      <c r="E3381" s="936">
        <v>0</v>
      </c>
      <c r="F3381" s="947">
        <v>44926</v>
      </c>
      <c r="G3381" s="923">
        <v>73.729650145772595</v>
      </c>
      <c r="H3381" s="929">
        <v>8.3333333333333332E-3</v>
      </c>
      <c r="I3381" s="929">
        <v>0.05</v>
      </c>
      <c r="J3381" s="923">
        <v>70.043167638483965</v>
      </c>
      <c r="K3381" s="922">
        <v>1</v>
      </c>
      <c r="L3381" s="923">
        <v>0</v>
      </c>
      <c r="M3381" s="923" t="str">
        <f t="shared" si="52"/>
        <v/>
      </c>
    </row>
    <row r="3382" spans="2:13" ht="75">
      <c r="B3382" s="921" t="s">
        <v>988</v>
      </c>
      <c r="C3382" s="921" t="s">
        <v>985</v>
      </c>
      <c r="D3382" s="922" t="s">
        <v>986</v>
      </c>
      <c r="E3382" s="936">
        <v>1</v>
      </c>
      <c r="F3382" s="947">
        <v>44926</v>
      </c>
      <c r="G3382" s="923">
        <v>5517.5764737851932</v>
      </c>
      <c r="H3382" s="929">
        <v>8.3333333333333332E-3</v>
      </c>
      <c r="I3382" s="929">
        <v>0.05</v>
      </c>
      <c r="J3382" s="923">
        <v>5241.6976500959336</v>
      </c>
      <c r="K3382" s="922">
        <v>1</v>
      </c>
      <c r="L3382" s="923">
        <v>5241.6976500959336</v>
      </c>
      <c r="M3382" s="923">
        <f t="shared" si="52"/>
        <v>551.75764737851932</v>
      </c>
    </row>
    <row r="3383" spans="2:13" ht="75">
      <c r="B3383" s="921" t="s">
        <v>988</v>
      </c>
      <c r="C3383" s="921" t="s">
        <v>985</v>
      </c>
      <c r="D3383" s="922" t="s">
        <v>986</v>
      </c>
      <c r="E3383" s="936">
        <v>1</v>
      </c>
      <c r="F3383" s="947">
        <v>44926</v>
      </c>
      <c r="G3383" s="923">
        <v>17992.097197125629</v>
      </c>
      <c r="H3383" s="929">
        <v>8.3333333333333332E-3</v>
      </c>
      <c r="I3383" s="929">
        <v>0.05</v>
      </c>
      <c r="J3383" s="923">
        <v>17092.492337269348</v>
      </c>
      <c r="K3383" s="922">
        <v>1</v>
      </c>
      <c r="L3383" s="923">
        <v>17092.492337269348</v>
      </c>
      <c r="M3383" s="923">
        <f t="shared" si="52"/>
        <v>1799.2097197125631</v>
      </c>
    </row>
    <row r="3384" spans="2:13" ht="75">
      <c r="B3384" s="921" t="s">
        <v>988</v>
      </c>
      <c r="C3384" s="921" t="s">
        <v>985</v>
      </c>
      <c r="D3384" s="922" t="s">
        <v>986</v>
      </c>
      <c r="E3384" s="936">
        <v>1</v>
      </c>
      <c r="F3384" s="947">
        <v>44926</v>
      </c>
      <c r="G3384" s="923">
        <v>3758.349192288465</v>
      </c>
      <c r="H3384" s="929">
        <v>8.3333333333333332E-3</v>
      </c>
      <c r="I3384" s="929">
        <v>0.05</v>
      </c>
      <c r="J3384" s="923">
        <v>3570.431732674042</v>
      </c>
      <c r="K3384" s="922">
        <v>1</v>
      </c>
      <c r="L3384" s="923">
        <v>3570.431732674042</v>
      </c>
      <c r="M3384" s="923">
        <f t="shared" si="52"/>
        <v>375.8349192288465</v>
      </c>
    </row>
    <row r="3385" spans="2:13" ht="75">
      <c r="B3385" s="921" t="s">
        <v>988</v>
      </c>
      <c r="C3385" s="921" t="s">
        <v>985</v>
      </c>
      <c r="D3385" s="922" t="s">
        <v>986</v>
      </c>
      <c r="E3385" s="936">
        <v>1</v>
      </c>
      <c r="F3385" s="947">
        <v>44926</v>
      </c>
      <c r="G3385" s="923">
        <v>4398.068203741821</v>
      </c>
      <c r="H3385" s="929">
        <v>8.3333333333333332E-3</v>
      </c>
      <c r="I3385" s="929">
        <v>0.05</v>
      </c>
      <c r="J3385" s="923">
        <v>4178.1647935547298</v>
      </c>
      <c r="K3385" s="922">
        <v>1</v>
      </c>
      <c r="L3385" s="923">
        <v>4178.1647935547298</v>
      </c>
      <c r="M3385" s="923">
        <f t="shared" si="52"/>
        <v>439.80682037418211</v>
      </c>
    </row>
    <row r="3386" spans="2:13" ht="75">
      <c r="B3386" s="921" t="s">
        <v>988</v>
      </c>
      <c r="C3386" s="921" t="s">
        <v>985</v>
      </c>
      <c r="D3386" s="922" t="s">
        <v>986</v>
      </c>
      <c r="E3386" s="936">
        <v>1</v>
      </c>
      <c r="F3386" s="947">
        <v>44926</v>
      </c>
      <c r="G3386" s="923">
        <v>2079.0867872234062</v>
      </c>
      <c r="H3386" s="929">
        <v>8.3333333333333332E-3</v>
      </c>
      <c r="I3386" s="929">
        <v>0.05</v>
      </c>
      <c r="J3386" s="923">
        <v>1975.1324478622359</v>
      </c>
      <c r="K3386" s="922">
        <v>1</v>
      </c>
      <c r="L3386" s="923">
        <v>1975.1324478622359</v>
      </c>
      <c r="M3386" s="923">
        <f t="shared" si="52"/>
        <v>207.90867872234062</v>
      </c>
    </row>
    <row r="3387" spans="2:13" ht="75">
      <c r="B3387" s="921" t="s">
        <v>988</v>
      </c>
      <c r="C3387" s="921" t="s">
        <v>985</v>
      </c>
      <c r="D3387" s="922" t="s">
        <v>986</v>
      </c>
      <c r="E3387" s="936">
        <v>1</v>
      </c>
      <c r="F3387" s="947">
        <v>44926</v>
      </c>
      <c r="G3387" s="923">
        <v>1119.5082700433725</v>
      </c>
      <c r="H3387" s="929">
        <v>8.3333333333333332E-3</v>
      </c>
      <c r="I3387" s="929">
        <v>0.05</v>
      </c>
      <c r="J3387" s="923">
        <v>1063.532856541204</v>
      </c>
      <c r="K3387" s="922">
        <v>1</v>
      </c>
      <c r="L3387" s="923">
        <v>1063.532856541204</v>
      </c>
      <c r="M3387" s="923">
        <f t="shared" si="52"/>
        <v>111.95082700433726</v>
      </c>
    </row>
    <row r="3388" spans="2:13" ht="75">
      <c r="B3388" s="921" t="s">
        <v>988</v>
      </c>
      <c r="C3388" s="921" t="s">
        <v>985</v>
      </c>
      <c r="D3388" s="922" t="s">
        <v>986</v>
      </c>
      <c r="E3388" s="936">
        <v>1</v>
      </c>
      <c r="F3388" s="947">
        <v>44926</v>
      </c>
      <c r="G3388" s="923">
        <v>6077.3306088068794</v>
      </c>
      <c r="H3388" s="929">
        <v>8.3333333333333332E-3</v>
      </c>
      <c r="I3388" s="929">
        <v>0.05</v>
      </c>
      <c r="J3388" s="923">
        <v>5773.4640783665354</v>
      </c>
      <c r="K3388" s="922">
        <v>1</v>
      </c>
      <c r="L3388" s="923">
        <v>5773.4640783665354</v>
      </c>
      <c r="M3388" s="923">
        <f t="shared" si="52"/>
        <v>607.73306088068796</v>
      </c>
    </row>
    <row r="3389" spans="2:13" ht="75">
      <c r="B3389" s="921" t="s">
        <v>988</v>
      </c>
      <c r="C3389" s="921" t="s">
        <v>985</v>
      </c>
      <c r="D3389" s="922" t="s">
        <v>986</v>
      </c>
      <c r="E3389" s="936">
        <v>1</v>
      </c>
      <c r="F3389" s="947">
        <v>44926</v>
      </c>
      <c r="G3389" s="923">
        <v>8876.10128391531</v>
      </c>
      <c r="H3389" s="929">
        <v>8.3333333333333332E-3</v>
      </c>
      <c r="I3389" s="929">
        <v>0.05</v>
      </c>
      <c r="J3389" s="923">
        <v>8432.2962197195448</v>
      </c>
      <c r="K3389" s="922">
        <v>1</v>
      </c>
      <c r="L3389" s="923">
        <v>8432.2962197195448</v>
      </c>
      <c r="M3389" s="923">
        <f t="shared" si="52"/>
        <v>887.61012839153102</v>
      </c>
    </row>
    <row r="3390" spans="2:13" ht="75">
      <c r="B3390" s="921" t="s">
        <v>988</v>
      </c>
      <c r="C3390" s="921" t="s">
        <v>985</v>
      </c>
      <c r="D3390" s="922" t="s">
        <v>986</v>
      </c>
      <c r="E3390" s="936">
        <v>1</v>
      </c>
      <c r="F3390" s="947">
        <v>44926</v>
      </c>
      <c r="G3390" s="923">
        <v>5197.7169680585157</v>
      </c>
      <c r="H3390" s="929">
        <v>8.3333333333333332E-3</v>
      </c>
      <c r="I3390" s="929">
        <v>0.05</v>
      </c>
      <c r="J3390" s="923">
        <v>4937.8311196555896</v>
      </c>
      <c r="K3390" s="922">
        <v>1</v>
      </c>
      <c r="L3390" s="923">
        <v>4937.8311196555896</v>
      </c>
      <c r="M3390" s="923">
        <f t="shared" si="52"/>
        <v>519.77169680585155</v>
      </c>
    </row>
    <row r="3391" spans="2:13" ht="75">
      <c r="B3391" s="921" t="s">
        <v>991</v>
      </c>
      <c r="C3391" s="921" t="s">
        <v>985</v>
      </c>
      <c r="D3391" s="922" t="s">
        <v>986</v>
      </c>
      <c r="E3391" s="936">
        <v>1</v>
      </c>
      <c r="F3391" s="947">
        <v>44926</v>
      </c>
      <c r="G3391" s="923">
        <v>3671.3612929430783</v>
      </c>
      <c r="H3391" s="929">
        <v>8.3333333333333332E-3</v>
      </c>
      <c r="I3391" s="929">
        <v>0.05</v>
      </c>
      <c r="J3391" s="923">
        <v>3487.7932282959246</v>
      </c>
      <c r="K3391" s="922">
        <v>1</v>
      </c>
      <c r="L3391" s="923">
        <v>3487.7932282959246</v>
      </c>
      <c r="M3391" s="923">
        <f t="shared" si="52"/>
        <v>367.13612929430786</v>
      </c>
    </row>
    <row r="3392" spans="2:13" ht="75">
      <c r="B3392" s="921" t="s">
        <v>988</v>
      </c>
      <c r="C3392" s="921" t="s">
        <v>985</v>
      </c>
      <c r="D3392" s="922" t="s">
        <v>986</v>
      </c>
      <c r="E3392" s="936">
        <v>1</v>
      </c>
      <c r="F3392" s="947">
        <v>44926</v>
      </c>
      <c r="G3392" s="923">
        <v>4957.8223387635071</v>
      </c>
      <c r="H3392" s="929">
        <v>8.3333333333333332E-3</v>
      </c>
      <c r="I3392" s="929">
        <v>0.05</v>
      </c>
      <c r="J3392" s="923">
        <v>4709.9312218253317</v>
      </c>
      <c r="K3392" s="922">
        <v>1</v>
      </c>
      <c r="L3392" s="923">
        <v>4709.9312218253317</v>
      </c>
      <c r="M3392" s="923">
        <f t="shared" si="52"/>
        <v>495.78223387635074</v>
      </c>
    </row>
    <row r="3393" spans="2:13" ht="75">
      <c r="B3393" s="921" t="s">
        <v>988</v>
      </c>
      <c r="C3393" s="921" t="s">
        <v>985</v>
      </c>
      <c r="D3393" s="922" t="s">
        <v>986</v>
      </c>
      <c r="E3393" s="936">
        <v>1</v>
      </c>
      <c r="F3393" s="947">
        <v>44926</v>
      </c>
      <c r="G3393" s="923">
        <v>8476.2769017569626</v>
      </c>
      <c r="H3393" s="929">
        <v>8.3333333333333332E-3</v>
      </c>
      <c r="I3393" s="929">
        <v>0.05</v>
      </c>
      <c r="J3393" s="923">
        <v>8052.4630566691148</v>
      </c>
      <c r="K3393" s="922">
        <v>1</v>
      </c>
      <c r="L3393" s="923">
        <v>8052.4630566691148</v>
      </c>
      <c r="M3393" s="923">
        <f t="shared" si="52"/>
        <v>847.62769017569633</v>
      </c>
    </row>
    <row r="3394" spans="2:13" ht="75">
      <c r="B3394" s="921" t="s">
        <v>988</v>
      </c>
      <c r="C3394" s="921" t="s">
        <v>985</v>
      </c>
      <c r="D3394" s="922" t="s">
        <v>986</v>
      </c>
      <c r="E3394" s="936">
        <v>1</v>
      </c>
      <c r="F3394" s="947">
        <v>44926</v>
      </c>
      <c r="G3394" s="923">
        <v>7836.5578903036076</v>
      </c>
      <c r="H3394" s="929">
        <v>8.3333333333333332E-3</v>
      </c>
      <c r="I3394" s="929">
        <v>0.05</v>
      </c>
      <c r="J3394" s="923">
        <v>7444.729995788427</v>
      </c>
      <c r="K3394" s="922">
        <v>1</v>
      </c>
      <c r="L3394" s="923">
        <v>7444.729995788427</v>
      </c>
      <c r="M3394" s="923">
        <f t="shared" si="52"/>
        <v>783.65578903036078</v>
      </c>
    </row>
    <row r="3395" spans="2:13" ht="75">
      <c r="B3395" s="921" t="s">
        <v>988</v>
      </c>
      <c r="C3395" s="921" t="s">
        <v>985</v>
      </c>
      <c r="D3395" s="922" t="s">
        <v>986</v>
      </c>
      <c r="E3395" s="936">
        <v>1</v>
      </c>
      <c r="F3395" s="947">
        <v>44926</v>
      </c>
      <c r="G3395" s="923">
        <v>79.964876431669467</v>
      </c>
      <c r="H3395" s="929">
        <v>8.3333333333333332E-3</v>
      </c>
      <c r="I3395" s="929">
        <v>0.05</v>
      </c>
      <c r="J3395" s="923">
        <v>75.966632610085995</v>
      </c>
      <c r="K3395" s="922">
        <v>1</v>
      </c>
      <c r="L3395" s="923">
        <v>75.966632610085995</v>
      </c>
      <c r="M3395" s="923">
        <f t="shared" si="52"/>
        <v>7.9964876431669474</v>
      </c>
    </row>
    <row r="3396" spans="2:13" ht="75">
      <c r="B3396" s="921" t="s">
        <v>988</v>
      </c>
      <c r="C3396" s="921" t="s">
        <v>985</v>
      </c>
      <c r="D3396" s="922" t="s">
        <v>986</v>
      </c>
      <c r="E3396" s="936">
        <v>1</v>
      </c>
      <c r="F3396" s="947">
        <v>44926</v>
      </c>
      <c r="G3396" s="923">
        <v>28947.285268264346</v>
      </c>
      <c r="H3396" s="929">
        <v>8.3333333333333332E-3</v>
      </c>
      <c r="I3396" s="929">
        <v>0.05</v>
      </c>
      <c r="J3396" s="923">
        <v>27499.92100485113</v>
      </c>
      <c r="K3396" s="922">
        <v>1</v>
      </c>
      <c r="L3396" s="923">
        <v>27499.92100485113</v>
      </c>
      <c r="M3396" s="923">
        <f t="shared" si="52"/>
        <v>2894.728526826435</v>
      </c>
    </row>
    <row r="3397" spans="2:13" ht="75">
      <c r="B3397" s="921" t="s">
        <v>988</v>
      </c>
      <c r="C3397" s="921" t="s">
        <v>985</v>
      </c>
      <c r="D3397" s="922" t="s">
        <v>986</v>
      </c>
      <c r="E3397" s="936">
        <v>1</v>
      </c>
      <c r="F3397" s="947">
        <v>44926</v>
      </c>
      <c r="G3397" s="923">
        <v>21190.692254392408</v>
      </c>
      <c r="H3397" s="929">
        <v>8.3333333333333332E-3</v>
      </c>
      <c r="I3397" s="929">
        <v>0.05</v>
      </c>
      <c r="J3397" s="923">
        <v>20131.157641672788</v>
      </c>
      <c r="K3397" s="922">
        <v>1</v>
      </c>
      <c r="L3397" s="923">
        <v>20131.157641672788</v>
      </c>
      <c r="M3397" s="923">
        <f t="shared" si="52"/>
        <v>2119.0692254392411</v>
      </c>
    </row>
    <row r="3398" spans="2:13" ht="75">
      <c r="B3398" s="921" t="s">
        <v>988</v>
      </c>
      <c r="C3398" s="921" t="s">
        <v>985</v>
      </c>
      <c r="D3398" s="922" t="s">
        <v>986</v>
      </c>
      <c r="E3398" s="936">
        <v>1</v>
      </c>
      <c r="F3398" s="947">
        <v>44926</v>
      </c>
      <c r="G3398" s="923">
        <v>24629.181940954197</v>
      </c>
      <c r="H3398" s="929">
        <v>8.3333333333333332E-3</v>
      </c>
      <c r="I3398" s="929">
        <v>0.05</v>
      </c>
      <c r="J3398" s="923">
        <v>23397.722843906486</v>
      </c>
      <c r="K3398" s="922">
        <v>1</v>
      </c>
      <c r="L3398" s="923">
        <v>23397.722843906486</v>
      </c>
      <c r="M3398" s="923">
        <f t="shared" si="52"/>
        <v>2462.9181940954199</v>
      </c>
    </row>
    <row r="3399" spans="2:13" ht="75">
      <c r="B3399" s="921" t="s">
        <v>984</v>
      </c>
      <c r="C3399" s="921" t="s">
        <v>985</v>
      </c>
      <c r="D3399" s="922" t="s">
        <v>986</v>
      </c>
      <c r="E3399" s="936">
        <v>1</v>
      </c>
      <c r="F3399" s="947">
        <v>44926</v>
      </c>
      <c r="G3399" s="923">
        <v>456.60349305277197</v>
      </c>
      <c r="H3399" s="929">
        <v>8.3333333333333332E-3</v>
      </c>
      <c r="I3399" s="929">
        <v>0.05</v>
      </c>
      <c r="J3399" s="923">
        <v>433.77331840013335</v>
      </c>
      <c r="K3399" s="922">
        <v>1</v>
      </c>
      <c r="L3399" s="923">
        <v>433.77331840013335</v>
      </c>
      <c r="M3399" s="923">
        <f t="shared" si="52"/>
        <v>45.660349305277201</v>
      </c>
    </row>
    <row r="3400" spans="2:13" ht="75">
      <c r="B3400" s="921" t="s">
        <v>984</v>
      </c>
      <c r="C3400" s="921" t="s">
        <v>985</v>
      </c>
      <c r="D3400" s="922" t="s">
        <v>986</v>
      </c>
      <c r="E3400" s="936">
        <v>1</v>
      </c>
      <c r="F3400" s="947">
        <v>44926</v>
      </c>
      <c r="G3400" s="923">
        <v>913.20698610554393</v>
      </c>
      <c r="H3400" s="929">
        <v>8.3333333333333332E-3</v>
      </c>
      <c r="I3400" s="929">
        <v>0.05</v>
      </c>
      <c r="J3400" s="923">
        <v>867.5466368002667</v>
      </c>
      <c r="K3400" s="922">
        <v>1</v>
      </c>
      <c r="L3400" s="923">
        <v>867.5466368002667</v>
      </c>
      <c r="M3400" s="923">
        <f t="shared" si="52"/>
        <v>91.320698610554402</v>
      </c>
    </row>
    <row r="3401" spans="2:13" ht="75">
      <c r="B3401" s="921" t="s">
        <v>984</v>
      </c>
      <c r="C3401" s="921" t="s">
        <v>985</v>
      </c>
      <c r="D3401" s="922" t="s">
        <v>986</v>
      </c>
      <c r="E3401" s="936">
        <v>1</v>
      </c>
      <c r="F3401" s="947">
        <v>44926</v>
      </c>
      <c r="G3401" s="923">
        <v>913.20698610554393</v>
      </c>
      <c r="H3401" s="929">
        <v>8.3333333333333332E-3</v>
      </c>
      <c r="I3401" s="929">
        <v>0.05</v>
      </c>
      <c r="J3401" s="923">
        <v>867.5466368002667</v>
      </c>
      <c r="K3401" s="922">
        <v>1</v>
      </c>
      <c r="L3401" s="923">
        <v>867.5466368002667</v>
      </c>
      <c r="M3401" s="923">
        <f t="shared" si="52"/>
        <v>91.320698610554402</v>
      </c>
    </row>
    <row r="3402" spans="2:13" ht="75">
      <c r="B3402" s="921" t="s">
        <v>987</v>
      </c>
      <c r="C3402" s="921" t="s">
        <v>985</v>
      </c>
      <c r="D3402" s="922" t="s">
        <v>986</v>
      </c>
      <c r="E3402" s="936">
        <v>1</v>
      </c>
      <c r="F3402" s="947">
        <v>44926</v>
      </c>
      <c r="G3402" s="923">
        <v>37127.403032423754</v>
      </c>
      <c r="H3402" s="929">
        <v>8.3333333333333332E-3</v>
      </c>
      <c r="I3402" s="929">
        <v>0.05</v>
      </c>
      <c r="J3402" s="923">
        <v>35271.032880802566</v>
      </c>
      <c r="K3402" s="922">
        <v>1</v>
      </c>
      <c r="L3402" s="923">
        <v>35271.032880802566</v>
      </c>
      <c r="M3402" s="923">
        <f t="shared" si="52"/>
        <v>3712.7403032423754</v>
      </c>
    </row>
    <row r="3403" spans="2:13" ht="75">
      <c r="B3403" s="921" t="s">
        <v>987</v>
      </c>
      <c r="C3403" s="921" t="s">
        <v>985</v>
      </c>
      <c r="D3403" s="922" t="s">
        <v>986</v>
      </c>
      <c r="E3403" s="936">
        <v>1</v>
      </c>
      <c r="F3403" s="947">
        <v>44926</v>
      </c>
      <c r="G3403" s="923">
        <v>26731.730183345106</v>
      </c>
      <c r="H3403" s="929">
        <v>8.3333333333333332E-3</v>
      </c>
      <c r="I3403" s="929">
        <v>0.05</v>
      </c>
      <c r="J3403" s="923">
        <v>25395.143674177849</v>
      </c>
      <c r="K3403" s="922">
        <v>1</v>
      </c>
      <c r="L3403" s="923">
        <v>25395.143674177849</v>
      </c>
      <c r="M3403" s="923">
        <f t="shared" ref="M3403:M3466" si="53">IF(L3403=0,"",IF(I3403=100%,0,(H3403*12)*(G3403*E3403*K3403)))</f>
        <v>2673.1730183345107</v>
      </c>
    </row>
    <row r="3404" spans="2:13" ht="75">
      <c r="B3404" s="921" t="s">
        <v>987</v>
      </c>
      <c r="C3404" s="921" t="s">
        <v>985</v>
      </c>
      <c r="D3404" s="922" t="s">
        <v>986</v>
      </c>
      <c r="E3404" s="936">
        <v>1</v>
      </c>
      <c r="F3404" s="947">
        <v>44926</v>
      </c>
      <c r="G3404" s="923">
        <v>56433.652609284109</v>
      </c>
      <c r="H3404" s="929">
        <v>8.3333333333333332E-3</v>
      </c>
      <c r="I3404" s="929">
        <v>0.05</v>
      </c>
      <c r="J3404" s="923">
        <v>53611.969978819907</v>
      </c>
      <c r="K3404" s="922">
        <v>1</v>
      </c>
      <c r="L3404" s="923">
        <v>53611.969978819907</v>
      </c>
      <c r="M3404" s="923">
        <f t="shared" si="53"/>
        <v>5643.3652609284109</v>
      </c>
    </row>
    <row r="3405" spans="2:13" ht="75">
      <c r="B3405" s="921" t="s">
        <v>989</v>
      </c>
      <c r="C3405" s="921" t="s">
        <v>985</v>
      </c>
      <c r="D3405" s="922" t="s">
        <v>986</v>
      </c>
      <c r="E3405" s="936">
        <v>1</v>
      </c>
      <c r="F3405" s="947">
        <v>44926</v>
      </c>
      <c r="G3405" s="923">
        <v>7677.3090304473726</v>
      </c>
      <c r="H3405" s="929">
        <v>8.3333333333333332E-3</v>
      </c>
      <c r="I3405" s="929">
        <v>0.05</v>
      </c>
      <c r="J3405" s="923">
        <v>7293.4435789250037</v>
      </c>
      <c r="K3405" s="922">
        <v>1</v>
      </c>
      <c r="L3405" s="923">
        <v>7293.4435789250037</v>
      </c>
      <c r="M3405" s="923">
        <f t="shared" si="53"/>
        <v>767.73090304473726</v>
      </c>
    </row>
    <row r="3406" spans="2:13" ht="75">
      <c r="B3406" s="921" t="s">
        <v>989</v>
      </c>
      <c r="C3406" s="921" t="s">
        <v>985</v>
      </c>
      <c r="D3406" s="922" t="s">
        <v>986</v>
      </c>
      <c r="E3406" s="936">
        <v>1</v>
      </c>
      <c r="F3406" s="947">
        <v>44926</v>
      </c>
      <c r="G3406" s="923">
        <v>10236.412040596497</v>
      </c>
      <c r="H3406" s="929">
        <v>8.3333333333333332E-3</v>
      </c>
      <c r="I3406" s="929">
        <v>0.05</v>
      </c>
      <c r="J3406" s="923">
        <v>9724.5914385666729</v>
      </c>
      <c r="K3406" s="922">
        <v>1</v>
      </c>
      <c r="L3406" s="923">
        <v>9724.5914385666729</v>
      </c>
      <c r="M3406" s="923">
        <f t="shared" si="53"/>
        <v>1023.6412040596497</v>
      </c>
    </row>
    <row r="3407" spans="2:13" ht="75">
      <c r="B3407" s="921" t="s">
        <v>989</v>
      </c>
      <c r="C3407" s="921" t="s">
        <v>985</v>
      </c>
      <c r="D3407" s="922" t="s">
        <v>986</v>
      </c>
      <c r="E3407" s="936">
        <v>1</v>
      </c>
      <c r="F3407" s="947">
        <v>44926</v>
      </c>
      <c r="G3407" s="923">
        <v>7677.3090304473726</v>
      </c>
      <c r="H3407" s="929">
        <v>8.3333333333333332E-3</v>
      </c>
      <c r="I3407" s="929">
        <v>0.05</v>
      </c>
      <c r="J3407" s="923">
        <v>7293.4435789250037</v>
      </c>
      <c r="K3407" s="922">
        <v>1</v>
      </c>
      <c r="L3407" s="923">
        <v>7293.4435789250037</v>
      </c>
      <c r="M3407" s="923">
        <f t="shared" si="53"/>
        <v>767.73090304473726</v>
      </c>
    </row>
    <row r="3408" spans="2:13" ht="75">
      <c r="B3408" s="921" t="s">
        <v>990</v>
      </c>
      <c r="C3408" s="921" t="s">
        <v>985</v>
      </c>
      <c r="D3408" s="922" t="s">
        <v>986</v>
      </c>
      <c r="E3408" s="936">
        <v>1</v>
      </c>
      <c r="F3408" s="947">
        <v>44926</v>
      </c>
      <c r="G3408" s="923">
        <v>12541.418110395553</v>
      </c>
      <c r="H3408" s="929">
        <v>8.3333333333333332E-3</v>
      </c>
      <c r="I3408" s="929">
        <v>0.05</v>
      </c>
      <c r="J3408" s="923">
        <v>11914.347204875776</v>
      </c>
      <c r="K3408" s="922">
        <v>1</v>
      </c>
      <c r="L3408" s="923">
        <v>11914.347204875776</v>
      </c>
      <c r="M3408" s="923">
        <f t="shared" si="53"/>
        <v>1254.1418110395553</v>
      </c>
    </row>
    <row r="3409" spans="2:13" ht="75">
      <c r="B3409" s="921" t="s">
        <v>990</v>
      </c>
      <c r="C3409" s="921" t="s">
        <v>985</v>
      </c>
      <c r="D3409" s="922" t="s">
        <v>986</v>
      </c>
      <c r="E3409" s="936">
        <v>1</v>
      </c>
      <c r="F3409" s="947">
        <v>44926</v>
      </c>
      <c r="G3409" s="923">
        <v>4180.4727034651842</v>
      </c>
      <c r="H3409" s="929">
        <v>8.3333333333333332E-3</v>
      </c>
      <c r="I3409" s="929">
        <v>0.05</v>
      </c>
      <c r="J3409" s="923">
        <v>3971.449068291925</v>
      </c>
      <c r="K3409" s="922">
        <v>1</v>
      </c>
      <c r="L3409" s="923">
        <v>3971.449068291925</v>
      </c>
      <c r="M3409" s="923">
        <f t="shared" si="53"/>
        <v>418.04727034651842</v>
      </c>
    </row>
    <row r="3410" spans="2:13" ht="75">
      <c r="B3410" s="921" t="s">
        <v>990</v>
      </c>
      <c r="C3410" s="921" t="s">
        <v>985</v>
      </c>
      <c r="D3410" s="922" t="s">
        <v>986</v>
      </c>
      <c r="E3410" s="936">
        <v>1</v>
      </c>
      <c r="F3410" s="947">
        <v>44926</v>
      </c>
      <c r="G3410" s="923">
        <v>16721.890813860737</v>
      </c>
      <c r="H3410" s="929">
        <v>8.3333333333333332E-3</v>
      </c>
      <c r="I3410" s="929">
        <v>0.05</v>
      </c>
      <c r="J3410" s="923">
        <v>15885.7962731677</v>
      </c>
      <c r="K3410" s="922">
        <v>1</v>
      </c>
      <c r="L3410" s="923">
        <v>15885.7962731677</v>
      </c>
      <c r="M3410" s="923">
        <f t="shared" si="53"/>
        <v>1672.1890813860737</v>
      </c>
    </row>
    <row r="3411" spans="2:13" ht="75">
      <c r="B3411" s="921" t="s">
        <v>991</v>
      </c>
      <c r="C3411" s="921" t="s">
        <v>985</v>
      </c>
      <c r="D3411" s="922" t="s">
        <v>986</v>
      </c>
      <c r="E3411" s="936">
        <v>1</v>
      </c>
      <c r="F3411" s="947">
        <v>44926</v>
      </c>
      <c r="G3411" s="923">
        <v>3671.3612929430783</v>
      </c>
      <c r="H3411" s="929">
        <v>8.3333333333333332E-3</v>
      </c>
      <c r="I3411" s="929">
        <v>0.05</v>
      </c>
      <c r="J3411" s="923">
        <v>3487.7932282959246</v>
      </c>
      <c r="K3411" s="922">
        <v>1</v>
      </c>
      <c r="L3411" s="923">
        <v>3487.7932282959246</v>
      </c>
      <c r="M3411" s="923">
        <f t="shared" si="53"/>
        <v>367.13612929430786</v>
      </c>
    </row>
    <row r="3412" spans="2:13" ht="75">
      <c r="B3412" s="921" t="s">
        <v>988</v>
      </c>
      <c r="C3412" s="921" t="s">
        <v>985</v>
      </c>
      <c r="D3412" s="922" t="s">
        <v>986</v>
      </c>
      <c r="E3412" s="936">
        <v>1</v>
      </c>
      <c r="F3412" s="947">
        <v>44926</v>
      </c>
      <c r="G3412" s="923">
        <v>12554.485599772106</v>
      </c>
      <c r="H3412" s="929">
        <v>8.3333333333333332E-3</v>
      </c>
      <c r="I3412" s="929">
        <v>0.05</v>
      </c>
      <c r="J3412" s="923">
        <v>11926.761319783502</v>
      </c>
      <c r="K3412" s="922">
        <v>1</v>
      </c>
      <c r="L3412" s="923">
        <v>11926.761319783502</v>
      </c>
      <c r="M3412" s="923">
        <f t="shared" si="53"/>
        <v>1255.4485599772106</v>
      </c>
    </row>
    <row r="3413" spans="2:13" ht="75">
      <c r="B3413" s="921" t="s">
        <v>988</v>
      </c>
      <c r="C3413" s="921" t="s">
        <v>985</v>
      </c>
      <c r="D3413" s="922" t="s">
        <v>986</v>
      </c>
      <c r="E3413" s="936">
        <v>1</v>
      </c>
      <c r="F3413" s="947">
        <v>44926</v>
      </c>
      <c r="G3413" s="923">
        <v>8476.2769017569626</v>
      </c>
      <c r="H3413" s="929">
        <v>8.3333333333333332E-3</v>
      </c>
      <c r="I3413" s="929">
        <v>0.05</v>
      </c>
      <c r="J3413" s="923">
        <v>8052.4630566691148</v>
      </c>
      <c r="K3413" s="922">
        <v>1</v>
      </c>
      <c r="L3413" s="923">
        <v>8052.4630566691148</v>
      </c>
      <c r="M3413" s="923">
        <f t="shared" si="53"/>
        <v>847.62769017569633</v>
      </c>
    </row>
    <row r="3414" spans="2:13" ht="75">
      <c r="B3414" s="921" t="s">
        <v>988</v>
      </c>
      <c r="C3414" s="921" t="s">
        <v>985</v>
      </c>
      <c r="D3414" s="922" t="s">
        <v>986</v>
      </c>
      <c r="E3414" s="936">
        <v>1</v>
      </c>
      <c r="F3414" s="947">
        <v>44926</v>
      </c>
      <c r="G3414" s="923">
        <v>13514.06411695214</v>
      </c>
      <c r="H3414" s="929">
        <v>8.3333333333333332E-3</v>
      </c>
      <c r="I3414" s="929">
        <v>0.05</v>
      </c>
      <c r="J3414" s="923">
        <v>12838.360911104533</v>
      </c>
      <c r="K3414" s="922">
        <v>1</v>
      </c>
      <c r="L3414" s="923">
        <v>12838.360911104533</v>
      </c>
      <c r="M3414" s="923">
        <f t="shared" si="53"/>
        <v>1351.406411695214</v>
      </c>
    </row>
    <row r="3415" spans="2:13" ht="75">
      <c r="B3415" s="921" t="s">
        <v>987</v>
      </c>
      <c r="C3415" s="921" t="s">
        <v>985</v>
      </c>
      <c r="D3415" s="922" t="s">
        <v>986</v>
      </c>
      <c r="E3415" s="936">
        <v>1</v>
      </c>
      <c r="F3415" s="947">
        <v>44926</v>
      </c>
      <c r="G3415" s="923">
        <v>4455.2883638908506</v>
      </c>
      <c r="H3415" s="929">
        <v>8.3333333333333332E-3</v>
      </c>
      <c r="I3415" s="929">
        <v>0.05</v>
      </c>
      <c r="J3415" s="923">
        <v>4232.5239456963081</v>
      </c>
      <c r="K3415" s="922">
        <v>1</v>
      </c>
      <c r="L3415" s="923">
        <v>4232.5239456963081</v>
      </c>
      <c r="M3415" s="923">
        <f t="shared" si="53"/>
        <v>445.52883638908509</v>
      </c>
    </row>
    <row r="3416" spans="2:13" ht="75">
      <c r="B3416" s="921" t="s">
        <v>987</v>
      </c>
      <c r="C3416" s="921" t="s">
        <v>985</v>
      </c>
      <c r="D3416" s="922" t="s">
        <v>986</v>
      </c>
      <c r="E3416" s="936">
        <v>1</v>
      </c>
      <c r="F3416" s="947">
        <v>44926</v>
      </c>
      <c r="G3416" s="923">
        <v>1485.0961212969503</v>
      </c>
      <c r="H3416" s="929">
        <v>8.3333333333333332E-3</v>
      </c>
      <c r="I3416" s="929">
        <v>0.05</v>
      </c>
      <c r="J3416" s="923">
        <v>1410.8413152321027</v>
      </c>
      <c r="K3416" s="922">
        <v>1</v>
      </c>
      <c r="L3416" s="923">
        <v>1410.8413152321027</v>
      </c>
      <c r="M3416" s="923">
        <f t="shared" si="53"/>
        <v>148.50961212969503</v>
      </c>
    </row>
    <row r="3417" spans="2:13" ht="75">
      <c r="B3417" s="921" t="s">
        <v>989</v>
      </c>
      <c r="C3417" s="921" t="s">
        <v>985</v>
      </c>
      <c r="D3417" s="922" t="s">
        <v>986</v>
      </c>
      <c r="E3417" s="936">
        <v>1</v>
      </c>
      <c r="F3417" s="947">
        <v>44926</v>
      </c>
      <c r="G3417" s="923">
        <v>7677.3090304473726</v>
      </c>
      <c r="H3417" s="929">
        <v>8.3333333333333332E-3</v>
      </c>
      <c r="I3417" s="929">
        <v>0.05</v>
      </c>
      <c r="J3417" s="923">
        <v>7293.4435789250037</v>
      </c>
      <c r="K3417" s="922">
        <v>1</v>
      </c>
      <c r="L3417" s="923">
        <v>7293.4435789250037</v>
      </c>
      <c r="M3417" s="923">
        <f t="shared" si="53"/>
        <v>767.73090304473726</v>
      </c>
    </row>
    <row r="3418" spans="2:13" ht="75">
      <c r="B3418" s="921" t="s">
        <v>988</v>
      </c>
      <c r="C3418" s="921" t="s">
        <v>985</v>
      </c>
      <c r="D3418" s="922" t="s">
        <v>986</v>
      </c>
      <c r="E3418" s="936">
        <v>1</v>
      </c>
      <c r="F3418" s="947">
        <v>44926</v>
      </c>
      <c r="G3418" s="923">
        <v>239.8946292950084</v>
      </c>
      <c r="H3418" s="929">
        <v>8.3333333333333332E-3</v>
      </c>
      <c r="I3418" s="929">
        <v>0.05</v>
      </c>
      <c r="J3418" s="923">
        <v>227.89989783025797</v>
      </c>
      <c r="K3418" s="922">
        <v>1</v>
      </c>
      <c r="L3418" s="923">
        <v>227.89989783025797</v>
      </c>
      <c r="M3418" s="923">
        <f t="shared" si="53"/>
        <v>23.989462929500842</v>
      </c>
    </row>
    <row r="3419" spans="2:13" ht="75">
      <c r="B3419" s="921" t="s">
        <v>988</v>
      </c>
      <c r="C3419" s="921" t="s">
        <v>985</v>
      </c>
      <c r="D3419" s="922" t="s">
        <v>986</v>
      </c>
      <c r="E3419" s="936">
        <v>1</v>
      </c>
      <c r="F3419" s="947">
        <v>44926</v>
      </c>
      <c r="G3419" s="923">
        <v>79.964876431669467</v>
      </c>
      <c r="H3419" s="929">
        <v>8.3333333333333332E-3</v>
      </c>
      <c r="I3419" s="929">
        <v>0.05</v>
      </c>
      <c r="J3419" s="923">
        <v>75.966632610085995</v>
      </c>
      <c r="K3419" s="922">
        <v>1</v>
      </c>
      <c r="L3419" s="923">
        <v>75.966632610085995</v>
      </c>
      <c r="M3419" s="923">
        <f t="shared" si="53"/>
        <v>7.9964876431669474</v>
      </c>
    </row>
    <row r="3420" spans="2:13" ht="75">
      <c r="B3420" s="921" t="s">
        <v>988</v>
      </c>
      <c r="C3420" s="921" t="s">
        <v>985</v>
      </c>
      <c r="D3420" s="922" t="s">
        <v>986</v>
      </c>
      <c r="E3420" s="936">
        <v>1</v>
      </c>
      <c r="F3420" s="947">
        <v>44926</v>
      </c>
      <c r="G3420" s="923">
        <v>79.964876431669467</v>
      </c>
      <c r="H3420" s="929">
        <v>8.3333333333333332E-3</v>
      </c>
      <c r="I3420" s="929">
        <v>0.05</v>
      </c>
      <c r="J3420" s="923">
        <v>75.966632610085995</v>
      </c>
      <c r="K3420" s="922">
        <v>1</v>
      </c>
      <c r="L3420" s="923">
        <v>75.966632610085995</v>
      </c>
      <c r="M3420" s="923">
        <f t="shared" si="53"/>
        <v>7.9964876431669474</v>
      </c>
    </row>
    <row r="3421" spans="2:13" ht="75">
      <c r="B3421" s="921" t="s">
        <v>988</v>
      </c>
      <c r="C3421" s="921" t="s">
        <v>985</v>
      </c>
      <c r="D3421" s="922" t="s">
        <v>986</v>
      </c>
      <c r="E3421" s="936">
        <v>1</v>
      </c>
      <c r="F3421" s="947">
        <v>44926</v>
      </c>
      <c r="G3421" s="923">
        <v>639.71901145335573</v>
      </c>
      <c r="H3421" s="929">
        <v>8.3333333333333332E-3</v>
      </c>
      <c r="I3421" s="929">
        <v>0.05</v>
      </c>
      <c r="J3421" s="923">
        <v>607.73306088068796</v>
      </c>
      <c r="K3421" s="922">
        <v>1</v>
      </c>
      <c r="L3421" s="923">
        <v>607.73306088068796</v>
      </c>
      <c r="M3421" s="923">
        <f t="shared" si="53"/>
        <v>63.971901145335579</v>
      </c>
    </row>
    <row r="3422" spans="2:13" ht="75">
      <c r="B3422" s="921" t="s">
        <v>988</v>
      </c>
      <c r="C3422" s="921" t="s">
        <v>985</v>
      </c>
      <c r="D3422" s="922" t="s">
        <v>986</v>
      </c>
      <c r="E3422" s="936">
        <v>1</v>
      </c>
      <c r="F3422" s="947">
        <v>44926</v>
      </c>
      <c r="G3422" s="923">
        <v>1439.3677757700505</v>
      </c>
      <c r="H3422" s="929">
        <v>8.3333333333333332E-3</v>
      </c>
      <c r="I3422" s="929">
        <v>0.05</v>
      </c>
      <c r="J3422" s="923">
        <v>1367.3993869815479</v>
      </c>
      <c r="K3422" s="922">
        <v>1</v>
      </c>
      <c r="L3422" s="923">
        <v>1367.3993869815479</v>
      </c>
      <c r="M3422" s="923">
        <f t="shared" si="53"/>
        <v>143.93677757700505</v>
      </c>
    </row>
    <row r="3423" spans="2:13" ht="75">
      <c r="B3423" s="921" t="s">
        <v>988</v>
      </c>
      <c r="C3423" s="921" t="s">
        <v>985</v>
      </c>
      <c r="D3423" s="922" t="s">
        <v>986</v>
      </c>
      <c r="E3423" s="936">
        <v>1</v>
      </c>
      <c r="F3423" s="947">
        <v>44926</v>
      </c>
      <c r="G3423" s="923">
        <v>799.64876431669472</v>
      </c>
      <c r="H3423" s="929">
        <v>8.3333333333333332E-3</v>
      </c>
      <c r="I3423" s="929">
        <v>0.05</v>
      </c>
      <c r="J3423" s="923">
        <v>759.66632610086003</v>
      </c>
      <c r="K3423" s="922">
        <v>1</v>
      </c>
      <c r="L3423" s="923">
        <v>759.66632610086003</v>
      </c>
      <c r="M3423" s="923">
        <f t="shared" si="53"/>
        <v>79.964876431669481</v>
      </c>
    </row>
    <row r="3424" spans="2:13" ht="75">
      <c r="B3424" s="921" t="s">
        <v>988</v>
      </c>
      <c r="C3424" s="921" t="s">
        <v>985</v>
      </c>
      <c r="D3424" s="922" t="s">
        <v>986</v>
      </c>
      <c r="E3424" s="936">
        <v>1</v>
      </c>
      <c r="F3424" s="947">
        <v>44926</v>
      </c>
      <c r="G3424" s="923">
        <v>47339.206847548325</v>
      </c>
      <c r="H3424" s="929">
        <v>8.3333333333333332E-3</v>
      </c>
      <c r="I3424" s="929">
        <v>0.05</v>
      </c>
      <c r="J3424" s="923">
        <v>44972.246505170908</v>
      </c>
      <c r="K3424" s="922">
        <v>1</v>
      </c>
      <c r="L3424" s="923">
        <v>44972.246505170908</v>
      </c>
      <c r="M3424" s="923">
        <f t="shared" si="53"/>
        <v>4733.920684754833</v>
      </c>
    </row>
    <row r="3425" spans="2:13" ht="75">
      <c r="B3425" s="921" t="s">
        <v>988</v>
      </c>
      <c r="C3425" s="921" t="s">
        <v>985</v>
      </c>
      <c r="D3425" s="922" t="s">
        <v>986</v>
      </c>
      <c r="E3425" s="936">
        <v>1</v>
      </c>
      <c r="F3425" s="947">
        <v>44926</v>
      </c>
      <c r="G3425" s="923">
        <v>14953.43189272219</v>
      </c>
      <c r="H3425" s="929">
        <v>8.3333333333333332E-3</v>
      </c>
      <c r="I3425" s="929">
        <v>0.05</v>
      </c>
      <c r="J3425" s="923">
        <v>14205.760298086081</v>
      </c>
      <c r="K3425" s="922">
        <v>1</v>
      </c>
      <c r="L3425" s="923">
        <v>14205.760298086081</v>
      </c>
      <c r="M3425" s="923">
        <f t="shared" si="53"/>
        <v>1495.3431892722192</v>
      </c>
    </row>
    <row r="3426" spans="2:13" ht="75">
      <c r="B3426" s="921" t="s">
        <v>988</v>
      </c>
      <c r="C3426" s="921" t="s">
        <v>985</v>
      </c>
      <c r="D3426" s="922" t="s">
        <v>986</v>
      </c>
      <c r="E3426" s="936">
        <v>1</v>
      </c>
      <c r="F3426" s="947">
        <v>44926</v>
      </c>
      <c r="G3426" s="923">
        <v>23989.462929500842</v>
      </c>
      <c r="H3426" s="929">
        <v>8.3333333333333332E-3</v>
      </c>
      <c r="I3426" s="929">
        <v>0.05</v>
      </c>
      <c r="J3426" s="923">
        <v>22789.989783025798</v>
      </c>
      <c r="K3426" s="922">
        <v>1</v>
      </c>
      <c r="L3426" s="923">
        <v>22789.989783025798</v>
      </c>
      <c r="M3426" s="923">
        <f t="shared" si="53"/>
        <v>2398.9462929500842</v>
      </c>
    </row>
    <row r="3427" spans="2:13" ht="75">
      <c r="B3427" s="921" t="s">
        <v>987</v>
      </c>
      <c r="C3427" s="921" t="s">
        <v>985</v>
      </c>
      <c r="D3427" s="922" t="s">
        <v>986</v>
      </c>
      <c r="E3427" s="936">
        <v>1</v>
      </c>
      <c r="F3427" s="947">
        <v>44926</v>
      </c>
      <c r="G3427" s="923">
        <v>1485.0961212969503</v>
      </c>
      <c r="H3427" s="929">
        <v>8.3333333333333332E-3</v>
      </c>
      <c r="I3427" s="929">
        <v>0.05</v>
      </c>
      <c r="J3427" s="923">
        <v>1410.8413152321027</v>
      </c>
      <c r="K3427" s="922">
        <v>1</v>
      </c>
      <c r="L3427" s="923">
        <v>1410.8413152321027</v>
      </c>
      <c r="M3427" s="923">
        <f t="shared" si="53"/>
        <v>148.50961212969503</v>
      </c>
    </row>
    <row r="3428" spans="2:13" ht="75">
      <c r="B3428" s="921" t="s">
        <v>988</v>
      </c>
      <c r="C3428" s="921" t="s">
        <v>985</v>
      </c>
      <c r="D3428" s="922" t="s">
        <v>986</v>
      </c>
      <c r="E3428" s="936">
        <v>1</v>
      </c>
      <c r="F3428" s="947">
        <v>44926</v>
      </c>
      <c r="G3428" s="923">
        <v>10155.539306822022</v>
      </c>
      <c r="H3428" s="929">
        <v>8.3333333333333332E-3</v>
      </c>
      <c r="I3428" s="929">
        <v>0.05</v>
      </c>
      <c r="J3428" s="923">
        <v>9647.7623414809204</v>
      </c>
      <c r="K3428" s="922">
        <v>1</v>
      </c>
      <c r="L3428" s="923">
        <v>9647.7623414809204</v>
      </c>
      <c r="M3428" s="923">
        <f t="shared" si="53"/>
        <v>1015.5539306822022</v>
      </c>
    </row>
    <row r="3429" spans="2:13" ht="75">
      <c r="B3429" s="921" t="s">
        <v>988</v>
      </c>
      <c r="C3429" s="921" t="s">
        <v>985</v>
      </c>
      <c r="D3429" s="922" t="s">
        <v>986</v>
      </c>
      <c r="E3429" s="936">
        <v>1</v>
      </c>
      <c r="F3429" s="947">
        <v>44926</v>
      </c>
      <c r="G3429" s="923">
        <v>8316.3471488936248</v>
      </c>
      <c r="H3429" s="929">
        <v>8.3333333333333332E-3</v>
      </c>
      <c r="I3429" s="929">
        <v>0.05</v>
      </c>
      <c r="J3429" s="923">
        <v>7900.5297914489438</v>
      </c>
      <c r="K3429" s="922">
        <v>1</v>
      </c>
      <c r="L3429" s="923">
        <v>7900.5297914489438</v>
      </c>
      <c r="M3429" s="923">
        <f t="shared" si="53"/>
        <v>831.6347148893625</v>
      </c>
    </row>
    <row r="3430" spans="2:13" ht="75">
      <c r="B3430" s="921" t="s">
        <v>988</v>
      </c>
      <c r="C3430" s="921" t="s">
        <v>985</v>
      </c>
      <c r="D3430" s="922" t="s">
        <v>986</v>
      </c>
      <c r="E3430" s="936">
        <v>1</v>
      </c>
      <c r="F3430" s="947">
        <v>44926</v>
      </c>
      <c r="G3430" s="923">
        <v>2638.8409222450923</v>
      </c>
      <c r="H3430" s="929">
        <v>8.3333333333333332E-3</v>
      </c>
      <c r="I3430" s="929">
        <v>0.05</v>
      </c>
      <c r="J3430" s="923">
        <v>2506.8988761328378</v>
      </c>
      <c r="K3430" s="922">
        <v>1</v>
      </c>
      <c r="L3430" s="923">
        <v>2506.8988761328378</v>
      </c>
      <c r="M3430" s="923">
        <f t="shared" si="53"/>
        <v>263.88409222450923</v>
      </c>
    </row>
    <row r="3431" spans="2:13" ht="75">
      <c r="B3431" s="921" t="s">
        <v>987</v>
      </c>
      <c r="C3431" s="921" t="s">
        <v>985</v>
      </c>
      <c r="D3431" s="922" t="s">
        <v>986</v>
      </c>
      <c r="E3431" s="936">
        <v>1</v>
      </c>
      <c r="F3431" s="947">
        <v>44926</v>
      </c>
      <c r="G3431" s="923">
        <v>1485.0961212969503</v>
      </c>
      <c r="H3431" s="929">
        <v>8.3333333333333332E-3</v>
      </c>
      <c r="I3431" s="929">
        <v>0.05</v>
      </c>
      <c r="J3431" s="923">
        <v>1410.8413152321027</v>
      </c>
      <c r="K3431" s="922">
        <v>1</v>
      </c>
      <c r="L3431" s="923">
        <v>1410.8413152321027</v>
      </c>
      <c r="M3431" s="923">
        <f t="shared" si="53"/>
        <v>148.50961212969503</v>
      </c>
    </row>
    <row r="3432" spans="2:13" ht="75">
      <c r="B3432" s="921" t="s">
        <v>989</v>
      </c>
      <c r="C3432" s="921" t="s">
        <v>985</v>
      </c>
      <c r="D3432" s="922" t="s">
        <v>986</v>
      </c>
      <c r="E3432" s="936">
        <v>1</v>
      </c>
      <c r="F3432" s="947">
        <v>44926</v>
      </c>
      <c r="G3432" s="923">
        <v>5118.2060202982484</v>
      </c>
      <c r="H3432" s="929">
        <v>8.3333333333333332E-3</v>
      </c>
      <c r="I3432" s="929">
        <v>0.05</v>
      </c>
      <c r="J3432" s="923">
        <v>4862.2957192833364</v>
      </c>
      <c r="K3432" s="922">
        <v>1</v>
      </c>
      <c r="L3432" s="923">
        <v>4862.2957192833364</v>
      </c>
      <c r="M3432" s="923">
        <f t="shared" si="53"/>
        <v>511.82060202982484</v>
      </c>
    </row>
    <row r="3433" spans="2:13" ht="75">
      <c r="B3433" s="921" t="s">
        <v>988</v>
      </c>
      <c r="C3433" s="921" t="s">
        <v>985</v>
      </c>
      <c r="D3433" s="922" t="s">
        <v>986</v>
      </c>
      <c r="E3433" s="936">
        <v>1</v>
      </c>
      <c r="F3433" s="947">
        <v>44926</v>
      </c>
      <c r="G3433" s="923">
        <v>2878.7355515401009</v>
      </c>
      <c r="H3433" s="929">
        <v>8.3333333333333332E-3</v>
      </c>
      <c r="I3433" s="929">
        <v>0.05</v>
      </c>
      <c r="J3433" s="923">
        <v>2734.7987739630958</v>
      </c>
      <c r="K3433" s="922">
        <v>1</v>
      </c>
      <c r="L3433" s="923">
        <v>2734.7987739630958</v>
      </c>
      <c r="M3433" s="923">
        <f t="shared" si="53"/>
        <v>287.87355515401009</v>
      </c>
    </row>
    <row r="3434" spans="2:13" ht="75">
      <c r="B3434" s="921" t="s">
        <v>988</v>
      </c>
      <c r="C3434" s="921" t="s">
        <v>985</v>
      </c>
      <c r="D3434" s="922" t="s">
        <v>986</v>
      </c>
      <c r="E3434" s="936">
        <v>1</v>
      </c>
      <c r="F3434" s="947">
        <v>44926</v>
      </c>
      <c r="G3434" s="923">
        <v>10715.293441843709</v>
      </c>
      <c r="H3434" s="929">
        <v>8.3333333333333332E-3</v>
      </c>
      <c r="I3434" s="929">
        <v>0.05</v>
      </c>
      <c r="J3434" s="923">
        <v>10179.528769751523</v>
      </c>
      <c r="K3434" s="922">
        <v>1</v>
      </c>
      <c r="L3434" s="923">
        <v>10179.528769751523</v>
      </c>
      <c r="M3434" s="923">
        <f t="shared" si="53"/>
        <v>1071.529344184371</v>
      </c>
    </row>
    <row r="3435" spans="2:13" ht="75">
      <c r="B3435" s="921" t="s">
        <v>988</v>
      </c>
      <c r="C3435" s="921" t="s">
        <v>985</v>
      </c>
      <c r="D3435" s="922" t="s">
        <v>986</v>
      </c>
      <c r="E3435" s="936">
        <v>1</v>
      </c>
      <c r="F3435" s="947">
        <v>44926</v>
      </c>
      <c r="G3435" s="923">
        <v>2159.0516636550756</v>
      </c>
      <c r="H3435" s="929">
        <v>8.3333333333333332E-3</v>
      </c>
      <c r="I3435" s="929">
        <v>0.05</v>
      </c>
      <c r="J3435" s="923">
        <v>2051.0990804723219</v>
      </c>
      <c r="K3435" s="922">
        <v>1</v>
      </c>
      <c r="L3435" s="923">
        <v>2051.0990804723219</v>
      </c>
      <c r="M3435" s="923">
        <f t="shared" si="53"/>
        <v>215.90516636550757</v>
      </c>
    </row>
    <row r="3436" spans="2:13" ht="75">
      <c r="B3436" s="921" t="s">
        <v>984</v>
      </c>
      <c r="C3436" s="921" t="s">
        <v>985</v>
      </c>
      <c r="D3436" s="922" t="s">
        <v>986</v>
      </c>
      <c r="E3436" s="936">
        <v>1</v>
      </c>
      <c r="F3436" s="947">
        <v>44926</v>
      </c>
      <c r="G3436" s="923">
        <v>456.60349305277197</v>
      </c>
      <c r="H3436" s="929">
        <v>8.3333333333333332E-3</v>
      </c>
      <c r="I3436" s="929">
        <v>0.05</v>
      </c>
      <c r="J3436" s="923">
        <v>433.77331840013335</v>
      </c>
      <c r="K3436" s="922">
        <v>1</v>
      </c>
      <c r="L3436" s="923">
        <v>433.77331840013335</v>
      </c>
      <c r="M3436" s="923">
        <f t="shared" si="53"/>
        <v>45.660349305277201</v>
      </c>
    </row>
    <row r="3437" spans="2:13" ht="75">
      <c r="B3437" s="921" t="s">
        <v>987</v>
      </c>
      <c r="C3437" s="921" t="s">
        <v>985</v>
      </c>
      <c r="D3437" s="922" t="s">
        <v>986</v>
      </c>
      <c r="E3437" s="936">
        <v>1</v>
      </c>
      <c r="F3437" s="947">
        <v>44926</v>
      </c>
      <c r="G3437" s="923">
        <v>4455.2883638908506</v>
      </c>
      <c r="H3437" s="929">
        <v>8.3333333333333332E-3</v>
      </c>
      <c r="I3437" s="929">
        <v>0.05</v>
      </c>
      <c r="J3437" s="923">
        <v>4232.5239456963081</v>
      </c>
      <c r="K3437" s="922">
        <v>1</v>
      </c>
      <c r="L3437" s="923">
        <v>4232.5239456963081</v>
      </c>
      <c r="M3437" s="923">
        <f t="shared" si="53"/>
        <v>445.52883638908509</v>
      </c>
    </row>
    <row r="3438" spans="2:13" ht="75">
      <c r="B3438" s="921" t="s">
        <v>987</v>
      </c>
      <c r="C3438" s="921" t="s">
        <v>985</v>
      </c>
      <c r="D3438" s="922" t="s">
        <v>986</v>
      </c>
      <c r="E3438" s="936">
        <v>1</v>
      </c>
      <c r="F3438" s="947">
        <v>44926</v>
      </c>
      <c r="G3438" s="923">
        <v>2970.1922425939006</v>
      </c>
      <c r="H3438" s="929">
        <v>8.3333333333333332E-3</v>
      </c>
      <c r="I3438" s="929">
        <v>0.05</v>
      </c>
      <c r="J3438" s="923">
        <v>2821.6826304642054</v>
      </c>
      <c r="K3438" s="922">
        <v>1</v>
      </c>
      <c r="L3438" s="923">
        <v>2821.6826304642054</v>
      </c>
      <c r="M3438" s="923">
        <f t="shared" si="53"/>
        <v>297.01922425939006</v>
      </c>
    </row>
    <row r="3439" spans="2:13" ht="75">
      <c r="B3439" s="921" t="s">
        <v>988</v>
      </c>
      <c r="C3439" s="921" t="s">
        <v>985</v>
      </c>
      <c r="D3439" s="922" t="s">
        <v>986</v>
      </c>
      <c r="E3439" s="936">
        <v>1</v>
      </c>
      <c r="F3439" s="947">
        <v>44926</v>
      </c>
      <c r="G3439" s="923">
        <v>47898.96098257001</v>
      </c>
      <c r="H3439" s="929">
        <v>8.3333333333333332E-3</v>
      </c>
      <c r="I3439" s="929">
        <v>0.05</v>
      </c>
      <c r="J3439" s="923">
        <v>45504.012933441511</v>
      </c>
      <c r="K3439" s="922">
        <v>1</v>
      </c>
      <c r="L3439" s="923">
        <v>45504.012933441511</v>
      </c>
      <c r="M3439" s="923">
        <f t="shared" si="53"/>
        <v>4789.8960982570015</v>
      </c>
    </row>
    <row r="3440" spans="2:13" ht="75">
      <c r="B3440" s="921" t="s">
        <v>988</v>
      </c>
      <c r="C3440" s="921" t="s">
        <v>985</v>
      </c>
      <c r="D3440" s="922" t="s">
        <v>986</v>
      </c>
      <c r="E3440" s="936">
        <v>1</v>
      </c>
      <c r="F3440" s="947">
        <v>44926</v>
      </c>
      <c r="G3440" s="923">
        <v>31266.26668478276</v>
      </c>
      <c r="H3440" s="929">
        <v>8.3333333333333332E-3</v>
      </c>
      <c r="I3440" s="929">
        <v>0.05</v>
      </c>
      <c r="J3440" s="923">
        <v>29702.953350543623</v>
      </c>
      <c r="K3440" s="922">
        <v>1</v>
      </c>
      <c r="L3440" s="923">
        <v>29702.953350543623</v>
      </c>
      <c r="M3440" s="923">
        <f t="shared" si="53"/>
        <v>3126.6266684782763</v>
      </c>
    </row>
    <row r="3441" spans="2:13" ht="75">
      <c r="B3441" s="921" t="s">
        <v>988</v>
      </c>
      <c r="C3441" s="921" t="s">
        <v>985</v>
      </c>
      <c r="D3441" s="922" t="s">
        <v>986</v>
      </c>
      <c r="E3441" s="936">
        <v>1</v>
      </c>
      <c r="F3441" s="947">
        <v>44926</v>
      </c>
      <c r="G3441" s="923">
        <v>28627.42576253767</v>
      </c>
      <c r="H3441" s="929">
        <v>8.3333333333333332E-3</v>
      </c>
      <c r="I3441" s="929">
        <v>0.05</v>
      </c>
      <c r="J3441" s="923">
        <v>27196.054474410786</v>
      </c>
      <c r="K3441" s="922">
        <v>1</v>
      </c>
      <c r="L3441" s="923">
        <v>27196.054474410786</v>
      </c>
      <c r="M3441" s="923">
        <f t="shared" si="53"/>
        <v>2862.7425762537673</v>
      </c>
    </row>
    <row r="3442" spans="2:13" ht="75">
      <c r="B3442" s="921" t="s">
        <v>988</v>
      </c>
      <c r="C3442" s="921" t="s">
        <v>985</v>
      </c>
      <c r="D3442" s="922" t="s">
        <v>986</v>
      </c>
      <c r="E3442" s="936">
        <v>1</v>
      </c>
      <c r="F3442" s="947">
        <v>44926</v>
      </c>
      <c r="G3442" s="923">
        <v>23429.708794479153</v>
      </c>
      <c r="H3442" s="929">
        <v>8.3333333333333332E-3</v>
      </c>
      <c r="I3442" s="929">
        <v>0.05</v>
      </c>
      <c r="J3442" s="923">
        <v>22258.223354755195</v>
      </c>
      <c r="K3442" s="922">
        <v>1</v>
      </c>
      <c r="L3442" s="923">
        <v>22258.223354755195</v>
      </c>
      <c r="M3442" s="923">
        <f t="shared" si="53"/>
        <v>2342.9708794479152</v>
      </c>
    </row>
    <row r="3443" spans="2:13" ht="75">
      <c r="B3443" s="921" t="s">
        <v>988</v>
      </c>
      <c r="C3443" s="921" t="s">
        <v>985</v>
      </c>
      <c r="D3443" s="922" t="s">
        <v>986</v>
      </c>
      <c r="E3443" s="936">
        <v>1</v>
      </c>
      <c r="F3443" s="947">
        <v>44926</v>
      </c>
      <c r="G3443" s="923">
        <v>21510.551760119088</v>
      </c>
      <c r="H3443" s="929">
        <v>8.3333333333333332E-3</v>
      </c>
      <c r="I3443" s="929">
        <v>0.05</v>
      </c>
      <c r="J3443" s="923">
        <v>20435.024172113131</v>
      </c>
      <c r="K3443" s="922">
        <v>1</v>
      </c>
      <c r="L3443" s="923">
        <v>20435.024172113131</v>
      </c>
      <c r="M3443" s="923">
        <f t="shared" si="53"/>
        <v>2151.0551760119088</v>
      </c>
    </row>
    <row r="3444" spans="2:13" ht="75">
      <c r="B3444" s="921" t="s">
        <v>988</v>
      </c>
      <c r="C3444" s="921" t="s">
        <v>985</v>
      </c>
      <c r="D3444" s="922" t="s">
        <v>986</v>
      </c>
      <c r="E3444" s="936">
        <v>1</v>
      </c>
      <c r="F3444" s="947">
        <v>44926</v>
      </c>
      <c r="G3444" s="923">
        <v>19911.254231485698</v>
      </c>
      <c r="H3444" s="929">
        <v>8.3333333333333332E-3</v>
      </c>
      <c r="I3444" s="929">
        <v>0.05</v>
      </c>
      <c r="J3444" s="923">
        <v>18915.691519911412</v>
      </c>
      <c r="K3444" s="922">
        <v>1</v>
      </c>
      <c r="L3444" s="923">
        <v>18915.691519911412</v>
      </c>
      <c r="M3444" s="923">
        <f t="shared" si="53"/>
        <v>1991.12542314857</v>
      </c>
    </row>
    <row r="3445" spans="2:13" ht="75">
      <c r="B3445" s="921" t="s">
        <v>988</v>
      </c>
      <c r="C3445" s="921" t="s">
        <v>985</v>
      </c>
      <c r="D3445" s="922" t="s">
        <v>986</v>
      </c>
      <c r="E3445" s="936">
        <v>1</v>
      </c>
      <c r="F3445" s="947">
        <v>44926</v>
      </c>
      <c r="G3445" s="923">
        <v>239.8946292950084</v>
      </c>
      <c r="H3445" s="929">
        <v>8.3333333333333332E-3</v>
      </c>
      <c r="I3445" s="929">
        <v>0.05</v>
      </c>
      <c r="J3445" s="923">
        <v>227.89989783025797</v>
      </c>
      <c r="K3445" s="922">
        <v>1</v>
      </c>
      <c r="L3445" s="923">
        <v>227.89989783025797</v>
      </c>
      <c r="M3445" s="923">
        <f t="shared" si="53"/>
        <v>23.989462929500842</v>
      </c>
    </row>
    <row r="3446" spans="2:13" ht="75">
      <c r="B3446" s="921" t="s">
        <v>988</v>
      </c>
      <c r="C3446" s="921" t="s">
        <v>985</v>
      </c>
      <c r="D3446" s="922" t="s">
        <v>986</v>
      </c>
      <c r="E3446" s="936">
        <v>1</v>
      </c>
      <c r="F3446" s="947">
        <v>44926</v>
      </c>
      <c r="G3446" s="923">
        <v>159.92975286333893</v>
      </c>
      <c r="H3446" s="929">
        <v>8.3333333333333332E-3</v>
      </c>
      <c r="I3446" s="929">
        <v>0.05</v>
      </c>
      <c r="J3446" s="923">
        <v>151.93326522017199</v>
      </c>
      <c r="K3446" s="922">
        <v>1</v>
      </c>
      <c r="L3446" s="923">
        <v>151.93326522017199</v>
      </c>
      <c r="M3446" s="923">
        <f t="shared" si="53"/>
        <v>15.992975286333895</v>
      </c>
    </row>
    <row r="3447" spans="2:13" ht="75">
      <c r="B3447" s="921" t="s">
        <v>988</v>
      </c>
      <c r="C3447" s="921" t="s">
        <v>985</v>
      </c>
      <c r="D3447" s="922" t="s">
        <v>986</v>
      </c>
      <c r="E3447" s="936">
        <v>1</v>
      </c>
      <c r="F3447" s="947">
        <v>44926</v>
      </c>
      <c r="G3447" s="923">
        <v>159.92975286333893</v>
      </c>
      <c r="H3447" s="929">
        <v>8.3333333333333332E-3</v>
      </c>
      <c r="I3447" s="929">
        <v>0.05</v>
      </c>
      <c r="J3447" s="923">
        <v>151.93326522017199</v>
      </c>
      <c r="K3447" s="922">
        <v>1</v>
      </c>
      <c r="L3447" s="923">
        <v>151.93326522017199</v>
      </c>
      <c r="M3447" s="923">
        <f t="shared" si="53"/>
        <v>15.992975286333895</v>
      </c>
    </row>
    <row r="3448" spans="2:13" ht="75">
      <c r="B3448" s="921" t="s">
        <v>988</v>
      </c>
      <c r="C3448" s="921" t="s">
        <v>985</v>
      </c>
      <c r="D3448" s="922" t="s">
        <v>986</v>
      </c>
      <c r="E3448" s="936">
        <v>1</v>
      </c>
      <c r="F3448" s="947">
        <v>44926</v>
      </c>
      <c r="G3448" s="923">
        <v>29267.144773991025</v>
      </c>
      <c r="H3448" s="929">
        <v>8.3333333333333332E-3</v>
      </c>
      <c r="I3448" s="929">
        <v>0.05</v>
      </c>
      <c r="J3448" s="923">
        <v>27803.787535291474</v>
      </c>
      <c r="K3448" s="922">
        <v>1</v>
      </c>
      <c r="L3448" s="923">
        <v>27803.787535291474</v>
      </c>
      <c r="M3448" s="923">
        <f t="shared" si="53"/>
        <v>2926.7144773991026</v>
      </c>
    </row>
    <row r="3449" spans="2:13" ht="75">
      <c r="B3449" s="921" t="s">
        <v>988</v>
      </c>
      <c r="C3449" s="921" t="s">
        <v>985</v>
      </c>
      <c r="D3449" s="922" t="s">
        <v>986</v>
      </c>
      <c r="E3449" s="936">
        <v>1</v>
      </c>
      <c r="F3449" s="947">
        <v>44926</v>
      </c>
      <c r="G3449" s="923">
        <v>25668.725334565897</v>
      </c>
      <c r="H3449" s="929">
        <v>8.3333333333333332E-3</v>
      </c>
      <c r="I3449" s="929">
        <v>0.05</v>
      </c>
      <c r="J3449" s="923">
        <v>24385.289067837602</v>
      </c>
      <c r="K3449" s="922">
        <v>1</v>
      </c>
      <c r="L3449" s="923">
        <v>24385.289067837602</v>
      </c>
      <c r="M3449" s="923">
        <f t="shared" si="53"/>
        <v>2566.8725334565897</v>
      </c>
    </row>
    <row r="3450" spans="2:13" ht="75">
      <c r="B3450" s="921" t="s">
        <v>988</v>
      </c>
      <c r="C3450" s="921" t="s">
        <v>985</v>
      </c>
      <c r="D3450" s="922" t="s">
        <v>986</v>
      </c>
      <c r="E3450" s="936">
        <v>1</v>
      </c>
      <c r="F3450" s="947">
        <v>44926</v>
      </c>
      <c r="G3450" s="923">
        <v>15673.115780607215</v>
      </c>
      <c r="H3450" s="929">
        <v>8.3333333333333332E-3</v>
      </c>
      <c r="I3450" s="929">
        <v>0.05</v>
      </c>
      <c r="J3450" s="923">
        <v>14889.459991576854</v>
      </c>
      <c r="K3450" s="922">
        <v>1</v>
      </c>
      <c r="L3450" s="923">
        <v>14889.459991576854</v>
      </c>
      <c r="M3450" s="923">
        <f t="shared" si="53"/>
        <v>1567.3115780607216</v>
      </c>
    </row>
    <row r="3451" spans="2:13" ht="75">
      <c r="B3451" s="921" t="s">
        <v>988</v>
      </c>
      <c r="C3451" s="921" t="s">
        <v>985</v>
      </c>
      <c r="D3451" s="922" t="s">
        <v>986</v>
      </c>
      <c r="E3451" s="936">
        <v>1</v>
      </c>
      <c r="F3451" s="947">
        <v>44927</v>
      </c>
      <c r="G3451" s="923">
        <v>3838.3140687201344</v>
      </c>
      <c r="H3451" s="929">
        <v>8.3333333333333332E-3</v>
      </c>
      <c r="I3451" s="929">
        <v>0.05</v>
      </c>
      <c r="J3451" s="923">
        <v>3646.3983652841275</v>
      </c>
      <c r="K3451" s="922">
        <v>1</v>
      </c>
      <c r="L3451" s="923">
        <v>3646.3983652841275</v>
      </c>
      <c r="M3451" s="923">
        <f t="shared" si="53"/>
        <v>383.83140687201347</v>
      </c>
    </row>
    <row r="3452" spans="2:13" ht="75">
      <c r="B3452" s="921" t="s">
        <v>988</v>
      </c>
      <c r="C3452" s="921" t="s">
        <v>985</v>
      </c>
      <c r="D3452" s="922" t="s">
        <v>986</v>
      </c>
      <c r="E3452" s="936">
        <v>1</v>
      </c>
      <c r="F3452" s="947">
        <v>44927</v>
      </c>
      <c r="G3452" s="923">
        <v>1199.4731464750421</v>
      </c>
      <c r="H3452" s="929">
        <v>8.3333333333333332E-3</v>
      </c>
      <c r="I3452" s="929">
        <v>0.05</v>
      </c>
      <c r="J3452" s="923">
        <v>1139.4994891512899</v>
      </c>
      <c r="K3452" s="922">
        <v>1</v>
      </c>
      <c r="L3452" s="923">
        <v>1139.4994891512899</v>
      </c>
      <c r="M3452" s="923">
        <f t="shared" si="53"/>
        <v>119.94731464750421</v>
      </c>
    </row>
    <row r="3453" spans="2:13" ht="75">
      <c r="B3453" s="921" t="s">
        <v>988</v>
      </c>
      <c r="C3453" s="921" t="s">
        <v>985</v>
      </c>
      <c r="D3453" s="922" t="s">
        <v>986</v>
      </c>
      <c r="E3453" s="936">
        <v>1</v>
      </c>
      <c r="F3453" s="947">
        <v>44927</v>
      </c>
      <c r="G3453" s="923">
        <v>4318.1033273101511</v>
      </c>
      <c r="H3453" s="929">
        <v>8.3333333333333332E-3</v>
      </c>
      <c r="I3453" s="929">
        <v>0.05</v>
      </c>
      <c r="J3453" s="923">
        <v>4102.1981609446439</v>
      </c>
      <c r="K3453" s="922">
        <v>1</v>
      </c>
      <c r="L3453" s="923">
        <v>4102.1981609446439</v>
      </c>
      <c r="M3453" s="923">
        <f t="shared" si="53"/>
        <v>431.81033273101514</v>
      </c>
    </row>
    <row r="3454" spans="2:13" ht="75">
      <c r="B3454" s="921" t="s">
        <v>988</v>
      </c>
      <c r="C3454" s="921" t="s">
        <v>985</v>
      </c>
      <c r="D3454" s="922" t="s">
        <v>986</v>
      </c>
      <c r="E3454" s="936">
        <v>1</v>
      </c>
      <c r="F3454" s="947">
        <v>44927</v>
      </c>
      <c r="G3454" s="923">
        <v>79.964876431669467</v>
      </c>
      <c r="H3454" s="929">
        <v>8.3333333333333332E-3</v>
      </c>
      <c r="I3454" s="929">
        <v>0.05</v>
      </c>
      <c r="J3454" s="923">
        <v>75.966632610085995</v>
      </c>
      <c r="K3454" s="922">
        <v>1</v>
      </c>
      <c r="L3454" s="923">
        <v>75.966632610085995</v>
      </c>
      <c r="M3454" s="923">
        <f t="shared" si="53"/>
        <v>7.9964876431669474</v>
      </c>
    </row>
    <row r="3455" spans="2:13" ht="75">
      <c r="B3455" s="921" t="s">
        <v>988</v>
      </c>
      <c r="C3455" s="921" t="s">
        <v>985</v>
      </c>
      <c r="D3455" s="922" t="s">
        <v>986</v>
      </c>
      <c r="E3455" s="936">
        <v>1</v>
      </c>
      <c r="F3455" s="947">
        <v>44927</v>
      </c>
      <c r="G3455" s="923">
        <v>239.8946292950084</v>
      </c>
      <c r="H3455" s="929">
        <v>8.3333333333333332E-3</v>
      </c>
      <c r="I3455" s="929">
        <v>0.05</v>
      </c>
      <c r="J3455" s="923">
        <v>227.89989783025797</v>
      </c>
      <c r="K3455" s="922">
        <v>1</v>
      </c>
      <c r="L3455" s="923">
        <v>227.89989783025797</v>
      </c>
      <c r="M3455" s="923">
        <f t="shared" si="53"/>
        <v>23.989462929500842</v>
      </c>
    </row>
    <row r="3456" spans="2:13" ht="75">
      <c r="B3456" s="921" t="s">
        <v>988</v>
      </c>
      <c r="C3456" s="921" t="s">
        <v>985</v>
      </c>
      <c r="D3456" s="922" t="s">
        <v>986</v>
      </c>
      <c r="E3456" s="936">
        <v>1</v>
      </c>
      <c r="F3456" s="947">
        <v>44927</v>
      </c>
      <c r="G3456" s="923">
        <v>399.82438215834736</v>
      </c>
      <c r="H3456" s="929">
        <v>8.3333333333333332E-3</v>
      </c>
      <c r="I3456" s="929">
        <v>0.05</v>
      </c>
      <c r="J3456" s="923">
        <v>379.83316305043002</v>
      </c>
      <c r="K3456" s="922">
        <v>1</v>
      </c>
      <c r="L3456" s="923">
        <v>379.83316305043002</v>
      </c>
      <c r="M3456" s="923">
        <f t="shared" si="53"/>
        <v>39.98243821583474</v>
      </c>
    </row>
    <row r="3457" spans="2:13" ht="75">
      <c r="B3457" s="921" t="s">
        <v>987</v>
      </c>
      <c r="C3457" s="921" t="s">
        <v>985</v>
      </c>
      <c r="D3457" s="922" t="s">
        <v>986</v>
      </c>
      <c r="E3457" s="936">
        <v>1</v>
      </c>
      <c r="F3457" s="947">
        <v>44926</v>
      </c>
      <c r="G3457" s="923">
        <v>2970.1922425939006</v>
      </c>
      <c r="H3457" s="929">
        <v>8.3333333333333332E-3</v>
      </c>
      <c r="I3457" s="929">
        <v>0.05</v>
      </c>
      <c r="J3457" s="923">
        <v>2821.6826304642054</v>
      </c>
      <c r="K3457" s="922">
        <v>1</v>
      </c>
      <c r="L3457" s="923">
        <v>2821.6826304642054</v>
      </c>
      <c r="M3457" s="923">
        <f t="shared" si="53"/>
        <v>297.01922425939006</v>
      </c>
    </row>
    <row r="3458" spans="2:13" ht="75">
      <c r="B3458" s="921" t="s">
        <v>988</v>
      </c>
      <c r="C3458" s="921" t="s">
        <v>985</v>
      </c>
      <c r="D3458" s="922" t="s">
        <v>986</v>
      </c>
      <c r="E3458" s="936">
        <v>1</v>
      </c>
      <c r="F3458" s="947">
        <v>44926</v>
      </c>
      <c r="G3458" s="923">
        <v>799.64876431669472</v>
      </c>
      <c r="H3458" s="929">
        <v>8.3333333333333332E-3</v>
      </c>
      <c r="I3458" s="929">
        <v>0.05</v>
      </c>
      <c r="J3458" s="923">
        <v>759.66632610086003</v>
      </c>
      <c r="K3458" s="922">
        <v>1</v>
      </c>
      <c r="L3458" s="923">
        <v>759.66632610086003</v>
      </c>
      <c r="M3458" s="923">
        <f t="shared" si="53"/>
        <v>79.964876431669481</v>
      </c>
    </row>
    <row r="3459" spans="2:13" ht="75">
      <c r="B3459" s="921" t="s">
        <v>988</v>
      </c>
      <c r="C3459" s="921" t="s">
        <v>985</v>
      </c>
      <c r="D3459" s="922" t="s">
        <v>986</v>
      </c>
      <c r="E3459" s="936">
        <v>1</v>
      </c>
      <c r="F3459" s="947">
        <v>44926</v>
      </c>
      <c r="G3459" s="923">
        <v>799.64876431669472</v>
      </c>
      <c r="H3459" s="929">
        <v>8.3333333333333332E-3</v>
      </c>
      <c r="I3459" s="929">
        <v>0.05</v>
      </c>
      <c r="J3459" s="923">
        <v>759.66632610086003</v>
      </c>
      <c r="K3459" s="922">
        <v>1</v>
      </c>
      <c r="L3459" s="923">
        <v>759.66632610086003</v>
      </c>
      <c r="M3459" s="923">
        <f t="shared" si="53"/>
        <v>79.964876431669481</v>
      </c>
    </row>
    <row r="3460" spans="2:13" ht="75">
      <c r="B3460" s="921" t="s">
        <v>988</v>
      </c>
      <c r="C3460" s="921" t="s">
        <v>985</v>
      </c>
      <c r="D3460" s="922" t="s">
        <v>986</v>
      </c>
      <c r="E3460" s="936">
        <v>1</v>
      </c>
      <c r="F3460" s="947">
        <v>44926</v>
      </c>
      <c r="G3460" s="923">
        <v>239.8946292950084</v>
      </c>
      <c r="H3460" s="929">
        <v>8.3333333333333332E-3</v>
      </c>
      <c r="I3460" s="929">
        <v>0.05</v>
      </c>
      <c r="J3460" s="923">
        <v>227.89989783025797</v>
      </c>
      <c r="K3460" s="922">
        <v>1</v>
      </c>
      <c r="L3460" s="923">
        <v>227.89989783025797</v>
      </c>
      <c r="M3460" s="923">
        <f t="shared" si="53"/>
        <v>23.989462929500842</v>
      </c>
    </row>
    <row r="3461" spans="2:13" ht="75">
      <c r="B3461" s="921" t="s">
        <v>987</v>
      </c>
      <c r="C3461" s="921" t="s">
        <v>985</v>
      </c>
      <c r="D3461" s="922" t="s">
        <v>986</v>
      </c>
      <c r="E3461" s="936">
        <v>1</v>
      </c>
      <c r="F3461" s="947">
        <v>44926</v>
      </c>
      <c r="G3461" s="923">
        <v>2970.1922425939006</v>
      </c>
      <c r="H3461" s="929">
        <v>8.3333333333333332E-3</v>
      </c>
      <c r="I3461" s="929">
        <v>0.05</v>
      </c>
      <c r="J3461" s="923">
        <v>2821.6826304642054</v>
      </c>
      <c r="K3461" s="922">
        <v>1</v>
      </c>
      <c r="L3461" s="923">
        <v>2821.6826304642054</v>
      </c>
      <c r="M3461" s="923">
        <f t="shared" si="53"/>
        <v>297.01922425939006</v>
      </c>
    </row>
    <row r="3462" spans="2:13" ht="75">
      <c r="B3462" s="921" t="s">
        <v>987</v>
      </c>
      <c r="C3462" s="921" t="s">
        <v>985</v>
      </c>
      <c r="D3462" s="922" t="s">
        <v>986</v>
      </c>
      <c r="E3462" s="936">
        <v>1</v>
      </c>
      <c r="F3462" s="947">
        <v>44926</v>
      </c>
      <c r="G3462" s="923">
        <v>2970.1922425939006</v>
      </c>
      <c r="H3462" s="929">
        <v>8.3333333333333332E-3</v>
      </c>
      <c r="I3462" s="929">
        <v>0.05</v>
      </c>
      <c r="J3462" s="923">
        <v>2821.6826304642054</v>
      </c>
      <c r="K3462" s="922">
        <v>1</v>
      </c>
      <c r="L3462" s="923">
        <v>2821.6826304642054</v>
      </c>
      <c r="M3462" s="923">
        <f t="shared" si="53"/>
        <v>297.01922425939006</v>
      </c>
    </row>
    <row r="3463" spans="2:13" ht="75">
      <c r="B3463" s="921" t="s">
        <v>988</v>
      </c>
      <c r="C3463" s="921" t="s">
        <v>985</v>
      </c>
      <c r="D3463" s="922" t="s">
        <v>986</v>
      </c>
      <c r="E3463" s="936">
        <v>1</v>
      </c>
      <c r="F3463" s="947">
        <v>44926</v>
      </c>
      <c r="G3463" s="923">
        <v>79.964876431669467</v>
      </c>
      <c r="H3463" s="929">
        <v>8.3333333333333332E-3</v>
      </c>
      <c r="I3463" s="929">
        <v>0.05</v>
      </c>
      <c r="J3463" s="923">
        <v>75.966632610085995</v>
      </c>
      <c r="K3463" s="922">
        <v>1</v>
      </c>
      <c r="L3463" s="923">
        <v>75.966632610085995</v>
      </c>
      <c r="M3463" s="923">
        <f t="shared" si="53"/>
        <v>7.9964876431669474</v>
      </c>
    </row>
    <row r="3464" spans="2:13" ht="75">
      <c r="B3464" s="921" t="s">
        <v>988</v>
      </c>
      <c r="C3464" s="921" t="s">
        <v>985</v>
      </c>
      <c r="D3464" s="922" t="s">
        <v>986</v>
      </c>
      <c r="E3464" s="936">
        <v>1</v>
      </c>
      <c r="F3464" s="947">
        <v>44926</v>
      </c>
      <c r="G3464" s="923">
        <v>15353.256274880538</v>
      </c>
      <c r="H3464" s="929">
        <v>8.3333333333333332E-3</v>
      </c>
      <c r="I3464" s="929">
        <v>0.05</v>
      </c>
      <c r="J3464" s="923">
        <v>14585.59346113651</v>
      </c>
      <c r="K3464" s="922">
        <v>1</v>
      </c>
      <c r="L3464" s="923">
        <v>14585.59346113651</v>
      </c>
      <c r="M3464" s="923">
        <f t="shared" si="53"/>
        <v>1535.3256274880539</v>
      </c>
    </row>
    <row r="3465" spans="2:13" ht="75">
      <c r="B3465" s="921" t="s">
        <v>988</v>
      </c>
      <c r="C3465" s="921" t="s">
        <v>985</v>
      </c>
      <c r="D3465" s="922" t="s">
        <v>986</v>
      </c>
      <c r="E3465" s="936">
        <v>1</v>
      </c>
      <c r="F3465" s="947">
        <v>44926</v>
      </c>
      <c r="G3465" s="923">
        <v>12394.555846908768</v>
      </c>
      <c r="H3465" s="929">
        <v>8.3333333333333332E-3</v>
      </c>
      <c r="I3465" s="929">
        <v>0.05</v>
      </c>
      <c r="J3465" s="923">
        <v>11774.82805456333</v>
      </c>
      <c r="K3465" s="922">
        <v>1</v>
      </c>
      <c r="L3465" s="923">
        <v>11774.82805456333</v>
      </c>
      <c r="M3465" s="923">
        <f t="shared" si="53"/>
        <v>1239.455584690877</v>
      </c>
    </row>
    <row r="3466" spans="2:13" ht="75">
      <c r="B3466" s="921" t="s">
        <v>988</v>
      </c>
      <c r="C3466" s="921" t="s">
        <v>985</v>
      </c>
      <c r="D3466" s="922" t="s">
        <v>986</v>
      </c>
      <c r="E3466" s="936">
        <v>1</v>
      </c>
      <c r="F3466" s="947">
        <v>44926</v>
      </c>
      <c r="G3466" s="923">
        <v>34544.826618481209</v>
      </c>
      <c r="H3466" s="929">
        <v>8.3333333333333332E-3</v>
      </c>
      <c r="I3466" s="929">
        <v>0.05</v>
      </c>
      <c r="J3466" s="923">
        <v>32817.585287557151</v>
      </c>
      <c r="K3466" s="922">
        <v>1</v>
      </c>
      <c r="L3466" s="923">
        <v>32817.585287557151</v>
      </c>
      <c r="M3466" s="923">
        <f t="shared" si="53"/>
        <v>3454.4826618481211</v>
      </c>
    </row>
    <row r="3467" spans="2:13" ht="75">
      <c r="B3467" s="921" t="s">
        <v>988</v>
      </c>
      <c r="C3467" s="921" t="s">
        <v>985</v>
      </c>
      <c r="D3467" s="922" t="s">
        <v>986</v>
      </c>
      <c r="E3467" s="936">
        <v>1</v>
      </c>
      <c r="F3467" s="947">
        <v>44926</v>
      </c>
      <c r="G3467" s="923">
        <v>79.964876431669467</v>
      </c>
      <c r="H3467" s="929">
        <v>8.3333333333333332E-3</v>
      </c>
      <c r="I3467" s="929">
        <v>0.05</v>
      </c>
      <c r="J3467" s="923">
        <v>75.966632610085995</v>
      </c>
      <c r="K3467" s="922">
        <v>1</v>
      </c>
      <c r="L3467" s="923">
        <v>75.966632610085995</v>
      </c>
      <c r="M3467" s="923">
        <f t="shared" ref="M3467:M3530" si="54">IF(L3467=0,"",IF(I3467=100%,0,(H3467*12)*(G3467*E3467*K3467)))</f>
        <v>7.9964876431669474</v>
      </c>
    </row>
    <row r="3468" spans="2:13" ht="75">
      <c r="B3468" s="921" t="s">
        <v>988</v>
      </c>
      <c r="C3468" s="921" t="s">
        <v>985</v>
      </c>
      <c r="D3468" s="922" t="s">
        <v>986</v>
      </c>
      <c r="E3468" s="936">
        <v>1</v>
      </c>
      <c r="F3468" s="947">
        <v>44926</v>
      </c>
      <c r="G3468" s="923">
        <v>3358.5248101301177</v>
      </c>
      <c r="H3468" s="929">
        <v>8.3333333333333332E-3</v>
      </c>
      <c r="I3468" s="929">
        <v>0.05</v>
      </c>
      <c r="J3468" s="923">
        <v>3190.5985696236116</v>
      </c>
      <c r="K3468" s="922">
        <v>1</v>
      </c>
      <c r="L3468" s="923">
        <v>3190.5985696236116</v>
      </c>
      <c r="M3468" s="923">
        <f t="shared" si="54"/>
        <v>335.85248101301181</v>
      </c>
    </row>
    <row r="3469" spans="2:13" ht="75">
      <c r="B3469" s="921" t="s">
        <v>988</v>
      </c>
      <c r="C3469" s="921" t="s">
        <v>985</v>
      </c>
      <c r="D3469" s="922" t="s">
        <v>986</v>
      </c>
      <c r="E3469" s="936">
        <v>1</v>
      </c>
      <c r="F3469" s="947">
        <v>44926</v>
      </c>
      <c r="G3469" s="923">
        <v>2079.0867872234062</v>
      </c>
      <c r="H3469" s="929">
        <v>8.3333333333333332E-3</v>
      </c>
      <c r="I3469" s="929">
        <v>0.05</v>
      </c>
      <c r="J3469" s="923">
        <v>1975.1324478622359</v>
      </c>
      <c r="K3469" s="922">
        <v>1</v>
      </c>
      <c r="L3469" s="923">
        <v>1975.1324478622359</v>
      </c>
      <c r="M3469" s="923">
        <f t="shared" si="54"/>
        <v>207.90867872234062</v>
      </c>
    </row>
    <row r="3470" spans="2:13" ht="75">
      <c r="B3470" s="921" t="s">
        <v>988</v>
      </c>
      <c r="C3470" s="921" t="s">
        <v>985</v>
      </c>
      <c r="D3470" s="922" t="s">
        <v>986</v>
      </c>
      <c r="E3470" s="936">
        <v>1</v>
      </c>
      <c r="F3470" s="947">
        <v>44926</v>
      </c>
      <c r="G3470" s="923">
        <v>1599.2975286333894</v>
      </c>
      <c r="H3470" s="929">
        <v>8.3333333333333332E-3</v>
      </c>
      <c r="I3470" s="929">
        <v>0.05</v>
      </c>
      <c r="J3470" s="923">
        <v>1519.3326522017201</v>
      </c>
      <c r="K3470" s="922">
        <v>1</v>
      </c>
      <c r="L3470" s="923">
        <v>1519.3326522017201</v>
      </c>
      <c r="M3470" s="923">
        <f t="shared" si="54"/>
        <v>159.92975286333896</v>
      </c>
    </row>
    <row r="3471" spans="2:13" ht="75">
      <c r="B3471" s="921" t="s">
        <v>987</v>
      </c>
      <c r="C3471" s="921" t="s">
        <v>985</v>
      </c>
      <c r="D3471" s="922" t="s">
        <v>986</v>
      </c>
      <c r="E3471" s="936">
        <v>1</v>
      </c>
      <c r="F3471" s="947">
        <v>44926</v>
      </c>
      <c r="G3471" s="923">
        <v>1485.0961212969503</v>
      </c>
      <c r="H3471" s="929">
        <v>8.3333333333333332E-3</v>
      </c>
      <c r="I3471" s="929">
        <v>0.05</v>
      </c>
      <c r="J3471" s="923">
        <v>1410.8413152321027</v>
      </c>
      <c r="K3471" s="922">
        <v>1</v>
      </c>
      <c r="L3471" s="923">
        <v>1410.8413152321027</v>
      </c>
      <c r="M3471" s="923">
        <f t="shared" si="54"/>
        <v>148.50961212969503</v>
      </c>
    </row>
    <row r="3472" spans="2:13" ht="75">
      <c r="B3472" s="921" t="s">
        <v>988</v>
      </c>
      <c r="C3472" s="921" t="s">
        <v>985</v>
      </c>
      <c r="D3472" s="922" t="s">
        <v>986</v>
      </c>
      <c r="E3472" s="936">
        <v>1</v>
      </c>
      <c r="F3472" s="947">
        <v>44926</v>
      </c>
      <c r="G3472" s="923">
        <v>20790.867872234063</v>
      </c>
      <c r="H3472" s="929">
        <v>8.3333333333333332E-3</v>
      </c>
      <c r="I3472" s="929">
        <v>0.05</v>
      </c>
      <c r="J3472" s="923">
        <v>19751.324478622359</v>
      </c>
      <c r="K3472" s="922">
        <v>1</v>
      </c>
      <c r="L3472" s="923">
        <v>19751.324478622359</v>
      </c>
      <c r="M3472" s="923">
        <f t="shared" si="54"/>
        <v>2079.0867872234062</v>
      </c>
    </row>
    <row r="3473" spans="2:13" ht="75">
      <c r="B3473" s="921" t="s">
        <v>988</v>
      </c>
      <c r="C3473" s="921" t="s">
        <v>985</v>
      </c>
      <c r="D3473" s="922" t="s">
        <v>986</v>
      </c>
      <c r="E3473" s="936">
        <v>1</v>
      </c>
      <c r="F3473" s="947">
        <v>44926</v>
      </c>
      <c r="G3473" s="923">
        <v>19751.324478622359</v>
      </c>
      <c r="H3473" s="929">
        <v>8.3333333333333332E-3</v>
      </c>
      <c r="I3473" s="929">
        <v>0.05</v>
      </c>
      <c r="J3473" s="923">
        <v>18763.758254691242</v>
      </c>
      <c r="K3473" s="922">
        <v>1</v>
      </c>
      <c r="L3473" s="923">
        <v>18763.758254691242</v>
      </c>
      <c r="M3473" s="923">
        <f t="shared" si="54"/>
        <v>1975.1324478622359</v>
      </c>
    </row>
    <row r="3474" spans="2:13" ht="75">
      <c r="B3474" s="921" t="s">
        <v>988</v>
      </c>
      <c r="C3474" s="921" t="s">
        <v>985</v>
      </c>
      <c r="D3474" s="922" t="s">
        <v>986</v>
      </c>
      <c r="E3474" s="936">
        <v>1</v>
      </c>
      <c r="F3474" s="947">
        <v>44926</v>
      </c>
      <c r="G3474" s="923">
        <v>7036.9091259869128</v>
      </c>
      <c r="H3474" s="929">
        <v>8.3333333333333332E-3</v>
      </c>
      <c r="I3474" s="929">
        <v>0.05</v>
      </c>
      <c r="J3474" s="923">
        <v>6685.0636696875672</v>
      </c>
      <c r="K3474" s="922">
        <v>1</v>
      </c>
      <c r="L3474" s="923">
        <v>6685.0636696875672</v>
      </c>
      <c r="M3474" s="923">
        <f t="shared" si="54"/>
        <v>703.69091259869128</v>
      </c>
    </row>
    <row r="3475" spans="2:13" ht="75">
      <c r="B3475" s="921" t="s">
        <v>987</v>
      </c>
      <c r="C3475" s="921" t="s">
        <v>985</v>
      </c>
      <c r="D3475" s="922" t="s">
        <v>986</v>
      </c>
      <c r="E3475" s="936">
        <v>1</v>
      </c>
      <c r="F3475" s="947">
        <v>44926</v>
      </c>
      <c r="G3475" s="923">
        <v>1485.0961212969503</v>
      </c>
      <c r="H3475" s="929">
        <v>8.3333333333333332E-3</v>
      </c>
      <c r="I3475" s="929">
        <v>0.05</v>
      </c>
      <c r="J3475" s="923">
        <v>1410.8413152321027</v>
      </c>
      <c r="K3475" s="922">
        <v>1</v>
      </c>
      <c r="L3475" s="923">
        <v>1410.8413152321027</v>
      </c>
      <c r="M3475" s="923">
        <f t="shared" si="54"/>
        <v>148.50961212969503</v>
      </c>
    </row>
    <row r="3476" spans="2:13" ht="75">
      <c r="B3476" s="921" t="s">
        <v>989</v>
      </c>
      <c r="C3476" s="921" t="s">
        <v>985</v>
      </c>
      <c r="D3476" s="922" t="s">
        <v>986</v>
      </c>
      <c r="E3476" s="936">
        <v>1</v>
      </c>
      <c r="F3476" s="947">
        <v>44926</v>
      </c>
      <c r="G3476" s="923">
        <v>2559.1030101491242</v>
      </c>
      <c r="H3476" s="929">
        <v>8.3333333333333332E-3</v>
      </c>
      <c r="I3476" s="929">
        <v>0.05</v>
      </c>
      <c r="J3476" s="923">
        <v>2431.1478596416682</v>
      </c>
      <c r="K3476" s="922">
        <v>1</v>
      </c>
      <c r="L3476" s="923">
        <v>2431.1478596416682</v>
      </c>
      <c r="M3476" s="923">
        <f t="shared" si="54"/>
        <v>255.91030101491242</v>
      </c>
    </row>
    <row r="3477" spans="2:13" ht="75">
      <c r="B3477" s="921" t="s">
        <v>988</v>
      </c>
      <c r="C3477" s="921" t="s">
        <v>985</v>
      </c>
      <c r="D3477" s="922" t="s">
        <v>986</v>
      </c>
      <c r="E3477" s="936">
        <v>1</v>
      </c>
      <c r="F3477" s="947">
        <v>44926</v>
      </c>
      <c r="G3477" s="923">
        <v>159.92975286333893</v>
      </c>
      <c r="H3477" s="929">
        <v>8.3333333333333332E-3</v>
      </c>
      <c r="I3477" s="929">
        <v>0.05</v>
      </c>
      <c r="J3477" s="923">
        <v>151.93326522017199</v>
      </c>
      <c r="K3477" s="922">
        <v>1</v>
      </c>
      <c r="L3477" s="923">
        <v>151.93326522017199</v>
      </c>
      <c r="M3477" s="923">
        <f t="shared" si="54"/>
        <v>15.992975286333895</v>
      </c>
    </row>
    <row r="3478" spans="2:13" ht="75">
      <c r="B3478" s="921" t="s">
        <v>988</v>
      </c>
      <c r="C3478" s="921" t="s">
        <v>985</v>
      </c>
      <c r="D3478" s="922" t="s">
        <v>986</v>
      </c>
      <c r="E3478" s="936">
        <v>1</v>
      </c>
      <c r="F3478" s="947">
        <v>44926</v>
      </c>
      <c r="G3478" s="923">
        <v>1999.1219107917366</v>
      </c>
      <c r="H3478" s="929">
        <v>8.3333333333333332E-3</v>
      </c>
      <c r="I3478" s="929">
        <v>0.05</v>
      </c>
      <c r="J3478" s="923">
        <v>1899.1658152521497</v>
      </c>
      <c r="K3478" s="922">
        <v>1</v>
      </c>
      <c r="L3478" s="923">
        <v>1899.1658152521497</v>
      </c>
      <c r="M3478" s="923">
        <f t="shared" si="54"/>
        <v>199.91219107917368</v>
      </c>
    </row>
    <row r="3479" spans="2:13" ht="75">
      <c r="B3479" s="921" t="s">
        <v>988</v>
      </c>
      <c r="C3479" s="921" t="s">
        <v>985</v>
      </c>
      <c r="D3479" s="922" t="s">
        <v>986</v>
      </c>
      <c r="E3479" s="936">
        <v>1</v>
      </c>
      <c r="F3479" s="947">
        <v>44926</v>
      </c>
      <c r="G3479" s="923">
        <v>79.964876431669467</v>
      </c>
      <c r="H3479" s="929">
        <v>8.3333333333333332E-3</v>
      </c>
      <c r="I3479" s="929">
        <v>0.05</v>
      </c>
      <c r="J3479" s="923">
        <v>75.966632610085995</v>
      </c>
      <c r="K3479" s="922">
        <v>1</v>
      </c>
      <c r="L3479" s="923">
        <v>75.966632610085995</v>
      </c>
      <c r="M3479" s="923">
        <f t="shared" si="54"/>
        <v>7.9964876431669474</v>
      </c>
    </row>
    <row r="3480" spans="2:13" ht="75">
      <c r="B3480" s="921" t="s">
        <v>987</v>
      </c>
      <c r="C3480" s="921" t="s">
        <v>985</v>
      </c>
      <c r="D3480" s="922" t="s">
        <v>986</v>
      </c>
      <c r="E3480" s="936">
        <v>1</v>
      </c>
      <c r="F3480" s="947">
        <v>44926</v>
      </c>
      <c r="G3480" s="923">
        <v>5940.3844851878011</v>
      </c>
      <c r="H3480" s="929">
        <v>8.3333333333333332E-3</v>
      </c>
      <c r="I3480" s="929">
        <v>0.05</v>
      </c>
      <c r="J3480" s="923">
        <v>5643.3652609284109</v>
      </c>
      <c r="K3480" s="922">
        <v>1</v>
      </c>
      <c r="L3480" s="923">
        <v>5643.3652609284109</v>
      </c>
      <c r="M3480" s="923">
        <f t="shared" si="54"/>
        <v>594.03844851878011</v>
      </c>
    </row>
    <row r="3481" spans="2:13" ht="75">
      <c r="B3481" s="921" t="s">
        <v>999</v>
      </c>
      <c r="C3481" s="921" t="s">
        <v>985</v>
      </c>
      <c r="D3481" s="922" t="s">
        <v>994</v>
      </c>
      <c r="E3481" s="936">
        <v>0</v>
      </c>
      <c r="F3481" s="947">
        <v>44926</v>
      </c>
      <c r="G3481" s="923">
        <v>163.10857142857142</v>
      </c>
      <c r="H3481" s="929">
        <v>8.3333333333333332E-3</v>
      </c>
      <c r="I3481" s="929">
        <v>0.05</v>
      </c>
      <c r="J3481" s="923">
        <v>154.95314285714286</v>
      </c>
      <c r="K3481" s="922">
        <v>1</v>
      </c>
      <c r="L3481" s="923">
        <v>0</v>
      </c>
      <c r="M3481" s="923" t="str">
        <f t="shared" si="54"/>
        <v/>
      </c>
    </row>
    <row r="3482" spans="2:13" ht="75">
      <c r="B3482" s="921" t="s">
        <v>992</v>
      </c>
      <c r="C3482" s="921" t="s">
        <v>985</v>
      </c>
      <c r="D3482" s="922" t="s">
        <v>986</v>
      </c>
      <c r="E3482" s="936">
        <v>1</v>
      </c>
      <c r="F3482" s="947">
        <v>44926</v>
      </c>
      <c r="G3482" s="923">
        <v>2221.5984914920018</v>
      </c>
      <c r="H3482" s="929">
        <v>8.3333333333333332E-3</v>
      </c>
      <c r="I3482" s="929">
        <v>0.05</v>
      </c>
      <c r="J3482" s="923">
        <v>2110.5185669174016</v>
      </c>
      <c r="K3482" s="922">
        <v>1</v>
      </c>
      <c r="L3482" s="923">
        <v>2110.5185669174016</v>
      </c>
      <c r="M3482" s="923">
        <f t="shared" si="54"/>
        <v>222.1598491492002</v>
      </c>
    </row>
    <row r="3483" spans="2:13" ht="75">
      <c r="B3483" s="921" t="s">
        <v>988</v>
      </c>
      <c r="C3483" s="921" t="s">
        <v>985</v>
      </c>
      <c r="D3483" s="922" t="s">
        <v>986</v>
      </c>
      <c r="E3483" s="936">
        <v>1</v>
      </c>
      <c r="F3483" s="947">
        <v>44926</v>
      </c>
      <c r="G3483" s="923">
        <v>399.82438215834736</v>
      </c>
      <c r="H3483" s="929">
        <v>8.3333333333333332E-3</v>
      </c>
      <c r="I3483" s="929">
        <v>0.05</v>
      </c>
      <c r="J3483" s="923">
        <v>379.83316305043002</v>
      </c>
      <c r="K3483" s="922">
        <v>1</v>
      </c>
      <c r="L3483" s="923">
        <v>379.83316305043002</v>
      </c>
      <c r="M3483" s="923">
        <f t="shared" si="54"/>
        <v>39.98243821583474</v>
      </c>
    </row>
    <row r="3484" spans="2:13" ht="75">
      <c r="B3484" s="921" t="s">
        <v>988</v>
      </c>
      <c r="C3484" s="921" t="s">
        <v>985</v>
      </c>
      <c r="D3484" s="922" t="s">
        <v>986</v>
      </c>
      <c r="E3484" s="936">
        <v>1</v>
      </c>
      <c r="F3484" s="947">
        <v>44926</v>
      </c>
      <c r="G3484" s="923">
        <v>399.82438215834736</v>
      </c>
      <c r="H3484" s="929">
        <v>8.3333333333333332E-3</v>
      </c>
      <c r="I3484" s="929">
        <v>0.05</v>
      </c>
      <c r="J3484" s="923">
        <v>379.83316305043002</v>
      </c>
      <c r="K3484" s="922">
        <v>1</v>
      </c>
      <c r="L3484" s="923">
        <v>379.83316305043002</v>
      </c>
      <c r="M3484" s="923">
        <f t="shared" si="54"/>
        <v>39.98243821583474</v>
      </c>
    </row>
    <row r="3485" spans="2:13" ht="75">
      <c r="B3485" s="921" t="s">
        <v>988</v>
      </c>
      <c r="C3485" s="921" t="s">
        <v>985</v>
      </c>
      <c r="D3485" s="922" t="s">
        <v>986</v>
      </c>
      <c r="E3485" s="936">
        <v>1</v>
      </c>
      <c r="F3485" s="947">
        <v>44926</v>
      </c>
      <c r="G3485" s="923">
        <v>239.8946292950084</v>
      </c>
      <c r="H3485" s="929">
        <v>8.3333333333333332E-3</v>
      </c>
      <c r="I3485" s="929">
        <v>0.05</v>
      </c>
      <c r="J3485" s="923">
        <v>227.89989783025797</v>
      </c>
      <c r="K3485" s="922">
        <v>1</v>
      </c>
      <c r="L3485" s="923">
        <v>227.89989783025797</v>
      </c>
      <c r="M3485" s="923">
        <f t="shared" si="54"/>
        <v>23.989462929500842</v>
      </c>
    </row>
    <row r="3486" spans="2:13" ht="75">
      <c r="B3486" s="921" t="s">
        <v>984</v>
      </c>
      <c r="C3486" s="921" t="s">
        <v>985</v>
      </c>
      <c r="D3486" s="922" t="s">
        <v>986</v>
      </c>
      <c r="E3486" s="936">
        <v>1</v>
      </c>
      <c r="F3486" s="947">
        <v>44926</v>
      </c>
      <c r="G3486" s="923">
        <v>456.60349305277197</v>
      </c>
      <c r="H3486" s="929">
        <v>8.3333333333333332E-3</v>
      </c>
      <c r="I3486" s="929">
        <v>0.05</v>
      </c>
      <c r="J3486" s="923">
        <v>433.77331840013335</v>
      </c>
      <c r="K3486" s="922">
        <v>1</v>
      </c>
      <c r="L3486" s="923">
        <v>433.77331840013335</v>
      </c>
      <c r="M3486" s="923">
        <f t="shared" si="54"/>
        <v>45.660349305277201</v>
      </c>
    </row>
    <row r="3487" spans="2:13" ht="75">
      <c r="B3487" s="921" t="s">
        <v>987</v>
      </c>
      <c r="C3487" s="921" t="s">
        <v>985</v>
      </c>
      <c r="D3487" s="922" t="s">
        <v>986</v>
      </c>
      <c r="E3487" s="936">
        <v>1</v>
      </c>
      <c r="F3487" s="947">
        <v>44926</v>
      </c>
      <c r="G3487" s="923">
        <v>5940.3844851878011</v>
      </c>
      <c r="H3487" s="929">
        <v>8.3333333333333332E-3</v>
      </c>
      <c r="I3487" s="929">
        <v>0.05</v>
      </c>
      <c r="J3487" s="923">
        <v>5643.3652609284109</v>
      </c>
      <c r="K3487" s="922">
        <v>1</v>
      </c>
      <c r="L3487" s="923">
        <v>5643.3652609284109</v>
      </c>
      <c r="M3487" s="923">
        <f t="shared" si="54"/>
        <v>594.03844851878011</v>
      </c>
    </row>
    <row r="3488" spans="2:13" ht="75">
      <c r="B3488" s="921" t="s">
        <v>987</v>
      </c>
      <c r="C3488" s="921" t="s">
        <v>985</v>
      </c>
      <c r="D3488" s="922" t="s">
        <v>986</v>
      </c>
      <c r="E3488" s="936">
        <v>1</v>
      </c>
      <c r="F3488" s="947">
        <v>44926</v>
      </c>
      <c r="G3488" s="923">
        <v>2970.1922425939006</v>
      </c>
      <c r="H3488" s="929">
        <v>8.3333333333333332E-3</v>
      </c>
      <c r="I3488" s="929">
        <v>0.05</v>
      </c>
      <c r="J3488" s="923">
        <v>2821.6826304642054</v>
      </c>
      <c r="K3488" s="922">
        <v>1</v>
      </c>
      <c r="L3488" s="923">
        <v>2821.6826304642054</v>
      </c>
      <c r="M3488" s="923">
        <f t="shared" si="54"/>
        <v>297.01922425939006</v>
      </c>
    </row>
    <row r="3489" spans="2:13" ht="75">
      <c r="B3489" s="921" t="s">
        <v>987</v>
      </c>
      <c r="C3489" s="921" t="s">
        <v>985</v>
      </c>
      <c r="D3489" s="922" t="s">
        <v>986</v>
      </c>
      <c r="E3489" s="936">
        <v>1</v>
      </c>
      <c r="F3489" s="947">
        <v>44926</v>
      </c>
      <c r="G3489" s="923">
        <v>13365.865091672553</v>
      </c>
      <c r="H3489" s="929">
        <v>8.3333333333333332E-3</v>
      </c>
      <c r="I3489" s="929">
        <v>0.05</v>
      </c>
      <c r="J3489" s="923">
        <v>12697.571837088924</v>
      </c>
      <c r="K3489" s="922">
        <v>1</v>
      </c>
      <c r="L3489" s="923">
        <v>12697.571837088924</v>
      </c>
      <c r="M3489" s="923">
        <f t="shared" si="54"/>
        <v>1336.5865091672554</v>
      </c>
    </row>
    <row r="3490" spans="2:13" ht="75">
      <c r="B3490" s="921" t="s">
        <v>989</v>
      </c>
      <c r="C3490" s="921" t="s">
        <v>985</v>
      </c>
      <c r="D3490" s="922" t="s">
        <v>986</v>
      </c>
      <c r="E3490" s="936">
        <v>1</v>
      </c>
      <c r="F3490" s="947">
        <v>44926</v>
      </c>
      <c r="G3490" s="923">
        <v>2559.1030101491242</v>
      </c>
      <c r="H3490" s="929">
        <v>8.3333333333333332E-3</v>
      </c>
      <c r="I3490" s="929">
        <v>0.05</v>
      </c>
      <c r="J3490" s="923">
        <v>2431.1478596416682</v>
      </c>
      <c r="K3490" s="922">
        <v>1</v>
      </c>
      <c r="L3490" s="923">
        <v>2431.1478596416682</v>
      </c>
      <c r="M3490" s="923">
        <f t="shared" si="54"/>
        <v>255.91030101491242</v>
      </c>
    </row>
    <row r="3491" spans="2:13" ht="75">
      <c r="B3491" s="921" t="s">
        <v>988</v>
      </c>
      <c r="C3491" s="921" t="s">
        <v>985</v>
      </c>
      <c r="D3491" s="922" t="s">
        <v>986</v>
      </c>
      <c r="E3491" s="936">
        <v>1</v>
      </c>
      <c r="F3491" s="947">
        <v>44926</v>
      </c>
      <c r="G3491" s="923">
        <v>12074.696341182089</v>
      </c>
      <c r="H3491" s="929">
        <v>8.3333333333333332E-3</v>
      </c>
      <c r="I3491" s="929">
        <v>0.05</v>
      </c>
      <c r="J3491" s="923">
        <v>11470.961524122984</v>
      </c>
      <c r="K3491" s="922">
        <v>1</v>
      </c>
      <c r="L3491" s="923">
        <v>11470.961524122984</v>
      </c>
      <c r="M3491" s="923">
        <f t="shared" si="54"/>
        <v>1207.4696341182089</v>
      </c>
    </row>
    <row r="3492" spans="2:13" ht="75">
      <c r="B3492" s="921" t="s">
        <v>988</v>
      </c>
      <c r="C3492" s="921" t="s">
        <v>985</v>
      </c>
      <c r="D3492" s="922" t="s">
        <v>986</v>
      </c>
      <c r="E3492" s="936">
        <v>1</v>
      </c>
      <c r="F3492" s="947">
        <v>44926</v>
      </c>
      <c r="G3492" s="923">
        <v>21350.622007255748</v>
      </c>
      <c r="H3492" s="929">
        <v>8.3333333333333332E-3</v>
      </c>
      <c r="I3492" s="929">
        <v>0.05</v>
      </c>
      <c r="J3492" s="923">
        <v>20283.090906892961</v>
      </c>
      <c r="K3492" s="922">
        <v>1</v>
      </c>
      <c r="L3492" s="923">
        <v>20283.090906892961</v>
      </c>
      <c r="M3492" s="923">
        <f t="shared" si="54"/>
        <v>2135.0622007255747</v>
      </c>
    </row>
    <row r="3493" spans="2:13" ht="75">
      <c r="B3493" s="921" t="s">
        <v>988</v>
      </c>
      <c r="C3493" s="921" t="s">
        <v>985</v>
      </c>
      <c r="D3493" s="922" t="s">
        <v>986</v>
      </c>
      <c r="E3493" s="936">
        <v>1</v>
      </c>
      <c r="F3493" s="947">
        <v>44926</v>
      </c>
      <c r="G3493" s="923">
        <v>34304.931989186203</v>
      </c>
      <c r="H3493" s="929">
        <v>8.3333333333333332E-3</v>
      </c>
      <c r="I3493" s="929">
        <v>0.05</v>
      </c>
      <c r="J3493" s="923">
        <v>32589.685389726892</v>
      </c>
      <c r="K3493" s="922">
        <v>1</v>
      </c>
      <c r="L3493" s="923">
        <v>32589.685389726892</v>
      </c>
      <c r="M3493" s="923">
        <f t="shared" si="54"/>
        <v>3430.4931989186207</v>
      </c>
    </row>
    <row r="3494" spans="2:13" ht="75">
      <c r="B3494" s="921" t="s">
        <v>996</v>
      </c>
      <c r="C3494" s="921" t="s">
        <v>985</v>
      </c>
      <c r="D3494" s="922" t="s">
        <v>994</v>
      </c>
      <c r="E3494" s="936">
        <v>0</v>
      </c>
      <c r="F3494" s="947">
        <v>44926</v>
      </c>
      <c r="G3494" s="923">
        <v>108.99719540229884</v>
      </c>
      <c r="H3494" s="929">
        <v>8.3333333333333332E-3</v>
      </c>
      <c r="I3494" s="929">
        <v>0.05</v>
      </c>
      <c r="J3494" s="923">
        <v>103.5473356321839</v>
      </c>
      <c r="K3494" s="922">
        <v>1</v>
      </c>
      <c r="L3494" s="923">
        <v>0</v>
      </c>
      <c r="M3494" s="923" t="str">
        <f t="shared" si="54"/>
        <v/>
      </c>
    </row>
    <row r="3495" spans="2:13" ht="75">
      <c r="B3495" s="921" t="s">
        <v>988</v>
      </c>
      <c r="C3495" s="921" t="s">
        <v>985</v>
      </c>
      <c r="D3495" s="922" t="s">
        <v>986</v>
      </c>
      <c r="E3495" s="936">
        <v>1</v>
      </c>
      <c r="F3495" s="947">
        <v>44926</v>
      </c>
      <c r="G3495" s="923">
        <v>159.92975286333893</v>
      </c>
      <c r="H3495" s="929">
        <v>8.3333333333333332E-3</v>
      </c>
      <c r="I3495" s="929">
        <v>0.05</v>
      </c>
      <c r="J3495" s="923">
        <v>151.93326522017199</v>
      </c>
      <c r="K3495" s="922">
        <v>1</v>
      </c>
      <c r="L3495" s="923">
        <v>151.93326522017199</v>
      </c>
      <c r="M3495" s="923">
        <f t="shared" si="54"/>
        <v>15.992975286333895</v>
      </c>
    </row>
    <row r="3496" spans="2:13" ht="75">
      <c r="B3496" s="921" t="s">
        <v>988</v>
      </c>
      <c r="C3496" s="921" t="s">
        <v>985</v>
      </c>
      <c r="D3496" s="922" t="s">
        <v>986</v>
      </c>
      <c r="E3496" s="936">
        <v>1</v>
      </c>
      <c r="F3496" s="947">
        <v>44926</v>
      </c>
      <c r="G3496" s="923">
        <v>1439.3677757700505</v>
      </c>
      <c r="H3496" s="929">
        <v>8.3333333333333332E-3</v>
      </c>
      <c r="I3496" s="929">
        <v>0.05</v>
      </c>
      <c r="J3496" s="923">
        <v>1367.3993869815479</v>
      </c>
      <c r="K3496" s="922">
        <v>1</v>
      </c>
      <c r="L3496" s="923">
        <v>1367.3993869815479</v>
      </c>
      <c r="M3496" s="923">
        <f t="shared" si="54"/>
        <v>143.93677757700505</v>
      </c>
    </row>
    <row r="3497" spans="2:13" ht="75">
      <c r="B3497" s="921" t="s">
        <v>988</v>
      </c>
      <c r="C3497" s="921" t="s">
        <v>985</v>
      </c>
      <c r="D3497" s="922" t="s">
        <v>986</v>
      </c>
      <c r="E3497" s="936">
        <v>1</v>
      </c>
      <c r="F3497" s="947">
        <v>44926</v>
      </c>
      <c r="G3497" s="923">
        <v>2318.9814165184143</v>
      </c>
      <c r="H3497" s="929">
        <v>8.3333333333333332E-3</v>
      </c>
      <c r="I3497" s="929">
        <v>0.05</v>
      </c>
      <c r="J3497" s="923">
        <v>2203.0323456924934</v>
      </c>
      <c r="K3497" s="922">
        <v>1</v>
      </c>
      <c r="L3497" s="923">
        <v>2203.0323456924934</v>
      </c>
      <c r="M3497" s="923">
        <f t="shared" si="54"/>
        <v>231.89814165184146</v>
      </c>
    </row>
    <row r="3498" spans="2:13" ht="75">
      <c r="B3498" s="921" t="s">
        <v>984</v>
      </c>
      <c r="C3498" s="921" t="s">
        <v>985</v>
      </c>
      <c r="D3498" s="922" t="s">
        <v>986</v>
      </c>
      <c r="E3498" s="936">
        <v>1</v>
      </c>
      <c r="F3498" s="947">
        <v>44926</v>
      </c>
      <c r="G3498" s="923">
        <v>913.20698610554393</v>
      </c>
      <c r="H3498" s="929">
        <v>8.3333333333333332E-3</v>
      </c>
      <c r="I3498" s="929">
        <v>0.05</v>
      </c>
      <c r="J3498" s="923">
        <v>867.5466368002667</v>
      </c>
      <c r="K3498" s="922">
        <v>1</v>
      </c>
      <c r="L3498" s="923">
        <v>867.5466368002667</v>
      </c>
      <c r="M3498" s="923">
        <f t="shared" si="54"/>
        <v>91.320698610554402</v>
      </c>
    </row>
    <row r="3499" spans="2:13" ht="75">
      <c r="B3499" s="921" t="s">
        <v>987</v>
      </c>
      <c r="C3499" s="921" t="s">
        <v>985</v>
      </c>
      <c r="D3499" s="922" t="s">
        <v>986</v>
      </c>
      <c r="E3499" s="936">
        <v>1</v>
      </c>
      <c r="F3499" s="947">
        <v>44926</v>
      </c>
      <c r="G3499" s="923">
        <v>1485.0961212969503</v>
      </c>
      <c r="H3499" s="929">
        <v>8.3333333333333332E-3</v>
      </c>
      <c r="I3499" s="929">
        <v>0.05</v>
      </c>
      <c r="J3499" s="923">
        <v>1410.8413152321027</v>
      </c>
      <c r="K3499" s="922">
        <v>1</v>
      </c>
      <c r="L3499" s="923">
        <v>1410.8413152321027</v>
      </c>
      <c r="M3499" s="923">
        <f t="shared" si="54"/>
        <v>148.50961212969503</v>
      </c>
    </row>
    <row r="3500" spans="2:13" ht="75">
      <c r="B3500" s="921" t="s">
        <v>988</v>
      </c>
      <c r="C3500" s="921" t="s">
        <v>985</v>
      </c>
      <c r="D3500" s="922" t="s">
        <v>986</v>
      </c>
      <c r="E3500" s="936">
        <v>1</v>
      </c>
      <c r="F3500" s="947">
        <v>44926</v>
      </c>
      <c r="G3500" s="923">
        <v>79.964876431669467</v>
      </c>
      <c r="H3500" s="929">
        <v>8.3333333333333332E-3</v>
      </c>
      <c r="I3500" s="929">
        <v>0.05</v>
      </c>
      <c r="J3500" s="923">
        <v>75.966632610085995</v>
      </c>
      <c r="K3500" s="922">
        <v>1</v>
      </c>
      <c r="L3500" s="923">
        <v>75.966632610085995</v>
      </c>
      <c r="M3500" s="923">
        <f t="shared" si="54"/>
        <v>7.9964876431669474</v>
      </c>
    </row>
    <row r="3501" spans="2:13" ht="75">
      <c r="B3501" s="921" t="s">
        <v>988</v>
      </c>
      <c r="C3501" s="921" t="s">
        <v>985</v>
      </c>
      <c r="D3501" s="922" t="s">
        <v>986</v>
      </c>
      <c r="E3501" s="936">
        <v>1</v>
      </c>
      <c r="F3501" s="947">
        <v>44926</v>
      </c>
      <c r="G3501" s="923">
        <v>6797.0144966919042</v>
      </c>
      <c r="H3501" s="929">
        <v>8.3333333333333332E-3</v>
      </c>
      <c r="I3501" s="929">
        <v>0.05</v>
      </c>
      <c r="J3501" s="923">
        <v>6457.1637718573093</v>
      </c>
      <c r="K3501" s="922">
        <v>1</v>
      </c>
      <c r="L3501" s="923">
        <v>6457.1637718573093</v>
      </c>
      <c r="M3501" s="923">
        <f t="shared" si="54"/>
        <v>679.70144966919042</v>
      </c>
    </row>
    <row r="3502" spans="2:13" ht="75">
      <c r="B3502" s="921" t="s">
        <v>988</v>
      </c>
      <c r="C3502" s="921" t="s">
        <v>985</v>
      </c>
      <c r="D3502" s="922" t="s">
        <v>986</v>
      </c>
      <c r="E3502" s="936">
        <v>1</v>
      </c>
      <c r="F3502" s="947">
        <v>44926</v>
      </c>
      <c r="G3502" s="923">
        <v>12554.485599772106</v>
      </c>
      <c r="H3502" s="929">
        <v>8.3333333333333332E-3</v>
      </c>
      <c r="I3502" s="929">
        <v>0.05</v>
      </c>
      <c r="J3502" s="923">
        <v>11926.761319783502</v>
      </c>
      <c r="K3502" s="922">
        <v>1</v>
      </c>
      <c r="L3502" s="923">
        <v>11926.761319783502</v>
      </c>
      <c r="M3502" s="923">
        <f t="shared" si="54"/>
        <v>1255.4485599772106</v>
      </c>
    </row>
    <row r="3503" spans="2:13" ht="75">
      <c r="B3503" s="921" t="s">
        <v>988</v>
      </c>
      <c r="C3503" s="921" t="s">
        <v>985</v>
      </c>
      <c r="D3503" s="922" t="s">
        <v>986</v>
      </c>
      <c r="E3503" s="936">
        <v>1</v>
      </c>
      <c r="F3503" s="947">
        <v>44926</v>
      </c>
      <c r="G3503" s="923">
        <v>7196.8388788502516</v>
      </c>
      <c r="H3503" s="929">
        <v>8.3333333333333332E-3</v>
      </c>
      <c r="I3503" s="929">
        <v>0.05</v>
      </c>
      <c r="J3503" s="923">
        <v>6836.9969349077392</v>
      </c>
      <c r="K3503" s="922">
        <v>1</v>
      </c>
      <c r="L3503" s="923">
        <v>6836.9969349077392</v>
      </c>
      <c r="M3503" s="923">
        <f t="shared" si="54"/>
        <v>719.68388788502523</v>
      </c>
    </row>
    <row r="3504" spans="2:13" ht="75">
      <c r="B3504" s="921" t="s">
        <v>988</v>
      </c>
      <c r="C3504" s="921" t="s">
        <v>985</v>
      </c>
      <c r="D3504" s="922" t="s">
        <v>986</v>
      </c>
      <c r="E3504" s="936">
        <v>1</v>
      </c>
      <c r="F3504" s="947">
        <v>45078</v>
      </c>
      <c r="G3504" s="923">
        <v>319.85950572667787</v>
      </c>
      <c r="H3504" s="929">
        <v>8.3333333333333332E-3</v>
      </c>
      <c r="I3504" s="929">
        <v>8.3333333333333332E-3</v>
      </c>
      <c r="J3504" s="923">
        <v>317.19400984562219</v>
      </c>
      <c r="K3504" s="922">
        <v>1</v>
      </c>
      <c r="L3504" s="923">
        <v>317.19400984562219</v>
      </c>
      <c r="M3504" s="923">
        <f t="shared" si="54"/>
        <v>31.98595057266779</v>
      </c>
    </row>
    <row r="3505" spans="2:13" ht="75">
      <c r="B3505" s="921" t="s">
        <v>988</v>
      </c>
      <c r="C3505" s="921" t="s">
        <v>985</v>
      </c>
      <c r="D3505" s="922" t="s">
        <v>986</v>
      </c>
      <c r="E3505" s="936">
        <v>1</v>
      </c>
      <c r="F3505" s="947">
        <v>45078</v>
      </c>
      <c r="G3505" s="923">
        <v>399.82438215834736</v>
      </c>
      <c r="H3505" s="929">
        <v>8.3333333333333332E-3</v>
      </c>
      <c r="I3505" s="929">
        <v>8.3333333333333332E-3</v>
      </c>
      <c r="J3505" s="923">
        <v>396.49251230702782</v>
      </c>
      <c r="K3505" s="922">
        <v>1</v>
      </c>
      <c r="L3505" s="923">
        <v>396.49251230702782</v>
      </c>
      <c r="M3505" s="923">
        <f t="shared" si="54"/>
        <v>39.98243821583474</v>
      </c>
    </row>
    <row r="3506" spans="2:13" ht="75">
      <c r="B3506" s="921" t="s">
        <v>988</v>
      </c>
      <c r="C3506" s="921" t="s">
        <v>985</v>
      </c>
      <c r="D3506" s="922" t="s">
        <v>986</v>
      </c>
      <c r="E3506" s="936">
        <v>1</v>
      </c>
      <c r="F3506" s="947">
        <v>45078</v>
      </c>
      <c r="G3506" s="923">
        <v>319.85950572667787</v>
      </c>
      <c r="H3506" s="929">
        <v>8.3333333333333332E-3</v>
      </c>
      <c r="I3506" s="929">
        <v>8.3333333333333332E-3</v>
      </c>
      <c r="J3506" s="923">
        <v>317.19400984562219</v>
      </c>
      <c r="K3506" s="922">
        <v>1</v>
      </c>
      <c r="L3506" s="923">
        <v>317.19400984562219</v>
      </c>
      <c r="M3506" s="923">
        <f t="shared" si="54"/>
        <v>31.98595057266779</v>
      </c>
    </row>
    <row r="3507" spans="2:13" ht="75">
      <c r="B3507" s="921" t="s">
        <v>988</v>
      </c>
      <c r="C3507" s="921" t="s">
        <v>985</v>
      </c>
      <c r="D3507" s="922" t="s">
        <v>986</v>
      </c>
      <c r="E3507" s="936">
        <v>1</v>
      </c>
      <c r="F3507" s="947">
        <v>45078</v>
      </c>
      <c r="G3507" s="923">
        <v>719.68388788502523</v>
      </c>
      <c r="H3507" s="929">
        <v>8.3333333333333332E-3</v>
      </c>
      <c r="I3507" s="929">
        <v>8.3333333333333332E-3</v>
      </c>
      <c r="J3507" s="923">
        <v>713.68652215265001</v>
      </c>
      <c r="K3507" s="922">
        <v>1</v>
      </c>
      <c r="L3507" s="923">
        <v>713.68652215265001</v>
      </c>
      <c r="M3507" s="923">
        <f t="shared" si="54"/>
        <v>71.968388788502523</v>
      </c>
    </row>
    <row r="3508" spans="2:13" ht="75">
      <c r="B3508" s="921" t="s">
        <v>988</v>
      </c>
      <c r="C3508" s="921" t="s">
        <v>985</v>
      </c>
      <c r="D3508" s="922" t="s">
        <v>986</v>
      </c>
      <c r="E3508" s="936">
        <v>1</v>
      </c>
      <c r="F3508" s="947">
        <v>45078</v>
      </c>
      <c r="G3508" s="923">
        <v>319.85950572667787</v>
      </c>
      <c r="H3508" s="929">
        <v>8.3333333333333332E-3</v>
      </c>
      <c r="I3508" s="929">
        <v>8.3333333333333332E-3</v>
      </c>
      <c r="J3508" s="923">
        <v>317.19400984562219</v>
      </c>
      <c r="K3508" s="922">
        <v>1</v>
      </c>
      <c r="L3508" s="923">
        <v>317.19400984562219</v>
      </c>
      <c r="M3508" s="923">
        <f t="shared" si="54"/>
        <v>31.98595057266779</v>
      </c>
    </row>
    <row r="3509" spans="2:13" ht="75">
      <c r="B3509" s="921" t="s">
        <v>984</v>
      </c>
      <c r="C3509" s="921" t="s">
        <v>985</v>
      </c>
      <c r="D3509" s="922" t="s">
        <v>986</v>
      </c>
      <c r="E3509" s="936">
        <v>1</v>
      </c>
      <c r="F3509" s="947">
        <v>45078</v>
      </c>
      <c r="G3509" s="923">
        <v>456.60349305277197</v>
      </c>
      <c r="H3509" s="929">
        <v>8.3333333333333332E-3</v>
      </c>
      <c r="I3509" s="929">
        <v>8.3333333333333332E-3</v>
      </c>
      <c r="J3509" s="923">
        <v>452.79846394399885</v>
      </c>
      <c r="K3509" s="922">
        <v>1</v>
      </c>
      <c r="L3509" s="923">
        <v>452.79846394399885</v>
      </c>
      <c r="M3509" s="923">
        <f t="shared" si="54"/>
        <v>45.660349305277201</v>
      </c>
    </row>
    <row r="3510" spans="2:13" ht="75">
      <c r="B3510" s="921" t="s">
        <v>984</v>
      </c>
      <c r="C3510" s="921" t="s">
        <v>985</v>
      </c>
      <c r="D3510" s="922" t="s">
        <v>986</v>
      </c>
      <c r="E3510" s="936">
        <v>1</v>
      </c>
      <c r="F3510" s="947">
        <v>45078</v>
      </c>
      <c r="G3510" s="923">
        <v>456.60349305277197</v>
      </c>
      <c r="H3510" s="929">
        <v>8.3333333333333332E-3</v>
      </c>
      <c r="I3510" s="929">
        <v>8.3333333333333332E-3</v>
      </c>
      <c r="J3510" s="923">
        <v>452.79846394399885</v>
      </c>
      <c r="K3510" s="922">
        <v>1</v>
      </c>
      <c r="L3510" s="923">
        <v>452.79846394399885</v>
      </c>
      <c r="M3510" s="923">
        <f t="shared" si="54"/>
        <v>45.660349305277201</v>
      </c>
    </row>
    <row r="3511" spans="2:13" ht="75">
      <c r="B3511" s="921" t="s">
        <v>984</v>
      </c>
      <c r="C3511" s="921" t="s">
        <v>985</v>
      </c>
      <c r="D3511" s="922" t="s">
        <v>986</v>
      </c>
      <c r="E3511" s="936">
        <v>1</v>
      </c>
      <c r="F3511" s="947">
        <v>45078</v>
      </c>
      <c r="G3511" s="923">
        <v>1369.810479158316</v>
      </c>
      <c r="H3511" s="929">
        <v>8.3333333333333332E-3</v>
      </c>
      <c r="I3511" s="929">
        <v>8.3333333333333332E-3</v>
      </c>
      <c r="J3511" s="923">
        <v>1358.3953918319967</v>
      </c>
      <c r="K3511" s="922">
        <v>1</v>
      </c>
      <c r="L3511" s="923">
        <v>1358.3953918319967</v>
      </c>
      <c r="M3511" s="923">
        <f t="shared" si="54"/>
        <v>136.9810479158316</v>
      </c>
    </row>
    <row r="3512" spans="2:13" ht="75">
      <c r="B3512" s="921" t="s">
        <v>984</v>
      </c>
      <c r="C3512" s="921" t="s">
        <v>985</v>
      </c>
      <c r="D3512" s="922" t="s">
        <v>986</v>
      </c>
      <c r="E3512" s="936">
        <v>1</v>
      </c>
      <c r="F3512" s="947">
        <v>45078</v>
      </c>
      <c r="G3512" s="923">
        <v>456.60349305277197</v>
      </c>
      <c r="H3512" s="929">
        <v>8.3333333333333332E-3</v>
      </c>
      <c r="I3512" s="929">
        <v>8.3333333333333332E-3</v>
      </c>
      <c r="J3512" s="923">
        <v>452.79846394399885</v>
      </c>
      <c r="K3512" s="922">
        <v>1</v>
      </c>
      <c r="L3512" s="923">
        <v>452.79846394399885</v>
      </c>
      <c r="M3512" s="923">
        <f t="shared" si="54"/>
        <v>45.660349305277201</v>
      </c>
    </row>
    <row r="3513" spans="2:13" ht="75">
      <c r="B3513" s="921" t="s">
        <v>987</v>
      </c>
      <c r="C3513" s="921" t="s">
        <v>985</v>
      </c>
      <c r="D3513" s="922" t="s">
        <v>986</v>
      </c>
      <c r="E3513" s="936">
        <v>1</v>
      </c>
      <c r="F3513" s="947">
        <v>45078</v>
      </c>
      <c r="G3513" s="923">
        <v>11880.768970375602</v>
      </c>
      <c r="H3513" s="929">
        <v>8.3333333333333332E-3</v>
      </c>
      <c r="I3513" s="929">
        <v>8.3333333333333332E-3</v>
      </c>
      <c r="J3513" s="923">
        <v>11781.762562289139</v>
      </c>
      <c r="K3513" s="922">
        <v>1</v>
      </c>
      <c r="L3513" s="923">
        <v>11781.762562289139</v>
      </c>
      <c r="M3513" s="923">
        <f t="shared" si="54"/>
        <v>1188.0768970375602</v>
      </c>
    </row>
    <row r="3514" spans="2:13" ht="75">
      <c r="B3514" s="921" t="s">
        <v>987</v>
      </c>
      <c r="C3514" s="921" t="s">
        <v>985</v>
      </c>
      <c r="D3514" s="922" t="s">
        <v>986</v>
      </c>
      <c r="E3514" s="936">
        <v>1</v>
      </c>
      <c r="F3514" s="947">
        <v>45078</v>
      </c>
      <c r="G3514" s="923">
        <v>11880.768970375602</v>
      </c>
      <c r="H3514" s="929">
        <v>8.3333333333333332E-3</v>
      </c>
      <c r="I3514" s="929">
        <v>8.3333333333333332E-3</v>
      </c>
      <c r="J3514" s="923">
        <v>11781.762562289139</v>
      </c>
      <c r="K3514" s="922">
        <v>1</v>
      </c>
      <c r="L3514" s="923">
        <v>11781.762562289139</v>
      </c>
      <c r="M3514" s="923">
        <f t="shared" si="54"/>
        <v>1188.0768970375602</v>
      </c>
    </row>
    <row r="3515" spans="2:13" ht="75">
      <c r="B3515" s="921" t="s">
        <v>987</v>
      </c>
      <c r="C3515" s="921" t="s">
        <v>985</v>
      </c>
      <c r="D3515" s="922" t="s">
        <v>986</v>
      </c>
      <c r="E3515" s="936">
        <v>1</v>
      </c>
      <c r="F3515" s="947">
        <v>45078</v>
      </c>
      <c r="G3515" s="923">
        <v>5940.3844851878011</v>
      </c>
      <c r="H3515" s="929">
        <v>8.3333333333333332E-3</v>
      </c>
      <c r="I3515" s="929">
        <v>8.3333333333333332E-3</v>
      </c>
      <c r="J3515" s="923">
        <v>5890.8812811445696</v>
      </c>
      <c r="K3515" s="922">
        <v>1</v>
      </c>
      <c r="L3515" s="923">
        <v>5890.8812811445696</v>
      </c>
      <c r="M3515" s="923">
        <f t="shared" si="54"/>
        <v>594.03844851878011</v>
      </c>
    </row>
    <row r="3516" spans="2:13" ht="75">
      <c r="B3516" s="921" t="s">
        <v>987</v>
      </c>
      <c r="C3516" s="921" t="s">
        <v>985</v>
      </c>
      <c r="D3516" s="922" t="s">
        <v>986</v>
      </c>
      <c r="E3516" s="936">
        <v>1</v>
      </c>
      <c r="F3516" s="947">
        <v>45078</v>
      </c>
      <c r="G3516" s="923">
        <v>4455.2883638908506</v>
      </c>
      <c r="H3516" s="929">
        <v>8.3333333333333332E-3</v>
      </c>
      <c r="I3516" s="929">
        <v>8.3333333333333332E-3</v>
      </c>
      <c r="J3516" s="923">
        <v>4418.1609608584267</v>
      </c>
      <c r="K3516" s="922">
        <v>1</v>
      </c>
      <c r="L3516" s="923">
        <v>4418.1609608584267</v>
      </c>
      <c r="M3516" s="923">
        <f t="shared" si="54"/>
        <v>445.52883638908509</v>
      </c>
    </row>
    <row r="3517" spans="2:13" ht="75">
      <c r="B3517" s="921" t="s">
        <v>987</v>
      </c>
      <c r="C3517" s="921" t="s">
        <v>985</v>
      </c>
      <c r="D3517" s="922" t="s">
        <v>986</v>
      </c>
      <c r="E3517" s="936">
        <v>1</v>
      </c>
      <c r="F3517" s="947">
        <v>45078</v>
      </c>
      <c r="G3517" s="923">
        <v>5940.3844851878011</v>
      </c>
      <c r="H3517" s="929">
        <v>8.3333333333333332E-3</v>
      </c>
      <c r="I3517" s="929">
        <v>8.3333333333333332E-3</v>
      </c>
      <c r="J3517" s="923">
        <v>5890.8812811445696</v>
      </c>
      <c r="K3517" s="922">
        <v>1</v>
      </c>
      <c r="L3517" s="923">
        <v>5890.8812811445696</v>
      </c>
      <c r="M3517" s="923">
        <f t="shared" si="54"/>
        <v>594.03844851878011</v>
      </c>
    </row>
    <row r="3518" spans="2:13" ht="75">
      <c r="B3518" s="921" t="s">
        <v>999</v>
      </c>
      <c r="C3518" s="921" t="s">
        <v>985</v>
      </c>
      <c r="D3518" s="922" t="s">
        <v>994</v>
      </c>
      <c r="E3518" s="936">
        <v>0</v>
      </c>
      <c r="F3518" s="947">
        <v>45078</v>
      </c>
      <c r="G3518" s="923">
        <v>92.192246421904173</v>
      </c>
      <c r="H3518" s="929">
        <v>8.3333333333333332E-3</v>
      </c>
      <c r="I3518" s="929">
        <v>8.3333333333333332E-3</v>
      </c>
      <c r="J3518" s="923">
        <v>91.42397770172164</v>
      </c>
      <c r="K3518" s="922">
        <v>1</v>
      </c>
      <c r="L3518" s="923">
        <v>0</v>
      </c>
      <c r="M3518" s="923" t="str">
        <f t="shared" si="54"/>
        <v/>
      </c>
    </row>
    <row r="3519" spans="2:13" ht="75">
      <c r="B3519" s="921" t="s">
        <v>989</v>
      </c>
      <c r="C3519" s="921" t="s">
        <v>985</v>
      </c>
      <c r="D3519" s="922" t="s">
        <v>986</v>
      </c>
      <c r="E3519" s="936">
        <v>1</v>
      </c>
      <c r="F3519" s="947">
        <v>45078</v>
      </c>
      <c r="G3519" s="923">
        <v>2559.1030101491242</v>
      </c>
      <c r="H3519" s="929">
        <v>8.3333333333333332E-3</v>
      </c>
      <c r="I3519" s="929">
        <v>8.3333333333333332E-3</v>
      </c>
      <c r="J3519" s="923">
        <v>2537.7771517312149</v>
      </c>
      <c r="K3519" s="922">
        <v>1</v>
      </c>
      <c r="L3519" s="923">
        <v>2537.7771517312149</v>
      </c>
      <c r="M3519" s="923">
        <f t="shared" si="54"/>
        <v>255.91030101491242</v>
      </c>
    </row>
    <row r="3520" spans="2:13" ht="75">
      <c r="B3520" s="921" t="s">
        <v>989</v>
      </c>
      <c r="C3520" s="921" t="s">
        <v>985</v>
      </c>
      <c r="D3520" s="922" t="s">
        <v>986</v>
      </c>
      <c r="E3520" s="936">
        <v>1</v>
      </c>
      <c r="F3520" s="947">
        <v>45078</v>
      </c>
      <c r="G3520" s="923">
        <v>5118.2060202982484</v>
      </c>
      <c r="H3520" s="929">
        <v>8.3333333333333332E-3</v>
      </c>
      <c r="I3520" s="929">
        <v>8.3333333333333332E-3</v>
      </c>
      <c r="J3520" s="923">
        <v>5075.5543034624297</v>
      </c>
      <c r="K3520" s="922">
        <v>1</v>
      </c>
      <c r="L3520" s="923">
        <v>5075.5543034624297</v>
      </c>
      <c r="M3520" s="923">
        <f t="shared" si="54"/>
        <v>511.82060202982484</v>
      </c>
    </row>
    <row r="3521" spans="2:13" ht="75">
      <c r="B3521" s="921" t="s">
        <v>989</v>
      </c>
      <c r="C3521" s="921" t="s">
        <v>985</v>
      </c>
      <c r="D3521" s="922" t="s">
        <v>986</v>
      </c>
      <c r="E3521" s="936">
        <v>1</v>
      </c>
      <c r="F3521" s="947">
        <v>45078</v>
      </c>
      <c r="G3521" s="923">
        <v>12795.51505074562</v>
      </c>
      <c r="H3521" s="929">
        <v>8.3333333333333332E-3</v>
      </c>
      <c r="I3521" s="929">
        <v>8.3333333333333332E-3</v>
      </c>
      <c r="J3521" s="923">
        <v>12688.885758656073</v>
      </c>
      <c r="K3521" s="922">
        <v>1</v>
      </c>
      <c r="L3521" s="923">
        <v>12688.885758656073</v>
      </c>
      <c r="M3521" s="923">
        <f t="shared" si="54"/>
        <v>1279.5515050745621</v>
      </c>
    </row>
    <row r="3522" spans="2:13" ht="75">
      <c r="B3522" s="921" t="s">
        <v>1002</v>
      </c>
      <c r="C3522" s="921" t="s">
        <v>985</v>
      </c>
      <c r="D3522" s="922" t="s">
        <v>994</v>
      </c>
      <c r="E3522" s="936">
        <v>0</v>
      </c>
      <c r="F3522" s="947">
        <v>45078</v>
      </c>
      <c r="G3522" s="923">
        <v>184.38449284380835</v>
      </c>
      <c r="H3522" s="929">
        <v>8.3333333333333332E-3</v>
      </c>
      <c r="I3522" s="929">
        <v>8.3333333333333332E-3</v>
      </c>
      <c r="J3522" s="923">
        <v>182.84795540344328</v>
      </c>
      <c r="K3522" s="922">
        <v>1</v>
      </c>
      <c r="L3522" s="923">
        <v>0</v>
      </c>
      <c r="M3522" s="923" t="str">
        <f t="shared" si="54"/>
        <v/>
      </c>
    </row>
    <row r="3523" spans="2:13" ht="75">
      <c r="B3523" s="921" t="s">
        <v>990</v>
      </c>
      <c r="C3523" s="921" t="s">
        <v>985</v>
      </c>
      <c r="D3523" s="922" t="s">
        <v>986</v>
      </c>
      <c r="E3523" s="936">
        <v>1</v>
      </c>
      <c r="F3523" s="947">
        <v>45078</v>
      </c>
      <c r="G3523" s="923">
        <v>4180.4727034651842</v>
      </c>
      <c r="H3523" s="929">
        <v>8.3333333333333332E-3</v>
      </c>
      <c r="I3523" s="929">
        <v>8.3333333333333332E-3</v>
      </c>
      <c r="J3523" s="923">
        <v>4145.6354309363078</v>
      </c>
      <c r="K3523" s="922">
        <v>1</v>
      </c>
      <c r="L3523" s="923">
        <v>4145.6354309363078</v>
      </c>
      <c r="M3523" s="923">
        <f t="shared" si="54"/>
        <v>418.04727034651842</v>
      </c>
    </row>
    <row r="3524" spans="2:13" ht="75">
      <c r="B3524" s="921" t="s">
        <v>991</v>
      </c>
      <c r="C3524" s="921" t="s">
        <v>985</v>
      </c>
      <c r="D3524" s="922" t="s">
        <v>986</v>
      </c>
      <c r="E3524" s="936">
        <v>1</v>
      </c>
      <c r="F3524" s="947">
        <v>45078</v>
      </c>
      <c r="G3524" s="923">
        <v>3671.3612929430783</v>
      </c>
      <c r="H3524" s="929">
        <v>8.3333333333333332E-3</v>
      </c>
      <c r="I3524" s="929">
        <v>8.3333333333333332E-3</v>
      </c>
      <c r="J3524" s="923">
        <v>3640.766615501886</v>
      </c>
      <c r="K3524" s="922">
        <v>1</v>
      </c>
      <c r="L3524" s="923">
        <v>3640.766615501886</v>
      </c>
      <c r="M3524" s="923">
        <f t="shared" si="54"/>
        <v>367.13612929430786</v>
      </c>
    </row>
    <row r="3525" spans="2:13" ht="75">
      <c r="B3525" s="921" t="s">
        <v>988</v>
      </c>
      <c r="C3525" s="921" t="s">
        <v>985</v>
      </c>
      <c r="D3525" s="922" t="s">
        <v>986</v>
      </c>
      <c r="E3525" s="936">
        <v>1</v>
      </c>
      <c r="F3525" s="947">
        <v>45078</v>
      </c>
      <c r="G3525" s="923">
        <v>17432.343062103944</v>
      </c>
      <c r="H3525" s="929">
        <v>8.3333333333333332E-3</v>
      </c>
      <c r="I3525" s="929">
        <v>8.3333333333333332E-3</v>
      </c>
      <c r="J3525" s="923">
        <v>17287.073536586413</v>
      </c>
      <c r="K3525" s="922">
        <v>1</v>
      </c>
      <c r="L3525" s="923">
        <v>17287.073536586413</v>
      </c>
      <c r="M3525" s="923">
        <f t="shared" si="54"/>
        <v>1743.2343062103946</v>
      </c>
    </row>
    <row r="3526" spans="2:13" ht="75">
      <c r="B3526" s="921" t="s">
        <v>988</v>
      </c>
      <c r="C3526" s="921" t="s">
        <v>985</v>
      </c>
      <c r="D3526" s="922" t="s">
        <v>986</v>
      </c>
      <c r="E3526" s="936">
        <v>1</v>
      </c>
      <c r="F3526" s="947">
        <v>45078</v>
      </c>
      <c r="G3526" s="923">
        <v>9195.9607896419893</v>
      </c>
      <c r="H3526" s="929">
        <v>8.3333333333333332E-3</v>
      </c>
      <c r="I3526" s="929">
        <v>8.3333333333333332E-3</v>
      </c>
      <c r="J3526" s="923">
        <v>9119.3277830616389</v>
      </c>
      <c r="K3526" s="922">
        <v>1</v>
      </c>
      <c r="L3526" s="923">
        <v>9119.3277830616389</v>
      </c>
      <c r="M3526" s="923">
        <f t="shared" si="54"/>
        <v>919.59607896419902</v>
      </c>
    </row>
    <row r="3527" spans="2:13" ht="75">
      <c r="B3527" s="921" t="s">
        <v>988</v>
      </c>
      <c r="C3527" s="921" t="s">
        <v>985</v>
      </c>
      <c r="D3527" s="922" t="s">
        <v>986</v>
      </c>
      <c r="E3527" s="936">
        <v>1</v>
      </c>
      <c r="F3527" s="947">
        <v>45078</v>
      </c>
      <c r="G3527" s="923">
        <v>8956.0661603469798</v>
      </c>
      <c r="H3527" s="929">
        <v>8.3333333333333332E-3</v>
      </c>
      <c r="I3527" s="929">
        <v>8.3333333333333332E-3</v>
      </c>
      <c r="J3527" s="923">
        <v>8881.4322756774218</v>
      </c>
      <c r="K3527" s="922">
        <v>1</v>
      </c>
      <c r="L3527" s="923">
        <v>8881.4322756774218</v>
      </c>
      <c r="M3527" s="923">
        <f t="shared" si="54"/>
        <v>895.60661603469805</v>
      </c>
    </row>
    <row r="3528" spans="2:13" ht="75">
      <c r="B3528" s="921" t="s">
        <v>988</v>
      </c>
      <c r="C3528" s="921" t="s">
        <v>985</v>
      </c>
      <c r="D3528" s="922" t="s">
        <v>986</v>
      </c>
      <c r="E3528" s="936">
        <v>1</v>
      </c>
      <c r="F3528" s="947">
        <v>45078</v>
      </c>
      <c r="G3528" s="923">
        <v>39182.789451518038</v>
      </c>
      <c r="H3528" s="929">
        <v>8.3333333333333332E-3</v>
      </c>
      <c r="I3528" s="929">
        <v>8.3333333333333332E-3</v>
      </c>
      <c r="J3528" s="923">
        <v>38856.266206088723</v>
      </c>
      <c r="K3528" s="922">
        <v>1</v>
      </c>
      <c r="L3528" s="923">
        <v>38856.266206088723</v>
      </c>
      <c r="M3528" s="923">
        <f t="shared" si="54"/>
        <v>3918.2789451518038</v>
      </c>
    </row>
    <row r="3529" spans="2:13" ht="75">
      <c r="B3529" s="921" t="s">
        <v>988</v>
      </c>
      <c r="C3529" s="921" t="s">
        <v>985</v>
      </c>
      <c r="D3529" s="922" t="s">
        <v>986</v>
      </c>
      <c r="E3529" s="936">
        <v>1</v>
      </c>
      <c r="F3529" s="947">
        <v>45078</v>
      </c>
      <c r="G3529" s="923">
        <v>31426.1964376461</v>
      </c>
      <c r="H3529" s="929">
        <v>8.3333333333333332E-3</v>
      </c>
      <c r="I3529" s="929">
        <v>8.3333333333333332E-3</v>
      </c>
      <c r="J3529" s="923">
        <v>31164.311467332383</v>
      </c>
      <c r="K3529" s="922">
        <v>1</v>
      </c>
      <c r="L3529" s="923">
        <v>31164.311467332383</v>
      </c>
      <c r="M3529" s="923">
        <f t="shared" si="54"/>
        <v>3142.6196437646104</v>
      </c>
    </row>
    <row r="3530" spans="2:13" ht="75">
      <c r="B3530" s="921" t="s">
        <v>996</v>
      </c>
      <c r="C3530" s="921" t="s">
        <v>985</v>
      </c>
      <c r="D3530" s="922" t="s">
        <v>994</v>
      </c>
      <c r="E3530" s="936">
        <v>0</v>
      </c>
      <c r="F3530" s="947">
        <v>45078</v>
      </c>
      <c r="G3530" s="923">
        <v>21019.832184194151</v>
      </c>
      <c r="H3530" s="929">
        <v>8.3333333333333332E-3</v>
      </c>
      <c r="I3530" s="929">
        <v>8.3333333333333332E-3</v>
      </c>
      <c r="J3530" s="923">
        <v>20844.666915992533</v>
      </c>
      <c r="K3530" s="922">
        <v>1</v>
      </c>
      <c r="L3530" s="923">
        <v>0</v>
      </c>
      <c r="M3530" s="923" t="str">
        <f t="shared" si="54"/>
        <v/>
      </c>
    </row>
    <row r="3531" spans="2:13" ht="75">
      <c r="B3531" s="921" t="s">
        <v>988</v>
      </c>
      <c r="C3531" s="921" t="s">
        <v>985</v>
      </c>
      <c r="D3531" s="922" t="s">
        <v>986</v>
      </c>
      <c r="E3531" s="936">
        <v>1</v>
      </c>
      <c r="F3531" s="947">
        <v>45078</v>
      </c>
      <c r="G3531" s="923">
        <v>7196.8388788502516</v>
      </c>
      <c r="H3531" s="929">
        <v>8.3333333333333332E-3</v>
      </c>
      <c r="I3531" s="929">
        <v>8.3333333333333332E-3</v>
      </c>
      <c r="J3531" s="923">
        <v>7136.8652215264992</v>
      </c>
      <c r="K3531" s="922">
        <v>1</v>
      </c>
      <c r="L3531" s="923">
        <v>7136.8652215264992</v>
      </c>
      <c r="M3531" s="923">
        <f t="shared" ref="M3531:M3594" si="55">IF(L3531=0,"",IF(I3531=100%,0,(H3531*12)*(G3531*E3531*K3531)))</f>
        <v>719.68388788502523</v>
      </c>
    </row>
    <row r="3532" spans="2:13" ht="75">
      <c r="B3532" s="921" t="s">
        <v>988</v>
      </c>
      <c r="C3532" s="921" t="s">
        <v>985</v>
      </c>
      <c r="D3532" s="922" t="s">
        <v>986</v>
      </c>
      <c r="E3532" s="936">
        <v>1</v>
      </c>
      <c r="F3532" s="947">
        <v>45078</v>
      </c>
      <c r="G3532" s="923">
        <v>6637.0847438285655</v>
      </c>
      <c r="H3532" s="929">
        <v>8.3333333333333332E-3</v>
      </c>
      <c r="I3532" s="929">
        <v>8.3333333333333332E-3</v>
      </c>
      <c r="J3532" s="923">
        <v>6581.7757042966605</v>
      </c>
      <c r="K3532" s="922">
        <v>1</v>
      </c>
      <c r="L3532" s="923">
        <v>6581.7757042966605</v>
      </c>
      <c r="M3532" s="923">
        <f t="shared" si="55"/>
        <v>663.70847438285659</v>
      </c>
    </row>
    <row r="3533" spans="2:13" ht="75">
      <c r="B3533" s="921" t="s">
        <v>988</v>
      </c>
      <c r="C3533" s="921" t="s">
        <v>985</v>
      </c>
      <c r="D3533" s="922" t="s">
        <v>986</v>
      </c>
      <c r="E3533" s="936">
        <v>1</v>
      </c>
      <c r="F3533" s="947">
        <v>45078</v>
      </c>
      <c r="G3533" s="923">
        <v>10075.574430390352</v>
      </c>
      <c r="H3533" s="929">
        <v>8.3333333333333332E-3</v>
      </c>
      <c r="I3533" s="929">
        <v>8.3333333333333332E-3</v>
      </c>
      <c r="J3533" s="923">
        <v>9991.6113101370993</v>
      </c>
      <c r="K3533" s="922">
        <v>1</v>
      </c>
      <c r="L3533" s="923">
        <v>9991.6113101370993</v>
      </c>
      <c r="M3533" s="923">
        <f t="shared" si="55"/>
        <v>1007.5574430390352</v>
      </c>
    </row>
    <row r="3534" spans="2:13" ht="75">
      <c r="B3534" s="921" t="s">
        <v>988</v>
      </c>
      <c r="C3534" s="921" t="s">
        <v>985</v>
      </c>
      <c r="D3534" s="922" t="s">
        <v>986</v>
      </c>
      <c r="E3534" s="936">
        <v>1</v>
      </c>
      <c r="F3534" s="947">
        <v>45078</v>
      </c>
      <c r="G3534" s="923">
        <v>3678.3843158567956</v>
      </c>
      <c r="H3534" s="929">
        <v>8.3333333333333332E-3</v>
      </c>
      <c r="I3534" s="929">
        <v>8.3333333333333332E-3</v>
      </c>
      <c r="J3534" s="923">
        <v>3647.7311132246555</v>
      </c>
      <c r="K3534" s="922">
        <v>1</v>
      </c>
      <c r="L3534" s="923">
        <v>3647.7311132246555</v>
      </c>
      <c r="M3534" s="923">
        <f t="shared" si="55"/>
        <v>367.83843158567959</v>
      </c>
    </row>
    <row r="3535" spans="2:13" ht="75">
      <c r="B3535" s="921" t="s">
        <v>988</v>
      </c>
      <c r="C3535" s="921" t="s">
        <v>985</v>
      </c>
      <c r="D3535" s="922" t="s">
        <v>986</v>
      </c>
      <c r="E3535" s="936">
        <v>1</v>
      </c>
      <c r="F3535" s="947">
        <v>45078</v>
      </c>
      <c r="G3535" s="923">
        <v>21190.692254392408</v>
      </c>
      <c r="H3535" s="929">
        <v>8.3333333333333332E-3</v>
      </c>
      <c r="I3535" s="929">
        <v>8.3333333333333332E-3</v>
      </c>
      <c r="J3535" s="923">
        <v>21014.103152272473</v>
      </c>
      <c r="K3535" s="922">
        <v>1</v>
      </c>
      <c r="L3535" s="923">
        <v>21014.103152272473</v>
      </c>
      <c r="M3535" s="923">
        <f t="shared" si="55"/>
        <v>2119.0692254392411</v>
      </c>
    </row>
    <row r="3536" spans="2:13" ht="75">
      <c r="B3536" s="921" t="s">
        <v>984</v>
      </c>
      <c r="C3536" s="921" t="s">
        <v>985</v>
      </c>
      <c r="D3536" s="922" t="s">
        <v>986</v>
      </c>
      <c r="E3536" s="936">
        <v>1</v>
      </c>
      <c r="F3536" s="947">
        <v>45078</v>
      </c>
      <c r="G3536" s="923">
        <v>456.60349305277197</v>
      </c>
      <c r="H3536" s="929">
        <v>8.3333333333333332E-3</v>
      </c>
      <c r="I3536" s="929">
        <v>8.3333333333333332E-3</v>
      </c>
      <c r="J3536" s="923">
        <v>452.79846394399885</v>
      </c>
      <c r="K3536" s="922">
        <v>1</v>
      </c>
      <c r="L3536" s="923">
        <v>452.79846394399885</v>
      </c>
      <c r="M3536" s="923">
        <f t="shared" si="55"/>
        <v>45.660349305277201</v>
      </c>
    </row>
    <row r="3537" spans="2:13" ht="75">
      <c r="B3537" s="921" t="s">
        <v>984</v>
      </c>
      <c r="C3537" s="921" t="s">
        <v>985</v>
      </c>
      <c r="D3537" s="922" t="s">
        <v>986</v>
      </c>
      <c r="E3537" s="936">
        <v>1</v>
      </c>
      <c r="F3537" s="947">
        <v>45078</v>
      </c>
      <c r="G3537" s="923">
        <v>1369.810479158316</v>
      </c>
      <c r="H3537" s="929">
        <v>8.3333333333333332E-3</v>
      </c>
      <c r="I3537" s="929">
        <v>8.3333333333333332E-3</v>
      </c>
      <c r="J3537" s="923">
        <v>1358.3953918319967</v>
      </c>
      <c r="K3537" s="922">
        <v>1</v>
      </c>
      <c r="L3537" s="923">
        <v>1358.3953918319967</v>
      </c>
      <c r="M3537" s="923">
        <f t="shared" si="55"/>
        <v>136.9810479158316</v>
      </c>
    </row>
    <row r="3538" spans="2:13" ht="75">
      <c r="B3538" s="921" t="s">
        <v>988</v>
      </c>
      <c r="C3538" s="921" t="s">
        <v>985</v>
      </c>
      <c r="D3538" s="922" t="s">
        <v>986</v>
      </c>
      <c r="E3538" s="936">
        <v>1</v>
      </c>
      <c r="F3538" s="947">
        <v>45078</v>
      </c>
      <c r="G3538" s="923">
        <v>11355.012453297064</v>
      </c>
      <c r="H3538" s="929">
        <v>8.3333333333333332E-3</v>
      </c>
      <c r="I3538" s="929">
        <v>8.3333333333333332E-3</v>
      </c>
      <c r="J3538" s="923">
        <v>11260.387349519588</v>
      </c>
      <c r="K3538" s="922">
        <v>1</v>
      </c>
      <c r="L3538" s="923">
        <v>11260.387349519588</v>
      </c>
      <c r="M3538" s="923">
        <f t="shared" si="55"/>
        <v>1135.5012453297065</v>
      </c>
    </row>
    <row r="3539" spans="2:13" ht="75">
      <c r="B3539" s="921" t="s">
        <v>988</v>
      </c>
      <c r="C3539" s="921" t="s">
        <v>985</v>
      </c>
      <c r="D3539" s="922" t="s">
        <v>986</v>
      </c>
      <c r="E3539" s="936">
        <v>1</v>
      </c>
      <c r="F3539" s="947">
        <v>45078</v>
      </c>
      <c r="G3539" s="923">
        <v>6237.2603616702181</v>
      </c>
      <c r="H3539" s="929">
        <v>8.3333333333333332E-3</v>
      </c>
      <c r="I3539" s="929">
        <v>8.3333333333333332E-3</v>
      </c>
      <c r="J3539" s="923">
        <v>6185.2831919896325</v>
      </c>
      <c r="K3539" s="922">
        <v>1</v>
      </c>
      <c r="L3539" s="923">
        <v>6185.2831919896325</v>
      </c>
      <c r="M3539" s="923">
        <f t="shared" si="55"/>
        <v>623.7260361670219</v>
      </c>
    </row>
    <row r="3540" spans="2:13" ht="75">
      <c r="B3540" s="921" t="s">
        <v>988</v>
      </c>
      <c r="C3540" s="921" t="s">
        <v>985</v>
      </c>
      <c r="D3540" s="922" t="s">
        <v>986</v>
      </c>
      <c r="E3540" s="936">
        <v>1</v>
      </c>
      <c r="F3540" s="947">
        <v>45078</v>
      </c>
      <c r="G3540" s="923">
        <v>15113.36164558553</v>
      </c>
      <c r="H3540" s="929">
        <v>8.3333333333333332E-3</v>
      </c>
      <c r="I3540" s="929">
        <v>8.3333333333333332E-3</v>
      </c>
      <c r="J3540" s="923">
        <v>14987.41696520565</v>
      </c>
      <c r="K3540" s="922">
        <v>1</v>
      </c>
      <c r="L3540" s="923">
        <v>14987.41696520565</v>
      </c>
      <c r="M3540" s="923">
        <f t="shared" si="55"/>
        <v>1511.336164558553</v>
      </c>
    </row>
    <row r="3541" spans="2:13" ht="75">
      <c r="B3541" s="921" t="s">
        <v>988</v>
      </c>
      <c r="C3541" s="921" t="s">
        <v>985</v>
      </c>
      <c r="D3541" s="922" t="s">
        <v>986</v>
      </c>
      <c r="E3541" s="936">
        <v>1</v>
      </c>
      <c r="F3541" s="947">
        <v>45078</v>
      </c>
      <c r="G3541" s="923">
        <v>11035.152947570386</v>
      </c>
      <c r="H3541" s="929">
        <v>8.3333333333333332E-3</v>
      </c>
      <c r="I3541" s="929">
        <v>8.3333333333333332E-3</v>
      </c>
      <c r="J3541" s="923">
        <v>10943.193339673966</v>
      </c>
      <c r="K3541" s="922">
        <v>1</v>
      </c>
      <c r="L3541" s="923">
        <v>10943.193339673966</v>
      </c>
      <c r="M3541" s="923">
        <f t="shared" si="55"/>
        <v>1103.5152947570386</v>
      </c>
    </row>
    <row r="3542" spans="2:13" ht="75">
      <c r="B3542" s="921" t="s">
        <v>988</v>
      </c>
      <c r="C3542" s="921" t="s">
        <v>985</v>
      </c>
      <c r="D3542" s="922" t="s">
        <v>986</v>
      </c>
      <c r="E3542" s="936">
        <v>1</v>
      </c>
      <c r="F3542" s="947">
        <v>45078</v>
      </c>
      <c r="G3542" s="923">
        <v>4957.8223387635071</v>
      </c>
      <c r="H3542" s="929">
        <v>8.3333333333333332E-3</v>
      </c>
      <c r="I3542" s="929">
        <v>8.3333333333333332E-3</v>
      </c>
      <c r="J3542" s="923">
        <v>4916.5071526071442</v>
      </c>
      <c r="K3542" s="922">
        <v>1</v>
      </c>
      <c r="L3542" s="923">
        <v>4916.5071526071442</v>
      </c>
      <c r="M3542" s="923">
        <f t="shared" si="55"/>
        <v>495.78223387635074</v>
      </c>
    </row>
    <row r="3543" spans="2:13" ht="75">
      <c r="B3543" s="921" t="s">
        <v>987</v>
      </c>
      <c r="C3543" s="921" t="s">
        <v>985</v>
      </c>
      <c r="D3543" s="922" t="s">
        <v>986</v>
      </c>
      <c r="E3543" s="936">
        <v>1</v>
      </c>
      <c r="F3543" s="947">
        <v>45078</v>
      </c>
      <c r="G3543" s="923">
        <v>1485.0961212969503</v>
      </c>
      <c r="H3543" s="929">
        <v>8.3333333333333332E-3</v>
      </c>
      <c r="I3543" s="929">
        <v>8.3333333333333332E-3</v>
      </c>
      <c r="J3543" s="923">
        <v>1472.7203202861424</v>
      </c>
      <c r="K3543" s="922">
        <v>1</v>
      </c>
      <c r="L3543" s="923">
        <v>1472.7203202861424</v>
      </c>
      <c r="M3543" s="923">
        <f t="shared" si="55"/>
        <v>148.50961212969503</v>
      </c>
    </row>
    <row r="3544" spans="2:13" ht="75">
      <c r="B3544" s="921" t="s">
        <v>988</v>
      </c>
      <c r="C3544" s="921" t="s">
        <v>985</v>
      </c>
      <c r="D3544" s="922" t="s">
        <v>986</v>
      </c>
      <c r="E3544" s="936">
        <v>1</v>
      </c>
      <c r="F3544" s="947">
        <v>45078</v>
      </c>
      <c r="G3544" s="923">
        <v>4078.208698015143</v>
      </c>
      <c r="H3544" s="929">
        <v>8.3333333333333332E-3</v>
      </c>
      <c r="I3544" s="929">
        <v>8.3333333333333332E-3</v>
      </c>
      <c r="J3544" s="923">
        <v>4044.2236255316834</v>
      </c>
      <c r="K3544" s="922">
        <v>1</v>
      </c>
      <c r="L3544" s="923">
        <v>4044.2236255316834</v>
      </c>
      <c r="M3544" s="923">
        <f t="shared" si="55"/>
        <v>407.82086980151433</v>
      </c>
    </row>
    <row r="3545" spans="2:13" ht="75">
      <c r="B3545" s="921" t="s">
        <v>988</v>
      </c>
      <c r="C3545" s="921" t="s">
        <v>985</v>
      </c>
      <c r="D3545" s="922" t="s">
        <v>986</v>
      </c>
      <c r="E3545" s="936">
        <v>1</v>
      </c>
      <c r="F3545" s="947">
        <v>45078</v>
      </c>
      <c r="G3545" s="923">
        <v>5517.5764737851932</v>
      </c>
      <c r="H3545" s="929">
        <v>8.3333333333333332E-3</v>
      </c>
      <c r="I3545" s="929">
        <v>8.3333333333333332E-3</v>
      </c>
      <c r="J3545" s="923">
        <v>5471.596669836983</v>
      </c>
      <c r="K3545" s="922">
        <v>1</v>
      </c>
      <c r="L3545" s="923">
        <v>5471.596669836983</v>
      </c>
      <c r="M3545" s="923">
        <f t="shared" si="55"/>
        <v>551.75764737851932</v>
      </c>
    </row>
    <row r="3546" spans="2:13" ht="75">
      <c r="B3546" s="921" t="s">
        <v>988</v>
      </c>
      <c r="C3546" s="921" t="s">
        <v>985</v>
      </c>
      <c r="D3546" s="922" t="s">
        <v>986</v>
      </c>
      <c r="E3546" s="936">
        <v>1</v>
      </c>
      <c r="F3546" s="947">
        <v>45078</v>
      </c>
      <c r="G3546" s="923">
        <v>4637.9628330368287</v>
      </c>
      <c r="H3546" s="929">
        <v>8.3333333333333332E-3</v>
      </c>
      <c r="I3546" s="929">
        <v>8.3333333333333332E-3</v>
      </c>
      <c r="J3546" s="923">
        <v>4599.3131427615217</v>
      </c>
      <c r="K3546" s="922">
        <v>1</v>
      </c>
      <c r="L3546" s="923">
        <v>4599.3131427615217</v>
      </c>
      <c r="M3546" s="923">
        <f t="shared" si="55"/>
        <v>463.79628330368291</v>
      </c>
    </row>
    <row r="3547" spans="2:13" ht="75">
      <c r="B3547" s="921" t="s">
        <v>988</v>
      </c>
      <c r="C3547" s="921" t="s">
        <v>985</v>
      </c>
      <c r="D3547" s="922" t="s">
        <v>986</v>
      </c>
      <c r="E3547" s="936">
        <v>1</v>
      </c>
      <c r="F3547" s="947">
        <v>45078</v>
      </c>
      <c r="G3547" s="923">
        <v>2159.0516636550756</v>
      </c>
      <c r="H3547" s="929">
        <v>8.3333333333333332E-3</v>
      </c>
      <c r="I3547" s="929">
        <v>8.3333333333333332E-3</v>
      </c>
      <c r="J3547" s="923">
        <v>2141.05956645795</v>
      </c>
      <c r="K3547" s="922">
        <v>1</v>
      </c>
      <c r="L3547" s="923">
        <v>2141.05956645795</v>
      </c>
      <c r="M3547" s="923">
        <f t="shared" si="55"/>
        <v>215.90516636550757</v>
      </c>
    </row>
    <row r="3548" spans="2:13" ht="75">
      <c r="B3548" s="921" t="s">
        <v>988</v>
      </c>
      <c r="C3548" s="921" t="s">
        <v>985</v>
      </c>
      <c r="D3548" s="922" t="s">
        <v>986</v>
      </c>
      <c r="E3548" s="936">
        <v>1</v>
      </c>
      <c r="F3548" s="947">
        <v>45078</v>
      </c>
      <c r="G3548" s="923">
        <v>3918.2789451518038</v>
      </c>
      <c r="H3548" s="929">
        <v>8.3333333333333332E-3</v>
      </c>
      <c r="I3548" s="929">
        <v>8.3333333333333332E-3</v>
      </c>
      <c r="J3548" s="923">
        <v>3885.6266206088721</v>
      </c>
      <c r="K3548" s="922">
        <v>1</v>
      </c>
      <c r="L3548" s="923">
        <v>3885.6266206088721</v>
      </c>
      <c r="M3548" s="923">
        <f t="shared" si="55"/>
        <v>391.82789451518039</v>
      </c>
    </row>
    <row r="3549" spans="2:13" ht="75">
      <c r="B3549" s="921" t="s">
        <v>988</v>
      </c>
      <c r="C3549" s="921" t="s">
        <v>985</v>
      </c>
      <c r="D3549" s="922" t="s">
        <v>986</v>
      </c>
      <c r="E3549" s="936">
        <v>1</v>
      </c>
      <c r="F3549" s="947">
        <v>45078</v>
      </c>
      <c r="G3549" s="923">
        <v>9195.9607896419893</v>
      </c>
      <c r="H3549" s="929">
        <v>8.3333333333333332E-3</v>
      </c>
      <c r="I3549" s="929">
        <v>8.3333333333333332E-3</v>
      </c>
      <c r="J3549" s="923">
        <v>9119.3277830616389</v>
      </c>
      <c r="K3549" s="922">
        <v>1</v>
      </c>
      <c r="L3549" s="923">
        <v>9119.3277830616389</v>
      </c>
      <c r="M3549" s="923">
        <f t="shared" si="55"/>
        <v>919.59607896419902</v>
      </c>
    </row>
    <row r="3550" spans="2:13" ht="75">
      <c r="B3550" s="921" t="s">
        <v>988</v>
      </c>
      <c r="C3550" s="921" t="s">
        <v>985</v>
      </c>
      <c r="D3550" s="922" t="s">
        <v>986</v>
      </c>
      <c r="E3550" s="936">
        <v>1</v>
      </c>
      <c r="F3550" s="947">
        <v>45078</v>
      </c>
      <c r="G3550" s="923">
        <v>1999.1219107917366</v>
      </c>
      <c r="H3550" s="929">
        <v>8.3333333333333332E-3</v>
      </c>
      <c r="I3550" s="929">
        <v>8.3333333333333332E-3</v>
      </c>
      <c r="J3550" s="923">
        <v>1982.4625615351388</v>
      </c>
      <c r="K3550" s="922">
        <v>1</v>
      </c>
      <c r="L3550" s="923">
        <v>1982.4625615351388</v>
      </c>
      <c r="M3550" s="923">
        <f t="shared" si="55"/>
        <v>199.91219107917368</v>
      </c>
    </row>
    <row r="3551" spans="2:13" ht="75">
      <c r="B3551" s="921" t="s">
        <v>988</v>
      </c>
      <c r="C3551" s="921" t="s">
        <v>985</v>
      </c>
      <c r="D3551" s="922" t="s">
        <v>986</v>
      </c>
      <c r="E3551" s="936">
        <v>1</v>
      </c>
      <c r="F3551" s="947">
        <v>45078</v>
      </c>
      <c r="G3551" s="923">
        <v>3598.4194394251258</v>
      </c>
      <c r="H3551" s="929">
        <v>8.3333333333333332E-3</v>
      </c>
      <c r="I3551" s="929">
        <v>8.3333333333333332E-3</v>
      </c>
      <c r="J3551" s="923">
        <v>3568.4326107632496</v>
      </c>
      <c r="K3551" s="922">
        <v>1</v>
      </c>
      <c r="L3551" s="923">
        <v>3568.4326107632496</v>
      </c>
      <c r="M3551" s="923">
        <f t="shared" si="55"/>
        <v>359.84194394251261</v>
      </c>
    </row>
    <row r="3552" spans="2:13" ht="75">
      <c r="B3552" s="921" t="s">
        <v>988</v>
      </c>
      <c r="C3552" s="921" t="s">
        <v>985</v>
      </c>
      <c r="D3552" s="922" t="s">
        <v>986</v>
      </c>
      <c r="E3552" s="936">
        <v>1</v>
      </c>
      <c r="F3552" s="947">
        <v>45078</v>
      </c>
      <c r="G3552" s="923">
        <v>3758.349192288465</v>
      </c>
      <c r="H3552" s="929">
        <v>8.3333333333333332E-3</v>
      </c>
      <c r="I3552" s="929">
        <v>8.3333333333333332E-3</v>
      </c>
      <c r="J3552" s="923">
        <v>3727.0296156860613</v>
      </c>
      <c r="K3552" s="922">
        <v>1</v>
      </c>
      <c r="L3552" s="923">
        <v>3727.0296156860613</v>
      </c>
      <c r="M3552" s="923">
        <f t="shared" si="55"/>
        <v>375.8349192288465</v>
      </c>
    </row>
    <row r="3553" spans="2:13" ht="75">
      <c r="B3553" s="921" t="s">
        <v>988</v>
      </c>
      <c r="C3553" s="921" t="s">
        <v>985</v>
      </c>
      <c r="D3553" s="922" t="s">
        <v>986</v>
      </c>
      <c r="E3553" s="936">
        <v>1</v>
      </c>
      <c r="F3553" s="947">
        <v>45078</v>
      </c>
      <c r="G3553" s="923">
        <v>799.64876431669472</v>
      </c>
      <c r="H3553" s="929">
        <v>8.3333333333333332E-3</v>
      </c>
      <c r="I3553" s="929">
        <v>8.3333333333333332E-3</v>
      </c>
      <c r="J3553" s="923">
        <v>792.98502461405565</v>
      </c>
      <c r="K3553" s="922">
        <v>1</v>
      </c>
      <c r="L3553" s="923">
        <v>792.98502461405565</v>
      </c>
      <c r="M3553" s="923">
        <f t="shared" si="55"/>
        <v>79.964876431669481</v>
      </c>
    </row>
    <row r="3554" spans="2:13" ht="75">
      <c r="B3554" s="921" t="s">
        <v>984</v>
      </c>
      <c r="C3554" s="921" t="s">
        <v>985</v>
      </c>
      <c r="D3554" s="922" t="s">
        <v>986</v>
      </c>
      <c r="E3554" s="936">
        <v>1</v>
      </c>
      <c r="F3554" s="947">
        <v>45078</v>
      </c>
      <c r="G3554" s="923">
        <v>456.60349305277197</v>
      </c>
      <c r="H3554" s="929">
        <v>8.3333333333333332E-3</v>
      </c>
      <c r="I3554" s="929">
        <v>8.3333333333333332E-3</v>
      </c>
      <c r="J3554" s="923">
        <v>452.79846394399885</v>
      </c>
      <c r="K3554" s="922">
        <v>1</v>
      </c>
      <c r="L3554" s="923">
        <v>452.79846394399885</v>
      </c>
      <c r="M3554" s="923">
        <f t="shared" si="55"/>
        <v>45.660349305277201</v>
      </c>
    </row>
    <row r="3555" spans="2:13" ht="75">
      <c r="B3555" s="921" t="s">
        <v>987</v>
      </c>
      <c r="C3555" s="921" t="s">
        <v>985</v>
      </c>
      <c r="D3555" s="922" t="s">
        <v>986</v>
      </c>
      <c r="E3555" s="936">
        <v>1</v>
      </c>
      <c r="F3555" s="947">
        <v>45078</v>
      </c>
      <c r="G3555" s="923">
        <v>2970.1922425939006</v>
      </c>
      <c r="H3555" s="929">
        <v>8.3333333333333332E-3</v>
      </c>
      <c r="I3555" s="929">
        <v>8.3333333333333332E-3</v>
      </c>
      <c r="J3555" s="923">
        <v>2945.4406405722848</v>
      </c>
      <c r="K3555" s="922">
        <v>1</v>
      </c>
      <c r="L3555" s="923">
        <v>2945.4406405722848</v>
      </c>
      <c r="M3555" s="923">
        <f t="shared" si="55"/>
        <v>297.01922425939006</v>
      </c>
    </row>
    <row r="3556" spans="2:13" ht="75">
      <c r="B3556" s="921" t="s">
        <v>987</v>
      </c>
      <c r="C3556" s="921" t="s">
        <v>985</v>
      </c>
      <c r="D3556" s="922" t="s">
        <v>986</v>
      </c>
      <c r="E3556" s="936">
        <v>1</v>
      </c>
      <c r="F3556" s="947">
        <v>45078</v>
      </c>
      <c r="G3556" s="923">
        <v>1485.0961212969503</v>
      </c>
      <c r="H3556" s="929">
        <v>8.3333333333333332E-3</v>
      </c>
      <c r="I3556" s="929">
        <v>8.3333333333333332E-3</v>
      </c>
      <c r="J3556" s="923">
        <v>1472.7203202861424</v>
      </c>
      <c r="K3556" s="922">
        <v>1</v>
      </c>
      <c r="L3556" s="923">
        <v>1472.7203202861424</v>
      </c>
      <c r="M3556" s="923">
        <f t="shared" si="55"/>
        <v>148.50961212969503</v>
      </c>
    </row>
    <row r="3557" spans="2:13" ht="75">
      <c r="B3557" s="921" t="s">
        <v>987</v>
      </c>
      <c r="C3557" s="921" t="s">
        <v>985</v>
      </c>
      <c r="D3557" s="922" t="s">
        <v>986</v>
      </c>
      <c r="E3557" s="936">
        <v>1</v>
      </c>
      <c r="F3557" s="947">
        <v>45078</v>
      </c>
      <c r="G3557" s="923">
        <v>4455.2883638908506</v>
      </c>
      <c r="H3557" s="929">
        <v>8.3333333333333332E-3</v>
      </c>
      <c r="I3557" s="929">
        <v>8.3333333333333332E-3</v>
      </c>
      <c r="J3557" s="923">
        <v>4418.1609608584267</v>
      </c>
      <c r="K3557" s="922">
        <v>1</v>
      </c>
      <c r="L3557" s="923">
        <v>4418.1609608584267</v>
      </c>
      <c r="M3557" s="923">
        <f t="shared" si="55"/>
        <v>445.52883638908509</v>
      </c>
    </row>
    <row r="3558" spans="2:13" ht="75">
      <c r="B3558" s="921" t="s">
        <v>987</v>
      </c>
      <c r="C3558" s="921" t="s">
        <v>985</v>
      </c>
      <c r="D3558" s="922" t="s">
        <v>986</v>
      </c>
      <c r="E3558" s="936">
        <v>1</v>
      </c>
      <c r="F3558" s="947">
        <v>45078</v>
      </c>
      <c r="G3558" s="923">
        <v>7425.4806064847517</v>
      </c>
      <c r="H3558" s="929">
        <v>8.3333333333333332E-3</v>
      </c>
      <c r="I3558" s="929">
        <v>8.3333333333333332E-3</v>
      </c>
      <c r="J3558" s="923">
        <v>7363.6016014307124</v>
      </c>
      <c r="K3558" s="922">
        <v>1</v>
      </c>
      <c r="L3558" s="923">
        <v>7363.6016014307124</v>
      </c>
      <c r="M3558" s="923">
        <f t="shared" si="55"/>
        <v>742.54806064847526</v>
      </c>
    </row>
    <row r="3559" spans="2:13" ht="75">
      <c r="B3559" s="921" t="s">
        <v>987</v>
      </c>
      <c r="C3559" s="921" t="s">
        <v>985</v>
      </c>
      <c r="D3559" s="922" t="s">
        <v>986</v>
      </c>
      <c r="E3559" s="936">
        <v>1</v>
      </c>
      <c r="F3559" s="947">
        <v>45078</v>
      </c>
      <c r="G3559" s="923">
        <v>11880.768970375602</v>
      </c>
      <c r="H3559" s="929">
        <v>8.3333333333333332E-3</v>
      </c>
      <c r="I3559" s="929">
        <v>8.3333333333333332E-3</v>
      </c>
      <c r="J3559" s="923">
        <v>11781.762562289139</v>
      </c>
      <c r="K3559" s="922">
        <v>1</v>
      </c>
      <c r="L3559" s="923">
        <v>11781.762562289139</v>
      </c>
      <c r="M3559" s="923">
        <f t="shared" si="55"/>
        <v>1188.0768970375602</v>
      </c>
    </row>
    <row r="3560" spans="2:13" ht="75">
      <c r="B3560" s="921" t="s">
        <v>989</v>
      </c>
      <c r="C3560" s="921" t="s">
        <v>985</v>
      </c>
      <c r="D3560" s="922" t="s">
        <v>986</v>
      </c>
      <c r="E3560" s="936">
        <v>1</v>
      </c>
      <c r="F3560" s="947">
        <v>45078</v>
      </c>
      <c r="G3560" s="923">
        <v>5118.2060202982484</v>
      </c>
      <c r="H3560" s="929">
        <v>8.3333333333333332E-3</v>
      </c>
      <c r="I3560" s="929">
        <v>8.3333333333333332E-3</v>
      </c>
      <c r="J3560" s="923">
        <v>5075.5543034624297</v>
      </c>
      <c r="K3560" s="922">
        <v>1</v>
      </c>
      <c r="L3560" s="923">
        <v>5075.5543034624297</v>
      </c>
      <c r="M3560" s="923">
        <f t="shared" si="55"/>
        <v>511.82060202982484</v>
      </c>
    </row>
    <row r="3561" spans="2:13" ht="75">
      <c r="B3561" s="921" t="s">
        <v>1002</v>
      </c>
      <c r="C3561" s="921" t="s">
        <v>985</v>
      </c>
      <c r="D3561" s="922" t="s">
        <v>994</v>
      </c>
      <c r="E3561" s="936">
        <v>0</v>
      </c>
      <c r="F3561" s="947">
        <v>45078</v>
      </c>
      <c r="G3561" s="923">
        <v>74.548778082191774</v>
      </c>
      <c r="H3561" s="929">
        <v>8.3333333333333332E-3</v>
      </c>
      <c r="I3561" s="929">
        <v>8.3333333333333332E-3</v>
      </c>
      <c r="J3561" s="923">
        <v>73.92753826484018</v>
      </c>
      <c r="K3561" s="922">
        <v>1</v>
      </c>
      <c r="L3561" s="923">
        <v>0</v>
      </c>
      <c r="M3561" s="923" t="str">
        <f t="shared" si="55"/>
        <v/>
      </c>
    </row>
    <row r="3562" spans="2:13" ht="75">
      <c r="B3562" s="921" t="s">
        <v>988</v>
      </c>
      <c r="C3562" s="921" t="s">
        <v>985</v>
      </c>
      <c r="D3562" s="922" t="s">
        <v>986</v>
      </c>
      <c r="E3562" s="936">
        <v>1</v>
      </c>
      <c r="F3562" s="947">
        <v>45078</v>
      </c>
      <c r="G3562" s="923">
        <v>60133.58707661544</v>
      </c>
      <c r="H3562" s="929">
        <v>8.3333333333333332E-3</v>
      </c>
      <c r="I3562" s="929">
        <v>8.3333333333333332E-3</v>
      </c>
      <c r="J3562" s="923">
        <v>59632.473850976981</v>
      </c>
      <c r="K3562" s="922">
        <v>1</v>
      </c>
      <c r="L3562" s="923">
        <v>59632.473850976981</v>
      </c>
      <c r="M3562" s="923">
        <f t="shared" si="55"/>
        <v>6013.358707661544</v>
      </c>
    </row>
    <row r="3563" spans="2:13" ht="75">
      <c r="B3563" s="921" t="s">
        <v>988</v>
      </c>
      <c r="C3563" s="921" t="s">
        <v>985</v>
      </c>
      <c r="D3563" s="922" t="s">
        <v>986</v>
      </c>
      <c r="E3563" s="936">
        <v>1</v>
      </c>
      <c r="F3563" s="947">
        <v>45078</v>
      </c>
      <c r="G3563" s="923">
        <v>49978.047769793418</v>
      </c>
      <c r="H3563" s="929">
        <v>8.3333333333333332E-3</v>
      </c>
      <c r="I3563" s="929">
        <v>8.3333333333333332E-3</v>
      </c>
      <c r="J3563" s="923">
        <v>49561.56403837847</v>
      </c>
      <c r="K3563" s="922">
        <v>1</v>
      </c>
      <c r="L3563" s="923">
        <v>49561.56403837847</v>
      </c>
      <c r="M3563" s="923">
        <f t="shared" si="55"/>
        <v>4997.804776979342</v>
      </c>
    </row>
    <row r="3564" spans="2:13" ht="75">
      <c r="B3564" s="921" t="s">
        <v>988</v>
      </c>
      <c r="C3564" s="921" t="s">
        <v>985</v>
      </c>
      <c r="D3564" s="922" t="s">
        <v>986</v>
      </c>
      <c r="E3564" s="936">
        <v>1</v>
      </c>
      <c r="F3564" s="947">
        <v>45078</v>
      </c>
      <c r="G3564" s="923">
        <v>57254.851525075341</v>
      </c>
      <c r="H3564" s="929">
        <v>8.3333333333333332E-3</v>
      </c>
      <c r="I3564" s="929">
        <v>8.3333333333333332E-3</v>
      </c>
      <c r="J3564" s="923">
        <v>56777.727762366383</v>
      </c>
      <c r="K3564" s="922">
        <v>1</v>
      </c>
      <c r="L3564" s="923">
        <v>56777.727762366383</v>
      </c>
      <c r="M3564" s="923">
        <f t="shared" si="55"/>
        <v>5725.4851525075346</v>
      </c>
    </row>
    <row r="3565" spans="2:13" ht="75">
      <c r="B3565" s="921" t="s">
        <v>988</v>
      </c>
      <c r="C3565" s="921" t="s">
        <v>985</v>
      </c>
      <c r="D3565" s="922" t="s">
        <v>986</v>
      </c>
      <c r="E3565" s="936">
        <v>1</v>
      </c>
      <c r="F3565" s="947">
        <v>45078</v>
      </c>
      <c r="G3565" s="923">
        <v>50377.872151951764</v>
      </c>
      <c r="H3565" s="929">
        <v>8.3333333333333332E-3</v>
      </c>
      <c r="I3565" s="929">
        <v>8.3333333333333332E-3</v>
      </c>
      <c r="J3565" s="923">
        <v>49958.056550685498</v>
      </c>
      <c r="K3565" s="922">
        <v>1</v>
      </c>
      <c r="L3565" s="923">
        <v>49958.056550685498</v>
      </c>
      <c r="M3565" s="923">
        <f t="shared" si="55"/>
        <v>5037.7872151951769</v>
      </c>
    </row>
    <row r="3566" spans="2:13" ht="75">
      <c r="B3566" s="921" t="s">
        <v>988</v>
      </c>
      <c r="C3566" s="921" t="s">
        <v>985</v>
      </c>
      <c r="D3566" s="922" t="s">
        <v>986</v>
      </c>
      <c r="E3566" s="936">
        <v>1</v>
      </c>
      <c r="F3566" s="947">
        <v>45078</v>
      </c>
      <c r="G3566" s="923">
        <v>68529.899101940726</v>
      </c>
      <c r="H3566" s="929">
        <v>8.3333333333333332E-3</v>
      </c>
      <c r="I3566" s="929">
        <v>8.3333333333333332E-3</v>
      </c>
      <c r="J3566" s="923">
        <v>67958.816609424553</v>
      </c>
      <c r="K3566" s="922">
        <v>1</v>
      </c>
      <c r="L3566" s="923">
        <v>67958.816609424553</v>
      </c>
      <c r="M3566" s="923">
        <f t="shared" si="55"/>
        <v>6852.9899101940728</v>
      </c>
    </row>
    <row r="3567" spans="2:13" ht="75">
      <c r="B3567" s="921" t="s">
        <v>996</v>
      </c>
      <c r="C3567" s="921" t="s">
        <v>985</v>
      </c>
      <c r="D3567" s="922" t="s">
        <v>994</v>
      </c>
      <c r="E3567" s="936">
        <v>0</v>
      </c>
      <c r="F3567" s="947">
        <v>45078</v>
      </c>
      <c r="G3567" s="923">
        <v>1192.7804493150684</v>
      </c>
      <c r="H3567" s="929">
        <v>8.3333333333333332E-3</v>
      </c>
      <c r="I3567" s="929">
        <v>8.3333333333333332E-3</v>
      </c>
      <c r="J3567" s="923">
        <v>1182.8406122374429</v>
      </c>
      <c r="K3567" s="922">
        <v>1</v>
      </c>
      <c r="L3567" s="923">
        <v>0</v>
      </c>
      <c r="M3567" s="923" t="str">
        <f t="shared" si="55"/>
        <v/>
      </c>
    </row>
    <row r="3568" spans="2:13" ht="75">
      <c r="B3568" s="921" t="s">
        <v>987</v>
      </c>
      <c r="C3568" s="921" t="s">
        <v>985</v>
      </c>
      <c r="D3568" s="922" t="s">
        <v>986</v>
      </c>
      <c r="E3568" s="936">
        <v>1</v>
      </c>
      <c r="F3568" s="947">
        <v>45078</v>
      </c>
      <c r="G3568" s="923">
        <v>2970.1922425939006</v>
      </c>
      <c r="H3568" s="929">
        <v>8.3333333333333332E-3</v>
      </c>
      <c r="I3568" s="929">
        <v>8.3333333333333332E-3</v>
      </c>
      <c r="J3568" s="923">
        <v>2945.4406405722848</v>
      </c>
      <c r="K3568" s="922">
        <v>1</v>
      </c>
      <c r="L3568" s="923">
        <v>2945.4406405722848</v>
      </c>
      <c r="M3568" s="923">
        <f t="shared" si="55"/>
        <v>297.01922425939006</v>
      </c>
    </row>
    <row r="3569" spans="2:13" ht="75">
      <c r="B3569" s="921" t="s">
        <v>987</v>
      </c>
      <c r="C3569" s="921" t="s">
        <v>985</v>
      </c>
      <c r="D3569" s="922" t="s">
        <v>986</v>
      </c>
      <c r="E3569" s="936">
        <v>1</v>
      </c>
      <c r="F3569" s="947">
        <v>45078</v>
      </c>
      <c r="G3569" s="923">
        <v>2970.1922425939006</v>
      </c>
      <c r="H3569" s="929">
        <v>8.3333333333333332E-3</v>
      </c>
      <c r="I3569" s="929">
        <v>8.3333333333333332E-3</v>
      </c>
      <c r="J3569" s="923">
        <v>2945.4406405722848</v>
      </c>
      <c r="K3569" s="922">
        <v>1</v>
      </c>
      <c r="L3569" s="923">
        <v>2945.4406405722848</v>
      </c>
      <c r="M3569" s="923">
        <f t="shared" si="55"/>
        <v>297.01922425939006</v>
      </c>
    </row>
    <row r="3570" spans="2:13" ht="75">
      <c r="B3570" s="921" t="s">
        <v>987</v>
      </c>
      <c r="C3570" s="921" t="s">
        <v>985</v>
      </c>
      <c r="D3570" s="922" t="s">
        <v>986</v>
      </c>
      <c r="E3570" s="936">
        <v>1</v>
      </c>
      <c r="F3570" s="947">
        <v>45078</v>
      </c>
      <c r="G3570" s="923">
        <v>10395.672849078652</v>
      </c>
      <c r="H3570" s="929">
        <v>8.3333333333333332E-3</v>
      </c>
      <c r="I3570" s="929">
        <v>8.3333333333333332E-3</v>
      </c>
      <c r="J3570" s="923">
        <v>10309.042242002997</v>
      </c>
      <c r="K3570" s="922">
        <v>1</v>
      </c>
      <c r="L3570" s="923">
        <v>10309.042242002997</v>
      </c>
      <c r="M3570" s="923">
        <f t="shared" si="55"/>
        <v>1039.5672849078653</v>
      </c>
    </row>
    <row r="3571" spans="2:13" ht="75">
      <c r="B3571" s="921" t="s">
        <v>987</v>
      </c>
      <c r="C3571" s="921" t="s">
        <v>985</v>
      </c>
      <c r="D3571" s="922" t="s">
        <v>986</v>
      </c>
      <c r="E3571" s="936">
        <v>1</v>
      </c>
      <c r="F3571" s="947">
        <v>45078</v>
      </c>
      <c r="G3571" s="923">
        <v>4455.2883638908506</v>
      </c>
      <c r="H3571" s="929">
        <v>8.3333333333333332E-3</v>
      </c>
      <c r="I3571" s="929">
        <v>8.3333333333333332E-3</v>
      </c>
      <c r="J3571" s="923">
        <v>4418.1609608584267</v>
      </c>
      <c r="K3571" s="922">
        <v>1</v>
      </c>
      <c r="L3571" s="923">
        <v>4418.1609608584267</v>
      </c>
      <c r="M3571" s="923">
        <f t="shared" si="55"/>
        <v>445.52883638908509</v>
      </c>
    </row>
    <row r="3572" spans="2:13" ht="75">
      <c r="B3572" s="921" t="s">
        <v>987</v>
      </c>
      <c r="C3572" s="921" t="s">
        <v>985</v>
      </c>
      <c r="D3572" s="922" t="s">
        <v>986</v>
      </c>
      <c r="E3572" s="936">
        <v>1</v>
      </c>
      <c r="F3572" s="947">
        <v>45078</v>
      </c>
      <c r="G3572" s="923">
        <v>31187.018547235955</v>
      </c>
      <c r="H3572" s="929">
        <v>8.3333333333333332E-3</v>
      </c>
      <c r="I3572" s="929">
        <v>8.3333333333333332E-3</v>
      </c>
      <c r="J3572" s="923">
        <v>30927.126726008988</v>
      </c>
      <c r="K3572" s="922">
        <v>1</v>
      </c>
      <c r="L3572" s="923">
        <v>30927.126726008988</v>
      </c>
      <c r="M3572" s="923">
        <f t="shared" si="55"/>
        <v>3118.7018547235957</v>
      </c>
    </row>
    <row r="3573" spans="2:13" ht="75">
      <c r="B3573" s="921" t="s">
        <v>988</v>
      </c>
      <c r="C3573" s="921" t="s">
        <v>985</v>
      </c>
      <c r="D3573" s="922" t="s">
        <v>986</v>
      </c>
      <c r="E3573" s="936">
        <v>1</v>
      </c>
      <c r="F3573" s="947">
        <v>45078</v>
      </c>
      <c r="G3573" s="923">
        <v>6797.0144966919042</v>
      </c>
      <c r="H3573" s="929">
        <v>8.3333333333333332E-3</v>
      </c>
      <c r="I3573" s="929">
        <v>8.3333333333333332E-3</v>
      </c>
      <c r="J3573" s="923">
        <v>6740.3727092194713</v>
      </c>
      <c r="K3573" s="922">
        <v>1</v>
      </c>
      <c r="L3573" s="923">
        <v>6740.3727092194713</v>
      </c>
      <c r="M3573" s="923">
        <f t="shared" si="55"/>
        <v>679.70144966919042</v>
      </c>
    </row>
    <row r="3574" spans="2:13" ht="75">
      <c r="B3574" s="921" t="s">
        <v>988</v>
      </c>
      <c r="C3574" s="921" t="s">
        <v>985</v>
      </c>
      <c r="D3574" s="922" t="s">
        <v>986</v>
      </c>
      <c r="E3574" s="936">
        <v>1</v>
      </c>
      <c r="F3574" s="947">
        <v>45078</v>
      </c>
      <c r="G3574" s="923">
        <v>3678.3843158567956</v>
      </c>
      <c r="H3574" s="929">
        <v>8.3333333333333332E-3</v>
      </c>
      <c r="I3574" s="929">
        <v>8.3333333333333332E-3</v>
      </c>
      <c r="J3574" s="923">
        <v>3647.7311132246555</v>
      </c>
      <c r="K3574" s="922">
        <v>1</v>
      </c>
      <c r="L3574" s="923">
        <v>3647.7311132246555</v>
      </c>
      <c r="M3574" s="923">
        <f t="shared" si="55"/>
        <v>367.83843158567959</v>
      </c>
    </row>
    <row r="3575" spans="2:13" ht="75">
      <c r="B3575" s="921" t="s">
        <v>988</v>
      </c>
      <c r="C3575" s="921" t="s">
        <v>985</v>
      </c>
      <c r="D3575" s="922" t="s">
        <v>986</v>
      </c>
      <c r="E3575" s="936">
        <v>1</v>
      </c>
      <c r="F3575" s="947">
        <v>45078</v>
      </c>
      <c r="G3575" s="923">
        <v>479.7892585900168</v>
      </c>
      <c r="H3575" s="929">
        <v>8.3333333333333332E-3</v>
      </c>
      <c r="I3575" s="929">
        <v>8.3333333333333332E-3</v>
      </c>
      <c r="J3575" s="923">
        <v>475.79101476843334</v>
      </c>
      <c r="K3575" s="922">
        <v>1</v>
      </c>
      <c r="L3575" s="923">
        <v>475.79101476843334</v>
      </c>
      <c r="M3575" s="923">
        <f t="shared" si="55"/>
        <v>47.978925859001684</v>
      </c>
    </row>
    <row r="3576" spans="2:13" ht="75">
      <c r="B3576" s="921" t="s">
        <v>988</v>
      </c>
      <c r="C3576" s="921" t="s">
        <v>985</v>
      </c>
      <c r="D3576" s="922" t="s">
        <v>986</v>
      </c>
      <c r="E3576" s="936">
        <v>1</v>
      </c>
      <c r="F3576" s="947">
        <v>45078</v>
      </c>
      <c r="G3576" s="923">
        <v>959.5785171800336</v>
      </c>
      <c r="H3576" s="929">
        <v>8.3333333333333332E-3</v>
      </c>
      <c r="I3576" s="929">
        <v>8.3333333333333332E-3</v>
      </c>
      <c r="J3576" s="923">
        <v>951.58202953686668</v>
      </c>
      <c r="K3576" s="922">
        <v>1</v>
      </c>
      <c r="L3576" s="923">
        <v>951.58202953686668</v>
      </c>
      <c r="M3576" s="923">
        <f t="shared" si="55"/>
        <v>95.957851718003369</v>
      </c>
    </row>
    <row r="3577" spans="2:13" ht="75">
      <c r="B3577" s="921" t="s">
        <v>988</v>
      </c>
      <c r="C3577" s="921" t="s">
        <v>985</v>
      </c>
      <c r="D3577" s="922" t="s">
        <v>986</v>
      </c>
      <c r="E3577" s="936">
        <v>1</v>
      </c>
      <c r="F3577" s="947">
        <v>45078</v>
      </c>
      <c r="G3577" s="923">
        <v>12154.661217613759</v>
      </c>
      <c r="H3577" s="929">
        <v>8.3333333333333332E-3</v>
      </c>
      <c r="I3577" s="929">
        <v>8.3333333333333332E-3</v>
      </c>
      <c r="J3577" s="923">
        <v>12053.372374133643</v>
      </c>
      <c r="K3577" s="922">
        <v>1</v>
      </c>
      <c r="L3577" s="923">
        <v>12053.372374133643</v>
      </c>
      <c r="M3577" s="923">
        <f t="shared" si="55"/>
        <v>1215.4661217613759</v>
      </c>
    </row>
    <row r="3578" spans="2:13" ht="75">
      <c r="B3578" s="921" t="s">
        <v>988</v>
      </c>
      <c r="C3578" s="921" t="s">
        <v>985</v>
      </c>
      <c r="D3578" s="922" t="s">
        <v>986</v>
      </c>
      <c r="E3578" s="936">
        <v>1</v>
      </c>
      <c r="F3578" s="947">
        <v>45078</v>
      </c>
      <c r="G3578" s="923">
        <v>1039.5433936117031</v>
      </c>
      <c r="H3578" s="929">
        <v>8.3333333333333332E-3</v>
      </c>
      <c r="I3578" s="929">
        <v>8.3333333333333332E-3</v>
      </c>
      <c r="J3578" s="923">
        <v>1030.8805319982723</v>
      </c>
      <c r="K3578" s="922">
        <v>1</v>
      </c>
      <c r="L3578" s="923">
        <v>1030.8805319982723</v>
      </c>
      <c r="M3578" s="923">
        <f t="shared" si="55"/>
        <v>103.95433936117031</v>
      </c>
    </row>
    <row r="3579" spans="2:13" ht="75">
      <c r="B3579" s="921" t="s">
        <v>988</v>
      </c>
      <c r="C3579" s="921" t="s">
        <v>985</v>
      </c>
      <c r="D3579" s="922" t="s">
        <v>986</v>
      </c>
      <c r="E3579" s="936">
        <v>1</v>
      </c>
      <c r="F3579" s="947">
        <v>45078</v>
      </c>
      <c r="G3579" s="923">
        <v>719.68388788502523</v>
      </c>
      <c r="H3579" s="929">
        <v>8.3333333333333332E-3</v>
      </c>
      <c r="I3579" s="929">
        <v>8.3333333333333332E-3</v>
      </c>
      <c r="J3579" s="923">
        <v>713.68652215265001</v>
      </c>
      <c r="K3579" s="922">
        <v>1</v>
      </c>
      <c r="L3579" s="923">
        <v>713.68652215265001</v>
      </c>
      <c r="M3579" s="923">
        <f t="shared" si="55"/>
        <v>71.968388788502523</v>
      </c>
    </row>
    <row r="3580" spans="2:13" ht="75">
      <c r="B3580" s="921" t="s">
        <v>988</v>
      </c>
      <c r="C3580" s="921" t="s">
        <v>985</v>
      </c>
      <c r="D3580" s="922" t="s">
        <v>986</v>
      </c>
      <c r="E3580" s="936">
        <v>1</v>
      </c>
      <c r="F3580" s="947">
        <v>45078</v>
      </c>
      <c r="G3580" s="923">
        <v>1279.4380229067115</v>
      </c>
      <c r="H3580" s="929">
        <v>8.3333333333333332E-3</v>
      </c>
      <c r="I3580" s="929">
        <v>8.3333333333333332E-3</v>
      </c>
      <c r="J3580" s="923">
        <v>1268.7760393824888</v>
      </c>
      <c r="K3580" s="922">
        <v>1</v>
      </c>
      <c r="L3580" s="923">
        <v>1268.7760393824888</v>
      </c>
      <c r="M3580" s="923">
        <f t="shared" si="55"/>
        <v>127.94380229067116</v>
      </c>
    </row>
    <row r="3581" spans="2:13" ht="75">
      <c r="B3581" s="921" t="s">
        <v>988</v>
      </c>
      <c r="C3581" s="921" t="s">
        <v>985</v>
      </c>
      <c r="D3581" s="922" t="s">
        <v>986</v>
      </c>
      <c r="E3581" s="936">
        <v>1</v>
      </c>
      <c r="F3581" s="947">
        <v>45078</v>
      </c>
      <c r="G3581" s="923">
        <v>1199.4731464750421</v>
      </c>
      <c r="H3581" s="929">
        <v>8.3333333333333332E-3</v>
      </c>
      <c r="I3581" s="929">
        <v>8.3333333333333332E-3</v>
      </c>
      <c r="J3581" s="923">
        <v>1189.4775369210834</v>
      </c>
      <c r="K3581" s="922">
        <v>1</v>
      </c>
      <c r="L3581" s="923">
        <v>1189.4775369210834</v>
      </c>
      <c r="M3581" s="923">
        <f t="shared" si="55"/>
        <v>119.94731464750421</v>
      </c>
    </row>
    <row r="3582" spans="2:13" ht="75">
      <c r="B3582" s="921" t="s">
        <v>988</v>
      </c>
      <c r="C3582" s="921" t="s">
        <v>985</v>
      </c>
      <c r="D3582" s="922" t="s">
        <v>986</v>
      </c>
      <c r="E3582" s="936">
        <v>1</v>
      </c>
      <c r="F3582" s="947">
        <v>45078</v>
      </c>
      <c r="G3582" s="923">
        <v>799.64876431669472</v>
      </c>
      <c r="H3582" s="929">
        <v>8.3333333333333332E-3</v>
      </c>
      <c r="I3582" s="929">
        <v>8.3333333333333332E-3</v>
      </c>
      <c r="J3582" s="923">
        <v>792.98502461405565</v>
      </c>
      <c r="K3582" s="922">
        <v>1</v>
      </c>
      <c r="L3582" s="923">
        <v>792.98502461405565</v>
      </c>
      <c r="M3582" s="923">
        <f t="shared" si="55"/>
        <v>79.964876431669481</v>
      </c>
    </row>
    <row r="3583" spans="2:13" ht="75">
      <c r="B3583" s="921" t="s">
        <v>984</v>
      </c>
      <c r="C3583" s="921" t="s">
        <v>985</v>
      </c>
      <c r="D3583" s="922" t="s">
        <v>986</v>
      </c>
      <c r="E3583" s="936">
        <v>1</v>
      </c>
      <c r="F3583" s="947">
        <v>45078</v>
      </c>
      <c r="G3583" s="923">
        <v>456.60349305277197</v>
      </c>
      <c r="H3583" s="929">
        <v>8.3333333333333332E-3</v>
      </c>
      <c r="I3583" s="929">
        <v>8.3333333333333332E-3</v>
      </c>
      <c r="J3583" s="923">
        <v>452.79846394399885</v>
      </c>
      <c r="K3583" s="922">
        <v>1</v>
      </c>
      <c r="L3583" s="923">
        <v>452.79846394399885</v>
      </c>
      <c r="M3583" s="923">
        <f t="shared" si="55"/>
        <v>45.660349305277201</v>
      </c>
    </row>
    <row r="3584" spans="2:13" ht="75">
      <c r="B3584" s="921" t="s">
        <v>998</v>
      </c>
      <c r="C3584" s="921" t="s">
        <v>985</v>
      </c>
      <c r="D3584" s="922" t="s">
        <v>994</v>
      </c>
      <c r="E3584" s="936">
        <v>0</v>
      </c>
      <c r="F3584" s="947">
        <v>45078</v>
      </c>
      <c r="G3584" s="923">
        <v>81.571513217866908</v>
      </c>
      <c r="H3584" s="929">
        <v>8.3333333333333332E-3</v>
      </c>
      <c r="I3584" s="929">
        <v>8.3333333333333332E-3</v>
      </c>
      <c r="J3584" s="923">
        <v>80.891750607718024</v>
      </c>
      <c r="K3584" s="922">
        <v>1</v>
      </c>
      <c r="L3584" s="923">
        <v>0</v>
      </c>
      <c r="M3584" s="923" t="str">
        <f t="shared" si="55"/>
        <v/>
      </c>
    </row>
    <row r="3585" spans="2:13" ht="75">
      <c r="B3585" s="921" t="s">
        <v>987</v>
      </c>
      <c r="C3585" s="921" t="s">
        <v>985</v>
      </c>
      <c r="D3585" s="922" t="s">
        <v>986</v>
      </c>
      <c r="E3585" s="936">
        <v>1</v>
      </c>
      <c r="F3585" s="947">
        <v>45078</v>
      </c>
      <c r="G3585" s="923">
        <v>1485.0961212969503</v>
      </c>
      <c r="H3585" s="929">
        <v>8.3333333333333332E-3</v>
      </c>
      <c r="I3585" s="929">
        <v>8.3333333333333332E-3</v>
      </c>
      <c r="J3585" s="923">
        <v>1472.7203202861424</v>
      </c>
      <c r="K3585" s="922">
        <v>1</v>
      </c>
      <c r="L3585" s="923">
        <v>1472.7203202861424</v>
      </c>
      <c r="M3585" s="923">
        <f t="shared" si="55"/>
        <v>148.50961212969503</v>
      </c>
    </row>
    <row r="3586" spans="2:13" ht="75">
      <c r="B3586" s="921" t="s">
        <v>987</v>
      </c>
      <c r="C3586" s="921" t="s">
        <v>985</v>
      </c>
      <c r="D3586" s="922" t="s">
        <v>986</v>
      </c>
      <c r="E3586" s="936">
        <v>1</v>
      </c>
      <c r="F3586" s="947">
        <v>45078</v>
      </c>
      <c r="G3586" s="923">
        <v>1485.0961212969503</v>
      </c>
      <c r="H3586" s="929">
        <v>8.3333333333333332E-3</v>
      </c>
      <c r="I3586" s="929">
        <v>8.3333333333333332E-3</v>
      </c>
      <c r="J3586" s="923">
        <v>1472.7203202861424</v>
      </c>
      <c r="K3586" s="922">
        <v>1</v>
      </c>
      <c r="L3586" s="923">
        <v>1472.7203202861424</v>
      </c>
      <c r="M3586" s="923">
        <f t="shared" si="55"/>
        <v>148.50961212969503</v>
      </c>
    </row>
    <row r="3587" spans="2:13" ht="75">
      <c r="B3587" s="921" t="s">
        <v>989</v>
      </c>
      <c r="C3587" s="921" t="s">
        <v>985</v>
      </c>
      <c r="D3587" s="922" t="s">
        <v>986</v>
      </c>
      <c r="E3587" s="936">
        <v>1</v>
      </c>
      <c r="F3587" s="947">
        <v>45078</v>
      </c>
      <c r="G3587" s="923">
        <v>2559.1030101491242</v>
      </c>
      <c r="H3587" s="929">
        <v>8.3333333333333332E-3</v>
      </c>
      <c r="I3587" s="929">
        <v>8.3333333333333332E-3</v>
      </c>
      <c r="J3587" s="923">
        <v>2537.7771517312149</v>
      </c>
      <c r="K3587" s="922">
        <v>1</v>
      </c>
      <c r="L3587" s="923">
        <v>2537.7771517312149</v>
      </c>
      <c r="M3587" s="923">
        <f t="shared" si="55"/>
        <v>255.91030101491242</v>
      </c>
    </row>
    <row r="3588" spans="2:13" ht="75">
      <c r="B3588" s="921" t="s">
        <v>990</v>
      </c>
      <c r="C3588" s="921" t="s">
        <v>985</v>
      </c>
      <c r="D3588" s="922" t="s">
        <v>986</v>
      </c>
      <c r="E3588" s="936">
        <v>1</v>
      </c>
      <c r="F3588" s="947">
        <v>45078</v>
      </c>
      <c r="G3588" s="923">
        <v>4180.4727034651842</v>
      </c>
      <c r="H3588" s="929">
        <v>8.3333333333333332E-3</v>
      </c>
      <c r="I3588" s="929">
        <v>8.3333333333333332E-3</v>
      </c>
      <c r="J3588" s="923">
        <v>4145.6354309363078</v>
      </c>
      <c r="K3588" s="922">
        <v>1</v>
      </c>
      <c r="L3588" s="923">
        <v>4145.6354309363078</v>
      </c>
      <c r="M3588" s="923">
        <f t="shared" si="55"/>
        <v>418.04727034651842</v>
      </c>
    </row>
    <row r="3589" spans="2:13" ht="75">
      <c r="B3589" s="921" t="s">
        <v>990</v>
      </c>
      <c r="C3589" s="921" t="s">
        <v>985</v>
      </c>
      <c r="D3589" s="922" t="s">
        <v>986</v>
      </c>
      <c r="E3589" s="936">
        <v>1</v>
      </c>
      <c r="F3589" s="947">
        <v>45078</v>
      </c>
      <c r="G3589" s="923">
        <v>4180.4727034651842</v>
      </c>
      <c r="H3589" s="929">
        <v>8.3333333333333332E-3</v>
      </c>
      <c r="I3589" s="929">
        <v>8.3333333333333332E-3</v>
      </c>
      <c r="J3589" s="923">
        <v>4145.6354309363078</v>
      </c>
      <c r="K3589" s="922">
        <v>1</v>
      </c>
      <c r="L3589" s="923">
        <v>4145.6354309363078</v>
      </c>
      <c r="M3589" s="923">
        <f t="shared" si="55"/>
        <v>418.04727034651842</v>
      </c>
    </row>
    <row r="3590" spans="2:13" ht="75">
      <c r="B3590" s="921" t="s">
        <v>988</v>
      </c>
      <c r="C3590" s="921" t="s">
        <v>985</v>
      </c>
      <c r="D3590" s="922" t="s">
        <v>986</v>
      </c>
      <c r="E3590" s="936">
        <v>1</v>
      </c>
      <c r="F3590" s="947">
        <v>45078</v>
      </c>
      <c r="G3590" s="923">
        <v>3198.5950572667789</v>
      </c>
      <c r="H3590" s="929">
        <v>8.3333333333333332E-3</v>
      </c>
      <c r="I3590" s="929">
        <v>8.3333333333333332E-3</v>
      </c>
      <c r="J3590" s="923">
        <v>3171.9400984562226</v>
      </c>
      <c r="K3590" s="922">
        <v>1</v>
      </c>
      <c r="L3590" s="923">
        <v>3171.9400984562226</v>
      </c>
      <c r="M3590" s="923">
        <f t="shared" si="55"/>
        <v>319.85950572667792</v>
      </c>
    </row>
    <row r="3591" spans="2:13" ht="75">
      <c r="B3591" s="921" t="s">
        <v>988</v>
      </c>
      <c r="C3591" s="921" t="s">
        <v>985</v>
      </c>
      <c r="D3591" s="922" t="s">
        <v>986</v>
      </c>
      <c r="E3591" s="936">
        <v>1</v>
      </c>
      <c r="F3591" s="947">
        <v>45078</v>
      </c>
      <c r="G3591" s="923">
        <v>15673.115780607215</v>
      </c>
      <c r="H3591" s="929">
        <v>8.3333333333333332E-3</v>
      </c>
      <c r="I3591" s="929">
        <v>8.3333333333333332E-3</v>
      </c>
      <c r="J3591" s="923">
        <v>15542.506482435489</v>
      </c>
      <c r="K3591" s="922">
        <v>1</v>
      </c>
      <c r="L3591" s="923">
        <v>15542.506482435489</v>
      </c>
      <c r="M3591" s="923">
        <f t="shared" si="55"/>
        <v>1567.3115780607216</v>
      </c>
    </row>
    <row r="3592" spans="2:13" ht="75">
      <c r="B3592" s="921" t="s">
        <v>988</v>
      </c>
      <c r="C3592" s="921" t="s">
        <v>985</v>
      </c>
      <c r="D3592" s="922" t="s">
        <v>986</v>
      </c>
      <c r="E3592" s="936">
        <v>1</v>
      </c>
      <c r="F3592" s="947">
        <v>45078</v>
      </c>
      <c r="G3592" s="923">
        <v>34544.826618481209</v>
      </c>
      <c r="H3592" s="929">
        <v>8.3333333333333332E-3</v>
      </c>
      <c r="I3592" s="929">
        <v>8.3333333333333332E-3</v>
      </c>
      <c r="J3592" s="923">
        <v>34256.953063327201</v>
      </c>
      <c r="K3592" s="922">
        <v>1</v>
      </c>
      <c r="L3592" s="923">
        <v>34256.953063327201</v>
      </c>
      <c r="M3592" s="923">
        <f t="shared" si="55"/>
        <v>3454.4826618481211</v>
      </c>
    </row>
    <row r="3593" spans="2:13" ht="75">
      <c r="B3593" s="921" t="s">
        <v>988</v>
      </c>
      <c r="C3593" s="921" t="s">
        <v>985</v>
      </c>
      <c r="D3593" s="922" t="s">
        <v>986</v>
      </c>
      <c r="E3593" s="936">
        <v>1</v>
      </c>
      <c r="F3593" s="947">
        <v>45078</v>
      </c>
      <c r="G3593" s="923">
        <v>19751.324478622359</v>
      </c>
      <c r="H3593" s="929">
        <v>8.3333333333333332E-3</v>
      </c>
      <c r="I3593" s="929">
        <v>8.3333333333333332E-3</v>
      </c>
      <c r="J3593" s="923">
        <v>19586.730107967171</v>
      </c>
      <c r="K3593" s="922">
        <v>1</v>
      </c>
      <c r="L3593" s="923">
        <v>19586.730107967171</v>
      </c>
      <c r="M3593" s="923">
        <f t="shared" si="55"/>
        <v>1975.1324478622359</v>
      </c>
    </row>
    <row r="3594" spans="2:13" ht="75">
      <c r="B3594" s="921" t="s">
        <v>988</v>
      </c>
      <c r="C3594" s="921" t="s">
        <v>985</v>
      </c>
      <c r="D3594" s="922" t="s">
        <v>986</v>
      </c>
      <c r="E3594" s="936">
        <v>1</v>
      </c>
      <c r="F3594" s="947">
        <v>45078</v>
      </c>
      <c r="G3594" s="923">
        <v>10235.504183253692</v>
      </c>
      <c r="H3594" s="929">
        <v>8.3333333333333332E-3</v>
      </c>
      <c r="I3594" s="929">
        <v>8.3333333333333332E-3</v>
      </c>
      <c r="J3594" s="923">
        <v>10150.20831505991</v>
      </c>
      <c r="K3594" s="922">
        <v>1</v>
      </c>
      <c r="L3594" s="923">
        <v>10150.20831505991</v>
      </c>
      <c r="M3594" s="923">
        <f t="shared" si="55"/>
        <v>1023.5504183253693</v>
      </c>
    </row>
    <row r="3595" spans="2:13" ht="75">
      <c r="B3595" s="921" t="s">
        <v>996</v>
      </c>
      <c r="C3595" s="921" t="s">
        <v>985</v>
      </c>
      <c r="D3595" s="922" t="s">
        <v>994</v>
      </c>
      <c r="E3595" s="936">
        <v>0</v>
      </c>
      <c r="F3595" s="947">
        <v>45078</v>
      </c>
      <c r="G3595" s="923">
        <v>1794.5732907930719</v>
      </c>
      <c r="H3595" s="929">
        <v>8.3333333333333332E-3</v>
      </c>
      <c r="I3595" s="929">
        <v>8.3333333333333332E-3</v>
      </c>
      <c r="J3595" s="923">
        <v>1779.6185133697963</v>
      </c>
      <c r="K3595" s="922">
        <v>1</v>
      </c>
      <c r="L3595" s="923">
        <v>0</v>
      </c>
      <c r="M3595" s="923" t="str">
        <f t="shared" ref="M3595:M3658" si="56">IF(L3595=0,"",IF(I3595=100%,0,(H3595*12)*(G3595*E3595*K3595)))</f>
        <v/>
      </c>
    </row>
    <row r="3596" spans="2:13" ht="75">
      <c r="B3596" s="921" t="s">
        <v>996</v>
      </c>
      <c r="C3596" s="921" t="s">
        <v>985</v>
      </c>
      <c r="D3596" s="922" t="s">
        <v>994</v>
      </c>
      <c r="E3596" s="936">
        <v>0</v>
      </c>
      <c r="F3596" s="947">
        <v>45078</v>
      </c>
      <c r="G3596" s="923">
        <v>1549.8587511394715</v>
      </c>
      <c r="H3596" s="929">
        <v>8.3333333333333332E-3</v>
      </c>
      <c r="I3596" s="929">
        <v>8.3333333333333332E-3</v>
      </c>
      <c r="J3596" s="923">
        <v>1536.9432615466426</v>
      </c>
      <c r="K3596" s="922">
        <v>1</v>
      </c>
      <c r="L3596" s="923">
        <v>0</v>
      </c>
      <c r="M3596" s="923" t="str">
        <f t="shared" si="56"/>
        <v/>
      </c>
    </row>
    <row r="3597" spans="2:13" ht="75">
      <c r="B3597" s="921" t="s">
        <v>984</v>
      </c>
      <c r="C3597" s="921" t="s">
        <v>985</v>
      </c>
      <c r="D3597" s="922" t="s">
        <v>986</v>
      </c>
      <c r="E3597" s="936">
        <v>1</v>
      </c>
      <c r="F3597" s="947">
        <v>45078</v>
      </c>
      <c r="G3597" s="923">
        <v>1826.4139722110879</v>
      </c>
      <c r="H3597" s="929">
        <v>8.3333333333333332E-3</v>
      </c>
      <c r="I3597" s="929">
        <v>8.3333333333333332E-3</v>
      </c>
      <c r="J3597" s="923">
        <v>1811.1938557759954</v>
      </c>
      <c r="K3597" s="922">
        <v>1</v>
      </c>
      <c r="L3597" s="923">
        <v>1811.1938557759954</v>
      </c>
      <c r="M3597" s="923">
        <f t="shared" si="56"/>
        <v>182.6413972211088</v>
      </c>
    </row>
    <row r="3598" spans="2:13" ht="75">
      <c r="B3598" s="921" t="s">
        <v>987</v>
      </c>
      <c r="C3598" s="921" t="s">
        <v>985</v>
      </c>
      <c r="D3598" s="922" t="s">
        <v>986</v>
      </c>
      <c r="E3598" s="936">
        <v>1</v>
      </c>
      <c r="F3598" s="947">
        <v>45078</v>
      </c>
      <c r="G3598" s="923">
        <v>2970.1922425939006</v>
      </c>
      <c r="H3598" s="929">
        <v>8.3333333333333332E-3</v>
      </c>
      <c r="I3598" s="929">
        <v>8.3333333333333332E-3</v>
      </c>
      <c r="J3598" s="923">
        <v>2945.4406405722848</v>
      </c>
      <c r="K3598" s="922">
        <v>1</v>
      </c>
      <c r="L3598" s="923">
        <v>2945.4406405722848</v>
      </c>
      <c r="M3598" s="923">
        <f t="shared" si="56"/>
        <v>297.01922425939006</v>
      </c>
    </row>
    <row r="3599" spans="2:13" ht="75">
      <c r="B3599" s="921" t="s">
        <v>987</v>
      </c>
      <c r="C3599" s="921" t="s">
        <v>985</v>
      </c>
      <c r="D3599" s="922" t="s">
        <v>986</v>
      </c>
      <c r="E3599" s="936">
        <v>1</v>
      </c>
      <c r="F3599" s="947">
        <v>45078</v>
      </c>
      <c r="G3599" s="923">
        <v>2970.1922425939006</v>
      </c>
      <c r="H3599" s="929">
        <v>8.3333333333333332E-3</v>
      </c>
      <c r="I3599" s="929">
        <v>8.3333333333333332E-3</v>
      </c>
      <c r="J3599" s="923">
        <v>2945.4406405722848</v>
      </c>
      <c r="K3599" s="922">
        <v>1</v>
      </c>
      <c r="L3599" s="923">
        <v>2945.4406405722848</v>
      </c>
      <c r="M3599" s="923">
        <f t="shared" si="56"/>
        <v>297.01922425939006</v>
      </c>
    </row>
    <row r="3600" spans="2:13" ht="75">
      <c r="B3600" s="921" t="s">
        <v>987</v>
      </c>
      <c r="C3600" s="921" t="s">
        <v>985</v>
      </c>
      <c r="D3600" s="922" t="s">
        <v>986</v>
      </c>
      <c r="E3600" s="936">
        <v>1</v>
      </c>
      <c r="F3600" s="947">
        <v>45078</v>
      </c>
      <c r="G3600" s="923">
        <v>4455.2883638908506</v>
      </c>
      <c r="H3600" s="929">
        <v>8.3333333333333332E-3</v>
      </c>
      <c r="I3600" s="929">
        <v>8.3333333333333332E-3</v>
      </c>
      <c r="J3600" s="923">
        <v>4418.1609608584267</v>
      </c>
      <c r="K3600" s="922">
        <v>1</v>
      </c>
      <c r="L3600" s="923">
        <v>4418.1609608584267</v>
      </c>
      <c r="M3600" s="923">
        <f t="shared" si="56"/>
        <v>445.52883638908509</v>
      </c>
    </row>
    <row r="3601" spans="2:13" ht="75">
      <c r="B3601" s="921" t="s">
        <v>987</v>
      </c>
      <c r="C3601" s="921" t="s">
        <v>985</v>
      </c>
      <c r="D3601" s="922" t="s">
        <v>986</v>
      </c>
      <c r="E3601" s="936">
        <v>1</v>
      </c>
      <c r="F3601" s="947">
        <v>45078</v>
      </c>
      <c r="G3601" s="923">
        <v>7425.4806064847517</v>
      </c>
      <c r="H3601" s="929">
        <v>8.3333333333333332E-3</v>
      </c>
      <c r="I3601" s="929">
        <v>8.3333333333333332E-3</v>
      </c>
      <c r="J3601" s="923">
        <v>7363.6016014307124</v>
      </c>
      <c r="K3601" s="922">
        <v>1</v>
      </c>
      <c r="L3601" s="923">
        <v>7363.6016014307124</v>
      </c>
      <c r="M3601" s="923">
        <f t="shared" si="56"/>
        <v>742.54806064847526</v>
      </c>
    </row>
    <row r="3602" spans="2:13" ht="75">
      <c r="B3602" s="921" t="s">
        <v>987</v>
      </c>
      <c r="C3602" s="921" t="s">
        <v>985</v>
      </c>
      <c r="D3602" s="922" t="s">
        <v>986</v>
      </c>
      <c r="E3602" s="936">
        <v>1</v>
      </c>
      <c r="F3602" s="947">
        <v>45078</v>
      </c>
      <c r="G3602" s="923">
        <v>10395.672849078652</v>
      </c>
      <c r="H3602" s="929">
        <v>8.3333333333333332E-3</v>
      </c>
      <c r="I3602" s="929">
        <v>8.3333333333333332E-3</v>
      </c>
      <c r="J3602" s="923">
        <v>10309.042242002997</v>
      </c>
      <c r="K3602" s="922">
        <v>1</v>
      </c>
      <c r="L3602" s="923">
        <v>10309.042242002997</v>
      </c>
      <c r="M3602" s="923">
        <f t="shared" si="56"/>
        <v>1039.5672849078653</v>
      </c>
    </row>
    <row r="3603" spans="2:13" ht="75">
      <c r="B3603" s="921" t="s">
        <v>990</v>
      </c>
      <c r="C3603" s="921" t="s">
        <v>985</v>
      </c>
      <c r="D3603" s="922" t="s">
        <v>986</v>
      </c>
      <c r="E3603" s="936">
        <v>1</v>
      </c>
      <c r="F3603" s="947">
        <v>45078</v>
      </c>
      <c r="G3603" s="923">
        <v>4180.4727034651842</v>
      </c>
      <c r="H3603" s="929">
        <v>8.3333333333333332E-3</v>
      </c>
      <c r="I3603" s="929">
        <v>8.3333333333333332E-3</v>
      </c>
      <c r="J3603" s="923">
        <v>4145.6354309363078</v>
      </c>
      <c r="K3603" s="922">
        <v>1</v>
      </c>
      <c r="L3603" s="923">
        <v>4145.6354309363078</v>
      </c>
      <c r="M3603" s="923">
        <f t="shared" si="56"/>
        <v>418.04727034651842</v>
      </c>
    </row>
    <row r="3604" spans="2:13" ht="75">
      <c r="B3604" s="921" t="s">
        <v>991</v>
      </c>
      <c r="C3604" s="921" t="s">
        <v>985</v>
      </c>
      <c r="D3604" s="922" t="s">
        <v>986</v>
      </c>
      <c r="E3604" s="936">
        <v>1</v>
      </c>
      <c r="F3604" s="947">
        <v>45078</v>
      </c>
      <c r="G3604" s="923">
        <v>3671.3612929430783</v>
      </c>
      <c r="H3604" s="929">
        <v>8.3333333333333332E-3</v>
      </c>
      <c r="I3604" s="929">
        <v>8.3333333333333332E-3</v>
      </c>
      <c r="J3604" s="923">
        <v>3640.766615501886</v>
      </c>
      <c r="K3604" s="922">
        <v>1</v>
      </c>
      <c r="L3604" s="923">
        <v>3640.766615501886</v>
      </c>
      <c r="M3604" s="923">
        <f t="shared" si="56"/>
        <v>367.13612929430786</v>
      </c>
    </row>
    <row r="3605" spans="2:13" ht="75">
      <c r="B3605" s="921" t="s">
        <v>988</v>
      </c>
      <c r="C3605" s="921" t="s">
        <v>985</v>
      </c>
      <c r="D3605" s="922" t="s">
        <v>986</v>
      </c>
      <c r="E3605" s="936">
        <v>1</v>
      </c>
      <c r="F3605" s="947">
        <v>45078</v>
      </c>
      <c r="G3605" s="923">
        <v>19111.605467169004</v>
      </c>
      <c r="H3605" s="929">
        <v>8.3333333333333332E-3</v>
      </c>
      <c r="I3605" s="929">
        <v>8.3333333333333332E-3</v>
      </c>
      <c r="J3605" s="923">
        <v>18952.342088275927</v>
      </c>
      <c r="K3605" s="922">
        <v>1</v>
      </c>
      <c r="L3605" s="923">
        <v>18952.342088275927</v>
      </c>
      <c r="M3605" s="923">
        <f t="shared" si="56"/>
        <v>1911.1605467169004</v>
      </c>
    </row>
    <row r="3606" spans="2:13" ht="75">
      <c r="B3606" s="921" t="s">
        <v>988</v>
      </c>
      <c r="C3606" s="921" t="s">
        <v>985</v>
      </c>
      <c r="D3606" s="922" t="s">
        <v>986</v>
      </c>
      <c r="E3606" s="936">
        <v>1</v>
      </c>
      <c r="F3606" s="947">
        <v>45078</v>
      </c>
      <c r="G3606" s="923">
        <v>29906.86378544438</v>
      </c>
      <c r="H3606" s="929">
        <v>8.3333333333333332E-3</v>
      </c>
      <c r="I3606" s="929">
        <v>8.3333333333333332E-3</v>
      </c>
      <c r="J3606" s="923">
        <v>29657.639920565678</v>
      </c>
      <c r="K3606" s="922">
        <v>1</v>
      </c>
      <c r="L3606" s="923">
        <v>29657.639920565678</v>
      </c>
      <c r="M3606" s="923">
        <f t="shared" si="56"/>
        <v>2990.6863785444384</v>
      </c>
    </row>
    <row r="3607" spans="2:13" ht="75">
      <c r="B3607" s="921" t="s">
        <v>988</v>
      </c>
      <c r="C3607" s="921" t="s">
        <v>985</v>
      </c>
      <c r="D3607" s="922" t="s">
        <v>986</v>
      </c>
      <c r="E3607" s="936">
        <v>1</v>
      </c>
      <c r="F3607" s="947">
        <v>45078</v>
      </c>
      <c r="G3607" s="923">
        <v>25988.584840292577</v>
      </c>
      <c r="H3607" s="929">
        <v>8.3333333333333332E-3</v>
      </c>
      <c r="I3607" s="929">
        <v>8.3333333333333332E-3</v>
      </c>
      <c r="J3607" s="923">
        <v>25772.013299956805</v>
      </c>
      <c r="K3607" s="922">
        <v>1</v>
      </c>
      <c r="L3607" s="923">
        <v>25772.013299956805</v>
      </c>
      <c r="M3607" s="923">
        <f t="shared" si="56"/>
        <v>2598.8584840292579</v>
      </c>
    </row>
    <row r="3608" spans="2:13" ht="75">
      <c r="B3608" s="921" t="s">
        <v>988</v>
      </c>
      <c r="C3608" s="921" t="s">
        <v>985</v>
      </c>
      <c r="D3608" s="922" t="s">
        <v>986</v>
      </c>
      <c r="E3608" s="936">
        <v>1</v>
      </c>
      <c r="F3608" s="947">
        <v>45078</v>
      </c>
      <c r="G3608" s="923">
        <v>20471.008366507383</v>
      </c>
      <c r="H3608" s="929">
        <v>8.3333333333333332E-3</v>
      </c>
      <c r="I3608" s="929">
        <v>8.3333333333333332E-3</v>
      </c>
      <c r="J3608" s="923">
        <v>20300.41663011982</v>
      </c>
      <c r="K3608" s="922">
        <v>1</v>
      </c>
      <c r="L3608" s="923">
        <v>20300.41663011982</v>
      </c>
      <c r="M3608" s="923">
        <f t="shared" si="56"/>
        <v>2047.1008366507385</v>
      </c>
    </row>
    <row r="3609" spans="2:13" ht="75">
      <c r="B3609" s="921" t="s">
        <v>988</v>
      </c>
      <c r="C3609" s="921" t="s">
        <v>985</v>
      </c>
      <c r="D3609" s="922" t="s">
        <v>986</v>
      </c>
      <c r="E3609" s="936">
        <v>1</v>
      </c>
      <c r="F3609" s="947">
        <v>45078</v>
      </c>
      <c r="G3609" s="923">
        <v>21270.657130824078</v>
      </c>
      <c r="H3609" s="929">
        <v>8.3333333333333332E-3</v>
      </c>
      <c r="I3609" s="929">
        <v>8.3333333333333332E-3</v>
      </c>
      <c r="J3609" s="923">
        <v>21093.401654733876</v>
      </c>
      <c r="K3609" s="922">
        <v>1</v>
      </c>
      <c r="L3609" s="923">
        <v>21093.401654733876</v>
      </c>
      <c r="M3609" s="923">
        <f t="shared" si="56"/>
        <v>2127.0657130824079</v>
      </c>
    </row>
    <row r="3610" spans="2:13" ht="75">
      <c r="B3610" s="921" t="s">
        <v>996</v>
      </c>
      <c r="C3610" s="921" t="s">
        <v>985</v>
      </c>
      <c r="D3610" s="922" t="s">
        <v>994</v>
      </c>
      <c r="E3610" s="936">
        <v>0</v>
      </c>
      <c r="F3610" s="947">
        <v>45078</v>
      </c>
      <c r="G3610" s="923">
        <v>96.05648271276597</v>
      </c>
      <c r="H3610" s="929">
        <v>8.3333333333333332E-3</v>
      </c>
      <c r="I3610" s="929">
        <v>8.3333333333333332E-3</v>
      </c>
      <c r="J3610" s="923">
        <v>95.256012023492914</v>
      </c>
      <c r="K3610" s="922">
        <v>1</v>
      </c>
      <c r="L3610" s="923">
        <v>0</v>
      </c>
      <c r="M3610" s="923" t="str">
        <f t="shared" si="56"/>
        <v/>
      </c>
    </row>
    <row r="3611" spans="2:13" ht="75">
      <c r="B3611" s="921" t="s">
        <v>996</v>
      </c>
      <c r="C3611" s="921" t="s">
        <v>985</v>
      </c>
      <c r="D3611" s="922" t="s">
        <v>994</v>
      </c>
      <c r="E3611" s="936">
        <v>0</v>
      </c>
      <c r="F3611" s="947">
        <v>45078</v>
      </c>
      <c r="G3611" s="923">
        <v>1729.0166888297874</v>
      </c>
      <c r="H3611" s="929">
        <v>8.3333333333333332E-3</v>
      </c>
      <c r="I3611" s="929">
        <v>8.3333333333333332E-3</v>
      </c>
      <c r="J3611" s="923">
        <v>1714.6082164228726</v>
      </c>
      <c r="K3611" s="922">
        <v>1</v>
      </c>
      <c r="L3611" s="923">
        <v>0</v>
      </c>
      <c r="M3611" s="923" t="str">
        <f t="shared" si="56"/>
        <v/>
      </c>
    </row>
    <row r="3612" spans="2:13" ht="75">
      <c r="B3612" s="921" t="s">
        <v>984</v>
      </c>
      <c r="C3612" s="921" t="s">
        <v>985</v>
      </c>
      <c r="D3612" s="922" t="s">
        <v>986</v>
      </c>
      <c r="E3612" s="936">
        <v>1</v>
      </c>
      <c r="F3612" s="947">
        <v>45078</v>
      </c>
      <c r="G3612" s="923">
        <v>456.60349305277197</v>
      </c>
      <c r="H3612" s="929">
        <v>8.3333333333333332E-3</v>
      </c>
      <c r="I3612" s="929">
        <v>8.3333333333333332E-3</v>
      </c>
      <c r="J3612" s="923">
        <v>452.79846394399885</v>
      </c>
      <c r="K3612" s="922">
        <v>1</v>
      </c>
      <c r="L3612" s="923">
        <v>452.79846394399885</v>
      </c>
      <c r="M3612" s="923">
        <f t="shared" si="56"/>
        <v>45.660349305277201</v>
      </c>
    </row>
    <row r="3613" spans="2:13" ht="75">
      <c r="B3613" s="921" t="s">
        <v>987</v>
      </c>
      <c r="C3613" s="921" t="s">
        <v>985</v>
      </c>
      <c r="D3613" s="922" t="s">
        <v>986</v>
      </c>
      <c r="E3613" s="936">
        <v>1</v>
      </c>
      <c r="F3613" s="947">
        <v>45078</v>
      </c>
      <c r="G3613" s="923">
        <v>7425.4806064847517</v>
      </c>
      <c r="H3613" s="929">
        <v>8.3333333333333332E-3</v>
      </c>
      <c r="I3613" s="929">
        <v>8.3333333333333332E-3</v>
      </c>
      <c r="J3613" s="923">
        <v>7363.6016014307124</v>
      </c>
      <c r="K3613" s="922">
        <v>1</v>
      </c>
      <c r="L3613" s="923">
        <v>7363.6016014307124</v>
      </c>
      <c r="M3613" s="923">
        <f t="shared" si="56"/>
        <v>742.54806064847526</v>
      </c>
    </row>
    <row r="3614" spans="2:13" ht="75">
      <c r="B3614" s="921" t="s">
        <v>988</v>
      </c>
      <c r="C3614" s="921" t="s">
        <v>985</v>
      </c>
      <c r="D3614" s="922" t="s">
        <v>986</v>
      </c>
      <c r="E3614" s="936">
        <v>1</v>
      </c>
      <c r="F3614" s="947">
        <v>45078</v>
      </c>
      <c r="G3614" s="923">
        <v>6637.0847438285655</v>
      </c>
      <c r="H3614" s="929">
        <v>8.3333333333333332E-3</v>
      </c>
      <c r="I3614" s="929">
        <v>8.3333333333333332E-3</v>
      </c>
      <c r="J3614" s="923">
        <v>6581.7757042966605</v>
      </c>
      <c r="K3614" s="922">
        <v>1</v>
      </c>
      <c r="L3614" s="923">
        <v>6581.7757042966605</v>
      </c>
      <c r="M3614" s="923">
        <f t="shared" si="56"/>
        <v>663.70847438285659</v>
      </c>
    </row>
    <row r="3615" spans="2:13" ht="75">
      <c r="B3615" s="921" t="s">
        <v>988</v>
      </c>
      <c r="C3615" s="921" t="s">
        <v>985</v>
      </c>
      <c r="D3615" s="922" t="s">
        <v>986</v>
      </c>
      <c r="E3615" s="936">
        <v>1</v>
      </c>
      <c r="F3615" s="947">
        <v>45078</v>
      </c>
      <c r="G3615" s="923">
        <v>17032.518679945595</v>
      </c>
      <c r="H3615" s="929">
        <v>8.3333333333333332E-3</v>
      </c>
      <c r="I3615" s="929">
        <v>8.3333333333333332E-3</v>
      </c>
      <c r="J3615" s="923">
        <v>16890.581024279381</v>
      </c>
      <c r="K3615" s="922">
        <v>1</v>
      </c>
      <c r="L3615" s="923">
        <v>16890.581024279381</v>
      </c>
      <c r="M3615" s="923">
        <f t="shared" si="56"/>
        <v>1703.2518679945597</v>
      </c>
    </row>
    <row r="3616" spans="2:13" ht="75">
      <c r="B3616" s="921" t="s">
        <v>988</v>
      </c>
      <c r="C3616" s="921" t="s">
        <v>985</v>
      </c>
      <c r="D3616" s="922" t="s">
        <v>986</v>
      </c>
      <c r="E3616" s="936">
        <v>1</v>
      </c>
      <c r="F3616" s="947">
        <v>45078</v>
      </c>
      <c r="G3616" s="923">
        <v>17832.16744426229</v>
      </c>
      <c r="H3616" s="929">
        <v>8.3333333333333332E-3</v>
      </c>
      <c r="I3616" s="929">
        <v>8.3333333333333332E-3</v>
      </c>
      <c r="J3616" s="923">
        <v>17683.566048893437</v>
      </c>
      <c r="K3616" s="922">
        <v>1</v>
      </c>
      <c r="L3616" s="923">
        <v>17683.566048893437</v>
      </c>
      <c r="M3616" s="923">
        <f t="shared" si="56"/>
        <v>1783.2167444262291</v>
      </c>
    </row>
    <row r="3617" spans="2:13" ht="75">
      <c r="B3617" s="921" t="s">
        <v>988</v>
      </c>
      <c r="C3617" s="921" t="s">
        <v>985</v>
      </c>
      <c r="D3617" s="922" t="s">
        <v>986</v>
      </c>
      <c r="E3617" s="936">
        <v>1</v>
      </c>
      <c r="F3617" s="947">
        <v>45078</v>
      </c>
      <c r="G3617" s="923">
        <v>14473.642634132173</v>
      </c>
      <c r="H3617" s="929">
        <v>8.3333333333333332E-3</v>
      </c>
      <c r="I3617" s="929">
        <v>8.3333333333333332E-3</v>
      </c>
      <c r="J3617" s="923">
        <v>14353.028945514405</v>
      </c>
      <c r="K3617" s="922">
        <v>1</v>
      </c>
      <c r="L3617" s="923">
        <v>14353.028945514405</v>
      </c>
      <c r="M3617" s="923">
        <f t="shared" si="56"/>
        <v>1447.3642634132175</v>
      </c>
    </row>
    <row r="3618" spans="2:13" ht="75">
      <c r="B3618" s="921" t="s">
        <v>988</v>
      </c>
      <c r="C3618" s="921" t="s">
        <v>985</v>
      </c>
      <c r="D3618" s="922" t="s">
        <v>986</v>
      </c>
      <c r="E3618" s="936">
        <v>1</v>
      </c>
      <c r="F3618" s="947">
        <v>45078</v>
      </c>
      <c r="G3618" s="923">
        <v>6557.1198673968966</v>
      </c>
      <c r="H3618" s="929">
        <v>8.3333333333333332E-3</v>
      </c>
      <c r="I3618" s="929">
        <v>8.3333333333333332E-3</v>
      </c>
      <c r="J3618" s="923">
        <v>6502.477201835256</v>
      </c>
      <c r="K3618" s="922">
        <v>1</v>
      </c>
      <c r="L3618" s="923">
        <v>6502.477201835256</v>
      </c>
      <c r="M3618" s="923">
        <f t="shared" si="56"/>
        <v>655.71198673968968</v>
      </c>
    </row>
    <row r="3619" spans="2:13" ht="75">
      <c r="B3619" s="921" t="s">
        <v>996</v>
      </c>
      <c r="C3619" s="921" t="s">
        <v>985</v>
      </c>
      <c r="D3619" s="922" t="s">
        <v>994</v>
      </c>
      <c r="E3619" s="936">
        <v>0</v>
      </c>
      <c r="F3619" s="947">
        <v>45078</v>
      </c>
      <c r="G3619" s="923">
        <v>3857.9299880239528</v>
      </c>
      <c r="H3619" s="929">
        <v>8.3333333333333332E-3</v>
      </c>
      <c r="I3619" s="929">
        <v>8.3333333333333332E-3</v>
      </c>
      <c r="J3619" s="923">
        <v>3825.7805714570864</v>
      </c>
      <c r="K3619" s="922">
        <v>1</v>
      </c>
      <c r="L3619" s="923">
        <v>0</v>
      </c>
      <c r="M3619" s="923" t="str">
        <f t="shared" si="56"/>
        <v/>
      </c>
    </row>
    <row r="3620" spans="2:13" ht="75">
      <c r="B3620" s="921" t="s">
        <v>987</v>
      </c>
      <c r="C3620" s="921" t="s">
        <v>985</v>
      </c>
      <c r="D3620" s="922" t="s">
        <v>986</v>
      </c>
      <c r="E3620" s="936">
        <v>1</v>
      </c>
      <c r="F3620" s="947">
        <v>45078</v>
      </c>
      <c r="G3620" s="923">
        <v>1485.0961212969503</v>
      </c>
      <c r="H3620" s="929">
        <v>8.3333333333333332E-3</v>
      </c>
      <c r="I3620" s="929">
        <v>8.3333333333333332E-3</v>
      </c>
      <c r="J3620" s="923">
        <v>1472.7203202861424</v>
      </c>
      <c r="K3620" s="922">
        <v>1</v>
      </c>
      <c r="L3620" s="923">
        <v>1472.7203202861424</v>
      </c>
      <c r="M3620" s="923">
        <f t="shared" si="56"/>
        <v>148.50961212969503</v>
      </c>
    </row>
    <row r="3621" spans="2:13" ht="75">
      <c r="B3621" s="921" t="s">
        <v>987</v>
      </c>
      <c r="C3621" s="921" t="s">
        <v>985</v>
      </c>
      <c r="D3621" s="922" t="s">
        <v>986</v>
      </c>
      <c r="E3621" s="936">
        <v>1</v>
      </c>
      <c r="F3621" s="947">
        <v>45078</v>
      </c>
      <c r="G3621" s="923">
        <v>1485.0961212969503</v>
      </c>
      <c r="H3621" s="929">
        <v>8.3333333333333332E-3</v>
      </c>
      <c r="I3621" s="929">
        <v>8.3333333333333332E-3</v>
      </c>
      <c r="J3621" s="923">
        <v>1472.7203202861424</v>
      </c>
      <c r="K3621" s="922">
        <v>1</v>
      </c>
      <c r="L3621" s="923">
        <v>1472.7203202861424</v>
      </c>
      <c r="M3621" s="923">
        <f t="shared" si="56"/>
        <v>148.50961212969503</v>
      </c>
    </row>
    <row r="3622" spans="2:13" ht="75">
      <c r="B3622" s="921" t="s">
        <v>988</v>
      </c>
      <c r="C3622" s="921" t="s">
        <v>985</v>
      </c>
      <c r="D3622" s="922" t="s">
        <v>986</v>
      </c>
      <c r="E3622" s="936">
        <v>1</v>
      </c>
      <c r="F3622" s="947">
        <v>45078</v>
      </c>
      <c r="G3622" s="923">
        <v>159.92975286333893</v>
      </c>
      <c r="H3622" s="929">
        <v>8.3333333333333332E-3</v>
      </c>
      <c r="I3622" s="929">
        <v>8.3333333333333332E-3</v>
      </c>
      <c r="J3622" s="923">
        <v>158.5970049228111</v>
      </c>
      <c r="K3622" s="922">
        <v>1</v>
      </c>
      <c r="L3622" s="923">
        <v>158.5970049228111</v>
      </c>
      <c r="M3622" s="923">
        <f t="shared" si="56"/>
        <v>15.992975286333895</v>
      </c>
    </row>
    <row r="3623" spans="2:13" ht="75">
      <c r="B3623" s="921" t="s">
        <v>996</v>
      </c>
      <c r="C3623" s="921" t="s">
        <v>985</v>
      </c>
      <c r="D3623" s="922" t="s">
        <v>994</v>
      </c>
      <c r="E3623" s="936">
        <v>0</v>
      </c>
      <c r="F3623" s="947">
        <v>45078</v>
      </c>
      <c r="G3623" s="923">
        <v>4324.93</v>
      </c>
      <c r="H3623" s="929">
        <v>8.3333333333333332E-3</v>
      </c>
      <c r="I3623" s="929">
        <v>8.3333333333333332E-3</v>
      </c>
      <c r="J3623" s="923">
        <v>4288.8889166666668</v>
      </c>
      <c r="K3623" s="922">
        <v>1</v>
      </c>
      <c r="L3623" s="923">
        <v>0</v>
      </c>
      <c r="M3623" s="923" t="str">
        <f t="shared" si="56"/>
        <v/>
      </c>
    </row>
    <row r="3624" spans="2:13" ht="75">
      <c r="B3624" s="921" t="s">
        <v>987</v>
      </c>
      <c r="C3624" s="921" t="s">
        <v>985</v>
      </c>
      <c r="D3624" s="922" t="s">
        <v>986</v>
      </c>
      <c r="E3624" s="936">
        <v>1</v>
      </c>
      <c r="F3624" s="947">
        <v>45078</v>
      </c>
      <c r="G3624" s="923">
        <v>2970.1922425939006</v>
      </c>
      <c r="H3624" s="929">
        <v>8.3333333333333332E-3</v>
      </c>
      <c r="I3624" s="929">
        <v>8.3333333333333332E-3</v>
      </c>
      <c r="J3624" s="923">
        <v>2945.4406405722848</v>
      </c>
      <c r="K3624" s="922">
        <v>1</v>
      </c>
      <c r="L3624" s="923">
        <v>2945.4406405722848</v>
      </c>
      <c r="M3624" s="923">
        <f t="shared" si="56"/>
        <v>297.01922425939006</v>
      </c>
    </row>
    <row r="3625" spans="2:13" ht="75">
      <c r="B3625" s="921" t="s">
        <v>987</v>
      </c>
      <c r="C3625" s="921" t="s">
        <v>985</v>
      </c>
      <c r="D3625" s="922" t="s">
        <v>986</v>
      </c>
      <c r="E3625" s="936">
        <v>1</v>
      </c>
      <c r="F3625" s="947">
        <v>45078</v>
      </c>
      <c r="G3625" s="923">
        <v>4455.2883638908506</v>
      </c>
      <c r="H3625" s="929">
        <v>8.3333333333333332E-3</v>
      </c>
      <c r="I3625" s="929">
        <v>8.3333333333333332E-3</v>
      </c>
      <c r="J3625" s="923">
        <v>4418.1609608584267</v>
      </c>
      <c r="K3625" s="922">
        <v>1</v>
      </c>
      <c r="L3625" s="923">
        <v>4418.1609608584267</v>
      </c>
      <c r="M3625" s="923">
        <f t="shared" si="56"/>
        <v>445.52883638908509</v>
      </c>
    </row>
    <row r="3626" spans="2:13" ht="75">
      <c r="B3626" s="921" t="s">
        <v>987</v>
      </c>
      <c r="C3626" s="921" t="s">
        <v>985</v>
      </c>
      <c r="D3626" s="922" t="s">
        <v>986</v>
      </c>
      <c r="E3626" s="936">
        <v>1</v>
      </c>
      <c r="F3626" s="947">
        <v>45078</v>
      </c>
      <c r="G3626" s="923">
        <v>13365.865091672553</v>
      </c>
      <c r="H3626" s="929">
        <v>8.3333333333333332E-3</v>
      </c>
      <c r="I3626" s="929">
        <v>8.3333333333333332E-3</v>
      </c>
      <c r="J3626" s="923">
        <v>13254.482882575281</v>
      </c>
      <c r="K3626" s="922">
        <v>1</v>
      </c>
      <c r="L3626" s="923">
        <v>13254.482882575281</v>
      </c>
      <c r="M3626" s="923">
        <f t="shared" si="56"/>
        <v>1336.5865091672554</v>
      </c>
    </row>
    <row r="3627" spans="2:13" ht="75">
      <c r="B3627" s="921" t="s">
        <v>987</v>
      </c>
      <c r="C3627" s="921" t="s">
        <v>985</v>
      </c>
      <c r="D3627" s="922" t="s">
        <v>986</v>
      </c>
      <c r="E3627" s="936">
        <v>1</v>
      </c>
      <c r="F3627" s="947">
        <v>45078</v>
      </c>
      <c r="G3627" s="923">
        <v>10395.672849078652</v>
      </c>
      <c r="H3627" s="929">
        <v>8.3333333333333332E-3</v>
      </c>
      <c r="I3627" s="929">
        <v>8.3333333333333332E-3</v>
      </c>
      <c r="J3627" s="923">
        <v>10309.042242002997</v>
      </c>
      <c r="K3627" s="922">
        <v>1</v>
      </c>
      <c r="L3627" s="923">
        <v>10309.042242002997</v>
      </c>
      <c r="M3627" s="923">
        <f t="shared" si="56"/>
        <v>1039.5672849078653</v>
      </c>
    </row>
    <row r="3628" spans="2:13" ht="75">
      <c r="B3628" s="921" t="s">
        <v>987</v>
      </c>
      <c r="C3628" s="921" t="s">
        <v>985</v>
      </c>
      <c r="D3628" s="922" t="s">
        <v>986</v>
      </c>
      <c r="E3628" s="936">
        <v>1</v>
      </c>
      <c r="F3628" s="947">
        <v>45078</v>
      </c>
      <c r="G3628" s="923">
        <v>5940.3844851878011</v>
      </c>
      <c r="H3628" s="929">
        <v>8.3333333333333332E-3</v>
      </c>
      <c r="I3628" s="929">
        <v>8.3333333333333332E-3</v>
      </c>
      <c r="J3628" s="923">
        <v>5890.8812811445696</v>
      </c>
      <c r="K3628" s="922">
        <v>1</v>
      </c>
      <c r="L3628" s="923">
        <v>5890.8812811445696</v>
      </c>
      <c r="M3628" s="923">
        <f t="shared" si="56"/>
        <v>594.03844851878011</v>
      </c>
    </row>
    <row r="3629" spans="2:13" ht="75">
      <c r="B3629" s="921" t="s">
        <v>988</v>
      </c>
      <c r="C3629" s="921" t="s">
        <v>985</v>
      </c>
      <c r="D3629" s="922" t="s">
        <v>986</v>
      </c>
      <c r="E3629" s="936">
        <v>1</v>
      </c>
      <c r="F3629" s="947">
        <v>45078</v>
      </c>
      <c r="G3629" s="923">
        <v>20950.797625097399</v>
      </c>
      <c r="H3629" s="929">
        <v>8.3333333333333332E-3</v>
      </c>
      <c r="I3629" s="929">
        <v>8.3333333333333332E-3</v>
      </c>
      <c r="J3629" s="923">
        <v>20776.207644888254</v>
      </c>
      <c r="K3629" s="922">
        <v>1</v>
      </c>
      <c r="L3629" s="923">
        <v>20776.207644888254</v>
      </c>
      <c r="M3629" s="923">
        <f t="shared" si="56"/>
        <v>2095.0797625097398</v>
      </c>
    </row>
    <row r="3630" spans="2:13" ht="75">
      <c r="B3630" s="921" t="s">
        <v>988</v>
      </c>
      <c r="C3630" s="921" t="s">
        <v>985</v>
      </c>
      <c r="D3630" s="922" t="s">
        <v>986</v>
      </c>
      <c r="E3630" s="936">
        <v>1</v>
      </c>
      <c r="F3630" s="947">
        <v>45078</v>
      </c>
      <c r="G3630" s="923">
        <v>479.7892585900168</v>
      </c>
      <c r="H3630" s="929">
        <v>8.3333333333333332E-3</v>
      </c>
      <c r="I3630" s="929">
        <v>8.3333333333333332E-3</v>
      </c>
      <c r="J3630" s="923">
        <v>475.79101476843334</v>
      </c>
      <c r="K3630" s="922">
        <v>1</v>
      </c>
      <c r="L3630" s="923">
        <v>475.79101476843334</v>
      </c>
      <c r="M3630" s="923">
        <f t="shared" si="56"/>
        <v>47.978925859001684</v>
      </c>
    </row>
    <row r="3631" spans="2:13" ht="75">
      <c r="B3631" s="921" t="s">
        <v>988</v>
      </c>
      <c r="C3631" s="921" t="s">
        <v>985</v>
      </c>
      <c r="D3631" s="922" t="s">
        <v>986</v>
      </c>
      <c r="E3631" s="936">
        <v>1</v>
      </c>
      <c r="F3631" s="947">
        <v>45078</v>
      </c>
      <c r="G3631" s="923">
        <v>1519.3326522017198</v>
      </c>
      <c r="H3631" s="929">
        <v>8.3333333333333332E-3</v>
      </c>
      <c r="I3631" s="929">
        <v>8.3333333333333332E-3</v>
      </c>
      <c r="J3631" s="923">
        <v>1506.6715467667054</v>
      </c>
      <c r="K3631" s="922">
        <v>1</v>
      </c>
      <c r="L3631" s="923">
        <v>1506.6715467667054</v>
      </c>
      <c r="M3631" s="923">
        <f t="shared" si="56"/>
        <v>151.93326522017199</v>
      </c>
    </row>
    <row r="3632" spans="2:13" ht="75">
      <c r="B3632" s="921" t="s">
        <v>988</v>
      </c>
      <c r="C3632" s="921" t="s">
        <v>985</v>
      </c>
      <c r="D3632" s="922" t="s">
        <v>986</v>
      </c>
      <c r="E3632" s="936">
        <v>1</v>
      </c>
      <c r="F3632" s="947">
        <v>45078</v>
      </c>
      <c r="G3632" s="923">
        <v>639.71901145335573</v>
      </c>
      <c r="H3632" s="929">
        <v>8.3333333333333332E-3</v>
      </c>
      <c r="I3632" s="929">
        <v>8.3333333333333332E-3</v>
      </c>
      <c r="J3632" s="923">
        <v>634.38801969124438</v>
      </c>
      <c r="K3632" s="922">
        <v>1</v>
      </c>
      <c r="L3632" s="923">
        <v>634.38801969124438</v>
      </c>
      <c r="M3632" s="923">
        <f t="shared" si="56"/>
        <v>63.971901145335579</v>
      </c>
    </row>
    <row r="3633" spans="2:13" ht="75">
      <c r="B3633" s="921" t="s">
        <v>988</v>
      </c>
      <c r="C3633" s="921" t="s">
        <v>985</v>
      </c>
      <c r="D3633" s="922" t="s">
        <v>986</v>
      </c>
      <c r="E3633" s="936">
        <v>1</v>
      </c>
      <c r="F3633" s="947">
        <v>45078</v>
      </c>
      <c r="G3633" s="923">
        <v>399.82438215834736</v>
      </c>
      <c r="H3633" s="929">
        <v>8.3333333333333332E-3</v>
      </c>
      <c r="I3633" s="929">
        <v>8.3333333333333332E-3</v>
      </c>
      <c r="J3633" s="923">
        <v>396.49251230702782</v>
      </c>
      <c r="K3633" s="922">
        <v>1</v>
      </c>
      <c r="L3633" s="923">
        <v>396.49251230702782</v>
      </c>
      <c r="M3633" s="923">
        <f t="shared" si="56"/>
        <v>39.98243821583474</v>
      </c>
    </row>
    <row r="3634" spans="2:13" ht="75">
      <c r="B3634" s="921" t="s">
        <v>984</v>
      </c>
      <c r="C3634" s="921" t="s">
        <v>985</v>
      </c>
      <c r="D3634" s="922" t="s">
        <v>986</v>
      </c>
      <c r="E3634" s="936">
        <v>1</v>
      </c>
      <c r="F3634" s="947">
        <v>45078</v>
      </c>
      <c r="G3634" s="923">
        <v>456.60349305277197</v>
      </c>
      <c r="H3634" s="929">
        <v>8.3333333333333332E-3</v>
      </c>
      <c r="I3634" s="929">
        <v>8.3333333333333332E-3</v>
      </c>
      <c r="J3634" s="923">
        <v>452.79846394399885</v>
      </c>
      <c r="K3634" s="922">
        <v>1</v>
      </c>
      <c r="L3634" s="923">
        <v>452.79846394399885</v>
      </c>
      <c r="M3634" s="923">
        <f t="shared" si="56"/>
        <v>45.660349305277201</v>
      </c>
    </row>
    <row r="3635" spans="2:13" ht="75">
      <c r="B3635" s="921" t="s">
        <v>988</v>
      </c>
      <c r="C3635" s="921" t="s">
        <v>985</v>
      </c>
      <c r="D3635" s="922" t="s">
        <v>986</v>
      </c>
      <c r="E3635" s="936">
        <v>1</v>
      </c>
      <c r="F3635" s="947">
        <v>45078</v>
      </c>
      <c r="G3635" s="923">
        <v>79.964876431669467</v>
      </c>
      <c r="H3635" s="929">
        <v>8.3333333333333332E-3</v>
      </c>
      <c r="I3635" s="929">
        <v>8.3333333333333332E-3</v>
      </c>
      <c r="J3635" s="923">
        <v>79.298502461405548</v>
      </c>
      <c r="K3635" s="922">
        <v>1</v>
      </c>
      <c r="L3635" s="923">
        <v>79.298502461405548</v>
      </c>
      <c r="M3635" s="923">
        <f t="shared" si="56"/>
        <v>7.9964876431669474</v>
      </c>
    </row>
    <row r="3636" spans="2:13" ht="75">
      <c r="B3636" s="921" t="s">
        <v>988</v>
      </c>
      <c r="C3636" s="921" t="s">
        <v>985</v>
      </c>
      <c r="D3636" s="922" t="s">
        <v>986</v>
      </c>
      <c r="E3636" s="936">
        <v>1</v>
      </c>
      <c r="F3636" s="947">
        <v>45078</v>
      </c>
      <c r="G3636" s="923">
        <v>559.75413502168624</v>
      </c>
      <c r="H3636" s="929">
        <v>8.3333333333333332E-3</v>
      </c>
      <c r="I3636" s="929">
        <v>8.3333333333333332E-3</v>
      </c>
      <c r="J3636" s="923">
        <v>555.08951722983886</v>
      </c>
      <c r="K3636" s="922">
        <v>1</v>
      </c>
      <c r="L3636" s="923">
        <v>555.08951722983886</v>
      </c>
      <c r="M3636" s="923">
        <f t="shared" si="56"/>
        <v>55.975413502168628</v>
      </c>
    </row>
    <row r="3637" spans="2:13" ht="75">
      <c r="B3637" s="921" t="s">
        <v>988</v>
      </c>
      <c r="C3637" s="921" t="s">
        <v>985</v>
      </c>
      <c r="D3637" s="922" t="s">
        <v>986</v>
      </c>
      <c r="E3637" s="936">
        <v>1</v>
      </c>
      <c r="F3637" s="947">
        <v>45078</v>
      </c>
      <c r="G3637" s="923">
        <v>479.7892585900168</v>
      </c>
      <c r="H3637" s="929">
        <v>8.3333333333333332E-3</v>
      </c>
      <c r="I3637" s="929">
        <v>8.3333333333333332E-3</v>
      </c>
      <c r="J3637" s="923">
        <v>475.79101476843334</v>
      </c>
      <c r="K3637" s="922">
        <v>1</v>
      </c>
      <c r="L3637" s="923">
        <v>475.79101476843334</v>
      </c>
      <c r="M3637" s="923">
        <f t="shared" si="56"/>
        <v>47.978925859001684</v>
      </c>
    </row>
    <row r="3638" spans="2:13" ht="75">
      <c r="B3638" s="921" t="s">
        <v>988</v>
      </c>
      <c r="C3638" s="921" t="s">
        <v>985</v>
      </c>
      <c r="D3638" s="922" t="s">
        <v>986</v>
      </c>
      <c r="E3638" s="936">
        <v>1</v>
      </c>
      <c r="F3638" s="947">
        <v>45078</v>
      </c>
      <c r="G3638" s="923">
        <v>1919.1570343600672</v>
      </c>
      <c r="H3638" s="929">
        <v>8.3333333333333332E-3</v>
      </c>
      <c r="I3638" s="929">
        <v>8.3333333333333332E-3</v>
      </c>
      <c r="J3638" s="923">
        <v>1903.1640590737334</v>
      </c>
      <c r="K3638" s="922">
        <v>1</v>
      </c>
      <c r="L3638" s="923">
        <v>1903.1640590737334</v>
      </c>
      <c r="M3638" s="923">
        <f t="shared" si="56"/>
        <v>191.91570343600674</v>
      </c>
    </row>
    <row r="3639" spans="2:13" ht="75">
      <c r="B3639" s="921" t="s">
        <v>988</v>
      </c>
      <c r="C3639" s="921" t="s">
        <v>985</v>
      </c>
      <c r="D3639" s="922" t="s">
        <v>986</v>
      </c>
      <c r="E3639" s="936">
        <v>1</v>
      </c>
      <c r="F3639" s="947">
        <v>45078</v>
      </c>
      <c r="G3639" s="923">
        <v>319.85950572667787</v>
      </c>
      <c r="H3639" s="929">
        <v>8.3333333333333332E-3</v>
      </c>
      <c r="I3639" s="929">
        <v>8.3333333333333332E-3</v>
      </c>
      <c r="J3639" s="923">
        <v>317.19400984562219</v>
      </c>
      <c r="K3639" s="922">
        <v>1</v>
      </c>
      <c r="L3639" s="923">
        <v>317.19400984562219</v>
      </c>
      <c r="M3639" s="923">
        <f t="shared" si="56"/>
        <v>31.98595057266779</v>
      </c>
    </row>
    <row r="3640" spans="2:13" ht="75">
      <c r="B3640" s="921" t="s">
        <v>988</v>
      </c>
      <c r="C3640" s="921" t="s">
        <v>985</v>
      </c>
      <c r="D3640" s="922" t="s">
        <v>986</v>
      </c>
      <c r="E3640" s="936">
        <v>1</v>
      </c>
      <c r="F3640" s="947">
        <v>45078</v>
      </c>
      <c r="G3640" s="923">
        <v>1599.2975286333894</v>
      </c>
      <c r="H3640" s="929">
        <v>8.3333333333333332E-3</v>
      </c>
      <c r="I3640" s="929">
        <v>8.3333333333333332E-3</v>
      </c>
      <c r="J3640" s="923">
        <v>1585.9700492281113</v>
      </c>
      <c r="K3640" s="922">
        <v>1</v>
      </c>
      <c r="L3640" s="923">
        <v>1585.9700492281113</v>
      </c>
      <c r="M3640" s="923">
        <f t="shared" si="56"/>
        <v>159.92975286333896</v>
      </c>
    </row>
    <row r="3641" spans="2:13" ht="75">
      <c r="B3641" s="921" t="s">
        <v>988</v>
      </c>
      <c r="C3641" s="921" t="s">
        <v>985</v>
      </c>
      <c r="D3641" s="922" t="s">
        <v>986</v>
      </c>
      <c r="E3641" s="936">
        <v>1</v>
      </c>
      <c r="F3641" s="947">
        <v>45078</v>
      </c>
      <c r="G3641" s="923">
        <v>239.8946292950084</v>
      </c>
      <c r="H3641" s="929">
        <v>8.3333333333333332E-3</v>
      </c>
      <c r="I3641" s="929">
        <v>8.3333333333333332E-3</v>
      </c>
      <c r="J3641" s="923">
        <v>237.89550738421667</v>
      </c>
      <c r="K3641" s="922">
        <v>1</v>
      </c>
      <c r="L3641" s="923">
        <v>237.89550738421667</v>
      </c>
      <c r="M3641" s="923">
        <f t="shared" si="56"/>
        <v>23.989462929500842</v>
      </c>
    </row>
    <row r="3642" spans="2:13" ht="75">
      <c r="B3642" s="921" t="s">
        <v>988</v>
      </c>
      <c r="C3642" s="921" t="s">
        <v>985</v>
      </c>
      <c r="D3642" s="922" t="s">
        <v>986</v>
      </c>
      <c r="E3642" s="936">
        <v>1</v>
      </c>
      <c r="F3642" s="947">
        <v>45078</v>
      </c>
      <c r="G3642" s="923">
        <v>239.8946292950084</v>
      </c>
      <c r="H3642" s="929">
        <v>8.3333333333333332E-3</v>
      </c>
      <c r="I3642" s="929">
        <v>8.3333333333333332E-3</v>
      </c>
      <c r="J3642" s="923">
        <v>237.89550738421667</v>
      </c>
      <c r="K3642" s="922">
        <v>1</v>
      </c>
      <c r="L3642" s="923">
        <v>237.89550738421667</v>
      </c>
      <c r="M3642" s="923">
        <f t="shared" si="56"/>
        <v>23.989462929500842</v>
      </c>
    </row>
    <row r="3643" spans="2:13" ht="75">
      <c r="B3643" s="921" t="s">
        <v>988</v>
      </c>
      <c r="C3643" s="921" t="s">
        <v>985</v>
      </c>
      <c r="D3643" s="922" t="s">
        <v>986</v>
      </c>
      <c r="E3643" s="936">
        <v>1</v>
      </c>
      <c r="F3643" s="947">
        <v>45078</v>
      </c>
      <c r="G3643" s="923">
        <v>1279.4380229067115</v>
      </c>
      <c r="H3643" s="929">
        <v>8.3333333333333332E-3</v>
      </c>
      <c r="I3643" s="929">
        <v>8.3333333333333332E-3</v>
      </c>
      <c r="J3643" s="923">
        <v>1268.7760393824888</v>
      </c>
      <c r="K3643" s="922">
        <v>1</v>
      </c>
      <c r="L3643" s="923">
        <v>1268.7760393824888</v>
      </c>
      <c r="M3643" s="923">
        <f t="shared" si="56"/>
        <v>127.94380229067116</v>
      </c>
    </row>
    <row r="3644" spans="2:13" ht="75">
      <c r="B3644" s="921" t="s">
        <v>988</v>
      </c>
      <c r="C3644" s="921" t="s">
        <v>985</v>
      </c>
      <c r="D3644" s="922" t="s">
        <v>986</v>
      </c>
      <c r="E3644" s="936">
        <v>1</v>
      </c>
      <c r="F3644" s="947">
        <v>45078</v>
      </c>
      <c r="G3644" s="923">
        <v>959.5785171800336</v>
      </c>
      <c r="H3644" s="929">
        <v>8.3333333333333332E-3</v>
      </c>
      <c r="I3644" s="929">
        <v>8.3333333333333332E-3</v>
      </c>
      <c r="J3644" s="923">
        <v>951.58202953686668</v>
      </c>
      <c r="K3644" s="922">
        <v>1</v>
      </c>
      <c r="L3644" s="923">
        <v>951.58202953686668</v>
      </c>
      <c r="M3644" s="923">
        <f t="shared" si="56"/>
        <v>95.957851718003369</v>
      </c>
    </row>
    <row r="3645" spans="2:13" ht="75">
      <c r="B3645" s="921" t="s">
        <v>987</v>
      </c>
      <c r="C3645" s="921" t="s">
        <v>985</v>
      </c>
      <c r="D3645" s="922" t="s">
        <v>986</v>
      </c>
      <c r="E3645" s="936">
        <v>1</v>
      </c>
      <c r="F3645" s="947">
        <v>45078</v>
      </c>
      <c r="G3645" s="923">
        <v>209398.55310286998</v>
      </c>
      <c r="H3645" s="929">
        <v>8.3333333333333332E-3</v>
      </c>
      <c r="I3645" s="929">
        <v>8.3333333333333332E-3</v>
      </c>
      <c r="J3645" s="923">
        <v>207653.56516034607</v>
      </c>
      <c r="K3645" s="922">
        <v>1</v>
      </c>
      <c r="L3645" s="923">
        <v>207653.56516034607</v>
      </c>
      <c r="M3645" s="923">
        <f t="shared" si="56"/>
        <v>20939.855310286999</v>
      </c>
    </row>
    <row r="3646" spans="2:13" ht="75">
      <c r="B3646" s="921" t="s">
        <v>987</v>
      </c>
      <c r="C3646" s="921" t="s">
        <v>985</v>
      </c>
      <c r="D3646" s="922" t="s">
        <v>986</v>
      </c>
      <c r="E3646" s="936">
        <v>1</v>
      </c>
      <c r="F3646" s="947">
        <v>45078</v>
      </c>
      <c r="G3646" s="923">
        <v>304444.70486587478</v>
      </c>
      <c r="H3646" s="929">
        <v>8.3333333333333332E-3</v>
      </c>
      <c r="I3646" s="929">
        <v>8.3333333333333332E-3</v>
      </c>
      <c r="J3646" s="923">
        <v>301907.66565865919</v>
      </c>
      <c r="K3646" s="922">
        <v>1</v>
      </c>
      <c r="L3646" s="923">
        <v>301907.66565865919</v>
      </c>
      <c r="M3646" s="923">
        <f t="shared" si="56"/>
        <v>30444.470486587481</v>
      </c>
    </row>
    <row r="3647" spans="2:13" ht="75">
      <c r="B3647" s="921" t="s">
        <v>987</v>
      </c>
      <c r="C3647" s="921" t="s">
        <v>985</v>
      </c>
      <c r="D3647" s="922" t="s">
        <v>986</v>
      </c>
      <c r="E3647" s="936">
        <v>1</v>
      </c>
      <c r="F3647" s="947">
        <v>45078</v>
      </c>
      <c r="G3647" s="923">
        <v>28216.826304642054</v>
      </c>
      <c r="H3647" s="929">
        <v>8.3333333333333332E-3</v>
      </c>
      <c r="I3647" s="929">
        <v>8.3333333333333332E-3</v>
      </c>
      <c r="J3647" s="923">
        <v>27981.686085436704</v>
      </c>
      <c r="K3647" s="922">
        <v>1</v>
      </c>
      <c r="L3647" s="923">
        <v>27981.686085436704</v>
      </c>
      <c r="M3647" s="923">
        <f t="shared" si="56"/>
        <v>2821.6826304642054</v>
      </c>
    </row>
    <row r="3648" spans="2:13" ht="75">
      <c r="B3648" s="921" t="s">
        <v>987</v>
      </c>
      <c r="C3648" s="921" t="s">
        <v>985</v>
      </c>
      <c r="D3648" s="922" t="s">
        <v>986</v>
      </c>
      <c r="E3648" s="936">
        <v>1</v>
      </c>
      <c r="F3648" s="947">
        <v>45078</v>
      </c>
      <c r="G3648" s="923">
        <v>121777.88194634992</v>
      </c>
      <c r="H3648" s="929">
        <v>8.3333333333333332E-3</v>
      </c>
      <c r="I3648" s="929">
        <v>8.3333333333333332E-3</v>
      </c>
      <c r="J3648" s="923">
        <v>120763.06626346367</v>
      </c>
      <c r="K3648" s="922">
        <v>1</v>
      </c>
      <c r="L3648" s="923">
        <v>120763.06626346367</v>
      </c>
      <c r="M3648" s="923">
        <f t="shared" si="56"/>
        <v>12177.788194634993</v>
      </c>
    </row>
    <row r="3649" spans="2:13" ht="75">
      <c r="B3649" s="921" t="s">
        <v>987</v>
      </c>
      <c r="C3649" s="921" t="s">
        <v>985</v>
      </c>
      <c r="D3649" s="922" t="s">
        <v>986</v>
      </c>
      <c r="E3649" s="936">
        <v>1</v>
      </c>
      <c r="F3649" s="947">
        <v>45078</v>
      </c>
      <c r="G3649" s="923">
        <v>95046.151763004818</v>
      </c>
      <c r="H3649" s="929">
        <v>8.3333333333333332E-3</v>
      </c>
      <c r="I3649" s="929">
        <v>8.3333333333333332E-3</v>
      </c>
      <c r="J3649" s="923">
        <v>94254.100498313113</v>
      </c>
      <c r="K3649" s="922">
        <v>1</v>
      </c>
      <c r="L3649" s="923">
        <v>94254.100498313113</v>
      </c>
      <c r="M3649" s="923">
        <f t="shared" si="56"/>
        <v>9504.6151763004818</v>
      </c>
    </row>
    <row r="3650" spans="2:13" ht="75">
      <c r="B3650" s="921" t="s">
        <v>991</v>
      </c>
      <c r="C3650" s="921" t="s">
        <v>985</v>
      </c>
      <c r="D3650" s="922" t="s">
        <v>986</v>
      </c>
      <c r="E3650" s="936">
        <v>1</v>
      </c>
      <c r="F3650" s="947">
        <v>45078</v>
      </c>
      <c r="G3650" s="923">
        <v>3671.3612929430783</v>
      </c>
      <c r="H3650" s="929">
        <v>8.3333333333333332E-3</v>
      </c>
      <c r="I3650" s="929">
        <v>8.3333333333333332E-3</v>
      </c>
      <c r="J3650" s="923">
        <v>3640.766615501886</v>
      </c>
      <c r="K3650" s="922">
        <v>1</v>
      </c>
      <c r="L3650" s="923">
        <v>3640.766615501886</v>
      </c>
      <c r="M3650" s="923">
        <f t="shared" si="56"/>
        <v>367.13612929430786</v>
      </c>
    </row>
    <row r="3651" spans="2:13" ht="75">
      <c r="B3651" s="921" t="s">
        <v>988</v>
      </c>
      <c r="C3651" s="921" t="s">
        <v>985</v>
      </c>
      <c r="D3651" s="922" t="s">
        <v>986</v>
      </c>
      <c r="E3651" s="936">
        <v>1</v>
      </c>
      <c r="F3651" s="947">
        <v>45078</v>
      </c>
      <c r="G3651" s="923">
        <v>1359.4028993383808</v>
      </c>
      <c r="H3651" s="929">
        <v>8.3333333333333332E-3</v>
      </c>
      <c r="I3651" s="929">
        <v>8.3333333333333332E-3</v>
      </c>
      <c r="J3651" s="923">
        <v>1348.0745418438944</v>
      </c>
      <c r="K3651" s="922">
        <v>1</v>
      </c>
      <c r="L3651" s="923">
        <v>1348.0745418438944</v>
      </c>
      <c r="M3651" s="923">
        <f t="shared" si="56"/>
        <v>135.9402899338381</v>
      </c>
    </row>
    <row r="3652" spans="2:13" ht="75">
      <c r="B3652" s="921" t="s">
        <v>988</v>
      </c>
      <c r="C3652" s="921" t="s">
        <v>985</v>
      </c>
      <c r="D3652" s="922" t="s">
        <v>986</v>
      </c>
      <c r="E3652" s="936">
        <v>1</v>
      </c>
      <c r="F3652" s="947">
        <v>45078</v>
      </c>
      <c r="G3652" s="923">
        <v>1439.3677757700505</v>
      </c>
      <c r="H3652" s="929">
        <v>8.3333333333333332E-3</v>
      </c>
      <c r="I3652" s="929">
        <v>8.3333333333333332E-3</v>
      </c>
      <c r="J3652" s="923">
        <v>1427.3730443053</v>
      </c>
      <c r="K3652" s="922">
        <v>1</v>
      </c>
      <c r="L3652" s="923">
        <v>1427.3730443053</v>
      </c>
      <c r="M3652" s="923">
        <f t="shared" si="56"/>
        <v>143.93677757700505</v>
      </c>
    </row>
    <row r="3653" spans="2:13" ht="75">
      <c r="B3653" s="921" t="s">
        <v>988</v>
      </c>
      <c r="C3653" s="921" t="s">
        <v>985</v>
      </c>
      <c r="D3653" s="922" t="s">
        <v>986</v>
      </c>
      <c r="E3653" s="936">
        <v>1</v>
      </c>
      <c r="F3653" s="947">
        <v>45078</v>
      </c>
      <c r="G3653" s="923">
        <v>639.71901145335573</v>
      </c>
      <c r="H3653" s="929">
        <v>8.3333333333333332E-3</v>
      </c>
      <c r="I3653" s="929">
        <v>8.3333333333333332E-3</v>
      </c>
      <c r="J3653" s="923">
        <v>634.38801969124438</v>
      </c>
      <c r="K3653" s="922">
        <v>1</v>
      </c>
      <c r="L3653" s="923">
        <v>634.38801969124438</v>
      </c>
      <c r="M3653" s="923">
        <f t="shared" si="56"/>
        <v>63.971901145335579</v>
      </c>
    </row>
    <row r="3654" spans="2:13" ht="75">
      <c r="B3654" s="921" t="s">
        <v>988</v>
      </c>
      <c r="C3654" s="921" t="s">
        <v>985</v>
      </c>
      <c r="D3654" s="922" t="s">
        <v>986</v>
      </c>
      <c r="E3654" s="936">
        <v>1</v>
      </c>
      <c r="F3654" s="947">
        <v>45078</v>
      </c>
      <c r="G3654" s="923">
        <v>4797.8925859001683</v>
      </c>
      <c r="H3654" s="929">
        <v>8.3333333333333332E-3</v>
      </c>
      <c r="I3654" s="929">
        <v>8.3333333333333332E-3</v>
      </c>
      <c r="J3654" s="923">
        <v>4757.9101476843334</v>
      </c>
      <c r="K3654" s="922">
        <v>1</v>
      </c>
      <c r="L3654" s="923">
        <v>4757.9101476843334</v>
      </c>
      <c r="M3654" s="923">
        <f t="shared" si="56"/>
        <v>479.78925859001686</v>
      </c>
    </row>
    <row r="3655" spans="2:13" ht="75">
      <c r="B3655" s="921" t="s">
        <v>988</v>
      </c>
      <c r="C3655" s="921" t="s">
        <v>985</v>
      </c>
      <c r="D3655" s="922" t="s">
        <v>986</v>
      </c>
      <c r="E3655" s="936">
        <v>1</v>
      </c>
      <c r="F3655" s="947">
        <v>45078</v>
      </c>
      <c r="G3655" s="923">
        <v>1119.5082700433725</v>
      </c>
      <c r="H3655" s="929">
        <v>8.3333333333333332E-3</v>
      </c>
      <c r="I3655" s="929">
        <v>8.3333333333333332E-3</v>
      </c>
      <c r="J3655" s="923">
        <v>1110.1790344596777</v>
      </c>
      <c r="K3655" s="922">
        <v>1</v>
      </c>
      <c r="L3655" s="923">
        <v>1110.1790344596777</v>
      </c>
      <c r="M3655" s="923">
        <f t="shared" si="56"/>
        <v>111.95082700433726</v>
      </c>
    </row>
    <row r="3656" spans="2:13" ht="75">
      <c r="B3656" s="921" t="s">
        <v>988</v>
      </c>
      <c r="C3656" s="921" t="s">
        <v>985</v>
      </c>
      <c r="D3656" s="922" t="s">
        <v>986</v>
      </c>
      <c r="E3656" s="936">
        <v>1</v>
      </c>
      <c r="F3656" s="947">
        <v>45078</v>
      </c>
      <c r="G3656" s="923">
        <v>1679.2624050650588</v>
      </c>
      <c r="H3656" s="929">
        <v>8.3333333333333332E-3</v>
      </c>
      <c r="I3656" s="929">
        <v>8.3333333333333332E-3</v>
      </c>
      <c r="J3656" s="923">
        <v>1665.2685516895167</v>
      </c>
      <c r="K3656" s="922">
        <v>1</v>
      </c>
      <c r="L3656" s="923">
        <v>1665.2685516895167</v>
      </c>
      <c r="M3656" s="923">
        <f t="shared" si="56"/>
        <v>167.92624050650591</v>
      </c>
    </row>
    <row r="3657" spans="2:13" ht="75">
      <c r="B3657" s="921" t="s">
        <v>988</v>
      </c>
      <c r="C3657" s="921" t="s">
        <v>985</v>
      </c>
      <c r="D3657" s="922" t="s">
        <v>986</v>
      </c>
      <c r="E3657" s="936">
        <v>1</v>
      </c>
      <c r="F3657" s="947">
        <v>45078</v>
      </c>
      <c r="G3657" s="923">
        <v>239.8946292950084</v>
      </c>
      <c r="H3657" s="929">
        <v>8.3333333333333332E-3</v>
      </c>
      <c r="I3657" s="929">
        <v>8.3333333333333332E-3</v>
      </c>
      <c r="J3657" s="923">
        <v>237.89550738421667</v>
      </c>
      <c r="K3657" s="922">
        <v>1</v>
      </c>
      <c r="L3657" s="923">
        <v>237.89550738421667</v>
      </c>
      <c r="M3657" s="923">
        <f t="shared" si="56"/>
        <v>23.989462929500842</v>
      </c>
    </row>
    <row r="3658" spans="2:13" ht="75">
      <c r="B3658" s="921" t="s">
        <v>988</v>
      </c>
      <c r="C3658" s="921" t="s">
        <v>985</v>
      </c>
      <c r="D3658" s="922" t="s">
        <v>986</v>
      </c>
      <c r="E3658" s="936">
        <v>1</v>
      </c>
      <c r="F3658" s="947">
        <v>45078</v>
      </c>
      <c r="G3658" s="923">
        <v>399.82438215834736</v>
      </c>
      <c r="H3658" s="929">
        <v>8.3333333333333332E-3</v>
      </c>
      <c r="I3658" s="929">
        <v>8.3333333333333332E-3</v>
      </c>
      <c r="J3658" s="923">
        <v>396.49251230702782</v>
      </c>
      <c r="K3658" s="922">
        <v>1</v>
      </c>
      <c r="L3658" s="923">
        <v>396.49251230702782</v>
      </c>
      <c r="M3658" s="923">
        <f t="shared" si="56"/>
        <v>39.98243821583474</v>
      </c>
    </row>
    <row r="3659" spans="2:13" ht="75">
      <c r="B3659" s="921" t="s">
        <v>988</v>
      </c>
      <c r="C3659" s="921" t="s">
        <v>985</v>
      </c>
      <c r="D3659" s="922" t="s">
        <v>986</v>
      </c>
      <c r="E3659" s="936">
        <v>1</v>
      </c>
      <c r="F3659" s="947">
        <v>45078</v>
      </c>
      <c r="G3659" s="923">
        <v>79.964876431669467</v>
      </c>
      <c r="H3659" s="929">
        <v>8.3333333333333332E-3</v>
      </c>
      <c r="I3659" s="929">
        <v>8.3333333333333332E-3</v>
      </c>
      <c r="J3659" s="923">
        <v>79.298502461405548</v>
      </c>
      <c r="K3659" s="922">
        <v>1</v>
      </c>
      <c r="L3659" s="923">
        <v>79.298502461405548</v>
      </c>
      <c r="M3659" s="923">
        <f t="shared" ref="M3659:M3722" si="57">IF(L3659=0,"",IF(I3659=100%,0,(H3659*12)*(G3659*E3659*K3659)))</f>
        <v>7.9964876431669474</v>
      </c>
    </row>
    <row r="3660" spans="2:13" ht="75">
      <c r="B3660" s="921" t="s">
        <v>987</v>
      </c>
      <c r="C3660" s="921" t="s">
        <v>985</v>
      </c>
      <c r="D3660" s="922" t="s">
        <v>986</v>
      </c>
      <c r="E3660" s="936">
        <v>1</v>
      </c>
      <c r="F3660" s="947">
        <v>45078</v>
      </c>
      <c r="G3660" s="923">
        <v>1485.0961212969503</v>
      </c>
      <c r="H3660" s="929">
        <v>8.3333333333333332E-3</v>
      </c>
      <c r="I3660" s="929">
        <v>8.3333333333333332E-3</v>
      </c>
      <c r="J3660" s="923">
        <v>1472.7203202861424</v>
      </c>
      <c r="K3660" s="922">
        <v>1</v>
      </c>
      <c r="L3660" s="923">
        <v>1472.7203202861424</v>
      </c>
      <c r="M3660" s="923">
        <f t="shared" si="57"/>
        <v>148.50961212969503</v>
      </c>
    </row>
    <row r="3661" spans="2:13" ht="75">
      <c r="B3661" s="921" t="s">
        <v>987</v>
      </c>
      <c r="C3661" s="921" t="s">
        <v>985</v>
      </c>
      <c r="D3661" s="922" t="s">
        <v>986</v>
      </c>
      <c r="E3661" s="936">
        <v>1</v>
      </c>
      <c r="F3661" s="947">
        <v>45078</v>
      </c>
      <c r="G3661" s="923">
        <v>1485.0961212969503</v>
      </c>
      <c r="H3661" s="929">
        <v>8.3333333333333332E-3</v>
      </c>
      <c r="I3661" s="929">
        <v>8.3333333333333332E-3</v>
      </c>
      <c r="J3661" s="923">
        <v>1472.7203202861424</v>
      </c>
      <c r="K3661" s="922">
        <v>1</v>
      </c>
      <c r="L3661" s="923">
        <v>1472.7203202861424</v>
      </c>
      <c r="M3661" s="923">
        <f t="shared" si="57"/>
        <v>148.50961212969503</v>
      </c>
    </row>
    <row r="3662" spans="2:13" ht="75">
      <c r="B3662" s="921" t="s">
        <v>988</v>
      </c>
      <c r="C3662" s="921" t="s">
        <v>985</v>
      </c>
      <c r="D3662" s="922" t="s">
        <v>986</v>
      </c>
      <c r="E3662" s="936">
        <v>1</v>
      </c>
      <c r="F3662" s="947">
        <v>45078</v>
      </c>
      <c r="G3662" s="923">
        <v>12394.555846908768</v>
      </c>
      <c r="H3662" s="929">
        <v>8.3333333333333332E-3</v>
      </c>
      <c r="I3662" s="929">
        <v>8.3333333333333332E-3</v>
      </c>
      <c r="J3662" s="923">
        <v>12291.267881517862</v>
      </c>
      <c r="K3662" s="922">
        <v>1</v>
      </c>
      <c r="L3662" s="923">
        <v>12291.267881517862</v>
      </c>
      <c r="M3662" s="923">
        <f t="shared" si="57"/>
        <v>1239.455584690877</v>
      </c>
    </row>
    <row r="3663" spans="2:13" ht="75">
      <c r="B3663" s="921" t="s">
        <v>988</v>
      </c>
      <c r="C3663" s="921" t="s">
        <v>985</v>
      </c>
      <c r="D3663" s="922" t="s">
        <v>986</v>
      </c>
      <c r="E3663" s="936">
        <v>1</v>
      </c>
      <c r="F3663" s="947">
        <v>45078</v>
      </c>
      <c r="G3663" s="923">
        <v>3358.5248101301177</v>
      </c>
      <c r="H3663" s="929">
        <v>8.3333333333333332E-3</v>
      </c>
      <c r="I3663" s="929">
        <v>8.3333333333333332E-3</v>
      </c>
      <c r="J3663" s="923">
        <v>3330.5371033790334</v>
      </c>
      <c r="K3663" s="922">
        <v>1</v>
      </c>
      <c r="L3663" s="923">
        <v>3330.5371033790334</v>
      </c>
      <c r="M3663" s="923">
        <f t="shared" si="57"/>
        <v>335.85248101301181</v>
      </c>
    </row>
    <row r="3664" spans="2:13" ht="75">
      <c r="B3664" s="921" t="s">
        <v>988</v>
      </c>
      <c r="C3664" s="921" t="s">
        <v>985</v>
      </c>
      <c r="D3664" s="922" t="s">
        <v>986</v>
      </c>
      <c r="E3664" s="936">
        <v>1</v>
      </c>
      <c r="F3664" s="947">
        <v>45078</v>
      </c>
      <c r="G3664" s="923">
        <v>2398.9462929500842</v>
      </c>
      <c r="H3664" s="929">
        <v>8.3333333333333332E-3</v>
      </c>
      <c r="I3664" s="929">
        <v>8.3333333333333332E-3</v>
      </c>
      <c r="J3664" s="923">
        <v>2378.9550738421667</v>
      </c>
      <c r="K3664" s="922">
        <v>1</v>
      </c>
      <c r="L3664" s="923">
        <v>2378.9550738421667</v>
      </c>
      <c r="M3664" s="923">
        <f t="shared" si="57"/>
        <v>239.89462929500843</v>
      </c>
    </row>
    <row r="3665" spans="2:13" ht="75">
      <c r="B3665" s="921" t="s">
        <v>988</v>
      </c>
      <c r="C3665" s="921" t="s">
        <v>985</v>
      </c>
      <c r="D3665" s="922" t="s">
        <v>986</v>
      </c>
      <c r="E3665" s="936">
        <v>1</v>
      </c>
      <c r="F3665" s="947">
        <v>45078</v>
      </c>
      <c r="G3665" s="923">
        <v>10075.574430390352</v>
      </c>
      <c r="H3665" s="929">
        <v>8.3333333333333332E-3</v>
      </c>
      <c r="I3665" s="929">
        <v>8.3333333333333332E-3</v>
      </c>
      <c r="J3665" s="923">
        <v>9991.6113101370993</v>
      </c>
      <c r="K3665" s="922">
        <v>1</v>
      </c>
      <c r="L3665" s="923">
        <v>9991.6113101370993</v>
      </c>
      <c r="M3665" s="923">
        <f t="shared" si="57"/>
        <v>1007.5574430390352</v>
      </c>
    </row>
    <row r="3666" spans="2:13" ht="75">
      <c r="B3666" s="921" t="s">
        <v>988</v>
      </c>
      <c r="C3666" s="921" t="s">
        <v>985</v>
      </c>
      <c r="D3666" s="922" t="s">
        <v>986</v>
      </c>
      <c r="E3666" s="936">
        <v>1</v>
      </c>
      <c r="F3666" s="947">
        <v>45078</v>
      </c>
      <c r="G3666" s="923">
        <v>1519.3326522017198</v>
      </c>
      <c r="H3666" s="929">
        <v>8.3333333333333332E-3</v>
      </c>
      <c r="I3666" s="929">
        <v>8.3333333333333332E-3</v>
      </c>
      <c r="J3666" s="923">
        <v>1506.6715467667054</v>
      </c>
      <c r="K3666" s="922">
        <v>1</v>
      </c>
      <c r="L3666" s="923">
        <v>1506.6715467667054</v>
      </c>
      <c r="M3666" s="923">
        <f t="shared" si="57"/>
        <v>151.93326522017199</v>
      </c>
    </row>
    <row r="3667" spans="2:13" ht="75">
      <c r="B3667" s="921" t="s">
        <v>984</v>
      </c>
      <c r="C3667" s="921" t="s">
        <v>985</v>
      </c>
      <c r="D3667" s="922" t="s">
        <v>986</v>
      </c>
      <c r="E3667" s="936">
        <v>1</v>
      </c>
      <c r="F3667" s="947">
        <v>45078</v>
      </c>
      <c r="G3667" s="923">
        <v>456.60349305277197</v>
      </c>
      <c r="H3667" s="929">
        <v>8.3333333333333332E-3</v>
      </c>
      <c r="I3667" s="929">
        <v>8.3333333333333332E-3</v>
      </c>
      <c r="J3667" s="923">
        <v>452.79846394399885</v>
      </c>
      <c r="K3667" s="922">
        <v>1</v>
      </c>
      <c r="L3667" s="923">
        <v>452.79846394399885</v>
      </c>
      <c r="M3667" s="923">
        <f t="shared" si="57"/>
        <v>45.660349305277201</v>
      </c>
    </row>
    <row r="3668" spans="2:13" ht="75">
      <c r="B3668" s="921" t="s">
        <v>998</v>
      </c>
      <c r="C3668" s="921" t="s">
        <v>985</v>
      </c>
      <c r="D3668" s="922" t="s">
        <v>994</v>
      </c>
      <c r="E3668" s="936">
        <v>0</v>
      </c>
      <c r="F3668" s="947">
        <v>45078</v>
      </c>
      <c r="G3668" s="923">
        <v>73.158062248995975</v>
      </c>
      <c r="H3668" s="929">
        <v>8.3333333333333332E-3</v>
      </c>
      <c r="I3668" s="929">
        <v>8.3333333333333332E-3</v>
      </c>
      <c r="J3668" s="923">
        <v>72.548411730254344</v>
      </c>
      <c r="K3668" s="922">
        <v>1</v>
      </c>
      <c r="L3668" s="923">
        <v>0</v>
      </c>
      <c r="M3668" s="923" t="str">
        <f t="shared" si="57"/>
        <v/>
      </c>
    </row>
    <row r="3669" spans="2:13" ht="75">
      <c r="B3669" s="921" t="s">
        <v>992</v>
      </c>
      <c r="C3669" s="921" t="s">
        <v>985</v>
      </c>
      <c r="D3669" s="922" t="s">
        <v>986</v>
      </c>
      <c r="E3669" s="936">
        <v>1</v>
      </c>
      <c r="F3669" s="947">
        <v>45078</v>
      </c>
      <c r="G3669" s="923">
        <v>2221.5984914920018</v>
      </c>
      <c r="H3669" s="929">
        <v>8.3333333333333332E-3</v>
      </c>
      <c r="I3669" s="929">
        <v>8.3333333333333332E-3</v>
      </c>
      <c r="J3669" s="923">
        <v>2203.0851707295683</v>
      </c>
      <c r="K3669" s="922">
        <v>1</v>
      </c>
      <c r="L3669" s="923">
        <v>2203.0851707295683</v>
      </c>
      <c r="M3669" s="923">
        <f t="shared" si="57"/>
        <v>222.1598491492002</v>
      </c>
    </row>
    <row r="3670" spans="2:13" ht="75">
      <c r="B3670" s="921" t="s">
        <v>991</v>
      </c>
      <c r="C3670" s="921" t="s">
        <v>985</v>
      </c>
      <c r="D3670" s="922" t="s">
        <v>986</v>
      </c>
      <c r="E3670" s="936">
        <v>1</v>
      </c>
      <c r="F3670" s="947">
        <v>45078</v>
      </c>
      <c r="G3670" s="923">
        <v>3671.3612929430783</v>
      </c>
      <c r="H3670" s="929">
        <v>8.3333333333333332E-3</v>
      </c>
      <c r="I3670" s="929">
        <v>8.3333333333333332E-3</v>
      </c>
      <c r="J3670" s="923">
        <v>3640.766615501886</v>
      </c>
      <c r="K3670" s="922">
        <v>1</v>
      </c>
      <c r="L3670" s="923">
        <v>3640.766615501886</v>
      </c>
      <c r="M3670" s="923">
        <f t="shared" si="57"/>
        <v>367.13612929430786</v>
      </c>
    </row>
    <row r="3671" spans="2:13" ht="75">
      <c r="B3671" s="921" t="s">
        <v>988</v>
      </c>
      <c r="C3671" s="921" t="s">
        <v>985</v>
      </c>
      <c r="D3671" s="922" t="s">
        <v>986</v>
      </c>
      <c r="E3671" s="936">
        <v>1</v>
      </c>
      <c r="F3671" s="947">
        <v>45078</v>
      </c>
      <c r="G3671" s="923">
        <v>3678.3843158567956</v>
      </c>
      <c r="H3671" s="929">
        <v>8.3333333333333332E-3</v>
      </c>
      <c r="I3671" s="929">
        <v>8.3333333333333332E-3</v>
      </c>
      <c r="J3671" s="923">
        <v>3647.7311132246555</v>
      </c>
      <c r="K3671" s="922">
        <v>1</v>
      </c>
      <c r="L3671" s="923">
        <v>3647.7311132246555</v>
      </c>
      <c r="M3671" s="923">
        <f t="shared" si="57"/>
        <v>367.83843158567959</v>
      </c>
    </row>
    <row r="3672" spans="2:13" ht="75">
      <c r="B3672" s="921" t="s">
        <v>988</v>
      </c>
      <c r="C3672" s="921" t="s">
        <v>985</v>
      </c>
      <c r="D3672" s="922" t="s">
        <v>986</v>
      </c>
      <c r="E3672" s="936">
        <v>1</v>
      </c>
      <c r="F3672" s="947">
        <v>45078</v>
      </c>
      <c r="G3672" s="923">
        <v>3358.5248101301177</v>
      </c>
      <c r="H3672" s="929">
        <v>8.3333333333333332E-3</v>
      </c>
      <c r="I3672" s="929">
        <v>8.3333333333333332E-3</v>
      </c>
      <c r="J3672" s="923">
        <v>3330.5371033790334</v>
      </c>
      <c r="K3672" s="922">
        <v>1</v>
      </c>
      <c r="L3672" s="923">
        <v>3330.5371033790334</v>
      </c>
      <c r="M3672" s="923">
        <f t="shared" si="57"/>
        <v>335.85248101301181</v>
      </c>
    </row>
    <row r="3673" spans="2:13" ht="75">
      <c r="B3673" s="921" t="s">
        <v>988</v>
      </c>
      <c r="C3673" s="921" t="s">
        <v>985</v>
      </c>
      <c r="D3673" s="922" t="s">
        <v>986</v>
      </c>
      <c r="E3673" s="936">
        <v>1</v>
      </c>
      <c r="F3673" s="947">
        <v>45078</v>
      </c>
      <c r="G3673" s="923">
        <v>8716.1715310519721</v>
      </c>
      <c r="H3673" s="929">
        <v>8.3333333333333332E-3</v>
      </c>
      <c r="I3673" s="929">
        <v>8.3333333333333332E-3</v>
      </c>
      <c r="J3673" s="923">
        <v>8643.5367682932065</v>
      </c>
      <c r="K3673" s="922">
        <v>1</v>
      </c>
      <c r="L3673" s="923">
        <v>8643.5367682932065</v>
      </c>
      <c r="M3673" s="923">
        <f t="shared" si="57"/>
        <v>871.6171531051973</v>
      </c>
    </row>
    <row r="3674" spans="2:13" ht="75">
      <c r="B3674" s="921" t="s">
        <v>988</v>
      </c>
      <c r="C3674" s="921" t="s">
        <v>985</v>
      </c>
      <c r="D3674" s="922" t="s">
        <v>986</v>
      </c>
      <c r="E3674" s="936">
        <v>1</v>
      </c>
      <c r="F3674" s="947">
        <v>45078</v>
      </c>
      <c r="G3674" s="923">
        <v>11514.942206160404</v>
      </c>
      <c r="H3674" s="929">
        <v>8.3333333333333332E-3</v>
      </c>
      <c r="I3674" s="929">
        <v>8.3333333333333332E-3</v>
      </c>
      <c r="J3674" s="923">
        <v>11418.9843544424</v>
      </c>
      <c r="K3674" s="922">
        <v>1</v>
      </c>
      <c r="L3674" s="923">
        <v>11418.9843544424</v>
      </c>
      <c r="M3674" s="923">
        <f t="shared" si="57"/>
        <v>1151.4942206160404</v>
      </c>
    </row>
    <row r="3675" spans="2:13" ht="75">
      <c r="B3675" s="921" t="s">
        <v>988</v>
      </c>
      <c r="C3675" s="921" t="s">
        <v>985</v>
      </c>
      <c r="D3675" s="922" t="s">
        <v>986</v>
      </c>
      <c r="E3675" s="936">
        <v>1</v>
      </c>
      <c r="F3675" s="947">
        <v>45078</v>
      </c>
      <c r="G3675" s="923">
        <v>51977.169680585153</v>
      </c>
      <c r="H3675" s="929">
        <v>8.3333333333333332E-3</v>
      </c>
      <c r="I3675" s="929">
        <v>8.3333333333333332E-3</v>
      </c>
      <c r="J3675" s="923">
        <v>51544.02659991361</v>
      </c>
      <c r="K3675" s="922">
        <v>1</v>
      </c>
      <c r="L3675" s="923">
        <v>51544.02659991361</v>
      </c>
      <c r="M3675" s="923">
        <f t="shared" si="57"/>
        <v>5197.7169680585157</v>
      </c>
    </row>
    <row r="3676" spans="2:13" ht="75">
      <c r="B3676" s="921" t="s">
        <v>987</v>
      </c>
      <c r="C3676" s="921" t="s">
        <v>985</v>
      </c>
      <c r="D3676" s="922" t="s">
        <v>986</v>
      </c>
      <c r="E3676" s="936">
        <v>1</v>
      </c>
      <c r="F3676" s="947">
        <v>45078</v>
      </c>
      <c r="G3676" s="923">
        <v>2970.1922425939006</v>
      </c>
      <c r="H3676" s="929">
        <v>8.3333333333333332E-3</v>
      </c>
      <c r="I3676" s="929">
        <v>8.3333333333333332E-3</v>
      </c>
      <c r="J3676" s="923">
        <v>2945.4406405722848</v>
      </c>
      <c r="K3676" s="922">
        <v>1</v>
      </c>
      <c r="L3676" s="923">
        <v>2945.4406405722848</v>
      </c>
      <c r="M3676" s="923">
        <f t="shared" si="57"/>
        <v>297.01922425939006</v>
      </c>
    </row>
    <row r="3677" spans="2:13" ht="75">
      <c r="B3677" s="921" t="s">
        <v>988</v>
      </c>
      <c r="C3677" s="921" t="s">
        <v>985</v>
      </c>
      <c r="D3677" s="922" t="s">
        <v>986</v>
      </c>
      <c r="E3677" s="936">
        <v>1</v>
      </c>
      <c r="F3677" s="947">
        <v>45078</v>
      </c>
      <c r="G3677" s="923">
        <v>1599.2975286333894</v>
      </c>
      <c r="H3677" s="929">
        <v>8.3333333333333332E-3</v>
      </c>
      <c r="I3677" s="929">
        <v>8.3333333333333332E-3</v>
      </c>
      <c r="J3677" s="923">
        <v>1585.9700492281113</v>
      </c>
      <c r="K3677" s="922">
        <v>1</v>
      </c>
      <c r="L3677" s="923">
        <v>1585.9700492281113</v>
      </c>
      <c r="M3677" s="923">
        <f t="shared" si="57"/>
        <v>159.92975286333896</v>
      </c>
    </row>
    <row r="3678" spans="2:13" ht="75">
      <c r="B3678" s="921" t="s">
        <v>988</v>
      </c>
      <c r="C3678" s="921" t="s">
        <v>985</v>
      </c>
      <c r="D3678" s="922" t="s">
        <v>986</v>
      </c>
      <c r="E3678" s="936">
        <v>1</v>
      </c>
      <c r="F3678" s="947">
        <v>45078</v>
      </c>
      <c r="G3678" s="923">
        <v>5517.5764737851932</v>
      </c>
      <c r="H3678" s="929">
        <v>8.3333333333333332E-3</v>
      </c>
      <c r="I3678" s="929">
        <v>8.3333333333333332E-3</v>
      </c>
      <c r="J3678" s="923">
        <v>5471.596669836983</v>
      </c>
      <c r="K3678" s="922">
        <v>1</v>
      </c>
      <c r="L3678" s="923">
        <v>5471.596669836983</v>
      </c>
      <c r="M3678" s="923">
        <f t="shared" si="57"/>
        <v>551.75764737851932</v>
      </c>
    </row>
    <row r="3679" spans="2:13" ht="75">
      <c r="B3679" s="921" t="s">
        <v>988</v>
      </c>
      <c r="C3679" s="921" t="s">
        <v>985</v>
      </c>
      <c r="D3679" s="922" t="s">
        <v>986</v>
      </c>
      <c r="E3679" s="936">
        <v>1</v>
      </c>
      <c r="F3679" s="947">
        <v>45078</v>
      </c>
      <c r="G3679" s="923">
        <v>5757.4711030802018</v>
      </c>
      <c r="H3679" s="929">
        <v>8.3333333333333332E-3</v>
      </c>
      <c r="I3679" s="929">
        <v>8.3333333333333332E-3</v>
      </c>
      <c r="J3679" s="923">
        <v>5709.4921772212001</v>
      </c>
      <c r="K3679" s="922">
        <v>1</v>
      </c>
      <c r="L3679" s="923">
        <v>5709.4921772212001</v>
      </c>
      <c r="M3679" s="923">
        <f t="shared" si="57"/>
        <v>575.74711030802018</v>
      </c>
    </row>
    <row r="3680" spans="2:13" ht="75">
      <c r="B3680" s="921" t="s">
        <v>988</v>
      </c>
      <c r="C3680" s="921" t="s">
        <v>985</v>
      </c>
      <c r="D3680" s="922" t="s">
        <v>986</v>
      </c>
      <c r="E3680" s="936">
        <v>1</v>
      </c>
      <c r="F3680" s="947">
        <v>45078</v>
      </c>
      <c r="G3680" s="923">
        <v>7196.8388788502516</v>
      </c>
      <c r="H3680" s="929">
        <v>8.3333333333333332E-3</v>
      </c>
      <c r="I3680" s="929">
        <v>8.3333333333333332E-3</v>
      </c>
      <c r="J3680" s="923">
        <v>7136.8652215264992</v>
      </c>
      <c r="K3680" s="922">
        <v>1</v>
      </c>
      <c r="L3680" s="923">
        <v>7136.8652215264992</v>
      </c>
      <c r="M3680" s="923">
        <f t="shared" si="57"/>
        <v>719.68388788502523</v>
      </c>
    </row>
    <row r="3681" spans="2:13" ht="75">
      <c r="B3681" s="921" t="s">
        <v>988</v>
      </c>
      <c r="C3681" s="921" t="s">
        <v>985</v>
      </c>
      <c r="D3681" s="922" t="s">
        <v>986</v>
      </c>
      <c r="E3681" s="936">
        <v>1</v>
      </c>
      <c r="F3681" s="947">
        <v>45078</v>
      </c>
      <c r="G3681" s="923">
        <v>24629.181940954197</v>
      </c>
      <c r="H3681" s="929">
        <v>8.3333333333333332E-3</v>
      </c>
      <c r="I3681" s="929">
        <v>8.3333333333333332E-3</v>
      </c>
      <c r="J3681" s="923">
        <v>24423.938758112912</v>
      </c>
      <c r="K3681" s="922">
        <v>1</v>
      </c>
      <c r="L3681" s="923">
        <v>24423.938758112912</v>
      </c>
      <c r="M3681" s="923">
        <f t="shared" si="57"/>
        <v>2462.9181940954199</v>
      </c>
    </row>
    <row r="3682" spans="2:13" ht="75">
      <c r="B3682" s="921" t="s">
        <v>988</v>
      </c>
      <c r="C3682" s="921" t="s">
        <v>985</v>
      </c>
      <c r="D3682" s="922" t="s">
        <v>986</v>
      </c>
      <c r="E3682" s="936">
        <v>1</v>
      </c>
      <c r="F3682" s="947">
        <v>45078</v>
      </c>
      <c r="G3682" s="923">
        <v>5757.4711030802018</v>
      </c>
      <c r="H3682" s="929">
        <v>8.3333333333333332E-3</v>
      </c>
      <c r="I3682" s="929">
        <v>8.3333333333333332E-3</v>
      </c>
      <c r="J3682" s="923">
        <v>5709.4921772212001</v>
      </c>
      <c r="K3682" s="922">
        <v>1</v>
      </c>
      <c r="L3682" s="923">
        <v>5709.4921772212001</v>
      </c>
      <c r="M3682" s="923">
        <f t="shared" si="57"/>
        <v>575.74711030802018</v>
      </c>
    </row>
    <row r="3683" spans="2:13" ht="75">
      <c r="B3683" s="921" t="s">
        <v>988</v>
      </c>
      <c r="C3683" s="921" t="s">
        <v>985</v>
      </c>
      <c r="D3683" s="922" t="s">
        <v>986</v>
      </c>
      <c r="E3683" s="936">
        <v>1</v>
      </c>
      <c r="F3683" s="947">
        <v>45078</v>
      </c>
      <c r="G3683" s="923">
        <v>5757.4711030802018</v>
      </c>
      <c r="H3683" s="929">
        <v>8.3333333333333332E-3</v>
      </c>
      <c r="I3683" s="929">
        <v>8.3333333333333332E-3</v>
      </c>
      <c r="J3683" s="923">
        <v>5709.4921772212001</v>
      </c>
      <c r="K3683" s="922">
        <v>1</v>
      </c>
      <c r="L3683" s="923">
        <v>5709.4921772212001</v>
      </c>
      <c r="M3683" s="923">
        <f t="shared" si="57"/>
        <v>575.74711030802018</v>
      </c>
    </row>
    <row r="3684" spans="2:13" ht="75">
      <c r="B3684" s="921" t="s">
        <v>988</v>
      </c>
      <c r="C3684" s="921" t="s">
        <v>985</v>
      </c>
      <c r="D3684" s="922" t="s">
        <v>986</v>
      </c>
      <c r="E3684" s="936">
        <v>1</v>
      </c>
      <c r="F3684" s="947">
        <v>45078</v>
      </c>
      <c r="G3684" s="923">
        <v>11195.082700433726</v>
      </c>
      <c r="H3684" s="929">
        <v>8.3333333333333332E-3</v>
      </c>
      <c r="I3684" s="929">
        <v>8.3333333333333332E-3</v>
      </c>
      <c r="J3684" s="923">
        <v>11101.790344596779</v>
      </c>
      <c r="K3684" s="922">
        <v>1</v>
      </c>
      <c r="L3684" s="923">
        <v>11101.790344596779</v>
      </c>
      <c r="M3684" s="923">
        <f t="shared" si="57"/>
        <v>1119.5082700433727</v>
      </c>
    </row>
    <row r="3685" spans="2:13" ht="75">
      <c r="B3685" s="921" t="s">
        <v>988</v>
      </c>
      <c r="C3685" s="921" t="s">
        <v>985</v>
      </c>
      <c r="D3685" s="922" t="s">
        <v>986</v>
      </c>
      <c r="E3685" s="936">
        <v>1</v>
      </c>
      <c r="F3685" s="947">
        <v>45078</v>
      </c>
      <c r="G3685" s="923">
        <v>2638.8409222450923</v>
      </c>
      <c r="H3685" s="929">
        <v>8.3333333333333332E-3</v>
      </c>
      <c r="I3685" s="929">
        <v>8.3333333333333332E-3</v>
      </c>
      <c r="J3685" s="923">
        <v>2616.8505812263834</v>
      </c>
      <c r="K3685" s="922">
        <v>1</v>
      </c>
      <c r="L3685" s="923">
        <v>2616.8505812263834</v>
      </c>
      <c r="M3685" s="923">
        <f t="shared" si="57"/>
        <v>263.88409222450923</v>
      </c>
    </row>
    <row r="3686" spans="2:13" ht="75">
      <c r="B3686" s="921" t="s">
        <v>988</v>
      </c>
      <c r="C3686" s="921" t="s">
        <v>985</v>
      </c>
      <c r="D3686" s="922" t="s">
        <v>986</v>
      </c>
      <c r="E3686" s="936">
        <v>1</v>
      </c>
      <c r="F3686" s="947">
        <v>45078</v>
      </c>
      <c r="G3686" s="923">
        <v>5597.5413502168631</v>
      </c>
      <c r="H3686" s="929">
        <v>8.3333333333333332E-3</v>
      </c>
      <c r="I3686" s="929">
        <v>8.3333333333333332E-3</v>
      </c>
      <c r="J3686" s="923">
        <v>5550.8951722983893</v>
      </c>
      <c r="K3686" s="922">
        <v>1</v>
      </c>
      <c r="L3686" s="923">
        <v>5550.8951722983893</v>
      </c>
      <c r="M3686" s="923">
        <f t="shared" si="57"/>
        <v>559.75413502168635</v>
      </c>
    </row>
    <row r="3687" spans="2:13" ht="75">
      <c r="B3687" s="921" t="s">
        <v>987</v>
      </c>
      <c r="C3687" s="921" t="s">
        <v>985</v>
      </c>
      <c r="D3687" s="922" t="s">
        <v>986</v>
      </c>
      <c r="E3687" s="936">
        <v>1</v>
      </c>
      <c r="F3687" s="947">
        <v>45078</v>
      </c>
      <c r="G3687" s="923">
        <v>1485.0961212969503</v>
      </c>
      <c r="H3687" s="929">
        <v>8.3333333333333332E-3</v>
      </c>
      <c r="I3687" s="929">
        <v>8.3333333333333332E-3</v>
      </c>
      <c r="J3687" s="923">
        <v>1472.7203202861424</v>
      </c>
      <c r="K3687" s="922">
        <v>1</v>
      </c>
      <c r="L3687" s="923">
        <v>1472.7203202861424</v>
      </c>
      <c r="M3687" s="923">
        <f t="shared" si="57"/>
        <v>148.50961212969503</v>
      </c>
    </row>
    <row r="3688" spans="2:13" ht="75">
      <c r="B3688" s="921" t="s">
        <v>987</v>
      </c>
      <c r="C3688" s="921" t="s">
        <v>985</v>
      </c>
      <c r="D3688" s="922" t="s">
        <v>986</v>
      </c>
      <c r="E3688" s="936">
        <v>1</v>
      </c>
      <c r="F3688" s="947">
        <v>45078</v>
      </c>
      <c r="G3688" s="923">
        <v>1485.0961212969503</v>
      </c>
      <c r="H3688" s="929">
        <v>8.3333333333333332E-3</v>
      </c>
      <c r="I3688" s="929">
        <v>8.3333333333333332E-3</v>
      </c>
      <c r="J3688" s="923">
        <v>1472.7203202861424</v>
      </c>
      <c r="K3688" s="922">
        <v>1</v>
      </c>
      <c r="L3688" s="923">
        <v>1472.7203202861424</v>
      </c>
      <c r="M3688" s="923">
        <f t="shared" si="57"/>
        <v>148.50961212969503</v>
      </c>
    </row>
    <row r="3689" spans="2:13" ht="75">
      <c r="B3689" s="921" t="s">
        <v>987</v>
      </c>
      <c r="C3689" s="921" t="s">
        <v>985</v>
      </c>
      <c r="D3689" s="922" t="s">
        <v>986</v>
      </c>
      <c r="E3689" s="936">
        <v>1</v>
      </c>
      <c r="F3689" s="947">
        <v>45078</v>
      </c>
      <c r="G3689" s="923">
        <v>2970.1922425939006</v>
      </c>
      <c r="H3689" s="929">
        <v>8.3333333333333332E-3</v>
      </c>
      <c r="I3689" s="929">
        <v>8.3333333333333332E-3</v>
      </c>
      <c r="J3689" s="923">
        <v>2945.4406405722848</v>
      </c>
      <c r="K3689" s="922">
        <v>1</v>
      </c>
      <c r="L3689" s="923">
        <v>2945.4406405722848</v>
      </c>
      <c r="M3689" s="923">
        <f t="shared" si="57"/>
        <v>297.01922425939006</v>
      </c>
    </row>
    <row r="3690" spans="2:13" ht="75">
      <c r="B3690" s="921" t="s">
        <v>987</v>
      </c>
      <c r="C3690" s="921" t="s">
        <v>985</v>
      </c>
      <c r="D3690" s="922" t="s">
        <v>986</v>
      </c>
      <c r="E3690" s="936">
        <v>1</v>
      </c>
      <c r="F3690" s="947">
        <v>45078</v>
      </c>
      <c r="G3690" s="923">
        <v>2970.1922425939006</v>
      </c>
      <c r="H3690" s="929">
        <v>8.3333333333333332E-3</v>
      </c>
      <c r="I3690" s="929">
        <v>8.3333333333333332E-3</v>
      </c>
      <c r="J3690" s="923">
        <v>2945.4406405722848</v>
      </c>
      <c r="K3690" s="922">
        <v>1</v>
      </c>
      <c r="L3690" s="923">
        <v>2945.4406405722848</v>
      </c>
      <c r="M3690" s="923">
        <f t="shared" si="57"/>
        <v>297.01922425939006</v>
      </c>
    </row>
    <row r="3691" spans="2:13" ht="75">
      <c r="B3691" s="921" t="s">
        <v>989</v>
      </c>
      <c r="C3691" s="921" t="s">
        <v>985</v>
      </c>
      <c r="D3691" s="922" t="s">
        <v>986</v>
      </c>
      <c r="E3691" s="936">
        <v>1</v>
      </c>
      <c r="F3691" s="947">
        <v>45078</v>
      </c>
      <c r="G3691" s="923">
        <v>2559.1030101491242</v>
      </c>
      <c r="H3691" s="929">
        <v>8.3333333333333332E-3</v>
      </c>
      <c r="I3691" s="929">
        <v>8.3333333333333332E-3</v>
      </c>
      <c r="J3691" s="923">
        <v>2537.7771517312149</v>
      </c>
      <c r="K3691" s="922">
        <v>1</v>
      </c>
      <c r="L3691" s="923">
        <v>2537.7771517312149</v>
      </c>
      <c r="M3691" s="923">
        <f t="shared" si="57"/>
        <v>255.91030101491242</v>
      </c>
    </row>
    <row r="3692" spans="2:13" ht="75">
      <c r="B3692" s="921" t="s">
        <v>988</v>
      </c>
      <c r="C3692" s="921" t="s">
        <v>985</v>
      </c>
      <c r="D3692" s="922" t="s">
        <v>986</v>
      </c>
      <c r="E3692" s="936">
        <v>1</v>
      </c>
      <c r="F3692" s="947">
        <v>45078</v>
      </c>
      <c r="G3692" s="923">
        <v>39822.508462971397</v>
      </c>
      <c r="H3692" s="929">
        <v>8.3333333333333332E-3</v>
      </c>
      <c r="I3692" s="929">
        <v>8.3333333333333332E-3</v>
      </c>
      <c r="J3692" s="923">
        <v>39490.654225779967</v>
      </c>
      <c r="K3692" s="922">
        <v>1</v>
      </c>
      <c r="L3692" s="923">
        <v>39490.654225779967</v>
      </c>
      <c r="M3692" s="923">
        <f t="shared" si="57"/>
        <v>3982.25084629714</v>
      </c>
    </row>
    <row r="3693" spans="2:13" ht="75">
      <c r="B3693" s="921" t="s">
        <v>988</v>
      </c>
      <c r="C3693" s="921" t="s">
        <v>985</v>
      </c>
      <c r="D3693" s="922" t="s">
        <v>986</v>
      </c>
      <c r="E3693" s="936">
        <v>1</v>
      </c>
      <c r="F3693" s="947">
        <v>45078</v>
      </c>
      <c r="G3693" s="923">
        <v>26148.514593155916</v>
      </c>
      <c r="H3693" s="929">
        <v>8.3333333333333332E-3</v>
      </c>
      <c r="I3693" s="929">
        <v>8.3333333333333332E-3</v>
      </c>
      <c r="J3693" s="923">
        <v>25930.610304879618</v>
      </c>
      <c r="K3693" s="922">
        <v>1</v>
      </c>
      <c r="L3693" s="923">
        <v>25930.610304879618</v>
      </c>
      <c r="M3693" s="923">
        <f t="shared" si="57"/>
        <v>2614.8514593155919</v>
      </c>
    </row>
    <row r="3694" spans="2:13" ht="75">
      <c r="B3694" s="921" t="s">
        <v>988</v>
      </c>
      <c r="C3694" s="921" t="s">
        <v>985</v>
      </c>
      <c r="D3694" s="922" t="s">
        <v>986</v>
      </c>
      <c r="E3694" s="936">
        <v>1</v>
      </c>
      <c r="F3694" s="947">
        <v>45078</v>
      </c>
      <c r="G3694" s="923">
        <v>23829.533176637502</v>
      </c>
      <c r="H3694" s="929">
        <v>8.3333333333333332E-3</v>
      </c>
      <c r="I3694" s="929">
        <v>8.3333333333333332E-3</v>
      </c>
      <c r="J3694" s="923">
        <v>23630.953733498856</v>
      </c>
      <c r="K3694" s="922">
        <v>1</v>
      </c>
      <c r="L3694" s="923">
        <v>23630.953733498856</v>
      </c>
      <c r="M3694" s="923">
        <f t="shared" si="57"/>
        <v>2382.9533176637501</v>
      </c>
    </row>
    <row r="3695" spans="2:13" ht="75">
      <c r="B3695" s="921" t="s">
        <v>988</v>
      </c>
      <c r="C3695" s="921" t="s">
        <v>985</v>
      </c>
      <c r="D3695" s="922" t="s">
        <v>986</v>
      </c>
      <c r="E3695" s="936">
        <v>1</v>
      </c>
      <c r="F3695" s="947">
        <v>45078</v>
      </c>
      <c r="G3695" s="923">
        <v>40622.157227288088</v>
      </c>
      <c r="H3695" s="929">
        <v>8.3333333333333332E-3</v>
      </c>
      <c r="I3695" s="929">
        <v>8.3333333333333332E-3</v>
      </c>
      <c r="J3695" s="923">
        <v>40283.639250394022</v>
      </c>
      <c r="K3695" s="922">
        <v>1</v>
      </c>
      <c r="L3695" s="923">
        <v>40283.639250394022</v>
      </c>
      <c r="M3695" s="923">
        <f t="shared" si="57"/>
        <v>4062.2157227288089</v>
      </c>
    </row>
    <row r="3696" spans="2:13" ht="75">
      <c r="B3696" s="921" t="s">
        <v>988</v>
      </c>
      <c r="C3696" s="921" t="s">
        <v>985</v>
      </c>
      <c r="D3696" s="922" t="s">
        <v>986</v>
      </c>
      <c r="E3696" s="936">
        <v>1</v>
      </c>
      <c r="F3696" s="947">
        <v>45078</v>
      </c>
      <c r="G3696" s="923">
        <v>48538.679994023369</v>
      </c>
      <c r="H3696" s="929">
        <v>8.3333333333333332E-3</v>
      </c>
      <c r="I3696" s="929">
        <v>8.3333333333333332E-3</v>
      </c>
      <c r="J3696" s="923">
        <v>48134.190994073171</v>
      </c>
      <c r="K3696" s="922">
        <v>1</v>
      </c>
      <c r="L3696" s="923">
        <v>48134.190994073171</v>
      </c>
      <c r="M3696" s="923">
        <f t="shared" si="57"/>
        <v>4853.8679994023369</v>
      </c>
    </row>
    <row r="3697" spans="2:13" ht="75">
      <c r="B3697" s="921" t="s">
        <v>984</v>
      </c>
      <c r="C3697" s="921" t="s">
        <v>985</v>
      </c>
      <c r="D3697" s="922" t="s">
        <v>986</v>
      </c>
      <c r="E3697" s="936">
        <v>1</v>
      </c>
      <c r="F3697" s="947">
        <v>45078</v>
      </c>
      <c r="G3697" s="923">
        <v>1826.4139722110879</v>
      </c>
      <c r="H3697" s="929">
        <v>8.3333333333333332E-3</v>
      </c>
      <c r="I3697" s="929">
        <v>8.3333333333333332E-3</v>
      </c>
      <c r="J3697" s="923">
        <v>1811.1938557759954</v>
      </c>
      <c r="K3697" s="922">
        <v>1</v>
      </c>
      <c r="L3697" s="923">
        <v>1811.1938557759954</v>
      </c>
      <c r="M3697" s="923">
        <f t="shared" si="57"/>
        <v>182.6413972211088</v>
      </c>
    </row>
    <row r="3698" spans="2:13" ht="75">
      <c r="B3698" s="921" t="s">
        <v>984</v>
      </c>
      <c r="C3698" s="921" t="s">
        <v>985</v>
      </c>
      <c r="D3698" s="922" t="s">
        <v>986</v>
      </c>
      <c r="E3698" s="936">
        <v>1</v>
      </c>
      <c r="F3698" s="947">
        <v>45078</v>
      </c>
      <c r="G3698" s="923">
        <v>456.60349305277197</v>
      </c>
      <c r="H3698" s="929">
        <v>8.3333333333333332E-3</v>
      </c>
      <c r="I3698" s="929">
        <v>8.3333333333333332E-3</v>
      </c>
      <c r="J3698" s="923">
        <v>452.79846394399885</v>
      </c>
      <c r="K3698" s="922">
        <v>1</v>
      </c>
      <c r="L3698" s="923">
        <v>452.79846394399885</v>
      </c>
      <c r="M3698" s="923">
        <f t="shared" si="57"/>
        <v>45.660349305277201</v>
      </c>
    </row>
    <row r="3699" spans="2:13" ht="75">
      <c r="B3699" s="921" t="s">
        <v>984</v>
      </c>
      <c r="C3699" s="921" t="s">
        <v>985</v>
      </c>
      <c r="D3699" s="922" t="s">
        <v>986</v>
      </c>
      <c r="E3699" s="936">
        <v>1</v>
      </c>
      <c r="F3699" s="947">
        <v>45078</v>
      </c>
      <c r="G3699" s="923">
        <v>913.20698610554393</v>
      </c>
      <c r="H3699" s="929">
        <v>8.3333333333333332E-3</v>
      </c>
      <c r="I3699" s="929">
        <v>8.3333333333333332E-3</v>
      </c>
      <c r="J3699" s="923">
        <v>905.59692788799771</v>
      </c>
      <c r="K3699" s="922">
        <v>1</v>
      </c>
      <c r="L3699" s="923">
        <v>905.59692788799771</v>
      </c>
      <c r="M3699" s="923">
        <f t="shared" si="57"/>
        <v>91.320698610554402</v>
      </c>
    </row>
    <row r="3700" spans="2:13" ht="75">
      <c r="B3700" s="921" t="s">
        <v>984</v>
      </c>
      <c r="C3700" s="921" t="s">
        <v>985</v>
      </c>
      <c r="D3700" s="922" t="s">
        <v>986</v>
      </c>
      <c r="E3700" s="936">
        <v>1</v>
      </c>
      <c r="F3700" s="947">
        <v>45078</v>
      </c>
      <c r="G3700" s="923">
        <v>456.60349305277197</v>
      </c>
      <c r="H3700" s="929">
        <v>8.3333333333333332E-3</v>
      </c>
      <c r="I3700" s="929">
        <v>8.3333333333333332E-3</v>
      </c>
      <c r="J3700" s="923">
        <v>452.79846394399885</v>
      </c>
      <c r="K3700" s="922">
        <v>1</v>
      </c>
      <c r="L3700" s="923">
        <v>452.79846394399885</v>
      </c>
      <c r="M3700" s="923">
        <f t="shared" si="57"/>
        <v>45.660349305277201</v>
      </c>
    </row>
    <row r="3701" spans="2:13" ht="75">
      <c r="B3701" s="921" t="s">
        <v>984</v>
      </c>
      <c r="C3701" s="921" t="s">
        <v>985</v>
      </c>
      <c r="D3701" s="922" t="s">
        <v>986</v>
      </c>
      <c r="E3701" s="936">
        <v>1</v>
      </c>
      <c r="F3701" s="947">
        <v>45078</v>
      </c>
      <c r="G3701" s="923">
        <v>913.20698610554393</v>
      </c>
      <c r="H3701" s="929">
        <v>8.3333333333333332E-3</v>
      </c>
      <c r="I3701" s="929">
        <v>8.3333333333333332E-3</v>
      </c>
      <c r="J3701" s="923">
        <v>905.59692788799771</v>
      </c>
      <c r="K3701" s="922">
        <v>1</v>
      </c>
      <c r="L3701" s="923">
        <v>905.59692788799771</v>
      </c>
      <c r="M3701" s="923">
        <f t="shared" si="57"/>
        <v>91.320698610554402</v>
      </c>
    </row>
    <row r="3702" spans="2:13" ht="75">
      <c r="B3702" s="921" t="s">
        <v>987</v>
      </c>
      <c r="C3702" s="921" t="s">
        <v>985</v>
      </c>
      <c r="D3702" s="922" t="s">
        <v>986</v>
      </c>
      <c r="E3702" s="936">
        <v>1</v>
      </c>
      <c r="F3702" s="947">
        <v>45078</v>
      </c>
      <c r="G3702" s="923">
        <v>50493.268124096307</v>
      </c>
      <c r="H3702" s="929">
        <v>8.3333333333333332E-3</v>
      </c>
      <c r="I3702" s="929">
        <v>8.3333333333333332E-3</v>
      </c>
      <c r="J3702" s="923">
        <v>50072.490889728841</v>
      </c>
      <c r="K3702" s="922">
        <v>1</v>
      </c>
      <c r="L3702" s="923">
        <v>50072.490889728841</v>
      </c>
      <c r="M3702" s="923">
        <f t="shared" si="57"/>
        <v>5049.3268124096312</v>
      </c>
    </row>
    <row r="3703" spans="2:13" ht="75">
      <c r="B3703" s="921" t="s">
        <v>987</v>
      </c>
      <c r="C3703" s="921" t="s">
        <v>985</v>
      </c>
      <c r="D3703" s="922" t="s">
        <v>986</v>
      </c>
      <c r="E3703" s="936">
        <v>1</v>
      </c>
      <c r="F3703" s="947">
        <v>45078</v>
      </c>
      <c r="G3703" s="923">
        <v>47523.075881502409</v>
      </c>
      <c r="H3703" s="929">
        <v>8.3333333333333332E-3</v>
      </c>
      <c r="I3703" s="929">
        <v>8.3333333333333332E-3</v>
      </c>
      <c r="J3703" s="923">
        <v>47127.050249156557</v>
      </c>
      <c r="K3703" s="922">
        <v>1</v>
      </c>
      <c r="L3703" s="923">
        <v>47127.050249156557</v>
      </c>
      <c r="M3703" s="923">
        <f t="shared" si="57"/>
        <v>4752.3075881502409</v>
      </c>
    </row>
    <row r="3704" spans="2:13" ht="75">
      <c r="B3704" s="921" t="s">
        <v>987</v>
      </c>
      <c r="C3704" s="921" t="s">
        <v>985</v>
      </c>
      <c r="D3704" s="922" t="s">
        <v>986</v>
      </c>
      <c r="E3704" s="936">
        <v>1</v>
      </c>
      <c r="F3704" s="947">
        <v>45078</v>
      </c>
      <c r="G3704" s="923">
        <v>74254.806064847508</v>
      </c>
      <c r="H3704" s="929">
        <v>8.3333333333333332E-3</v>
      </c>
      <c r="I3704" s="929">
        <v>8.3333333333333332E-3</v>
      </c>
      <c r="J3704" s="923">
        <v>73636.016014307112</v>
      </c>
      <c r="K3704" s="922">
        <v>1</v>
      </c>
      <c r="L3704" s="923">
        <v>73636.016014307112</v>
      </c>
      <c r="M3704" s="923">
        <f t="shared" si="57"/>
        <v>7425.4806064847508</v>
      </c>
    </row>
    <row r="3705" spans="2:13" ht="75">
      <c r="B3705" s="921" t="s">
        <v>987</v>
      </c>
      <c r="C3705" s="921" t="s">
        <v>985</v>
      </c>
      <c r="D3705" s="922" t="s">
        <v>986</v>
      </c>
      <c r="E3705" s="936">
        <v>1</v>
      </c>
      <c r="F3705" s="947">
        <v>45078</v>
      </c>
      <c r="G3705" s="923">
        <v>44552.883638908512</v>
      </c>
      <c r="H3705" s="929">
        <v>8.3333333333333332E-3</v>
      </c>
      <c r="I3705" s="929">
        <v>8.3333333333333332E-3</v>
      </c>
      <c r="J3705" s="923">
        <v>44181.609608584273</v>
      </c>
      <c r="K3705" s="922">
        <v>1</v>
      </c>
      <c r="L3705" s="923">
        <v>44181.609608584273</v>
      </c>
      <c r="M3705" s="923">
        <f t="shared" si="57"/>
        <v>4455.2883638908515</v>
      </c>
    </row>
    <row r="3706" spans="2:13" ht="75">
      <c r="B3706" s="921" t="s">
        <v>987</v>
      </c>
      <c r="C3706" s="921" t="s">
        <v>985</v>
      </c>
      <c r="D3706" s="922" t="s">
        <v>986</v>
      </c>
      <c r="E3706" s="936">
        <v>1</v>
      </c>
      <c r="F3706" s="947">
        <v>45078</v>
      </c>
      <c r="G3706" s="923">
        <v>54948.55648798716</v>
      </c>
      <c r="H3706" s="929">
        <v>8.3333333333333332E-3</v>
      </c>
      <c r="I3706" s="929">
        <v>8.3333333333333332E-3</v>
      </c>
      <c r="J3706" s="923">
        <v>54490.651850587266</v>
      </c>
      <c r="K3706" s="922">
        <v>1</v>
      </c>
      <c r="L3706" s="923">
        <v>54490.651850587266</v>
      </c>
      <c r="M3706" s="923">
        <f t="shared" si="57"/>
        <v>5494.8556487987162</v>
      </c>
    </row>
    <row r="3707" spans="2:13" ht="75">
      <c r="B3707" s="921" t="s">
        <v>989</v>
      </c>
      <c r="C3707" s="921" t="s">
        <v>985</v>
      </c>
      <c r="D3707" s="922" t="s">
        <v>986</v>
      </c>
      <c r="E3707" s="936">
        <v>1</v>
      </c>
      <c r="F3707" s="947">
        <v>45078</v>
      </c>
      <c r="G3707" s="923">
        <v>28150.133111640367</v>
      </c>
      <c r="H3707" s="929">
        <v>8.3333333333333332E-3</v>
      </c>
      <c r="I3707" s="929">
        <v>8.3333333333333332E-3</v>
      </c>
      <c r="J3707" s="923">
        <v>27915.548669043364</v>
      </c>
      <c r="K3707" s="922">
        <v>1</v>
      </c>
      <c r="L3707" s="923">
        <v>27915.548669043364</v>
      </c>
      <c r="M3707" s="923">
        <f t="shared" si="57"/>
        <v>2815.0133111640371</v>
      </c>
    </row>
    <row r="3708" spans="2:13" ht="75">
      <c r="B3708" s="921" t="s">
        <v>989</v>
      </c>
      <c r="C3708" s="921" t="s">
        <v>985</v>
      </c>
      <c r="D3708" s="922" t="s">
        <v>986</v>
      </c>
      <c r="E3708" s="936">
        <v>1</v>
      </c>
      <c r="F3708" s="947">
        <v>45078</v>
      </c>
      <c r="G3708" s="923">
        <v>5118.2060202982484</v>
      </c>
      <c r="H3708" s="929">
        <v>8.3333333333333332E-3</v>
      </c>
      <c r="I3708" s="929">
        <v>8.3333333333333332E-3</v>
      </c>
      <c r="J3708" s="923">
        <v>5075.5543034624297</v>
      </c>
      <c r="K3708" s="922">
        <v>1</v>
      </c>
      <c r="L3708" s="923">
        <v>5075.5543034624297</v>
      </c>
      <c r="M3708" s="923">
        <f t="shared" si="57"/>
        <v>511.82060202982484</v>
      </c>
    </row>
    <row r="3709" spans="2:13" ht="75">
      <c r="B3709" s="921" t="s">
        <v>989</v>
      </c>
      <c r="C3709" s="921" t="s">
        <v>985</v>
      </c>
      <c r="D3709" s="922" t="s">
        <v>986</v>
      </c>
      <c r="E3709" s="936">
        <v>1</v>
      </c>
      <c r="F3709" s="947">
        <v>45078</v>
      </c>
      <c r="G3709" s="923">
        <v>2559.1030101491242</v>
      </c>
      <c r="H3709" s="929">
        <v>8.3333333333333332E-3</v>
      </c>
      <c r="I3709" s="929">
        <v>8.3333333333333332E-3</v>
      </c>
      <c r="J3709" s="923">
        <v>2537.7771517312149</v>
      </c>
      <c r="K3709" s="922">
        <v>1</v>
      </c>
      <c r="L3709" s="923">
        <v>2537.7771517312149</v>
      </c>
      <c r="M3709" s="923">
        <f t="shared" si="57"/>
        <v>255.91030101491242</v>
      </c>
    </row>
    <row r="3710" spans="2:13" ht="75">
      <c r="B3710" s="921" t="s">
        <v>989</v>
      </c>
      <c r="C3710" s="921" t="s">
        <v>985</v>
      </c>
      <c r="D3710" s="922" t="s">
        <v>986</v>
      </c>
      <c r="E3710" s="936">
        <v>1</v>
      </c>
      <c r="F3710" s="947">
        <v>45078</v>
      </c>
      <c r="G3710" s="923">
        <v>2559.1030101491242</v>
      </c>
      <c r="H3710" s="929">
        <v>8.3333333333333332E-3</v>
      </c>
      <c r="I3710" s="929">
        <v>8.3333333333333332E-3</v>
      </c>
      <c r="J3710" s="923">
        <v>2537.7771517312149</v>
      </c>
      <c r="K3710" s="922">
        <v>1</v>
      </c>
      <c r="L3710" s="923">
        <v>2537.7771517312149</v>
      </c>
      <c r="M3710" s="923">
        <f t="shared" si="57"/>
        <v>255.91030101491242</v>
      </c>
    </row>
    <row r="3711" spans="2:13" ht="75">
      <c r="B3711" s="921" t="s">
        <v>1002</v>
      </c>
      <c r="C3711" s="921" t="s">
        <v>985</v>
      </c>
      <c r="D3711" s="922" t="s">
        <v>994</v>
      </c>
      <c r="E3711" s="936">
        <v>0</v>
      </c>
      <c r="F3711" s="947">
        <v>45078</v>
      </c>
      <c r="G3711" s="923">
        <v>725.04659541984734</v>
      </c>
      <c r="H3711" s="929">
        <v>8.3333333333333332E-3</v>
      </c>
      <c r="I3711" s="929">
        <v>8.3333333333333332E-3</v>
      </c>
      <c r="J3711" s="923">
        <v>719.0045404580153</v>
      </c>
      <c r="K3711" s="922">
        <v>1</v>
      </c>
      <c r="L3711" s="923">
        <v>0</v>
      </c>
      <c r="M3711" s="923" t="str">
        <f t="shared" si="57"/>
        <v/>
      </c>
    </row>
    <row r="3712" spans="2:13" ht="75">
      <c r="B3712" s="921" t="s">
        <v>1002</v>
      </c>
      <c r="C3712" s="921" t="s">
        <v>985</v>
      </c>
      <c r="D3712" s="922" t="s">
        <v>994</v>
      </c>
      <c r="E3712" s="936">
        <v>0</v>
      </c>
      <c r="F3712" s="947">
        <v>45078</v>
      </c>
      <c r="G3712" s="923">
        <v>1087.5698931297711</v>
      </c>
      <c r="H3712" s="929">
        <v>8.3333333333333332E-3</v>
      </c>
      <c r="I3712" s="929">
        <v>8.3333333333333332E-3</v>
      </c>
      <c r="J3712" s="923">
        <v>1078.5068106870231</v>
      </c>
      <c r="K3712" s="922">
        <v>1</v>
      </c>
      <c r="L3712" s="923">
        <v>0</v>
      </c>
      <c r="M3712" s="923" t="str">
        <f t="shared" si="57"/>
        <v/>
      </c>
    </row>
    <row r="3713" spans="2:13" ht="75">
      <c r="B3713" s="921" t="s">
        <v>990</v>
      </c>
      <c r="C3713" s="921" t="s">
        <v>985</v>
      </c>
      <c r="D3713" s="922" t="s">
        <v>986</v>
      </c>
      <c r="E3713" s="936">
        <v>1</v>
      </c>
      <c r="F3713" s="947">
        <v>45078</v>
      </c>
      <c r="G3713" s="923">
        <v>25082.836220791105</v>
      </c>
      <c r="H3713" s="929">
        <v>8.3333333333333332E-3</v>
      </c>
      <c r="I3713" s="929">
        <v>8.3333333333333332E-3</v>
      </c>
      <c r="J3713" s="923">
        <v>24873.812585617845</v>
      </c>
      <c r="K3713" s="922">
        <v>1</v>
      </c>
      <c r="L3713" s="923">
        <v>24873.812585617845</v>
      </c>
      <c r="M3713" s="923">
        <f t="shared" si="57"/>
        <v>2508.2836220791105</v>
      </c>
    </row>
    <row r="3714" spans="2:13" ht="75">
      <c r="B3714" s="921" t="s">
        <v>990</v>
      </c>
      <c r="C3714" s="921" t="s">
        <v>985</v>
      </c>
      <c r="D3714" s="922" t="s">
        <v>986</v>
      </c>
      <c r="E3714" s="936">
        <v>1</v>
      </c>
      <c r="F3714" s="947">
        <v>45078</v>
      </c>
      <c r="G3714" s="923">
        <v>41804.727034651842</v>
      </c>
      <c r="H3714" s="929">
        <v>8.3333333333333332E-3</v>
      </c>
      <c r="I3714" s="929">
        <v>8.3333333333333332E-3</v>
      </c>
      <c r="J3714" s="923">
        <v>41456.35430936308</v>
      </c>
      <c r="K3714" s="922">
        <v>1</v>
      </c>
      <c r="L3714" s="923">
        <v>41456.35430936308</v>
      </c>
      <c r="M3714" s="923">
        <f t="shared" si="57"/>
        <v>4180.4727034651842</v>
      </c>
    </row>
    <row r="3715" spans="2:13" ht="75">
      <c r="B3715" s="921" t="s">
        <v>990</v>
      </c>
      <c r="C3715" s="921" t="s">
        <v>985</v>
      </c>
      <c r="D3715" s="922" t="s">
        <v>986</v>
      </c>
      <c r="E3715" s="936">
        <v>1</v>
      </c>
      <c r="F3715" s="947">
        <v>45078</v>
      </c>
      <c r="G3715" s="923">
        <v>8360.9454069303683</v>
      </c>
      <c r="H3715" s="929">
        <v>8.3333333333333332E-3</v>
      </c>
      <c r="I3715" s="929">
        <v>8.3333333333333332E-3</v>
      </c>
      <c r="J3715" s="923">
        <v>8291.2708618726156</v>
      </c>
      <c r="K3715" s="922">
        <v>1</v>
      </c>
      <c r="L3715" s="923">
        <v>8291.2708618726156</v>
      </c>
      <c r="M3715" s="923">
        <f t="shared" si="57"/>
        <v>836.09454069303683</v>
      </c>
    </row>
    <row r="3716" spans="2:13" ht="75">
      <c r="B3716" s="921" t="s">
        <v>990</v>
      </c>
      <c r="C3716" s="921" t="s">
        <v>985</v>
      </c>
      <c r="D3716" s="922" t="s">
        <v>986</v>
      </c>
      <c r="E3716" s="936">
        <v>1</v>
      </c>
      <c r="F3716" s="947">
        <v>45078</v>
      </c>
      <c r="G3716" s="923">
        <v>8360.9454069303683</v>
      </c>
      <c r="H3716" s="929">
        <v>8.3333333333333332E-3</v>
      </c>
      <c r="I3716" s="929">
        <v>8.3333333333333332E-3</v>
      </c>
      <c r="J3716" s="923">
        <v>8291.2708618726156</v>
      </c>
      <c r="K3716" s="922">
        <v>1</v>
      </c>
      <c r="L3716" s="923">
        <v>8291.2708618726156</v>
      </c>
      <c r="M3716" s="923">
        <f t="shared" si="57"/>
        <v>836.09454069303683</v>
      </c>
    </row>
    <row r="3717" spans="2:13" ht="75">
      <c r="B3717" s="921" t="s">
        <v>990</v>
      </c>
      <c r="C3717" s="921" t="s">
        <v>985</v>
      </c>
      <c r="D3717" s="922" t="s">
        <v>986</v>
      </c>
      <c r="E3717" s="936">
        <v>1</v>
      </c>
      <c r="F3717" s="947">
        <v>45078</v>
      </c>
      <c r="G3717" s="923">
        <v>8360.9454069303683</v>
      </c>
      <c r="H3717" s="929">
        <v>8.3333333333333332E-3</v>
      </c>
      <c r="I3717" s="929">
        <v>8.3333333333333332E-3</v>
      </c>
      <c r="J3717" s="923">
        <v>8291.2708618726156</v>
      </c>
      <c r="K3717" s="922">
        <v>1</v>
      </c>
      <c r="L3717" s="923">
        <v>8291.2708618726156</v>
      </c>
      <c r="M3717" s="923">
        <f t="shared" si="57"/>
        <v>836.09454069303683</v>
      </c>
    </row>
    <row r="3718" spans="2:13" ht="75">
      <c r="B3718" s="921" t="s">
        <v>993</v>
      </c>
      <c r="C3718" s="921" t="s">
        <v>985</v>
      </c>
      <c r="D3718" s="922" t="s">
        <v>986</v>
      </c>
      <c r="E3718" s="936">
        <v>1</v>
      </c>
      <c r="F3718" s="947">
        <v>45078</v>
      </c>
      <c r="G3718" s="923">
        <v>2221.5984914920018</v>
      </c>
      <c r="H3718" s="929">
        <v>8.3333333333333332E-3</v>
      </c>
      <c r="I3718" s="929">
        <v>8.3333333333333332E-3</v>
      </c>
      <c r="J3718" s="923">
        <v>2203.0851707295683</v>
      </c>
      <c r="K3718" s="922">
        <v>1</v>
      </c>
      <c r="L3718" s="923">
        <v>2203.0851707295683</v>
      </c>
      <c r="M3718" s="923">
        <f t="shared" si="57"/>
        <v>222.1598491492002</v>
      </c>
    </row>
    <row r="3719" spans="2:13" ht="75">
      <c r="B3719" s="921" t="s">
        <v>991</v>
      </c>
      <c r="C3719" s="921" t="s">
        <v>985</v>
      </c>
      <c r="D3719" s="922" t="s">
        <v>986</v>
      </c>
      <c r="E3719" s="936">
        <v>1</v>
      </c>
      <c r="F3719" s="947">
        <v>45078</v>
      </c>
      <c r="G3719" s="923">
        <v>3671.3612929430783</v>
      </c>
      <c r="H3719" s="929">
        <v>8.3333333333333332E-3</v>
      </c>
      <c r="I3719" s="929">
        <v>8.3333333333333332E-3</v>
      </c>
      <c r="J3719" s="923">
        <v>3640.766615501886</v>
      </c>
      <c r="K3719" s="922">
        <v>1</v>
      </c>
      <c r="L3719" s="923">
        <v>3640.766615501886</v>
      </c>
      <c r="M3719" s="923">
        <f t="shared" si="57"/>
        <v>367.13612929430786</v>
      </c>
    </row>
    <row r="3720" spans="2:13" ht="75">
      <c r="B3720" s="921" t="s">
        <v>991</v>
      </c>
      <c r="C3720" s="921" t="s">
        <v>985</v>
      </c>
      <c r="D3720" s="922" t="s">
        <v>986</v>
      </c>
      <c r="E3720" s="936">
        <v>1</v>
      </c>
      <c r="F3720" s="947">
        <v>45078</v>
      </c>
      <c r="G3720" s="923">
        <v>3671.3612929430783</v>
      </c>
      <c r="H3720" s="929">
        <v>8.3333333333333332E-3</v>
      </c>
      <c r="I3720" s="929">
        <v>8.3333333333333332E-3</v>
      </c>
      <c r="J3720" s="923">
        <v>3640.766615501886</v>
      </c>
      <c r="K3720" s="922">
        <v>1</v>
      </c>
      <c r="L3720" s="923">
        <v>3640.766615501886</v>
      </c>
      <c r="M3720" s="923">
        <f t="shared" si="57"/>
        <v>367.13612929430786</v>
      </c>
    </row>
    <row r="3721" spans="2:13" ht="75">
      <c r="B3721" s="921" t="s">
        <v>991</v>
      </c>
      <c r="C3721" s="921" t="s">
        <v>985</v>
      </c>
      <c r="D3721" s="922" t="s">
        <v>986</v>
      </c>
      <c r="E3721" s="936">
        <v>1</v>
      </c>
      <c r="F3721" s="947">
        <v>45078</v>
      </c>
      <c r="G3721" s="923">
        <v>3671.3612929430783</v>
      </c>
      <c r="H3721" s="929">
        <v>8.3333333333333332E-3</v>
      </c>
      <c r="I3721" s="929">
        <v>8.3333333333333332E-3</v>
      </c>
      <c r="J3721" s="923">
        <v>3640.766615501886</v>
      </c>
      <c r="K3721" s="922">
        <v>1</v>
      </c>
      <c r="L3721" s="923">
        <v>3640.766615501886</v>
      </c>
      <c r="M3721" s="923">
        <f t="shared" si="57"/>
        <v>367.13612929430786</v>
      </c>
    </row>
    <row r="3722" spans="2:13" ht="75">
      <c r="B3722" s="921" t="s">
        <v>997</v>
      </c>
      <c r="C3722" s="921" t="s">
        <v>985</v>
      </c>
      <c r="D3722" s="922" t="s">
        <v>986</v>
      </c>
      <c r="E3722" s="936">
        <v>1</v>
      </c>
      <c r="F3722" s="947">
        <v>45078</v>
      </c>
      <c r="G3722" s="923">
        <v>8463.2844323172358</v>
      </c>
      <c r="H3722" s="929">
        <v>8.3333333333333332E-3</v>
      </c>
      <c r="I3722" s="929">
        <v>8.3333333333333332E-3</v>
      </c>
      <c r="J3722" s="923">
        <v>8392.7570620479255</v>
      </c>
      <c r="K3722" s="922">
        <v>1</v>
      </c>
      <c r="L3722" s="923">
        <v>8392.7570620479255</v>
      </c>
      <c r="M3722" s="923">
        <f t="shared" si="57"/>
        <v>846.32844323172367</v>
      </c>
    </row>
    <row r="3723" spans="2:13" ht="75">
      <c r="B3723" s="921" t="s">
        <v>988</v>
      </c>
      <c r="C3723" s="921" t="s">
        <v>985</v>
      </c>
      <c r="D3723" s="922" t="s">
        <v>986</v>
      </c>
      <c r="E3723" s="936">
        <v>1</v>
      </c>
      <c r="F3723" s="947">
        <v>45078</v>
      </c>
      <c r="G3723" s="923">
        <v>21270.657130824078</v>
      </c>
      <c r="H3723" s="929">
        <v>8.3333333333333332E-3</v>
      </c>
      <c r="I3723" s="929">
        <v>8.3333333333333332E-3</v>
      </c>
      <c r="J3723" s="923">
        <v>21093.401654733876</v>
      </c>
      <c r="K3723" s="922">
        <v>1</v>
      </c>
      <c r="L3723" s="923">
        <v>21093.401654733876</v>
      </c>
      <c r="M3723" s="923">
        <f t="shared" ref="M3723:M3786" si="58">IF(L3723=0,"",IF(I3723=100%,0,(H3723*12)*(G3723*E3723*K3723)))</f>
        <v>2127.0657130824079</v>
      </c>
    </row>
    <row r="3724" spans="2:13" ht="75">
      <c r="B3724" s="921" t="s">
        <v>988</v>
      </c>
      <c r="C3724" s="921" t="s">
        <v>985</v>
      </c>
      <c r="D3724" s="922" t="s">
        <v>986</v>
      </c>
      <c r="E3724" s="936">
        <v>1</v>
      </c>
      <c r="F3724" s="947">
        <v>45078</v>
      </c>
      <c r="G3724" s="923">
        <v>8076.4525195986162</v>
      </c>
      <c r="H3724" s="929">
        <v>8.3333333333333332E-3</v>
      </c>
      <c r="I3724" s="929">
        <v>8.3333333333333332E-3</v>
      </c>
      <c r="J3724" s="923">
        <v>8009.1487486019614</v>
      </c>
      <c r="K3724" s="922">
        <v>1</v>
      </c>
      <c r="L3724" s="923">
        <v>8009.1487486019614</v>
      </c>
      <c r="M3724" s="923">
        <f t="shared" si="58"/>
        <v>807.64525195986164</v>
      </c>
    </row>
    <row r="3725" spans="2:13" ht="75">
      <c r="B3725" s="921" t="s">
        <v>988</v>
      </c>
      <c r="C3725" s="921" t="s">
        <v>985</v>
      </c>
      <c r="D3725" s="922" t="s">
        <v>986</v>
      </c>
      <c r="E3725" s="936">
        <v>1</v>
      </c>
      <c r="F3725" s="947">
        <v>45078</v>
      </c>
      <c r="G3725" s="923">
        <v>20151.148860780704</v>
      </c>
      <c r="H3725" s="929">
        <v>8.3333333333333332E-3</v>
      </c>
      <c r="I3725" s="929">
        <v>8.3333333333333332E-3</v>
      </c>
      <c r="J3725" s="923">
        <v>19983.222620274199</v>
      </c>
      <c r="K3725" s="922">
        <v>1</v>
      </c>
      <c r="L3725" s="923">
        <v>19983.222620274199</v>
      </c>
      <c r="M3725" s="923">
        <f t="shared" si="58"/>
        <v>2015.1148860780704</v>
      </c>
    </row>
    <row r="3726" spans="2:13" ht="75">
      <c r="B3726" s="921" t="s">
        <v>988</v>
      </c>
      <c r="C3726" s="921" t="s">
        <v>985</v>
      </c>
      <c r="D3726" s="922" t="s">
        <v>986</v>
      </c>
      <c r="E3726" s="936">
        <v>1</v>
      </c>
      <c r="F3726" s="947">
        <v>45078</v>
      </c>
      <c r="G3726" s="923">
        <v>4078.208698015143</v>
      </c>
      <c r="H3726" s="929">
        <v>8.3333333333333332E-3</v>
      </c>
      <c r="I3726" s="929">
        <v>8.3333333333333332E-3</v>
      </c>
      <c r="J3726" s="923">
        <v>4044.2236255316834</v>
      </c>
      <c r="K3726" s="922">
        <v>1</v>
      </c>
      <c r="L3726" s="923">
        <v>4044.2236255316834</v>
      </c>
      <c r="M3726" s="923">
        <f t="shared" si="58"/>
        <v>407.82086980151433</v>
      </c>
    </row>
    <row r="3727" spans="2:13" ht="75">
      <c r="B3727" s="921" t="s">
        <v>988</v>
      </c>
      <c r="C3727" s="921" t="s">
        <v>985</v>
      </c>
      <c r="D3727" s="922" t="s">
        <v>986</v>
      </c>
      <c r="E3727" s="936">
        <v>1</v>
      </c>
      <c r="F3727" s="947">
        <v>45078</v>
      </c>
      <c r="G3727" s="923">
        <v>21270.657130824078</v>
      </c>
      <c r="H3727" s="929">
        <v>8.3333333333333332E-3</v>
      </c>
      <c r="I3727" s="929">
        <v>8.3333333333333332E-3</v>
      </c>
      <c r="J3727" s="923">
        <v>21093.401654733876</v>
      </c>
      <c r="K3727" s="922">
        <v>1</v>
      </c>
      <c r="L3727" s="923">
        <v>21093.401654733876</v>
      </c>
      <c r="M3727" s="923">
        <f t="shared" si="58"/>
        <v>2127.0657130824079</v>
      </c>
    </row>
    <row r="3728" spans="2:13" ht="75">
      <c r="B3728" s="921" t="s">
        <v>996</v>
      </c>
      <c r="C3728" s="921" t="s">
        <v>985</v>
      </c>
      <c r="D3728" s="922" t="s">
        <v>994</v>
      </c>
      <c r="E3728" s="936">
        <v>0</v>
      </c>
      <c r="F3728" s="947">
        <v>45078</v>
      </c>
      <c r="G3728" s="923">
        <v>6525.4193587786258</v>
      </c>
      <c r="H3728" s="929">
        <v>8.3333333333333332E-3</v>
      </c>
      <c r="I3728" s="929">
        <v>8.3333333333333332E-3</v>
      </c>
      <c r="J3728" s="923">
        <v>6471.0408641221375</v>
      </c>
      <c r="K3728" s="922">
        <v>1</v>
      </c>
      <c r="L3728" s="923">
        <v>0</v>
      </c>
      <c r="M3728" s="923" t="str">
        <f t="shared" si="58"/>
        <v/>
      </c>
    </row>
    <row r="3729" spans="2:13" ht="75">
      <c r="B3729" s="921" t="s">
        <v>996</v>
      </c>
      <c r="C3729" s="921" t="s">
        <v>985</v>
      </c>
      <c r="D3729" s="922" t="s">
        <v>994</v>
      </c>
      <c r="E3729" s="936">
        <v>0</v>
      </c>
      <c r="F3729" s="947">
        <v>45078</v>
      </c>
      <c r="G3729" s="923">
        <v>4712.8028702290076</v>
      </c>
      <c r="H3729" s="929">
        <v>8.3333333333333332E-3</v>
      </c>
      <c r="I3729" s="929">
        <v>8.3333333333333332E-3</v>
      </c>
      <c r="J3729" s="923">
        <v>4673.5295129770993</v>
      </c>
      <c r="K3729" s="922">
        <v>1</v>
      </c>
      <c r="L3729" s="923">
        <v>0</v>
      </c>
      <c r="M3729" s="923" t="str">
        <f t="shared" si="58"/>
        <v/>
      </c>
    </row>
    <row r="3730" spans="2:13" ht="75">
      <c r="B3730" s="921" t="s">
        <v>996</v>
      </c>
      <c r="C3730" s="921" t="s">
        <v>985</v>
      </c>
      <c r="D3730" s="922" t="s">
        <v>994</v>
      </c>
      <c r="E3730" s="936">
        <v>0</v>
      </c>
      <c r="F3730" s="947">
        <v>45078</v>
      </c>
      <c r="G3730" s="923">
        <v>181.26164885496183</v>
      </c>
      <c r="H3730" s="929">
        <v>8.3333333333333332E-3</v>
      </c>
      <c r="I3730" s="929">
        <v>8.3333333333333332E-3</v>
      </c>
      <c r="J3730" s="923">
        <v>179.75113511450382</v>
      </c>
      <c r="K3730" s="922">
        <v>1</v>
      </c>
      <c r="L3730" s="923">
        <v>0</v>
      </c>
      <c r="M3730" s="923" t="str">
        <f t="shared" si="58"/>
        <v/>
      </c>
    </row>
    <row r="3731" spans="2:13" ht="75">
      <c r="B3731" s="921" t="s">
        <v>996</v>
      </c>
      <c r="C3731" s="921" t="s">
        <v>985</v>
      </c>
      <c r="D3731" s="922" t="s">
        <v>994</v>
      </c>
      <c r="E3731" s="936">
        <v>0</v>
      </c>
      <c r="F3731" s="947">
        <v>45078</v>
      </c>
      <c r="G3731" s="923">
        <v>6887.9426564885498</v>
      </c>
      <c r="H3731" s="929">
        <v>8.3333333333333332E-3</v>
      </c>
      <c r="I3731" s="929">
        <v>8.3333333333333332E-3</v>
      </c>
      <c r="J3731" s="923">
        <v>6830.5431343511455</v>
      </c>
      <c r="K3731" s="922">
        <v>1</v>
      </c>
      <c r="L3731" s="923">
        <v>0</v>
      </c>
      <c r="M3731" s="923" t="str">
        <f t="shared" si="58"/>
        <v/>
      </c>
    </row>
    <row r="3732" spans="2:13" ht="75">
      <c r="B3732" s="921" t="s">
        <v>984</v>
      </c>
      <c r="C3732" s="921" t="s">
        <v>985</v>
      </c>
      <c r="D3732" s="922" t="s">
        <v>986</v>
      </c>
      <c r="E3732" s="936">
        <v>1</v>
      </c>
      <c r="F3732" s="947">
        <v>45078</v>
      </c>
      <c r="G3732" s="923">
        <v>456.60349305277197</v>
      </c>
      <c r="H3732" s="929">
        <v>8.3333333333333332E-3</v>
      </c>
      <c r="I3732" s="929">
        <v>8.3333333333333332E-3</v>
      </c>
      <c r="J3732" s="923">
        <v>452.79846394399885</v>
      </c>
      <c r="K3732" s="922">
        <v>1</v>
      </c>
      <c r="L3732" s="923">
        <v>452.79846394399885</v>
      </c>
      <c r="M3732" s="923">
        <f t="shared" si="58"/>
        <v>45.660349305277201</v>
      </c>
    </row>
    <row r="3733" spans="2:13" ht="75">
      <c r="B3733" s="921" t="s">
        <v>987</v>
      </c>
      <c r="C3733" s="921" t="s">
        <v>985</v>
      </c>
      <c r="D3733" s="922" t="s">
        <v>986</v>
      </c>
      <c r="E3733" s="936">
        <v>1</v>
      </c>
      <c r="F3733" s="947">
        <v>45078</v>
      </c>
      <c r="G3733" s="923">
        <v>1485.0961212969503</v>
      </c>
      <c r="H3733" s="929">
        <v>8.3333333333333332E-3</v>
      </c>
      <c r="I3733" s="929">
        <v>8.3333333333333332E-3</v>
      </c>
      <c r="J3733" s="923">
        <v>1472.7203202861424</v>
      </c>
      <c r="K3733" s="922">
        <v>1</v>
      </c>
      <c r="L3733" s="923">
        <v>1472.7203202861424</v>
      </c>
      <c r="M3733" s="923">
        <f t="shared" si="58"/>
        <v>148.50961212969503</v>
      </c>
    </row>
    <row r="3734" spans="2:13" ht="75">
      <c r="B3734" s="921" t="s">
        <v>987</v>
      </c>
      <c r="C3734" s="921" t="s">
        <v>985</v>
      </c>
      <c r="D3734" s="922" t="s">
        <v>986</v>
      </c>
      <c r="E3734" s="936">
        <v>1</v>
      </c>
      <c r="F3734" s="947">
        <v>45078</v>
      </c>
      <c r="G3734" s="923">
        <v>4455.2883638908506</v>
      </c>
      <c r="H3734" s="929">
        <v>8.3333333333333332E-3</v>
      </c>
      <c r="I3734" s="929">
        <v>8.3333333333333332E-3</v>
      </c>
      <c r="J3734" s="923">
        <v>4418.1609608584267</v>
      </c>
      <c r="K3734" s="922">
        <v>1</v>
      </c>
      <c r="L3734" s="923">
        <v>4418.1609608584267</v>
      </c>
      <c r="M3734" s="923">
        <f t="shared" si="58"/>
        <v>445.52883638908509</v>
      </c>
    </row>
    <row r="3735" spans="2:13" ht="75">
      <c r="B3735" s="921" t="s">
        <v>987</v>
      </c>
      <c r="C3735" s="921" t="s">
        <v>985</v>
      </c>
      <c r="D3735" s="922" t="s">
        <v>986</v>
      </c>
      <c r="E3735" s="936">
        <v>1</v>
      </c>
      <c r="F3735" s="947">
        <v>45078</v>
      </c>
      <c r="G3735" s="923">
        <v>1485.0961212969503</v>
      </c>
      <c r="H3735" s="929">
        <v>8.3333333333333332E-3</v>
      </c>
      <c r="I3735" s="929">
        <v>8.3333333333333332E-3</v>
      </c>
      <c r="J3735" s="923">
        <v>1472.7203202861424</v>
      </c>
      <c r="K3735" s="922">
        <v>1</v>
      </c>
      <c r="L3735" s="923">
        <v>1472.7203202861424</v>
      </c>
      <c r="M3735" s="923">
        <f t="shared" si="58"/>
        <v>148.50961212969503</v>
      </c>
    </row>
    <row r="3736" spans="2:13" ht="75">
      <c r="B3736" s="921" t="s">
        <v>987</v>
      </c>
      <c r="C3736" s="921" t="s">
        <v>985</v>
      </c>
      <c r="D3736" s="922" t="s">
        <v>986</v>
      </c>
      <c r="E3736" s="936">
        <v>1</v>
      </c>
      <c r="F3736" s="947">
        <v>45078</v>
      </c>
      <c r="G3736" s="923">
        <v>10395.672849078652</v>
      </c>
      <c r="H3736" s="929">
        <v>8.3333333333333332E-3</v>
      </c>
      <c r="I3736" s="929">
        <v>8.3333333333333332E-3</v>
      </c>
      <c r="J3736" s="923">
        <v>10309.042242002997</v>
      </c>
      <c r="K3736" s="922">
        <v>1</v>
      </c>
      <c r="L3736" s="923">
        <v>10309.042242002997</v>
      </c>
      <c r="M3736" s="923">
        <f t="shared" si="58"/>
        <v>1039.5672849078653</v>
      </c>
    </row>
    <row r="3737" spans="2:13" ht="75">
      <c r="B3737" s="921" t="s">
        <v>989</v>
      </c>
      <c r="C3737" s="921" t="s">
        <v>985</v>
      </c>
      <c r="D3737" s="922" t="s">
        <v>986</v>
      </c>
      <c r="E3737" s="936">
        <v>1</v>
      </c>
      <c r="F3737" s="947">
        <v>45078</v>
      </c>
      <c r="G3737" s="923">
        <v>2559.1030101491242</v>
      </c>
      <c r="H3737" s="929">
        <v>8.3333333333333332E-3</v>
      </c>
      <c r="I3737" s="929">
        <v>8.3333333333333332E-3</v>
      </c>
      <c r="J3737" s="923">
        <v>2537.7771517312149</v>
      </c>
      <c r="K3737" s="922">
        <v>1</v>
      </c>
      <c r="L3737" s="923">
        <v>2537.7771517312149</v>
      </c>
      <c r="M3737" s="923">
        <f t="shared" si="58"/>
        <v>255.91030101491242</v>
      </c>
    </row>
    <row r="3738" spans="2:13" ht="75">
      <c r="B3738" s="921" t="s">
        <v>989</v>
      </c>
      <c r="C3738" s="921" t="s">
        <v>985</v>
      </c>
      <c r="D3738" s="922" t="s">
        <v>986</v>
      </c>
      <c r="E3738" s="936">
        <v>1</v>
      </c>
      <c r="F3738" s="947">
        <v>45078</v>
      </c>
      <c r="G3738" s="923">
        <v>2559.1030101491242</v>
      </c>
      <c r="H3738" s="929">
        <v>8.3333333333333332E-3</v>
      </c>
      <c r="I3738" s="929">
        <v>8.3333333333333332E-3</v>
      </c>
      <c r="J3738" s="923">
        <v>2537.7771517312149</v>
      </c>
      <c r="K3738" s="922">
        <v>1</v>
      </c>
      <c r="L3738" s="923">
        <v>2537.7771517312149</v>
      </c>
      <c r="M3738" s="923">
        <f t="shared" si="58"/>
        <v>255.91030101491242</v>
      </c>
    </row>
    <row r="3739" spans="2:13" ht="75">
      <c r="B3739" s="921" t="s">
        <v>990</v>
      </c>
      <c r="C3739" s="921" t="s">
        <v>985</v>
      </c>
      <c r="D3739" s="922" t="s">
        <v>986</v>
      </c>
      <c r="E3739" s="936">
        <v>1</v>
      </c>
      <c r="F3739" s="947">
        <v>45078</v>
      </c>
      <c r="G3739" s="923">
        <v>4180.4727034651842</v>
      </c>
      <c r="H3739" s="929">
        <v>8.3333333333333332E-3</v>
      </c>
      <c r="I3739" s="929">
        <v>8.3333333333333332E-3</v>
      </c>
      <c r="J3739" s="923">
        <v>4145.6354309363078</v>
      </c>
      <c r="K3739" s="922">
        <v>1</v>
      </c>
      <c r="L3739" s="923">
        <v>4145.6354309363078</v>
      </c>
      <c r="M3739" s="923">
        <f t="shared" si="58"/>
        <v>418.04727034651842</v>
      </c>
    </row>
    <row r="3740" spans="2:13" ht="75">
      <c r="B3740" s="921" t="s">
        <v>988</v>
      </c>
      <c r="C3740" s="921" t="s">
        <v>985</v>
      </c>
      <c r="D3740" s="922" t="s">
        <v>986</v>
      </c>
      <c r="E3740" s="936">
        <v>1</v>
      </c>
      <c r="F3740" s="947">
        <v>45078</v>
      </c>
      <c r="G3740" s="923">
        <v>239.8946292950084</v>
      </c>
      <c r="H3740" s="929">
        <v>8.3333333333333332E-3</v>
      </c>
      <c r="I3740" s="929">
        <v>8.3333333333333332E-3</v>
      </c>
      <c r="J3740" s="923">
        <v>237.89550738421667</v>
      </c>
      <c r="K3740" s="922">
        <v>1</v>
      </c>
      <c r="L3740" s="923">
        <v>237.89550738421667</v>
      </c>
      <c r="M3740" s="923">
        <f t="shared" si="58"/>
        <v>23.989462929500842</v>
      </c>
    </row>
    <row r="3741" spans="2:13" ht="75">
      <c r="B3741" s="921" t="s">
        <v>988</v>
      </c>
      <c r="C3741" s="921" t="s">
        <v>985</v>
      </c>
      <c r="D3741" s="922" t="s">
        <v>986</v>
      </c>
      <c r="E3741" s="936">
        <v>1</v>
      </c>
      <c r="F3741" s="947">
        <v>45078</v>
      </c>
      <c r="G3741" s="923">
        <v>239.8946292950084</v>
      </c>
      <c r="H3741" s="929">
        <v>8.3333333333333332E-3</v>
      </c>
      <c r="I3741" s="929">
        <v>8.3333333333333332E-3</v>
      </c>
      <c r="J3741" s="923">
        <v>237.89550738421667</v>
      </c>
      <c r="K3741" s="922">
        <v>1</v>
      </c>
      <c r="L3741" s="923">
        <v>237.89550738421667</v>
      </c>
      <c r="M3741" s="923">
        <f t="shared" si="58"/>
        <v>23.989462929500842</v>
      </c>
    </row>
    <row r="3742" spans="2:13" ht="75">
      <c r="B3742" s="921" t="s">
        <v>988</v>
      </c>
      <c r="C3742" s="921" t="s">
        <v>985</v>
      </c>
      <c r="D3742" s="922" t="s">
        <v>986</v>
      </c>
      <c r="E3742" s="936">
        <v>1</v>
      </c>
      <c r="F3742" s="947">
        <v>45078</v>
      </c>
      <c r="G3742" s="923">
        <v>159.92975286333893</v>
      </c>
      <c r="H3742" s="929">
        <v>8.3333333333333332E-3</v>
      </c>
      <c r="I3742" s="929">
        <v>8.3333333333333332E-3</v>
      </c>
      <c r="J3742" s="923">
        <v>158.5970049228111</v>
      </c>
      <c r="K3742" s="922">
        <v>1</v>
      </c>
      <c r="L3742" s="923">
        <v>158.5970049228111</v>
      </c>
      <c r="M3742" s="923">
        <f t="shared" si="58"/>
        <v>15.992975286333895</v>
      </c>
    </row>
    <row r="3743" spans="2:13" ht="75">
      <c r="B3743" s="921" t="s">
        <v>988</v>
      </c>
      <c r="C3743" s="921" t="s">
        <v>985</v>
      </c>
      <c r="D3743" s="922" t="s">
        <v>986</v>
      </c>
      <c r="E3743" s="936">
        <v>1</v>
      </c>
      <c r="F3743" s="947">
        <v>45078</v>
      </c>
      <c r="G3743" s="923">
        <v>159.92975286333893</v>
      </c>
      <c r="H3743" s="929">
        <v>8.3333333333333332E-3</v>
      </c>
      <c r="I3743" s="929">
        <v>8.3333333333333332E-3</v>
      </c>
      <c r="J3743" s="923">
        <v>158.5970049228111</v>
      </c>
      <c r="K3743" s="922">
        <v>1</v>
      </c>
      <c r="L3743" s="923">
        <v>158.5970049228111</v>
      </c>
      <c r="M3743" s="923">
        <f t="shared" si="58"/>
        <v>15.992975286333895</v>
      </c>
    </row>
    <row r="3744" spans="2:13" ht="75">
      <c r="B3744" s="921" t="s">
        <v>988</v>
      </c>
      <c r="C3744" s="921" t="s">
        <v>985</v>
      </c>
      <c r="D3744" s="922" t="s">
        <v>986</v>
      </c>
      <c r="E3744" s="936">
        <v>1</v>
      </c>
      <c r="F3744" s="947">
        <v>45078</v>
      </c>
      <c r="G3744" s="923">
        <v>159.92975286333893</v>
      </c>
      <c r="H3744" s="929">
        <v>8.3333333333333332E-3</v>
      </c>
      <c r="I3744" s="929">
        <v>8.3333333333333332E-3</v>
      </c>
      <c r="J3744" s="923">
        <v>158.5970049228111</v>
      </c>
      <c r="K3744" s="922">
        <v>1</v>
      </c>
      <c r="L3744" s="923">
        <v>158.5970049228111</v>
      </c>
      <c r="M3744" s="923">
        <f t="shared" si="58"/>
        <v>15.992975286333895</v>
      </c>
    </row>
    <row r="3745" spans="2:13" ht="75">
      <c r="B3745" s="921" t="s">
        <v>987</v>
      </c>
      <c r="C3745" s="921" t="s">
        <v>985</v>
      </c>
      <c r="D3745" s="922" t="s">
        <v>986</v>
      </c>
      <c r="E3745" s="936">
        <v>1</v>
      </c>
      <c r="F3745" s="947">
        <v>45078</v>
      </c>
      <c r="G3745" s="923">
        <v>1485.0961212969503</v>
      </c>
      <c r="H3745" s="929">
        <v>8.3333333333333332E-3</v>
      </c>
      <c r="I3745" s="929">
        <v>8.3333333333333332E-3</v>
      </c>
      <c r="J3745" s="923">
        <v>1472.7203202861424</v>
      </c>
      <c r="K3745" s="922">
        <v>1</v>
      </c>
      <c r="L3745" s="923">
        <v>1472.7203202861424</v>
      </c>
      <c r="M3745" s="923">
        <f t="shared" si="58"/>
        <v>148.50961212969503</v>
      </c>
    </row>
    <row r="3746" spans="2:13" ht="75">
      <c r="B3746" s="921" t="s">
        <v>988</v>
      </c>
      <c r="C3746" s="921" t="s">
        <v>985</v>
      </c>
      <c r="D3746" s="922" t="s">
        <v>986</v>
      </c>
      <c r="E3746" s="936">
        <v>1</v>
      </c>
      <c r="F3746" s="947">
        <v>45078</v>
      </c>
      <c r="G3746" s="923">
        <v>22070.305895140773</v>
      </c>
      <c r="H3746" s="929">
        <v>8.3333333333333332E-3</v>
      </c>
      <c r="I3746" s="929">
        <v>8.3333333333333332E-3</v>
      </c>
      <c r="J3746" s="923">
        <v>21886.386679347932</v>
      </c>
      <c r="K3746" s="922">
        <v>1</v>
      </c>
      <c r="L3746" s="923">
        <v>21886.386679347932</v>
      </c>
      <c r="M3746" s="923">
        <f t="shared" si="58"/>
        <v>2207.0305895140773</v>
      </c>
    </row>
    <row r="3747" spans="2:13" ht="75">
      <c r="B3747" s="921" t="s">
        <v>988</v>
      </c>
      <c r="C3747" s="921" t="s">
        <v>985</v>
      </c>
      <c r="D3747" s="922" t="s">
        <v>986</v>
      </c>
      <c r="E3747" s="936">
        <v>1</v>
      </c>
      <c r="F3747" s="947">
        <v>45078</v>
      </c>
      <c r="G3747" s="923">
        <v>15593.150904175545</v>
      </c>
      <c r="H3747" s="929">
        <v>8.3333333333333332E-3</v>
      </c>
      <c r="I3747" s="929">
        <v>8.3333333333333332E-3</v>
      </c>
      <c r="J3747" s="923">
        <v>15463.207979974082</v>
      </c>
      <c r="K3747" s="922">
        <v>1</v>
      </c>
      <c r="L3747" s="923">
        <v>15463.207979974082</v>
      </c>
      <c r="M3747" s="923">
        <f t="shared" si="58"/>
        <v>1559.3150904175545</v>
      </c>
    </row>
    <row r="3748" spans="2:13" ht="75">
      <c r="B3748" s="921" t="s">
        <v>988</v>
      </c>
      <c r="C3748" s="921" t="s">
        <v>985</v>
      </c>
      <c r="D3748" s="922" t="s">
        <v>986</v>
      </c>
      <c r="E3748" s="936">
        <v>1</v>
      </c>
      <c r="F3748" s="947">
        <v>45078</v>
      </c>
      <c r="G3748" s="923">
        <v>7436.7335081452602</v>
      </c>
      <c r="H3748" s="929">
        <v>8.3333333333333332E-3</v>
      </c>
      <c r="I3748" s="929">
        <v>8.3333333333333332E-3</v>
      </c>
      <c r="J3748" s="923">
        <v>7374.7607289107164</v>
      </c>
      <c r="K3748" s="922">
        <v>1</v>
      </c>
      <c r="L3748" s="923">
        <v>7374.7607289107164</v>
      </c>
      <c r="M3748" s="923">
        <f t="shared" si="58"/>
        <v>743.67335081452609</v>
      </c>
    </row>
    <row r="3749" spans="2:13" ht="75">
      <c r="B3749" s="921" t="s">
        <v>988</v>
      </c>
      <c r="C3749" s="921" t="s">
        <v>985</v>
      </c>
      <c r="D3749" s="922" t="s">
        <v>986</v>
      </c>
      <c r="E3749" s="936">
        <v>1</v>
      </c>
      <c r="F3749" s="947">
        <v>45078</v>
      </c>
      <c r="G3749" s="923">
        <v>28547.460886106001</v>
      </c>
      <c r="H3749" s="929">
        <v>8.3333333333333332E-3</v>
      </c>
      <c r="I3749" s="929">
        <v>8.3333333333333332E-3</v>
      </c>
      <c r="J3749" s="923">
        <v>28309.565378721785</v>
      </c>
      <c r="K3749" s="922">
        <v>1</v>
      </c>
      <c r="L3749" s="923">
        <v>28309.565378721785</v>
      </c>
      <c r="M3749" s="923">
        <f t="shared" si="58"/>
        <v>2854.7460886106001</v>
      </c>
    </row>
    <row r="3750" spans="2:13" ht="75">
      <c r="B3750" s="921" t="s">
        <v>988</v>
      </c>
      <c r="C3750" s="921" t="s">
        <v>985</v>
      </c>
      <c r="D3750" s="922" t="s">
        <v>986</v>
      </c>
      <c r="E3750" s="936">
        <v>1</v>
      </c>
      <c r="F3750" s="947">
        <v>45078</v>
      </c>
      <c r="G3750" s="923">
        <v>64611.620156788929</v>
      </c>
      <c r="H3750" s="929">
        <v>8.3333333333333332E-3</v>
      </c>
      <c r="I3750" s="929">
        <v>8.3333333333333332E-3</v>
      </c>
      <c r="J3750" s="923">
        <v>64073.189988815691</v>
      </c>
      <c r="K3750" s="922">
        <v>1</v>
      </c>
      <c r="L3750" s="923">
        <v>64073.189988815691</v>
      </c>
      <c r="M3750" s="923">
        <f t="shared" si="58"/>
        <v>6461.1620156788931</v>
      </c>
    </row>
    <row r="3751" spans="2:13" ht="75">
      <c r="B3751" s="921" t="s">
        <v>984</v>
      </c>
      <c r="C3751" s="921" t="s">
        <v>985</v>
      </c>
      <c r="D3751" s="922" t="s">
        <v>986</v>
      </c>
      <c r="E3751" s="936">
        <v>1</v>
      </c>
      <c r="F3751" s="947">
        <v>45078</v>
      </c>
      <c r="G3751" s="923">
        <v>913.20698610554393</v>
      </c>
      <c r="H3751" s="929">
        <v>8.3333333333333332E-3</v>
      </c>
      <c r="I3751" s="929">
        <v>8.3333333333333332E-3</v>
      </c>
      <c r="J3751" s="923">
        <v>905.59692788799771</v>
      </c>
      <c r="K3751" s="922">
        <v>1</v>
      </c>
      <c r="L3751" s="923">
        <v>905.59692788799771</v>
      </c>
      <c r="M3751" s="923">
        <f t="shared" si="58"/>
        <v>91.320698610554402</v>
      </c>
    </row>
    <row r="3752" spans="2:13" ht="75">
      <c r="B3752" s="921" t="s">
        <v>984</v>
      </c>
      <c r="C3752" s="921" t="s">
        <v>985</v>
      </c>
      <c r="D3752" s="922" t="s">
        <v>986</v>
      </c>
      <c r="E3752" s="936">
        <v>1</v>
      </c>
      <c r="F3752" s="947">
        <v>45078</v>
      </c>
      <c r="G3752" s="923">
        <v>456.60349305277197</v>
      </c>
      <c r="H3752" s="929">
        <v>8.3333333333333332E-3</v>
      </c>
      <c r="I3752" s="929">
        <v>8.3333333333333332E-3</v>
      </c>
      <c r="J3752" s="923">
        <v>452.79846394399885</v>
      </c>
      <c r="K3752" s="922">
        <v>1</v>
      </c>
      <c r="L3752" s="923">
        <v>452.79846394399885</v>
      </c>
      <c r="M3752" s="923">
        <f t="shared" si="58"/>
        <v>45.660349305277201</v>
      </c>
    </row>
    <row r="3753" spans="2:13" ht="75">
      <c r="B3753" s="921" t="s">
        <v>987</v>
      </c>
      <c r="C3753" s="921" t="s">
        <v>985</v>
      </c>
      <c r="D3753" s="922" t="s">
        <v>986</v>
      </c>
      <c r="E3753" s="936">
        <v>1</v>
      </c>
      <c r="F3753" s="947">
        <v>45078</v>
      </c>
      <c r="G3753" s="923">
        <v>2970.1922425939006</v>
      </c>
      <c r="H3753" s="929">
        <v>8.3333333333333332E-3</v>
      </c>
      <c r="I3753" s="929">
        <v>8.3333333333333332E-3</v>
      </c>
      <c r="J3753" s="923">
        <v>2945.4406405722848</v>
      </c>
      <c r="K3753" s="922">
        <v>1</v>
      </c>
      <c r="L3753" s="923">
        <v>2945.4406405722848</v>
      </c>
      <c r="M3753" s="923">
        <f t="shared" si="58"/>
        <v>297.01922425939006</v>
      </c>
    </row>
    <row r="3754" spans="2:13" ht="75">
      <c r="B3754" s="921" t="s">
        <v>987</v>
      </c>
      <c r="C3754" s="921" t="s">
        <v>985</v>
      </c>
      <c r="D3754" s="922" t="s">
        <v>986</v>
      </c>
      <c r="E3754" s="936">
        <v>1</v>
      </c>
      <c r="F3754" s="947">
        <v>45078</v>
      </c>
      <c r="G3754" s="923">
        <v>2970.1922425939006</v>
      </c>
      <c r="H3754" s="929">
        <v>8.3333333333333332E-3</v>
      </c>
      <c r="I3754" s="929">
        <v>8.3333333333333332E-3</v>
      </c>
      <c r="J3754" s="923">
        <v>2945.4406405722848</v>
      </c>
      <c r="K3754" s="922">
        <v>1</v>
      </c>
      <c r="L3754" s="923">
        <v>2945.4406405722848</v>
      </c>
      <c r="M3754" s="923">
        <f t="shared" si="58"/>
        <v>297.01922425939006</v>
      </c>
    </row>
    <row r="3755" spans="2:13" ht="75">
      <c r="B3755" s="921" t="s">
        <v>987</v>
      </c>
      <c r="C3755" s="921" t="s">
        <v>985</v>
      </c>
      <c r="D3755" s="922" t="s">
        <v>986</v>
      </c>
      <c r="E3755" s="936">
        <v>1</v>
      </c>
      <c r="F3755" s="947">
        <v>45078</v>
      </c>
      <c r="G3755" s="923">
        <v>4455.2883638908506</v>
      </c>
      <c r="H3755" s="929">
        <v>8.3333333333333332E-3</v>
      </c>
      <c r="I3755" s="929">
        <v>8.3333333333333332E-3</v>
      </c>
      <c r="J3755" s="923">
        <v>4418.1609608584267</v>
      </c>
      <c r="K3755" s="922">
        <v>1</v>
      </c>
      <c r="L3755" s="923">
        <v>4418.1609608584267</v>
      </c>
      <c r="M3755" s="923">
        <f t="shared" si="58"/>
        <v>445.52883638908509</v>
      </c>
    </row>
    <row r="3756" spans="2:13" ht="75">
      <c r="B3756" s="921" t="s">
        <v>990</v>
      </c>
      <c r="C3756" s="921" t="s">
        <v>985</v>
      </c>
      <c r="D3756" s="922" t="s">
        <v>986</v>
      </c>
      <c r="E3756" s="936">
        <v>1</v>
      </c>
      <c r="F3756" s="947">
        <v>45078</v>
      </c>
      <c r="G3756" s="923">
        <v>4180.4727034651842</v>
      </c>
      <c r="H3756" s="929">
        <v>8.3333333333333332E-3</v>
      </c>
      <c r="I3756" s="929">
        <v>8.3333333333333332E-3</v>
      </c>
      <c r="J3756" s="923">
        <v>4145.6354309363078</v>
      </c>
      <c r="K3756" s="922">
        <v>1</v>
      </c>
      <c r="L3756" s="923">
        <v>4145.6354309363078</v>
      </c>
      <c r="M3756" s="923">
        <f t="shared" si="58"/>
        <v>418.04727034651842</v>
      </c>
    </row>
    <row r="3757" spans="2:13" ht="75">
      <c r="B3757" s="921" t="s">
        <v>988</v>
      </c>
      <c r="C3757" s="921" t="s">
        <v>985</v>
      </c>
      <c r="D3757" s="922" t="s">
        <v>986</v>
      </c>
      <c r="E3757" s="936">
        <v>1</v>
      </c>
      <c r="F3757" s="947">
        <v>45078</v>
      </c>
      <c r="G3757" s="923">
        <v>13913.888499110488</v>
      </c>
      <c r="H3757" s="929">
        <v>8.3333333333333332E-3</v>
      </c>
      <c r="I3757" s="929">
        <v>8.3333333333333332E-3</v>
      </c>
      <c r="J3757" s="923">
        <v>13797.939428284568</v>
      </c>
      <c r="K3757" s="922">
        <v>1</v>
      </c>
      <c r="L3757" s="923">
        <v>13797.939428284568</v>
      </c>
      <c r="M3757" s="923">
        <f t="shared" si="58"/>
        <v>1391.388849911049</v>
      </c>
    </row>
    <row r="3758" spans="2:13" ht="75">
      <c r="B3758" s="921" t="s">
        <v>988</v>
      </c>
      <c r="C3758" s="921" t="s">
        <v>985</v>
      </c>
      <c r="D3758" s="922" t="s">
        <v>986</v>
      </c>
      <c r="E3758" s="936">
        <v>1</v>
      </c>
      <c r="F3758" s="947">
        <v>45078</v>
      </c>
      <c r="G3758" s="923">
        <v>5997.3657323752104</v>
      </c>
      <c r="H3758" s="929">
        <v>8.3333333333333332E-3</v>
      </c>
      <c r="I3758" s="929">
        <v>8.3333333333333332E-3</v>
      </c>
      <c r="J3758" s="923">
        <v>5947.3876846054172</v>
      </c>
      <c r="K3758" s="922">
        <v>1</v>
      </c>
      <c r="L3758" s="923">
        <v>5947.3876846054172</v>
      </c>
      <c r="M3758" s="923">
        <f t="shared" si="58"/>
        <v>599.73657323752104</v>
      </c>
    </row>
    <row r="3759" spans="2:13" ht="75">
      <c r="B3759" s="921" t="s">
        <v>988</v>
      </c>
      <c r="C3759" s="921" t="s">
        <v>985</v>
      </c>
      <c r="D3759" s="922" t="s">
        <v>986</v>
      </c>
      <c r="E3759" s="936">
        <v>1</v>
      </c>
      <c r="F3759" s="947">
        <v>45078</v>
      </c>
      <c r="G3759" s="923">
        <v>10075.574430390352</v>
      </c>
      <c r="H3759" s="929">
        <v>8.3333333333333332E-3</v>
      </c>
      <c r="I3759" s="929">
        <v>8.3333333333333332E-3</v>
      </c>
      <c r="J3759" s="923">
        <v>9991.6113101370993</v>
      </c>
      <c r="K3759" s="922">
        <v>1</v>
      </c>
      <c r="L3759" s="923">
        <v>9991.6113101370993</v>
      </c>
      <c r="M3759" s="923">
        <f t="shared" si="58"/>
        <v>1007.5574430390352</v>
      </c>
    </row>
    <row r="3760" spans="2:13" ht="75">
      <c r="B3760" s="921" t="s">
        <v>988</v>
      </c>
      <c r="C3760" s="921" t="s">
        <v>985</v>
      </c>
      <c r="D3760" s="922" t="s">
        <v>986</v>
      </c>
      <c r="E3760" s="936">
        <v>1</v>
      </c>
      <c r="F3760" s="947">
        <v>45078</v>
      </c>
      <c r="G3760" s="923">
        <v>6077.3306088068794</v>
      </c>
      <c r="H3760" s="929">
        <v>8.3333333333333332E-3</v>
      </c>
      <c r="I3760" s="929">
        <v>8.3333333333333332E-3</v>
      </c>
      <c r="J3760" s="923">
        <v>6026.6861870668217</v>
      </c>
      <c r="K3760" s="922">
        <v>1</v>
      </c>
      <c r="L3760" s="923">
        <v>6026.6861870668217</v>
      </c>
      <c r="M3760" s="923">
        <f t="shared" si="58"/>
        <v>607.73306088068796</v>
      </c>
    </row>
    <row r="3761" spans="2:13" ht="75">
      <c r="B3761" s="921" t="s">
        <v>988</v>
      </c>
      <c r="C3761" s="921" t="s">
        <v>985</v>
      </c>
      <c r="D3761" s="922" t="s">
        <v>986</v>
      </c>
      <c r="E3761" s="936">
        <v>1</v>
      </c>
      <c r="F3761" s="947">
        <v>45078</v>
      </c>
      <c r="G3761" s="923">
        <v>2798.7706751084315</v>
      </c>
      <c r="H3761" s="929">
        <v>8.3333333333333332E-3</v>
      </c>
      <c r="I3761" s="929">
        <v>8.3333333333333332E-3</v>
      </c>
      <c r="J3761" s="923">
        <v>2775.4475861491946</v>
      </c>
      <c r="K3761" s="922">
        <v>1</v>
      </c>
      <c r="L3761" s="923">
        <v>2775.4475861491946</v>
      </c>
      <c r="M3761" s="923">
        <f t="shared" si="58"/>
        <v>279.87706751084318</v>
      </c>
    </row>
    <row r="3762" spans="2:13" ht="75">
      <c r="B3762" s="921" t="s">
        <v>996</v>
      </c>
      <c r="C3762" s="921" t="s">
        <v>985</v>
      </c>
      <c r="D3762" s="922" t="s">
        <v>994</v>
      </c>
      <c r="E3762" s="936">
        <v>0</v>
      </c>
      <c r="F3762" s="947">
        <v>45078</v>
      </c>
      <c r="G3762" s="923">
        <v>1040.594796116505</v>
      </c>
      <c r="H3762" s="929">
        <v>8.3333333333333332E-3</v>
      </c>
      <c r="I3762" s="929">
        <v>8.3333333333333332E-3</v>
      </c>
      <c r="J3762" s="923">
        <v>1031.9231728155341</v>
      </c>
      <c r="K3762" s="922">
        <v>1</v>
      </c>
      <c r="L3762" s="923">
        <v>0</v>
      </c>
      <c r="M3762" s="923" t="str">
        <f t="shared" si="58"/>
        <v/>
      </c>
    </row>
    <row r="3763" spans="2:13" ht="75">
      <c r="B3763" s="921" t="s">
        <v>987</v>
      </c>
      <c r="C3763" s="921" t="s">
        <v>985</v>
      </c>
      <c r="D3763" s="922" t="s">
        <v>986</v>
      </c>
      <c r="E3763" s="936">
        <v>1</v>
      </c>
      <c r="F3763" s="947">
        <v>45078</v>
      </c>
      <c r="G3763" s="923">
        <v>1485.0961212969503</v>
      </c>
      <c r="H3763" s="929">
        <v>8.3333333333333332E-3</v>
      </c>
      <c r="I3763" s="929">
        <v>8.3333333333333332E-3</v>
      </c>
      <c r="J3763" s="923">
        <v>1472.7203202861424</v>
      </c>
      <c r="K3763" s="922">
        <v>1</v>
      </c>
      <c r="L3763" s="923">
        <v>1472.7203202861424</v>
      </c>
      <c r="M3763" s="923">
        <f t="shared" si="58"/>
        <v>148.50961212969503</v>
      </c>
    </row>
    <row r="3764" spans="2:13" ht="75">
      <c r="B3764" s="921" t="s">
        <v>987</v>
      </c>
      <c r="C3764" s="921" t="s">
        <v>985</v>
      </c>
      <c r="D3764" s="922" t="s">
        <v>986</v>
      </c>
      <c r="E3764" s="936">
        <v>1</v>
      </c>
      <c r="F3764" s="947">
        <v>45078</v>
      </c>
      <c r="G3764" s="923">
        <v>2970.1922425939006</v>
      </c>
      <c r="H3764" s="929">
        <v>8.3333333333333332E-3</v>
      </c>
      <c r="I3764" s="929">
        <v>8.3333333333333332E-3</v>
      </c>
      <c r="J3764" s="923">
        <v>2945.4406405722848</v>
      </c>
      <c r="K3764" s="922">
        <v>1</v>
      </c>
      <c r="L3764" s="923">
        <v>2945.4406405722848</v>
      </c>
      <c r="M3764" s="923">
        <f t="shared" si="58"/>
        <v>297.01922425939006</v>
      </c>
    </row>
    <row r="3765" spans="2:13" ht="75">
      <c r="B3765" s="921" t="s">
        <v>988</v>
      </c>
      <c r="C3765" s="921" t="s">
        <v>985</v>
      </c>
      <c r="D3765" s="922" t="s">
        <v>986</v>
      </c>
      <c r="E3765" s="936">
        <v>1</v>
      </c>
      <c r="F3765" s="947">
        <v>45078</v>
      </c>
      <c r="G3765" s="923">
        <v>6237.2603616702181</v>
      </c>
      <c r="H3765" s="929">
        <v>8.3333333333333332E-3</v>
      </c>
      <c r="I3765" s="929">
        <v>8.3333333333333332E-3</v>
      </c>
      <c r="J3765" s="923">
        <v>6185.2831919896325</v>
      </c>
      <c r="K3765" s="922">
        <v>1</v>
      </c>
      <c r="L3765" s="923">
        <v>6185.2831919896325</v>
      </c>
      <c r="M3765" s="923">
        <f t="shared" si="58"/>
        <v>623.7260361670219</v>
      </c>
    </row>
    <row r="3766" spans="2:13" ht="75">
      <c r="B3766" s="921" t="s">
        <v>988</v>
      </c>
      <c r="C3766" s="921" t="s">
        <v>985</v>
      </c>
      <c r="D3766" s="922" t="s">
        <v>986</v>
      </c>
      <c r="E3766" s="936">
        <v>1</v>
      </c>
      <c r="F3766" s="947">
        <v>45078</v>
      </c>
      <c r="G3766" s="923">
        <v>8956.0661603469798</v>
      </c>
      <c r="H3766" s="929">
        <v>8.3333333333333332E-3</v>
      </c>
      <c r="I3766" s="929">
        <v>8.3333333333333332E-3</v>
      </c>
      <c r="J3766" s="923">
        <v>8881.4322756774218</v>
      </c>
      <c r="K3766" s="922">
        <v>1</v>
      </c>
      <c r="L3766" s="923">
        <v>8881.4322756774218</v>
      </c>
      <c r="M3766" s="923">
        <f t="shared" si="58"/>
        <v>895.60661603469805</v>
      </c>
    </row>
    <row r="3767" spans="2:13" ht="75">
      <c r="B3767" s="921" t="s">
        <v>988</v>
      </c>
      <c r="C3767" s="921" t="s">
        <v>985</v>
      </c>
      <c r="D3767" s="922" t="s">
        <v>986</v>
      </c>
      <c r="E3767" s="936">
        <v>1</v>
      </c>
      <c r="F3767" s="947">
        <v>45078</v>
      </c>
      <c r="G3767" s="923">
        <v>6557.1198673968966</v>
      </c>
      <c r="H3767" s="929">
        <v>8.3333333333333332E-3</v>
      </c>
      <c r="I3767" s="929">
        <v>8.3333333333333332E-3</v>
      </c>
      <c r="J3767" s="923">
        <v>6502.477201835256</v>
      </c>
      <c r="K3767" s="922">
        <v>1</v>
      </c>
      <c r="L3767" s="923">
        <v>6502.477201835256</v>
      </c>
      <c r="M3767" s="923">
        <f t="shared" si="58"/>
        <v>655.71198673968968</v>
      </c>
    </row>
    <row r="3768" spans="2:13" ht="75">
      <c r="B3768" s="921" t="s">
        <v>988</v>
      </c>
      <c r="C3768" s="921" t="s">
        <v>985</v>
      </c>
      <c r="D3768" s="922" t="s">
        <v>986</v>
      </c>
      <c r="E3768" s="936">
        <v>1</v>
      </c>
      <c r="F3768" s="947">
        <v>45078</v>
      </c>
      <c r="G3768" s="923">
        <v>3678.3843158567956</v>
      </c>
      <c r="H3768" s="929">
        <v>8.3333333333333332E-3</v>
      </c>
      <c r="I3768" s="929">
        <v>8.3333333333333332E-3</v>
      </c>
      <c r="J3768" s="923">
        <v>3647.7311132246555</v>
      </c>
      <c r="K3768" s="922">
        <v>1</v>
      </c>
      <c r="L3768" s="923">
        <v>3647.7311132246555</v>
      </c>
      <c r="M3768" s="923">
        <f t="shared" si="58"/>
        <v>367.83843158567959</v>
      </c>
    </row>
    <row r="3769" spans="2:13" ht="75">
      <c r="B3769" s="921" t="s">
        <v>988</v>
      </c>
      <c r="C3769" s="921" t="s">
        <v>985</v>
      </c>
      <c r="D3769" s="922" t="s">
        <v>986</v>
      </c>
      <c r="E3769" s="936">
        <v>1</v>
      </c>
      <c r="F3769" s="947">
        <v>45078</v>
      </c>
      <c r="G3769" s="923">
        <v>16072.940162765562</v>
      </c>
      <c r="H3769" s="929">
        <v>8.3333333333333332E-3</v>
      </c>
      <c r="I3769" s="929">
        <v>8.3333333333333332E-3</v>
      </c>
      <c r="J3769" s="923">
        <v>15938.998994742517</v>
      </c>
      <c r="K3769" s="922">
        <v>1</v>
      </c>
      <c r="L3769" s="923">
        <v>15938.998994742517</v>
      </c>
      <c r="M3769" s="923">
        <f t="shared" si="58"/>
        <v>1607.2940162765562</v>
      </c>
    </row>
    <row r="3770" spans="2:13" ht="75">
      <c r="B3770" s="921" t="s">
        <v>996</v>
      </c>
      <c r="C3770" s="921" t="s">
        <v>985</v>
      </c>
      <c r="D3770" s="922" t="s">
        <v>994</v>
      </c>
      <c r="E3770" s="936">
        <v>0</v>
      </c>
      <c r="F3770" s="947">
        <v>45078</v>
      </c>
      <c r="G3770" s="923">
        <v>844.52088014981268</v>
      </c>
      <c r="H3770" s="929">
        <v>8.3333333333333332E-3</v>
      </c>
      <c r="I3770" s="929">
        <v>8.3333333333333332E-3</v>
      </c>
      <c r="J3770" s="923">
        <v>837.48320614856425</v>
      </c>
      <c r="K3770" s="922">
        <v>1</v>
      </c>
      <c r="L3770" s="923">
        <v>0</v>
      </c>
      <c r="M3770" s="923" t="str">
        <f t="shared" si="58"/>
        <v/>
      </c>
    </row>
    <row r="3771" spans="2:13" ht="75">
      <c r="B3771" s="921" t="s">
        <v>987</v>
      </c>
      <c r="C3771" s="921" t="s">
        <v>985</v>
      </c>
      <c r="D3771" s="922" t="s">
        <v>986</v>
      </c>
      <c r="E3771" s="936">
        <v>1</v>
      </c>
      <c r="F3771" s="947">
        <v>45078</v>
      </c>
      <c r="G3771" s="923">
        <v>11880.768970375602</v>
      </c>
      <c r="H3771" s="929">
        <v>8.3333333333333332E-3</v>
      </c>
      <c r="I3771" s="929">
        <v>8.3333333333333332E-3</v>
      </c>
      <c r="J3771" s="923">
        <v>11781.762562289139</v>
      </c>
      <c r="K3771" s="922">
        <v>1</v>
      </c>
      <c r="L3771" s="923">
        <v>11781.762562289139</v>
      </c>
      <c r="M3771" s="923">
        <f t="shared" si="58"/>
        <v>1188.0768970375602</v>
      </c>
    </row>
    <row r="3772" spans="2:13" ht="75">
      <c r="B3772" s="921" t="s">
        <v>987</v>
      </c>
      <c r="C3772" s="921" t="s">
        <v>985</v>
      </c>
      <c r="D3772" s="922" t="s">
        <v>986</v>
      </c>
      <c r="E3772" s="936">
        <v>1</v>
      </c>
      <c r="F3772" s="947">
        <v>45078</v>
      </c>
      <c r="G3772" s="923">
        <v>4455.2883638908506</v>
      </c>
      <c r="H3772" s="929">
        <v>8.3333333333333332E-3</v>
      </c>
      <c r="I3772" s="929">
        <v>8.3333333333333332E-3</v>
      </c>
      <c r="J3772" s="923">
        <v>4418.1609608584267</v>
      </c>
      <c r="K3772" s="922">
        <v>1</v>
      </c>
      <c r="L3772" s="923">
        <v>4418.1609608584267</v>
      </c>
      <c r="M3772" s="923">
        <f t="shared" si="58"/>
        <v>445.52883638908509</v>
      </c>
    </row>
    <row r="3773" spans="2:13" ht="75">
      <c r="B3773" s="921" t="s">
        <v>987</v>
      </c>
      <c r="C3773" s="921" t="s">
        <v>985</v>
      </c>
      <c r="D3773" s="922" t="s">
        <v>986</v>
      </c>
      <c r="E3773" s="936">
        <v>1</v>
      </c>
      <c r="F3773" s="947">
        <v>45078</v>
      </c>
      <c r="G3773" s="923">
        <v>5940.3844851878011</v>
      </c>
      <c r="H3773" s="929">
        <v>8.3333333333333332E-3</v>
      </c>
      <c r="I3773" s="929">
        <v>8.3333333333333332E-3</v>
      </c>
      <c r="J3773" s="923">
        <v>5890.8812811445696</v>
      </c>
      <c r="K3773" s="922">
        <v>1</v>
      </c>
      <c r="L3773" s="923">
        <v>5890.8812811445696</v>
      </c>
      <c r="M3773" s="923">
        <f t="shared" si="58"/>
        <v>594.03844851878011</v>
      </c>
    </row>
    <row r="3774" spans="2:13" ht="75">
      <c r="B3774" s="921" t="s">
        <v>987</v>
      </c>
      <c r="C3774" s="921" t="s">
        <v>985</v>
      </c>
      <c r="D3774" s="922" t="s">
        <v>986</v>
      </c>
      <c r="E3774" s="936">
        <v>1</v>
      </c>
      <c r="F3774" s="947">
        <v>45078</v>
      </c>
      <c r="G3774" s="923">
        <v>1485.0961212969503</v>
      </c>
      <c r="H3774" s="929">
        <v>8.3333333333333332E-3</v>
      </c>
      <c r="I3774" s="929">
        <v>8.3333333333333332E-3</v>
      </c>
      <c r="J3774" s="923">
        <v>1472.7203202861424</v>
      </c>
      <c r="K3774" s="922">
        <v>1</v>
      </c>
      <c r="L3774" s="923">
        <v>1472.7203202861424</v>
      </c>
      <c r="M3774" s="923">
        <f t="shared" si="58"/>
        <v>148.50961212969503</v>
      </c>
    </row>
    <row r="3775" spans="2:13" ht="75">
      <c r="B3775" s="921" t="s">
        <v>987</v>
      </c>
      <c r="C3775" s="921" t="s">
        <v>985</v>
      </c>
      <c r="D3775" s="922" t="s">
        <v>986</v>
      </c>
      <c r="E3775" s="936">
        <v>1</v>
      </c>
      <c r="F3775" s="947">
        <v>45078</v>
      </c>
      <c r="G3775" s="923">
        <v>22276.441819454256</v>
      </c>
      <c r="H3775" s="929">
        <v>8.3333333333333332E-3</v>
      </c>
      <c r="I3775" s="929">
        <v>8.3333333333333332E-3</v>
      </c>
      <c r="J3775" s="923">
        <v>22090.804804292136</v>
      </c>
      <c r="K3775" s="922">
        <v>1</v>
      </c>
      <c r="L3775" s="923">
        <v>22090.804804292136</v>
      </c>
      <c r="M3775" s="923">
        <f t="shared" si="58"/>
        <v>2227.6441819454258</v>
      </c>
    </row>
    <row r="3776" spans="2:13" ht="75">
      <c r="B3776" s="921" t="s">
        <v>1002</v>
      </c>
      <c r="C3776" s="921" t="s">
        <v>985</v>
      </c>
      <c r="D3776" s="922" t="s">
        <v>994</v>
      </c>
      <c r="E3776" s="936">
        <v>0</v>
      </c>
      <c r="F3776" s="947">
        <v>45078</v>
      </c>
      <c r="G3776" s="923">
        <v>81.711246819338413</v>
      </c>
      <c r="H3776" s="929">
        <v>8.3333333333333332E-3</v>
      </c>
      <c r="I3776" s="929">
        <v>8.3333333333333332E-3</v>
      </c>
      <c r="J3776" s="923">
        <v>81.030319762510587</v>
      </c>
      <c r="K3776" s="922">
        <v>1</v>
      </c>
      <c r="L3776" s="923">
        <v>0</v>
      </c>
      <c r="M3776" s="923" t="str">
        <f t="shared" si="58"/>
        <v/>
      </c>
    </row>
    <row r="3777" spans="2:13" ht="75">
      <c r="B3777" s="921" t="s">
        <v>1002</v>
      </c>
      <c r="C3777" s="921" t="s">
        <v>985</v>
      </c>
      <c r="D3777" s="922" t="s">
        <v>994</v>
      </c>
      <c r="E3777" s="936">
        <v>0</v>
      </c>
      <c r="F3777" s="947">
        <v>45078</v>
      </c>
      <c r="G3777" s="923">
        <v>81.711246819338413</v>
      </c>
      <c r="H3777" s="929">
        <v>8.3333333333333332E-3</v>
      </c>
      <c r="I3777" s="929">
        <v>8.3333333333333332E-3</v>
      </c>
      <c r="J3777" s="923">
        <v>81.030319762510587</v>
      </c>
      <c r="K3777" s="922">
        <v>1</v>
      </c>
      <c r="L3777" s="923">
        <v>0</v>
      </c>
      <c r="M3777" s="923" t="str">
        <f t="shared" si="58"/>
        <v/>
      </c>
    </row>
    <row r="3778" spans="2:13" ht="75">
      <c r="B3778" s="921" t="s">
        <v>988</v>
      </c>
      <c r="C3778" s="921" t="s">
        <v>985</v>
      </c>
      <c r="D3778" s="922" t="s">
        <v>986</v>
      </c>
      <c r="E3778" s="936">
        <v>1</v>
      </c>
      <c r="F3778" s="947">
        <v>45078</v>
      </c>
      <c r="G3778" s="923">
        <v>36783.843158567957</v>
      </c>
      <c r="H3778" s="929">
        <v>8.3333333333333332E-3</v>
      </c>
      <c r="I3778" s="929">
        <v>8.3333333333333332E-3</v>
      </c>
      <c r="J3778" s="923">
        <v>36477.311132246556</v>
      </c>
      <c r="K3778" s="922">
        <v>1</v>
      </c>
      <c r="L3778" s="923">
        <v>36477.311132246556</v>
      </c>
      <c r="M3778" s="923">
        <f t="shared" si="58"/>
        <v>3678.3843158567961</v>
      </c>
    </row>
    <row r="3779" spans="2:13" ht="75">
      <c r="B3779" s="921" t="s">
        <v>988</v>
      </c>
      <c r="C3779" s="921" t="s">
        <v>985</v>
      </c>
      <c r="D3779" s="922" t="s">
        <v>986</v>
      </c>
      <c r="E3779" s="936">
        <v>1</v>
      </c>
      <c r="F3779" s="947">
        <v>45078</v>
      </c>
      <c r="G3779" s="923">
        <v>35104.580753502894</v>
      </c>
      <c r="H3779" s="929">
        <v>8.3333333333333332E-3</v>
      </c>
      <c r="I3779" s="929">
        <v>8.3333333333333332E-3</v>
      </c>
      <c r="J3779" s="923">
        <v>34812.042580557034</v>
      </c>
      <c r="K3779" s="922">
        <v>1</v>
      </c>
      <c r="L3779" s="923">
        <v>34812.042580557034</v>
      </c>
      <c r="M3779" s="923">
        <f t="shared" si="58"/>
        <v>3510.4580753502896</v>
      </c>
    </row>
    <row r="3780" spans="2:13" ht="75">
      <c r="B3780" s="921" t="s">
        <v>988</v>
      </c>
      <c r="C3780" s="921" t="s">
        <v>985</v>
      </c>
      <c r="D3780" s="922" t="s">
        <v>986</v>
      </c>
      <c r="E3780" s="936">
        <v>1</v>
      </c>
      <c r="F3780" s="947">
        <v>45078</v>
      </c>
      <c r="G3780" s="923">
        <v>32625.669584121144</v>
      </c>
      <c r="H3780" s="929">
        <v>8.3333333333333332E-3</v>
      </c>
      <c r="I3780" s="929">
        <v>8.3333333333333332E-3</v>
      </c>
      <c r="J3780" s="923">
        <v>32353.789004253467</v>
      </c>
      <c r="K3780" s="922">
        <v>1</v>
      </c>
      <c r="L3780" s="923">
        <v>32353.789004253467</v>
      </c>
      <c r="M3780" s="923">
        <f t="shared" si="58"/>
        <v>3262.5669584121147</v>
      </c>
    </row>
    <row r="3781" spans="2:13" ht="75">
      <c r="B3781" s="921" t="s">
        <v>988</v>
      </c>
      <c r="C3781" s="921" t="s">
        <v>985</v>
      </c>
      <c r="D3781" s="922" t="s">
        <v>986</v>
      </c>
      <c r="E3781" s="936">
        <v>1</v>
      </c>
      <c r="F3781" s="947">
        <v>45078</v>
      </c>
      <c r="G3781" s="923">
        <v>37343.597293589643</v>
      </c>
      <c r="H3781" s="929">
        <v>8.3333333333333332E-3</v>
      </c>
      <c r="I3781" s="929">
        <v>8.3333333333333332E-3</v>
      </c>
      <c r="J3781" s="923">
        <v>37032.400649476396</v>
      </c>
      <c r="K3781" s="922">
        <v>1</v>
      </c>
      <c r="L3781" s="923">
        <v>37032.400649476396</v>
      </c>
      <c r="M3781" s="923">
        <f t="shared" si="58"/>
        <v>3734.3597293589646</v>
      </c>
    </row>
    <row r="3782" spans="2:13" ht="75">
      <c r="B3782" s="921" t="s">
        <v>988</v>
      </c>
      <c r="C3782" s="921" t="s">
        <v>985</v>
      </c>
      <c r="D3782" s="922" t="s">
        <v>986</v>
      </c>
      <c r="E3782" s="936">
        <v>1</v>
      </c>
      <c r="F3782" s="947">
        <v>45078</v>
      </c>
      <c r="G3782" s="923">
        <v>35424.440259229574</v>
      </c>
      <c r="H3782" s="929">
        <v>8.3333333333333332E-3</v>
      </c>
      <c r="I3782" s="929">
        <v>8.3333333333333332E-3</v>
      </c>
      <c r="J3782" s="923">
        <v>35129.236590402659</v>
      </c>
      <c r="K3782" s="922">
        <v>1</v>
      </c>
      <c r="L3782" s="923">
        <v>35129.236590402659</v>
      </c>
      <c r="M3782" s="923">
        <f t="shared" si="58"/>
        <v>3542.4440259229577</v>
      </c>
    </row>
    <row r="3783" spans="2:13" ht="75">
      <c r="B3783" s="921" t="s">
        <v>996</v>
      </c>
      <c r="C3783" s="921" t="s">
        <v>985</v>
      </c>
      <c r="D3783" s="922" t="s">
        <v>994</v>
      </c>
      <c r="E3783" s="936">
        <v>0</v>
      </c>
      <c r="F3783" s="947">
        <v>45078</v>
      </c>
      <c r="G3783" s="923">
        <v>5556.3647837150129</v>
      </c>
      <c r="H3783" s="929">
        <v>8.3333333333333332E-3</v>
      </c>
      <c r="I3783" s="929">
        <v>8.3333333333333332E-3</v>
      </c>
      <c r="J3783" s="923">
        <v>5510.0617438507215</v>
      </c>
      <c r="K3783" s="922">
        <v>1</v>
      </c>
      <c r="L3783" s="923">
        <v>0</v>
      </c>
      <c r="M3783" s="923" t="str">
        <f t="shared" si="58"/>
        <v/>
      </c>
    </row>
    <row r="3784" spans="2:13" ht="75">
      <c r="B3784" s="921" t="s">
        <v>996</v>
      </c>
      <c r="C3784" s="921" t="s">
        <v>985</v>
      </c>
      <c r="D3784" s="922" t="s">
        <v>994</v>
      </c>
      <c r="E3784" s="936">
        <v>0</v>
      </c>
      <c r="F3784" s="947">
        <v>45078</v>
      </c>
      <c r="G3784" s="923">
        <v>571.97872773536892</v>
      </c>
      <c r="H3784" s="929">
        <v>8.3333333333333332E-3</v>
      </c>
      <c r="I3784" s="929">
        <v>8.3333333333333332E-3</v>
      </c>
      <c r="J3784" s="923">
        <v>567.21223833757415</v>
      </c>
      <c r="K3784" s="922">
        <v>1</v>
      </c>
      <c r="L3784" s="923">
        <v>0</v>
      </c>
      <c r="M3784" s="923" t="str">
        <f t="shared" si="58"/>
        <v/>
      </c>
    </row>
    <row r="3785" spans="2:13" ht="75">
      <c r="B3785" s="921" t="s">
        <v>984</v>
      </c>
      <c r="C3785" s="921" t="s">
        <v>985</v>
      </c>
      <c r="D3785" s="922" t="s">
        <v>986</v>
      </c>
      <c r="E3785" s="936">
        <v>1</v>
      </c>
      <c r="F3785" s="947">
        <v>45078</v>
      </c>
      <c r="G3785" s="923">
        <v>456.60349305277197</v>
      </c>
      <c r="H3785" s="929">
        <v>8.3333333333333332E-3</v>
      </c>
      <c r="I3785" s="929">
        <v>8.3333333333333332E-3</v>
      </c>
      <c r="J3785" s="923">
        <v>452.79846394399885</v>
      </c>
      <c r="K3785" s="922">
        <v>1</v>
      </c>
      <c r="L3785" s="923">
        <v>452.79846394399885</v>
      </c>
      <c r="M3785" s="923">
        <f t="shared" si="58"/>
        <v>45.660349305277201</v>
      </c>
    </row>
    <row r="3786" spans="2:13" ht="75">
      <c r="B3786" s="921" t="s">
        <v>987</v>
      </c>
      <c r="C3786" s="921" t="s">
        <v>985</v>
      </c>
      <c r="D3786" s="922" t="s">
        <v>986</v>
      </c>
      <c r="E3786" s="936">
        <v>1</v>
      </c>
      <c r="F3786" s="947">
        <v>45078</v>
      </c>
      <c r="G3786" s="923">
        <v>1485.0961212969503</v>
      </c>
      <c r="H3786" s="929">
        <v>8.3333333333333332E-3</v>
      </c>
      <c r="I3786" s="929">
        <v>8.3333333333333332E-3</v>
      </c>
      <c r="J3786" s="923">
        <v>1472.7203202861424</v>
      </c>
      <c r="K3786" s="922">
        <v>1</v>
      </c>
      <c r="L3786" s="923">
        <v>1472.7203202861424</v>
      </c>
      <c r="M3786" s="923">
        <f t="shared" si="58"/>
        <v>148.50961212969503</v>
      </c>
    </row>
    <row r="3787" spans="2:13" ht="75">
      <c r="B3787" s="921" t="s">
        <v>987</v>
      </c>
      <c r="C3787" s="921" t="s">
        <v>985</v>
      </c>
      <c r="D3787" s="922" t="s">
        <v>986</v>
      </c>
      <c r="E3787" s="936">
        <v>1</v>
      </c>
      <c r="F3787" s="947">
        <v>45078</v>
      </c>
      <c r="G3787" s="923">
        <v>1485.0961212969503</v>
      </c>
      <c r="H3787" s="929">
        <v>8.3333333333333332E-3</v>
      </c>
      <c r="I3787" s="929">
        <v>8.3333333333333332E-3</v>
      </c>
      <c r="J3787" s="923">
        <v>1472.7203202861424</v>
      </c>
      <c r="K3787" s="922">
        <v>1</v>
      </c>
      <c r="L3787" s="923">
        <v>1472.7203202861424</v>
      </c>
      <c r="M3787" s="923">
        <f t="shared" ref="M3787:M3850" si="59">IF(L3787=0,"",IF(I3787=100%,0,(H3787*12)*(G3787*E3787*K3787)))</f>
        <v>148.50961212969503</v>
      </c>
    </row>
    <row r="3788" spans="2:13" ht="75">
      <c r="B3788" s="921" t="s">
        <v>987</v>
      </c>
      <c r="C3788" s="921" t="s">
        <v>985</v>
      </c>
      <c r="D3788" s="922" t="s">
        <v>986</v>
      </c>
      <c r="E3788" s="936">
        <v>1</v>
      </c>
      <c r="F3788" s="947">
        <v>45078</v>
      </c>
      <c r="G3788" s="923">
        <v>4455.2883638908506</v>
      </c>
      <c r="H3788" s="929">
        <v>8.3333333333333332E-3</v>
      </c>
      <c r="I3788" s="929">
        <v>8.3333333333333332E-3</v>
      </c>
      <c r="J3788" s="923">
        <v>4418.1609608584267</v>
      </c>
      <c r="K3788" s="922">
        <v>1</v>
      </c>
      <c r="L3788" s="923">
        <v>4418.1609608584267</v>
      </c>
      <c r="M3788" s="923">
        <f t="shared" si="59"/>
        <v>445.52883638908509</v>
      </c>
    </row>
    <row r="3789" spans="2:13" ht="75">
      <c r="B3789" s="921" t="s">
        <v>992</v>
      </c>
      <c r="C3789" s="921" t="s">
        <v>985</v>
      </c>
      <c r="D3789" s="922" t="s">
        <v>986</v>
      </c>
      <c r="E3789" s="936">
        <v>1</v>
      </c>
      <c r="F3789" s="947">
        <v>45078</v>
      </c>
      <c r="G3789" s="923">
        <v>8886.3939659680073</v>
      </c>
      <c r="H3789" s="929">
        <v>8.3333333333333332E-3</v>
      </c>
      <c r="I3789" s="929">
        <v>8.3333333333333332E-3</v>
      </c>
      <c r="J3789" s="923">
        <v>8812.3406829182732</v>
      </c>
      <c r="K3789" s="922">
        <v>1</v>
      </c>
      <c r="L3789" s="923">
        <v>8812.3406829182732</v>
      </c>
      <c r="M3789" s="923">
        <f t="shared" si="59"/>
        <v>888.63939659680079</v>
      </c>
    </row>
    <row r="3790" spans="2:13" ht="75">
      <c r="B3790" s="921" t="s">
        <v>988</v>
      </c>
      <c r="C3790" s="921" t="s">
        <v>985</v>
      </c>
      <c r="D3790" s="922" t="s">
        <v>986</v>
      </c>
      <c r="E3790" s="936">
        <v>1</v>
      </c>
      <c r="F3790" s="947">
        <v>45078</v>
      </c>
      <c r="G3790" s="923">
        <v>26628.303851745932</v>
      </c>
      <c r="H3790" s="929">
        <v>8.3333333333333332E-3</v>
      </c>
      <c r="I3790" s="929">
        <v>8.3333333333333332E-3</v>
      </c>
      <c r="J3790" s="923">
        <v>26406.401319648048</v>
      </c>
      <c r="K3790" s="922">
        <v>1</v>
      </c>
      <c r="L3790" s="923">
        <v>26406.401319648048</v>
      </c>
      <c r="M3790" s="923">
        <f t="shared" si="59"/>
        <v>2662.8303851745932</v>
      </c>
    </row>
    <row r="3791" spans="2:13" ht="75">
      <c r="B3791" s="921" t="s">
        <v>988</v>
      </c>
      <c r="C3791" s="921" t="s">
        <v>985</v>
      </c>
      <c r="D3791" s="922" t="s">
        <v>986</v>
      </c>
      <c r="E3791" s="936">
        <v>1</v>
      </c>
      <c r="F3791" s="947">
        <v>45078</v>
      </c>
      <c r="G3791" s="923">
        <v>32625.669584121144</v>
      </c>
      <c r="H3791" s="929">
        <v>8.3333333333333332E-3</v>
      </c>
      <c r="I3791" s="929">
        <v>8.3333333333333332E-3</v>
      </c>
      <c r="J3791" s="923">
        <v>32353.789004253467</v>
      </c>
      <c r="K3791" s="922">
        <v>1</v>
      </c>
      <c r="L3791" s="923">
        <v>32353.789004253467</v>
      </c>
      <c r="M3791" s="923">
        <f t="shared" si="59"/>
        <v>3262.5669584121147</v>
      </c>
    </row>
    <row r="3792" spans="2:13" ht="75">
      <c r="B3792" s="921" t="s">
        <v>988</v>
      </c>
      <c r="C3792" s="921" t="s">
        <v>985</v>
      </c>
      <c r="D3792" s="922" t="s">
        <v>986</v>
      </c>
      <c r="E3792" s="936">
        <v>1</v>
      </c>
      <c r="F3792" s="947">
        <v>45078</v>
      </c>
      <c r="G3792" s="923">
        <v>11994.731464750421</v>
      </c>
      <c r="H3792" s="929">
        <v>8.3333333333333332E-3</v>
      </c>
      <c r="I3792" s="929">
        <v>8.3333333333333332E-3</v>
      </c>
      <c r="J3792" s="923">
        <v>11894.775369210834</v>
      </c>
      <c r="K3792" s="922">
        <v>1</v>
      </c>
      <c r="L3792" s="923">
        <v>11894.775369210834</v>
      </c>
      <c r="M3792" s="923">
        <f t="shared" si="59"/>
        <v>1199.4731464750421</v>
      </c>
    </row>
    <row r="3793" spans="2:13" ht="75">
      <c r="B3793" s="921" t="s">
        <v>988</v>
      </c>
      <c r="C3793" s="921" t="s">
        <v>985</v>
      </c>
      <c r="D3793" s="922" t="s">
        <v>986</v>
      </c>
      <c r="E3793" s="936">
        <v>1</v>
      </c>
      <c r="F3793" s="947">
        <v>45078</v>
      </c>
      <c r="G3793" s="923">
        <v>15273.291398448868</v>
      </c>
      <c r="H3793" s="929">
        <v>8.3333333333333332E-3</v>
      </c>
      <c r="I3793" s="929">
        <v>8.3333333333333332E-3</v>
      </c>
      <c r="J3793" s="923">
        <v>15146.013970128461</v>
      </c>
      <c r="K3793" s="922">
        <v>1</v>
      </c>
      <c r="L3793" s="923">
        <v>15146.013970128461</v>
      </c>
      <c r="M3793" s="923">
        <f t="shared" si="59"/>
        <v>1527.3291398448869</v>
      </c>
    </row>
    <row r="3794" spans="2:13" ht="75">
      <c r="B3794" s="921" t="s">
        <v>988</v>
      </c>
      <c r="C3794" s="921" t="s">
        <v>985</v>
      </c>
      <c r="D3794" s="922" t="s">
        <v>986</v>
      </c>
      <c r="E3794" s="936">
        <v>1</v>
      </c>
      <c r="F3794" s="947">
        <v>45078</v>
      </c>
      <c r="G3794" s="923">
        <v>63332.182133882219</v>
      </c>
      <c r="H3794" s="929">
        <v>8.3333333333333332E-3</v>
      </c>
      <c r="I3794" s="929">
        <v>8.3333333333333332E-3</v>
      </c>
      <c r="J3794" s="923">
        <v>62804.413949433198</v>
      </c>
      <c r="K3794" s="922">
        <v>1</v>
      </c>
      <c r="L3794" s="923">
        <v>62804.413949433198</v>
      </c>
      <c r="M3794" s="923">
        <f t="shared" si="59"/>
        <v>6333.2182133882225</v>
      </c>
    </row>
    <row r="3795" spans="2:13" ht="75">
      <c r="B3795" s="921" t="s">
        <v>991</v>
      </c>
      <c r="C3795" s="921" t="s">
        <v>985</v>
      </c>
      <c r="D3795" s="922" t="s">
        <v>986</v>
      </c>
      <c r="E3795" s="936">
        <v>1</v>
      </c>
      <c r="F3795" s="947">
        <v>45078</v>
      </c>
      <c r="G3795" s="923">
        <v>3671.3612929430783</v>
      </c>
      <c r="H3795" s="929">
        <v>8.3333333333333332E-3</v>
      </c>
      <c r="I3795" s="929">
        <v>8.3333333333333332E-3</v>
      </c>
      <c r="J3795" s="923">
        <v>3640.766615501886</v>
      </c>
      <c r="K3795" s="922">
        <v>1</v>
      </c>
      <c r="L3795" s="923">
        <v>3640.766615501886</v>
      </c>
      <c r="M3795" s="923">
        <f t="shared" si="59"/>
        <v>367.13612929430786</v>
      </c>
    </row>
    <row r="3796" spans="2:13" ht="75">
      <c r="B3796" s="921" t="s">
        <v>988</v>
      </c>
      <c r="C3796" s="921" t="s">
        <v>985</v>
      </c>
      <c r="D3796" s="922" t="s">
        <v>986</v>
      </c>
      <c r="E3796" s="936">
        <v>1</v>
      </c>
      <c r="F3796" s="947">
        <v>45078</v>
      </c>
      <c r="G3796" s="923">
        <v>319.85950572667787</v>
      </c>
      <c r="H3796" s="929">
        <v>8.3333333333333332E-3</v>
      </c>
      <c r="I3796" s="929">
        <v>8.3333333333333332E-3</v>
      </c>
      <c r="J3796" s="923">
        <v>317.19400984562219</v>
      </c>
      <c r="K3796" s="922">
        <v>1</v>
      </c>
      <c r="L3796" s="923">
        <v>317.19400984562219</v>
      </c>
      <c r="M3796" s="923">
        <f t="shared" si="59"/>
        <v>31.98595057266779</v>
      </c>
    </row>
    <row r="3797" spans="2:13" ht="75">
      <c r="B3797" s="921" t="s">
        <v>988</v>
      </c>
      <c r="C3797" s="921" t="s">
        <v>985</v>
      </c>
      <c r="D3797" s="922" t="s">
        <v>986</v>
      </c>
      <c r="E3797" s="936">
        <v>1</v>
      </c>
      <c r="F3797" s="947">
        <v>45078</v>
      </c>
      <c r="G3797" s="923">
        <v>239.8946292950084</v>
      </c>
      <c r="H3797" s="929">
        <v>8.3333333333333332E-3</v>
      </c>
      <c r="I3797" s="929">
        <v>8.3333333333333332E-3</v>
      </c>
      <c r="J3797" s="923">
        <v>237.89550738421667</v>
      </c>
      <c r="K3797" s="922">
        <v>1</v>
      </c>
      <c r="L3797" s="923">
        <v>237.89550738421667</v>
      </c>
      <c r="M3797" s="923">
        <f t="shared" si="59"/>
        <v>23.989462929500842</v>
      </c>
    </row>
    <row r="3798" spans="2:13" ht="75">
      <c r="B3798" s="921" t="s">
        <v>987</v>
      </c>
      <c r="C3798" s="921" t="s">
        <v>985</v>
      </c>
      <c r="D3798" s="922" t="s">
        <v>986</v>
      </c>
      <c r="E3798" s="936">
        <v>1</v>
      </c>
      <c r="F3798" s="947">
        <v>45078</v>
      </c>
      <c r="G3798" s="923">
        <v>1485.0961212969503</v>
      </c>
      <c r="H3798" s="929">
        <v>8.3333333333333332E-3</v>
      </c>
      <c r="I3798" s="929">
        <v>8.3333333333333332E-3</v>
      </c>
      <c r="J3798" s="923">
        <v>1472.7203202861424</v>
      </c>
      <c r="K3798" s="922">
        <v>1</v>
      </c>
      <c r="L3798" s="923">
        <v>1472.7203202861424</v>
      </c>
      <c r="M3798" s="923">
        <f t="shared" si="59"/>
        <v>148.50961212969503</v>
      </c>
    </row>
    <row r="3799" spans="2:13" ht="75">
      <c r="B3799" s="921" t="s">
        <v>989</v>
      </c>
      <c r="C3799" s="921" t="s">
        <v>985</v>
      </c>
      <c r="D3799" s="922" t="s">
        <v>986</v>
      </c>
      <c r="E3799" s="936">
        <v>1</v>
      </c>
      <c r="F3799" s="947">
        <v>45078</v>
      </c>
      <c r="G3799" s="923">
        <v>2559.1030101491242</v>
      </c>
      <c r="H3799" s="929">
        <v>8.3333333333333332E-3</v>
      </c>
      <c r="I3799" s="929">
        <v>8.3333333333333332E-3</v>
      </c>
      <c r="J3799" s="923">
        <v>2537.7771517312149</v>
      </c>
      <c r="K3799" s="922">
        <v>1</v>
      </c>
      <c r="L3799" s="923">
        <v>2537.7771517312149</v>
      </c>
      <c r="M3799" s="923">
        <f t="shared" si="59"/>
        <v>255.91030101491242</v>
      </c>
    </row>
    <row r="3800" spans="2:13" ht="75">
      <c r="B3800" s="921" t="s">
        <v>1003</v>
      </c>
      <c r="C3800" s="921" t="s">
        <v>985</v>
      </c>
      <c r="D3800" s="922" t="s">
        <v>986</v>
      </c>
      <c r="E3800" s="936">
        <v>1</v>
      </c>
      <c r="F3800" s="947">
        <v>45078</v>
      </c>
      <c r="G3800" s="923">
        <v>6298.2194942792567</v>
      </c>
      <c r="H3800" s="929">
        <v>8.3333333333333332E-3</v>
      </c>
      <c r="I3800" s="929">
        <v>8.3333333333333332E-3</v>
      </c>
      <c r="J3800" s="923">
        <v>6245.7343318269295</v>
      </c>
      <c r="K3800" s="922">
        <v>1</v>
      </c>
      <c r="L3800" s="923">
        <v>6245.7343318269295</v>
      </c>
      <c r="M3800" s="923">
        <f t="shared" si="59"/>
        <v>629.82194942792569</v>
      </c>
    </row>
    <row r="3801" spans="2:13" ht="75">
      <c r="B3801" s="921" t="s">
        <v>1004</v>
      </c>
      <c r="C3801" s="921" t="s">
        <v>985</v>
      </c>
      <c r="D3801" s="922" t="s">
        <v>994</v>
      </c>
      <c r="E3801" s="936">
        <v>0</v>
      </c>
      <c r="F3801" s="947">
        <v>45078</v>
      </c>
      <c r="G3801" s="923">
        <v>73.156298850574714</v>
      </c>
      <c r="H3801" s="929">
        <v>8.3333333333333332E-3</v>
      </c>
      <c r="I3801" s="929">
        <v>8.3333333333333332E-3</v>
      </c>
      <c r="J3801" s="923">
        <v>72.546663026819928</v>
      </c>
      <c r="K3801" s="922">
        <v>1</v>
      </c>
      <c r="L3801" s="923">
        <v>0</v>
      </c>
      <c r="M3801" s="923" t="str">
        <f t="shared" si="59"/>
        <v/>
      </c>
    </row>
    <row r="3802" spans="2:13" ht="75">
      <c r="B3802" s="921" t="s">
        <v>988</v>
      </c>
      <c r="C3802" s="921" t="s">
        <v>985</v>
      </c>
      <c r="D3802" s="922" t="s">
        <v>986</v>
      </c>
      <c r="E3802" s="936">
        <v>1</v>
      </c>
      <c r="F3802" s="947">
        <v>45078</v>
      </c>
      <c r="G3802" s="923">
        <v>26148.514593155916</v>
      </c>
      <c r="H3802" s="929">
        <v>8.3333333333333332E-3</v>
      </c>
      <c r="I3802" s="929">
        <v>8.3333333333333332E-3</v>
      </c>
      <c r="J3802" s="923">
        <v>25930.610304879618</v>
      </c>
      <c r="K3802" s="922">
        <v>1</v>
      </c>
      <c r="L3802" s="923">
        <v>25930.610304879618</v>
      </c>
      <c r="M3802" s="923">
        <f t="shared" si="59"/>
        <v>2614.8514593155919</v>
      </c>
    </row>
    <row r="3803" spans="2:13" ht="75">
      <c r="B3803" s="921" t="s">
        <v>988</v>
      </c>
      <c r="C3803" s="921" t="s">
        <v>985</v>
      </c>
      <c r="D3803" s="922" t="s">
        <v>986</v>
      </c>
      <c r="E3803" s="936">
        <v>1</v>
      </c>
      <c r="F3803" s="947">
        <v>45078</v>
      </c>
      <c r="G3803" s="923">
        <v>20950.797625097399</v>
      </c>
      <c r="H3803" s="929">
        <v>8.3333333333333332E-3</v>
      </c>
      <c r="I3803" s="929">
        <v>8.3333333333333332E-3</v>
      </c>
      <c r="J3803" s="923">
        <v>20776.207644888254</v>
      </c>
      <c r="K3803" s="922">
        <v>1</v>
      </c>
      <c r="L3803" s="923">
        <v>20776.207644888254</v>
      </c>
      <c r="M3803" s="923">
        <f t="shared" si="59"/>
        <v>2095.0797625097398</v>
      </c>
    </row>
    <row r="3804" spans="2:13" ht="75">
      <c r="B3804" s="921" t="s">
        <v>988</v>
      </c>
      <c r="C3804" s="921" t="s">
        <v>985</v>
      </c>
      <c r="D3804" s="922" t="s">
        <v>986</v>
      </c>
      <c r="E3804" s="936">
        <v>1</v>
      </c>
      <c r="F3804" s="947">
        <v>45078</v>
      </c>
      <c r="G3804" s="923">
        <v>28707.39063896934</v>
      </c>
      <c r="H3804" s="929">
        <v>8.3333333333333332E-3</v>
      </c>
      <c r="I3804" s="929">
        <v>8.3333333333333332E-3</v>
      </c>
      <c r="J3804" s="923">
        <v>28468.162383644594</v>
      </c>
      <c r="K3804" s="922">
        <v>1</v>
      </c>
      <c r="L3804" s="923">
        <v>28468.162383644594</v>
      </c>
      <c r="M3804" s="923">
        <f t="shared" si="59"/>
        <v>2870.7390638969341</v>
      </c>
    </row>
    <row r="3805" spans="2:13" ht="75">
      <c r="B3805" s="921" t="s">
        <v>988</v>
      </c>
      <c r="C3805" s="921" t="s">
        <v>985</v>
      </c>
      <c r="D3805" s="922" t="s">
        <v>986</v>
      </c>
      <c r="E3805" s="936">
        <v>1</v>
      </c>
      <c r="F3805" s="947">
        <v>45078</v>
      </c>
      <c r="G3805" s="923">
        <v>29427.074526854365</v>
      </c>
      <c r="H3805" s="929">
        <v>8.3333333333333332E-3</v>
      </c>
      <c r="I3805" s="929">
        <v>8.3333333333333332E-3</v>
      </c>
      <c r="J3805" s="923">
        <v>29181.848905797244</v>
      </c>
      <c r="K3805" s="922">
        <v>1</v>
      </c>
      <c r="L3805" s="923">
        <v>29181.848905797244</v>
      </c>
      <c r="M3805" s="923">
        <f t="shared" si="59"/>
        <v>2942.7074526854367</v>
      </c>
    </row>
    <row r="3806" spans="2:13" ht="75">
      <c r="B3806" s="921" t="s">
        <v>988</v>
      </c>
      <c r="C3806" s="921" t="s">
        <v>985</v>
      </c>
      <c r="D3806" s="922" t="s">
        <v>986</v>
      </c>
      <c r="E3806" s="936">
        <v>1</v>
      </c>
      <c r="F3806" s="947">
        <v>45078</v>
      </c>
      <c r="G3806" s="923">
        <v>32945.52908984782</v>
      </c>
      <c r="H3806" s="929">
        <v>8.3333333333333332E-3</v>
      </c>
      <c r="I3806" s="929">
        <v>8.3333333333333332E-3</v>
      </c>
      <c r="J3806" s="923">
        <v>32670.983014099089</v>
      </c>
      <c r="K3806" s="922">
        <v>1</v>
      </c>
      <c r="L3806" s="923">
        <v>32670.983014099089</v>
      </c>
      <c r="M3806" s="923">
        <f t="shared" si="59"/>
        <v>3294.5529089847823</v>
      </c>
    </row>
    <row r="3807" spans="2:13" ht="75">
      <c r="B3807" s="921" t="s">
        <v>984</v>
      </c>
      <c r="C3807" s="921" t="s">
        <v>985</v>
      </c>
      <c r="D3807" s="922" t="s">
        <v>986</v>
      </c>
      <c r="E3807" s="936">
        <v>1</v>
      </c>
      <c r="F3807" s="947">
        <v>45078</v>
      </c>
      <c r="G3807" s="923">
        <v>456.60349305277197</v>
      </c>
      <c r="H3807" s="929">
        <v>8.3333333333333332E-3</v>
      </c>
      <c r="I3807" s="929">
        <v>8.3333333333333332E-3</v>
      </c>
      <c r="J3807" s="923">
        <v>452.79846394399885</v>
      </c>
      <c r="K3807" s="922">
        <v>1</v>
      </c>
      <c r="L3807" s="923">
        <v>452.79846394399885</v>
      </c>
      <c r="M3807" s="923">
        <f t="shared" si="59"/>
        <v>45.660349305277201</v>
      </c>
    </row>
    <row r="3808" spans="2:13" ht="75">
      <c r="B3808" s="921" t="s">
        <v>987</v>
      </c>
      <c r="C3808" s="921" t="s">
        <v>985</v>
      </c>
      <c r="D3808" s="922" t="s">
        <v>986</v>
      </c>
      <c r="E3808" s="936">
        <v>1</v>
      </c>
      <c r="F3808" s="947">
        <v>45078</v>
      </c>
      <c r="G3808" s="923">
        <v>1485.0961212969503</v>
      </c>
      <c r="H3808" s="929">
        <v>8.3333333333333332E-3</v>
      </c>
      <c r="I3808" s="929">
        <v>8.3333333333333332E-3</v>
      </c>
      <c r="J3808" s="923">
        <v>1472.7203202861424</v>
      </c>
      <c r="K3808" s="922">
        <v>1</v>
      </c>
      <c r="L3808" s="923">
        <v>1472.7203202861424</v>
      </c>
      <c r="M3808" s="923">
        <f t="shared" si="59"/>
        <v>148.50961212969503</v>
      </c>
    </row>
    <row r="3809" spans="2:13" ht="75">
      <c r="B3809" s="921" t="s">
        <v>987</v>
      </c>
      <c r="C3809" s="921" t="s">
        <v>985</v>
      </c>
      <c r="D3809" s="922" t="s">
        <v>986</v>
      </c>
      <c r="E3809" s="936">
        <v>1</v>
      </c>
      <c r="F3809" s="947">
        <v>45078</v>
      </c>
      <c r="G3809" s="923">
        <v>2970.1922425939006</v>
      </c>
      <c r="H3809" s="929">
        <v>8.3333333333333332E-3</v>
      </c>
      <c r="I3809" s="929">
        <v>8.3333333333333332E-3</v>
      </c>
      <c r="J3809" s="923">
        <v>2945.4406405722848</v>
      </c>
      <c r="K3809" s="922">
        <v>1</v>
      </c>
      <c r="L3809" s="923">
        <v>2945.4406405722848</v>
      </c>
      <c r="M3809" s="923">
        <f t="shared" si="59"/>
        <v>297.01922425939006</v>
      </c>
    </row>
    <row r="3810" spans="2:13" ht="75">
      <c r="B3810" s="921" t="s">
        <v>1002</v>
      </c>
      <c r="C3810" s="921" t="s">
        <v>985</v>
      </c>
      <c r="D3810" s="922" t="s">
        <v>994</v>
      </c>
      <c r="E3810" s="936">
        <v>0</v>
      </c>
      <c r="F3810" s="947">
        <v>45078</v>
      </c>
      <c r="G3810" s="923">
        <v>205.45404580152672</v>
      </c>
      <c r="H3810" s="929">
        <v>8.3333333333333332E-3</v>
      </c>
      <c r="I3810" s="929">
        <v>8.3333333333333332E-3</v>
      </c>
      <c r="J3810" s="923">
        <v>203.74192875318067</v>
      </c>
      <c r="K3810" s="922">
        <v>1</v>
      </c>
      <c r="L3810" s="923">
        <v>0</v>
      </c>
      <c r="M3810" s="923" t="str">
        <f t="shared" si="59"/>
        <v/>
      </c>
    </row>
    <row r="3811" spans="2:13" ht="75">
      <c r="B3811" s="921" t="s">
        <v>993</v>
      </c>
      <c r="C3811" s="921" t="s">
        <v>985</v>
      </c>
      <c r="D3811" s="922" t="s">
        <v>986</v>
      </c>
      <c r="E3811" s="936">
        <v>1</v>
      </c>
      <c r="F3811" s="947">
        <v>45078</v>
      </c>
      <c r="G3811" s="923">
        <v>2221.5984914920018</v>
      </c>
      <c r="H3811" s="929">
        <v>8.3333333333333332E-3</v>
      </c>
      <c r="I3811" s="929">
        <v>8.3333333333333332E-3</v>
      </c>
      <c r="J3811" s="923">
        <v>2203.0851707295683</v>
      </c>
      <c r="K3811" s="922">
        <v>1</v>
      </c>
      <c r="L3811" s="923">
        <v>2203.0851707295683</v>
      </c>
      <c r="M3811" s="923">
        <f t="shared" si="59"/>
        <v>222.1598491492002</v>
      </c>
    </row>
    <row r="3812" spans="2:13" ht="75">
      <c r="B3812" s="921" t="s">
        <v>1001</v>
      </c>
      <c r="C3812" s="921" t="s">
        <v>985</v>
      </c>
      <c r="D3812" s="922" t="s">
        <v>986</v>
      </c>
      <c r="E3812" s="936">
        <v>1</v>
      </c>
      <c r="F3812" s="947">
        <v>45078</v>
      </c>
      <c r="G3812" s="923">
        <v>6298.2194942792567</v>
      </c>
      <c r="H3812" s="929">
        <v>8.3333333333333332E-3</v>
      </c>
      <c r="I3812" s="929">
        <v>8.3333333333333332E-3</v>
      </c>
      <c r="J3812" s="923">
        <v>6245.7343318269295</v>
      </c>
      <c r="K3812" s="922">
        <v>1</v>
      </c>
      <c r="L3812" s="923">
        <v>6245.7343318269295</v>
      </c>
      <c r="M3812" s="923">
        <f t="shared" si="59"/>
        <v>629.82194942792569</v>
      </c>
    </row>
    <row r="3813" spans="2:13" ht="75">
      <c r="B3813" s="921" t="s">
        <v>988</v>
      </c>
      <c r="C3813" s="921" t="s">
        <v>985</v>
      </c>
      <c r="D3813" s="922" t="s">
        <v>986</v>
      </c>
      <c r="E3813" s="936">
        <v>1</v>
      </c>
      <c r="F3813" s="947">
        <v>45078</v>
      </c>
      <c r="G3813" s="923">
        <v>3118.6301808351091</v>
      </c>
      <c r="H3813" s="929">
        <v>8.3333333333333332E-3</v>
      </c>
      <c r="I3813" s="929">
        <v>8.3333333333333332E-3</v>
      </c>
      <c r="J3813" s="923">
        <v>3092.6415959948163</v>
      </c>
      <c r="K3813" s="922">
        <v>1</v>
      </c>
      <c r="L3813" s="923">
        <v>3092.6415959948163</v>
      </c>
      <c r="M3813" s="923">
        <f t="shared" si="59"/>
        <v>311.86301808351095</v>
      </c>
    </row>
    <row r="3814" spans="2:13" ht="75">
      <c r="B3814" s="921" t="s">
        <v>988</v>
      </c>
      <c r="C3814" s="921" t="s">
        <v>985</v>
      </c>
      <c r="D3814" s="922" t="s">
        <v>986</v>
      </c>
      <c r="E3814" s="936">
        <v>1</v>
      </c>
      <c r="F3814" s="947">
        <v>45078</v>
      </c>
      <c r="G3814" s="923">
        <v>3998.2438215834732</v>
      </c>
      <c r="H3814" s="929">
        <v>8.3333333333333332E-3</v>
      </c>
      <c r="I3814" s="929">
        <v>8.3333333333333332E-3</v>
      </c>
      <c r="J3814" s="923">
        <v>3964.9251230702776</v>
      </c>
      <c r="K3814" s="922">
        <v>1</v>
      </c>
      <c r="L3814" s="923">
        <v>3964.9251230702776</v>
      </c>
      <c r="M3814" s="923">
        <f t="shared" si="59"/>
        <v>399.82438215834736</v>
      </c>
    </row>
    <row r="3815" spans="2:13" ht="75">
      <c r="B3815" s="921" t="s">
        <v>988</v>
      </c>
      <c r="C3815" s="921" t="s">
        <v>985</v>
      </c>
      <c r="D3815" s="922" t="s">
        <v>986</v>
      </c>
      <c r="E3815" s="936">
        <v>1</v>
      </c>
      <c r="F3815" s="947">
        <v>45078</v>
      </c>
      <c r="G3815" s="923">
        <v>1119.5082700433725</v>
      </c>
      <c r="H3815" s="929">
        <v>8.3333333333333332E-3</v>
      </c>
      <c r="I3815" s="929">
        <v>8.3333333333333332E-3</v>
      </c>
      <c r="J3815" s="923">
        <v>1110.1790344596777</v>
      </c>
      <c r="K3815" s="922">
        <v>1</v>
      </c>
      <c r="L3815" s="923">
        <v>1110.1790344596777</v>
      </c>
      <c r="M3815" s="923">
        <f t="shared" si="59"/>
        <v>111.95082700433726</v>
      </c>
    </row>
    <row r="3816" spans="2:13" ht="75">
      <c r="B3816" s="921" t="s">
        <v>988</v>
      </c>
      <c r="C3816" s="921" t="s">
        <v>985</v>
      </c>
      <c r="D3816" s="922" t="s">
        <v>986</v>
      </c>
      <c r="E3816" s="936">
        <v>1</v>
      </c>
      <c r="F3816" s="947">
        <v>45078</v>
      </c>
      <c r="G3816" s="923">
        <v>959.5785171800336</v>
      </c>
      <c r="H3816" s="929">
        <v>8.3333333333333332E-3</v>
      </c>
      <c r="I3816" s="929">
        <v>8.3333333333333332E-3</v>
      </c>
      <c r="J3816" s="923">
        <v>951.58202953686668</v>
      </c>
      <c r="K3816" s="922">
        <v>1</v>
      </c>
      <c r="L3816" s="923">
        <v>951.58202953686668</v>
      </c>
      <c r="M3816" s="923">
        <f t="shared" si="59"/>
        <v>95.957851718003369</v>
      </c>
    </row>
    <row r="3817" spans="2:13" ht="75">
      <c r="B3817" s="921" t="s">
        <v>988</v>
      </c>
      <c r="C3817" s="921" t="s">
        <v>985</v>
      </c>
      <c r="D3817" s="922" t="s">
        <v>986</v>
      </c>
      <c r="E3817" s="936">
        <v>1</v>
      </c>
      <c r="F3817" s="947">
        <v>45078</v>
      </c>
      <c r="G3817" s="923">
        <v>639.71901145335573</v>
      </c>
      <c r="H3817" s="929">
        <v>8.3333333333333332E-3</v>
      </c>
      <c r="I3817" s="929">
        <v>8.3333333333333332E-3</v>
      </c>
      <c r="J3817" s="923">
        <v>634.38801969124438</v>
      </c>
      <c r="K3817" s="922">
        <v>1</v>
      </c>
      <c r="L3817" s="923">
        <v>634.38801969124438</v>
      </c>
      <c r="M3817" s="923">
        <f t="shared" si="59"/>
        <v>63.971901145335579</v>
      </c>
    </row>
    <row r="3818" spans="2:13" ht="75">
      <c r="B3818" s="921" t="s">
        <v>987</v>
      </c>
      <c r="C3818" s="921" t="s">
        <v>985</v>
      </c>
      <c r="D3818" s="922" t="s">
        <v>986</v>
      </c>
      <c r="E3818" s="936">
        <v>1</v>
      </c>
      <c r="F3818" s="947">
        <v>45078</v>
      </c>
      <c r="G3818" s="923">
        <v>2970.1922425939006</v>
      </c>
      <c r="H3818" s="929">
        <v>8.3333333333333332E-3</v>
      </c>
      <c r="I3818" s="929">
        <v>8.3333333333333332E-3</v>
      </c>
      <c r="J3818" s="923">
        <v>2945.4406405722848</v>
      </c>
      <c r="K3818" s="922">
        <v>1</v>
      </c>
      <c r="L3818" s="923">
        <v>2945.4406405722848</v>
      </c>
      <c r="M3818" s="923">
        <f t="shared" si="59"/>
        <v>297.01922425939006</v>
      </c>
    </row>
    <row r="3819" spans="2:13" ht="75">
      <c r="B3819" s="921" t="s">
        <v>987</v>
      </c>
      <c r="C3819" s="921" t="s">
        <v>985</v>
      </c>
      <c r="D3819" s="922" t="s">
        <v>986</v>
      </c>
      <c r="E3819" s="936">
        <v>1</v>
      </c>
      <c r="F3819" s="947">
        <v>45078</v>
      </c>
      <c r="G3819" s="923">
        <v>1485.0961212969503</v>
      </c>
      <c r="H3819" s="929">
        <v>8.3333333333333332E-3</v>
      </c>
      <c r="I3819" s="929">
        <v>8.3333333333333332E-3</v>
      </c>
      <c r="J3819" s="923">
        <v>1472.7203202861424</v>
      </c>
      <c r="K3819" s="922">
        <v>1</v>
      </c>
      <c r="L3819" s="923">
        <v>1472.7203202861424</v>
      </c>
      <c r="M3819" s="923">
        <f t="shared" si="59"/>
        <v>148.50961212969503</v>
      </c>
    </row>
    <row r="3820" spans="2:13" ht="75">
      <c r="B3820" s="921" t="s">
        <v>987</v>
      </c>
      <c r="C3820" s="921" t="s">
        <v>985</v>
      </c>
      <c r="D3820" s="922" t="s">
        <v>986</v>
      </c>
      <c r="E3820" s="936">
        <v>1</v>
      </c>
      <c r="F3820" s="947">
        <v>45078</v>
      </c>
      <c r="G3820" s="923">
        <v>5940.3844851878011</v>
      </c>
      <c r="H3820" s="929">
        <v>8.3333333333333332E-3</v>
      </c>
      <c r="I3820" s="929">
        <v>8.3333333333333332E-3</v>
      </c>
      <c r="J3820" s="923">
        <v>5890.8812811445696</v>
      </c>
      <c r="K3820" s="922">
        <v>1</v>
      </c>
      <c r="L3820" s="923">
        <v>5890.8812811445696</v>
      </c>
      <c r="M3820" s="923">
        <f t="shared" si="59"/>
        <v>594.03844851878011</v>
      </c>
    </row>
    <row r="3821" spans="2:13" ht="75">
      <c r="B3821" s="921" t="s">
        <v>988</v>
      </c>
      <c r="C3821" s="921" t="s">
        <v>985</v>
      </c>
      <c r="D3821" s="922" t="s">
        <v>986</v>
      </c>
      <c r="E3821" s="936">
        <v>1</v>
      </c>
      <c r="F3821" s="947">
        <v>45078</v>
      </c>
      <c r="G3821" s="923">
        <v>32705.63446055281</v>
      </c>
      <c r="H3821" s="929">
        <v>8.3333333333333332E-3</v>
      </c>
      <c r="I3821" s="929">
        <v>8.3333333333333332E-3</v>
      </c>
      <c r="J3821" s="923">
        <v>32433.08750671487</v>
      </c>
      <c r="K3821" s="922">
        <v>1</v>
      </c>
      <c r="L3821" s="923">
        <v>32433.08750671487</v>
      </c>
      <c r="M3821" s="923">
        <f t="shared" si="59"/>
        <v>3270.563446055281</v>
      </c>
    </row>
    <row r="3822" spans="2:13" ht="75">
      <c r="B3822" s="921" t="s">
        <v>988</v>
      </c>
      <c r="C3822" s="921" t="s">
        <v>985</v>
      </c>
      <c r="D3822" s="922" t="s">
        <v>986</v>
      </c>
      <c r="E3822" s="936">
        <v>1</v>
      </c>
      <c r="F3822" s="947">
        <v>45078</v>
      </c>
      <c r="G3822" s="923">
        <v>35744.299764956253</v>
      </c>
      <c r="H3822" s="929">
        <v>8.3333333333333332E-3</v>
      </c>
      <c r="I3822" s="929">
        <v>8.3333333333333332E-3</v>
      </c>
      <c r="J3822" s="923">
        <v>35446.430600248284</v>
      </c>
      <c r="K3822" s="922">
        <v>1</v>
      </c>
      <c r="L3822" s="923">
        <v>35446.430600248284</v>
      </c>
      <c r="M3822" s="923">
        <f t="shared" si="59"/>
        <v>3574.4299764956254</v>
      </c>
    </row>
    <row r="3823" spans="2:13" ht="75">
      <c r="B3823" s="921" t="s">
        <v>988</v>
      </c>
      <c r="C3823" s="921" t="s">
        <v>985</v>
      </c>
      <c r="D3823" s="922" t="s">
        <v>986</v>
      </c>
      <c r="E3823" s="936">
        <v>1</v>
      </c>
      <c r="F3823" s="947">
        <v>45078</v>
      </c>
      <c r="G3823" s="923">
        <v>13194.204611225461</v>
      </c>
      <c r="H3823" s="929">
        <v>8.3333333333333332E-3</v>
      </c>
      <c r="I3823" s="929">
        <v>8.3333333333333332E-3</v>
      </c>
      <c r="J3823" s="923">
        <v>13084.252906131916</v>
      </c>
      <c r="K3823" s="922">
        <v>1</v>
      </c>
      <c r="L3823" s="923">
        <v>13084.252906131916</v>
      </c>
      <c r="M3823" s="923">
        <f t="shared" si="59"/>
        <v>1319.4204611225462</v>
      </c>
    </row>
    <row r="3824" spans="2:13" ht="75">
      <c r="B3824" s="921" t="s">
        <v>988</v>
      </c>
      <c r="C3824" s="921" t="s">
        <v>985</v>
      </c>
      <c r="D3824" s="922" t="s">
        <v>986</v>
      </c>
      <c r="E3824" s="936">
        <v>1</v>
      </c>
      <c r="F3824" s="947">
        <v>45078</v>
      </c>
      <c r="G3824" s="923">
        <v>14153.783128405496</v>
      </c>
      <c r="H3824" s="929">
        <v>8.3333333333333332E-3</v>
      </c>
      <c r="I3824" s="929">
        <v>8.3333333333333332E-3</v>
      </c>
      <c r="J3824" s="923">
        <v>14035.834935668783</v>
      </c>
      <c r="K3824" s="922">
        <v>1</v>
      </c>
      <c r="L3824" s="923">
        <v>14035.834935668783</v>
      </c>
      <c r="M3824" s="923">
        <f t="shared" si="59"/>
        <v>1415.3783128405496</v>
      </c>
    </row>
    <row r="3825" spans="2:13" ht="75">
      <c r="B3825" s="921" t="s">
        <v>988</v>
      </c>
      <c r="C3825" s="921" t="s">
        <v>985</v>
      </c>
      <c r="D3825" s="922" t="s">
        <v>986</v>
      </c>
      <c r="E3825" s="936">
        <v>1</v>
      </c>
      <c r="F3825" s="947">
        <v>45078</v>
      </c>
      <c r="G3825" s="923">
        <v>12234.626094045429</v>
      </c>
      <c r="H3825" s="929">
        <v>8.3333333333333332E-3</v>
      </c>
      <c r="I3825" s="929">
        <v>8.3333333333333332E-3</v>
      </c>
      <c r="J3825" s="923">
        <v>12132.67087659505</v>
      </c>
      <c r="K3825" s="922">
        <v>1</v>
      </c>
      <c r="L3825" s="923">
        <v>12132.67087659505</v>
      </c>
      <c r="M3825" s="923">
        <f t="shared" si="59"/>
        <v>1223.4626094045429</v>
      </c>
    </row>
    <row r="3826" spans="2:13" ht="75">
      <c r="B3826" s="921" t="s">
        <v>984</v>
      </c>
      <c r="C3826" s="921" t="s">
        <v>985</v>
      </c>
      <c r="D3826" s="922" t="s">
        <v>986</v>
      </c>
      <c r="E3826" s="936">
        <v>1</v>
      </c>
      <c r="F3826" s="947">
        <v>45078</v>
      </c>
      <c r="G3826" s="923">
        <v>57075.436631596494</v>
      </c>
      <c r="H3826" s="929">
        <v>8.3333333333333332E-3</v>
      </c>
      <c r="I3826" s="929">
        <v>8.3333333333333332E-3</v>
      </c>
      <c r="J3826" s="923">
        <v>56599.807992999857</v>
      </c>
      <c r="K3826" s="922">
        <v>1</v>
      </c>
      <c r="L3826" s="923">
        <v>56599.807992999857</v>
      </c>
      <c r="M3826" s="923">
        <f t="shared" si="59"/>
        <v>5707.5436631596494</v>
      </c>
    </row>
    <row r="3827" spans="2:13" ht="75">
      <c r="B3827" s="921" t="s">
        <v>984</v>
      </c>
      <c r="C3827" s="921" t="s">
        <v>985</v>
      </c>
      <c r="D3827" s="922" t="s">
        <v>986</v>
      </c>
      <c r="E3827" s="936">
        <v>1</v>
      </c>
      <c r="F3827" s="947">
        <v>45078</v>
      </c>
      <c r="G3827" s="923">
        <v>1826.4139722110879</v>
      </c>
      <c r="H3827" s="929">
        <v>8.3333333333333332E-3</v>
      </c>
      <c r="I3827" s="929">
        <v>8.3333333333333332E-3</v>
      </c>
      <c r="J3827" s="923">
        <v>1811.1938557759954</v>
      </c>
      <c r="K3827" s="922">
        <v>1</v>
      </c>
      <c r="L3827" s="923">
        <v>1811.1938557759954</v>
      </c>
      <c r="M3827" s="923">
        <f t="shared" si="59"/>
        <v>182.6413972211088</v>
      </c>
    </row>
    <row r="3828" spans="2:13" ht="75">
      <c r="B3828" s="921" t="s">
        <v>984</v>
      </c>
      <c r="C3828" s="921" t="s">
        <v>985</v>
      </c>
      <c r="D3828" s="922" t="s">
        <v>986</v>
      </c>
      <c r="E3828" s="936">
        <v>1</v>
      </c>
      <c r="F3828" s="947">
        <v>45078</v>
      </c>
      <c r="G3828" s="923">
        <v>3196.2244513694036</v>
      </c>
      <c r="H3828" s="929">
        <v>8.3333333333333332E-3</v>
      </c>
      <c r="I3828" s="929">
        <v>8.3333333333333332E-3</v>
      </c>
      <c r="J3828" s="923">
        <v>3169.5892476079921</v>
      </c>
      <c r="K3828" s="922">
        <v>1</v>
      </c>
      <c r="L3828" s="923">
        <v>3169.5892476079921</v>
      </c>
      <c r="M3828" s="923">
        <f t="shared" si="59"/>
        <v>319.62244513694037</v>
      </c>
    </row>
    <row r="3829" spans="2:13" ht="75">
      <c r="B3829" s="921" t="s">
        <v>988</v>
      </c>
      <c r="C3829" s="921" t="s">
        <v>985</v>
      </c>
      <c r="D3829" s="922" t="s">
        <v>986</v>
      </c>
      <c r="E3829" s="936">
        <v>1</v>
      </c>
      <c r="F3829" s="947">
        <v>45078</v>
      </c>
      <c r="G3829" s="923">
        <v>14633.572386995513</v>
      </c>
      <c r="H3829" s="929">
        <v>8.3333333333333332E-3</v>
      </c>
      <c r="I3829" s="929">
        <v>8.3333333333333332E-3</v>
      </c>
      <c r="J3829" s="923">
        <v>14511.625950437217</v>
      </c>
      <c r="K3829" s="922">
        <v>1</v>
      </c>
      <c r="L3829" s="923">
        <v>14511.625950437217</v>
      </c>
      <c r="M3829" s="923">
        <f t="shared" si="59"/>
        <v>1463.3572386995513</v>
      </c>
    </row>
    <row r="3830" spans="2:13" ht="75">
      <c r="B3830" s="921" t="s">
        <v>988</v>
      </c>
      <c r="C3830" s="921" t="s">
        <v>985</v>
      </c>
      <c r="D3830" s="922" t="s">
        <v>986</v>
      </c>
      <c r="E3830" s="936">
        <v>1</v>
      </c>
      <c r="F3830" s="947">
        <v>45078</v>
      </c>
      <c r="G3830" s="923">
        <v>6717.0496202602353</v>
      </c>
      <c r="H3830" s="929">
        <v>8.3333333333333332E-3</v>
      </c>
      <c r="I3830" s="929">
        <v>8.3333333333333332E-3</v>
      </c>
      <c r="J3830" s="923">
        <v>6661.0742067580668</v>
      </c>
      <c r="K3830" s="922">
        <v>1</v>
      </c>
      <c r="L3830" s="923">
        <v>6661.0742067580668</v>
      </c>
      <c r="M3830" s="923">
        <f t="shared" si="59"/>
        <v>671.70496202602362</v>
      </c>
    </row>
    <row r="3831" spans="2:13" ht="75">
      <c r="B3831" s="921" t="s">
        <v>988</v>
      </c>
      <c r="C3831" s="921" t="s">
        <v>985</v>
      </c>
      <c r="D3831" s="922" t="s">
        <v>986</v>
      </c>
      <c r="E3831" s="936">
        <v>1</v>
      </c>
      <c r="F3831" s="947">
        <v>45078</v>
      </c>
      <c r="G3831" s="923">
        <v>16472.76454492391</v>
      </c>
      <c r="H3831" s="929">
        <v>8.3333333333333332E-3</v>
      </c>
      <c r="I3831" s="929">
        <v>8.3333333333333332E-3</v>
      </c>
      <c r="J3831" s="923">
        <v>16335.491507049544</v>
      </c>
      <c r="K3831" s="922">
        <v>1</v>
      </c>
      <c r="L3831" s="923">
        <v>16335.491507049544</v>
      </c>
      <c r="M3831" s="923">
        <f t="shared" si="59"/>
        <v>1647.2764544923912</v>
      </c>
    </row>
    <row r="3832" spans="2:13" ht="75">
      <c r="B3832" s="921" t="s">
        <v>988</v>
      </c>
      <c r="C3832" s="921" t="s">
        <v>985</v>
      </c>
      <c r="D3832" s="922" t="s">
        <v>986</v>
      </c>
      <c r="E3832" s="936">
        <v>1</v>
      </c>
      <c r="F3832" s="947">
        <v>45078</v>
      </c>
      <c r="G3832" s="923">
        <v>14393.677757700503</v>
      </c>
      <c r="H3832" s="929">
        <v>8.3333333333333332E-3</v>
      </c>
      <c r="I3832" s="929">
        <v>8.3333333333333332E-3</v>
      </c>
      <c r="J3832" s="923">
        <v>14273.730443052998</v>
      </c>
      <c r="K3832" s="922">
        <v>1</v>
      </c>
      <c r="L3832" s="923">
        <v>14273.730443052998</v>
      </c>
      <c r="M3832" s="923">
        <f t="shared" si="59"/>
        <v>1439.3677757700505</v>
      </c>
    </row>
    <row r="3833" spans="2:13" ht="75">
      <c r="B3833" s="921" t="s">
        <v>988</v>
      </c>
      <c r="C3833" s="921" t="s">
        <v>985</v>
      </c>
      <c r="D3833" s="922" t="s">
        <v>986</v>
      </c>
      <c r="E3833" s="936">
        <v>1</v>
      </c>
      <c r="F3833" s="947">
        <v>45078</v>
      </c>
      <c r="G3833" s="923">
        <v>16792.624050650589</v>
      </c>
      <c r="H3833" s="929">
        <v>8.3333333333333332E-3</v>
      </c>
      <c r="I3833" s="929">
        <v>8.3333333333333332E-3</v>
      </c>
      <c r="J3833" s="923">
        <v>16652.685516895166</v>
      </c>
      <c r="K3833" s="922">
        <v>1</v>
      </c>
      <c r="L3833" s="923">
        <v>16652.685516895166</v>
      </c>
      <c r="M3833" s="923">
        <f t="shared" si="59"/>
        <v>1679.2624050650591</v>
      </c>
    </row>
    <row r="3834" spans="2:13" ht="75">
      <c r="B3834" s="921" t="s">
        <v>987</v>
      </c>
      <c r="C3834" s="921" t="s">
        <v>985</v>
      </c>
      <c r="D3834" s="922" t="s">
        <v>986</v>
      </c>
      <c r="E3834" s="936">
        <v>1</v>
      </c>
      <c r="F3834" s="947">
        <v>45078</v>
      </c>
      <c r="G3834" s="923">
        <v>1485.0961212969503</v>
      </c>
      <c r="H3834" s="929">
        <v>8.3333333333333332E-3</v>
      </c>
      <c r="I3834" s="929">
        <v>8.3333333333333332E-3</v>
      </c>
      <c r="J3834" s="923">
        <v>1472.7203202861424</v>
      </c>
      <c r="K3834" s="922">
        <v>1</v>
      </c>
      <c r="L3834" s="923">
        <v>1472.7203202861424</v>
      </c>
      <c r="M3834" s="923">
        <f t="shared" si="59"/>
        <v>148.50961212969503</v>
      </c>
    </row>
    <row r="3835" spans="2:13" ht="75">
      <c r="B3835" s="921" t="s">
        <v>988</v>
      </c>
      <c r="C3835" s="921" t="s">
        <v>985</v>
      </c>
      <c r="D3835" s="922" t="s">
        <v>986</v>
      </c>
      <c r="E3835" s="936">
        <v>1</v>
      </c>
      <c r="F3835" s="947">
        <v>45078</v>
      </c>
      <c r="G3835" s="923">
        <v>12314.590970477098</v>
      </c>
      <c r="H3835" s="929">
        <v>8.3333333333333332E-3</v>
      </c>
      <c r="I3835" s="929">
        <v>8.3333333333333332E-3</v>
      </c>
      <c r="J3835" s="923">
        <v>12211.969379056456</v>
      </c>
      <c r="K3835" s="922">
        <v>1</v>
      </c>
      <c r="L3835" s="923">
        <v>12211.969379056456</v>
      </c>
      <c r="M3835" s="923">
        <f t="shared" si="59"/>
        <v>1231.45909704771</v>
      </c>
    </row>
    <row r="3836" spans="2:13" ht="75">
      <c r="B3836" s="921" t="s">
        <v>988</v>
      </c>
      <c r="C3836" s="921" t="s">
        <v>985</v>
      </c>
      <c r="D3836" s="922" t="s">
        <v>986</v>
      </c>
      <c r="E3836" s="936">
        <v>1</v>
      </c>
      <c r="F3836" s="947">
        <v>45078</v>
      </c>
      <c r="G3836" s="923">
        <v>13354.134364088801</v>
      </c>
      <c r="H3836" s="929">
        <v>8.3333333333333332E-3</v>
      </c>
      <c r="I3836" s="929">
        <v>8.3333333333333332E-3</v>
      </c>
      <c r="J3836" s="923">
        <v>13242.849911054727</v>
      </c>
      <c r="K3836" s="922">
        <v>1</v>
      </c>
      <c r="L3836" s="923">
        <v>13242.849911054727</v>
      </c>
      <c r="M3836" s="923">
        <f t="shared" si="59"/>
        <v>1335.4134364088802</v>
      </c>
    </row>
    <row r="3837" spans="2:13" ht="75">
      <c r="B3837" s="921" t="s">
        <v>988</v>
      </c>
      <c r="C3837" s="921" t="s">
        <v>985</v>
      </c>
      <c r="D3837" s="922" t="s">
        <v>986</v>
      </c>
      <c r="E3837" s="936">
        <v>1</v>
      </c>
      <c r="F3837" s="947">
        <v>45078</v>
      </c>
      <c r="G3837" s="923">
        <v>11275.047576865394</v>
      </c>
      <c r="H3837" s="929">
        <v>8.3333333333333332E-3</v>
      </c>
      <c r="I3837" s="929">
        <v>8.3333333333333332E-3</v>
      </c>
      <c r="J3837" s="923">
        <v>11181.088847058183</v>
      </c>
      <c r="K3837" s="922">
        <v>1</v>
      </c>
      <c r="L3837" s="923">
        <v>11181.088847058183</v>
      </c>
      <c r="M3837" s="923">
        <f t="shared" si="59"/>
        <v>1127.5047576865395</v>
      </c>
    </row>
    <row r="3838" spans="2:13" ht="75">
      <c r="B3838" s="921" t="s">
        <v>988</v>
      </c>
      <c r="C3838" s="921" t="s">
        <v>985</v>
      </c>
      <c r="D3838" s="922" t="s">
        <v>986</v>
      </c>
      <c r="E3838" s="936">
        <v>1</v>
      </c>
      <c r="F3838" s="947">
        <v>45078</v>
      </c>
      <c r="G3838" s="923">
        <v>11674.871959023742</v>
      </c>
      <c r="H3838" s="929">
        <v>8.3333333333333332E-3</v>
      </c>
      <c r="I3838" s="929">
        <v>8.3333333333333332E-3</v>
      </c>
      <c r="J3838" s="923">
        <v>11577.581359365211</v>
      </c>
      <c r="K3838" s="922">
        <v>1</v>
      </c>
      <c r="L3838" s="923">
        <v>11577.581359365211</v>
      </c>
      <c r="M3838" s="923">
        <f t="shared" si="59"/>
        <v>1167.4871959023742</v>
      </c>
    </row>
    <row r="3839" spans="2:13" ht="75">
      <c r="B3839" s="921" t="s">
        <v>988</v>
      </c>
      <c r="C3839" s="921" t="s">
        <v>985</v>
      </c>
      <c r="D3839" s="922" t="s">
        <v>986</v>
      </c>
      <c r="E3839" s="936">
        <v>1</v>
      </c>
      <c r="F3839" s="947">
        <v>45078</v>
      </c>
      <c r="G3839" s="923">
        <v>12794.380229067116</v>
      </c>
      <c r="H3839" s="929">
        <v>8.3333333333333332E-3</v>
      </c>
      <c r="I3839" s="929">
        <v>8.3333333333333332E-3</v>
      </c>
      <c r="J3839" s="923">
        <v>12687.76039382489</v>
      </c>
      <c r="K3839" s="922">
        <v>1</v>
      </c>
      <c r="L3839" s="923">
        <v>12687.76039382489</v>
      </c>
      <c r="M3839" s="923">
        <f t="shared" si="59"/>
        <v>1279.4380229067117</v>
      </c>
    </row>
    <row r="3840" spans="2:13" ht="75">
      <c r="B3840" s="921" t="s">
        <v>996</v>
      </c>
      <c r="C3840" s="921" t="s">
        <v>985</v>
      </c>
      <c r="D3840" s="922" t="s">
        <v>994</v>
      </c>
      <c r="E3840" s="936">
        <v>0</v>
      </c>
      <c r="F3840" s="947">
        <v>45078</v>
      </c>
      <c r="G3840" s="923">
        <v>414.91062901155334</v>
      </c>
      <c r="H3840" s="929">
        <v>8.3333333333333332E-3</v>
      </c>
      <c r="I3840" s="929">
        <v>8.3333333333333332E-3</v>
      </c>
      <c r="J3840" s="923">
        <v>411.45304043645706</v>
      </c>
      <c r="K3840" s="922">
        <v>1</v>
      </c>
      <c r="L3840" s="923">
        <v>0</v>
      </c>
      <c r="M3840" s="923" t="str">
        <f t="shared" si="59"/>
        <v/>
      </c>
    </row>
    <row r="3841" spans="2:13" ht="75">
      <c r="B3841" s="921" t="s">
        <v>987</v>
      </c>
      <c r="C3841" s="921" t="s">
        <v>985</v>
      </c>
      <c r="D3841" s="922" t="s">
        <v>986</v>
      </c>
      <c r="E3841" s="936">
        <v>1</v>
      </c>
      <c r="F3841" s="947">
        <v>45078</v>
      </c>
      <c r="G3841" s="923">
        <v>1485.0961212969503</v>
      </c>
      <c r="H3841" s="929">
        <v>8.3333333333333332E-3</v>
      </c>
      <c r="I3841" s="929">
        <v>8.3333333333333332E-3</v>
      </c>
      <c r="J3841" s="923">
        <v>1472.7203202861424</v>
      </c>
      <c r="K3841" s="922">
        <v>1</v>
      </c>
      <c r="L3841" s="923">
        <v>1472.7203202861424</v>
      </c>
      <c r="M3841" s="923">
        <f t="shared" si="59"/>
        <v>148.50961212969503</v>
      </c>
    </row>
    <row r="3842" spans="2:13" ht="75">
      <c r="B3842" s="921" t="s">
        <v>988</v>
      </c>
      <c r="C3842" s="921" t="s">
        <v>985</v>
      </c>
      <c r="D3842" s="922" t="s">
        <v>986</v>
      </c>
      <c r="E3842" s="936">
        <v>1</v>
      </c>
      <c r="F3842" s="947">
        <v>45078</v>
      </c>
      <c r="G3842" s="923">
        <v>2878.7355515401009</v>
      </c>
      <c r="H3842" s="929">
        <v>8.3333333333333332E-3</v>
      </c>
      <c r="I3842" s="929">
        <v>8.3333333333333332E-3</v>
      </c>
      <c r="J3842" s="923">
        <v>2854.7460886106001</v>
      </c>
      <c r="K3842" s="922">
        <v>1</v>
      </c>
      <c r="L3842" s="923">
        <v>2854.7460886106001</v>
      </c>
      <c r="M3842" s="923">
        <f t="shared" si="59"/>
        <v>287.87355515401009</v>
      </c>
    </row>
    <row r="3843" spans="2:13" ht="75">
      <c r="B3843" s="921" t="s">
        <v>988</v>
      </c>
      <c r="C3843" s="921" t="s">
        <v>985</v>
      </c>
      <c r="D3843" s="922" t="s">
        <v>986</v>
      </c>
      <c r="E3843" s="936">
        <v>1</v>
      </c>
      <c r="F3843" s="947">
        <v>45078</v>
      </c>
      <c r="G3843" s="923">
        <v>1199.4731464750421</v>
      </c>
      <c r="H3843" s="929">
        <v>8.3333333333333332E-3</v>
      </c>
      <c r="I3843" s="929">
        <v>8.3333333333333332E-3</v>
      </c>
      <c r="J3843" s="923">
        <v>1189.4775369210834</v>
      </c>
      <c r="K3843" s="922">
        <v>1</v>
      </c>
      <c r="L3843" s="923">
        <v>1189.4775369210834</v>
      </c>
      <c r="M3843" s="923">
        <f t="shared" si="59"/>
        <v>119.94731464750421</v>
      </c>
    </row>
    <row r="3844" spans="2:13" ht="75">
      <c r="B3844" s="921" t="s">
        <v>988</v>
      </c>
      <c r="C3844" s="921" t="s">
        <v>985</v>
      </c>
      <c r="D3844" s="922" t="s">
        <v>986</v>
      </c>
      <c r="E3844" s="936">
        <v>1</v>
      </c>
      <c r="F3844" s="947">
        <v>45078</v>
      </c>
      <c r="G3844" s="923">
        <v>1359.4028993383808</v>
      </c>
      <c r="H3844" s="929">
        <v>8.3333333333333332E-3</v>
      </c>
      <c r="I3844" s="929">
        <v>8.3333333333333332E-3</v>
      </c>
      <c r="J3844" s="923">
        <v>1348.0745418438944</v>
      </c>
      <c r="K3844" s="922">
        <v>1</v>
      </c>
      <c r="L3844" s="923">
        <v>1348.0745418438944</v>
      </c>
      <c r="M3844" s="923">
        <f t="shared" si="59"/>
        <v>135.9402899338381</v>
      </c>
    </row>
    <row r="3845" spans="2:13" ht="75">
      <c r="B3845" s="921" t="s">
        <v>988</v>
      </c>
      <c r="C3845" s="921" t="s">
        <v>985</v>
      </c>
      <c r="D3845" s="922" t="s">
        <v>986</v>
      </c>
      <c r="E3845" s="936">
        <v>1</v>
      </c>
      <c r="F3845" s="947">
        <v>45078</v>
      </c>
      <c r="G3845" s="923">
        <v>1679.2624050650588</v>
      </c>
      <c r="H3845" s="929">
        <v>8.3333333333333332E-3</v>
      </c>
      <c r="I3845" s="929">
        <v>8.3333333333333332E-3</v>
      </c>
      <c r="J3845" s="923">
        <v>1665.2685516895167</v>
      </c>
      <c r="K3845" s="922">
        <v>1</v>
      </c>
      <c r="L3845" s="923">
        <v>1665.2685516895167</v>
      </c>
      <c r="M3845" s="923">
        <f t="shared" si="59"/>
        <v>167.92624050650591</v>
      </c>
    </row>
    <row r="3846" spans="2:13" ht="75">
      <c r="B3846" s="921" t="s">
        <v>988</v>
      </c>
      <c r="C3846" s="921" t="s">
        <v>985</v>
      </c>
      <c r="D3846" s="922" t="s">
        <v>986</v>
      </c>
      <c r="E3846" s="936">
        <v>1</v>
      </c>
      <c r="F3846" s="947">
        <v>45078</v>
      </c>
      <c r="G3846" s="923">
        <v>1119.5082700433725</v>
      </c>
      <c r="H3846" s="929">
        <v>8.3333333333333332E-3</v>
      </c>
      <c r="I3846" s="929">
        <v>8.3333333333333332E-3</v>
      </c>
      <c r="J3846" s="923">
        <v>1110.1790344596777</v>
      </c>
      <c r="K3846" s="922">
        <v>1</v>
      </c>
      <c r="L3846" s="923">
        <v>1110.1790344596777</v>
      </c>
      <c r="M3846" s="923">
        <f t="shared" si="59"/>
        <v>111.95082700433726</v>
      </c>
    </row>
    <row r="3847" spans="2:13" ht="75">
      <c r="B3847" s="921" t="s">
        <v>988</v>
      </c>
      <c r="C3847" s="921" t="s">
        <v>985</v>
      </c>
      <c r="D3847" s="922" t="s">
        <v>986</v>
      </c>
      <c r="E3847" s="936">
        <v>1</v>
      </c>
      <c r="F3847" s="947">
        <v>45078</v>
      </c>
      <c r="G3847" s="923">
        <v>479.7892585900168</v>
      </c>
      <c r="H3847" s="929">
        <v>8.3333333333333332E-3</v>
      </c>
      <c r="I3847" s="929">
        <v>8.3333333333333332E-3</v>
      </c>
      <c r="J3847" s="923">
        <v>475.79101476843334</v>
      </c>
      <c r="K3847" s="922">
        <v>1</v>
      </c>
      <c r="L3847" s="923">
        <v>475.79101476843334</v>
      </c>
      <c r="M3847" s="923">
        <f t="shared" si="59"/>
        <v>47.978925859001684</v>
      </c>
    </row>
    <row r="3848" spans="2:13" ht="75">
      <c r="B3848" s="921" t="s">
        <v>988</v>
      </c>
      <c r="C3848" s="921" t="s">
        <v>985</v>
      </c>
      <c r="D3848" s="922" t="s">
        <v>986</v>
      </c>
      <c r="E3848" s="936">
        <v>1</v>
      </c>
      <c r="F3848" s="947">
        <v>45078</v>
      </c>
      <c r="G3848" s="923">
        <v>239.8946292950084</v>
      </c>
      <c r="H3848" s="929">
        <v>8.3333333333333332E-3</v>
      </c>
      <c r="I3848" s="929">
        <v>8.3333333333333332E-3</v>
      </c>
      <c r="J3848" s="923">
        <v>237.89550738421667</v>
      </c>
      <c r="K3848" s="922">
        <v>1</v>
      </c>
      <c r="L3848" s="923">
        <v>237.89550738421667</v>
      </c>
      <c r="M3848" s="923">
        <f t="shared" si="59"/>
        <v>23.989462929500842</v>
      </c>
    </row>
    <row r="3849" spans="2:13" ht="75">
      <c r="B3849" s="921" t="s">
        <v>988</v>
      </c>
      <c r="C3849" s="921" t="s">
        <v>985</v>
      </c>
      <c r="D3849" s="922" t="s">
        <v>986</v>
      </c>
      <c r="E3849" s="936">
        <v>1</v>
      </c>
      <c r="F3849" s="947">
        <v>45078</v>
      </c>
      <c r="G3849" s="923">
        <v>79.964876431669467</v>
      </c>
      <c r="H3849" s="929">
        <v>8.3333333333333332E-3</v>
      </c>
      <c r="I3849" s="929">
        <v>8.3333333333333332E-3</v>
      </c>
      <c r="J3849" s="923">
        <v>79.298502461405548</v>
      </c>
      <c r="K3849" s="922">
        <v>1</v>
      </c>
      <c r="L3849" s="923">
        <v>79.298502461405548</v>
      </c>
      <c r="M3849" s="923">
        <f t="shared" si="59"/>
        <v>7.9964876431669474</v>
      </c>
    </row>
    <row r="3850" spans="2:13" ht="75">
      <c r="B3850" s="921" t="s">
        <v>988</v>
      </c>
      <c r="C3850" s="921" t="s">
        <v>985</v>
      </c>
      <c r="D3850" s="922" t="s">
        <v>986</v>
      </c>
      <c r="E3850" s="936">
        <v>1</v>
      </c>
      <c r="F3850" s="947">
        <v>45078</v>
      </c>
      <c r="G3850" s="923">
        <v>239.8946292950084</v>
      </c>
      <c r="H3850" s="929">
        <v>8.3333333333333332E-3</v>
      </c>
      <c r="I3850" s="929">
        <v>8.3333333333333332E-3</v>
      </c>
      <c r="J3850" s="923">
        <v>237.89550738421667</v>
      </c>
      <c r="K3850" s="922">
        <v>1</v>
      </c>
      <c r="L3850" s="923">
        <v>237.89550738421667</v>
      </c>
      <c r="M3850" s="923">
        <f t="shared" si="59"/>
        <v>23.989462929500842</v>
      </c>
    </row>
    <row r="3851" spans="2:13" ht="75">
      <c r="B3851" s="921" t="s">
        <v>988</v>
      </c>
      <c r="C3851" s="921" t="s">
        <v>985</v>
      </c>
      <c r="D3851" s="922" t="s">
        <v>986</v>
      </c>
      <c r="E3851" s="936">
        <v>1</v>
      </c>
      <c r="F3851" s="947">
        <v>45078</v>
      </c>
      <c r="G3851" s="923">
        <v>79.964876431669467</v>
      </c>
      <c r="H3851" s="929">
        <v>8.3333333333333332E-3</v>
      </c>
      <c r="I3851" s="929">
        <v>8.3333333333333332E-3</v>
      </c>
      <c r="J3851" s="923">
        <v>79.298502461405548</v>
      </c>
      <c r="K3851" s="922">
        <v>1</v>
      </c>
      <c r="L3851" s="923">
        <v>79.298502461405548</v>
      </c>
      <c r="M3851" s="923">
        <f t="shared" ref="M3851:M3914" si="60">IF(L3851=0,"",IF(I3851=100%,0,(H3851*12)*(G3851*E3851*K3851)))</f>
        <v>7.9964876431669474</v>
      </c>
    </row>
    <row r="3852" spans="2:13" ht="75">
      <c r="B3852" s="921" t="s">
        <v>988</v>
      </c>
      <c r="C3852" s="921" t="s">
        <v>985</v>
      </c>
      <c r="D3852" s="922" t="s">
        <v>986</v>
      </c>
      <c r="E3852" s="936">
        <v>1</v>
      </c>
      <c r="F3852" s="947">
        <v>45078</v>
      </c>
      <c r="G3852" s="923">
        <v>79.964876431669467</v>
      </c>
      <c r="H3852" s="929">
        <v>8.3333333333333332E-3</v>
      </c>
      <c r="I3852" s="929">
        <v>8.3333333333333332E-3</v>
      </c>
      <c r="J3852" s="923">
        <v>79.298502461405548</v>
      </c>
      <c r="K3852" s="922">
        <v>1</v>
      </c>
      <c r="L3852" s="923">
        <v>79.298502461405548</v>
      </c>
      <c r="M3852" s="923">
        <f t="shared" si="60"/>
        <v>7.9964876431669474</v>
      </c>
    </row>
    <row r="3853" spans="2:13" ht="75">
      <c r="B3853" s="921" t="s">
        <v>988</v>
      </c>
      <c r="C3853" s="921" t="s">
        <v>985</v>
      </c>
      <c r="D3853" s="922" t="s">
        <v>986</v>
      </c>
      <c r="E3853" s="936">
        <v>1</v>
      </c>
      <c r="F3853" s="947">
        <v>45078</v>
      </c>
      <c r="G3853" s="923">
        <v>79.964876431669467</v>
      </c>
      <c r="H3853" s="929">
        <v>8.3333333333333332E-3</v>
      </c>
      <c r="I3853" s="929">
        <v>8.3333333333333332E-3</v>
      </c>
      <c r="J3853" s="923">
        <v>79.298502461405548</v>
      </c>
      <c r="K3853" s="922">
        <v>1</v>
      </c>
      <c r="L3853" s="923">
        <v>79.298502461405548</v>
      </c>
      <c r="M3853" s="923">
        <f t="shared" si="60"/>
        <v>7.9964876431669474</v>
      </c>
    </row>
    <row r="3854" spans="2:13" ht="75">
      <c r="B3854" s="921" t="s">
        <v>996</v>
      </c>
      <c r="C3854" s="921" t="s">
        <v>985</v>
      </c>
      <c r="D3854" s="922" t="s">
        <v>994</v>
      </c>
      <c r="E3854" s="936">
        <v>0</v>
      </c>
      <c r="F3854" s="947">
        <v>45078</v>
      </c>
      <c r="G3854" s="923">
        <v>4146.8663498098858</v>
      </c>
      <c r="H3854" s="929">
        <v>8.3333333333333332E-3</v>
      </c>
      <c r="I3854" s="929">
        <v>8.3333333333333332E-3</v>
      </c>
      <c r="J3854" s="923">
        <v>4112.3091302281364</v>
      </c>
      <c r="K3854" s="922">
        <v>1</v>
      </c>
      <c r="L3854" s="923">
        <v>0</v>
      </c>
      <c r="M3854" s="923" t="str">
        <f t="shared" si="60"/>
        <v/>
      </c>
    </row>
    <row r="3855" spans="2:13" ht="75">
      <c r="B3855" s="921" t="s">
        <v>987</v>
      </c>
      <c r="C3855" s="921" t="s">
        <v>985</v>
      </c>
      <c r="D3855" s="922" t="s">
        <v>986</v>
      </c>
      <c r="E3855" s="936">
        <v>1</v>
      </c>
      <c r="F3855" s="947">
        <v>45078</v>
      </c>
      <c r="G3855" s="923">
        <v>1485.0961212969503</v>
      </c>
      <c r="H3855" s="929">
        <v>8.3333333333333332E-3</v>
      </c>
      <c r="I3855" s="929">
        <v>8.3333333333333332E-3</v>
      </c>
      <c r="J3855" s="923">
        <v>1472.7203202861424</v>
      </c>
      <c r="K3855" s="922">
        <v>1</v>
      </c>
      <c r="L3855" s="923">
        <v>1472.7203202861424</v>
      </c>
      <c r="M3855" s="923">
        <f t="shared" si="60"/>
        <v>148.50961212969503</v>
      </c>
    </row>
    <row r="3856" spans="2:13" ht="75">
      <c r="B3856" s="921" t="s">
        <v>987</v>
      </c>
      <c r="C3856" s="921" t="s">
        <v>985</v>
      </c>
      <c r="D3856" s="922" t="s">
        <v>986</v>
      </c>
      <c r="E3856" s="936">
        <v>1</v>
      </c>
      <c r="F3856" s="947">
        <v>45078</v>
      </c>
      <c r="G3856" s="923">
        <v>1485.0961212969503</v>
      </c>
      <c r="H3856" s="929">
        <v>8.3333333333333332E-3</v>
      </c>
      <c r="I3856" s="929">
        <v>8.3333333333333332E-3</v>
      </c>
      <c r="J3856" s="923">
        <v>1472.7203202861424</v>
      </c>
      <c r="K3856" s="922">
        <v>1</v>
      </c>
      <c r="L3856" s="923">
        <v>1472.7203202861424</v>
      </c>
      <c r="M3856" s="923">
        <f t="shared" si="60"/>
        <v>148.50961212969503</v>
      </c>
    </row>
    <row r="3857" spans="2:13" ht="75">
      <c r="B3857" s="921" t="s">
        <v>987</v>
      </c>
      <c r="C3857" s="921" t="s">
        <v>985</v>
      </c>
      <c r="D3857" s="922" t="s">
        <v>986</v>
      </c>
      <c r="E3857" s="936">
        <v>1</v>
      </c>
      <c r="F3857" s="947">
        <v>45078</v>
      </c>
      <c r="G3857" s="923">
        <v>2970.1922425939006</v>
      </c>
      <c r="H3857" s="929">
        <v>8.3333333333333332E-3</v>
      </c>
      <c r="I3857" s="929">
        <v>8.3333333333333332E-3</v>
      </c>
      <c r="J3857" s="923">
        <v>2945.4406405722848</v>
      </c>
      <c r="K3857" s="922">
        <v>1</v>
      </c>
      <c r="L3857" s="923">
        <v>2945.4406405722848</v>
      </c>
      <c r="M3857" s="923">
        <f t="shared" si="60"/>
        <v>297.01922425939006</v>
      </c>
    </row>
    <row r="3858" spans="2:13" ht="75">
      <c r="B3858" s="921" t="s">
        <v>1002</v>
      </c>
      <c r="C3858" s="921" t="s">
        <v>985</v>
      </c>
      <c r="D3858" s="922" t="s">
        <v>994</v>
      </c>
      <c r="E3858" s="936">
        <v>0</v>
      </c>
      <c r="F3858" s="947">
        <v>45078</v>
      </c>
      <c r="G3858" s="923">
        <v>92.152585551330802</v>
      </c>
      <c r="H3858" s="929">
        <v>8.3333333333333332E-3</v>
      </c>
      <c r="I3858" s="929">
        <v>8.3333333333333332E-3</v>
      </c>
      <c r="J3858" s="923">
        <v>91.384647338403042</v>
      </c>
      <c r="K3858" s="922">
        <v>1</v>
      </c>
      <c r="L3858" s="923">
        <v>0</v>
      </c>
      <c r="M3858" s="923" t="str">
        <f t="shared" si="60"/>
        <v/>
      </c>
    </row>
    <row r="3859" spans="2:13" ht="75">
      <c r="B3859" s="921" t="s">
        <v>990</v>
      </c>
      <c r="C3859" s="921" t="s">
        <v>985</v>
      </c>
      <c r="D3859" s="922" t="s">
        <v>986</v>
      </c>
      <c r="E3859" s="936">
        <v>1</v>
      </c>
      <c r="F3859" s="947">
        <v>45078</v>
      </c>
      <c r="G3859" s="923">
        <v>4180.4727034651842</v>
      </c>
      <c r="H3859" s="929">
        <v>8.3333333333333332E-3</v>
      </c>
      <c r="I3859" s="929">
        <v>8.3333333333333332E-3</v>
      </c>
      <c r="J3859" s="923">
        <v>4145.6354309363078</v>
      </c>
      <c r="K3859" s="922">
        <v>1</v>
      </c>
      <c r="L3859" s="923">
        <v>4145.6354309363078</v>
      </c>
      <c r="M3859" s="923">
        <f t="shared" si="60"/>
        <v>418.04727034651842</v>
      </c>
    </row>
    <row r="3860" spans="2:13" ht="75">
      <c r="B3860" s="921" t="s">
        <v>988</v>
      </c>
      <c r="C3860" s="921" t="s">
        <v>985</v>
      </c>
      <c r="D3860" s="922" t="s">
        <v>986</v>
      </c>
      <c r="E3860" s="936">
        <v>1</v>
      </c>
      <c r="F3860" s="947">
        <v>45078</v>
      </c>
      <c r="G3860" s="923">
        <v>2318.9814165184143</v>
      </c>
      <c r="H3860" s="929">
        <v>8.3333333333333332E-3</v>
      </c>
      <c r="I3860" s="929">
        <v>8.3333333333333332E-3</v>
      </c>
      <c r="J3860" s="923">
        <v>2299.6565713807609</v>
      </c>
      <c r="K3860" s="922">
        <v>1</v>
      </c>
      <c r="L3860" s="923">
        <v>2299.6565713807609</v>
      </c>
      <c r="M3860" s="923">
        <f t="shared" si="60"/>
        <v>231.89814165184146</v>
      </c>
    </row>
    <row r="3861" spans="2:13" ht="75">
      <c r="B3861" s="921" t="s">
        <v>988</v>
      </c>
      <c r="C3861" s="921" t="s">
        <v>985</v>
      </c>
      <c r="D3861" s="922" t="s">
        <v>986</v>
      </c>
      <c r="E3861" s="936">
        <v>1</v>
      </c>
      <c r="F3861" s="947">
        <v>45078</v>
      </c>
      <c r="G3861" s="923">
        <v>79.964876431669467</v>
      </c>
      <c r="H3861" s="929">
        <v>8.3333333333333332E-3</v>
      </c>
      <c r="I3861" s="929">
        <v>8.3333333333333332E-3</v>
      </c>
      <c r="J3861" s="923">
        <v>79.298502461405548</v>
      </c>
      <c r="K3861" s="922">
        <v>1</v>
      </c>
      <c r="L3861" s="923">
        <v>79.298502461405548</v>
      </c>
      <c r="M3861" s="923">
        <f t="shared" si="60"/>
        <v>7.9964876431669474</v>
      </c>
    </row>
    <row r="3862" spans="2:13" ht="75">
      <c r="B3862" s="921" t="s">
        <v>988</v>
      </c>
      <c r="C3862" s="921" t="s">
        <v>985</v>
      </c>
      <c r="D3862" s="922" t="s">
        <v>986</v>
      </c>
      <c r="E3862" s="936">
        <v>1</v>
      </c>
      <c r="F3862" s="947">
        <v>45078</v>
      </c>
      <c r="G3862" s="923">
        <v>3198.5950572667789</v>
      </c>
      <c r="H3862" s="929">
        <v>8.3333333333333332E-3</v>
      </c>
      <c r="I3862" s="929">
        <v>8.3333333333333332E-3</v>
      </c>
      <c r="J3862" s="923">
        <v>3171.9400984562226</v>
      </c>
      <c r="K3862" s="922">
        <v>1</v>
      </c>
      <c r="L3862" s="923">
        <v>3171.9400984562226</v>
      </c>
      <c r="M3862" s="923">
        <f t="shared" si="60"/>
        <v>319.85950572667792</v>
      </c>
    </row>
    <row r="3863" spans="2:13" ht="75">
      <c r="B3863" s="921" t="s">
        <v>988</v>
      </c>
      <c r="C3863" s="921" t="s">
        <v>985</v>
      </c>
      <c r="D3863" s="922" t="s">
        <v>986</v>
      </c>
      <c r="E3863" s="936">
        <v>1</v>
      </c>
      <c r="F3863" s="947">
        <v>45078</v>
      </c>
      <c r="G3863" s="923">
        <v>2558.8760458134229</v>
      </c>
      <c r="H3863" s="929">
        <v>8.3333333333333332E-3</v>
      </c>
      <c r="I3863" s="929">
        <v>8.3333333333333332E-3</v>
      </c>
      <c r="J3863" s="923">
        <v>2537.5520787649775</v>
      </c>
      <c r="K3863" s="922">
        <v>1</v>
      </c>
      <c r="L3863" s="923">
        <v>2537.5520787649775</v>
      </c>
      <c r="M3863" s="923">
        <f t="shared" si="60"/>
        <v>255.88760458134232</v>
      </c>
    </row>
    <row r="3864" spans="2:13" ht="75">
      <c r="B3864" s="921" t="s">
        <v>988</v>
      </c>
      <c r="C3864" s="921" t="s">
        <v>985</v>
      </c>
      <c r="D3864" s="922" t="s">
        <v>986</v>
      </c>
      <c r="E3864" s="936">
        <v>1</v>
      </c>
      <c r="F3864" s="947">
        <v>45078</v>
      </c>
      <c r="G3864" s="923">
        <v>8636.2066546203023</v>
      </c>
      <c r="H3864" s="929">
        <v>8.3333333333333332E-3</v>
      </c>
      <c r="I3864" s="929">
        <v>8.3333333333333332E-3</v>
      </c>
      <c r="J3864" s="923">
        <v>8564.2382658318002</v>
      </c>
      <c r="K3864" s="922">
        <v>1</v>
      </c>
      <c r="L3864" s="923">
        <v>8564.2382658318002</v>
      </c>
      <c r="M3864" s="923">
        <f t="shared" si="60"/>
        <v>863.62066546203027</v>
      </c>
    </row>
    <row r="3865" spans="2:13" ht="75">
      <c r="B3865" s="921" t="s">
        <v>984</v>
      </c>
      <c r="C3865" s="921" t="s">
        <v>985</v>
      </c>
      <c r="D3865" s="922" t="s">
        <v>986</v>
      </c>
      <c r="E3865" s="936">
        <v>1</v>
      </c>
      <c r="F3865" s="947">
        <v>45078</v>
      </c>
      <c r="G3865" s="923">
        <v>1369.810479158316</v>
      </c>
      <c r="H3865" s="929">
        <v>8.3333333333333332E-3</v>
      </c>
      <c r="I3865" s="929">
        <v>8.3333333333333332E-3</v>
      </c>
      <c r="J3865" s="923">
        <v>1358.3953918319967</v>
      </c>
      <c r="K3865" s="922">
        <v>1</v>
      </c>
      <c r="L3865" s="923">
        <v>1358.3953918319967</v>
      </c>
      <c r="M3865" s="923">
        <f t="shared" si="60"/>
        <v>136.9810479158316</v>
      </c>
    </row>
    <row r="3866" spans="2:13" ht="75">
      <c r="B3866" s="921" t="s">
        <v>984</v>
      </c>
      <c r="C3866" s="921" t="s">
        <v>985</v>
      </c>
      <c r="D3866" s="922" t="s">
        <v>986</v>
      </c>
      <c r="E3866" s="936">
        <v>1</v>
      </c>
      <c r="F3866" s="947">
        <v>45078</v>
      </c>
      <c r="G3866" s="923">
        <v>456.60349305277197</v>
      </c>
      <c r="H3866" s="929">
        <v>8.3333333333333332E-3</v>
      </c>
      <c r="I3866" s="929">
        <v>8.3333333333333332E-3</v>
      </c>
      <c r="J3866" s="923">
        <v>452.79846394399885</v>
      </c>
      <c r="K3866" s="922">
        <v>1</v>
      </c>
      <c r="L3866" s="923">
        <v>452.79846394399885</v>
      </c>
      <c r="M3866" s="923">
        <f t="shared" si="60"/>
        <v>45.660349305277201</v>
      </c>
    </row>
    <row r="3867" spans="2:13" ht="75">
      <c r="B3867" s="921" t="s">
        <v>984</v>
      </c>
      <c r="C3867" s="921" t="s">
        <v>985</v>
      </c>
      <c r="D3867" s="922" t="s">
        <v>986</v>
      </c>
      <c r="E3867" s="936">
        <v>1</v>
      </c>
      <c r="F3867" s="947">
        <v>45078</v>
      </c>
      <c r="G3867" s="923">
        <v>456.60349305277197</v>
      </c>
      <c r="H3867" s="929">
        <v>8.3333333333333332E-3</v>
      </c>
      <c r="I3867" s="929">
        <v>8.3333333333333332E-3</v>
      </c>
      <c r="J3867" s="923">
        <v>452.79846394399885</v>
      </c>
      <c r="K3867" s="922">
        <v>1</v>
      </c>
      <c r="L3867" s="923">
        <v>452.79846394399885</v>
      </c>
      <c r="M3867" s="923">
        <f t="shared" si="60"/>
        <v>45.660349305277201</v>
      </c>
    </row>
    <row r="3868" spans="2:13" ht="75">
      <c r="B3868" s="921" t="s">
        <v>998</v>
      </c>
      <c r="C3868" s="921" t="s">
        <v>985</v>
      </c>
      <c r="D3868" s="922" t="s">
        <v>994</v>
      </c>
      <c r="E3868" s="936">
        <v>0</v>
      </c>
      <c r="F3868" s="947">
        <v>45078</v>
      </c>
      <c r="G3868" s="923">
        <v>84.595711651917412</v>
      </c>
      <c r="H3868" s="929">
        <v>8.3333333333333332E-3</v>
      </c>
      <c r="I3868" s="929">
        <v>8.3333333333333332E-3</v>
      </c>
      <c r="J3868" s="923">
        <v>83.890747388151439</v>
      </c>
      <c r="K3868" s="922">
        <v>1</v>
      </c>
      <c r="L3868" s="923">
        <v>0</v>
      </c>
      <c r="M3868" s="923" t="str">
        <f t="shared" si="60"/>
        <v/>
      </c>
    </row>
    <row r="3869" spans="2:13" ht="75">
      <c r="B3869" s="921" t="s">
        <v>987</v>
      </c>
      <c r="C3869" s="921" t="s">
        <v>985</v>
      </c>
      <c r="D3869" s="922" t="s">
        <v>986</v>
      </c>
      <c r="E3869" s="936">
        <v>1</v>
      </c>
      <c r="F3869" s="947">
        <v>45078</v>
      </c>
      <c r="G3869" s="923">
        <v>7425.4806064847517</v>
      </c>
      <c r="H3869" s="929">
        <v>8.3333333333333332E-3</v>
      </c>
      <c r="I3869" s="929">
        <v>8.3333333333333332E-3</v>
      </c>
      <c r="J3869" s="923">
        <v>7363.6016014307124</v>
      </c>
      <c r="K3869" s="922">
        <v>1</v>
      </c>
      <c r="L3869" s="923">
        <v>7363.6016014307124</v>
      </c>
      <c r="M3869" s="923">
        <f t="shared" si="60"/>
        <v>742.54806064847526</v>
      </c>
    </row>
    <row r="3870" spans="2:13" ht="75">
      <c r="B3870" s="921" t="s">
        <v>987</v>
      </c>
      <c r="C3870" s="921" t="s">
        <v>985</v>
      </c>
      <c r="D3870" s="922" t="s">
        <v>986</v>
      </c>
      <c r="E3870" s="936">
        <v>1</v>
      </c>
      <c r="F3870" s="947">
        <v>45078</v>
      </c>
      <c r="G3870" s="923">
        <v>2970.1922425939006</v>
      </c>
      <c r="H3870" s="929">
        <v>8.3333333333333332E-3</v>
      </c>
      <c r="I3870" s="929">
        <v>8.3333333333333332E-3</v>
      </c>
      <c r="J3870" s="923">
        <v>2945.4406405722848</v>
      </c>
      <c r="K3870" s="922">
        <v>1</v>
      </c>
      <c r="L3870" s="923">
        <v>2945.4406405722848</v>
      </c>
      <c r="M3870" s="923">
        <f t="shared" si="60"/>
        <v>297.01922425939006</v>
      </c>
    </row>
    <row r="3871" spans="2:13" ht="75">
      <c r="B3871" s="921" t="s">
        <v>987</v>
      </c>
      <c r="C3871" s="921" t="s">
        <v>985</v>
      </c>
      <c r="D3871" s="922" t="s">
        <v>986</v>
      </c>
      <c r="E3871" s="936">
        <v>1</v>
      </c>
      <c r="F3871" s="947">
        <v>45078</v>
      </c>
      <c r="G3871" s="923">
        <v>11880.768970375602</v>
      </c>
      <c r="H3871" s="929">
        <v>8.3333333333333332E-3</v>
      </c>
      <c r="I3871" s="929">
        <v>8.3333333333333332E-3</v>
      </c>
      <c r="J3871" s="923">
        <v>11781.762562289139</v>
      </c>
      <c r="K3871" s="922">
        <v>1</v>
      </c>
      <c r="L3871" s="923">
        <v>11781.762562289139</v>
      </c>
      <c r="M3871" s="923">
        <f t="shared" si="60"/>
        <v>1188.0768970375602</v>
      </c>
    </row>
    <row r="3872" spans="2:13" ht="75">
      <c r="B3872" s="921" t="s">
        <v>987</v>
      </c>
      <c r="C3872" s="921" t="s">
        <v>985</v>
      </c>
      <c r="D3872" s="922" t="s">
        <v>986</v>
      </c>
      <c r="E3872" s="936">
        <v>1</v>
      </c>
      <c r="F3872" s="947">
        <v>45078</v>
      </c>
      <c r="G3872" s="923">
        <v>10395.672849078652</v>
      </c>
      <c r="H3872" s="929">
        <v>8.3333333333333332E-3</v>
      </c>
      <c r="I3872" s="929">
        <v>8.3333333333333332E-3</v>
      </c>
      <c r="J3872" s="923">
        <v>10309.042242002997</v>
      </c>
      <c r="K3872" s="922">
        <v>1</v>
      </c>
      <c r="L3872" s="923">
        <v>10309.042242002997</v>
      </c>
      <c r="M3872" s="923">
        <f t="shared" si="60"/>
        <v>1039.5672849078653</v>
      </c>
    </row>
    <row r="3873" spans="2:13" ht="75">
      <c r="B3873" s="921" t="s">
        <v>987</v>
      </c>
      <c r="C3873" s="921" t="s">
        <v>985</v>
      </c>
      <c r="D3873" s="922" t="s">
        <v>986</v>
      </c>
      <c r="E3873" s="936">
        <v>1</v>
      </c>
      <c r="F3873" s="947">
        <v>45078</v>
      </c>
      <c r="G3873" s="923">
        <v>20791.345698157304</v>
      </c>
      <c r="H3873" s="929">
        <v>8.3333333333333332E-3</v>
      </c>
      <c r="I3873" s="929">
        <v>8.3333333333333332E-3</v>
      </c>
      <c r="J3873" s="923">
        <v>20618.084484005994</v>
      </c>
      <c r="K3873" s="922">
        <v>1</v>
      </c>
      <c r="L3873" s="923">
        <v>20618.084484005994</v>
      </c>
      <c r="M3873" s="923">
        <f t="shared" si="60"/>
        <v>2079.1345698157306</v>
      </c>
    </row>
    <row r="3874" spans="2:13" ht="75">
      <c r="B3874" s="921" t="s">
        <v>989</v>
      </c>
      <c r="C3874" s="921" t="s">
        <v>985</v>
      </c>
      <c r="D3874" s="922" t="s">
        <v>986</v>
      </c>
      <c r="E3874" s="936">
        <v>1</v>
      </c>
      <c r="F3874" s="947">
        <v>45078</v>
      </c>
      <c r="G3874" s="923">
        <v>2559.1030101491242</v>
      </c>
      <c r="H3874" s="929">
        <v>8.3333333333333332E-3</v>
      </c>
      <c r="I3874" s="929">
        <v>8.3333333333333332E-3</v>
      </c>
      <c r="J3874" s="923">
        <v>2537.7771517312149</v>
      </c>
      <c r="K3874" s="922">
        <v>1</v>
      </c>
      <c r="L3874" s="923">
        <v>2537.7771517312149</v>
      </c>
      <c r="M3874" s="923">
        <f t="shared" si="60"/>
        <v>255.91030101491242</v>
      </c>
    </row>
    <row r="3875" spans="2:13" ht="75">
      <c r="B3875" s="921" t="s">
        <v>990</v>
      </c>
      <c r="C3875" s="921" t="s">
        <v>985</v>
      </c>
      <c r="D3875" s="922" t="s">
        <v>986</v>
      </c>
      <c r="E3875" s="936">
        <v>1</v>
      </c>
      <c r="F3875" s="947">
        <v>45078</v>
      </c>
      <c r="G3875" s="923">
        <v>4180.4727034651842</v>
      </c>
      <c r="H3875" s="929">
        <v>8.3333333333333332E-3</v>
      </c>
      <c r="I3875" s="929">
        <v>8.3333333333333332E-3</v>
      </c>
      <c r="J3875" s="923">
        <v>4145.6354309363078</v>
      </c>
      <c r="K3875" s="922">
        <v>1</v>
      </c>
      <c r="L3875" s="923">
        <v>4145.6354309363078</v>
      </c>
      <c r="M3875" s="923">
        <f t="shared" si="60"/>
        <v>418.04727034651842</v>
      </c>
    </row>
    <row r="3876" spans="2:13" ht="75">
      <c r="B3876" s="921" t="s">
        <v>990</v>
      </c>
      <c r="C3876" s="921" t="s">
        <v>985</v>
      </c>
      <c r="D3876" s="922" t="s">
        <v>986</v>
      </c>
      <c r="E3876" s="936">
        <v>1</v>
      </c>
      <c r="F3876" s="947">
        <v>45078</v>
      </c>
      <c r="G3876" s="923">
        <v>4180.4727034651842</v>
      </c>
      <c r="H3876" s="929">
        <v>8.3333333333333332E-3</v>
      </c>
      <c r="I3876" s="929">
        <v>8.3333333333333332E-3</v>
      </c>
      <c r="J3876" s="923">
        <v>4145.6354309363078</v>
      </c>
      <c r="K3876" s="922">
        <v>1</v>
      </c>
      <c r="L3876" s="923">
        <v>4145.6354309363078</v>
      </c>
      <c r="M3876" s="923">
        <f t="shared" si="60"/>
        <v>418.04727034651842</v>
      </c>
    </row>
    <row r="3877" spans="2:13" ht="75">
      <c r="B3877" s="921" t="s">
        <v>992</v>
      </c>
      <c r="C3877" s="921" t="s">
        <v>985</v>
      </c>
      <c r="D3877" s="922" t="s">
        <v>986</v>
      </c>
      <c r="E3877" s="936">
        <v>1</v>
      </c>
      <c r="F3877" s="947">
        <v>45078</v>
      </c>
      <c r="G3877" s="923">
        <v>4443.1969829840036</v>
      </c>
      <c r="H3877" s="929">
        <v>8.3333333333333332E-3</v>
      </c>
      <c r="I3877" s="929">
        <v>8.3333333333333332E-3</v>
      </c>
      <c r="J3877" s="923">
        <v>4406.1703414591366</v>
      </c>
      <c r="K3877" s="922">
        <v>1</v>
      </c>
      <c r="L3877" s="923">
        <v>4406.1703414591366</v>
      </c>
      <c r="M3877" s="923">
        <f t="shared" si="60"/>
        <v>444.3196982984004</v>
      </c>
    </row>
    <row r="3878" spans="2:13" ht="75">
      <c r="B3878" s="921" t="s">
        <v>991</v>
      </c>
      <c r="C3878" s="921" t="s">
        <v>985</v>
      </c>
      <c r="D3878" s="922" t="s">
        <v>986</v>
      </c>
      <c r="E3878" s="936">
        <v>1</v>
      </c>
      <c r="F3878" s="947">
        <v>45078</v>
      </c>
      <c r="G3878" s="923">
        <v>3671.3612929430783</v>
      </c>
      <c r="H3878" s="929">
        <v>8.3333333333333332E-3</v>
      </c>
      <c r="I3878" s="929">
        <v>8.3333333333333332E-3</v>
      </c>
      <c r="J3878" s="923">
        <v>3640.766615501886</v>
      </c>
      <c r="K3878" s="922">
        <v>1</v>
      </c>
      <c r="L3878" s="923">
        <v>3640.766615501886</v>
      </c>
      <c r="M3878" s="923">
        <f t="shared" si="60"/>
        <v>367.13612929430786</v>
      </c>
    </row>
    <row r="3879" spans="2:13" ht="75">
      <c r="B3879" s="921" t="s">
        <v>988</v>
      </c>
      <c r="C3879" s="921" t="s">
        <v>985</v>
      </c>
      <c r="D3879" s="922" t="s">
        <v>986</v>
      </c>
      <c r="E3879" s="936">
        <v>1</v>
      </c>
      <c r="F3879" s="947">
        <v>45078</v>
      </c>
      <c r="G3879" s="923">
        <v>37823.386552179654</v>
      </c>
      <c r="H3879" s="929">
        <v>8.3333333333333332E-3</v>
      </c>
      <c r="I3879" s="929">
        <v>8.3333333333333332E-3</v>
      </c>
      <c r="J3879" s="923">
        <v>37508.191664244827</v>
      </c>
      <c r="K3879" s="922">
        <v>1</v>
      </c>
      <c r="L3879" s="923">
        <v>37508.191664244827</v>
      </c>
      <c r="M3879" s="923">
        <f t="shared" si="60"/>
        <v>3782.3386552179654</v>
      </c>
    </row>
    <row r="3880" spans="2:13" ht="75">
      <c r="B3880" s="921" t="s">
        <v>988</v>
      </c>
      <c r="C3880" s="921" t="s">
        <v>985</v>
      </c>
      <c r="D3880" s="922" t="s">
        <v>986</v>
      </c>
      <c r="E3880" s="936">
        <v>1</v>
      </c>
      <c r="F3880" s="947">
        <v>45078</v>
      </c>
      <c r="G3880" s="923">
        <v>25428.830705270891</v>
      </c>
      <c r="H3880" s="929">
        <v>8.3333333333333332E-3</v>
      </c>
      <c r="I3880" s="929">
        <v>8.3333333333333332E-3</v>
      </c>
      <c r="J3880" s="923">
        <v>25216.923782726968</v>
      </c>
      <c r="K3880" s="922">
        <v>1</v>
      </c>
      <c r="L3880" s="923">
        <v>25216.923782726968</v>
      </c>
      <c r="M3880" s="923">
        <f t="shared" si="60"/>
        <v>2542.8830705270893</v>
      </c>
    </row>
    <row r="3881" spans="2:13" ht="75">
      <c r="B3881" s="921" t="s">
        <v>988</v>
      </c>
      <c r="C3881" s="921" t="s">
        <v>985</v>
      </c>
      <c r="D3881" s="922" t="s">
        <v>986</v>
      </c>
      <c r="E3881" s="936">
        <v>1</v>
      </c>
      <c r="F3881" s="947">
        <v>45078</v>
      </c>
      <c r="G3881" s="923">
        <v>31506.16131407777</v>
      </c>
      <c r="H3881" s="929">
        <v>8.3333333333333332E-3</v>
      </c>
      <c r="I3881" s="929">
        <v>8.3333333333333332E-3</v>
      </c>
      <c r="J3881" s="923">
        <v>31243.60996979379</v>
      </c>
      <c r="K3881" s="922">
        <v>1</v>
      </c>
      <c r="L3881" s="923">
        <v>31243.60996979379</v>
      </c>
      <c r="M3881" s="923">
        <f t="shared" si="60"/>
        <v>3150.6161314077772</v>
      </c>
    </row>
    <row r="3882" spans="2:13" ht="75">
      <c r="B3882" s="921" t="s">
        <v>988</v>
      </c>
      <c r="C3882" s="921" t="s">
        <v>985</v>
      </c>
      <c r="D3882" s="922" t="s">
        <v>986</v>
      </c>
      <c r="E3882" s="936">
        <v>1</v>
      </c>
      <c r="F3882" s="947">
        <v>45078</v>
      </c>
      <c r="G3882" s="923">
        <v>43980.682037418206</v>
      </c>
      <c r="H3882" s="929">
        <v>8.3333333333333332E-3</v>
      </c>
      <c r="I3882" s="929">
        <v>8.3333333333333332E-3</v>
      </c>
      <c r="J3882" s="923">
        <v>43614.176353773051</v>
      </c>
      <c r="K3882" s="922">
        <v>1</v>
      </c>
      <c r="L3882" s="923">
        <v>43614.176353773051</v>
      </c>
      <c r="M3882" s="923">
        <f t="shared" si="60"/>
        <v>4398.068203741821</v>
      </c>
    </row>
    <row r="3883" spans="2:13" ht="75">
      <c r="B3883" s="921" t="s">
        <v>988</v>
      </c>
      <c r="C3883" s="921" t="s">
        <v>985</v>
      </c>
      <c r="D3883" s="922" t="s">
        <v>986</v>
      </c>
      <c r="E3883" s="936">
        <v>1</v>
      </c>
      <c r="F3883" s="947">
        <v>45078</v>
      </c>
      <c r="G3883" s="923">
        <v>70928.845394890814</v>
      </c>
      <c r="H3883" s="929">
        <v>8.3333333333333332E-3</v>
      </c>
      <c r="I3883" s="929">
        <v>8.3333333333333332E-3</v>
      </c>
      <c r="J3883" s="923">
        <v>70337.771683266721</v>
      </c>
      <c r="K3883" s="922">
        <v>1</v>
      </c>
      <c r="L3883" s="923">
        <v>70337.771683266721</v>
      </c>
      <c r="M3883" s="923">
        <f t="shared" si="60"/>
        <v>7092.8845394890814</v>
      </c>
    </row>
    <row r="3884" spans="2:13" ht="75">
      <c r="B3884" s="921" t="s">
        <v>996</v>
      </c>
      <c r="C3884" s="921" t="s">
        <v>985</v>
      </c>
      <c r="D3884" s="922" t="s">
        <v>994</v>
      </c>
      <c r="E3884" s="936">
        <v>0</v>
      </c>
      <c r="F3884" s="947">
        <v>45078</v>
      </c>
      <c r="G3884" s="923">
        <v>84.595711651917412</v>
      </c>
      <c r="H3884" s="929">
        <v>8.3333333333333332E-3</v>
      </c>
      <c r="I3884" s="929">
        <v>8.3333333333333332E-3</v>
      </c>
      <c r="J3884" s="923">
        <v>83.890747388151439</v>
      </c>
      <c r="K3884" s="922">
        <v>1</v>
      </c>
      <c r="L3884" s="923">
        <v>0</v>
      </c>
      <c r="M3884" s="923" t="str">
        <f t="shared" si="60"/>
        <v/>
      </c>
    </row>
    <row r="3885" spans="2:13" ht="75">
      <c r="B3885" s="921" t="s">
        <v>996</v>
      </c>
      <c r="C3885" s="921" t="s">
        <v>985</v>
      </c>
      <c r="D3885" s="922" t="s">
        <v>994</v>
      </c>
      <c r="E3885" s="936">
        <v>0</v>
      </c>
      <c r="F3885" s="947">
        <v>45078</v>
      </c>
      <c r="G3885" s="923">
        <v>2453.275637905605</v>
      </c>
      <c r="H3885" s="929">
        <v>8.3333333333333332E-3</v>
      </c>
      <c r="I3885" s="929">
        <v>8.3333333333333332E-3</v>
      </c>
      <c r="J3885" s="923">
        <v>2432.8316742563916</v>
      </c>
      <c r="K3885" s="922">
        <v>1</v>
      </c>
      <c r="L3885" s="923">
        <v>0</v>
      </c>
      <c r="M3885" s="923" t="str">
        <f t="shared" si="60"/>
        <v/>
      </c>
    </row>
    <row r="3886" spans="2:13" ht="75">
      <c r="B3886" s="921" t="s">
        <v>987</v>
      </c>
      <c r="C3886" s="921" t="s">
        <v>985</v>
      </c>
      <c r="D3886" s="922" t="s">
        <v>986</v>
      </c>
      <c r="E3886" s="936">
        <v>1</v>
      </c>
      <c r="F3886" s="947">
        <v>45078</v>
      </c>
      <c r="G3886" s="923">
        <v>1485.0961212969503</v>
      </c>
      <c r="H3886" s="929">
        <v>8.3333333333333332E-3</v>
      </c>
      <c r="I3886" s="929">
        <v>8.3333333333333332E-3</v>
      </c>
      <c r="J3886" s="923">
        <v>1472.7203202861424</v>
      </c>
      <c r="K3886" s="922">
        <v>1</v>
      </c>
      <c r="L3886" s="923">
        <v>1472.7203202861424</v>
      </c>
      <c r="M3886" s="923">
        <f t="shared" si="60"/>
        <v>148.50961212969503</v>
      </c>
    </row>
    <row r="3887" spans="2:13" ht="75">
      <c r="B3887" s="921" t="s">
        <v>988</v>
      </c>
      <c r="C3887" s="921" t="s">
        <v>985</v>
      </c>
      <c r="D3887" s="922" t="s">
        <v>986</v>
      </c>
      <c r="E3887" s="936">
        <v>1</v>
      </c>
      <c r="F3887" s="947">
        <v>45078</v>
      </c>
      <c r="G3887" s="923">
        <v>1919.1570343600672</v>
      </c>
      <c r="H3887" s="929">
        <v>8.3333333333333332E-3</v>
      </c>
      <c r="I3887" s="929">
        <v>8.3333333333333332E-3</v>
      </c>
      <c r="J3887" s="923">
        <v>1903.1640590737334</v>
      </c>
      <c r="K3887" s="922">
        <v>1</v>
      </c>
      <c r="L3887" s="923">
        <v>1903.1640590737334</v>
      </c>
      <c r="M3887" s="923">
        <f t="shared" si="60"/>
        <v>191.91570343600674</v>
      </c>
    </row>
    <row r="3888" spans="2:13" ht="75">
      <c r="B3888" s="921" t="s">
        <v>988</v>
      </c>
      <c r="C3888" s="921" t="s">
        <v>985</v>
      </c>
      <c r="D3888" s="922" t="s">
        <v>986</v>
      </c>
      <c r="E3888" s="936">
        <v>1</v>
      </c>
      <c r="F3888" s="947">
        <v>45078</v>
      </c>
      <c r="G3888" s="923">
        <v>1119.5082700433725</v>
      </c>
      <c r="H3888" s="929">
        <v>8.3333333333333332E-3</v>
      </c>
      <c r="I3888" s="929">
        <v>8.3333333333333332E-3</v>
      </c>
      <c r="J3888" s="923">
        <v>1110.1790344596777</v>
      </c>
      <c r="K3888" s="922">
        <v>1</v>
      </c>
      <c r="L3888" s="923">
        <v>1110.1790344596777</v>
      </c>
      <c r="M3888" s="923">
        <f t="shared" si="60"/>
        <v>111.95082700433726</v>
      </c>
    </row>
    <row r="3889" spans="2:13" ht="75">
      <c r="B3889" s="921" t="s">
        <v>988</v>
      </c>
      <c r="C3889" s="921" t="s">
        <v>985</v>
      </c>
      <c r="D3889" s="922" t="s">
        <v>986</v>
      </c>
      <c r="E3889" s="936">
        <v>1</v>
      </c>
      <c r="F3889" s="947">
        <v>45078</v>
      </c>
      <c r="G3889" s="923">
        <v>1199.4731464750421</v>
      </c>
      <c r="H3889" s="929">
        <v>8.3333333333333332E-3</v>
      </c>
      <c r="I3889" s="929">
        <v>8.3333333333333332E-3</v>
      </c>
      <c r="J3889" s="923">
        <v>1189.4775369210834</v>
      </c>
      <c r="K3889" s="922">
        <v>1</v>
      </c>
      <c r="L3889" s="923">
        <v>1189.4775369210834</v>
      </c>
      <c r="M3889" s="923">
        <f t="shared" si="60"/>
        <v>119.94731464750421</v>
      </c>
    </row>
    <row r="3890" spans="2:13" ht="75">
      <c r="B3890" s="921" t="s">
        <v>988</v>
      </c>
      <c r="C3890" s="921" t="s">
        <v>985</v>
      </c>
      <c r="D3890" s="922" t="s">
        <v>986</v>
      </c>
      <c r="E3890" s="936">
        <v>1</v>
      </c>
      <c r="F3890" s="947">
        <v>45078</v>
      </c>
      <c r="G3890" s="923">
        <v>1919.1570343600672</v>
      </c>
      <c r="H3890" s="929">
        <v>8.3333333333333332E-3</v>
      </c>
      <c r="I3890" s="929">
        <v>8.3333333333333332E-3</v>
      </c>
      <c r="J3890" s="923">
        <v>1903.1640590737334</v>
      </c>
      <c r="K3890" s="922">
        <v>1</v>
      </c>
      <c r="L3890" s="923">
        <v>1903.1640590737334</v>
      </c>
      <c r="M3890" s="923">
        <f t="shared" si="60"/>
        <v>191.91570343600674</v>
      </c>
    </row>
    <row r="3891" spans="2:13" ht="75">
      <c r="B3891" s="921" t="s">
        <v>988</v>
      </c>
      <c r="C3891" s="921" t="s">
        <v>985</v>
      </c>
      <c r="D3891" s="922" t="s">
        <v>986</v>
      </c>
      <c r="E3891" s="936">
        <v>1</v>
      </c>
      <c r="F3891" s="947">
        <v>45078</v>
      </c>
      <c r="G3891" s="923">
        <v>1839.1921579283978</v>
      </c>
      <c r="H3891" s="929">
        <v>8.3333333333333332E-3</v>
      </c>
      <c r="I3891" s="929">
        <v>8.3333333333333332E-3</v>
      </c>
      <c r="J3891" s="923">
        <v>1823.8655566123277</v>
      </c>
      <c r="K3891" s="922">
        <v>1</v>
      </c>
      <c r="L3891" s="923">
        <v>1823.8655566123277</v>
      </c>
      <c r="M3891" s="923">
        <f t="shared" si="60"/>
        <v>183.91921579283979</v>
      </c>
    </row>
    <row r="3892" spans="2:13" ht="75">
      <c r="B3892" s="921" t="s">
        <v>984</v>
      </c>
      <c r="C3892" s="921" t="s">
        <v>985</v>
      </c>
      <c r="D3892" s="922" t="s">
        <v>986</v>
      </c>
      <c r="E3892" s="936">
        <v>1</v>
      </c>
      <c r="F3892" s="947">
        <v>45078</v>
      </c>
      <c r="G3892" s="923">
        <v>456.60349305277197</v>
      </c>
      <c r="H3892" s="929">
        <v>8.3333333333333332E-3</v>
      </c>
      <c r="I3892" s="929">
        <v>8.3333333333333332E-3</v>
      </c>
      <c r="J3892" s="923">
        <v>452.79846394399885</v>
      </c>
      <c r="K3892" s="922">
        <v>1</v>
      </c>
      <c r="L3892" s="923">
        <v>452.79846394399885</v>
      </c>
      <c r="M3892" s="923">
        <f t="shared" si="60"/>
        <v>45.660349305277201</v>
      </c>
    </row>
    <row r="3893" spans="2:13" ht="75">
      <c r="B3893" s="921" t="s">
        <v>984</v>
      </c>
      <c r="C3893" s="921" t="s">
        <v>985</v>
      </c>
      <c r="D3893" s="922" t="s">
        <v>986</v>
      </c>
      <c r="E3893" s="936">
        <v>1</v>
      </c>
      <c r="F3893" s="947">
        <v>45078</v>
      </c>
      <c r="G3893" s="923">
        <v>456.60349305277197</v>
      </c>
      <c r="H3893" s="929">
        <v>8.3333333333333332E-3</v>
      </c>
      <c r="I3893" s="929">
        <v>8.3333333333333332E-3</v>
      </c>
      <c r="J3893" s="923">
        <v>452.79846394399885</v>
      </c>
      <c r="K3893" s="922">
        <v>1</v>
      </c>
      <c r="L3893" s="923">
        <v>452.79846394399885</v>
      </c>
      <c r="M3893" s="923">
        <f t="shared" si="60"/>
        <v>45.660349305277201</v>
      </c>
    </row>
    <row r="3894" spans="2:13" ht="75">
      <c r="B3894" s="921" t="s">
        <v>984</v>
      </c>
      <c r="C3894" s="921" t="s">
        <v>985</v>
      </c>
      <c r="D3894" s="922" t="s">
        <v>986</v>
      </c>
      <c r="E3894" s="936">
        <v>1</v>
      </c>
      <c r="F3894" s="947">
        <v>45078</v>
      </c>
      <c r="G3894" s="923">
        <v>1826.4139722110879</v>
      </c>
      <c r="H3894" s="929">
        <v>8.3333333333333332E-3</v>
      </c>
      <c r="I3894" s="929">
        <v>8.3333333333333332E-3</v>
      </c>
      <c r="J3894" s="923">
        <v>1811.1938557759954</v>
      </c>
      <c r="K3894" s="922">
        <v>1</v>
      </c>
      <c r="L3894" s="923">
        <v>1811.1938557759954</v>
      </c>
      <c r="M3894" s="923">
        <f t="shared" si="60"/>
        <v>182.6413972211088</v>
      </c>
    </row>
    <row r="3895" spans="2:13" ht="75">
      <c r="B3895" s="921" t="s">
        <v>998</v>
      </c>
      <c r="C3895" s="921" t="s">
        <v>985</v>
      </c>
      <c r="D3895" s="922" t="s">
        <v>994</v>
      </c>
      <c r="E3895" s="936">
        <v>0</v>
      </c>
      <c r="F3895" s="947">
        <v>45078</v>
      </c>
      <c r="G3895" s="923">
        <v>91.063552238805968</v>
      </c>
      <c r="H3895" s="929">
        <v>8.3333333333333332E-3</v>
      </c>
      <c r="I3895" s="929">
        <v>8.3333333333333332E-3</v>
      </c>
      <c r="J3895" s="923">
        <v>90.30468930348259</v>
      </c>
      <c r="K3895" s="922">
        <v>1</v>
      </c>
      <c r="L3895" s="923">
        <v>0</v>
      </c>
      <c r="M3895" s="923" t="str">
        <f t="shared" si="60"/>
        <v/>
      </c>
    </row>
    <row r="3896" spans="2:13" ht="75">
      <c r="B3896" s="921" t="s">
        <v>987</v>
      </c>
      <c r="C3896" s="921" t="s">
        <v>985</v>
      </c>
      <c r="D3896" s="922" t="s">
        <v>986</v>
      </c>
      <c r="E3896" s="936">
        <v>1</v>
      </c>
      <c r="F3896" s="947">
        <v>45078</v>
      </c>
      <c r="G3896" s="923">
        <v>1485.0961212969503</v>
      </c>
      <c r="H3896" s="929">
        <v>8.3333333333333332E-3</v>
      </c>
      <c r="I3896" s="929">
        <v>8.3333333333333332E-3</v>
      </c>
      <c r="J3896" s="923">
        <v>1472.7203202861424</v>
      </c>
      <c r="K3896" s="922">
        <v>1</v>
      </c>
      <c r="L3896" s="923">
        <v>1472.7203202861424</v>
      </c>
      <c r="M3896" s="923">
        <f t="shared" si="60"/>
        <v>148.50961212969503</v>
      </c>
    </row>
    <row r="3897" spans="2:13" ht="75">
      <c r="B3897" s="921" t="s">
        <v>987</v>
      </c>
      <c r="C3897" s="921" t="s">
        <v>985</v>
      </c>
      <c r="D3897" s="922" t="s">
        <v>986</v>
      </c>
      <c r="E3897" s="936">
        <v>1</v>
      </c>
      <c r="F3897" s="947">
        <v>45078</v>
      </c>
      <c r="G3897" s="923">
        <v>1485.0961212969503</v>
      </c>
      <c r="H3897" s="929">
        <v>8.3333333333333332E-3</v>
      </c>
      <c r="I3897" s="929">
        <v>8.3333333333333332E-3</v>
      </c>
      <c r="J3897" s="923">
        <v>1472.7203202861424</v>
      </c>
      <c r="K3897" s="922">
        <v>1</v>
      </c>
      <c r="L3897" s="923">
        <v>1472.7203202861424</v>
      </c>
      <c r="M3897" s="923">
        <f t="shared" si="60"/>
        <v>148.50961212969503</v>
      </c>
    </row>
    <row r="3898" spans="2:13" ht="75">
      <c r="B3898" s="921" t="s">
        <v>988</v>
      </c>
      <c r="C3898" s="921" t="s">
        <v>985</v>
      </c>
      <c r="D3898" s="922" t="s">
        <v>986</v>
      </c>
      <c r="E3898" s="936">
        <v>1</v>
      </c>
      <c r="F3898" s="947">
        <v>45078</v>
      </c>
      <c r="G3898" s="923">
        <v>9195.9607896419893</v>
      </c>
      <c r="H3898" s="929">
        <v>8.3333333333333332E-3</v>
      </c>
      <c r="I3898" s="929">
        <v>8.3333333333333332E-3</v>
      </c>
      <c r="J3898" s="923">
        <v>9119.3277830616389</v>
      </c>
      <c r="K3898" s="922">
        <v>1</v>
      </c>
      <c r="L3898" s="923">
        <v>9119.3277830616389</v>
      </c>
      <c r="M3898" s="923">
        <f t="shared" si="60"/>
        <v>919.59607896419902</v>
      </c>
    </row>
    <row r="3899" spans="2:13" ht="75">
      <c r="B3899" s="921" t="s">
        <v>988</v>
      </c>
      <c r="C3899" s="921" t="s">
        <v>985</v>
      </c>
      <c r="D3899" s="922" t="s">
        <v>986</v>
      </c>
      <c r="E3899" s="936">
        <v>1</v>
      </c>
      <c r="F3899" s="947">
        <v>45078</v>
      </c>
      <c r="G3899" s="923">
        <v>6317.225238101888</v>
      </c>
      <c r="H3899" s="929">
        <v>8.3333333333333332E-3</v>
      </c>
      <c r="I3899" s="929">
        <v>8.3333333333333332E-3</v>
      </c>
      <c r="J3899" s="923">
        <v>6264.5816944510389</v>
      </c>
      <c r="K3899" s="922">
        <v>1</v>
      </c>
      <c r="L3899" s="923">
        <v>6264.5816944510389</v>
      </c>
      <c r="M3899" s="923">
        <f t="shared" si="60"/>
        <v>631.72252381018882</v>
      </c>
    </row>
    <row r="3900" spans="2:13" ht="75">
      <c r="B3900" s="921" t="s">
        <v>988</v>
      </c>
      <c r="C3900" s="921" t="s">
        <v>985</v>
      </c>
      <c r="D3900" s="922" t="s">
        <v>986</v>
      </c>
      <c r="E3900" s="936">
        <v>1</v>
      </c>
      <c r="F3900" s="947">
        <v>45078</v>
      </c>
      <c r="G3900" s="923">
        <v>13434.099240520471</v>
      </c>
      <c r="H3900" s="929">
        <v>8.3333333333333332E-3</v>
      </c>
      <c r="I3900" s="929">
        <v>8.3333333333333332E-3</v>
      </c>
      <c r="J3900" s="923">
        <v>13322.148413516134</v>
      </c>
      <c r="K3900" s="922">
        <v>1</v>
      </c>
      <c r="L3900" s="923">
        <v>13322.148413516134</v>
      </c>
      <c r="M3900" s="923">
        <f t="shared" si="60"/>
        <v>1343.4099240520472</v>
      </c>
    </row>
    <row r="3901" spans="2:13" ht="75">
      <c r="B3901" s="921" t="s">
        <v>988</v>
      </c>
      <c r="C3901" s="921" t="s">
        <v>985</v>
      </c>
      <c r="D3901" s="922" t="s">
        <v>986</v>
      </c>
      <c r="E3901" s="936">
        <v>1</v>
      </c>
      <c r="F3901" s="947">
        <v>45078</v>
      </c>
      <c r="G3901" s="923">
        <v>7036.9091259869128</v>
      </c>
      <c r="H3901" s="929">
        <v>8.3333333333333332E-3</v>
      </c>
      <c r="I3901" s="929">
        <v>8.3333333333333332E-3</v>
      </c>
      <c r="J3901" s="923">
        <v>6978.2682166036884</v>
      </c>
      <c r="K3901" s="922">
        <v>1</v>
      </c>
      <c r="L3901" s="923">
        <v>6978.2682166036884</v>
      </c>
      <c r="M3901" s="923">
        <f t="shared" si="60"/>
        <v>703.69091259869128</v>
      </c>
    </row>
    <row r="3902" spans="2:13" ht="75">
      <c r="B3902" s="921" t="s">
        <v>988</v>
      </c>
      <c r="C3902" s="921" t="s">
        <v>985</v>
      </c>
      <c r="D3902" s="922" t="s">
        <v>986</v>
      </c>
      <c r="E3902" s="936">
        <v>1</v>
      </c>
      <c r="F3902" s="947">
        <v>45078</v>
      </c>
      <c r="G3902" s="923">
        <v>7116.8740024185827</v>
      </c>
      <c r="H3902" s="929">
        <v>8.3333333333333332E-3</v>
      </c>
      <c r="I3902" s="929">
        <v>8.3333333333333332E-3</v>
      </c>
      <c r="J3902" s="923">
        <v>7057.5667190650947</v>
      </c>
      <c r="K3902" s="922">
        <v>1</v>
      </c>
      <c r="L3902" s="923">
        <v>7057.5667190650947</v>
      </c>
      <c r="M3902" s="923">
        <f t="shared" si="60"/>
        <v>711.68740024185831</v>
      </c>
    </row>
    <row r="3903" spans="2:13" ht="75">
      <c r="B3903" s="921" t="s">
        <v>996</v>
      </c>
      <c r="C3903" s="921" t="s">
        <v>985</v>
      </c>
      <c r="D3903" s="922" t="s">
        <v>994</v>
      </c>
      <c r="E3903" s="936">
        <v>0</v>
      </c>
      <c r="F3903" s="947">
        <v>45078</v>
      </c>
      <c r="G3903" s="923">
        <v>5828.067343283582</v>
      </c>
      <c r="H3903" s="929">
        <v>8.3333333333333332E-3</v>
      </c>
      <c r="I3903" s="929">
        <v>8.3333333333333332E-3</v>
      </c>
      <c r="J3903" s="923">
        <v>5779.5001154228858</v>
      </c>
      <c r="K3903" s="922">
        <v>1</v>
      </c>
      <c r="L3903" s="923">
        <v>0</v>
      </c>
      <c r="M3903" s="923" t="str">
        <f t="shared" si="60"/>
        <v/>
      </c>
    </row>
    <row r="3904" spans="2:13" ht="75">
      <c r="B3904" s="921" t="s">
        <v>996</v>
      </c>
      <c r="C3904" s="921" t="s">
        <v>985</v>
      </c>
      <c r="D3904" s="922" t="s">
        <v>994</v>
      </c>
      <c r="E3904" s="936">
        <v>0</v>
      </c>
      <c r="F3904" s="947">
        <v>45078</v>
      </c>
      <c r="G3904" s="923">
        <v>5281.6860298507472</v>
      </c>
      <c r="H3904" s="929">
        <v>8.3333333333333332E-3</v>
      </c>
      <c r="I3904" s="929">
        <v>8.3333333333333332E-3</v>
      </c>
      <c r="J3904" s="923">
        <v>5237.6719796019906</v>
      </c>
      <c r="K3904" s="922">
        <v>1</v>
      </c>
      <c r="L3904" s="923">
        <v>0</v>
      </c>
      <c r="M3904" s="923" t="str">
        <f t="shared" si="60"/>
        <v/>
      </c>
    </row>
    <row r="3905" spans="2:13" ht="75">
      <c r="B3905" s="921" t="s">
        <v>984</v>
      </c>
      <c r="C3905" s="921" t="s">
        <v>985</v>
      </c>
      <c r="D3905" s="922" t="s">
        <v>986</v>
      </c>
      <c r="E3905" s="936">
        <v>1</v>
      </c>
      <c r="F3905" s="947">
        <v>43647</v>
      </c>
      <c r="G3905" s="923">
        <v>456.60349305277197</v>
      </c>
      <c r="H3905" s="929">
        <v>8.3333333333333332E-3</v>
      </c>
      <c r="I3905" s="929">
        <v>0.4</v>
      </c>
      <c r="J3905" s="923">
        <v>273.96209583166319</v>
      </c>
      <c r="K3905" s="922">
        <v>1</v>
      </c>
      <c r="L3905" s="923">
        <v>273.96209583166319</v>
      </c>
      <c r="M3905" s="923">
        <f t="shared" si="60"/>
        <v>45.660349305277201</v>
      </c>
    </row>
    <row r="3906" spans="2:13" ht="75">
      <c r="B3906" s="921" t="s">
        <v>984</v>
      </c>
      <c r="C3906" s="921" t="s">
        <v>985</v>
      </c>
      <c r="D3906" s="922" t="s">
        <v>986</v>
      </c>
      <c r="E3906" s="936">
        <v>1</v>
      </c>
      <c r="F3906" s="947">
        <v>43647</v>
      </c>
      <c r="G3906" s="923">
        <v>456.60349305277197</v>
      </c>
      <c r="H3906" s="929">
        <v>8.3333333333333332E-3</v>
      </c>
      <c r="I3906" s="929">
        <v>0.4</v>
      </c>
      <c r="J3906" s="923">
        <v>273.96209583166319</v>
      </c>
      <c r="K3906" s="922">
        <v>1</v>
      </c>
      <c r="L3906" s="923">
        <v>273.96209583166319</v>
      </c>
      <c r="M3906" s="923">
        <f t="shared" si="60"/>
        <v>45.660349305277201</v>
      </c>
    </row>
    <row r="3907" spans="2:13" ht="75">
      <c r="B3907" s="921" t="s">
        <v>984</v>
      </c>
      <c r="C3907" s="921" t="s">
        <v>985</v>
      </c>
      <c r="D3907" s="922" t="s">
        <v>986</v>
      </c>
      <c r="E3907" s="936">
        <v>1</v>
      </c>
      <c r="F3907" s="947">
        <v>43647</v>
      </c>
      <c r="G3907" s="923">
        <v>456.60349305277197</v>
      </c>
      <c r="H3907" s="929">
        <v>8.3333333333333332E-3</v>
      </c>
      <c r="I3907" s="929">
        <v>0.4</v>
      </c>
      <c r="J3907" s="923">
        <v>273.96209583166319</v>
      </c>
      <c r="K3907" s="922">
        <v>1</v>
      </c>
      <c r="L3907" s="923">
        <v>273.96209583166319</v>
      </c>
      <c r="M3907" s="923">
        <f t="shared" si="60"/>
        <v>45.660349305277201</v>
      </c>
    </row>
    <row r="3908" spans="2:13" ht="75">
      <c r="B3908" s="921" t="s">
        <v>984</v>
      </c>
      <c r="C3908" s="921" t="s">
        <v>985</v>
      </c>
      <c r="D3908" s="922" t="s">
        <v>986</v>
      </c>
      <c r="E3908" s="936">
        <v>1</v>
      </c>
      <c r="F3908" s="947">
        <v>43647</v>
      </c>
      <c r="G3908" s="923">
        <v>456.60349305277197</v>
      </c>
      <c r="H3908" s="929">
        <v>8.3333333333333332E-3</v>
      </c>
      <c r="I3908" s="929">
        <v>0.4</v>
      </c>
      <c r="J3908" s="923">
        <v>273.96209583166319</v>
      </c>
      <c r="K3908" s="922">
        <v>1</v>
      </c>
      <c r="L3908" s="923">
        <v>273.96209583166319</v>
      </c>
      <c r="M3908" s="923">
        <f t="shared" si="60"/>
        <v>45.660349305277201</v>
      </c>
    </row>
    <row r="3909" spans="2:13" ht="75">
      <c r="B3909" s="921" t="s">
        <v>987</v>
      </c>
      <c r="C3909" s="921" t="s">
        <v>985</v>
      </c>
      <c r="D3909" s="922" t="s">
        <v>986</v>
      </c>
      <c r="E3909" s="936">
        <v>1</v>
      </c>
      <c r="F3909" s="947">
        <v>43647</v>
      </c>
      <c r="G3909" s="923">
        <v>1485.0961212969503</v>
      </c>
      <c r="H3909" s="929">
        <v>8.3333333333333332E-3</v>
      </c>
      <c r="I3909" s="929">
        <v>0.4</v>
      </c>
      <c r="J3909" s="923">
        <v>891.05767277817017</v>
      </c>
      <c r="K3909" s="922">
        <v>1</v>
      </c>
      <c r="L3909" s="923">
        <v>891.05767277817017</v>
      </c>
      <c r="M3909" s="923">
        <f t="shared" si="60"/>
        <v>148.50961212969503</v>
      </c>
    </row>
    <row r="3910" spans="2:13" ht="75">
      <c r="B3910" s="921" t="s">
        <v>987</v>
      </c>
      <c r="C3910" s="921" t="s">
        <v>985</v>
      </c>
      <c r="D3910" s="922" t="s">
        <v>986</v>
      </c>
      <c r="E3910" s="936">
        <v>1</v>
      </c>
      <c r="F3910" s="947">
        <v>43647</v>
      </c>
      <c r="G3910" s="923">
        <v>5940.3844851878011</v>
      </c>
      <c r="H3910" s="929">
        <v>8.3333333333333332E-3</v>
      </c>
      <c r="I3910" s="929">
        <v>0.4</v>
      </c>
      <c r="J3910" s="923">
        <v>3564.2306911126807</v>
      </c>
      <c r="K3910" s="922">
        <v>1</v>
      </c>
      <c r="L3910" s="923">
        <v>3564.2306911126807</v>
      </c>
      <c r="M3910" s="923">
        <f t="shared" si="60"/>
        <v>594.03844851878011</v>
      </c>
    </row>
    <row r="3911" spans="2:13" ht="75">
      <c r="B3911" s="921" t="s">
        <v>987</v>
      </c>
      <c r="C3911" s="921" t="s">
        <v>985</v>
      </c>
      <c r="D3911" s="922" t="s">
        <v>986</v>
      </c>
      <c r="E3911" s="936">
        <v>1</v>
      </c>
      <c r="F3911" s="947">
        <v>43647</v>
      </c>
      <c r="G3911" s="923">
        <v>1485.0961212969503</v>
      </c>
      <c r="H3911" s="929">
        <v>8.3333333333333332E-3</v>
      </c>
      <c r="I3911" s="929">
        <v>0.4</v>
      </c>
      <c r="J3911" s="923">
        <v>891.05767277817017</v>
      </c>
      <c r="K3911" s="922">
        <v>1</v>
      </c>
      <c r="L3911" s="923">
        <v>891.05767277817017</v>
      </c>
      <c r="M3911" s="923">
        <f t="shared" si="60"/>
        <v>148.50961212969503</v>
      </c>
    </row>
    <row r="3912" spans="2:13" ht="75">
      <c r="B3912" s="921" t="s">
        <v>987</v>
      </c>
      <c r="C3912" s="921" t="s">
        <v>985</v>
      </c>
      <c r="D3912" s="922" t="s">
        <v>986</v>
      </c>
      <c r="E3912" s="936">
        <v>1</v>
      </c>
      <c r="F3912" s="947">
        <v>43647</v>
      </c>
      <c r="G3912" s="923">
        <v>1485.0961212969503</v>
      </c>
      <c r="H3912" s="929">
        <v>8.3333333333333332E-3</v>
      </c>
      <c r="I3912" s="929">
        <v>0.4</v>
      </c>
      <c r="J3912" s="923">
        <v>891.05767277817017</v>
      </c>
      <c r="K3912" s="922">
        <v>1</v>
      </c>
      <c r="L3912" s="923">
        <v>891.05767277817017</v>
      </c>
      <c r="M3912" s="923">
        <f t="shared" si="60"/>
        <v>148.50961212969503</v>
      </c>
    </row>
    <row r="3913" spans="2:13" ht="75">
      <c r="B3913" s="921" t="s">
        <v>987</v>
      </c>
      <c r="C3913" s="921" t="s">
        <v>985</v>
      </c>
      <c r="D3913" s="922" t="s">
        <v>986</v>
      </c>
      <c r="E3913" s="936">
        <v>1</v>
      </c>
      <c r="F3913" s="947">
        <v>43647</v>
      </c>
      <c r="G3913" s="923">
        <v>2970.1922425939006</v>
      </c>
      <c r="H3913" s="929">
        <v>8.3333333333333332E-3</v>
      </c>
      <c r="I3913" s="929">
        <v>0.4</v>
      </c>
      <c r="J3913" s="923">
        <v>1782.1153455563403</v>
      </c>
      <c r="K3913" s="922">
        <v>1</v>
      </c>
      <c r="L3913" s="923">
        <v>1782.1153455563403</v>
      </c>
      <c r="M3913" s="923">
        <f t="shared" si="60"/>
        <v>297.01922425939006</v>
      </c>
    </row>
    <row r="3914" spans="2:13" ht="75">
      <c r="B3914" s="921" t="s">
        <v>987</v>
      </c>
      <c r="C3914" s="921" t="s">
        <v>985</v>
      </c>
      <c r="D3914" s="922" t="s">
        <v>986</v>
      </c>
      <c r="E3914" s="936">
        <v>1</v>
      </c>
      <c r="F3914" s="947">
        <v>43647</v>
      </c>
      <c r="G3914" s="923">
        <v>4455.2883638908506</v>
      </c>
      <c r="H3914" s="929">
        <v>8.3333333333333332E-3</v>
      </c>
      <c r="I3914" s="929">
        <v>0.4</v>
      </c>
      <c r="J3914" s="923">
        <v>2673.1730183345103</v>
      </c>
      <c r="K3914" s="922">
        <v>1</v>
      </c>
      <c r="L3914" s="923">
        <v>2673.1730183345103</v>
      </c>
      <c r="M3914" s="923">
        <f t="shared" si="60"/>
        <v>445.52883638908509</v>
      </c>
    </row>
    <row r="3915" spans="2:13" ht="75">
      <c r="B3915" s="921" t="s">
        <v>990</v>
      </c>
      <c r="C3915" s="921" t="s">
        <v>985</v>
      </c>
      <c r="D3915" s="922" t="s">
        <v>986</v>
      </c>
      <c r="E3915" s="936">
        <v>1</v>
      </c>
      <c r="F3915" s="947">
        <v>43647</v>
      </c>
      <c r="G3915" s="923">
        <v>12541.418110395553</v>
      </c>
      <c r="H3915" s="929">
        <v>8.3333333333333332E-3</v>
      </c>
      <c r="I3915" s="929">
        <v>0.4</v>
      </c>
      <c r="J3915" s="923">
        <v>7524.8508662373315</v>
      </c>
      <c r="K3915" s="922">
        <v>1</v>
      </c>
      <c r="L3915" s="923">
        <v>7524.8508662373315</v>
      </c>
      <c r="M3915" s="923">
        <f t="shared" ref="M3915:M3978" si="61">IF(L3915=0,"",IF(I3915=100%,0,(H3915*12)*(G3915*E3915*K3915)))</f>
        <v>1254.1418110395553</v>
      </c>
    </row>
    <row r="3916" spans="2:13" ht="75">
      <c r="B3916" s="921" t="s">
        <v>990</v>
      </c>
      <c r="C3916" s="921" t="s">
        <v>985</v>
      </c>
      <c r="D3916" s="922" t="s">
        <v>986</v>
      </c>
      <c r="E3916" s="936">
        <v>1</v>
      </c>
      <c r="F3916" s="947">
        <v>43647</v>
      </c>
      <c r="G3916" s="923">
        <v>12541.418110395553</v>
      </c>
      <c r="H3916" s="929">
        <v>8.3333333333333332E-3</v>
      </c>
      <c r="I3916" s="929">
        <v>0.4</v>
      </c>
      <c r="J3916" s="923">
        <v>7524.8508662373315</v>
      </c>
      <c r="K3916" s="922">
        <v>1</v>
      </c>
      <c r="L3916" s="923">
        <v>7524.8508662373315</v>
      </c>
      <c r="M3916" s="923">
        <f t="shared" si="61"/>
        <v>1254.1418110395553</v>
      </c>
    </row>
    <row r="3917" spans="2:13" ht="75">
      <c r="B3917" s="921" t="s">
        <v>990</v>
      </c>
      <c r="C3917" s="921" t="s">
        <v>985</v>
      </c>
      <c r="D3917" s="922" t="s">
        <v>986</v>
      </c>
      <c r="E3917" s="936">
        <v>1</v>
      </c>
      <c r="F3917" s="947">
        <v>43647</v>
      </c>
      <c r="G3917" s="923">
        <v>4180.4727034651842</v>
      </c>
      <c r="H3917" s="929">
        <v>8.3333333333333332E-3</v>
      </c>
      <c r="I3917" s="929">
        <v>0.4</v>
      </c>
      <c r="J3917" s="923">
        <v>2508.2836220791105</v>
      </c>
      <c r="K3917" s="922">
        <v>1</v>
      </c>
      <c r="L3917" s="923">
        <v>2508.2836220791105</v>
      </c>
      <c r="M3917" s="923">
        <f t="shared" si="61"/>
        <v>418.04727034651842</v>
      </c>
    </row>
    <row r="3918" spans="2:13" ht="75">
      <c r="B3918" s="921" t="s">
        <v>990</v>
      </c>
      <c r="C3918" s="921" t="s">
        <v>985</v>
      </c>
      <c r="D3918" s="922" t="s">
        <v>986</v>
      </c>
      <c r="E3918" s="936">
        <v>1</v>
      </c>
      <c r="F3918" s="947">
        <v>43647</v>
      </c>
      <c r="G3918" s="923">
        <v>4180.4727034651842</v>
      </c>
      <c r="H3918" s="929">
        <v>8.3333333333333332E-3</v>
      </c>
      <c r="I3918" s="929">
        <v>0.4</v>
      </c>
      <c r="J3918" s="923">
        <v>2508.2836220791105</v>
      </c>
      <c r="K3918" s="922">
        <v>1</v>
      </c>
      <c r="L3918" s="923">
        <v>2508.2836220791105</v>
      </c>
      <c r="M3918" s="923">
        <f t="shared" si="61"/>
        <v>418.04727034651842</v>
      </c>
    </row>
    <row r="3919" spans="2:13" ht="75">
      <c r="B3919" s="921" t="s">
        <v>988</v>
      </c>
      <c r="C3919" s="921" t="s">
        <v>985</v>
      </c>
      <c r="D3919" s="922" t="s">
        <v>986</v>
      </c>
      <c r="E3919" s="936">
        <v>1</v>
      </c>
      <c r="F3919" s="947">
        <v>43647</v>
      </c>
      <c r="G3919" s="923">
        <v>1439.3677757700505</v>
      </c>
      <c r="H3919" s="929">
        <v>8.3333333333333332E-3</v>
      </c>
      <c r="I3919" s="929">
        <v>0.4</v>
      </c>
      <c r="J3919" s="923">
        <v>863.62066546203027</v>
      </c>
      <c r="K3919" s="922">
        <v>1</v>
      </c>
      <c r="L3919" s="923">
        <v>863.62066546203027</v>
      </c>
      <c r="M3919" s="923">
        <f t="shared" si="61"/>
        <v>143.93677757700505</v>
      </c>
    </row>
    <row r="3920" spans="2:13" ht="75">
      <c r="B3920" s="921" t="s">
        <v>988</v>
      </c>
      <c r="C3920" s="921" t="s">
        <v>985</v>
      </c>
      <c r="D3920" s="922" t="s">
        <v>986</v>
      </c>
      <c r="E3920" s="936">
        <v>1</v>
      </c>
      <c r="F3920" s="947">
        <v>43647</v>
      </c>
      <c r="G3920" s="923">
        <v>1999.1219107917366</v>
      </c>
      <c r="H3920" s="929">
        <v>8.3333333333333332E-3</v>
      </c>
      <c r="I3920" s="929">
        <v>0.4</v>
      </c>
      <c r="J3920" s="923">
        <v>1199.4731464750419</v>
      </c>
      <c r="K3920" s="922">
        <v>1</v>
      </c>
      <c r="L3920" s="923">
        <v>1199.4731464750419</v>
      </c>
      <c r="M3920" s="923">
        <f t="shared" si="61"/>
        <v>199.91219107917368</v>
      </c>
    </row>
    <row r="3921" spans="2:13" ht="75">
      <c r="B3921" s="921" t="s">
        <v>988</v>
      </c>
      <c r="C3921" s="921" t="s">
        <v>985</v>
      </c>
      <c r="D3921" s="922" t="s">
        <v>986</v>
      </c>
      <c r="E3921" s="936">
        <v>1</v>
      </c>
      <c r="F3921" s="947">
        <v>43647</v>
      </c>
      <c r="G3921" s="923">
        <v>959.5785171800336</v>
      </c>
      <c r="H3921" s="929">
        <v>8.3333333333333332E-3</v>
      </c>
      <c r="I3921" s="929">
        <v>0.4</v>
      </c>
      <c r="J3921" s="923">
        <v>575.74711030802018</v>
      </c>
      <c r="K3921" s="922">
        <v>1</v>
      </c>
      <c r="L3921" s="923">
        <v>575.74711030802018</v>
      </c>
      <c r="M3921" s="923">
        <f t="shared" si="61"/>
        <v>95.957851718003369</v>
      </c>
    </row>
    <row r="3922" spans="2:13" ht="75">
      <c r="B3922" s="921" t="s">
        <v>988</v>
      </c>
      <c r="C3922" s="921" t="s">
        <v>985</v>
      </c>
      <c r="D3922" s="922" t="s">
        <v>986</v>
      </c>
      <c r="E3922" s="936">
        <v>1</v>
      </c>
      <c r="F3922" s="947">
        <v>43647</v>
      </c>
      <c r="G3922" s="923">
        <v>719.68388788502523</v>
      </c>
      <c r="H3922" s="929">
        <v>8.3333333333333332E-3</v>
      </c>
      <c r="I3922" s="929">
        <v>0.4</v>
      </c>
      <c r="J3922" s="923">
        <v>431.81033273101514</v>
      </c>
      <c r="K3922" s="922">
        <v>1</v>
      </c>
      <c r="L3922" s="923">
        <v>431.81033273101514</v>
      </c>
      <c r="M3922" s="923">
        <f t="shared" si="61"/>
        <v>71.968388788502523</v>
      </c>
    </row>
    <row r="3923" spans="2:13" ht="75">
      <c r="B3923" s="921" t="s">
        <v>988</v>
      </c>
      <c r="C3923" s="921" t="s">
        <v>985</v>
      </c>
      <c r="D3923" s="922" t="s">
        <v>986</v>
      </c>
      <c r="E3923" s="936">
        <v>1</v>
      </c>
      <c r="F3923" s="947">
        <v>43647</v>
      </c>
      <c r="G3923" s="923">
        <v>879.61364074836411</v>
      </c>
      <c r="H3923" s="929">
        <v>8.3333333333333332E-3</v>
      </c>
      <c r="I3923" s="929">
        <v>0.4</v>
      </c>
      <c r="J3923" s="923">
        <v>527.76818444901846</v>
      </c>
      <c r="K3923" s="922">
        <v>1</v>
      </c>
      <c r="L3923" s="923">
        <v>527.76818444901846</v>
      </c>
      <c r="M3923" s="923">
        <f t="shared" si="61"/>
        <v>87.961364074836411</v>
      </c>
    </row>
    <row r="3924" spans="2:13" ht="75">
      <c r="B3924" s="921" t="s">
        <v>988</v>
      </c>
      <c r="C3924" s="921" t="s">
        <v>985</v>
      </c>
      <c r="D3924" s="922" t="s">
        <v>986</v>
      </c>
      <c r="E3924" s="936">
        <v>1</v>
      </c>
      <c r="F3924" s="947">
        <v>43647</v>
      </c>
      <c r="G3924" s="923">
        <v>1279.4380229067115</v>
      </c>
      <c r="H3924" s="929">
        <v>8.3333333333333332E-3</v>
      </c>
      <c r="I3924" s="929">
        <v>0.4</v>
      </c>
      <c r="J3924" s="923">
        <v>767.66281374402683</v>
      </c>
      <c r="K3924" s="922">
        <v>1</v>
      </c>
      <c r="L3924" s="923">
        <v>767.66281374402683</v>
      </c>
      <c r="M3924" s="923">
        <f t="shared" si="61"/>
        <v>127.94380229067116</v>
      </c>
    </row>
    <row r="3925" spans="2:13" ht="75">
      <c r="B3925" s="921" t="s">
        <v>988</v>
      </c>
      <c r="C3925" s="921" t="s">
        <v>985</v>
      </c>
      <c r="D3925" s="922" t="s">
        <v>986</v>
      </c>
      <c r="E3925" s="936">
        <v>1</v>
      </c>
      <c r="F3925" s="947">
        <v>43647</v>
      </c>
      <c r="G3925" s="923">
        <v>2239.016540086745</v>
      </c>
      <c r="H3925" s="929">
        <v>8.3333333333333332E-3</v>
      </c>
      <c r="I3925" s="929">
        <v>0.4</v>
      </c>
      <c r="J3925" s="923">
        <v>1343.4099240520468</v>
      </c>
      <c r="K3925" s="922">
        <v>1</v>
      </c>
      <c r="L3925" s="923">
        <v>1343.4099240520468</v>
      </c>
      <c r="M3925" s="923">
        <f t="shared" si="61"/>
        <v>223.90165400867451</v>
      </c>
    </row>
    <row r="3926" spans="2:13" ht="75">
      <c r="B3926" s="921" t="s">
        <v>987</v>
      </c>
      <c r="C3926" s="921" t="s">
        <v>985</v>
      </c>
      <c r="D3926" s="922" t="s">
        <v>986</v>
      </c>
      <c r="E3926" s="936">
        <v>1</v>
      </c>
      <c r="F3926" s="947">
        <v>43647</v>
      </c>
      <c r="G3926" s="923">
        <v>1485.0961212969503</v>
      </c>
      <c r="H3926" s="929">
        <v>8.3333333333333332E-3</v>
      </c>
      <c r="I3926" s="929">
        <v>0.4</v>
      </c>
      <c r="J3926" s="923">
        <v>891.05767277817017</v>
      </c>
      <c r="K3926" s="922">
        <v>1</v>
      </c>
      <c r="L3926" s="923">
        <v>891.05767277817017</v>
      </c>
      <c r="M3926" s="923">
        <f t="shared" si="61"/>
        <v>148.50961212969503</v>
      </c>
    </row>
    <row r="3927" spans="2:13" ht="75">
      <c r="B3927" s="921" t="s">
        <v>987</v>
      </c>
      <c r="C3927" s="921" t="s">
        <v>985</v>
      </c>
      <c r="D3927" s="922" t="s">
        <v>986</v>
      </c>
      <c r="E3927" s="936">
        <v>1</v>
      </c>
      <c r="F3927" s="947">
        <v>43647</v>
      </c>
      <c r="G3927" s="923">
        <v>1485.0961212969503</v>
      </c>
      <c r="H3927" s="929">
        <v>8.3333333333333332E-3</v>
      </c>
      <c r="I3927" s="929">
        <v>0.4</v>
      </c>
      <c r="J3927" s="923">
        <v>891.05767277817017</v>
      </c>
      <c r="K3927" s="922">
        <v>1</v>
      </c>
      <c r="L3927" s="923">
        <v>891.05767277817017</v>
      </c>
      <c r="M3927" s="923">
        <f t="shared" si="61"/>
        <v>148.50961212969503</v>
      </c>
    </row>
    <row r="3928" spans="2:13" ht="75">
      <c r="B3928" s="921" t="s">
        <v>988</v>
      </c>
      <c r="C3928" s="921" t="s">
        <v>985</v>
      </c>
      <c r="D3928" s="922" t="s">
        <v>986</v>
      </c>
      <c r="E3928" s="936">
        <v>1</v>
      </c>
      <c r="F3928" s="947">
        <v>43647</v>
      </c>
      <c r="G3928" s="923">
        <v>79.964876431669467</v>
      </c>
      <c r="H3928" s="929">
        <v>8.3333333333333332E-3</v>
      </c>
      <c r="I3928" s="929">
        <v>0.4</v>
      </c>
      <c r="J3928" s="923">
        <v>47.978925859001677</v>
      </c>
      <c r="K3928" s="922">
        <v>1</v>
      </c>
      <c r="L3928" s="923">
        <v>47.978925859001677</v>
      </c>
      <c r="M3928" s="923">
        <f t="shared" si="61"/>
        <v>7.9964876431669474</v>
      </c>
    </row>
    <row r="3929" spans="2:13" ht="75">
      <c r="B3929" s="921" t="s">
        <v>988</v>
      </c>
      <c r="C3929" s="921" t="s">
        <v>985</v>
      </c>
      <c r="D3929" s="922" t="s">
        <v>986</v>
      </c>
      <c r="E3929" s="936">
        <v>1</v>
      </c>
      <c r="F3929" s="947">
        <v>43647</v>
      </c>
      <c r="G3929" s="923">
        <v>639.71901145335573</v>
      </c>
      <c r="H3929" s="929">
        <v>8.3333333333333332E-3</v>
      </c>
      <c r="I3929" s="929">
        <v>0.4</v>
      </c>
      <c r="J3929" s="923">
        <v>383.83140687201342</v>
      </c>
      <c r="K3929" s="922">
        <v>1</v>
      </c>
      <c r="L3929" s="923">
        <v>383.83140687201342</v>
      </c>
      <c r="M3929" s="923">
        <f t="shared" si="61"/>
        <v>63.971901145335579</v>
      </c>
    </row>
    <row r="3930" spans="2:13" ht="75">
      <c r="B3930" s="921" t="s">
        <v>988</v>
      </c>
      <c r="C3930" s="921" t="s">
        <v>985</v>
      </c>
      <c r="D3930" s="922" t="s">
        <v>986</v>
      </c>
      <c r="E3930" s="936">
        <v>1</v>
      </c>
      <c r="F3930" s="947">
        <v>43647</v>
      </c>
      <c r="G3930" s="923">
        <v>3118.6301808351091</v>
      </c>
      <c r="H3930" s="929">
        <v>8.3333333333333332E-3</v>
      </c>
      <c r="I3930" s="929">
        <v>0.4</v>
      </c>
      <c r="J3930" s="923">
        <v>1871.1781085010653</v>
      </c>
      <c r="K3930" s="922">
        <v>1</v>
      </c>
      <c r="L3930" s="923">
        <v>1871.1781085010653</v>
      </c>
      <c r="M3930" s="923">
        <f t="shared" si="61"/>
        <v>311.86301808351095</v>
      </c>
    </row>
    <row r="3931" spans="2:13" ht="75">
      <c r="B3931" s="921" t="s">
        <v>988</v>
      </c>
      <c r="C3931" s="921" t="s">
        <v>985</v>
      </c>
      <c r="D3931" s="922" t="s">
        <v>986</v>
      </c>
      <c r="E3931" s="936">
        <v>1</v>
      </c>
      <c r="F3931" s="947">
        <v>43647</v>
      </c>
      <c r="G3931" s="923">
        <v>2798.7706751084315</v>
      </c>
      <c r="H3931" s="929">
        <v>8.3333333333333332E-3</v>
      </c>
      <c r="I3931" s="929">
        <v>0.4</v>
      </c>
      <c r="J3931" s="923">
        <v>1679.2624050650588</v>
      </c>
      <c r="K3931" s="922">
        <v>1</v>
      </c>
      <c r="L3931" s="923">
        <v>1679.2624050650588</v>
      </c>
      <c r="M3931" s="923">
        <f t="shared" si="61"/>
        <v>279.87706751084318</v>
      </c>
    </row>
    <row r="3932" spans="2:13" ht="75">
      <c r="B3932" s="921" t="s">
        <v>988</v>
      </c>
      <c r="C3932" s="921" t="s">
        <v>985</v>
      </c>
      <c r="D3932" s="922" t="s">
        <v>986</v>
      </c>
      <c r="E3932" s="936">
        <v>1</v>
      </c>
      <c r="F3932" s="947">
        <v>43647</v>
      </c>
      <c r="G3932" s="923">
        <v>1999.1219107917366</v>
      </c>
      <c r="H3932" s="929">
        <v>8.3333333333333332E-3</v>
      </c>
      <c r="I3932" s="929">
        <v>0.4</v>
      </c>
      <c r="J3932" s="923">
        <v>1199.4731464750419</v>
      </c>
      <c r="K3932" s="922">
        <v>1</v>
      </c>
      <c r="L3932" s="923">
        <v>1199.4731464750419</v>
      </c>
      <c r="M3932" s="923">
        <f t="shared" si="61"/>
        <v>199.91219107917368</v>
      </c>
    </row>
    <row r="3933" spans="2:13" ht="75">
      <c r="B3933" s="921" t="s">
        <v>988</v>
      </c>
      <c r="C3933" s="921" t="s">
        <v>985</v>
      </c>
      <c r="D3933" s="922" t="s">
        <v>986</v>
      </c>
      <c r="E3933" s="936">
        <v>1</v>
      </c>
      <c r="F3933" s="947">
        <v>43647</v>
      </c>
      <c r="G3933" s="923">
        <v>4158.1735744468124</v>
      </c>
      <c r="H3933" s="929">
        <v>8.3333333333333332E-3</v>
      </c>
      <c r="I3933" s="929">
        <v>0.4</v>
      </c>
      <c r="J3933" s="923">
        <v>2494.9041446680876</v>
      </c>
      <c r="K3933" s="922">
        <v>1</v>
      </c>
      <c r="L3933" s="923">
        <v>2494.9041446680876</v>
      </c>
      <c r="M3933" s="923">
        <f t="shared" si="61"/>
        <v>415.81735744468125</v>
      </c>
    </row>
    <row r="3934" spans="2:13" ht="75">
      <c r="B3934" s="921" t="s">
        <v>988</v>
      </c>
      <c r="C3934" s="921" t="s">
        <v>985</v>
      </c>
      <c r="D3934" s="922" t="s">
        <v>986</v>
      </c>
      <c r="E3934" s="936">
        <v>1</v>
      </c>
      <c r="F3934" s="947">
        <v>43647</v>
      </c>
      <c r="G3934" s="923">
        <v>2159.0516636550756</v>
      </c>
      <c r="H3934" s="929">
        <v>8.3333333333333332E-3</v>
      </c>
      <c r="I3934" s="929">
        <v>0.4</v>
      </c>
      <c r="J3934" s="923">
        <v>1295.4309981930453</v>
      </c>
      <c r="K3934" s="922">
        <v>1</v>
      </c>
      <c r="L3934" s="923">
        <v>1295.4309981930453</v>
      </c>
      <c r="M3934" s="923">
        <f t="shared" si="61"/>
        <v>215.90516636550757</v>
      </c>
    </row>
    <row r="3935" spans="2:13" ht="75">
      <c r="B3935" s="921" t="s">
        <v>988</v>
      </c>
      <c r="C3935" s="921" t="s">
        <v>985</v>
      </c>
      <c r="D3935" s="922" t="s">
        <v>986</v>
      </c>
      <c r="E3935" s="936">
        <v>1</v>
      </c>
      <c r="F3935" s="947">
        <v>43647</v>
      </c>
      <c r="G3935" s="923">
        <v>1279.4380229067115</v>
      </c>
      <c r="H3935" s="929">
        <v>8.3333333333333332E-3</v>
      </c>
      <c r="I3935" s="929">
        <v>0.4</v>
      </c>
      <c r="J3935" s="923">
        <v>767.66281374402683</v>
      </c>
      <c r="K3935" s="922">
        <v>1</v>
      </c>
      <c r="L3935" s="923">
        <v>767.66281374402683</v>
      </c>
      <c r="M3935" s="923">
        <f t="shared" si="61"/>
        <v>127.94380229067116</v>
      </c>
    </row>
    <row r="3936" spans="2:13" ht="75">
      <c r="B3936" s="921" t="s">
        <v>988</v>
      </c>
      <c r="C3936" s="921" t="s">
        <v>985</v>
      </c>
      <c r="D3936" s="922" t="s">
        <v>986</v>
      </c>
      <c r="E3936" s="936">
        <v>1</v>
      </c>
      <c r="F3936" s="947">
        <v>43647</v>
      </c>
      <c r="G3936" s="923">
        <v>1679.2624050650588</v>
      </c>
      <c r="H3936" s="929">
        <v>8.3333333333333332E-3</v>
      </c>
      <c r="I3936" s="929">
        <v>0.4</v>
      </c>
      <c r="J3936" s="923">
        <v>1007.5574430390352</v>
      </c>
      <c r="K3936" s="922">
        <v>1</v>
      </c>
      <c r="L3936" s="923">
        <v>1007.5574430390352</v>
      </c>
      <c r="M3936" s="923">
        <f t="shared" si="61"/>
        <v>167.92624050650591</v>
      </c>
    </row>
    <row r="3937" spans="2:13" ht="75">
      <c r="B3937" s="921" t="s">
        <v>987</v>
      </c>
      <c r="C3937" s="921" t="s">
        <v>985</v>
      </c>
      <c r="D3937" s="922" t="s">
        <v>986</v>
      </c>
      <c r="E3937" s="936">
        <v>1</v>
      </c>
      <c r="F3937" s="947">
        <v>43647</v>
      </c>
      <c r="G3937" s="923">
        <v>2970.1922425939006</v>
      </c>
      <c r="H3937" s="929">
        <v>8.3333333333333332E-3</v>
      </c>
      <c r="I3937" s="929">
        <v>0.4</v>
      </c>
      <c r="J3937" s="923">
        <v>1782.1153455563403</v>
      </c>
      <c r="K3937" s="922">
        <v>1</v>
      </c>
      <c r="L3937" s="923">
        <v>1782.1153455563403</v>
      </c>
      <c r="M3937" s="923">
        <f t="shared" si="61"/>
        <v>297.01922425939006</v>
      </c>
    </row>
    <row r="3938" spans="2:13" ht="75">
      <c r="B3938" s="921" t="s">
        <v>988</v>
      </c>
      <c r="C3938" s="921" t="s">
        <v>985</v>
      </c>
      <c r="D3938" s="922" t="s">
        <v>986</v>
      </c>
      <c r="E3938" s="936">
        <v>1</v>
      </c>
      <c r="F3938" s="947">
        <v>43647</v>
      </c>
      <c r="G3938" s="923">
        <v>159.92975286333893</v>
      </c>
      <c r="H3938" s="929">
        <v>8.3333333333333332E-3</v>
      </c>
      <c r="I3938" s="929">
        <v>0.4</v>
      </c>
      <c r="J3938" s="923">
        <v>95.957851718003354</v>
      </c>
      <c r="K3938" s="922">
        <v>1</v>
      </c>
      <c r="L3938" s="923">
        <v>95.957851718003354</v>
      </c>
      <c r="M3938" s="923">
        <f t="shared" si="61"/>
        <v>15.992975286333895</v>
      </c>
    </row>
    <row r="3939" spans="2:13" ht="75">
      <c r="B3939" s="921" t="s">
        <v>988</v>
      </c>
      <c r="C3939" s="921" t="s">
        <v>985</v>
      </c>
      <c r="D3939" s="922" t="s">
        <v>986</v>
      </c>
      <c r="E3939" s="936">
        <v>1</v>
      </c>
      <c r="F3939" s="947">
        <v>43647</v>
      </c>
      <c r="G3939" s="923">
        <v>159.92975286333893</v>
      </c>
      <c r="H3939" s="929">
        <v>8.3333333333333332E-3</v>
      </c>
      <c r="I3939" s="929">
        <v>0.4</v>
      </c>
      <c r="J3939" s="923">
        <v>95.957851718003354</v>
      </c>
      <c r="K3939" s="922">
        <v>1</v>
      </c>
      <c r="L3939" s="923">
        <v>95.957851718003354</v>
      </c>
      <c r="M3939" s="923">
        <f t="shared" si="61"/>
        <v>15.992975286333895</v>
      </c>
    </row>
    <row r="3940" spans="2:13" ht="75">
      <c r="B3940" s="921" t="s">
        <v>988</v>
      </c>
      <c r="C3940" s="921" t="s">
        <v>985</v>
      </c>
      <c r="D3940" s="922" t="s">
        <v>986</v>
      </c>
      <c r="E3940" s="936">
        <v>1</v>
      </c>
      <c r="F3940" s="947">
        <v>43647</v>
      </c>
      <c r="G3940" s="923">
        <v>159.92975286333893</v>
      </c>
      <c r="H3940" s="929">
        <v>8.3333333333333332E-3</v>
      </c>
      <c r="I3940" s="929">
        <v>0.4</v>
      </c>
      <c r="J3940" s="923">
        <v>95.957851718003354</v>
      </c>
      <c r="K3940" s="922">
        <v>1</v>
      </c>
      <c r="L3940" s="923">
        <v>95.957851718003354</v>
      </c>
      <c r="M3940" s="923">
        <f t="shared" si="61"/>
        <v>15.992975286333895</v>
      </c>
    </row>
    <row r="3941" spans="2:13" ht="75">
      <c r="B3941" s="921" t="s">
        <v>988</v>
      </c>
      <c r="C3941" s="921" t="s">
        <v>985</v>
      </c>
      <c r="D3941" s="922" t="s">
        <v>986</v>
      </c>
      <c r="E3941" s="936">
        <v>1</v>
      </c>
      <c r="F3941" s="947">
        <v>43647</v>
      </c>
      <c r="G3941" s="923">
        <v>239.8946292950084</v>
      </c>
      <c r="H3941" s="929">
        <v>8.3333333333333332E-3</v>
      </c>
      <c r="I3941" s="929">
        <v>0.4</v>
      </c>
      <c r="J3941" s="923">
        <v>143.93677757700505</v>
      </c>
      <c r="K3941" s="922">
        <v>1</v>
      </c>
      <c r="L3941" s="923">
        <v>143.93677757700505</v>
      </c>
      <c r="M3941" s="923">
        <f t="shared" si="61"/>
        <v>23.989462929500842</v>
      </c>
    </row>
    <row r="3942" spans="2:13" ht="75">
      <c r="B3942" s="921" t="s">
        <v>984</v>
      </c>
      <c r="C3942" s="921" t="s">
        <v>985</v>
      </c>
      <c r="D3942" s="922" t="s">
        <v>986</v>
      </c>
      <c r="E3942" s="936">
        <v>1</v>
      </c>
      <c r="F3942" s="947">
        <v>43647</v>
      </c>
      <c r="G3942" s="923">
        <v>2283.0174652638598</v>
      </c>
      <c r="H3942" s="929">
        <v>8.3333333333333332E-3</v>
      </c>
      <c r="I3942" s="929">
        <v>0.4</v>
      </c>
      <c r="J3942" s="923">
        <v>1369.810479158316</v>
      </c>
      <c r="K3942" s="922">
        <v>1</v>
      </c>
      <c r="L3942" s="923">
        <v>1369.810479158316</v>
      </c>
      <c r="M3942" s="923">
        <f t="shared" si="61"/>
        <v>228.30174652638598</v>
      </c>
    </row>
    <row r="3943" spans="2:13" ht="75">
      <c r="B3943" s="921" t="s">
        <v>984</v>
      </c>
      <c r="C3943" s="921" t="s">
        <v>985</v>
      </c>
      <c r="D3943" s="922" t="s">
        <v>986</v>
      </c>
      <c r="E3943" s="936">
        <v>1</v>
      </c>
      <c r="F3943" s="947">
        <v>43647</v>
      </c>
      <c r="G3943" s="923">
        <v>456.60349305277197</v>
      </c>
      <c r="H3943" s="929">
        <v>8.3333333333333332E-3</v>
      </c>
      <c r="I3943" s="929">
        <v>0.4</v>
      </c>
      <c r="J3943" s="923">
        <v>273.96209583166319</v>
      </c>
      <c r="K3943" s="922">
        <v>1</v>
      </c>
      <c r="L3943" s="923">
        <v>273.96209583166319</v>
      </c>
      <c r="M3943" s="923">
        <f t="shared" si="61"/>
        <v>45.660349305277201</v>
      </c>
    </row>
    <row r="3944" spans="2:13" ht="75">
      <c r="B3944" s="921" t="s">
        <v>984</v>
      </c>
      <c r="C3944" s="921" t="s">
        <v>985</v>
      </c>
      <c r="D3944" s="922" t="s">
        <v>986</v>
      </c>
      <c r="E3944" s="936">
        <v>1</v>
      </c>
      <c r="F3944" s="947">
        <v>43647</v>
      </c>
      <c r="G3944" s="923">
        <v>913.20698610554393</v>
      </c>
      <c r="H3944" s="929">
        <v>8.3333333333333332E-3</v>
      </c>
      <c r="I3944" s="929">
        <v>0.4</v>
      </c>
      <c r="J3944" s="923">
        <v>547.92419166332638</v>
      </c>
      <c r="K3944" s="922">
        <v>1</v>
      </c>
      <c r="L3944" s="923">
        <v>547.92419166332638</v>
      </c>
      <c r="M3944" s="923">
        <f t="shared" si="61"/>
        <v>91.320698610554402</v>
      </c>
    </row>
    <row r="3945" spans="2:13" ht="75">
      <c r="B3945" s="921" t="s">
        <v>984</v>
      </c>
      <c r="C3945" s="921" t="s">
        <v>985</v>
      </c>
      <c r="D3945" s="922" t="s">
        <v>986</v>
      </c>
      <c r="E3945" s="936">
        <v>1</v>
      </c>
      <c r="F3945" s="947">
        <v>43647</v>
      </c>
      <c r="G3945" s="923">
        <v>4109.4314374749474</v>
      </c>
      <c r="H3945" s="929">
        <v>8.3333333333333332E-3</v>
      </c>
      <c r="I3945" s="929">
        <v>0.4</v>
      </c>
      <c r="J3945" s="923">
        <v>2465.6588624849683</v>
      </c>
      <c r="K3945" s="922">
        <v>1</v>
      </c>
      <c r="L3945" s="923">
        <v>2465.6588624849683</v>
      </c>
      <c r="M3945" s="923">
        <f t="shared" si="61"/>
        <v>410.94314374749479</v>
      </c>
    </row>
    <row r="3946" spans="2:13" ht="75">
      <c r="B3946" s="921" t="s">
        <v>987</v>
      </c>
      <c r="C3946" s="921" t="s">
        <v>985</v>
      </c>
      <c r="D3946" s="922" t="s">
        <v>986</v>
      </c>
      <c r="E3946" s="936">
        <v>1</v>
      </c>
      <c r="F3946" s="947">
        <v>43647</v>
      </c>
      <c r="G3946" s="923">
        <v>2970.1922425939006</v>
      </c>
      <c r="H3946" s="929">
        <v>8.3333333333333332E-3</v>
      </c>
      <c r="I3946" s="929">
        <v>0.4</v>
      </c>
      <c r="J3946" s="923">
        <v>1782.1153455563403</v>
      </c>
      <c r="K3946" s="922">
        <v>1</v>
      </c>
      <c r="L3946" s="923">
        <v>1782.1153455563403</v>
      </c>
      <c r="M3946" s="923">
        <f t="shared" si="61"/>
        <v>297.01922425939006</v>
      </c>
    </row>
    <row r="3947" spans="2:13" ht="75">
      <c r="B3947" s="921" t="s">
        <v>987</v>
      </c>
      <c r="C3947" s="921" t="s">
        <v>985</v>
      </c>
      <c r="D3947" s="922" t="s">
        <v>986</v>
      </c>
      <c r="E3947" s="936">
        <v>1</v>
      </c>
      <c r="F3947" s="947">
        <v>43647</v>
      </c>
      <c r="G3947" s="923">
        <v>4455.2883638908506</v>
      </c>
      <c r="H3947" s="929">
        <v>8.3333333333333332E-3</v>
      </c>
      <c r="I3947" s="929">
        <v>0.4</v>
      </c>
      <c r="J3947" s="923">
        <v>2673.1730183345103</v>
      </c>
      <c r="K3947" s="922">
        <v>1</v>
      </c>
      <c r="L3947" s="923">
        <v>2673.1730183345103</v>
      </c>
      <c r="M3947" s="923">
        <f t="shared" si="61"/>
        <v>445.52883638908509</v>
      </c>
    </row>
    <row r="3948" spans="2:13" ht="75">
      <c r="B3948" s="921" t="s">
        <v>987</v>
      </c>
      <c r="C3948" s="921" t="s">
        <v>985</v>
      </c>
      <c r="D3948" s="922" t="s">
        <v>986</v>
      </c>
      <c r="E3948" s="936">
        <v>1</v>
      </c>
      <c r="F3948" s="947">
        <v>43647</v>
      </c>
      <c r="G3948" s="923">
        <v>23761.537940751205</v>
      </c>
      <c r="H3948" s="929">
        <v>8.3333333333333332E-3</v>
      </c>
      <c r="I3948" s="929">
        <v>0.4</v>
      </c>
      <c r="J3948" s="923">
        <v>14256.922764450723</v>
      </c>
      <c r="K3948" s="922">
        <v>1</v>
      </c>
      <c r="L3948" s="923">
        <v>14256.922764450723</v>
      </c>
      <c r="M3948" s="923">
        <f t="shared" si="61"/>
        <v>2376.1537940751205</v>
      </c>
    </row>
    <row r="3949" spans="2:13" ht="75">
      <c r="B3949" s="921" t="s">
        <v>987</v>
      </c>
      <c r="C3949" s="921" t="s">
        <v>985</v>
      </c>
      <c r="D3949" s="922" t="s">
        <v>986</v>
      </c>
      <c r="E3949" s="936">
        <v>1</v>
      </c>
      <c r="F3949" s="947">
        <v>43647</v>
      </c>
      <c r="G3949" s="923">
        <v>10395.672849078652</v>
      </c>
      <c r="H3949" s="929">
        <v>8.3333333333333332E-3</v>
      </c>
      <c r="I3949" s="929">
        <v>0.4</v>
      </c>
      <c r="J3949" s="923">
        <v>6237.4037094471905</v>
      </c>
      <c r="K3949" s="922">
        <v>1</v>
      </c>
      <c r="L3949" s="923">
        <v>6237.4037094471905</v>
      </c>
      <c r="M3949" s="923">
        <f t="shared" si="61"/>
        <v>1039.5672849078653</v>
      </c>
    </row>
    <row r="3950" spans="2:13" ht="75">
      <c r="B3950" s="921" t="s">
        <v>987</v>
      </c>
      <c r="C3950" s="921" t="s">
        <v>985</v>
      </c>
      <c r="D3950" s="922" t="s">
        <v>986</v>
      </c>
      <c r="E3950" s="936">
        <v>1</v>
      </c>
      <c r="F3950" s="947">
        <v>43647</v>
      </c>
      <c r="G3950" s="923">
        <v>10395.672849078652</v>
      </c>
      <c r="H3950" s="929">
        <v>8.3333333333333332E-3</v>
      </c>
      <c r="I3950" s="929">
        <v>0.4</v>
      </c>
      <c r="J3950" s="923">
        <v>6237.4037094471905</v>
      </c>
      <c r="K3950" s="922">
        <v>1</v>
      </c>
      <c r="L3950" s="923">
        <v>6237.4037094471905</v>
      </c>
      <c r="M3950" s="923">
        <f t="shared" si="61"/>
        <v>1039.5672849078653</v>
      </c>
    </row>
    <row r="3951" spans="2:13" ht="75">
      <c r="B3951" s="921" t="s">
        <v>987</v>
      </c>
      <c r="C3951" s="921" t="s">
        <v>985</v>
      </c>
      <c r="D3951" s="922" t="s">
        <v>986</v>
      </c>
      <c r="E3951" s="936">
        <v>1</v>
      </c>
      <c r="F3951" s="947">
        <v>43647</v>
      </c>
      <c r="G3951" s="923">
        <v>16336.057334266454</v>
      </c>
      <c r="H3951" s="929">
        <v>8.3333333333333332E-3</v>
      </c>
      <c r="I3951" s="929">
        <v>0.4</v>
      </c>
      <c r="J3951" s="923">
        <v>9801.634400559873</v>
      </c>
      <c r="K3951" s="922">
        <v>1</v>
      </c>
      <c r="L3951" s="923">
        <v>9801.634400559873</v>
      </c>
      <c r="M3951" s="923">
        <f t="shared" si="61"/>
        <v>1633.6057334266454</v>
      </c>
    </row>
    <row r="3952" spans="2:13" ht="75">
      <c r="B3952" s="921" t="s">
        <v>987</v>
      </c>
      <c r="C3952" s="921" t="s">
        <v>985</v>
      </c>
      <c r="D3952" s="922" t="s">
        <v>986</v>
      </c>
      <c r="E3952" s="936">
        <v>1</v>
      </c>
      <c r="F3952" s="947">
        <v>43647</v>
      </c>
      <c r="G3952" s="923">
        <v>11880.768970375602</v>
      </c>
      <c r="H3952" s="929">
        <v>8.3333333333333332E-3</v>
      </c>
      <c r="I3952" s="929">
        <v>0.4</v>
      </c>
      <c r="J3952" s="923">
        <v>7128.4613822253614</v>
      </c>
      <c r="K3952" s="922">
        <v>1</v>
      </c>
      <c r="L3952" s="923">
        <v>7128.4613822253614</v>
      </c>
      <c r="M3952" s="923">
        <f t="shared" si="61"/>
        <v>1188.0768970375602</v>
      </c>
    </row>
    <row r="3953" spans="2:13" ht="75">
      <c r="B3953" s="921" t="s">
        <v>987</v>
      </c>
      <c r="C3953" s="921" t="s">
        <v>985</v>
      </c>
      <c r="D3953" s="922" t="s">
        <v>986</v>
      </c>
      <c r="E3953" s="936">
        <v>1</v>
      </c>
      <c r="F3953" s="947">
        <v>43647</v>
      </c>
      <c r="G3953" s="923">
        <v>7425.4806064847517</v>
      </c>
      <c r="H3953" s="929">
        <v>8.3333333333333332E-3</v>
      </c>
      <c r="I3953" s="929">
        <v>0.4</v>
      </c>
      <c r="J3953" s="923">
        <v>4455.2883638908506</v>
      </c>
      <c r="K3953" s="922">
        <v>1</v>
      </c>
      <c r="L3953" s="923">
        <v>4455.2883638908506</v>
      </c>
      <c r="M3953" s="923">
        <f t="shared" si="61"/>
        <v>742.54806064847526</v>
      </c>
    </row>
    <row r="3954" spans="2:13" ht="75">
      <c r="B3954" s="921" t="s">
        <v>995</v>
      </c>
      <c r="C3954" s="921" t="s">
        <v>985</v>
      </c>
      <c r="D3954" s="922" t="s">
        <v>986</v>
      </c>
      <c r="E3954" s="936">
        <v>1</v>
      </c>
      <c r="F3954" s="947">
        <v>43647</v>
      </c>
      <c r="G3954" s="923">
        <v>1329.0174638493293</v>
      </c>
      <c r="H3954" s="929">
        <v>8.3333333333333332E-3</v>
      </c>
      <c r="I3954" s="929">
        <v>0.4</v>
      </c>
      <c r="J3954" s="923">
        <v>797.41047830959758</v>
      </c>
      <c r="K3954" s="922">
        <v>1</v>
      </c>
      <c r="L3954" s="923">
        <v>797.41047830959758</v>
      </c>
      <c r="M3954" s="923">
        <f t="shared" si="61"/>
        <v>132.90174638493292</v>
      </c>
    </row>
    <row r="3955" spans="2:13" ht="75">
      <c r="B3955" s="921" t="s">
        <v>989</v>
      </c>
      <c r="C3955" s="921" t="s">
        <v>985</v>
      </c>
      <c r="D3955" s="922" t="s">
        <v>986</v>
      </c>
      <c r="E3955" s="936">
        <v>1</v>
      </c>
      <c r="F3955" s="947">
        <v>43647</v>
      </c>
      <c r="G3955" s="923">
        <v>2559.1030101491242</v>
      </c>
      <c r="H3955" s="929">
        <v>8.3333333333333332E-3</v>
      </c>
      <c r="I3955" s="929">
        <v>0.4</v>
      </c>
      <c r="J3955" s="923">
        <v>1535.4618060894745</v>
      </c>
      <c r="K3955" s="922">
        <v>1</v>
      </c>
      <c r="L3955" s="923">
        <v>1535.4618060894745</v>
      </c>
      <c r="M3955" s="923">
        <f t="shared" si="61"/>
        <v>255.91030101491242</v>
      </c>
    </row>
    <row r="3956" spans="2:13" ht="75">
      <c r="B3956" s="921" t="s">
        <v>989</v>
      </c>
      <c r="C3956" s="921" t="s">
        <v>985</v>
      </c>
      <c r="D3956" s="922" t="s">
        <v>986</v>
      </c>
      <c r="E3956" s="936">
        <v>1</v>
      </c>
      <c r="F3956" s="947">
        <v>43647</v>
      </c>
      <c r="G3956" s="923">
        <v>10236.412040596497</v>
      </c>
      <c r="H3956" s="929">
        <v>8.3333333333333332E-3</v>
      </c>
      <c r="I3956" s="929">
        <v>0.4</v>
      </c>
      <c r="J3956" s="923">
        <v>6141.8472243578981</v>
      </c>
      <c r="K3956" s="922">
        <v>1</v>
      </c>
      <c r="L3956" s="923">
        <v>6141.8472243578981</v>
      </c>
      <c r="M3956" s="923">
        <f t="shared" si="61"/>
        <v>1023.6412040596497</v>
      </c>
    </row>
    <row r="3957" spans="2:13" ht="75">
      <c r="B3957" s="921" t="s">
        <v>989</v>
      </c>
      <c r="C3957" s="921" t="s">
        <v>985</v>
      </c>
      <c r="D3957" s="922" t="s">
        <v>986</v>
      </c>
      <c r="E3957" s="936">
        <v>1</v>
      </c>
      <c r="F3957" s="947">
        <v>43647</v>
      </c>
      <c r="G3957" s="923">
        <v>7677.3090304473726</v>
      </c>
      <c r="H3957" s="929">
        <v>8.3333333333333332E-3</v>
      </c>
      <c r="I3957" s="929">
        <v>0.4</v>
      </c>
      <c r="J3957" s="923">
        <v>4606.3854182684236</v>
      </c>
      <c r="K3957" s="922">
        <v>1</v>
      </c>
      <c r="L3957" s="923">
        <v>4606.3854182684236</v>
      </c>
      <c r="M3957" s="923">
        <f t="shared" si="61"/>
        <v>767.73090304473726</v>
      </c>
    </row>
    <row r="3958" spans="2:13" ht="75">
      <c r="B3958" s="921" t="s">
        <v>989</v>
      </c>
      <c r="C3958" s="921" t="s">
        <v>985</v>
      </c>
      <c r="D3958" s="922" t="s">
        <v>986</v>
      </c>
      <c r="E3958" s="936">
        <v>1</v>
      </c>
      <c r="F3958" s="947">
        <v>43647</v>
      </c>
      <c r="G3958" s="923">
        <v>2559.1030101491242</v>
      </c>
      <c r="H3958" s="929">
        <v>8.3333333333333332E-3</v>
      </c>
      <c r="I3958" s="929">
        <v>0.4</v>
      </c>
      <c r="J3958" s="923">
        <v>1535.4618060894745</v>
      </c>
      <c r="K3958" s="922">
        <v>1</v>
      </c>
      <c r="L3958" s="923">
        <v>1535.4618060894745</v>
      </c>
      <c r="M3958" s="923">
        <f t="shared" si="61"/>
        <v>255.91030101491242</v>
      </c>
    </row>
    <row r="3959" spans="2:13" ht="75">
      <c r="B3959" s="921" t="s">
        <v>990</v>
      </c>
      <c r="C3959" s="921" t="s">
        <v>985</v>
      </c>
      <c r="D3959" s="922" t="s">
        <v>986</v>
      </c>
      <c r="E3959" s="936">
        <v>1</v>
      </c>
      <c r="F3959" s="947">
        <v>43647</v>
      </c>
      <c r="G3959" s="923">
        <v>8360.9454069303683</v>
      </c>
      <c r="H3959" s="929">
        <v>8.3333333333333332E-3</v>
      </c>
      <c r="I3959" s="929">
        <v>0.4</v>
      </c>
      <c r="J3959" s="923">
        <v>5016.567244158221</v>
      </c>
      <c r="K3959" s="922">
        <v>1</v>
      </c>
      <c r="L3959" s="923">
        <v>5016.567244158221</v>
      </c>
      <c r="M3959" s="923">
        <f t="shared" si="61"/>
        <v>836.09454069303683</v>
      </c>
    </row>
    <row r="3960" spans="2:13" ht="75">
      <c r="B3960" s="921" t="s">
        <v>990</v>
      </c>
      <c r="C3960" s="921" t="s">
        <v>985</v>
      </c>
      <c r="D3960" s="922" t="s">
        <v>986</v>
      </c>
      <c r="E3960" s="936">
        <v>1</v>
      </c>
      <c r="F3960" s="947">
        <v>43647</v>
      </c>
      <c r="G3960" s="923">
        <v>12541.418110395553</v>
      </c>
      <c r="H3960" s="929">
        <v>8.3333333333333332E-3</v>
      </c>
      <c r="I3960" s="929">
        <v>0.4</v>
      </c>
      <c r="J3960" s="923">
        <v>7524.8508662373315</v>
      </c>
      <c r="K3960" s="922">
        <v>1</v>
      </c>
      <c r="L3960" s="923">
        <v>7524.8508662373315</v>
      </c>
      <c r="M3960" s="923">
        <f t="shared" si="61"/>
        <v>1254.1418110395553</v>
      </c>
    </row>
    <row r="3961" spans="2:13" ht="75">
      <c r="B3961" s="921" t="s">
        <v>990</v>
      </c>
      <c r="C3961" s="921" t="s">
        <v>985</v>
      </c>
      <c r="D3961" s="922" t="s">
        <v>986</v>
      </c>
      <c r="E3961" s="936">
        <v>1</v>
      </c>
      <c r="F3961" s="947">
        <v>43647</v>
      </c>
      <c r="G3961" s="923">
        <v>8360.9454069303683</v>
      </c>
      <c r="H3961" s="929">
        <v>8.3333333333333332E-3</v>
      </c>
      <c r="I3961" s="929">
        <v>0.4</v>
      </c>
      <c r="J3961" s="923">
        <v>5016.567244158221</v>
      </c>
      <c r="K3961" s="922">
        <v>1</v>
      </c>
      <c r="L3961" s="923">
        <v>5016.567244158221</v>
      </c>
      <c r="M3961" s="923">
        <f t="shared" si="61"/>
        <v>836.09454069303683</v>
      </c>
    </row>
    <row r="3962" spans="2:13" ht="75">
      <c r="B3962" s="921" t="s">
        <v>990</v>
      </c>
      <c r="C3962" s="921" t="s">
        <v>985</v>
      </c>
      <c r="D3962" s="922" t="s">
        <v>986</v>
      </c>
      <c r="E3962" s="936">
        <v>1</v>
      </c>
      <c r="F3962" s="947">
        <v>43647</v>
      </c>
      <c r="G3962" s="923">
        <v>12541.418110395553</v>
      </c>
      <c r="H3962" s="929">
        <v>8.3333333333333332E-3</v>
      </c>
      <c r="I3962" s="929">
        <v>0.4</v>
      </c>
      <c r="J3962" s="923">
        <v>7524.8508662373315</v>
      </c>
      <c r="K3962" s="922">
        <v>1</v>
      </c>
      <c r="L3962" s="923">
        <v>7524.8508662373315</v>
      </c>
      <c r="M3962" s="923">
        <f t="shared" si="61"/>
        <v>1254.1418110395553</v>
      </c>
    </row>
    <row r="3963" spans="2:13" ht="75">
      <c r="B3963" s="921" t="s">
        <v>993</v>
      </c>
      <c r="C3963" s="921" t="s">
        <v>985</v>
      </c>
      <c r="D3963" s="922" t="s">
        <v>986</v>
      </c>
      <c r="E3963" s="936">
        <v>1</v>
      </c>
      <c r="F3963" s="947">
        <v>43647</v>
      </c>
      <c r="G3963" s="923">
        <v>2221.5984914920018</v>
      </c>
      <c r="H3963" s="929">
        <v>8.3333333333333332E-3</v>
      </c>
      <c r="I3963" s="929">
        <v>0.4</v>
      </c>
      <c r="J3963" s="923">
        <v>1332.9590948952009</v>
      </c>
      <c r="K3963" s="922">
        <v>1</v>
      </c>
      <c r="L3963" s="923">
        <v>1332.9590948952009</v>
      </c>
      <c r="M3963" s="923">
        <f t="shared" si="61"/>
        <v>222.1598491492002</v>
      </c>
    </row>
    <row r="3964" spans="2:13" ht="75">
      <c r="B3964" s="921" t="s">
        <v>991</v>
      </c>
      <c r="C3964" s="921" t="s">
        <v>985</v>
      </c>
      <c r="D3964" s="922" t="s">
        <v>986</v>
      </c>
      <c r="E3964" s="936">
        <v>1</v>
      </c>
      <c r="F3964" s="947">
        <v>43647</v>
      </c>
      <c r="G3964" s="923">
        <v>7342.7225858861566</v>
      </c>
      <c r="H3964" s="929">
        <v>8.3333333333333332E-3</v>
      </c>
      <c r="I3964" s="929">
        <v>0.4</v>
      </c>
      <c r="J3964" s="923">
        <v>4405.6335515316932</v>
      </c>
      <c r="K3964" s="922">
        <v>1</v>
      </c>
      <c r="L3964" s="923">
        <v>4405.6335515316932</v>
      </c>
      <c r="M3964" s="923">
        <f t="shared" si="61"/>
        <v>734.27225858861573</v>
      </c>
    </row>
    <row r="3965" spans="2:13" ht="75">
      <c r="B3965" s="921" t="s">
        <v>991</v>
      </c>
      <c r="C3965" s="921" t="s">
        <v>985</v>
      </c>
      <c r="D3965" s="922" t="s">
        <v>986</v>
      </c>
      <c r="E3965" s="936">
        <v>1</v>
      </c>
      <c r="F3965" s="947">
        <v>43647</v>
      </c>
      <c r="G3965" s="923">
        <v>3671.3612929430783</v>
      </c>
      <c r="H3965" s="929">
        <v>8.3333333333333332E-3</v>
      </c>
      <c r="I3965" s="929">
        <v>0.4</v>
      </c>
      <c r="J3965" s="923">
        <v>2202.8167757658466</v>
      </c>
      <c r="K3965" s="922">
        <v>1</v>
      </c>
      <c r="L3965" s="923">
        <v>2202.8167757658466</v>
      </c>
      <c r="M3965" s="923">
        <f t="shared" si="61"/>
        <v>367.13612929430786</v>
      </c>
    </row>
    <row r="3966" spans="2:13" ht="75">
      <c r="B3966" s="921" t="s">
        <v>991</v>
      </c>
      <c r="C3966" s="921" t="s">
        <v>985</v>
      </c>
      <c r="D3966" s="922" t="s">
        <v>986</v>
      </c>
      <c r="E3966" s="936">
        <v>1</v>
      </c>
      <c r="F3966" s="947">
        <v>43647</v>
      </c>
      <c r="G3966" s="923">
        <v>3671.3612929430783</v>
      </c>
      <c r="H3966" s="929">
        <v>8.3333333333333332E-3</v>
      </c>
      <c r="I3966" s="929">
        <v>0.4</v>
      </c>
      <c r="J3966" s="923">
        <v>2202.8167757658466</v>
      </c>
      <c r="K3966" s="922">
        <v>1</v>
      </c>
      <c r="L3966" s="923">
        <v>2202.8167757658466</v>
      </c>
      <c r="M3966" s="923">
        <f t="shared" si="61"/>
        <v>367.13612929430786</v>
      </c>
    </row>
    <row r="3967" spans="2:13" ht="75">
      <c r="B3967" s="921" t="s">
        <v>997</v>
      </c>
      <c r="C3967" s="921" t="s">
        <v>985</v>
      </c>
      <c r="D3967" s="922" t="s">
        <v>986</v>
      </c>
      <c r="E3967" s="936">
        <v>1</v>
      </c>
      <c r="F3967" s="947">
        <v>43647</v>
      </c>
      <c r="G3967" s="923">
        <v>8463.2844323172358</v>
      </c>
      <c r="H3967" s="929">
        <v>8.3333333333333332E-3</v>
      </c>
      <c r="I3967" s="929">
        <v>0.4</v>
      </c>
      <c r="J3967" s="923">
        <v>5077.9706593903411</v>
      </c>
      <c r="K3967" s="922">
        <v>1</v>
      </c>
      <c r="L3967" s="923">
        <v>5077.9706593903411</v>
      </c>
      <c r="M3967" s="923">
        <f t="shared" si="61"/>
        <v>846.32844323172367</v>
      </c>
    </row>
    <row r="3968" spans="2:13" ht="75">
      <c r="B3968" s="921" t="s">
        <v>988</v>
      </c>
      <c r="C3968" s="921" t="s">
        <v>985</v>
      </c>
      <c r="D3968" s="922" t="s">
        <v>986</v>
      </c>
      <c r="E3968" s="936">
        <v>1</v>
      </c>
      <c r="F3968" s="947">
        <v>43647</v>
      </c>
      <c r="G3968" s="923">
        <v>79.964876431669467</v>
      </c>
      <c r="H3968" s="929">
        <v>8.3333333333333332E-3</v>
      </c>
      <c r="I3968" s="929">
        <v>0.4</v>
      </c>
      <c r="J3968" s="923">
        <v>47.978925859001677</v>
      </c>
      <c r="K3968" s="922">
        <v>1</v>
      </c>
      <c r="L3968" s="923">
        <v>47.978925859001677</v>
      </c>
      <c r="M3968" s="923">
        <f t="shared" si="61"/>
        <v>7.9964876431669474</v>
      </c>
    </row>
    <row r="3969" spans="2:13" ht="75">
      <c r="B3969" s="921" t="s">
        <v>988</v>
      </c>
      <c r="C3969" s="921" t="s">
        <v>985</v>
      </c>
      <c r="D3969" s="922" t="s">
        <v>986</v>
      </c>
      <c r="E3969" s="936">
        <v>1</v>
      </c>
      <c r="F3969" s="947">
        <v>43647</v>
      </c>
      <c r="G3969" s="923">
        <v>559.75413502168624</v>
      </c>
      <c r="H3969" s="929">
        <v>8.3333333333333332E-3</v>
      </c>
      <c r="I3969" s="929">
        <v>0.4</v>
      </c>
      <c r="J3969" s="923">
        <v>335.8524810130117</v>
      </c>
      <c r="K3969" s="922">
        <v>1</v>
      </c>
      <c r="L3969" s="923">
        <v>335.8524810130117</v>
      </c>
      <c r="M3969" s="923">
        <f t="shared" si="61"/>
        <v>55.975413502168628</v>
      </c>
    </row>
    <row r="3970" spans="2:13" ht="75">
      <c r="B3970" s="921" t="s">
        <v>988</v>
      </c>
      <c r="C3970" s="921" t="s">
        <v>985</v>
      </c>
      <c r="D3970" s="922" t="s">
        <v>986</v>
      </c>
      <c r="E3970" s="936">
        <v>1</v>
      </c>
      <c r="F3970" s="947">
        <v>43647</v>
      </c>
      <c r="G3970" s="923">
        <v>159.92975286333893</v>
      </c>
      <c r="H3970" s="929">
        <v>8.3333333333333332E-3</v>
      </c>
      <c r="I3970" s="929">
        <v>0.4</v>
      </c>
      <c r="J3970" s="923">
        <v>95.957851718003354</v>
      </c>
      <c r="K3970" s="922">
        <v>1</v>
      </c>
      <c r="L3970" s="923">
        <v>95.957851718003354</v>
      </c>
      <c r="M3970" s="923">
        <f t="shared" si="61"/>
        <v>15.992975286333895</v>
      </c>
    </row>
    <row r="3971" spans="2:13" ht="75">
      <c r="B3971" s="921" t="s">
        <v>988</v>
      </c>
      <c r="C3971" s="921" t="s">
        <v>985</v>
      </c>
      <c r="D3971" s="922" t="s">
        <v>986</v>
      </c>
      <c r="E3971" s="936">
        <v>1</v>
      </c>
      <c r="F3971" s="947">
        <v>43647</v>
      </c>
      <c r="G3971" s="923">
        <v>5917.4008559435406</v>
      </c>
      <c r="H3971" s="929">
        <v>8.3333333333333332E-3</v>
      </c>
      <c r="I3971" s="929">
        <v>0.4</v>
      </c>
      <c r="J3971" s="923">
        <v>3550.4405135661241</v>
      </c>
      <c r="K3971" s="922">
        <v>1</v>
      </c>
      <c r="L3971" s="923">
        <v>3550.4405135661241</v>
      </c>
      <c r="M3971" s="923">
        <f t="shared" si="61"/>
        <v>591.74008559435413</v>
      </c>
    </row>
    <row r="3972" spans="2:13" ht="75">
      <c r="B3972" s="921" t="s">
        <v>988</v>
      </c>
      <c r="C3972" s="921" t="s">
        <v>985</v>
      </c>
      <c r="D3972" s="922" t="s">
        <v>986</v>
      </c>
      <c r="E3972" s="936">
        <v>1</v>
      </c>
      <c r="F3972" s="947">
        <v>43647</v>
      </c>
      <c r="G3972" s="923">
        <v>8876.10128391531</v>
      </c>
      <c r="H3972" s="929">
        <v>8.3333333333333332E-3</v>
      </c>
      <c r="I3972" s="929">
        <v>0.4</v>
      </c>
      <c r="J3972" s="923">
        <v>5325.6607703491864</v>
      </c>
      <c r="K3972" s="922">
        <v>1</v>
      </c>
      <c r="L3972" s="923">
        <v>5325.6607703491864</v>
      </c>
      <c r="M3972" s="923">
        <f t="shared" si="61"/>
        <v>887.61012839153102</v>
      </c>
    </row>
    <row r="3973" spans="2:13" ht="75">
      <c r="B3973" s="921" t="s">
        <v>988</v>
      </c>
      <c r="C3973" s="921" t="s">
        <v>985</v>
      </c>
      <c r="D3973" s="922" t="s">
        <v>986</v>
      </c>
      <c r="E3973" s="936">
        <v>1</v>
      </c>
      <c r="F3973" s="947">
        <v>43647</v>
      </c>
      <c r="G3973" s="923">
        <v>4078.208698015143</v>
      </c>
      <c r="H3973" s="929">
        <v>8.3333333333333332E-3</v>
      </c>
      <c r="I3973" s="929">
        <v>0.4</v>
      </c>
      <c r="J3973" s="923">
        <v>2446.9252188090859</v>
      </c>
      <c r="K3973" s="922">
        <v>1</v>
      </c>
      <c r="L3973" s="923">
        <v>2446.9252188090859</v>
      </c>
      <c r="M3973" s="923">
        <f t="shared" si="61"/>
        <v>407.82086980151433</v>
      </c>
    </row>
    <row r="3974" spans="2:13" ht="75">
      <c r="B3974" s="921" t="s">
        <v>988</v>
      </c>
      <c r="C3974" s="921" t="s">
        <v>985</v>
      </c>
      <c r="D3974" s="922" t="s">
        <v>986</v>
      </c>
      <c r="E3974" s="936">
        <v>1</v>
      </c>
      <c r="F3974" s="947">
        <v>43647</v>
      </c>
      <c r="G3974" s="923">
        <v>3438.489686561787</v>
      </c>
      <c r="H3974" s="929">
        <v>8.3333333333333332E-3</v>
      </c>
      <c r="I3974" s="929">
        <v>0.4</v>
      </c>
      <c r="J3974" s="923">
        <v>2063.0938119370721</v>
      </c>
      <c r="K3974" s="922">
        <v>1</v>
      </c>
      <c r="L3974" s="923">
        <v>2063.0938119370721</v>
      </c>
      <c r="M3974" s="923">
        <f t="shared" si="61"/>
        <v>343.84896865617873</v>
      </c>
    </row>
    <row r="3975" spans="2:13" ht="75">
      <c r="B3975" s="921" t="s">
        <v>988</v>
      </c>
      <c r="C3975" s="921" t="s">
        <v>985</v>
      </c>
      <c r="D3975" s="922" t="s">
        <v>986</v>
      </c>
      <c r="E3975" s="936">
        <v>1</v>
      </c>
      <c r="F3975" s="947">
        <v>43647</v>
      </c>
      <c r="G3975" s="923">
        <v>4318.1033273101511</v>
      </c>
      <c r="H3975" s="929">
        <v>8.3333333333333332E-3</v>
      </c>
      <c r="I3975" s="929">
        <v>0.4</v>
      </c>
      <c r="J3975" s="923">
        <v>2590.8619963860906</v>
      </c>
      <c r="K3975" s="922">
        <v>1</v>
      </c>
      <c r="L3975" s="923">
        <v>2590.8619963860906</v>
      </c>
      <c r="M3975" s="923">
        <f t="shared" si="61"/>
        <v>431.81033273101514</v>
      </c>
    </row>
    <row r="3976" spans="2:13" ht="75">
      <c r="B3976" s="921" t="s">
        <v>988</v>
      </c>
      <c r="C3976" s="921" t="s">
        <v>985</v>
      </c>
      <c r="D3976" s="922" t="s">
        <v>986</v>
      </c>
      <c r="E3976" s="936">
        <v>1</v>
      </c>
      <c r="F3976" s="947">
        <v>43647</v>
      </c>
      <c r="G3976" s="923">
        <v>8316.3471488936248</v>
      </c>
      <c r="H3976" s="929">
        <v>8.3333333333333332E-3</v>
      </c>
      <c r="I3976" s="929">
        <v>0.4</v>
      </c>
      <c r="J3976" s="923">
        <v>4989.8082893361752</v>
      </c>
      <c r="K3976" s="922">
        <v>1</v>
      </c>
      <c r="L3976" s="923">
        <v>4989.8082893361752</v>
      </c>
      <c r="M3976" s="923">
        <f t="shared" si="61"/>
        <v>831.6347148893625</v>
      </c>
    </row>
    <row r="3977" spans="2:13" ht="75">
      <c r="B3977" s="921" t="s">
        <v>988</v>
      </c>
      <c r="C3977" s="921" t="s">
        <v>985</v>
      </c>
      <c r="D3977" s="922" t="s">
        <v>986</v>
      </c>
      <c r="E3977" s="936">
        <v>1</v>
      </c>
      <c r="F3977" s="947">
        <v>43647</v>
      </c>
      <c r="G3977" s="923">
        <v>5837.4359795118708</v>
      </c>
      <c r="H3977" s="929">
        <v>8.3333333333333332E-3</v>
      </c>
      <c r="I3977" s="929">
        <v>0.4</v>
      </c>
      <c r="J3977" s="923">
        <v>3502.4615877071224</v>
      </c>
      <c r="K3977" s="922">
        <v>1</v>
      </c>
      <c r="L3977" s="923">
        <v>3502.4615877071224</v>
      </c>
      <c r="M3977" s="923">
        <f t="shared" si="61"/>
        <v>583.7435979511871</v>
      </c>
    </row>
    <row r="3978" spans="2:13" ht="75">
      <c r="B3978" s="921" t="s">
        <v>990</v>
      </c>
      <c r="C3978" s="921" t="s">
        <v>985</v>
      </c>
      <c r="D3978" s="922" t="s">
        <v>986</v>
      </c>
      <c r="E3978" s="936">
        <v>1</v>
      </c>
      <c r="F3978" s="947">
        <v>43647</v>
      </c>
      <c r="G3978" s="923">
        <v>4180.4727034651842</v>
      </c>
      <c r="H3978" s="929">
        <v>8.3333333333333332E-3</v>
      </c>
      <c r="I3978" s="929">
        <v>0.4</v>
      </c>
      <c r="J3978" s="923">
        <v>2508.2836220791105</v>
      </c>
      <c r="K3978" s="922">
        <v>1</v>
      </c>
      <c r="L3978" s="923">
        <v>2508.2836220791105</v>
      </c>
      <c r="M3978" s="923">
        <f t="shared" si="61"/>
        <v>418.04727034651842</v>
      </c>
    </row>
    <row r="3979" spans="2:13" ht="75">
      <c r="B3979" s="921" t="s">
        <v>988</v>
      </c>
      <c r="C3979" s="921" t="s">
        <v>985</v>
      </c>
      <c r="D3979" s="922" t="s">
        <v>986</v>
      </c>
      <c r="E3979" s="936">
        <v>1</v>
      </c>
      <c r="F3979" s="947">
        <v>43647</v>
      </c>
      <c r="G3979" s="923">
        <v>79.964876431669467</v>
      </c>
      <c r="H3979" s="929">
        <v>8.3333333333333332E-3</v>
      </c>
      <c r="I3979" s="929">
        <v>0.4</v>
      </c>
      <c r="J3979" s="923">
        <v>47.978925859001677</v>
      </c>
      <c r="K3979" s="922">
        <v>1</v>
      </c>
      <c r="L3979" s="923">
        <v>47.978925859001677</v>
      </c>
      <c r="M3979" s="923">
        <f t="shared" ref="M3979:M4042" si="62">IF(L3979=0,"",IF(I3979=100%,0,(H3979*12)*(G3979*E3979*K3979)))</f>
        <v>7.9964876431669474</v>
      </c>
    </row>
    <row r="3980" spans="2:13" ht="75">
      <c r="B3980" s="921" t="s">
        <v>988</v>
      </c>
      <c r="C3980" s="921" t="s">
        <v>985</v>
      </c>
      <c r="D3980" s="922" t="s">
        <v>986</v>
      </c>
      <c r="E3980" s="936">
        <v>1</v>
      </c>
      <c r="F3980" s="947">
        <v>43647</v>
      </c>
      <c r="G3980" s="923">
        <v>1759.2272814967282</v>
      </c>
      <c r="H3980" s="929">
        <v>8.3333333333333332E-3</v>
      </c>
      <c r="I3980" s="929">
        <v>0.4</v>
      </c>
      <c r="J3980" s="923">
        <v>1055.5363688980369</v>
      </c>
      <c r="K3980" s="922">
        <v>1</v>
      </c>
      <c r="L3980" s="923">
        <v>1055.5363688980369</v>
      </c>
      <c r="M3980" s="923">
        <f t="shared" si="62"/>
        <v>175.92272814967282</v>
      </c>
    </row>
    <row r="3981" spans="2:13" ht="75">
      <c r="B3981" s="921" t="s">
        <v>988</v>
      </c>
      <c r="C3981" s="921" t="s">
        <v>985</v>
      </c>
      <c r="D3981" s="922" t="s">
        <v>986</v>
      </c>
      <c r="E3981" s="936">
        <v>1</v>
      </c>
      <c r="F3981" s="947">
        <v>43647</v>
      </c>
      <c r="G3981" s="923">
        <v>79.964876431669467</v>
      </c>
      <c r="H3981" s="929">
        <v>8.3333333333333332E-3</v>
      </c>
      <c r="I3981" s="929">
        <v>0.4</v>
      </c>
      <c r="J3981" s="923">
        <v>47.978925859001677</v>
      </c>
      <c r="K3981" s="922">
        <v>1</v>
      </c>
      <c r="L3981" s="923">
        <v>47.978925859001677</v>
      </c>
      <c r="M3981" s="923">
        <f t="shared" si="62"/>
        <v>7.9964876431669474</v>
      </c>
    </row>
    <row r="3982" spans="2:13" ht="75">
      <c r="B3982" s="921" t="s">
        <v>987</v>
      </c>
      <c r="C3982" s="921" t="s">
        <v>985</v>
      </c>
      <c r="D3982" s="922" t="s">
        <v>986</v>
      </c>
      <c r="E3982" s="936">
        <v>1</v>
      </c>
      <c r="F3982" s="947">
        <v>43647</v>
      </c>
      <c r="G3982" s="923">
        <v>1485.0961212969503</v>
      </c>
      <c r="H3982" s="929">
        <v>8.3333333333333332E-3</v>
      </c>
      <c r="I3982" s="929">
        <v>0.4</v>
      </c>
      <c r="J3982" s="923">
        <v>891.05767277817017</v>
      </c>
      <c r="K3982" s="922">
        <v>1</v>
      </c>
      <c r="L3982" s="923">
        <v>891.05767277817017</v>
      </c>
      <c r="M3982" s="923">
        <f t="shared" si="62"/>
        <v>148.50961212969503</v>
      </c>
    </row>
    <row r="3983" spans="2:13" ht="75">
      <c r="B3983" s="921" t="s">
        <v>987</v>
      </c>
      <c r="C3983" s="921" t="s">
        <v>985</v>
      </c>
      <c r="D3983" s="922" t="s">
        <v>986</v>
      </c>
      <c r="E3983" s="936">
        <v>1</v>
      </c>
      <c r="F3983" s="947">
        <v>43647</v>
      </c>
      <c r="G3983" s="923">
        <v>1485.0961212969503</v>
      </c>
      <c r="H3983" s="929">
        <v>8.3333333333333332E-3</v>
      </c>
      <c r="I3983" s="929">
        <v>0.4</v>
      </c>
      <c r="J3983" s="923">
        <v>891.05767277817017</v>
      </c>
      <c r="K3983" s="922">
        <v>1</v>
      </c>
      <c r="L3983" s="923">
        <v>891.05767277817017</v>
      </c>
      <c r="M3983" s="923">
        <f t="shared" si="62"/>
        <v>148.50961212969503</v>
      </c>
    </row>
    <row r="3984" spans="2:13" ht="75">
      <c r="B3984" s="921" t="s">
        <v>993</v>
      </c>
      <c r="C3984" s="921" t="s">
        <v>985</v>
      </c>
      <c r="D3984" s="922" t="s">
        <v>986</v>
      </c>
      <c r="E3984" s="936">
        <v>1</v>
      </c>
      <c r="F3984" s="947">
        <v>43647</v>
      </c>
      <c r="G3984" s="923">
        <v>2221.5984914920018</v>
      </c>
      <c r="H3984" s="929">
        <v>8.3333333333333332E-3</v>
      </c>
      <c r="I3984" s="929">
        <v>0.4</v>
      </c>
      <c r="J3984" s="923">
        <v>1332.9590948952009</v>
      </c>
      <c r="K3984" s="922">
        <v>1</v>
      </c>
      <c r="L3984" s="923">
        <v>1332.9590948952009</v>
      </c>
      <c r="M3984" s="923">
        <f t="shared" si="62"/>
        <v>222.1598491492002</v>
      </c>
    </row>
    <row r="3985" spans="2:13" ht="75">
      <c r="B3985" s="921" t="s">
        <v>988</v>
      </c>
      <c r="C3985" s="921" t="s">
        <v>985</v>
      </c>
      <c r="D3985" s="922" t="s">
        <v>986</v>
      </c>
      <c r="E3985" s="936">
        <v>1</v>
      </c>
      <c r="F3985" s="947">
        <v>43647</v>
      </c>
      <c r="G3985" s="923">
        <v>1919.1570343600672</v>
      </c>
      <c r="H3985" s="929">
        <v>8.3333333333333332E-3</v>
      </c>
      <c r="I3985" s="929">
        <v>0.4</v>
      </c>
      <c r="J3985" s="923">
        <v>1151.4942206160404</v>
      </c>
      <c r="K3985" s="922">
        <v>1</v>
      </c>
      <c r="L3985" s="923">
        <v>1151.4942206160404</v>
      </c>
      <c r="M3985" s="923">
        <f t="shared" si="62"/>
        <v>191.91570343600674</v>
      </c>
    </row>
    <row r="3986" spans="2:13" ht="75">
      <c r="B3986" s="921" t="s">
        <v>988</v>
      </c>
      <c r="C3986" s="921" t="s">
        <v>985</v>
      </c>
      <c r="D3986" s="922" t="s">
        <v>986</v>
      </c>
      <c r="E3986" s="936">
        <v>1</v>
      </c>
      <c r="F3986" s="947">
        <v>43647</v>
      </c>
      <c r="G3986" s="923">
        <v>639.71901145335573</v>
      </c>
      <c r="H3986" s="929">
        <v>8.3333333333333332E-3</v>
      </c>
      <c r="I3986" s="929">
        <v>0.4</v>
      </c>
      <c r="J3986" s="923">
        <v>383.83140687201342</v>
      </c>
      <c r="K3986" s="922">
        <v>1</v>
      </c>
      <c r="L3986" s="923">
        <v>383.83140687201342</v>
      </c>
      <c r="M3986" s="923">
        <f t="shared" si="62"/>
        <v>63.971901145335579</v>
      </c>
    </row>
    <row r="3987" spans="2:13" ht="75">
      <c r="B3987" s="921" t="s">
        <v>988</v>
      </c>
      <c r="C3987" s="921" t="s">
        <v>985</v>
      </c>
      <c r="D3987" s="922" t="s">
        <v>986</v>
      </c>
      <c r="E3987" s="936">
        <v>1</v>
      </c>
      <c r="F3987" s="947">
        <v>43647</v>
      </c>
      <c r="G3987" s="923">
        <v>1839.1921579283978</v>
      </c>
      <c r="H3987" s="929">
        <v>8.3333333333333332E-3</v>
      </c>
      <c r="I3987" s="929">
        <v>0.4</v>
      </c>
      <c r="J3987" s="923">
        <v>1103.5152947570386</v>
      </c>
      <c r="K3987" s="922">
        <v>1</v>
      </c>
      <c r="L3987" s="923">
        <v>1103.5152947570386</v>
      </c>
      <c r="M3987" s="923">
        <f t="shared" si="62"/>
        <v>183.91921579283979</v>
      </c>
    </row>
    <row r="3988" spans="2:13" ht="75">
      <c r="B3988" s="921" t="s">
        <v>988</v>
      </c>
      <c r="C3988" s="921" t="s">
        <v>985</v>
      </c>
      <c r="D3988" s="922" t="s">
        <v>986</v>
      </c>
      <c r="E3988" s="936">
        <v>1</v>
      </c>
      <c r="F3988" s="947">
        <v>43647</v>
      </c>
      <c r="G3988" s="923">
        <v>1679.2624050650588</v>
      </c>
      <c r="H3988" s="929">
        <v>8.3333333333333332E-3</v>
      </c>
      <c r="I3988" s="929">
        <v>0.4</v>
      </c>
      <c r="J3988" s="923">
        <v>1007.5574430390352</v>
      </c>
      <c r="K3988" s="922">
        <v>1</v>
      </c>
      <c r="L3988" s="923">
        <v>1007.5574430390352</v>
      </c>
      <c r="M3988" s="923">
        <f t="shared" si="62"/>
        <v>167.92624050650591</v>
      </c>
    </row>
    <row r="3989" spans="2:13" ht="75">
      <c r="B3989" s="921" t="s">
        <v>988</v>
      </c>
      <c r="C3989" s="921" t="s">
        <v>985</v>
      </c>
      <c r="D3989" s="922" t="s">
        <v>986</v>
      </c>
      <c r="E3989" s="936">
        <v>1</v>
      </c>
      <c r="F3989" s="947">
        <v>43647</v>
      </c>
      <c r="G3989" s="923">
        <v>3118.6301808351091</v>
      </c>
      <c r="H3989" s="929">
        <v>8.3333333333333332E-3</v>
      </c>
      <c r="I3989" s="929">
        <v>0.4</v>
      </c>
      <c r="J3989" s="923">
        <v>1871.1781085010653</v>
      </c>
      <c r="K3989" s="922">
        <v>1</v>
      </c>
      <c r="L3989" s="923">
        <v>1871.1781085010653</v>
      </c>
      <c r="M3989" s="923">
        <f t="shared" si="62"/>
        <v>311.86301808351095</v>
      </c>
    </row>
    <row r="3990" spans="2:13" ht="75">
      <c r="B3990" s="921" t="s">
        <v>988</v>
      </c>
      <c r="C3990" s="921" t="s">
        <v>985</v>
      </c>
      <c r="D3990" s="922" t="s">
        <v>986</v>
      </c>
      <c r="E3990" s="936">
        <v>1</v>
      </c>
      <c r="F3990" s="947">
        <v>43647</v>
      </c>
      <c r="G3990" s="923">
        <v>2958.7004279717703</v>
      </c>
      <c r="H3990" s="929">
        <v>8.3333333333333332E-3</v>
      </c>
      <c r="I3990" s="929">
        <v>0.4</v>
      </c>
      <c r="J3990" s="923">
        <v>1775.220256783062</v>
      </c>
      <c r="K3990" s="922">
        <v>1</v>
      </c>
      <c r="L3990" s="923">
        <v>1775.220256783062</v>
      </c>
      <c r="M3990" s="923">
        <f t="shared" si="62"/>
        <v>295.87004279717706</v>
      </c>
    </row>
    <row r="3991" spans="2:13" ht="75">
      <c r="B3991" s="921" t="s">
        <v>988</v>
      </c>
      <c r="C3991" s="921" t="s">
        <v>985</v>
      </c>
      <c r="D3991" s="922" t="s">
        <v>986</v>
      </c>
      <c r="E3991" s="936">
        <v>1</v>
      </c>
      <c r="F3991" s="947">
        <v>43647</v>
      </c>
      <c r="G3991" s="923">
        <v>3278.5599336984483</v>
      </c>
      <c r="H3991" s="929">
        <v>8.3333333333333332E-3</v>
      </c>
      <c r="I3991" s="929">
        <v>0.4</v>
      </c>
      <c r="J3991" s="923">
        <v>1967.1359602190689</v>
      </c>
      <c r="K3991" s="922">
        <v>1</v>
      </c>
      <c r="L3991" s="923">
        <v>1967.1359602190689</v>
      </c>
      <c r="M3991" s="923">
        <f t="shared" si="62"/>
        <v>327.85599336984484</v>
      </c>
    </row>
    <row r="3992" spans="2:13" ht="75">
      <c r="B3992" s="921" t="s">
        <v>988</v>
      </c>
      <c r="C3992" s="921" t="s">
        <v>985</v>
      </c>
      <c r="D3992" s="922" t="s">
        <v>986</v>
      </c>
      <c r="E3992" s="936">
        <v>1</v>
      </c>
      <c r="F3992" s="947">
        <v>43647</v>
      </c>
      <c r="G3992" s="923">
        <v>2798.7706751084315</v>
      </c>
      <c r="H3992" s="929">
        <v>8.3333333333333332E-3</v>
      </c>
      <c r="I3992" s="929">
        <v>0.4</v>
      </c>
      <c r="J3992" s="923">
        <v>1679.2624050650588</v>
      </c>
      <c r="K3992" s="922">
        <v>1</v>
      </c>
      <c r="L3992" s="923">
        <v>1679.2624050650588</v>
      </c>
      <c r="M3992" s="923">
        <f t="shared" si="62"/>
        <v>279.87706751084318</v>
      </c>
    </row>
    <row r="3993" spans="2:13" ht="75">
      <c r="B3993" s="921" t="s">
        <v>988</v>
      </c>
      <c r="C3993" s="921" t="s">
        <v>985</v>
      </c>
      <c r="D3993" s="922" t="s">
        <v>986</v>
      </c>
      <c r="E3993" s="936">
        <v>1</v>
      </c>
      <c r="F3993" s="947">
        <v>43647</v>
      </c>
      <c r="G3993" s="923">
        <v>639.71901145335573</v>
      </c>
      <c r="H3993" s="929">
        <v>8.3333333333333332E-3</v>
      </c>
      <c r="I3993" s="929">
        <v>0.4</v>
      </c>
      <c r="J3993" s="923">
        <v>383.83140687201342</v>
      </c>
      <c r="K3993" s="922">
        <v>1</v>
      </c>
      <c r="L3993" s="923">
        <v>383.83140687201342</v>
      </c>
      <c r="M3993" s="923">
        <f t="shared" si="62"/>
        <v>63.971901145335579</v>
      </c>
    </row>
    <row r="3994" spans="2:13" ht="75">
      <c r="B3994" s="921" t="s">
        <v>988</v>
      </c>
      <c r="C3994" s="921" t="s">
        <v>985</v>
      </c>
      <c r="D3994" s="922" t="s">
        <v>986</v>
      </c>
      <c r="E3994" s="936">
        <v>1</v>
      </c>
      <c r="F3994" s="947">
        <v>43647</v>
      </c>
      <c r="G3994" s="923">
        <v>1679.2624050650588</v>
      </c>
      <c r="H3994" s="929">
        <v>8.3333333333333332E-3</v>
      </c>
      <c r="I3994" s="929">
        <v>0.4</v>
      </c>
      <c r="J3994" s="923">
        <v>1007.5574430390352</v>
      </c>
      <c r="K3994" s="922">
        <v>1</v>
      </c>
      <c r="L3994" s="923">
        <v>1007.5574430390352</v>
      </c>
      <c r="M3994" s="923">
        <f t="shared" si="62"/>
        <v>167.92624050650591</v>
      </c>
    </row>
    <row r="3995" spans="2:13" ht="75">
      <c r="B3995" s="921" t="s">
        <v>988</v>
      </c>
      <c r="C3995" s="921" t="s">
        <v>985</v>
      </c>
      <c r="D3995" s="922" t="s">
        <v>986</v>
      </c>
      <c r="E3995" s="936">
        <v>1</v>
      </c>
      <c r="F3995" s="947">
        <v>43647</v>
      </c>
      <c r="G3995" s="923">
        <v>479.7892585900168</v>
      </c>
      <c r="H3995" s="929">
        <v>8.3333333333333332E-3</v>
      </c>
      <c r="I3995" s="929">
        <v>0.4</v>
      </c>
      <c r="J3995" s="923">
        <v>287.87355515401009</v>
      </c>
      <c r="K3995" s="922">
        <v>1</v>
      </c>
      <c r="L3995" s="923">
        <v>287.87355515401009</v>
      </c>
      <c r="M3995" s="923">
        <f t="shared" si="62"/>
        <v>47.978925859001684</v>
      </c>
    </row>
    <row r="3996" spans="2:13" ht="75">
      <c r="B3996" s="921" t="s">
        <v>988</v>
      </c>
      <c r="C3996" s="921" t="s">
        <v>985</v>
      </c>
      <c r="D3996" s="922" t="s">
        <v>986</v>
      </c>
      <c r="E3996" s="936">
        <v>1</v>
      </c>
      <c r="F3996" s="947">
        <v>43647</v>
      </c>
      <c r="G3996" s="923">
        <v>479.7892585900168</v>
      </c>
      <c r="H3996" s="929">
        <v>8.3333333333333332E-3</v>
      </c>
      <c r="I3996" s="929">
        <v>0.4</v>
      </c>
      <c r="J3996" s="923">
        <v>287.87355515401009</v>
      </c>
      <c r="K3996" s="922">
        <v>1</v>
      </c>
      <c r="L3996" s="923">
        <v>287.87355515401009</v>
      </c>
      <c r="M3996" s="923">
        <f t="shared" si="62"/>
        <v>47.978925859001684</v>
      </c>
    </row>
    <row r="3997" spans="2:13" ht="75">
      <c r="B3997" s="921" t="s">
        <v>988</v>
      </c>
      <c r="C3997" s="921" t="s">
        <v>985</v>
      </c>
      <c r="D3997" s="922" t="s">
        <v>986</v>
      </c>
      <c r="E3997" s="936">
        <v>1</v>
      </c>
      <c r="F3997" s="947">
        <v>43647</v>
      </c>
      <c r="G3997" s="923">
        <v>559.75413502168624</v>
      </c>
      <c r="H3997" s="929">
        <v>8.3333333333333332E-3</v>
      </c>
      <c r="I3997" s="929">
        <v>0.4</v>
      </c>
      <c r="J3997" s="923">
        <v>335.8524810130117</v>
      </c>
      <c r="K3997" s="922">
        <v>1</v>
      </c>
      <c r="L3997" s="923">
        <v>335.8524810130117</v>
      </c>
      <c r="M3997" s="923">
        <f t="shared" si="62"/>
        <v>55.975413502168628</v>
      </c>
    </row>
    <row r="3998" spans="2:13" ht="75">
      <c r="B3998" s="921" t="s">
        <v>988</v>
      </c>
      <c r="C3998" s="921" t="s">
        <v>985</v>
      </c>
      <c r="D3998" s="922" t="s">
        <v>986</v>
      </c>
      <c r="E3998" s="936">
        <v>1</v>
      </c>
      <c r="F3998" s="947">
        <v>43647</v>
      </c>
      <c r="G3998" s="923">
        <v>1439.3677757700505</v>
      </c>
      <c r="H3998" s="929">
        <v>8.3333333333333332E-3</v>
      </c>
      <c r="I3998" s="929">
        <v>0.4</v>
      </c>
      <c r="J3998" s="923">
        <v>863.62066546203027</v>
      </c>
      <c r="K3998" s="922">
        <v>1</v>
      </c>
      <c r="L3998" s="923">
        <v>863.62066546203027</v>
      </c>
      <c r="M3998" s="923">
        <f t="shared" si="62"/>
        <v>143.93677757700505</v>
      </c>
    </row>
    <row r="3999" spans="2:13" ht="75">
      <c r="B3999" s="921" t="s">
        <v>988</v>
      </c>
      <c r="C3999" s="921" t="s">
        <v>985</v>
      </c>
      <c r="D3999" s="922" t="s">
        <v>986</v>
      </c>
      <c r="E3999" s="936">
        <v>1</v>
      </c>
      <c r="F3999" s="947">
        <v>43647</v>
      </c>
      <c r="G3999" s="923">
        <v>239.8946292950084</v>
      </c>
      <c r="H3999" s="929">
        <v>8.3333333333333332E-3</v>
      </c>
      <c r="I3999" s="929">
        <v>0.4</v>
      </c>
      <c r="J3999" s="923">
        <v>143.93677757700505</v>
      </c>
      <c r="K3999" s="922">
        <v>1</v>
      </c>
      <c r="L3999" s="923">
        <v>143.93677757700505</v>
      </c>
      <c r="M3999" s="923">
        <f t="shared" si="62"/>
        <v>23.989462929500842</v>
      </c>
    </row>
    <row r="4000" spans="2:13" ht="75">
      <c r="B4000" s="921" t="s">
        <v>987</v>
      </c>
      <c r="C4000" s="921" t="s">
        <v>985</v>
      </c>
      <c r="D4000" s="922" t="s">
        <v>986</v>
      </c>
      <c r="E4000" s="936">
        <v>1</v>
      </c>
      <c r="F4000" s="947">
        <v>43647</v>
      </c>
      <c r="G4000" s="923">
        <v>5940.3844851878011</v>
      </c>
      <c r="H4000" s="929">
        <v>8.3333333333333332E-3</v>
      </c>
      <c r="I4000" s="929">
        <v>0.4</v>
      </c>
      <c r="J4000" s="923">
        <v>3564.2306911126807</v>
      </c>
      <c r="K4000" s="922">
        <v>1</v>
      </c>
      <c r="L4000" s="923">
        <v>3564.2306911126807</v>
      </c>
      <c r="M4000" s="923">
        <f t="shared" si="62"/>
        <v>594.03844851878011</v>
      </c>
    </row>
    <row r="4001" spans="2:13" ht="75">
      <c r="B4001" s="921" t="s">
        <v>987</v>
      </c>
      <c r="C4001" s="921" t="s">
        <v>985</v>
      </c>
      <c r="D4001" s="922" t="s">
        <v>986</v>
      </c>
      <c r="E4001" s="936">
        <v>1</v>
      </c>
      <c r="F4001" s="947">
        <v>43647</v>
      </c>
      <c r="G4001" s="923">
        <v>1485.0961212969503</v>
      </c>
      <c r="H4001" s="929">
        <v>8.3333333333333332E-3</v>
      </c>
      <c r="I4001" s="929">
        <v>0.4</v>
      </c>
      <c r="J4001" s="923">
        <v>891.05767277817017</v>
      </c>
      <c r="K4001" s="922">
        <v>1</v>
      </c>
      <c r="L4001" s="923">
        <v>891.05767277817017</v>
      </c>
      <c r="M4001" s="923">
        <f t="shared" si="62"/>
        <v>148.50961212969503</v>
      </c>
    </row>
    <row r="4002" spans="2:13" ht="75">
      <c r="B4002" s="921" t="s">
        <v>987</v>
      </c>
      <c r="C4002" s="921" t="s">
        <v>985</v>
      </c>
      <c r="D4002" s="922" t="s">
        <v>986</v>
      </c>
      <c r="E4002" s="936">
        <v>1</v>
      </c>
      <c r="F4002" s="947">
        <v>43647</v>
      </c>
      <c r="G4002" s="923">
        <v>1485.0961212969503</v>
      </c>
      <c r="H4002" s="929">
        <v>8.3333333333333332E-3</v>
      </c>
      <c r="I4002" s="929">
        <v>0.4</v>
      </c>
      <c r="J4002" s="923">
        <v>891.05767277817017</v>
      </c>
      <c r="K4002" s="922">
        <v>1</v>
      </c>
      <c r="L4002" s="923">
        <v>891.05767277817017</v>
      </c>
      <c r="M4002" s="923">
        <f t="shared" si="62"/>
        <v>148.50961212969503</v>
      </c>
    </row>
    <row r="4003" spans="2:13" ht="75">
      <c r="B4003" s="921" t="s">
        <v>987</v>
      </c>
      <c r="C4003" s="921" t="s">
        <v>985</v>
      </c>
      <c r="D4003" s="922" t="s">
        <v>986</v>
      </c>
      <c r="E4003" s="936">
        <v>1</v>
      </c>
      <c r="F4003" s="947">
        <v>43647</v>
      </c>
      <c r="G4003" s="923">
        <v>4455.2883638908506</v>
      </c>
      <c r="H4003" s="929">
        <v>8.3333333333333332E-3</v>
      </c>
      <c r="I4003" s="929">
        <v>0.4</v>
      </c>
      <c r="J4003" s="923">
        <v>2673.1730183345103</v>
      </c>
      <c r="K4003" s="922">
        <v>1</v>
      </c>
      <c r="L4003" s="923">
        <v>2673.1730183345103</v>
      </c>
      <c r="M4003" s="923">
        <f t="shared" si="62"/>
        <v>445.52883638908509</v>
      </c>
    </row>
    <row r="4004" spans="2:13" ht="75">
      <c r="B4004" s="921" t="s">
        <v>988</v>
      </c>
      <c r="C4004" s="921" t="s">
        <v>985</v>
      </c>
      <c r="D4004" s="922" t="s">
        <v>986</v>
      </c>
      <c r="E4004" s="936">
        <v>1</v>
      </c>
      <c r="F4004" s="947">
        <v>43647</v>
      </c>
      <c r="G4004" s="923">
        <v>159.92975286333893</v>
      </c>
      <c r="H4004" s="929">
        <v>8.3333333333333332E-3</v>
      </c>
      <c r="I4004" s="929">
        <v>0.4</v>
      </c>
      <c r="J4004" s="923">
        <v>95.957851718003354</v>
      </c>
      <c r="K4004" s="922">
        <v>1</v>
      </c>
      <c r="L4004" s="923">
        <v>95.957851718003354</v>
      </c>
      <c r="M4004" s="923">
        <f t="shared" si="62"/>
        <v>15.992975286333895</v>
      </c>
    </row>
    <row r="4005" spans="2:13" ht="75">
      <c r="B4005" s="921" t="s">
        <v>988</v>
      </c>
      <c r="C4005" s="921" t="s">
        <v>985</v>
      </c>
      <c r="D4005" s="922" t="s">
        <v>986</v>
      </c>
      <c r="E4005" s="936">
        <v>1</v>
      </c>
      <c r="F4005" s="947">
        <v>43647</v>
      </c>
      <c r="G4005" s="923">
        <v>3838.3140687201344</v>
      </c>
      <c r="H4005" s="929">
        <v>8.3333333333333332E-3</v>
      </c>
      <c r="I4005" s="929">
        <v>0.4</v>
      </c>
      <c r="J4005" s="923">
        <v>2302.9884412320807</v>
      </c>
      <c r="K4005" s="922">
        <v>1</v>
      </c>
      <c r="L4005" s="923">
        <v>2302.9884412320807</v>
      </c>
      <c r="M4005" s="923">
        <f t="shared" si="62"/>
        <v>383.83140687201347</v>
      </c>
    </row>
    <row r="4006" spans="2:13" ht="75">
      <c r="B4006" s="921" t="s">
        <v>988</v>
      </c>
      <c r="C4006" s="921" t="s">
        <v>985</v>
      </c>
      <c r="D4006" s="922" t="s">
        <v>986</v>
      </c>
      <c r="E4006" s="936">
        <v>1</v>
      </c>
      <c r="F4006" s="947">
        <v>43647</v>
      </c>
      <c r="G4006" s="923">
        <v>7996.4876431669463</v>
      </c>
      <c r="H4006" s="929">
        <v>8.3333333333333332E-3</v>
      </c>
      <c r="I4006" s="929">
        <v>0.4</v>
      </c>
      <c r="J4006" s="923">
        <v>4797.8925859001674</v>
      </c>
      <c r="K4006" s="922">
        <v>1</v>
      </c>
      <c r="L4006" s="923">
        <v>4797.8925859001674</v>
      </c>
      <c r="M4006" s="923">
        <f t="shared" si="62"/>
        <v>799.64876431669472</v>
      </c>
    </row>
    <row r="4007" spans="2:13" ht="75">
      <c r="B4007" s="921" t="s">
        <v>988</v>
      </c>
      <c r="C4007" s="921" t="s">
        <v>985</v>
      </c>
      <c r="D4007" s="922" t="s">
        <v>986</v>
      </c>
      <c r="E4007" s="936">
        <v>1</v>
      </c>
      <c r="F4007" s="947">
        <v>43647</v>
      </c>
      <c r="G4007" s="923">
        <v>13114.239734793793</v>
      </c>
      <c r="H4007" s="929">
        <v>8.3333333333333332E-3</v>
      </c>
      <c r="I4007" s="929">
        <v>0.4</v>
      </c>
      <c r="J4007" s="923">
        <v>7868.5438408762757</v>
      </c>
      <c r="K4007" s="922">
        <v>1</v>
      </c>
      <c r="L4007" s="923">
        <v>7868.5438408762757</v>
      </c>
      <c r="M4007" s="923">
        <f t="shared" si="62"/>
        <v>1311.4239734793794</v>
      </c>
    </row>
    <row r="4008" spans="2:13" ht="75">
      <c r="B4008" s="921" t="s">
        <v>988</v>
      </c>
      <c r="C4008" s="921" t="s">
        <v>985</v>
      </c>
      <c r="D4008" s="922" t="s">
        <v>986</v>
      </c>
      <c r="E4008" s="936">
        <v>1</v>
      </c>
      <c r="F4008" s="947">
        <v>43647</v>
      </c>
      <c r="G4008" s="923">
        <v>8316.3471488936248</v>
      </c>
      <c r="H4008" s="929">
        <v>8.3333333333333332E-3</v>
      </c>
      <c r="I4008" s="929">
        <v>0.4</v>
      </c>
      <c r="J4008" s="923">
        <v>4989.8082893361752</v>
      </c>
      <c r="K4008" s="922">
        <v>1</v>
      </c>
      <c r="L4008" s="923">
        <v>4989.8082893361752</v>
      </c>
      <c r="M4008" s="923">
        <f t="shared" si="62"/>
        <v>831.6347148893625</v>
      </c>
    </row>
    <row r="4009" spans="2:13" ht="75">
      <c r="B4009" s="921" t="s">
        <v>988</v>
      </c>
      <c r="C4009" s="921" t="s">
        <v>985</v>
      </c>
      <c r="D4009" s="922" t="s">
        <v>986</v>
      </c>
      <c r="E4009" s="936">
        <v>1</v>
      </c>
      <c r="F4009" s="947">
        <v>43647</v>
      </c>
      <c r="G4009" s="923">
        <v>11994.731464750421</v>
      </c>
      <c r="H4009" s="929">
        <v>8.3333333333333332E-3</v>
      </c>
      <c r="I4009" s="929">
        <v>0.4</v>
      </c>
      <c r="J4009" s="923">
        <v>7196.8388788502525</v>
      </c>
      <c r="K4009" s="922">
        <v>1</v>
      </c>
      <c r="L4009" s="923">
        <v>7196.8388788502525</v>
      </c>
      <c r="M4009" s="923">
        <f t="shared" si="62"/>
        <v>1199.4731464750421</v>
      </c>
    </row>
    <row r="4010" spans="2:13" ht="75">
      <c r="B4010" s="921" t="s">
        <v>988</v>
      </c>
      <c r="C4010" s="921" t="s">
        <v>985</v>
      </c>
      <c r="D4010" s="922" t="s">
        <v>986</v>
      </c>
      <c r="E4010" s="936">
        <v>1</v>
      </c>
      <c r="F4010" s="947">
        <v>43647</v>
      </c>
      <c r="G4010" s="923">
        <v>30946.407179056085</v>
      </c>
      <c r="H4010" s="929">
        <v>8.3333333333333332E-3</v>
      </c>
      <c r="I4010" s="929">
        <v>0.4</v>
      </c>
      <c r="J4010" s="923">
        <v>18567.84430743365</v>
      </c>
      <c r="K4010" s="922">
        <v>1</v>
      </c>
      <c r="L4010" s="923">
        <v>18567.84430743365</v>
      </c>
      <c r="M4010" s="923">
        <f t="shared" si="62"/>
        <v>3094.6407179056087</v>
      </c>
    </row>
    <row r="4011" spans="2:13" ht="75">
      <c r="B4011" s="921" t="s">
        <v>988</v>
      </c>
      <c r="C4011" s="921" t="s">
        <v>985</v>
      </c>
      <c r="D4011" s="922" t="s">
        <v>986</v>
      </c>
      <c r="E4011" s="936">
        <v>1</v>
      </c>
      <c r="F4011" s="947">
        <v>43647</v>
      </c>
      <c r="G4011" s="923">
        <v>21590.516636550758</v>
      </c>
      <c r="H4011" s="929">
        <v>8.3333333333333332E-3</v>
      </c>
      <c r="I4011" s="929">
        <v>0.4</v>
      </c>
      <c r="J4011" s="923">
        <v>12954.309981930453</v>
      </c>
      <c r="K4011" s="922">
        <v>1</v>
      </c>
      <c r="L4011" s="923">
        <v>12954.309981930453</v>
      </c>
      <c r="M4011" s="923">
        <f t="shared" si="62"/>
        <v>2159.051663655076</v>
      </c>
    </row>
    <row r="4012" spans="2:13" ht="75">
      <c r="B4012" s="921" t="s">
        <v>988</v>
      </c>
      <c r="C4012" s="921" t="s">
        <v>985</v>
      </c>
      <c r="D4012" s="922" t="s">
        <v>986</v>
      </c>
      <c r="E4012" s="936">
        <v>1</v>
      </c>
      <c r="F4012" s="947">
        <v>43647</v>
      </c>
      <c r="G4012" s="923">
        <v>33985.072483459524</v>
      </c>
      <c r="H4012" s="929">
        <v>8.3333333333333332E-3</v>
      </c>
      <c r="I4012" s="929">
        <v>0.4</v>
      </c>
      <c r="J4012" s="923">
        <v>20391.043490075714</v>
      </c>
      <c r="K4012" s="922">
        <v>1</v>
      </c>
      <c r="L4012" s="923">
        <v>20391.043490075714</v>
      </c>
      <c r="M4012" s="923">
        <f t="shared" si="62"/>
        <v>3398.5072483459526</v>
      </c>
    </row>
    <row r="4013" spans="2:13" ht="75">
      <c r="B4013" s="921" t="s">
        <v>988</v>
      </c>
      <c r="C4013" s="921" t="s">
        <v>985</v>
      </c>
      <c r="D4013" s="922" t="s">
        <v>986</v>
      </c>
      <c r="E4013" s="936">
        <v>1</v>
      </c>
      <c r="F4013" s="947">
        <v>43647</v>
      </c>
      <c r="G4013" s="923">
        <v>79.964876431669467</v>
      </c>
      <c r="H4013" s="929">
        <v>8.3333333333333332E-3</v>
      </c>
      <c r="I4013" s="929">
        <v>0.4</v>
      </c>
      <c r="J4013" s="923">
        <v>47.978925859001677</v>
      </c>
      <c r="K4013" s="922">
        <v>1</v>
      </c>
      <c r="L4013" s="923">
        <v>47.978925859001677</v>
      </c>
      <c r="M4013" s="923">
        <f t="shared" si="62"/>
        <v>7.9964876431669474</v>
      </c>
    </row>
    <row r="4014" spans="2:13" ht="75">
      <c r="B4014" s="921" t="s">
        <v>987</v>
      </c>
      <c r="C4014" s="921" t="s">
        <v>985</v>
      </c>
      <c r="D4014" s="922" t="s">
        <v>986</v>
      </c>
      <c r="E4014" s="936">
        <v>1</v>
      </c>
      <c r="F4014" s="947">
        <v>43647</v>
      </c>
      <c r="G4014" s="923">
        <v>1485.0961212969503</v>
      </c>
      <c r="H4014" s="929">
        <v>8.3333333333333332E-3</v>
      </c>
      <c r="I4014" s="929">
        <v>0.4</v>
      </c>
      <c r="J4014" s="923">
        <v>891.05767277817017</v>
      </c>
      <c r="K4014" s="922">
        <v>1</v>
      </c>
      <c r="L4014" s="923">
        <v>891.05767277817017</v>
      </c>
      <c r="M4014" s="923">
        <f t="shared" si="62"/>
        <v>148.50961212969503</v>
      </c>
    </row>
    <row r="4015" spans="2:13" ht="75">
      <c r="B4015" s="921" t="s">
        <v>988</v>
      </c>
      <c r="C4015" s="921" t="s">
        <v>985</v>
      </c>
      <c r="D4015" s="922" t="s">
        <v>986</v>
      </c>
      <c r="E4015" s="936">
        <v>1</v>
      </c>
      <c r="F4015" s="947">
        <v>43647</v>
      </c>
      <c r="G4015" s="923">
        <v>79.964876431669467</v>
      </c>
      <c r="H4015" s="929">
        <v>8.3333333333333332E-3</v>
      </c>
      <c r="I4015" s="929">
        <v>0.4</v>
      </c>
      <c r="J4015" s="923">
        <v>47.978925859001677</v>
      </c>
      <c r="K4015" s="922">
        <v>1</v>
      </c>
      <c r="L4015" s="923">
        <v>47.978925859001677</v>
      </c>
      <c r="M4015" s="923">
        <f t="shared" si="62"/>
        <v>7.9964876431669474</v>
      </c>
    </row>
    <row r="4016" spans="2:13" ht="75">
      <c r="B4016" s="921" t="s">
        <v>988</v>
      </c>
      <c r="C4016" s="921" t="s">
        <v>985</v>
      </c>
      <c r="D4016" s="922" t="s">
        <v>986</v>
      </c>
      <c r="E4016" s="936">
        <v>1</v>
      </c>
      <c r="F4016" s="947">
        <v>43647</v>
      </c>
      <c r="G4016" s="923">
        <v>18951.675714305664</v>
      </c>
      <c r="H4016" s="929">
        <v>8.3333333333333332E-3</v>
      </c>
      <c r="I4016" s="929">
        <v>0.4</v>
      </c>
      <c r="J4016" s="923">
        <v>11371.005428583398</v>
      </c>
      <c r="K4016" s="922">
        <v>1</v>
      </c>
      <c r="L4016" s="923">
        <v>11371.005428583398</v>
      </c>
      <c r="M4016" s="923">
        <f t="shared" si="62"/>
        <v>1895.1675714305666</v>
      </c>
    </row>
    <row r="4017" spans="2:13" ht="75">
      <c r="B4017" s="921" t="s">
        <v>988</v>
      </c>
      <c r="C4017" s="921" t="s">
        <v>985</v>
      </c>
      <c r="D4017" s="922" t="s">
        <v>986</v>
      </c>
      <c r="E4017" s="936">
        <v>1</v>
      </c>
      <c r="F4017" s="947">
        <v>43647</v>
      </c>
      <c r="G4017" s="923">
        <v>9755.7149246636745</v>
      </c>
      <c r="H4017" s="929">
        <v>8.3333333333333332E-3</v>
      </c>
      <c r="I4017" s="929">
        <v>0.4</v>
      </c>
      <c r="J4017" s="923">
        <v>5853.4289547982044</v>
      </c>
      <c r="K4017" s="922">
        <v>1</v>
      </c>
      <c r="L4017" s="923">
        <v>5853.4289547982044</v>
      </c>
      <c r="M4017" s="923">
        <f t="shared" si="62"/>
        <v>975.57149246636754</v>
      </c>
    </row>
    <row r="4018" spans="2:13" ht="75">
      <c r="B4018" s="921" t="s">
        <v>988</v>
      </c>
      <c r="C4018" s="921" t="s">
        <v>985</v>
      </c>
      <c r="D4018" s="922" t="s">
        <v>986</v>
      </c>
      <c r="E4018" s="936">
        <v>1</v>
      </c>
      <c r="F4018" s="947">
        <v>43647</v>
      </c>
      <c r="G4018" s="923">
        <v>7356.7686317135913</v>
      </c>
      <c r="H4018" s="929">
        <v>8.3333333333333332E-3</v>
      </c>
      <c r="I4018" s="929">
        <v>0.4</v>
      </c>
      <c r="J4018" s="923">
        <v>4414.0611790281546</v>
      </c>
      <c r="K4018" s="922">
        <v>1</v>
      </c>
      <c r="L4018" s="923">
        <v>4414.0611790281546</v>
      </c>
      <c r="M4018" s="923">
        <f t="shared" si="62"/>
        <v>735.67686317135917</v>
      </c>
    </row>
    <row r="4019" spans="2:13" ht="75">
      <c r="B4019" s="921" t="s">
        <v>988</v>
      </c>
      <c r="C4019" s="921" t="s">
        <v>985</v>
      </c>
      <c r="D4019" s="922" t="s">
        <v>986</v>
      </c>
      <c r="E4019" s="936">
        <v>1</v>
      </c>
      <c r="F4019" s="947">
        <v>43647</v>
      </c>
      <c r="G4019" s="923">
        <v>15753.080657038885</v>
      </c>
      <c r="H4019" s="929">
        <v>8.3333333333333332E-3</v>
      </c>
      <c r="I4019" s="929">
        <v>0.4</v>
      </c>
      <c r="J4019" s="923">
        <v>9451.8483942233306</v>
      </c>
      <c r="K4019" s="922">
        <v>1</v>
      </c>
      <c r="L4019" s="923">
        <v>9451.8483942233306</v>
      </c>
      <c r="M4019" s="923">
        <f t="shared" si="62"/>
        <v>1575.3080657038886</v>
      </c>
    </row>
    <row r="4020" spans="2:13" ht="75">
      <c r="B4020" s="921" t="s">
        <v>988</v>
      </c>
      <c r="C4020" s="921" t="s">
        <v>985</v>
      </c>
      <c r="D4020" s="922" t="s">
        <v>986</v>
      </c>
      <c r="E4020" s="936">
        <v>1</v>
      </c>
      <c r="F4020" s="947">
        <v>43647</v>
      </c>
      <c r="G4020" s="923">
        <v>15593.150904175545</v>
      </c>
      <c r="H4020" s="929">
        <v>8.3333333333333332E-3</v>
      </c>
      <c r="I4020" s="929">
        <v>0.4</v>
      </c>
      <c r="J4020" s="923">
        <v>9355.8905425053272</v>
      </c>
      <c r="K4020" s="922">
        <v>1</v>
      </c>
      <c r="L4020" s="923">
        <v>9355.8905425053272</v>
      </c>
      <c r="M4020" s="923">
        <f t="shared" si="62"/>
        <v>1559.3150904175545</v>
      </c>
    </row>
    <row r="4021" spans="2:13" ht="75">
      <c r="B4021" s="921" t="s">
        <v>988</v>
      </c>
      <c r="C4021" s="921" t="s">
        <v>985</v>
      </c>
      <c r="D4021" s="922" t="s">
        <v>986</v>
      </c>
      <c r="E4021" s="936">
        <v>1</v>
      </c>
      <c r="F4021" s="947">
        <v>43647</v>
      </c>
      <c r="G4021" s="923">
        <v>10155.539306822022</v>
      </c>
      <c r="H4021" s="929">
        <v>8.3333333333333332E-3</v>
      </c>
      <c r="I4021" s="929">
        <v>0.4</v>
      </c>
      <c r="J4021" s="923">
        <v>6093.323584093213</v>
      </c>
      <c r="K4021" s="922">
        <v>1</v>
      </c>
      <c r="L4021" s="923">
        <v>6093.323584093213</v>
      </c>
      <c r="M4021" s="923">
        <f t="shared" si="62"/>
        <v>1015.5539306822022</v>
      </c>
    </row>
    <row r="4022" spans="2:13" ht="75">
      <c r="B4022" s="921" t="s">
        <v>988</v>
      </c>
      <c r="C4022" s="921" t="s">
        <v>985</v>
      </c>
      <c r="D4022" s="922" t="s">
        <v>986</v>
      </c>
      <c r="E4022" s="936">
        <v>1</v>
      </c>
      <c r="F4022" s="947">
        <v>43647</v>
      </c>
      <c r="G4022" s="923">
        <v>11115.117824002056</v>
      </c>
      <c r="H4022" s="929">
        <v>8.3333333333333332E-3</v>
      </c>
      <c r="I4022" s="929">
        <v>0.4</v>
      </c>
      <c r="J4022" s="923">
        <v>6669.0706944012336</v>
      </c>
      <c r="K4022" s="922">
        <v>1</v>
      </c>
      <c r="L4022" s="923">
        <v>6669.0706944012336</v>
      </c>
      <c r="M4022" s="923">
        <f t="shared" si="62"/>
        <v>1111.5117824002057</v>
      </c>
    </row>
    <row r="4023" spans="2:13" ht="75">
      <c r="B4023" s="921" t="s">
        <v>987</v>
      </c>
      <c r="C4023" s="921" t="s">
        <v>985</v>
      </c>
      <c r="D4023" s="922" t="s">
        <v>986</v>
      </c>
      <c r="E4023" s="936">
        <v>1</v>
      </c>
      <c r="F4023" s="947">
        <v>43647</v>
      </c>
      <c r="G4023" s="923">
        <v>4455.2883638908506</v>
      </c>
      <c r="H4023" s="929">
        <v>8.3333333333333332E-3</v>
      </c>
      <c r="I4023" s="929">
        <v>0.4</v>
      </c>
      <c r="J4023" s="923">
        <v>2673.1730183345103</v>
      </c>
      <c r="K4023" s="922">
        <v>1</v>
      </c>
      <c r="L4023" s="923">
        <v>2673.1730183345103</v>
      </c>
      <c r="M4023" s="923">
        <f t="shared" si="62"/>
        <v>445.52883638908509</v>
      </c>
    </row>
    <row r="4024" spans="2:13" ht="75">
      <c r="B4024" s="921" t="s">
        <v>987</v>
      </c>
      <c r="C4024" s="921" t="s">
        <v>985</v>
      </c>
      <c r="D4024" s="922" t="s">
        <v>986</v>
      </c>
      <c r="E4024" s="936">
        <v>1</v>
      </c>
      <c r="F4024" s="947">
        <v>43647</v>
      </c>
      <c r="G4024" s="923">
        <v>2970.1922425939006</v>
      </c>
      <c r="H4024" s="929">
        <v>8.3333333333333332E-3</v>
      </c>
      <c r="I4024" s="929">
        <v>0.4</v>
      </c>
      <c r="J4024" s="923">
        <v>1782.1153455563403</v>
      </c>
      <c r="K4024" s="922">
        <v>1</v>
      </c>
      <c r="L4024" s="923">
        <v>1782.1153455563403</v>
      </c>
      <c r="M4024" s="923">
        <f t="shared" si="62"/>
        <v>297.01922425939006</v>
      </c>
    </row>
    <row r="4025" spans="2:13" ht="75">
      <c r="B4025" s="921" t="s">
        <v>987</v>
      </c>
      <c r="C4025" s="921" t="s">
        <v>985</v>
      </c>
      <c r="D4025" s="922" t="s">
        <v>986</v>
      </c>
      <c r="E4025" s="936">
        <v>1</v>
      </c>
      <c r="F4025" s="947">
        <v>43647</v>
      </c>
      <c r="G4025" s="923">
        <v>1485.0961212969503</v>
      </c>
      <c r="H4025" s="929">
        <v>8.3333333333333332E-3</v>
      </c>
      <c r="I4025" s="929">
        <v>0.4</v>
      </c>
      <c r="J4025" s="923">
        <v>891.05767277817017</v>
      </c>
      <c r="K4025" s="922">
        <v>1</v>
      </c>
      <c r="L4025" s="923">
        <v>891.05767277817017</v>
      </c>
      <c r="M4025" s="923">
        <f t="shared" si="62"/>
        <v>148.50961212969503</v>
      </c>
    </row>
    <row r="4026" spans="2:13" ht="75">
      <c r="B4026" s="921" t="s">
        <v>987</v>
      </c>
      <c r="C4026" s="921" t="s">
        <v>985</v>
      </c>
      <c r="D4026" s="922" t="s">
        <v>986</v>
      </c>
      <c r="E4026" s="936">
        <v>1</v>
      </c>
      <c r="F4026" s="947">
        <v>43647</v>
      </c>
      <c r="G4026" s="923">
        <v>1485.0961212969503</v>
      </c>
      <c r="H4026" s="929">
        <v>8.3333333333333332E-3</v>
      </c>
      <c r="I4026" s="929">
        <v>0.4</v>
      </c>
      <c r="J4026" s="923">
        <v>891.05767277817017</v>
      </c>
      <c r="K4026" s="922">
        <v>1</v>
      </c>
      <c r="L4026" s="923">
        <v>891.05767277817017</v>
      </c>
      <c r="M4026" s="923">
        <f t="shared" si="62"/>
        <v>148.50961212969503</v>
      </c>
    </row>
    <row r="4027" spans="2:13" ht="75">
      <c r="B4027" s="921" t="s">
        <v>988</v>
      </c>
      <c r="C4027" s="921" t="s">
        <v>985</v>
      </c>
      <c r="D4027" s="922" t="s">
        <v>986</v>
      </c>
      <c r="E4027" s="936">
        <v>1</v>
      </c>
      <c r="F4027" s="947">
        <v>43647</v>
      </c>
      <c r="G4027" s="923">
        <v>79.964876431669467</v>
      </c>
      <c r="H4027" s="929">
        <v>8.3333333333333332E-3</v>
      </c>
      <c r="I4027" s="929">
        <v>0.4</v>
      </c>
      <c r="J4027" s="923">
        <v>47.978925859001677</v>
      </c>
      <c r="K4027" s="922">
        <v>1</v>
      </c>
      <c r="L4027" s="923">
        <v>47.978925859001677</v>
      </c>
      <c r="M4027" s="923">
        <f t="shared" si="62"/>
        <v>7.9964876431669474</v>
      </c>
    </row>
    <row r="4028" spans="2:13" ht="75">
      <c r="B4028" s="921" t="s">
        <v>988</v>
      </c>
      <c r="C4028" s="921" t="s">
        <v>985</v>
      </c>
      <c r="D4028" s="922" t="s">
        <v>986</v>
      </c>
      <c r="E4028" s="936">
        <v>1</v>
      </c>
      <c r="F4028" s="947">
        <v>43647</v>
      </c>
      <c r="G4028" s="923">
        <v>479.7892585900168</v>
      </c>
      <c r="H4028" s="929">
        <v>8.3333333333333332E-3</v>
      </c>
      <c r="I4028" s="929">
        <v>0.4</v>
      </c>
      <c r="J4028" s="923">
        <v>287.87355515401009</v>
      </c>
      <c r="K4028" s="922">
        <v>1</v>
      </c>
      <c r="L4028" s="923">
        <v>287.87355515401009</v>
      </c>
      <c r="M4028" s="923">
        <f t="shared" si="62"/>
        <v>47.978925859001684</v>
      </c>
    </row>
    <row r="4029" spans="2:13" ht="75">
      <c r="B4029" s="921" t="s">
        <v>988</v>
      </c>
      <c r="C4029" s="921" t="s">
        <v>985</v>
      </c>
      <c r="D4029" s="922" t="s">
        <v>986</v>
      </c>
      <c r="E4029" s="936">
        <v>1</v>
      </c>
      <c r="F4029" s="947">
        <v>43647</v>
      </c>
      <c r="G4029" s="923">
        <v>1199.4731464750421</v>
      </c>
      <c r="H4029" s="929">
        <v>8.3333333333333332E-3</v>
      </c>
      <c r="I4029" s="929">
        <v>0.4</v>
      </c>
      <c r="J4029" s="923">
        <v>719.68388788502523</v>
      </c>
      <c r="K4029" s="922">
        <v>1</v>
      </c>
      <c r="L4029" s="923">
        <v>719.68388788502523</v>
      </c>
      <c r="M4029" s="923">
        <f t="shared" si="62"/>
        <v>119.94731464750421</v>
      </c>
    </row>
    <row r="4030" spans="2:13" ht="75">
      <c r="B4030" s="921" t="s">
        <v>988</v>
      </c>
      <c r="C4030" s="921" t="s">
        <v>985</v>
      </c>
      <c r="D4030" s="922" t="s">
        <v>986</v>
      </c>
      <c r="E4030" s="936">
        <v>1</v>
      </c>
      <c r="F4030" s="947">
        <v>43647</v>
      </c>
      <c r="G4030" s="923">
        <v>319.85950572667787</v>
      </c>
      <c r="H4030" s="929">
        <v>8.3333333333333332E-3</v>
      </c>
      <c r="I4030" s="929">
        <v>0.4</v>
      </c>
      <c r="J4030" s="923">
        <v>191.91570343600671</v>
      </c>
      <c r="K4030" s="922">
        <v>1</v>
      </c>
      <c r="L4030" s="923">
        <v>191.91570343600671</v>
      </c>
      <c r="M4030" s="923">
        <f t="shared" si="62"/>
        <v>31.98595057266779</v>
      </c>
    </row>
    <row r="4031" spans="2:13" ht="75">
      <c r="B4031" s="921" t="s">
        <v>988</v>
      </c>
      <c r="C4031" s="921" t="s">
        <v>985</v>
      </c>
      <c r="D4031" s="922" t="s">
        <v>986</v>
      </c>
      <c r="E4031" s="936">
        <v>1</v>
      </c>
      <c r="F4031" s="947">
        <v>43647</v>
      </c>
      <c r="G4031" s="923">
        <v>399.82438215834736</v>
      </c>
      <c r="H4031" s="929">
        <v>8.3333333333333332E-3</v>
      </c>
      <c r="I4031" s="929">
        <v>0.4</v>
      </c>
      <c r="J4031" s="923">
        <v>239.8946292950084</v>
      </c>
      <c r="K4031" s="922">
        <v>1</v>
      </c>
      <c r="L4031" s="923">
        <v>239.8946292950084</v>
      </c>
      <c r="M4031" s="923">
        <f t="shared" si="62"/>
        <v>39.98243821583474</v>
      </c>
    </row>
    <row r="4032" spans="2:13" ht="75">
      <c r="B4032" s="921" t="s">
        <v>988</v>
      </c>
      <c r="C4032" s="921" t="s">
        <v>985</v>
      </c>
      <c r="D4032" s="922" t="s">
        <v>986</v>
      </c>
      <c r="E4032" s="936">
        <v>1</v>
      </c>
      <c r="F4032" s="947">
        <v>43647</v>
      </c>
      <c r="G4032" s="923">
        <v>479.7892585900168</v>
      </c>
      <c r="H4032" s="929">
        <v>8.3333333333333332E-3</v>
      </c>
      <c r="I4032" s="929">
        <v>0.4</v>
      </c>
      <c r="J4032" s="923">
        <v>287.87355515401009</v>
      </c>
      <c r="K4032" s="922">
        <v>1</v>
      </c>
      <c r="L4032" s="923">
        <v>287.87355515401009</v>
      </c>
      <c r="M4032" s="923">
        <f t="shared" si="62"/>
        <v>47.978925859001684</v>
      </c>
    </row>
    <row r="4033" spans="2:13" ht="75">
      <c r="B4033" s="921" t="s">
        <v>988</v>
      </c>
      <c r="C4033" s="921" t="s">
        <v>985</v>
      </c>
      <c r="D4033" s="922" t="s">
        <v>986</v>
      </c>
      <c r="E4033" s="936">
        <v>1</v>
      </c>
      <c r="F4033" s="947">
        <v>43647</v>
      </c>
      <c r="G4033" s="923">
        <v>1279.4380229067115</v>
      </c>
      <c r="H4033" s="929">
        <v>8.3333333333333332E-3</v>
      </c>
      <c r="I4033" s="929">
        <v>0.4</v>
      </c>
      <c r="J4033" s="923">
        <v>767.66281374402683</v>
      </c>
      <c r="K4033" s="922">
        <v>1</v>
      </c>
      <c r="L4033" s="923">
        <v>767.66281374402683</v>
      </c>
      <c r="M4033" s="923">
        <f t="shared" si="62"/>
        <v>127.94380229067116</v>
      </c>
    </row>
    <row r="4034" spans="2:13" ht="75">
      <c r="B4034" s="921" t="s">
        <v>988</v>
      </c>
      <c r="C4034" s="921" t="s">
        <v>985</v>
      </c>
      <c r="D4034" s="922" t="s">
        <v>986</v>
      </c>
      <c r="E4034" s="936">
        <v>1</v>
      </c>
      <c r="F4034" s="947">
        <v>43647</v>
      </c>
      <c r="G4034" s="923">
        <v>559.75413502168624</v>
      </c>
      <c r="H4034" s="929">
        <v>8.3333333333333332E-3</v>
      </c>
      <c r="I4034" s="929">
        <v>0.4</v>
      </c>
      <c r="J4034" s="923">
        <v>335.8524810130117</v>
      </c>
      <c r="K4034" s="922">
        <v>1</v>
      </c>
      <c r="L4034" s="923">
        <v>335.8524810130117</v>
      </c>
      <c r="M4034" s="923">
        <f t="shared" si="62"/>
        <v>55.975413502168628</v>
      </c>
    </row>
    <row r="4035" spans="2:13" ht="75">
      <c r="B4035" s="921" t="s">
        <v>988</v>
      </c>
      <c r="C4035" s="921" t="s">
        <v>985</v>
      </c>
      <c r="D4035" s="922" t="s">
        <v>986</v>
      </c>
      <c r="E4035" s="936">
        <v>1</v>
      </c>
      <c r="F4035" s="947">
        <v>43647</v>
      </c>
      <c r="G4035" s="923">
        <v>159.92975286333893</v>
      </c>
      <c r="H4035" s="929">
        <v>8.3333333333333332E-3</v>
      </c>
      <c r="I4035" s="929">
        <v>0.4</v>
      </c>
      <c r="J4035" s="923">
        <v>95.957851718003354</v>
      </c>
      <c r="K4035" s="922">
        <v>1</v>
      </c>
      <c r="L4035" s="923">
        <v>95.957851718003354</v>
      </c>
      <c r="M4035" s="923">
        <f t="shared" si="62"/>
        <v>15.992975286333895</v>
      </c>
    </row>
    <row r="4036" spans="2:13" ht="75">
      <c r="B4036" s="921" t="s">
        <v>988</v>
      </c>
      <c r="C4036" s="921" t="s">
        <v>985</v>
      </c>
      <c r="D4036" s="922" t="s">
        <v>986</v>
      </c>
      <c r="E4036" s="936">
        <v>1</v>
      </c>
      <c r="F4036" s="947">
        <v>43647</v>
      </c>
      <c r="G4036" s="923">
        <v>319.85950572667787</v>
      </c>
      <c r="H4036" s="929">
        <v>8.3333333333333332E-3</v>
      </c>
      <c r="I4036" s="929">
        <v>0.4</v>
      </c>
      <c r="J4036" s="923">
        <v>191.91570343600671</v>
      </c>
      <c r="K4036" s="922">
        <v>1</v>
      </c>
      <c r="L4036" s="923">
        <v>191.91570343600671</v>
      </c>
      <c r="M4036" s="923">
        <f t="shared" si="62"/>
        <v>31.98595057266779</v>
      </c>
    </row>
    <row r="4037" spans="2:13" ht="75">
      <c r="B4037" s="921" t="s">
        <v>988</v>
      </c>
      <c r="C4037" s="921" t="s">
        <v>985</v>
      </c>
      <c r="D4037" s="922" t="s">
        <v>986</v>
      </c>
      <c r="E4037" s="936">
        <v>1</v>
      </c>
      <c r="F4037" s="947">
        <v>43647</v>
      </c>
      <c r="G4037" s="923">
        <v>559.75413502168624</v>
      </c>
      <c r="H4037" s="929">
        <v>8.3333333333333332E-3</v>
      </c>
      <c r="I4037" s="929">
        <v>0.4</v>
      </c>
      <c r="J4037" s="923">
        <v>335.8524810130117</v>
      </c>
      <c r="K4037" s="922">
        <v>1</v>
      </c>
      <c r="L4037" s="923">
        <v>335.8524810130117</v>
      </c>
      <c r="M4037" s="923">
        <f t="shared" si="62"/>
        <v>55.975413502168628</v>
      </c>
    </row>
    <row r="4038" spans="2:13" ht="75">
      <c r="B4038" s="921" t="s">
        <v>988</v>
      </c>
      <c r="C4038" s="921" t="s">
        <v>985</v>
      </c>
      <c r="D4038" s="922" t="s">
        <v>986</v>
      </c>
      <c r="E4038" s="936">
        <v>1</v>
      </c>
      <c r="F4038" s="947">
        <v>43647</v>
      </c>
      <c r="G4038" s="923">
        <v>479.7892585900168</v>
      </c>
      <c r="H4038" s="929">
        <v>8.3333333333333332E-3</v>
      </c>
      <c r="I4038" s="929">
        <v>0.4</v>
      </c>
      <c r="J4038" s="923">
        <v>287.87355515401009</v>
      </c>
      <c r="K4038" s="922">
        <v>1</v>
      </c>
      <c r="L4038" s="923">
        <v>287.87355515401009</v>
      </c>
      <c r="M4038" s="923">
        <f t="shared" si="62"/>
        <v>47.978925859001684</v>
      </c>
    </row>
    <row r="4039" spans="2:13" ht="75">
      <c r="B4039" s="921" t="s">
        <v>988</v>
      </c>
      <c r="C4039" s="921" t="s">
        <v>985</v>
      </c>
      <c r="D4039" s="922" t="s">
        <v>986</v>
      </c>
      <c r="E4039" s="936">
        <v>1</v>
      </c>
      <c r="F4039" s="947">
        <v>43647</v>
      </c>
      <c r="G4039" s="923">
        <v>559.75413502168624</v>
      </c>
      <c r="H4039" s="929">
        <v>8.3333333333333332E-3</v>
      </c>
      <c r="I4039" s="929">
        <v>0.4</v>
      </c>
      <c r="J4039" s="923">
        <v>335.8524810130117</v>
      </c>
      <c r="K4039" s="922">
        <v>1</v>
      </c>
      <c r="L4039" s="923">
        <v>335.8524810130117</v>
      </c>
      <c r="M4039" s="923">
        <f t="shared" si="62"/>
        <v>55.975413502168628</v>
      </c>
    </row>
    <row r="4040" spans="2:13" ht="75">
      <c r="B4040" s="921" t="s">
        <v>988</v>
      </c>
      <c r="C4040" s="921" t="s">
        <v>985</v>
      </c>
      <c r="D4040" s="922" t="s">
        <v>986</v>
      </c>
      <c r="E4040" s="936">
        <v>1</v>
      </c>
      <c r="F4040" s="947">
        <v>43647</v>
      </c>
      <c r="G4040" s="923">
        <v>319.85950572667787</v>
      </c>
      <c r="H4040" s="929">
        <v>8.3333333333333332E-3</v>
      </c>
      <c r="I4040" s="929">
        <v>0.4</v>
      </c>
      <c r="J4040" s="923">
        <v>191.91570343600671</v>
      </c>
      <c r="K4040" s="922">
        <v>1</v>
      </c>
      <c r="L4040" s="923">
        <v>191.91570343600671</v>
      </c>
      <c r="M4040" s="923">
        <f t="shared" si="62"/>
        <v>31.98595057266779</v>
      </c>
    </row>
    <row r="4041" spans="2:13" ht="75">
      <c r="B4041" s="921" t="s">
        <v>984</v>
      </c>
      <c r="C4041" s="921" t="s">
        <v>985</v>
      </c>
      <c r="D4041" s="922" t="s">
        <v>986</v>
      </c>
      <c r="E4041" s="936">
        <v>1</v>
      </c>
      <c r="F4041" s="947">
        <v>43647</v>
      </c>
      <c r="G4041" s="923">
        <v>456.60349305277197</v>
      </c>
      <c r="H4041" s="929">
        <v>8.3333333333333332E-3</v>
      </c>
      <c r="I4041" s="929">
        <v>0.4</v>
      </c>
      <c r="J4041" s="923">
        <v>273.96209583166319</v>
      </c>
      <c r="K4041" s="922">
        <v>1</v>
      </c>
      <c r="L4041" s="923">
        <v>273.96209583166319</v>
      </c>
      <c r="M4041" s="923">
        <f t="shared" si="62"/>
        <v>45.660349305277201</v>
      </c>
    </row>
    <row r="4042" spans="2:13" ht="75">
      <c r="B4042" s="921" t="s">
        <v>987</v>
      </c>
      <c r="C4042" s="921" t="s">
        <v>985</v>
      </c>
      <c r="D4042" s="922" t="s">
        <v>986</v>
      </c>
      <c r="E4042" s="936">
        <v>1</v>
      </c>
      <c r="F4042" s="947">
        <v>43647</v>
      </c>
      <c r="G4042" s="923">
        <v>1485.0961212969503</v>
      </c>
      <c r="H4042" s="929">
        <v>8.3333333333333332E-3</v>
      </c>
      <c r="I4042" s="929">
        <v>0.4</v>
      </c>
      <c r="J4042" s="923">
        <v>891.05767277817017</v>
      </c>
      <c r="K4042" s="922">
        <v>1</v>
      </c>
      <c r="L4042" s="923">
        <v>891.05767277817017</v>
      </c>
      <c r="M4042" s="923">
        <f t="shared" si="62"/>
        <v>148.50961212969503</v>
      </c>
    </row>
    <row r="4043" spans="2:13" ht="75">
      <c r="B4043" s="921" t="s">
        <v>987</v>
      </c>
      <c r="C4043" s="921" t="s">
        <v>985</v>
      </c>
      <c r="D4043" s="922" t="s">
        <v>986</v>
      </c>
      <c r="E4043" s="936">
        <v>1</v>
      </c>
      <c r="F4043" s="947">
        <v>43647</v>
      </c>
      <c r="G4043" s="923">
        <v>1485.0961212969503</v>
      </c>
      <c r="H4043" s="929">
        <v>8.3333333333333332E-3</v>
      </c>
      <c r="I4043" s="929">
        <v>0.4</v>
      </c>
      <c r="J4043" s="923">
        <v>891.05767277817017</v>
      </c>
      <c r="K4043" s="922">
        <v>1</v>
      </c>
      <c r="L4043" s="923">
        <v>891.05767277817017</v>
      </c>
      <c r="M4043" s="923">
        <f t="shared" ref="M4043:M4106" si="63">IF(L4043=0,"",IF(I4043=100%,0,(H4043*12)*(G4043*E4043*K4043)))</f>
        <v>148.50961212969503</v>
      </c>
    </row>
    <row r="4044" spans="2:13" ht="75">
      <c r="B4044" s="921" t="s">
        <v>987</v>
      </c>
      <c r="C4044" s="921" t="s">
        <v>985</v>
      </c>
      <c r="D4044" s="922" t="s">
        <v>986</v>
      </c>
      <c r="E4044" s="936">
        <v>1</v>
      </c>
      <c r="F4044" s="947">
        <v>43647</v>
      </c>
      <c r="G4044" s="923">
        <v>2970.1922425939006</v>
      </c>
      <c r="H4044" s="929">
        <v>8.3333333333333332E-3</v>
      </c>
      <c r="I4044" s="929">
        <v>0.4</v>
      </c>
      <c r="J4044" s="923">
        <v>1782.1153455563403</v>
      </c>
      <c r="K4044" s="922">
        <v>1</v>
      </c>
      <c r="L4044" s="923">
        <v>1782.1153455563403</v>
      </c>
      <c r="M4044" s="923">
        <f t="shared" si="63"/>
        <v>297.01922425939006</v>
      </c>
    </row>
    <row r="4045" spans="2:13" ht="75">
      <c r="B4045" s="921" t="s">
        <v>988</v>
      </c>
      <c r="C4045" s="921" t="s">
        <v>985</v>
      </c>
      <c r="D4045" s="922" t="s">
        <v>986</v>
      </c>
      <c r="E4045" s="936">
        <v>1</v>
      </c>
      <c r="F4045" s="947">
        <v>43647</v>
      </c>
      <c r="G4045" s="923">
        <v>79.964876431669467</v>
      </c>
      <c r="H4045" s="929">
        <v>8.3333333333333332E-3</v>
      </c>
      <c r="I4045" s="929">
        <v>0.4</v>
      </c>
      <c r="J4045" s="923">
        <v>47.978925859001677</v>
      </c>
      <c r="K4045" s="922">
        <v>1</v>
      </c>
      <c r="L4045" s="923">
        <v>47.978925859001677</v>
      </c>
      <c r="M4045" s="923">
        <f t="shared" si="63"/>
        <v>7.9964876431669474</v>
      </c>
    </row>
    <row r="4046" spans="2:13" ht="75">
      <c r="B4046" s="921" t="s">
        <v>988</v>
      </c>
      <c r="C4046" s="921" t="s">
        <v>985</v>
      </c>
      <c r="D4046" s="922" t="s">
        <v>986</v>
      </c>
      <c r="E4046" s="936">
        <v>1</v>
      </c>
      <c r="F4046" s="947">
        <v>43647</v>
      </c>
      <c r="G4046" s="923">
        <v>79.964876431669467</v>
      </c>
      <c r="H4046" s="929">
        <v>8.3333333333333332E-3</v>
      </c>
      <c r="I4046" s="929">
        <v>0.4</v>
      </c>
      <c r="J4046" s="923">
        <v>47.978925859001677</v>
      </c>
      <c r="K4046" s="922">
        <v>1</v>
      </c>
      <c r="L4046" s="923">
        <v>47.978925859001677</v>
      </c>
      <c r="M4046" s="923">
        <f t="shared" si="63"/>
        <v>7.9964876431669474</v>
      </c>
    </row>
    <row r="4047" spans="2:13" ht="75">
      <c r="B4047" s="921" t="s">
        <v>988</v>
      </c>
      <c r="C4047" s="921" t="s">
        <v>985</v>
      </c>
      <c r="D4047" s="922" t="s">
        <v>986</v>
      </c>
      <c r="E4047" s="936">
        <v>1</v>
      </c>
      <c r="F4047" s="947">
        <v>43647</v>
      </c>
      <c r="G4047" s="923">
        <v>79.964876431669467</v>
      </c>
      <c r="H4047" s="929">
        <v>8.3333333333333332E-3</v>
      </c>
      <c r="I4047" s="929">
        <v>0.4</v>
      </c>
      <c r="J4047" s="923">
        <v>47.978925859001677</v>
      </c>
      <c r="K4047" s="922">
        <v>1</v>
      </c>
      <c r="L4047" s="923">
        <v>47.978925859001677</v>
      </c>
      <c r="M4047" s="923">
        <f t="shared" si="63"/>
        <v>7.9964876431669474</v>
      </c>
    </row>
    <row r="4048" spans="2:13" ht="75">
      <c r="B4048" s="921" t="s">
        <v>988</v>
      </c>
      <c r="C4048" s="921" t="s">
        <v>985</v>
      </c>
      <c r="D4048" s="922" t="s">
        <v>986</v>
      </c>
      <c r="E4048" s="936">
        <v>1</v>
      </c>
      <c r="F4048" s="947">
        <v>43647</v>
      </c>
      <c r="G4048" s="923">
        <v>1759.2272814967282</v>
      </c>
      <c r="H4048" s="929">
        <v>8.3333333333333332E-3</v>
      </c>
      <c r="I4048" s="929">
        <v>0.4</v>
      </c>
      <c r="J4048" s="923">
        <v>1055.5363688980369</v>
      </c>
      <c r="K4048" s="922">
        <v>1</v>
      </c>
      <c r="L4048" s="923">
        <v>1055.5363688980369</v>
      </c>
      <c r="M4048" s="923">
        <f t="shared" si="63"/>
        <v>175.92272814967282</v>
      </c>
    </row>
    <row r="4049" spans="2:13" ht="75">
      <c r="B4049" s="921" t="s">
        <v>988</v>
      </c>
      <c r="C4049" s="921" t="s">
        <v>985</v>
      </c>
      <c r="D4049" s="922" t="s">
        <v>986</v>
      </c>
      <c r="E4049" s="936">
        <v>1</v>
      </c>
      <c r="F4049" s="947">
        <v>43647</v>
      </c>
      <c r="G4049" s="923">
        <v>1359.4028993383808</v>
      </c>
      <c r="H4049" s="929">
        <v>8.3333333333333332E-3</v>
      </c>
      <c r="I4049" s="929">
        <v>0.4</v>
      </c>
      <c r="J4049" s="923">
        <v>815.64173960302844</v>
      </c>
      <c r="K4049" s="922">
        <v>1</v>
      </c>
      <c r="L4049" s="923">
        <v>815.64173960302844</v>
      </c>
      <c r="M4049" s="923">
        <f t="shared" si="63"/>
        <v>135.9402899338381</v>
      </c>
    </row>
    <row r="4050" spans="2:13" ht="75">
      <c r="B4050" s="921" t="s">
        <v>988</v>
      </c>
      <c r="C4050" s="921" t="s">
        <v>985</v>
      </c>
      <c r="D4050" s="922" t="s">
        <v>986</v>
      </c>
      <c r="E4050" s="936">
        <v>1</v>
      </c>
      <c r="F4050" s="947">
        <v>43647</v>
      </c>
      <c r="G4050" s="923">
        <v>9835.6798010953444</v>
      </c>
      <c r="H4050" s="929">
        <v>8.3333333333333332E-3</v>
      </c>
      <c r="I4050" s="929">
        <v>0.4</v>
      </c>
      <c r="J4050" s="923">
        <v>5901.407880657207</v>
      </c>
      <c r="K4050" s="922">
        <v>1</v>
      </c>
      <c r="L4050" s="923">
        <v>5901.407880657207</v>
      </c>
      <c r="M4050" s="923">
        <f t="shared" si="63"/>
        <v>983.56798010953446</v>
      </c>
    </row>
    <row r="4051" spans="2:13" ht="75">
      <c r="B4051" s="921" t="s">
        <v>988</v>
      </c>
      <c r="C4051" s="921" t="s">
        <v>985</v>
      </c>
      <c r="D4051" s="922" t="s">
        <v>986</v>
      </c>
      <c r="E4051" s="936">
        <v>1</v>
      </c>
      <c r="F4051" s="947">
        <v>43647</v>
      </c>
      <c r="G4051" s="923">
        <v>1119.5082700433725</v>
      </c>
      <c r="H4051" s="929">
        <v>8.3333333333333332E-3</v>
      </c>
      <c r="I4051" s="929">
        <v>0.4</v>
      </c>
      <c r="J4051" s="923">
        <v>671.7049620260234</v>
      </c>
      <c r="K4051" s="922">
        <v>1</v>
      </c>
      <c r="L4051" s="923">
        <v>671.7049620260234</v>
      </c>
      <c r="M4051" s="923">
        <f t="shared" si="63"/>
        <v>111.95082700433726</v>
      </c>
    </row>
    <row r="4052" spans="2:13" ht="75">
      <c r="B4052" s="921" t="s">
        <v>988</v>
      </c>
      <c r="C4052" s="921" t="s">
        <v>985</v>
      </c>
      <c r="D4052" s="922" t="s">
        <v>986</v>
      </c>
      <c r="E4052" s="936">
        <v>1</v>
      </c>
      <c r="F4052" s="947">
        <v>43647</v>
      </c>
      <c r="G4052" s="923">
        <v>2478.9111693817536</v>
      </c>
      <c r="H4052" s="929">
        <v>8.3333333333333332E-3</v>
      </c>
      <c r="I4052" s="929">
        <v>0.4</v>
      </c>
      <c r="J4052" s="923">
        <v>1487.3467016290519</v>
      </c>
      <c r="K4052" s="922">
        <v>1</v>
      </c>
      <c r="L4052" s="923">
        <v>1487.3467016290519</v>
      </c>
      <c r="M4052" s="923">
        <f t="shared" si="63"/>
        <v>247.89111693817537</v>
      </c>
    </row>
    <row r="4053" spans="2:13" ht="75">
      <c r="B4053" s="921" t="s">
        <v>988</v>
      </c>
      <c r="C4053" s="921" t="s">
        <v>985</v>
      </c>
      <c r="D4053" s="922" t="s">
        <v>986</v>
      </c>
      <c r="E4053" s="936">
        <v>1</v>
      </c>
      <c r="F4053" s="947">
        <v>43647</v>
      </c>
      <c r="G4053" s="923">
        <v>3998.2438215834732</v>
      </c>
      <c r="H4053" s="929">
        <v>8.3333333333333332E-3</v>
      </c>
      <c r="I4053" s="929">
        <v>0.4</v>
      </c>
      <c r="J4053" s="923">
        <v>2398.9462929500837</v>
      </c>
      <c r="K4053" s="922">
        <v>1</v>
      </c>
      <c r="L4053" s="923">
        <v>2398.9462929500837</v>
      </c>
      <c r="M4053" s="923">
        <f t="shared" si="63"/>
        <v>399.82438215834736</v>
      </c>
    </row>
    <row r="4054" spans="2:13" ht="75">
      <c r="B4054" s="921" t="s">
        <v>988</v>
      </c>
      <c r="C4054" s="921" t="s">
        <v>985</v>
      </c>
      <c r="D4054" s="922" t="s">
        <v>986</v>
      </c>
      <c r="E4054" s="936">
        <v>1</v>
      </c>
      <c r="F4054" s="947">
        <v>43647</v>
      </c>
      <c r="G4054" s="923">
        <v>9915.6446775270142</v>
      </c>
      <c r="H4054" s="929">
        <v>8.3333333333333332E-3</v>
      </c>
      <c r="I4054" s="929">
        <v>0.4</v>
      </c>
      <c r="J4054" s="923">
        <v>5949.3868065162078</v>
      </c>
      <c r="K4054" s="922">
        <v>1</v>
      </c>
      <c r="L4054" s="923">
        <v>5949.3868065162078</v>
      </c>
      <c r="M4054" s="923">
        <f t="shared" si="63"/>
        <v>991.56446775270149</v>
      </c>
    </row>
    <row r="4055" spans="2:13" ht="75">
      <c r="B4055" s="921" t="s">
        <v>988</v>
      </c>
      <c r="C4055" s="921" t="s">
        <v>985</v>
      </c>
      <c r="D4055" s="922" t="s">
        <v>986</v>
      </c>
      <c r="E4055" s="936">
        <v>1</v>
      </c>
      <c r="F4055" s="947">
        <v>43647</v>
      </c>
      <c r="G4055" s="923">
        <v>9675.7500482320047</v>
      </c>
      <c r="H4055" s="929">
        <v>8.3333333333333332E-3</v>
      </c>
      <c r="I4055" s="929">
        <v>0.4</v>
      </c>
      <c r="J4055" s="923">
        <v>5805.4500289392026</v>
      </c>
      <c r="K4055" s="922">
        <v>1</v>
      </c>
      <c r="L4055" s="923">
        <v>5805.4500289392026</v>
      </c>
      <c r="M4055" s="923">
        <f t="shared" si="63"/>
        <v>967.57500482320052</v>
      </c>
    </row>
    <row r="4056" spans="2:13" ht="75">
      <c r="B4056" s="921" t="s">
        <v>988</v>
      </c>
      <c r="C4056" s="921" t="s">
        <v>985</v>
      </c>
      <c r="D4056" s="922" t="s">
        <v>986</v>
      </c>
      <c r="E4056" s="936">
        <v>1</v>
      </c>
      <c r="F4056" s="947">
        <v>43647</v>
      </c>
      <c r="G4056" s="923">
        <v>79.964876431669467</v>
      </c>
      <c r="H4056" s="929">
        <v>8.3333333333333332E-3</v>
      </c>
      <c r="I4056" s="929">
        <v>0.4</v>
      </c>
      <c r="J4056" s="923">
        <v>47.978925859001677</v>
      </c>
      <c r="K4056" s="922">
        <v>1</v>
      </c>
      <c r="L4056" s="923">
        <v>47.978925859001677</v>
      </c>
      <c r="M4056" s="923">
        <f t="shared" si="63"/>
        <v>7.9964876431669474</v>
      </c>
    </row>
    <row r="4057" spans="2:13" ht="75">
      <c r="B4057" s="921" t="s">
        <v>988</v>
      </c>
      <c r="C4057" s="921" t="s">
        <v>985</v>
      </c>
      <c r="D4057" s="922" t="s">
        <v>986</v>
      </c>
      <c r="E4057" s="936">
        <v>1</v>
      </c>
      <c r="F4057" s="947">
        <v>43647</v>
      </c>
      <c r="G4057" s="923">
        <v>79.964876431669467</v>
      </c>
      <c r="H4057" s="929">
        <v>8.3333333333333332E-3</v>
      </c>
      <c r="I4057" s="929">
        <v>0.4</v>
      </c>
      <c r="J4057" s="923">
        <v>47.978925859001677</v>
      </c>
      <c r="K4057" s="922">
        <v>1</v>
      </c>
      <c r="L4057" s="923">
        <v>47.978925859001677</v>
      </c>
      <c r="M4057" s="923">
        <f t="shared" si="63"/>
        <v>7.9964876431669474</v>
      </c>
    </row>
    <row r="4058" spans="2:13" ht="75">
      <c r="B4058" s="921" t="s">
        <v>988</v>
      </c>
      <c r="C4058" s="921" t="s">
        <v>985</v>
      </c>
      <c r="D4058" s="922" t="s">
        <v>986</v>
      </c>
      <c r="E4058" s="936">
        <v>1</v>
      </c>
      <c r="F4058" s="947">
        <v>43647</v>
      </c>
      <c r="G4058" s="923">
        <v>79.964876431669467</v>
      </c>
      <c r="H4058" s="929">
        <v>8.3333333333333332E-3</v>
      </c>
      <c r="I4058" s="929">
        <v>0.4</v>
      </c>
      <c r="J4058" s="923">
        <v>47.978925859001677</v>
      </c>
      <c r="K4058" s="922">
        <v>1</v>
      </c>
      <c r="L4058" s="923">
        <v>47.978925859001677</v>
      </c>
      <c r="M4058" s="923">
        <f t="shared" si="63"/>
        <v>7.9964876431669474</v>
      </c>
    </row>
    <row r="4059" spans="2:13" ht="75">
      <c r="B4059" s="921" t="s">
        <v>988</v>
      </c>
      <c r="C4059" s="921" t="s">
        <v>985</v>
      </c>
      <c r="D4059" s="922" t="s">
        <v>986</v>
      </c>
      <c r="E4059" s="936">
        <v>1</v>
      </c>
      <c r="F4059" s="947">
        <v>43647</v>
      </c>
      <c r="G4059" s="923">
        <v>1199.4731464750421</v>
      </c>
      <c r="H4059" s="929">
        <v>8.3333333333333332E-3</v>
      </c>
      <c r="I4059" s="929">
        <v>0.4</v>
      </c>
      <c r="J4059" s="923">
        <v>719.68388788502523</v>
      </c>
      <c r="K4059" s="922">
        <v>1</v>
      </c>
      <c r="L4059" s="923">
        <v>719.68388788502523</v>
      </c>
      <c r="M4059" s="923">
        <f t="shared" si="63"/>
        <v>119.94731464750421</v>
      </c>
    </row>
    <row r="4060" spans="2:13" ht="75">
      <c r="B4060" s="921" t="s">
        <v>984</v>
      </c>
      <c r="C4060" s="921" t="s">
        <v>985</v>
      </c>
      <c r="D4060" s="922" t="s">
        <v>986</v>
      </c>
      <c r="E4060" s="936">
        <v>1</v>
      </c>
      <c r="F4060" s="947">
        <v>43647</v>
      </c>
      <c r="G4060" s="923">
        <v>1826.4139722110879</v>
      </c>
      <c r="H4060" s="929">
        <v>8.3333333333333332E-3</v>
      </c>
      <c r="I4060" s="929">
        <v>0.4</v>
      </c>
      <c r="J4060" s="923">
        <v>1095.8483833266528</v>
      </c>
      <c r="K4060" s="922">
        <v>1</v>
      </c>
      <c r="L4060" s="923">
        <v>1095.8483833266528</v>
      </c>
      <c r="M4060" s="923">
        <f t="shared" si="63"/>
        <v>182.6413972211088</v>
      </c>
    </row>
    <row r="4061" spans="2:13" ht="75">
      <c r="B4061" s="921" t="s">
        <v>984</v>
      </c>
      <c r="C4061" s="921" t="s">
        <v>985</v>
      </c>
      <c r="D4061" s="922" t="s">
        <v>986</v>
      </c>
      <c r="E4061" s="936">
        <v>1</v>
      </c>
      <c r="F4061" s="947">
        <v>43647</v>
      </c>
      <c r="G4061" s="923">
        <v>913.20698610554393</v>
      </c>
      <c r="H4061" s="929">
        <v>8.3333333333333332E-3</v>
      </c>
      <c r="I4061" s="929">
        <v>0.4</v>
      </c>
      <c r="J4061" s="923">
        <v>547.92419166332638</v>
      </c>
      <c r="K4061" s="922">
        <v>1</v>
      </c>
      <c r="L4061" s="923">
        <v>547.92419166332638</v>
      </c>
      <c r="M4061" s="923">
        <f t="shared" si="63"/>
        <v>91.320698610554402</v>
      </c>
    </row>
    <row r="4062" spans="2:13" ht="75">
      <c r="B4062" s="921" t="s">
        <v>984</v>
      </c>
      <c r="C4062" s="921" t="s">
        <v>985</v>
      </c>
      <c r="D4062" s="922" t="s">
        <v>986</v>
      </c>
      <c r="E4062" s="936">
        <v>1</v>
      </c>
      <c r="F4062" s="947">
        <v>43647</v>
      </c>
      <c r="G4062" s="923">
        <v>1369.810479158316</v>
      </c>
      <c r="H4062" s="929">
        <v>8.3333333333333332E-3</v>
      </c>
      <c r="I4062" s="929">
        <v>0.4</v>
      </c>
      <c r="J4062" s="923">
        <v>821.88628749498957</v>
      </c>
      <c r="K4062" s="922">
        <v>1</v>
      </c>
      <c r="L4062" s="923">
        <v>821.88628749498957</v>
      </c>
      <c r="M4062" s="923">
        <f t="shared" si="63"/>
        <v>136.9810479158316</v>
      </c>
    </row>
    <row r="4063" spans="2:13" ht="75">
      <c r="B4063" s="921" t="s">
        <v>987</v>
      </c>
      <c r="C4063" s="921" t="s">
        <v>985</v>
      </c>
      <c r="D4063" s="922" t="s">
        <v>986</v>
      </c>
      <c r="E4063" s="936">
        <v>1</v>
      </c>
      <c r="F4063" s="947">
        <v>43647</v>
      </c>
      <c r="G4063" s="923">
        <v>5940.3844851878011</v>
      </c>
      <c r="H4063" s="929">
        <v>8.3333333333333332E-3</v>
      </c>
      <c r="I4063" s="929">
        <v>0.4</v>
      </c>
      <c r="J4063" s="923">
        <v>3564.2306911126807</v>
      </c>
      <c r="K4063" s="922">
        <v>1</v>
      </c>
      <c r="L4063" s="923">
        <v>3564.2306911126807</v>
      </c>
      <c r="M4063" s="923">
        <f t="shared" si="63"/>
        <v>594.03844851878011</v>
      </c>
    </row>
    <row r="4064" spans="2:13" ht="75">
      <c r="B4064" s="921" t="s">
        <v>987</v>
      </c>
      <c r="C4064" s="921" t="s">
        <v>985</v>
      </c>
      <c r="D4064" s="922" t="s">
        <v>986</v>
      </c>
      <c r="E4064" s="936">
        <v>1</v>
      </c>
      <c r="F4064" s="947">
        <v>43647</v>
      </c>
      <c r="G4064" s="923">
        <v>5940.3844851878011</v>
      </c>
      <c r="H4064" s="929">
        <v>8.3333333333333332E-3</v>
      </c>
      <c r="I4064" s="929">
        <v>0.4</v>
      </c>
      <c r="J4064" s="923">
        <v>3564.2306911126807</v>
      </c>
      <c r="K4064" s="922">
        <v>1</v>
      </c>
      <c r="L4064" s="923">
        <v>3564.2306911126807</v>
      </c>
      <c r="M4064" s="923">
        <f t="shared" si="63"/>
        <v>594.03844851878011</v>
      </c>
    </row>
    <row r="4065" spans="2:13" ht="75">
      <c r="B4065" s="921" t="s">
        <v>987</v>
      </c>
      <c r="C4065" s="921" t="s">
        <v>985</v>
      </c>
      <c r="D4065" s="922" t="s">
        <v>986</v>
      </c>
      <c r="E4065" s="936">
        <v>1</v>
      </c>
      <c r="F4065" s="947">
        <v>43647</v>
      </c>
      <c r="G4065" s="923">
        <v>4455.2883638908506</v>
      </c>
      <c r="H4065" s="929">
        <v>8.3333333333333332E-3</v>
      </c>
      <c r="I4065" s="929">
        <v>0.4</v>
      </c>
      <c r="J4065" s="923">
        <v>2673.1730183345103</v>
      </c>
      <c r="K4065" s="922">
        <v>1</v>
      </c>
      <c r="L4065" s="923">
        <v>2673.1730183345103</v>
      </c>
      <c r="M4065" s="923">
        <f t="shared" si="63"/>
        <v>445.52883638908509</v>
      </c>
    </row>
    <row r="4066" spans="2:13" ht="75">
      <c r="B4066" s="921" t="s">
        <v>987</v>
      </c>
      <c r="C4066" s="921" t="s">
        <v>985</v>
      </c>
      <c r="D4066" s="922" t="s">
        <v>986</v>
      </c>
      <c r="E4066" s="936">
        <v>1</v>
      </c>
      <c r="F4066" s="947">
        <v>43647</v>
      </c>
      <c r="G4066" s="923">
        <v>2970.1922425939006</v>
      </c>
      <c r="H4066" s="929">
        <v>8.3333333333333332E-3</v>
      </c>
      <c r="I4066" s="929">
        <v>0.4</v>
      </c>
      <c r="J4066" s="923">
        <v>1782.1153455563403</v>
      </c>
      <c r="K4066" s="922">
        <v>1</v>
      </c>
      <c r="L4066" s="923">
        <v>1782.1153455563403</v>
      </c>
      <c r="M4066" s="923">
        <f t="shared" si="63"/>
        <v>297.01922425939006</v>
      </c>
    </row>
    <row r="4067" spans="2:13" ht="75">
      <c r="B4067" s="921" t="s">
        <v>991</v>
      </c>
      <c r="C4067" s="921" t="s">
        <v>985</v>
      </c>
      <c r="D4067" s="922" t="s">
        <v>986</v>
      </c>
      <c r="E4067" s="936">
        <v>1</v>
      </c>
      <c r="F4067" s="947">
        <v>43647</v>
      </c>
      <c r="G4067" s="923">
        <v>3671.3612929430783</v>
      </c>
      <c r="H4067" s="929">
        <v>8.3333333333333332E-3</v>
      </c>
      <c r="I4067" s="929">
        <v>0.4</v>
      </c>
      <c r="J4067" s="923">
        <v>2202.8167757658466</v>
      </c>
      <c r="K4067" s="922">
        <v>1</v>
      </c>
      <c r="L4067" s="923">
        <v>2202.8167757658466</v>
      </c>
      <c r="M4067" s="923">
        <f t="shared" si="63"/>
        <v>367.13612929430786</v>
      </c>
    </row>
    <row r="4068" spans="2:13" ht="75">
      <c r="B4068" s="921" t="s">
        <v>988</v>
      </c>
      <c r="C4068" s="921" t="s">
        <v>985</v>
      </c>
      <c r="D4068" s="922" t="s">
        <v>986</v>
      </c>
      <c r="E4068" s="936">
        <v>1</v>
      </c>
      <c r="F4068" s="947">
        <v>43647</v>
      </c>
      <c r="G4068" s="923">
        <v>79.964876431669467</v>
      </c>
      <c r="H4068" s="929">
        <v>8.3333333333333332E-3</v>
      </c>
      <c r="I4068" s="929">
        <v>0.4</v>
      </c>
      <c r="J4068" s="923">
        <v>47.978925859001677</v>
      </c>
      <c r="K4068" s="922">
        <v>1</v>
      </c>
      <c r="L4068" s="923">
        <v>47.978925859001677</v>
      </c>
      <c r="M4068" s="923">
        <f t="shared" si="63"/>
        <v>7.9964876431669474</v>
      </c>
    </row>
    <row r="4069" spans="2:13" ht="75">
      <c r="B4069" s="921" t="s">
        <v>988</v>
      </c>
      <c r="C4069" s="921" t="s">
        <v>985</v>
      </c>
      <c r="D4069" s="922" t="s">
        <v>986</v>
      </c>
      <c r="E4069" s="936">
        <v>1</v>
      </c>
      <c r="F4069" s="947">
        <v>43647</v>
      </c>
      <c r="G4069" s="923">
        <v>1119.5082700433725</v>
      </c>
      <c r="H4069" s="929">
        <v>8.3333333333333332E-3</v>
      </c>
      <c r="I4069" s="929">
        <v>0.4</v>
      </c>
      <c r="J4069" s="923">
        <v>671.7049620260234</v>
      </c>
      <c r="K4069" s="922">
        <v>1</v>
      </c>
      <c r="L4069" s="923">
        <v>671.7049620260234</v>
      </c>
      <c r="M4069" s="923">
        <f t="shared" si="63"/>
        <v>111.95082700433726</v>
      </c>
    </row>
    <row r="4070" spans="2:13" ht="75">
      <c r="B4070" s="921" t="s">
        <v>988</v>
      </c>
      <c r="C4070" s="921" t="s">
        <v>985</v>
      </c>
      <c r="D4070" s="922" t="s">
        <v>986</v>
      </c>
      <c r="E4070" s="936">
        <v>1</v>
      </c>
      <c r="F4070" s="947">
        <v>43647</v>
      </c>
      <c r="G4070" s="923">
        <v>1439.3677757700505</v>
      </c>
      <c r="H4070" s="929">
        <v>8.3333333333333332E-3</v>
      </c>
      <c r="I4070" s="929">
        <v>0.4</v>
      </c>
      <c r="J4070" s="923">
        <v>863.62066546203027</v>
      </c>
      <c r="K4070" s="922">
        <v>1</v>
      </c>
      <c r="L4070" s="923">
        <v>863.62066546203027</v>
      </c>
      <c r="M4070" s="923">
        <f t="shared" si="63"/>
        <v>143.93677757700505</v>
      </c>
    </row>
    <row r="4071" spans="2:13" ht="75">
      <c r="B4071" s="921" t="s">
        <v>988</v>
      </c>
      <c r="C4071" s="921" t="s">
        <v>985</v>
      </c>
      <c r="D4071" s="922" t="s">
        <v>986</v>
      </c>
      <c r="E4071" s="936">
        <v>1</v>
      </c>
      <c r="F4071" s="947">
        <v>43647</v>
      </c>
      <c r="G4071" s="923">
        <v>4717.9277094684985</v>
      </c>
      <c r="H4071" s="929">
        <v>8.3333333333333332E-3</v>
      </c>
      <c r="I4071" s="929">
        <v>0.4</v>
      </c>
      <c r="J4071" s="923">
        <v>2830.7566256810987</v>
      </c>
      <c r="K4071" s="922">
        <v>1</v>
      </c>
      <c r="L4071" s="923">
        <v>2830.7566256810987</v>
      </c>
      <c r="M4071" s="923">
        <f t="shared" si="63"/>
        <v>471.79277094684988</v>
      </c>
    </row>
    <row r="4072" spans="2:13" ht="75">
      <c r="B4072" s="921" t="s">
        <v>988</v>
      </c>
      <c r="C4072" s="921" t="s">
        <v>985</v>
      </c>
      <c r="D4072" s="922" t="s">
        <v>986</v>
      </c>
      <c r="E4072" s="936">
        <v>1</v>
      </c>
      <c r="F4072" s="947">
        <v>43647</v>
      </c>
      <c r="G4072" s="923">
        <v>1999.1219107917366</v>
      </c>
      <c r="H4072" s="929">
        <v>8.3333333333333332E-3</v>
      </c>
      <c r="I4072" s="929">
        <v>0.4</v>
      </c>
      <c r="J4072" s="923">
        <v>1199.4731464750419</v>
      </c>
      <c r="K4072" s="922">
        <v>1</v>
      </c>
      <c r="L4072" s="923">
        <v>1199.4731464750419</v>
      </c>
      <c r="M4072" s="923">
        <f t="shared" si="63"/>
        <v>199.91219107917368</v>
      </c>
    </row>
    <row r="4073" spans="2:13" ht="75">
      <c r="B4073" s="921" t="s">
        <v>988</v>
      </c>
      <c r="C4073" s="921" t="s">
        <v>985</v>
      </c>
      <c r="D4073" s="922" t="s">
        <v>986</v>
      </c>
      <c r="E4073" s="936">
        <v>1</v>
      </c>
      <c r="F4073" s="947">
        <v>43647</v>
      </c>
      <c r="G4073" s="923">
        <v>1359.4028993383808</v>
      </c>
      <c r="H4073" s="929">
        <v>8.3333333333333332E-3</v>
      </c>
      <c r="I4073" s="929">
        <v>0.4</v>
      </c>
      <c r="J4073" s="923">
        <v>815.64173960302844</v>
      </c>
      <c r="K4073" s="922">
        <v>1</v>
      </c>
      <c r="L4073" s="923">
        <v>815.64173960302844</v>
      </c>
      <c r="M4073" s="923">
        <f t="shared" si="63"/>
        <v>135.9402899338381</v>
      </c>
    </row>
    <row r="4074" spans="2:13" ht="75">
      <c r="B4074" s="921" t="s">
        <v>988</v>
      </c>
      <c r="C4074" s="921" t="s">
        <v>985</v>
      </c>
      <c r="D4074" s="922" t="s">
        <v>986</v>
      </c>
      <c r="E4074" s="936">
        <v>1</v>
      </c>
      <c r="F4074" s="947">
        <v>43647</v>
      </c>
      <c r="G4074" s="923">
        <v>1759.2272814967282</v>
      </c>
      <c r="H4074" s="929">
        <v>8.3333333333333332E-3</v>
      </c>
      <c r="I4074" s="929">
        <v>0.4</v>
      </c>
      <c r="J4074" s="923">
        <v>1055.5363688980369</v>
      </c>
      <c r="K4074" s="922">
        <v>1</v>
      </c>
      <c r="L4074" s="923">
        <v>1055.5363688980369</v>
      </c>
      <c r="M4074" s="923">
        <f t="shared" si="63"/>
        <v>175.92272814967282</v>
      </c>
    </row>
    <row r="4075" spans="2:13" ht="75">
      <c r="B4075" s="921" t="s">
        <v>988</v>
      </c>
      <c r="C4075" s="921" t="s">
        <v>985</v>
      </c>
      <c r="D4075" s="922" t="s">
        <v>986</v>
      </c>
      <c r="E4075" s="936">
        <v>1</v>
      </c>
      <c r="F4075" s="947">
        <v>43647</v>
      </c>
      <c r="G4075" s="923">
        <v>3438.489686561787</v>
      </c>
      <c r="H4075" s="929">
        <v>8.3333333333333332E-3</v>
      </c>
      <c r="I4075" s="929">
        <v>0.4</v>
      </c>
      <c r="J4075" s="923">
        <v>2063.0938119370721</v>
      </c>
      <c r="K4075" s="922">
        <v>1</v>
      </c>
      <c r="L4075" s="923">
        <v>2063.0938119370721</v>
      </c>
      <c r="M4075" s="923">
        <f t="shared" si="63"/>
        <v>343.84896865617873</v>
      </c>
    </row>
    <row r="4076" spans="2:13" ht="75">
      <c r="B4076" s="921" t="s">
        <v>988</v>
      </c>
      <c r="C4076" s="921" t="s">
        <v>985</v>
      </c>
      <c r="D4076" s="922" t="s">
        <v>986</v>
      </c>
      <c r="E4076" s="936">
        <v>1</v>
      </c>
      <c r="F4076" s="947">
        <v>43647</v>
      </c>
      <c r="G4076" s="923">
        <v>1039.5433936117031</v>
      </c>
      <c r="H4076" s="929">
        <v>8.3333333333333332E-3</v>
      </c>
      <c r="I4076" s="929">
        <v>0.4</v>
      </c>
      <c r="J4076" s="923">
        <v>623.7260361670219</v>
      </c>
      <c r="K4076" s="922">
        <v>1</v>
      </c>
      <c r="L4076" s="923">
        <v>623.7260361670219</v>
      </c>
      <c r="M4076" s="923">
        <f t="shared" si="63"/>
        <v>103.95433936117031</v>
      </c>
    </row>
    <row r="4077" spans="2:13" ht="75">
      <c r="B4077" s="921" t="s">
        <v>988</v>
      </c>
      <c r="C4077" s="921" t="s">
        <v>985</v>
      </c>
      <c r="D4077" s="922" t="s">
        <v>986</v>
      </c>
      <c r="E4077" s="936">
        <v>1</v>
      </c>
      <c r="F4077" s="947">
        <v>43647</v>
      </c>
      <c r="G4077" s="923">
        <v>79.964876431669467</v>
      </c>
      <c r="H4077" s="929">
        <v>8.3333333333333332E-3</v>
      </c>
      <c r="I4077" s="929">
        <v>0.4</v>
      </c>
      <c r="J4077" s="923">
        <v>47.978925859001677</v>
      </c>
      <c r="K4077" s="922">
        <v>1</v>
      </c>
      <c r="L4077" s="923">
        <v>47.978925859001677</v>
      </c>
      <c r="M4077" s="923">
        <f t="shared" si="63"/>
        <v>7.9964876431669474</v>
      </c>
    </row>
    <row r="4078" spans="2:13" ht="75">
      <c r="B4078" s="921" t="s">
        <v>987</v>
      </c>
      <c r="C4078" s="921" t="s">
        <v>985</v>
      </c>
      <c r="D4078" s="922" t="s">
        <v>986</v>
      </c>
      <c r="E4078" s="936">
        <v>1</v>
      </c>
      <c r="F4078" s="947">
        <v>43647</v>
      </c>
      <c r="G4078" s="923">
        <v>1485.0961212969503</v>
      </c>
      <c r="H4078" s="929">
        <v>8.3333333333333332E-3</v>
      </c>
      <c r="I4078" s="929">
        <v>0.4</v>
      </c>
      <c r="J4078" s="923">
        <v>891.05767277817017</v>
      </c>
      <c r="K4078" s="922">
        <v>1</v>
      </c>
      <c r="L4078" s="923">
        <v>891.05767277817017</v>
      </c>
      <c r="M4078" s="923">
        <f t="shared" si="63"/>
        <v>148.50961212969503</v>
      </c>
    </row>
    <row r="4079" spans="2:13" ht="75">
      <c r="B4079" s="921" t="s">
        <v>987</v>
      </c>
      <c r="C4079" s="921" t="s">
        <v>985</v>
      </c>
      <c r="D4079" s="922" t="s">
        <v>986</v>
      </c>
      <c r="E4079" s="936">
        <v>1</v>
      </c>
      <c r="F4079" s="947">
        <v>43647</v>
      </c>
      <c r="G4079" s="923">
        <v>1485.0961212969503</v>
      </c>
      <c r="H4079" s="929">
        <v>8.3333333333333332E-3</v>
      </c>
      <c r="I4079" s="929">
        <v>0.4</v>
      </c>
      <c r="J4079" s="923">
        <v>891.05767277817017</v>
      </c>
      <c r="K4079" s="922">
        <v>1</v>
      </c>
      <c r="L4079" s="923">
        <v>891.05767277817017</v>
      </c>
      <c r="M4079" s="923">
        <f t="shared" si="63"/>
        <v>148.50961212969503</v>
      </c>
    </row>
    <row r="4080" spans="2:13" ht="75">
      <c r="B4080" s="921" t="s">
        <v>987</v>
      </c>
      <c r="C4080" s="921" t="s">
        <v>985</v>
      </c>
      <c r="D4080" s="922" t="s">
        <v>986</v>
      </c>
      <c r="E4080" s="936">
        <v>1</v>
      </c>
      <c r="F4080" s="947">
        <v>43647</v>
      </c>
      <c r="G4080" s="923">
        <v>1485.0961212969503</v>
      </c>
      <c r="H4080" s="929">
        <v>8.3333333333333332E-3</v>
      </c>
      <c r="I4080" s="929">
        <v>0.4</v>
      </c>
      <c r="J4080" s="923">
        <v>891.05767277817017</v>
      </c>
      <c r="K4080" s="922">
        <v>1</v>
      </c>
      <c r="L4080" s="923">
        <v>891.05767277817017</v>
      </c>
      <c r="M4080" s="923">
        <f t="shared" si="63"/>
        <v>148.50961212969503</v>
      </c>
    </row>
    <row r="4081" spans="2:13" ht="75">
      <c r="B4081" s="921" t="s">
        <v>988</v>
      </c>
      <c r="C4081" s="921" t="s">
        <v>985</v>
      </c>
      <c r="D4081" s="922" t="s">
        <v>986</v>
      </c>
      <c r="E4081" s="936">
        <v>1</v>
      </c>
      <c r="F4081" s="947">
        <v>43647</v>
      </c>
      <c r="G4081" s="923">
        <v>1759.2272814967282</v>
      </c>
      <c r="H4081" s="929">
        <v>8.3333333333333332E-3</v>
      </c>
      <c r="I4081" s="929">
        <v>0.4</v>
      </c>
      <c r="J4081" s="923">
        <v>1055.5363688980369</v>
      </c>
      <c r="K4081" s="922">
        <v>1</v>
      </c>
      <c r="L4081" s="923">
        <v>1055.5363688980369</v>
      </c>
      <c r="M4081" s="923">
        <f t="shared" si="63"/>
        <v>175.92272814967282</v>
      </c>
    </row>
    <row r="4082" spans="2:13" ht="75">
      <c r="B4082" s="921" t="s">
        <v>988</v>
      </c>
      <c r="C4082" s="921" t="s">
        <v>985</v>
      </c>
      <c r="D4082" s="922" t="s">
        <v>986</v>
      </c>
      <c r="E4082" s="936">
        <v>1</v>
      </c>
      <c r="F4082" s="947">
        <v>43647</v>
      </c>
      <c r="G4082" s="923">
        <v>3918.2789451518038</v>
      </c>
      <c r="H4082" s="929">
        <v>8.3333333333333332E-3</v>
      </c>
      <c r="I4082" s="929">
        <v>0.4</v>
      </c>
      <c r="J4082" s="923">
        <v>2350.9673670910825</v>
      </c>
      <c r="K4082" s="922">
        <v>1</v>
      </c>
      <c r="L4082" s="923">
        <v>2350.9673670910825</v>
      </c>
      <c r="M4082" s="923">
        <f t="shared" si="63"/>
        <v>391.82789451518039</v>
      </c>
    </row>
    <row r="4083" spans="2:13" ht="75">
      <c r="B4083" s="921" t="s">
        <v>988</v>
      </c>
      <c r="C4083" s="921" t="s">
        <v>985</v>
      </c>
      <c r="D4083" s="922" t="s">
        <v>986</v>
      </c>
      <c r="E4083" s="936">
        <v>1</v>
      </c>
      <c r="F4083" s="947">
        <v>43647</v>
      </c>
      <c r="G4083" s="923">
        <v>9835.6798010953444</v>
      </c>
      <c r="H4083" s="929">
        <v>8.3333333333333332E-3</v>
      </c>
      <c r="I4083" s="929">
        <v>0.4</v>
      </c>
      <c r="J4083" s="923">
        <v>5901.407880657207</v>
      </c>
      <c r="K4083" s="922">
        <v>1</v>
      </c>
      <c r="L4083" s="923">
        <v>5901.407880657207</v>
      </c>
      <c r="M4083" s="923">
        <f t="shared" si="63"/>
        <v>983.56798010953446</v>
      </c>
    </row>
    <row r="4084" spans="2:13" ht="75">
      <c r="B4084" s="921" t="s">
        <v>988</v>
      </c>
      <c r="C4084" s="921" t="s">
        <v>985</v>
      </c>
      <c r="D4084" s="922" t="s">
        <v>986</v>
      </c>
      <c r="E4084" s="936">
        <v>1</v>
      </c>
      <c r="F4084" s="947">
        <v>43647</v>
      </c>
      <c r="G4084" s="923">
        <v>6956.9442495552439</v>
      </c>
      <c r="H4084" s="929">
        <v>8.3333333333333332E-3</v>
      </c>
      <c r="I4084" s="929">
        <v>0.4</v>
      </c>
      <c r="J4084" s="923">
        <v>4174.166549733146</v>
      </c>
      <c r="K4084" s="922">
        <v>1</v>
      </c>
      <c r="L4084" s="923">
        <v>4174.166549733146</v>
      </c>
      <c r="M4084" s="923">
        <f t="shared" si="63"/>
        <v>695.69442495552448</v>
      </c>
    </row>
    <row r="4085" spans="2:13" ht="75">
      <c r="B4085" s="921" t="s">
        <v>988</v>
      </c>
      <c r="C4085" s="921" t="s">
        <v>985</v>
      </c>
      <c r="D4085" s="922" t="s">
        <v>986</v>
      </c>
      <c r="E4085" s="936">
        <v>1</v>
      </c>
      <c r="F4085" s="947">
        <v>43647</v>
      </c>
      <c r="G4085" s="923">
        <v>8716.1715310519721</v>
      </c>
      <c r="H4085" s="929">
        <v>8.3333333333333332E-3</v>
      </c>
      <c r="I4085" s="929">
        <v>0.4</v>
      </c>
      <c r="J4085" s="923">
        <v>5229.7029186311829</v>
      </c>
      <c r="K4085" s="922">
        <v>1</v>
      </c>
      <c r="L4085" s="923">
        <v>5229.7029186311829</v>
      </c>
      <c r="M4085" s="923">
        <f t="shared" si="63"/>
        <v>871.6171531051973</v>
      </c>
    </row>
    <row r="4086" spans="2:13" ht="75">
      <c r="B4086" s="921" t="s">
        <v>988</v>
      </c>
      <c r="C4086" s="921" t="s">
        <v>985</v>
      </c>
      <c r="D4086" s="922" t="s">
        <v>986</v>
      </c>
      <c r="E4086" s="936">
        <v>1</v>
      </c>
      <c r="F4086" s="947">
        <v>43647</v>
      </c>
      <c r="G4086" s="923">
        <v>2798.7706751084315</v>
      </c>
      <c r="H4086" s="929">
        <v>8.3333333333333332E-3</v>
      </c>
      <c r="I4086" s="929">
        <v>0.4</v>
      </c>
      <c r="J4086" s="923">
        <v>1679.2624050650588</v>
      </c>
      <c r="K4086" s="922">
        <v>1</v>
      </c>
      <c r="L4086" s="923">
        <v>1679.2624050650588</v>
      </c>
      <c r="M4086" s="923">
        <f t="shared" si="63"/>
        <v>279.87706751084318</v>
      </c>
    </row>
    <row r="4087" spans="2:13" ht="75">
      <c r="B4087" s="921" t="s">
        <v>988</v>
      </c>
      <c r="C4087" s="921" t="s">
        <v>985</v>
      </c>
      <c r="D4087" s="922" t="s">
        <v>986</v>
      </c>
      <c r="E4087" s="936">
        <v>1</v>
      </c>
      <c r="F4087" s="947">
        <v>43647</v>
      </c>
      <c r="G4087" s="923">
        <v>1599.2975286333894</v>
      </c>
      <c r="H4087" s="929">
        <v>8.3333333333333332E-3</v>
      </c>
      <c r="I4087" s="929">
        <v>0.4</v>
      </c>
      <c r="J4087" s="923">
        <v>959.5785171800336</v>
      </c>
      <c r="K4087" s="922">
        <v>1</v>
      </c>
      <c r="L4087" s="923">
        <v>959.5785171800336</v>
      </c>
      <c r="M4087" s="923">
        <f t="shared" si="63"/>
        <v>159.92975286333896</v>
      </c>
    </row>
    <row r="4088" spans="2:13" ht="75">
      <c r="B4088" s="921" t="s">
        <v>988</v>
      </c>
      <c r="C4088" s="921" t="s">
        <v>985</v>
      </c>
      <c r="D4088" s="922" t="s">
        <v>986</v>
      </c>
      <c r="E4088" s="936">
        <v>1</v>
      </c>
      <c r="F4088" s="947">
        <v>43647</v>
      </c>
      <c r="G4088" s="923">
        <v>3598.4194394251258</v>
      </c>
      <c r="H4088" s="929">
        <v>8.3333333333333332E-3</v>
      </c>
      <c r="I4088" s="929">
        <v>0.4</v>
      </c>
      <c r="J4088" s="923">
        <v>2159.0516636550756</v>
      </c>
      <c r="K4088" s="922">
        <v>1</v>
      </c>
      <c r="L4088" s="923">
        <v>2159.0516636550756</v>
      </c>
      <c r="M4088" s="923">
        <f t="shared" si="63"/>
        <v>359.84194394251261</v>
      </c>
    </row>
    <row r="4089" spans="2:13" ht="75">
      <c r="B4089" s="921" t="s">
        <v>988</v>
      </c>
      <c r="C4089" s="921" t="s">
        <v>985</v>
      </c>
      <c r="D4089" s="922" t="s">
        <v>986</v>
      </c>
      <c r="E4089" s="936">
        <v>1</v>
      </c>
      <c r="F4089" s="947">
        <v>43647</v>
      </c>
      <c r="G4089" s="923">
        <v>159.92975286333893</v>
      </c>
      <c r="H4089" s="929">
        <v>8.3333333333333332E-3</v>
      </c>
      <c r="I4089" s="929">
        <v>0.4</v>
      </c>
      <c r="J4089" s="923">
        <v>95.957851718003354</v>
      </c>
      <c r="K4089" s="922">
        <v>1</v>
      </c>
      <c r="L4089" s="923">
        <v>95.957851718003354</v>
      </c>
      <c r="M4089" s="923">
        <f t="shared" si="63"/>
        <v>15.992975286333895</v>
      </c>
    </row>
    <row r="4090" spans="2:13" ht="75">
      <c r="B4090" s="921" t="s">
        <v>988</v>
      </c>
      <c r="C4090" s="921" t="s">
        <v>985</v>
      </c>
      <c r="D4090" s="922" t="s">
        <v>986</v>
      </c>
      <c r="E4090" s="936">
        <v>1</v>
      </c>
      <c r="F4090" s="947">
        <v>43647</v>
      </c>
      <c r="G4090" s="923">
        <v>1439.3677757700505</v>
      </c>
      <c r="H4090" s="929">
        <v>8.3333333333333332E-3</v>
      </c>
      <c r="I4090" s="929">
        <v>0.4</v>
      </c>
      <c r="J4090" s="923">
        <v>863.62066546203027</v>
      </c>
      <c r="K4090" s="922">
        <v>1</v>
      </c>
      <c r="L4090" s="923">
        <v>863.62066546203027</v>
      </c>
      <c r="M4090" s="923">
        <f t="shared" si="63"/>
        <v>143.93677757700505</v>
      </c>
    </row>
    <row r="4091" spans="2:13" ht="75">
      <c r="B4091" s="921" t="s">
        <v>988</v>
      </c>
      <c r="C4091" s="921" t="s">
        <v>985</v>
      </c>
      <c r="D4091" s="922" t="s">
        <v>986</v>
      </c>
      <c r="E4091" s="936">
        <v>1</v>
      </c>
      <c r="F4091" s="947">
        <v>43647</v>
      </c>
      <c r="G4091" s="923">
        <v>2878.7355515401009</v>
      </c>
      <c r="H4091" s="929">
        <v>8.3333333333333332E-3</v>
      </c>
      <c r="I4091" s="929">
        <v>0.4</v>
      </c>
      <c r="J4091" s="923">
        <v>1727.2413309240605</v>
      </c>
      <c r="K4091" s="922">
        <v>1</v>
      </c>
      <c r="L4091" s="923">
        <v>1727.2413309240605</v>
      </c>
      <c r="M4091" s="923">
        <f t="shared" si="63"/>
        <v>287.87355515401009</v>
      </c>
    </row>
    <row r="4092" spans="2:13" ht="75">
      <c r="B4092" s="921" t="s">
        <v>988</v>
      </c>
      <c r="C4092" s="921" t="s">
        <v>985</v>
      </c>
      <c r="D4092" s="922" t="s">
        <v>986</v>
      </c>
      <c r="E4092" s="936">
        <v>1</v>
      </c>
      <c r="F4092" s="947">
        <v>43647</v>
      </c>
      <c r="G4092" s="923">
        <v>639.71901145335573</v>
      </c>
      <c r="H4092" s="929">
        <v>8.3333333333333332E-3</v>
      </c>
      <c r="I4092" s="929">
        <v>0.4</v>
      </c>
      <c r="J4092" s="923">
        <v>383.83140687201342</v>
      </c>
      <c r="K4092" s="922">
        <v>1</v>
      </c>
      <c r="L4092" s="923">
        <v>383.83140687201342</v>
      </c>
      <c r="M4092" s="923">
        <f t="shared" si="63"/>
        <v>63.971901145335579</v>
      </c>
    </row>
    <row r="4093" spans="2:13" ht="75">
      <c r="B4093" s="921" t="s">
        <v>988</v>
      </c>
      <c r="C4093" s="921" t="s">
        <v>985</v>
      </c>
      <c r="D4093" s="922" t="s">
        <v>986</v>
      </c>
      <c r="E4093" s="936">
        <v>1</v>
      </c>
      <c r="F4093" s="947">
        <v>43647</v>
      </c>
      <c r="G4093" s="923">
        <v>1519.3326522017198</v>
      </c>
      <c r="H4093" s="929">
        <v>8.3333333333333332E-3</v>
      </c>
      <c r="I4093" s="929">
        <v>0.4</v>
      </c>
      <c r="J4093" s="923">
        <v>911.59959132103188</v>
      </c>
      <c r="K4093" s="922">
        <v>1</v>
      </c>
      <c r="L4093" s="923">
        <v>911.59959132103188</v>
      </c>
      <c r="M4093" s="923">
        <f t="shared" si="63"/>
        <v>151.93326522017199</v>
      </c>
    </row>
    <row r="4094" spans="2:13" ht="75">
      <c r="B4094" s="921" t="s">
        <v>988</v>
      </c>
      <c r="C4094" s="921" t="s">
        <v>985</v>
      </c>
      <c r="D4094" s="922" t="s">
        <v>986</v>
      </c>
      <c r="E4094" s="936">
        <v>1</v>
      </c>
      <c r="F4094" s="947">
        <v>43647</v>
      </c>
      <c r="G4094" s="923">
        <v>1119.5082700433725</v>
      </c>
      <c r="H4094" s="929">
        <v>8.3333333333333332E-3</v>
      </c>
      <c r="I4094" s="929">
        <v>0.4</v>
      </c>
      <c r="J4094" s="923">
        <v>671.7049620260234</v>
      </c>
      <c r="K4094" s="922">
        <v>1</v>
      </c>
      <c r="L4094" s="923">
        <v>671.7049620260234</v>
      </c>
      <c r="M4094" s="923">
        <f t="shared" si="63"/>
        <v>111.95082700433726</v>
      </c>
    </row>
    <row r="4095" spans="2:13" ht="75">
      <c r="B4095" s="921" t="s">
        <v>988</v>
      </c>
      <c r="C4095" s="921" t="s">
        <v>985</v>
      </c>
      <c r="D4095" s="922" t="s">
        <v>986</v>
      </c>
      <c r="E4095" s="936">
        <v>1</v>
      </c>
      <c r="F4095" s="947">
        <v>43647</v>
      </c>
      <c r="G4095" s="923">
        <v>2558.8760458134229</v>
      </c>
      <c r="H4095" s="929">
        <v>8.3333333333333332E-3</v>
      </c>
      <c r="I4095" s="929">
        <v>0.4</v>
      </c>
      <c r="J4095" s="923">
        <v>1535.3256274880537</v>
      </c>
      <c r="K4095" s="922">
        <v>1</v>
      </c>
      <c r="L4095" s="923">
        <v>1535.3256274880537</v>
      </c>
      <c r="M4095" s="923">
        <f t="shared" si="63"/>
        <v>255.88760458134232</v>
      </c>
    </row>
    <row r="4096" spans="2:13" ht="75">
      <c r="B4096" s="921" t="s">
        <v>988</v>
      </c>
      <c r="C4096" s="921" t="s">
        <v>985</v>
      </c>
      <c r="D4096" s="922" t="s">
        <v>986</v>
      </c>
      <c r="E4096" s="936">
        <v>1</v>
      </c>
      <c r="F4096" s="947">
        <v>43647</v>
      </c>
      <c r="G4096" s="923">
        <v>1919.1570343600672</v>
      </c>
      <c r="H4096" s="929">
        <v>8.3333333333333332E-3</v>
      </c>
      <c r="I4096" s="929">
        <v>0.4</v>
      </c>
      <c r="J4096" s="923">
        <v>1151.4942206160404</v>
      </c>
      <c r="K4096" s="922">
        <v>1</v>
      </c>
      <c r="L4096" s="923">
        <v>1151.4942206160404</v>
      </c>
      <c r="M4096" s="923">
        <f t="shared" si="63"/>
        <v>191.91570343600674</v>
      </c>
    </row>
    <row r="4097" spans="2:13" ht="75">
      <c r="B4097" s="921" t="s">
        <v>987</v>
      </c>
      <c r="C4097" s="921" t="s">
        <v>985</v>
      </c>
      <c r="D4097" s="922" t="s">
        <v>986</v>
      </c>
      <c r="E4097" s="936">
        <v>1</v>
      </c>
      <c r="F4097" s="947">
        <v>43647</v>
      </c>
      <c r="G4097" s="923">
        <v>4455.2883638908506</v>
      </c>
      <c r="H4097" s="929">
        <v>8.3333333333333332E-3</v>
      </c>
      <c r="I4097" s="929">
        <v>0.4</v>
      </c>
      <c r="J4097" s="923">
        <v>2673.1730183345103</v>
      </c>
      <c r="K4097" s="922">
        <v>1</v>
      </c>
      <c r="L4097" s="923">
        <v>2673.1730183345103</v>
      </c>
      <c r="M4097" s="923">
        <f t="shared" si="63"/>
        <v>445.52883638908509</v>
      </c>
    </row>
    <row r="4098" spans="2:13" ht="75">
      <c r="B4098" s="921" t="s">
        <v>987</v>
      </c>
      <c r="C4098" s="921" t="s">
        <v>985</v>
      </c>
      <c r="D4098" s="922" t="s">
        <v>986</v>
      </c>
      <c r="E4098" s="936">
        <v>1</v>
      </c>
      <c r="F4098" s="947">
        <v>43647</v>
      </c>
      <c r="G4098" s="923">
        <v>2970.1922425939006</v>
      </c>
      <c r="H4098" s="929">
        <v>8.3333333333333332E-3</v>
      </c>
      <c r="I4098" s="929">
        <v>0.4</v>
      </c>
      <c r="J4098" s="923">
        <v>1782.1153455563403</v>
      </c>
      <c r="K4098" s="922">
        <v>1</v>
      </c>
      <c r="L4098" s="923">
        <v>1782.1153455563403</v>
      </c>
      <c r="M4098" s="923">
        <f t="shared" si="63"/>
        <v>297.01922425939006</v>
      </c>
    </row>
    <row r="4099" spans="2:13" ht="75">
      <c r="B4099" s="921" t="s">
        <v>987</v>
      </c>
      <c r="C4099" s="921" t="s">
        <v>985</v>
      </c>
      <c r="D4099" s="922" t="s">
        <v>986</v>
      </c>
      <c r="E4099" s="936">
        <v>1</v>
      </c>
      <c r="F4099" s="947">
        <v>43647</v>
      </c>
      <c r="G4099" s="923">
        <v>5940.3844851878011</v>
      </c>
      <c r="H4099" s="929">
        <v>8.3333333333333332E-3</v>
      </c>
      <c r="I4099" s="929">
        <v>0.4</v>
      </c>
      <c r="J4099" s="923">
        <v>3564.2306911126807</v>
      </c>
      <c r="K4099" s="922">
        <v>1</v>
      </c>
      <c r="L4099" s="923">
        <v>3564.2306911126807</v>
      </c>
      <c r="M4099" s="923">
        <f t="shared" si="63"/>
        <v>594.03844851878011</v>
      </c>
    </row>
    <row r="4100" spans="2:13" ht="75">
      <c r="B4100" s="921" t="s">
        <v>987</v>
      </c>
      <c r="C4100" s="921" t="s">
        <v>985</v>
      </c>
      <c r="D4100" s="922" t="s">
        <v>986</v>
      </c>
      <c r="E4100" s="936">
        <v>1</v>
      </c>
      <c r="F4100" s="947">
        <v>43647</v>
      </c>
      <c r="G4100" s="923">
        <v>1485.0961212969503</v>
      </c>
      <c r="H4100" s="929">
        <v>8.3333333333333332E-3</v>
      </c>
      <c r="I4100" s="929">
        <v>0.4</v>
      </c>
      <c r="J4100" s="923">
        <v>891.05767277817017</v>
      </c>
      <c r="K4100" s="922">
        <v>1</v>
      </c>
      <c r="L4100" s="923">
        <v>891.05767277817017</v>
      </c>
      <c r="M4100" s="923">
        <f t="shared" si="63"/>
        <v>148.50961212969503</v>
      </c>
    </row>
    <row r="4101" spans="2:13" ht="75">
      <c r="B4101" s="921" t="s">
        <v>987</v>
      </c>
      <c r="C4101" s="921" t="s">
        <v>985</v>
      </c>
      <c r="D4101" s="922" t="s">
        <v>986</v>
      </c>
      <c r="E4101" s="936">
        <v>1</v>
      </c>
      <c r="F4101" s="947">
        <v>43647</v>
      </c>
      <c r="G4101" s="923">
        <v>2970.1922425939006</v>
      </c>
      <c r="H4101" s="929">
        <v>8.3333333333333332E-3</v>
      </c>
      <c r="I4101" s="929">
        <v>0.4</v>
      </c>
      <c r="J4101" s="923">
        <v>1782.1153455563403</v>
      </c>
      <c r="K4101" s="922">
        <v>1</v>
      </c>
      <c r="L4101" s="923">
        <v>1782.1153455563403</v>
      </c>
      <c r="M4101" s="923">
        <f t="shared" si="63"/>
        <v>297.01922425939006</v>
      </c>
    </row>
    <row r="4102" spans="2:13" ht="75">
      <c r="B4102" s="921" t="s">
        <v>988</v>
      </c>
      <c r="C4102" s="921" t="s">
        <v>985</v>
      </c>
      <c r="D4102" s="922" t="s">
        <v>986</v>
      </c>
      <c r="E4102" s="936">
        <v>1</v>
      </c>
      <c r="F4102" s="947">
        <v>43647</v>
      </c>
      <c r="G4102" s="923">
        <v>159.92975286333893</v>
      </c>
      <c r="H4102" s="929">
        <v>8.3333333333333332E-3</v>
      </c>
      <c r="I4102" s="929">
        <v>0.4</v>
      </c>
      <c r="J4102" s="923">
        <v>95.957851718003354</v>
      </c>
      <c r="K4102" s="922">
        <v>1</v>
      </c>
      <c r="L4102" s="923">
        <v>95.957851718003354</v>
      </c>
      <c r="M4102" s="923">
        <f t="shared" si="63"/>
        <v>15.992975286333895</v>
      </c>
    </row>
    <row r="4103" spans="2:13" ht="75">
      <c r="B4103" s="921" t="s">
        <v>988</v>
      </c>
      <c r="C4103" s="921" t="s">
        <v>985</v>
      </c>
      <c r="D4103" s="922" t="s">
        <v>986</v>
      </c>
      <c r="E4103" s="936">
        <v>1</v>
      </c>
      <c r="F4103" s="947">
        <v>43647</v>
      </c>
      <c r="G4103" s="923">
        <v>479.7892585900168</v>
      </c>
      <c r="H4103" s="929">
        <v>8.3333333333333332E-3</v>
      </c>
      <c r="I4103" s="929">
        <v>0.4</v>
      </c>
      <c r="J4103" s="923">
        <v>287.87355515401009</v>
      </c>
      <c r="K4103" s="922">
        <v>1</v>
      </c>
      <c r="L4103" s="923">
        <v>287.87355515401009</v>
      </c>
      <c r="M4103" s="923">
        <f t="shared" si="63"/>
        <v>47.978925859001684</v>
      </c>
    </row>
    <row r="4104" spans="2:13" ht="75">
      <c r="B4104" s="921" t="s">
        <v>988</v>
      </c>
      <c r="C4104" s="921" t="s">
        <v>985</v>
      </c>
      <c r="D4104" s="922" t="s">
        <v>986</v>
      </c>
      <c r="E4104" s="936">
        <v>1</v>
      </c>
      <c r="F4104" s="947">
        <v>43647</v>
      </c>
      <c r="G4104" s="923">
        <v>559.75413502168624</v>
      </c>
      <c r="H4104" s="929">
        <v>8.3333333333333332E-3</v>
      </c>
      <c r="I4104" s="929">
        <v>0.4</v>
      </c>
      <c r="J4104" s="923">
        <v>335.8524810130117</v>
      </c>
      <c r="K4104" s="922">
        <v>1</v>
      </c>
      <c r="L4104" s="923">
        <v>335.8524810130117</v>
      </c>
      <c r="M4104" s="923">
        <f t="shared" si="63"/>
        <v>55.975413502168628</v>
      </c>
    </row>
    <row r="4105" spans="2:13" ht="75">
      <c r="B4105" s="921" t="s">
        <v>988</v>
      </c>
      <c r="C4105" s="921" t="s">
        <v>985</v>
      </c>
      <c r="D4105" s="922" t="s">
        <v>986</v>
      </c>
      <c r="E4105" s="936">
        <v>1</v>
      </c>
      <c r="F4105" s="947">
        <v>43647</v>
      </c>
      <c r="G4105" s="923">
        <v>79.964876431669467</v>
      </c>
      <c r="H4105" s="929">
        <v>8.3333333333333332E-3</v>
      </c>
      <c r="I4105" s="929">
        <v>0.4</v>
      </c>
      <c r="J4105" s="923">
        <v>47.978925859001677</v>
      </c>
      <c r="K4105" s="922">
        <v>1</v>
      </c>
      <c r="L4105" s="923">
        <v>47.978925859001677</v>
      </c>
      <c r="M4105" s="923">
        <f t="shared" si="63"/>
        <v>7.9964876431669474</v>
      </c>
    </row>
    <row r="4106" spans="2:13" ht="75">
      <c r="B4106" s="921" t="s">
        <v>988</v>
      </c>
      <c r="C4106" s="921" t="s">
        <v>985</v>
      </c>
      <c r="D4106" s="922" t="s">
        <v>986</v>
      </c>
      <c r="E4106" s="936">
        <v>1</v>
      </c>
      <c r="F4106" s="947">
        <v>43647</v>
      </c>
      <c r="G4106" s="923">
        <v>399.82438215834736</v>
      </c>
      <c r="H4106" s="929">
        <v>8.3333333333333332E-3</v>
      </c>
      <c r="I4106" s="929">
        <v>0.4</v>
      </c>
      <c r="J4106" s="923">
        <v>239.8946292950084</v>
      </c>
      <c r="K4106" s="922">
        <v>1</v>
      </c>
      <c r="L4106" s="923">
        <v>239.8946292950084</v>
      </c>
      <c r="M4106" s="923">
        <f t="shared" si="63"/>
        <v>39.98243821583474</v>
      </c>
    </row>
    <row r="4107" spans="2:13" ht="75">
      <c r="B4107" s="921" t="s">
        <v>988</v>
      </c>
      <c r="C4107" s="921" t="s">
        <v>985</v>
      </c>
      <c r="D4107" s="922" t="s">
        <v>986</v>
      </c>
      <c r="E4107" s="936">
        <v>1</v>
      </c>
      <c r="F4107" s="947">
        <v>43647</v>
      </c>
      <c r="G4107" s="923">
        <v>639.71901145335573</v>
      </c>
      <c r="H4107" s="929">
        <v>8.3333333333333332E-3</v>
      </c>
      <c r="I4107" s="929">
        <v>0.4</v>
      </c>
      <c r="J4107" s="923">
        <v>383.83140687201342</v>
      </c>
      <c r="K4107" s="922">
        <v>1</v>
      </c>
      <c r="L4107" s="923">
        <v>383.83140687201342</v>
      </c>
      <c r="M4107" s="923">
        <f t="shared" ref="M4107:M4170" si="64">IF(L4107=0,"",IF(I4107=100%,0,(H4107*12)*(G4107*E4107*K4107)))</f>
        <v>63.971901145335579</v>
      </c>
    </row>
    <row r="4108" spans="2:13" ht="75">
      <c r="B4108" s="921" t="s">
        <v>988</v>
      </c>
      <c r="C4108" s="921" t="s">
        <v>985</v>
      </c>
      <c r="D4108" s="922" t="s">
        <v>986</v>
      </c>
      <c r="E4108" s="936">
        <v>1</v>
      </c>
      <c r="F4108" s="947">
        <v>43647</v>
      </c>
      <c r="G4108" s="923">
        <v>399.82438215834736</v>
      </c>
      <c r="H4108" s="929">
        <v>8.3333333333333332E-3</v>
      </c>
      <c r="I4108" s="929">
        <v>0.4</v>
      </c>
      <c r="J4108" s="923">
        <v>239.8946292950084</v>
      </c>
      <c r="K4108" s="922">
        <v>1</v>
      </c>
      <c r="L4108" s="923">
        <v>239.8946292950084</v>
      </c>
      <c r="M4108" s="923">
        <f t="shared" si="64"/>
        <v>39.98243821583474</v>
      </c>
    </row>
    <row r="4109" spans="2:13" ht="75">
      <c r="B4109" s="921" t="s">
        <v>988</v>
      </c>
      <c r="C4109" s="921" t="s">
        <v>985</v>
      </c>
      <c r="D4109" s="922" t="s">
        <v>986</v>
      </c>
      <c r="E4109" s="936">
        <v>1</v>
      </c>
      <c r="F4109" s="947">
        <v>43647</v>
      </c>
      <c r="G4109" s="923">
        <v>79.964876431669467</v>
      </c>
      <c r="H4109" s="929">
        <v>8.3333333333333332E-3</v>
      </c>
      <c r="I4109" s="929">
        <v>0.4</v>
      </c>
      <c r="J4109" s="923">
        <v>47.978925859001677</v>
      </c>
      <c r="K4109" s="922">
        <v>1</v>
      </c>
      <c r="L4109" s="923">
        <v>47.978925859001677</v>
      </c>
      <c r="M4109" s="923">
        <f t="shared" si="64"/>
        <v>7.9964876431669474</v>
      </c>
    </row>
    <row r="4110" spans="2:13" ht="75">
      <c r="B4110" s="921" t="s">
        <v>988</v>
      </c>
      <c r="C4110" s="921" t="s">
        <v>985</v>
      </c>
      <c r="D4110" s="922" t="s">
        <v>986</v>
      </c>
      <c r="E4110" s="936">
        <v>1</v>
      </c>
      <c r="F4110" s="947">
        <v>43647</v>
      </c>
      <c r="G4110" s="923">
        <v>239.8946292950084</v>
      </c>
      <c r="H4110" s="929">
        <v>8.3333333333333332E-3</v>
      </c>
      <c r="I4110" s="929">
        <v>0.4</v>
      </c>
      <c r="J4110" s="923">
        <v>143.93677757700505</v>
      </c>
      <c r="K4110" s="922">
        <v>1</v>
      </c>
      <c r="L4110" s="923">
        <v>143.93677757700505</v>
      </c>
      <c r="M4110" s="923">
        <f t="shared" si="64"/>
        <v>23.989462929500842</v>
      </c>
    </row>
    <row r="4111" spans="2:13" ht="75">
      <c r="B4111" s="921" t="s">
        <v>988</v>
      </c>
      <c r="C4111" s="921" t="s">
        <v>985</v>
      </c>
      <c r="D4111" s="922" t="s">
        <v>986</v>
      </c>
      <c r="E4111" s="936">
        <v>1</v>
      </c>
      <c r="F4111" s="947">
        <v>43647</v>
      </c>
      <c r="G4111" s="923">
        <v>799.64876431669472</v>
      </c>
      <c r="H4111" s="929">
        <v>8.3333333333333332E-3</v>
      </c>
      <c r="I4111" s="929">
        <v>0.4</v>
      </c>
      <c r="J4111" s="923">
        <v>479.7892585900168</v>
      </c>
      <c r="K4111" s="922">
        <v>1</v>
      </c>
      <c r="L4111" s="923">
        <v>479.7892585900168</v>
      </c>
      <c r="M4111" s="923">
        <f t="shared" si="64"/>
        <v>79.964876431669481</v>
      </c>
    </row>
    <row r="4112" spans="2:13" ht="75">
      <c r="B4112" s="921" t="s">
        <v>988</v>
      </c>
      <c r="C4112" s="921" t="s">
        <v>985</v>
      </c>
      <c r="D4112" s="922" t="s">
        <v>986</v>
      </c>
      <c r="E4112" s="936">
        <v>1</v>
      </c>
      <c r="F4112" s="947">
        <v>43647</v>
      </c>
      <c r="G4112" s="923">
        <v>319.85950572667787</v>
      </c>
      <c r="H4112" s="929">
        <v>8.3333333333333332E-3</v>
      </c>
      <c r="I4112" s="929">
        <v>0.4</v>
      </c>
      <c r="J4112" s="923">
        <v>191.91570343600671</v>
      </c>
      <c r="K4112" s="922">
        <v>1</v>
      </c>
      <c r="L4112" s="923">
        <v>191.91570343600671</v>
      </c>
      <c r="M4112" s="923">
        <f t="shared" si="64"/>
        <v>31.98595057266779</v>
      </c>
    </row>
    <row r="4113" spans="2:13" ht="75">
      <c r="B4113" s="921" t="s">
        <v>988</v>
      </c>
      <c r="C4113" s="921" t="s">
        <v>985</v>
      </c>
      <c r="D4113" s="922" t="s">
        <v>986</v>
      </c>
      <c r="E4113" s="936">
        <v>1</v>
      </c>
      <c r="F4113" s="947">
        <v>43647</v>
      </c>
      <c r="G4113" s="923">
        <v>159.92975286333893</v>
      </c>
      <c r="H4113" s="929">
        <v>8.3333333333333332E-3</v>
      </c>
      <c r="I4113" s="929">
        <v>0.4</v>
      </c>
      <c r="J4113" s="923">
        <v>95.957851718003354</v>
      </c>
      <c r="K4113" s="922">
        <v>1</v>
      </c>
      <c r="L4113" s="923">
        <v>95.957851718003354</v>
      </c>
      <c r="M4113" s="923">
        <f t="shared" si="64"/>
        <v>15.992975286333895</v>
      </c>
    </row>
    <row r="4114" spans="2:13" ht="75">
      <c r="B4114" s="921" t="s">
        <v>988</v>
      </c>
      <c r="C4114" s="921" t="s">
        <v>985</v>
      </c>
      <c r="D4114" s="922" t="s">
        <v>986</v>
      </c>
      <c r="E4114" s="936">
        <v>1</v>
      </c>
      <c r="F4114" s="947">
        <v>43647</v>
      </c>
      <c r="G4114" s="923">
        <v>399.82438215834736</v>
      </c>
      <c r="H4114" s="929">
        <v>8.3333333333333332E-3</v>
      </c>
      <c r="I4114" s="929">
        <v>0.4</v>
      </c>
      <c r="J4114" s="923">
        <v>239.8946292950084</v>
      </c>
      <c r="K4114" s="922">
        <v>1</v>
      </c>
      <c r="L4114" s="923">
        <v>239.8946292950084</v>
      </c>
      <c r="M4114" s="923">
        <f t="shared" si="64"/>
        <v>39.98243821583474</v>
      </c>
    </row>
    <row r="4115" spans="2:13" ht="75">
      <c r="B4115" s="921" t="s">
        <v>988</v>
      </c>
      <c r="C4115" s="921" t="s">
        <v>985</v>
      </c>
      <c r="D4115" s="922" t="s">
        <v>986</v>
      </c>
      <c r="E4115" s="936">
        <v>1</v>
      </c>
      <c r="F4115" s="947">
        <v>43647</v>
      </c>
      <c r="G4115" s="923">
        <v>239.8946292950084</v>
      </c>
      <c r="H4115" s="929">
        <v>8.3333333333333332E-3</v>
      </c>
      <c r="I4115" s="929">
        <v>0.4</v>
      </c>
      <c r="J4115" s="923">
        <v>143.93677757700505</v>
      </c>
      <c r="K4115" s="922">
        <v>1</v>
      </c>
      <c r="L4115" s="923">
        <v>143.93677757700505</v>
      </c>
      <c r="M4115" s="923">
        <f t="shared" si="64"/>
        <v>23.989462929500842</v>
      </c>
    </row>
    <row r="4116" spans="2:13" ht="75">
      <c r="B4116" s="921" t="s">
        <v>987</v>
      </c>
      <c r="C4116" s="921" t="s">
        <v>985</v>
      </c>
      <c r="D4116" s="922" t="s">
        <v>986</v>
      </c>
      <c r="E4116" s="936">
        <v>1</v>
      </c>
      <c r="F4116" s="947">
        <v>43647</v>
      </c>
      <c r="G4116" s="923">
        <v>1485.0961212969503</v>
      </c>
      <c r="H4116" s="929">
        <v>8.3333333333333332E-3</v>
      </c>
      <c r="I4116" s="929">
        <v>0.4</v>
      </c>
      <c r="J4116" s="923">
        <v>891.05767277817017</v>
      </c>
      <c r="K4116" s="922">
        <v>1</v>
      </c>
      <c r="L4116" s="923">
        <v>891.05767277817017</v>
      </c>
      <c r="M4116" s="923">
        <f t="shared" si="64"/>
        <v>148.50961212969503</v>
      </c>
    </row>
    <row r="4117" spans="2:13" ht="75">
      <c r="B4117" s="921" t="s">
        <v>987</v>
      </c>
      <c r="C4117" s="921" t="s">
        <v>985</v>
      </c>
      <c r="D4117" s="922" t="s">
        <v>986</v>
      </c>
      <c r="E4117" s="936">
        <v>1</v>
      </c>
      <c r="F4117" s="947">
        <v>43647</v>
      </c>
      <c r="G4117" s="923">
        <v>1485.0961212969503</v>
      </c>
      <c r="H4117" s="929">
        <v>8.3333333333333332E-3</v>
      </c>
      <c r="I4117" s="929">
        <v>0.4</v>
      </c>
      <c r="J4117" s="923">
        <v>891.05767277817017</v>
      </c>
      <c r="K4117" s="922">
        <v>1</v>
      </c>
      <c r="L4117" s="923">
        <v>891.05767277817017</v>
      </c>
      <c r="M4117" s="923">
        <f t="shared" si="64"/>
        <v>148.50961212969503</v>
      </c>
    </row>
    <row r="4118" spans="2:13" ht="75">
      <c r="B4118" s="921" t="s">
        <v>987</v>
      </c>
      <c r="C4118" s="921" t="s">
        <v>985</v>
      </c>
      <c r="D4118" s="922" t="s">
        <v>986</v>
      </c>
      <c r="E4118" s="936">
        <v>1</v>
      </c>
      <c r="F4118" s="947">
        <v>43647</v>
      </c>
      <c r="G4118" s="923">
        <v>1485.0961212969503</v>
      </c>
      <c r="H4118" s="929">
        <v>8.3333333333333332E-3</v>
      </c>
      <c r="I4118" s="929">
        <v>0.4</v>
      </c>
      <c r="J4118" s="923">
        <v>891.05767277817017</v>
      </c>
      <c r="K4118" s="922">
        <v>1</v>
      </c>
      <c r="L4118" s="923">
        <v>891.05767277817017</v>
      </c>
      <c r="M4118" s="923">
        <f t="shared" si="64"/>
        <v>148.50961212969503</v>
      </c>
    </row>
    <row r="4119" spans="2:13" ht="75">
      <c r="B4119" s="921" t="s">
        <v>988</v>
      </c>
      <c r="C4119" s="921" t="s">
        <v>985</v>
      </c>
      <c r="D4119" s="922" t="s">
        <v>986</v>
      </c>
      <c r="E4119" s="936">
        <v>1</v>
      </c>
      <c r="F4119" s="947">
        <v>43647</v>
      </c>
      <c r="G4119" s="923">
        <v>399.82438215834736</v>
      </c>
      <c r="H4119" s="929">
        <v>8.3333333333333332E-3</v>
      </c>
      <c r="I4119" s="929">
        <v>0.4</v>
      </c>
      <c r="J4119" s="923">
        <v>239.8946292950084</v>
      </c>
      <c r="K4119" s="922">
        <v>1</v>
      </c>
      <c r="L4119" s="923">
        <v>239.8946292950084</v>
      </c>
      <c r="M4119" s="923">
        <f t="shared" si="64"/>
        <v>39.98243821583474</v>
      </c>
    </row>
    <row r="4120" spans="2:13" ht="75">
      <c r="B4120" s="921" t="s">
        <v>988</v>
      </c>
      <c r="C4120" s="921" t="s">
        <v>985</v>
      </c>
      <c r="D4120" s="922" t="s">
        <v>986</v>
      </c>
      <c r="E4120" s="936">
        <v>1</v>
      </c>
      <c r="F4120" s="947">
        <v>43647</v>
      </c>
      <c r="G4120" s="923">
        <v>319.85950572667787</v>
      </c>
      <c r="H4120" s="929">
        <v>8.3333333333333332E-3</v>
      </c>
      <c r="I4120" s="929">
        <v>0.4</v>
      </c>
      <c r="J4120" s="923">
        <v>191.91570343600671</v>
      </c>
      <c r="K4120" s="922">
        <v>1</v>
      </c>
      <c r="L4120" s="923">
        <v>191.91570343600671</v>
      </c>
      <c r="M4120" s="923">
        <f t="shared" si="64"/>
        <v>31.98595057266779</v>
      </c>
    </row>
    <row r="4121" spans="2:13" ht="75">
      <c r="B4121" s="921" t="s">
        <v>988</v>
      </c>
      <c r="C4121" s="921" t="s">
        <v>985</v>
      </c>
      <c r="D4121" s="922" t="s">
        <v>986</v>
      </c>
      <c r="E4121" s="936">
        <v>1</v>
      </c>
      <c r="F4121" s="947">
        <v>43647</v>
      </c>
      <c r="G4121" s="923">
        <v>239.8946292950084</v>
      </c>
      <c r="H4121" s="929">
        <v>8.3333333333333332E-3</v>
      </c>
      <c r="I4121" s="929">
        <v>0.4</v>
      </c>
      <c r="J4121" s="923">
        <v>143.93677757700505</v>
      </c>
      <c r="K4121" s="922">
        <v>1</v>
      </c>
      <c r="L4121" s="923">
        <v>143.93677757700505</v>
      </c>
      <c r="M4121" s="923">
        <f t="shared" si="64"/>
        <v>23.989462929500842</v>
      </c>
    </row>
    <row r="4122" spans="2:13" ht="75">
      <c r="B4122" s="921" t="s">
        <v>988</v>
      </c>
      <c r="C4122" s="921" t="s">
        <v>985</v>
      </c>
      <c r="D4122" s="922" t="s">
        <v>986</v>
      </c>
      <c r="E4122" s="936">
        <v>1</v>
      </c>
      <c r="F4122" s="947">
        <v>43647</v>
      </c>
      <c r="G4122" s="923">
        <v>159.92975286333893</v>
      </c>
      <c r="H4122" s="929">
        <v>8.3333333333333332E-3</v>
      </c>
      <c r="I4122" s="929">
        <v>0.4</v>
      </c>
      <c r="J4122" s="923">
        <v>95.957851718003354</v>
      </c>
      <c r="K4122" s="922">
        <v>1</v>
      </c>
      <c r="L4122" s="923">
        <v>95.957851718003354</v>
      </c>
      <c r="M4122" s="923">
        <f t="shared" si="64"/>
        <v>15.992975286333895</v>
      </c>
    </row>
    <row r="4123" spans="2:13" ht="75">
      <c r="B4123" s="921" t="s">
        <v>988</v>
      </c>
      <c r="C4123" s="921" t="s">
        <v>985</v>
      </c>
      <c r="D4123" s="922" t="s">
        <v>986</v>
      </c>
      <c r="E4123" s="936">
        <v>1</v>
      </c>
      <c r="F4123" s="947">
        <v>43647</v>
      </c>
      <c r="G4123" s="923">
        <v>799.64876431669472</v>
      </c>
      <c r="H4123" s="929">
        <v>8.3333333333333332E-3</v>
      </c>
      <c r="I4123" s="929">
        <v>0.4</v>
      </c>
      <c r="J4123" s="923">
        <v>479.7892585900168</v>
      </c>
      <c r="K4123" s="922">
        <v>1</v>
      </c>
      <c r="L4123" s="923">
        <v>479.7892585900168</v>
      </c>
      <c r="M4123" s="923">
        <f t="shared" si="64"/>
        <v>79.964876431669481</v>
      </c>
    </row>
    <row r="4124" spans="2:13" ht="75">
      <c r="B4124" s="921" t="s">
        <v>988</v>
      </c>
      <c r="C4124" s="921" t="s">
        <v>985</v>
      </c>
      <c r="D4124" s="922" t="s">
        <v>986</v>
      </c>
      <c r="E4124" s="936">
        <v>1</v>
      </c>
      <c r="F4124" s="947">
        <v>43647</v>
      </c>
      <c r="G4124" s="923">
        <v>479.7892585900168</v>
      </c>
      <c r="H4124" s="929">
        <v>8.3333333333333332E-3</v>
      </c>
      <c r="I4124" s="929">
        <v>0.4</v>
      </c>
      <c r="J4124" s="923">
        <v>287.87355515401009</v>
      </c>
      <c r="K4124" s="922">
        <v>1</v>
      </c>
      <c r="L4124" s="923">
        <v>287.87355515401009</v>
      </c>
      <c r="M4124" s="923">
        <f t="shared" si="64"/>
        <v>47.978925859001684</v>
      </c>
    </row>
    <row r="4125" spans="2:13" ht="75">
      <c r="B4125" s="921" t="s">
        <v>984</v>
      </c>
      <c r="C4125" s="921" t="s">
        <v>985</v>
      </c>
      <c r="D4125" s="922" t="s">
        <v>986</v>
      </c>
      <c r="E4125" s="936">
        <v>1</v>
      </c>
      <c r="F4125" s="947">
        <v>43647</v>
      </c>
      <c r="G4125" s="923">
        <v>456.60349305277197</v>
      </c>
      <c r="H4125" s="929">
        <v>8.3333333333333332E-3</v>
      </c>
      <c r="I4125" s="929">
        <v>0.4</v>
      </c>
      <c r="J4125" s="923">
        <v>273.96209583166319</v>
      </c>
      <c r="K4125" s="922">
        <v>1</v>
      </c>
      <c r="L4125" s="923">
        <v>273.96209583166319</v>
      </c>
      <c r="M4125" s="923">
        <f t="shared" si="64"/>
        <v>45.660349305277201</v>
      </c>
    </row>
    <row r="4126" spans="2:13" ht="75">
      <c r="B4126" s="921" t="s">
        <v>984</v>
      </c>
      <c r="C4126" s="921" t="s">
        <v>985</v>
      </c>
      <c r="D4126" s="922" t="s">
        <v>986</v>
      </c>
      <c r="E4126" s="936">
        <v>1</v>
      </c>
      <c r="F4126" s="947">
        <v>43647</v>
      </c>
      <c r="G4126" s="923">
        <v>456.60349305277197</v>
      </c>
      <c r="H4126" s="929">
        <v>8.3333333333333332E-3</v>
      </c>
      <c r="I4126" s="929">
        <v>0.4</v>
      </c>
      <c r="J4126" s="923">
        <v>273.96209583166319</v>
      </c>
      <c r="K4126" s="922">
        <v>1</v>
      </c>
      <c r="L4126" s="923">
        <v>273.96209583166319</v>
      </c>
      <c r="M4126" s="923">
        <f t="shared" si="64"/>
        <v>45.660349305277201</v>
      </c>
    </row>
    <row r="4127" spans="2:13" ht="75">
      <c r="B4127" s="921" t="s">
        <v>987</v>
      </c>
      <c r="C4127" s="921" t="s">
        <v>985</v>
      </c>
      <c r="D4127" s="922" t="s">
        <v>986</v>
      </c>
      <c r="E4127" s="936">
        <v>1</v>
      </c>
      <c r="F4127" s="947">
        <v>43647</v>
      </c>
      <c r="G4127" s="923">
        <v>1485.0961212969503</v>
      </c>
      <c r="H4127" s="929">
        <v>8.3333333333333332E-3</v>
      </c>
      <c r="I4127" s="929">
        <v>0.4</v>
      </c>
      <c r="J4127" s="923">
        <v>891.05767277817017</v>
      </c>
      <c r="K4127" s="922">
        <v>1</v>
      </c>
      <c r="L4127" s="923">
        <v>891.05767277817017</v>
      </c>
      <c r="M4127" s="923">
        <f t="shared" si="64"/>
        <v>148.50961212969503</v>
      </c>
    </row>
    <row r="4128" spans="2:13" ht="75">
      <c r="B4128" s="921" t="s">
        <v>987</v>
      </c>
      <c r="C4128" s="921" t="s">
        <v>985</v>
      </c>
      <c r="D4128" s="922" t="s">
        <v>986</v>
      </c>
      <c r="E4128" s="936">
        <v>1</v>
      </c>
      <c r="F4128" s="947">
        <v>43647</v>
      </c>
      <c r="G4128" s="923">
        <v>1485.0961212969503</v>
      </c>
      <c r="H4128" s="929">
        <v>8.3333333333333332E-3</v>
      </c>
      <c r="I4128" s="929">
        <v>0.4</v>
      </c>
      <c r="J4128" s="923">
        <v>891.05767277817017</v>
      </c>
      <c r="K4128" s="922">
        <v>1</v>
      </c>
      <c r="L4128" s="923">
        <v>891.05767277817017</v>
      </c>
      <c r="M4128" s="923">
        <f t="shared" si="64"/>
        <v>148.50961212969503</v>
      </c>
    </row>
    <row r="4129" spans="2:13" ht="75">
      <c r="B4129" s="921" t="s">
        <v>987</v>
      </c>
      <c r="C4129" s="921" t="s">
        <v>985</v>
      </c>
      <c r="D4129" s="922" t="s">
        <v>986</v>
      </c>
      <c r="E4129" s="936">
        <v>1</v>
      </c>
      <c r="F4129" s="947">
        <v>43647</v>
      </c>
      <c r="G4129" s="923">
        <v>1485.0961212969503</v>
      </c>
      <c r="H4129" s="929">
        <v>8.3333333333333332E-3</v>
      </c>
      <c r="I4129" s="929">
        <v>0.4</v>
      </c>
      <c r="J4129" s="923">
        <v>891.05767277817017</v>
      </c>
      <c r="K4129" s="922">
        <v>1</v>
      </c>
      <c r="L4129" s="923">
        <v>891.05767277817017</v>
      </c>
      <c r="M4129" s="923">
        <f t="shared" si="64"/>
        <v>148.50961212969503</v>
      </c>
    </row>
    <row r="4130" spans="2:13" ht="75">
      <c r="B4130" s="921" t="s">
        <v>987</v>
      </c>
      <c r="C4130" s="921" t="s">
        <v>985</v>
      </c>
      <c r="D4130" s="922" t="s">
        <v>986</v>
      </c>
      <c r="E4130" s="936">
        <v>1</v>
      </c>
      <c r="F4130" s="947">
        <v>43647</v>
      </c>
      <c r="G4130" s="923">
        <v>10395.672849078652</v>
      </c>
      <c r="H4130" s="929">
        <v>8.3333333333333332E-3</v>
      </c>
      <c r="I4130" s="929">
        <v>0.4</v>
      </c>
      <c r="J4130" s="923">
        <v>6237.4037094471905</v>
      </c>
      <c r="K4130" s="922">
        <v>1</v>
      </c>
      <c r="L4130" s="923">
        <v>6237.4037094471905</v>
      </c>
      <c r="M4130" s="923">
        <f t="shared" si="64"/>
        <v>1039.5672849078653</v>
      </c>
    </row>
    <row r="4131" spans="2:13" ht="75">
      <c r="B4131" s="921" t="s">
        <v>987</v>
      </c>
      <c r="C4131" s="921" t="s">
        <v>985</v>
      </c>
      <c r="D4131" s="922" t="s">
        <v>986</v>
      </c>
      <c r="E4131" s="936">
        <v>1</v>
      </c>
      <c r="F4131" s="947">
        <v>43647</v>
      </c>
      <c r="G4131" s="923">
        <v>5940.3844851878011</v>
      </c>
      <c r="H4131" s="929">
        <v>8.3333333333333332E-3</v>
      </c>
      <c r="I4131" s="929">
        <v>0.4</v>
      </c>
      <c r="J4131" s="923">
        <v>3564.2306911126807</v>
      </c>
      <c r="K4131" s="922">
        <v>1</v>
      </c>
      <c r="L4131" s="923">
        <v>3564.2306911126807</v>
      </c>
      <c r="M4131" s="923">
        <f t="shared" si="64"/>
        <v>594.03844851878011</v>
      </c>
    </row>
    <row r="4132" spans="2:13" ht="75">
      <c r="B4132" s="921" t="s">
        <v>991</v>
      </c>
      <c r="C4132" s="921" t="s">
        <v>985</v>
      </c>
      <c r="D4132" s="922" t="s">
        <v>986</v>
      </c>
      <c r="E4132" s="936">
        <v>1</v>
      </c>
      <c r="F4132" s="947">
        <v>43647</v>
      </c>
      <c r="G4132" s="923">
        <v>3671.3612929430783</v>
      </c>
      <c r="H4132" s="929">
        <v>8.3333333333333332E-3</v>
      </c>
      <c r="I4132" s="929">
        <v>0.4</v>
      </c>
      <c r="J4132" s="923">
        <v>2202.8167757658466</v>
      </c>
      <c r="K4132" s="922">
        <v>1</v>
      </c>
      <c r="L4132" s="923">
        <v>2202.8167757658466</v>
      </c>
      <c r="M4132" s="923">
        <f t="shared" si="64"/>
        <v>367.13612929430786</v>
      </c>
    </row>
    <row r="4133" spans="2:13" ht="75">
      <c r="B4133" s="921" t="s">
        <v>988</v>
      </c>
      <c r="C4133" s="921" t="s">
        <v>985</v>
      </c>
      <c r="D4133" s="922" t="s">
        <v>986</v>
      </c>
      <c r="E4133" s="936">
        <v>1</v>
      </c>
      <c r="F4133" s="947">
        <v>43647</v>
      </c>
      <c r="G4133" s="923">
        <v>879.61364074836411</v>
      </c>
      <c r="H4133" s="929">
        <v>8.3333333333333332E-3</v>
      </c>
      <c r="I4133" s="929">
        <v>0.4</v>
      </c>
      <c r="J4133" s="923">
        <v>527.76818444901846</v>
      </c>
      <c r="K4133" s="922">
        <v>1</v>
      </c>
      <c r="L4133" s="923">
        <v>527.76818444901846</v>
      </c>
      <c r="M4133" s="923">
        <f t="shared" si="64"/>
        <v>87.961364074836411</v>
      </c>
    </row>
    <row r="4134" spans="2:13" ht="75">
      <c r="B4134" s="921" t="s">
        <v>988</v>
      </c>
      <c r="C4134" s="921" t="s">
        <v>985</v>
      </c>
      <c r="D4134" s="922" t="s">
        <v>986</v>
      </c>
      <c r="E4134" s="936">
        <v>1</v>
      </c>
      <c r="F4134" s="947">
        <v>43647</v>
      </c>
      <c r="G4134" s="923">
        <v>799.64876431669472</v>
      </c>
      <c r="H4134" s="929">
        <v>8.3333333333333332E-3</v>
      </c>
      <c r="I4134" s="929">
        <v>0.4</v>
      </c>
      <c r="J4134" s="923">
        <v>479.7892585900168</v>
      </c>
      <c r="K4134" s="922">
        <v>1</v>
      </c>
      <c r="L4134" s="923">
        <v>479.7892585900168</v>
      </c>
      <c r="M4134" s="923">
        <f t="shared" si="64"/>
        <v>79.964876431669481</v>
      </c>
    </row>
    <row r="4135" spans="2:13" ht="75">
      <c r="B4135" s="921" t="s">
        <v>988</v>
      </c>
      <c r="C4135" s="921" t="s">
        <v>985</v>
      </c>
      <c r="D4135" s="922" t="s">
        <v>986</v>
      </c>
      <c r="E4135" s="936">
        <v>1</v>
      </c>
      <c r="F4135" s="947">
        <v>43647</v>
      </c>
      <c r="G4135" s="923">
        <v>1359.4028993383808</v>
      </c>
      <c r="H4135" s="929">
        <v>8.3333333333333332E-3</v>
      </c>
      <c r="I4135" s="929">
        <v>0.4</v>
      </c>
      <c r="J4135" s="923">
        <v>815.64173960302844</v>
      </c>
      <c r="K4135" s="922">
        <v>1</v>
      </c>
      <c r="L4135" s="923">
        <v>815.64173960302844</v>
      </c>
      <c r="M4135" s="923">
        <f t="shared" si="64"/>
        <v>135.9402899338381</v>
      </c>
    </row>
    <row r="4136" spans="2:13" ht="75">
      <c r="B4136" s="921" t="s">
        <v>988</v>
      </c>
      <c r="C4136" s="921" t="s">
        <v>985</v>
      </c>
      <c r="D4136" s="922" t="s">
        <v>986</v>
      </c>
      <c r="E4136" s="936">
        <v>1</v>
      </c>
      <c r="F4136" s="947">
        <v>43647</v>
      </c>
      <c r="G4136" s="923">
        <v>1599.2975286333894</v>
      </c>
      <c r="H4136" s="929">
        <v>8.3333333333333332E-3</v>
      </c>
      <c r="I4136" s="929">
        <v>0.4</v>
      </c>
      <c r="J4136" s="923">
        <v>959.5785171800336</v>
      </c>
      <c r="K4136" s="922">
        <v>1</v>
      </c>
      <c r="L4136" s="923">
        <v>959.5785171800336</v>
      </c>
      <c r="M4136" s="923">
        <f t="shared" si="64"/>
        <v>159.92975286333896</v>
      </c>
    </row>
    <row r="4137" spans="2:13" ht="75">
      <c r="B4137" s="921" t="s">
        <v>988</v>
      </c>
      <c r="C4137" s="921" t="s">
        <v>985</v>
      </c>
      <c r="D4137" s="922" t="s">
        <v>986</v>
      </c>
      <c r="E4137" s="936">
        <v>1</v>
      </c>
      <c r="F4137" s="947">
        <v>43647</v>
      </c>
      <c r="G4137" s="923">
        <v>2478.9111693817536</v>
      </c>
      <c r="H4137" s="929">
        <v>8.3333333333333332E-3</v>
      </c>
      <c r="I4137" s="929">
        <v>0.4</v>
      </c>
      <c r="J4137" s="923">
        <v>1487.3467016290519</v>
      </c>
      <c r="K4137" s="922">
        <v>1</v>
      </c>
      <c r="L4137" s="923">
        <v>1487.3467016290519</v>
      </c>
      <c r="M4137" s="923">
        <f t="shared" si="64"/>
        <v>247.89111693817537</v>
      </c>
    </row>
    <row r="4138" spans="2:13" ht="75">
      <c r="B4138" s="921" t="s">
        <v>988</v>
      </c>
      <c r="C4138" s="921" t="s">
        <v>985</v>
      </c>
      <c r="D4138" s="922" t="s">
        <v>986</v>
      </c>
      <c r="E4138" s="936">
        <v>1</v>
      </c>
      <c r="F4138" s="947">
        <v>43647</v>
      </c>
      <c r="G4138" s="923">
        <v>7276.8037552819214</v>
      </c>
      <c r="H4138" s="929">
        <v>8.3333333333333332E-3</v>
      </c>
      <c r="I4138" s="929">
        <v>0.4</v>
      </c>
      <c r="J4138" s="923">
        <v>4366.0822531691529</v>
      </c>
      <c r="K4138" s="922">
        <v>1</v>
      </c>
      <c r="L4138" s="923">
        <v>4366.0822531691529</v>
      </c>
      <c r="M4138" s="923">
        <f t="shared" si="64"/>
        <v>727.68037552819214</v>
      </c>
    </row>
    <row r="4139" spans="2:13" ht="75">
      <c r="B4139" s="921" t="s">
        <v>988</v>
      </c>
      <c r="C4139" s="921" t="s">
        <v>985</v>
      </c>
      <c r="D4139" s="922" t="s">
        <v>986</v>
      </c>
      <c r="E4139" s="936">
        <v>1</v>
      </c>
      <c r="F4139" s="947">
        <v>43647</v>
      </c>
      <c r="G4139" s="923">
        <v>2239.016540086745</v>
      </c>
      <c r="H4139" s="929">
        <v>8.3333333333333332E-3</v>
      </c>
      <c r="I4139" s="929">
        <v>0.4</v>
      </c>
      <c r="J4139" s="923">
        <v>1343.4099240520468</v>
      </c>
      <c r="K4139" s="922">
        <v>1</v>
      </c>
      <c r="L4139" s="923">
        <v>1343.4099240520468</v>
      </c>
      <c r="M4139" s="923">
        <f t="shared" si="64"/>
        <v>223.90165400867451</v>
      </c>
    </row>
    <row r="4140" spans="2:13" ht="75">
      <c r="B4140" s="921" t="s">
        <v>988</v>
      </c>
      <c r="C4140" s="921" t="s">
        <v>985</v>
      </c>
      <c r="D4140" s="922" t="s">
        <v>986</v>
      </c>
      <c r="E4140" s="936">
        <v>1</v>
      </c>
      <c r="F4140" s="947">
        <v>43647</v>
      </c>
      <c r="G4140" s="923">
        <v>239.8946292950084</v>
      </c>
      <c r="H4140" s="929">
        <v>8.3333333333333332E-3</v>
      </c>
      <c r="I4140" s="929">
        <v>0.4</v>
      </c>
      <c r="J4140" s="923">
        <v>143.93677757700505</v>
      </c>
      <c r="K4140" s="922">
        <v>1</v>
      </c>
      <c r="L4140" s="923">
        <v>143.93677757700505</v>
      </c>
      <c r="M4140" s="923">
        <f t="shared" si="64"/>
        <v>23.989462929500842</v>
      </c>
    </row>
    <row r="4141" spans="2:13" ht="75">
      <c r="B4141" s="921" t="s">
        <v>988</v>
      </c>
      <c r="C4141" s="921" t="s">
        <v>985</v>
      </c>
      <c r="D4141" s="922" t="s">
        <v>986</v>
      </c>
      <c r="E4141" s="936">
        <v>1</v>
      </c>
      <c r="F4141" s="947">
        <v>43647</v>
      </c>
      <c r="G4141" s="923">
        <v>79.964876431669467</v>
      </c>
      <c r="H4141" s="929">
        <v>8.3333333333333332E-3</v>
      </c>
      <c r="I4141" s="929">
        <v>0.4</v>
      </c>
      <c r="J4141" s="923">
        <v>47.978925859001677</v>
      </c>
      <c r="K4141" s="922">
        <v>1</v>
      </c>
      <c r="L4141" s="923">
        <v>47.978925859001677</v>
      </c>
      <c r="M4141" s="923">
        <f t="shared" si="64"/>
        <v>7.9964876431669474</v>
      </c>
    </row>
    <row r="4142" spans="2:13" ht="75">
      <c r="B4142" s="921" t="s">
        <v>988</v>
      </c>
      <c r="C4142" s="921" t="s">
        <v>985</v>
      </c>
      <c r="D4142" s="922" t="s">
        <v>986</v>
      </c>
      <c r="E4142" s="936">
        <v>1</v>
      </c>
      <c r="F4142" s="947">
        <v>43647</v>
      </c>
      <c r="G4142" s="923">
        <v>319.85950572667787</v>
      </c>
      <c r="H4142" s="929">
        <v>8.3333333333333332E-3</v>
      </c>
      <c r="I4142" s="929">
        <v>0.4</v>
      </c>
      <c r="J4142" s="923">
        <v>191.91570343600671</v>
      </c>
      <c r="K4142" s="922">
        <v>1</v>
      </c>
      <c r="L4142" s="923">
        <v>191.91570343600671</v>
      </c>
      <c r="M4142" s="923">
        <f t="shared" si="64"/>
        <v>31.98595057266779</v>
      </c>
    </row>
    <row r="4143" spans="2:13" ht="75">
      <c r="B4143" s="921" t="s">
        <v>988</v>
      </c>
      <c r="C4143" s="921" t="s">
        <v>985</v>
      </c>
      <c r="D4143" s="922" t="s">
        <v>986</v>
      </c>
      <c r="E4143" s="936">
        <v>1</v>
      </c>
      <c r="F4143" s="947">
        <v>43647</v>
      </c>
      <c r="G4143" s="923">
        <v>319.85950572667787</v>
      </c>
      <c r="H4143" s="929">
        <v>8.3333333333333332E-3</v>
      </c>
      <c r="I4143" s="929">
        <v>0.4</v>
      </c>
      <c r="J4143" s="923">
        <v>191.91570343600671</v>
      </c>
      <c r="K4143" s="922">
        <v>1</v>
      </c>
      <c r="L4143" s="923">
        <v>191.91570343600671</v>
      </c>
      <c r="M4143" s="923">
        <f t="shared" si="64"/>
        <v>31.98595057266779</v>
      </c>
    </row>
    <row r="4144" spans="2:13" ht="75">
      <c r="B4144" s="921" t="s">
        <v>984</v>
      </c>
      <c r="C4144" s="921" t="s">
        <v>985</v>
      </c>
      <c r="D4144" s="922" t="s">
        <v>986</v>
      </c>
      <c r="E4144" s="936">
        <v>1</v>
      </c>
      <c r="F4144" s="947">
        <v>43647</v>
      </c>
      <c r="G4144" s="923">
        <v>456.60349305277197</v>
      </c>
      <c r="H4144" s="929">
        <v>8.3333333333333332E-3</v>
      </c>
      <c r="I4144" s="929">
        <v>0.4</v>
      </c>
      <c r="J4144" s="923">
        <v>273.96209583166319</v>
      </c>
      <c r="K4144" s="922">
        <v>1</v>
      </c>
      <c r="L4144" s="923">
        <v>273.96209583166319</v>
      </c>
      <c r="M4144" s="923">
        <f t="shared" si="64"/>
        <v>45.660349305277201</v>
      </c>
    </row>
    <row r="4145" spans="2:13" ht="75">
      <c r="B4145" s="921" t="s">
        <v>987</v>
      </c>
      <c r="C4145" s="921" t="s">
        <v>985</v>
      </c>
      <c r="D4145" s="922" t="s">
        <v>986</v>
      </c>
      <c r="E4145" s="936">
        <v>1</v>
      </c>
      <c r="F4145" s="947">
        <v>43647</v>
      </c>
      <c r="G4145" s="923">
        <v>1485.0961212969503</v>
      </c>
      <c r="H4145" s="929">
        <v>8.3333333333333332E-3</v>
      </c>
      <c r="I4145" s="929">
        <v>0.4</v>
      </c>
      <c r="J4145" s="923">
        <v>891.05767277817017</v>
      </c>
      <c r="K4145" s="922">
        <v>1</v>
      </c>
      <c r="L4145" s="923">
        <v>891.05767277817017</v>
      </c>
      <c r="M4145" s="923">
        <f t="shared" si="64"/>
        <v>148.50961212969503</v>
      </c>
    </row>
    <row r="4146" spans="2:13" ht="75">
      <c r="B4146" s="921" t="s">
        <v>987</v>
      </c>
      <c r="C4146" s="921" t="s">
        <v>985</v>
      </c>
      <c r="D4146" s="922" t="s">
        <v>986</v>
      </c>
      <c r="E4146" s="936">
        <v>1</v>
      </c>
      <c r="F4146" s="947">
        <v>43647</v>
      </c>
      <c r="G4146" s="923">
        <v>4455.2883638908506</v>
      </c>
      <c r="H4146" s="929">
        <v>8.3333333333333332E-3</v>
      </c>
      <c r="I4146" s="929">
        <v>0.4</v>
      </c>
      <c r="J4146" s="923">
        <v>2673.1730183345103</v>
      </c>
      <c r="K4146" s="922">
        <v>1</v>
      </c>
      <c r="L4146" s="923">
        <v>2673.1730183345103</v>
      </c>
      <c r="M4146" s="923">
        <f t="shared" si="64"/>
        <v>445.52883638908509</v>
      </c>
    </row>
    <row r="4147" spans="2:13" ht="75">
      <c r="B4147" s="921" t="s">
        <v>988</v>
      </c>
      <c r="C4147" s="921" t="s">
        <v>985</v>
      </c>
      <c r="D4147" s="922" t="s">
        <v>986</v>
      </c>
      <c r="E4147" s="936">
        <v>1</v>
      </c>
      <c r="F4147" s="947">
        <v>43647</v>
      </c>
      <c r="G4147" s="923">
        <v>319.85950572667787</v>
      </c>
      <c r="H4147" s="929">
        <v>8.3333333333333332E-3</v>
      </c>
      <c r="I4147" s="929">
        <v>0.4</v>
      </c>
      <c r="J4147" s="923">
        <v>191.91570343600671</v>
      </c>
      <c r="K4147" s="922">
        <v>1</v>
      </c>
      <c r="L4147" s="923">
        <v>191.91570343600671</v>
      </c>
      <c r="M4147" s="923">
        <f t="shared" si="64"/>
        <v>31.98595057266779</v>
      </c>
    </row>
    <row r="4148" spans="2:13" ht="75">
      <c r="B4148" s="921" t="s">
        <v>988</v>
      </c>
      <c r="C4148" s="921" t="s">
        <v>985</v>
      </c>
      <c r="D4148" s="922" t="s">
        <v>986</v>
      </c>
      <c r="E4148" s="936">
        <v>1</v>
      </c>
      <c r="F4148" s="947">
        <v>43647</v>
      </c>
      <c r="G4148" s="923">
        <v>159.92975286333893</v>
      </c>
      <c r="H4148" s="929">
        <v>8.3333333333333332E-3</v>
      </c>
      <c r="I4148" s="929">
        <v>0.4</v>
      </c>
      <c r="J4148" s="923">
        <v>95.957851718003354</v>
      </c>
      <c r="K4148" s="922">
        <v>1</v>
      </c>
      <c r="L4148" s="923">
        <v>95.957851718003354</v>
      </c>
      <c r="M4148" s="923">
        <f t="shared" si="64"/>
        <v>15.992975286333895</v>
      </c>
    </row>
    <row r="4149" spans="2:13" ht="75">
      <c r="B4149" s="921" t="s">
        <v>988</v>
      </c>
      <c r="C4149" s="921" t="s">
        <v>985</v>
      </c>
      <c r="D4149" s="922" t="s">
        <v>986</v>
      </c>
      <c r="E4149" s="936">
        <v>1</v>
      </c>
      <c r="F4149" s="947">
        <v>43647</v>
      </c>
      <c r="G4149" s="923">
        <v>639.71901145335573</v>
      </c>
      <c r="H4149" s="929">
        <v>8.3333333333333332E-3</v>
      </c>
      <c r="I4149" s="929">
        <v>0.4</v>
      </c>
      <c r="J4149" s="923">
        <v>383.83140687201342</v>
      </c>
      <c r="K4149" s="922">
        <v>1</v>
      </c>
      <c r="L4149" s="923">
        <v>383.83140687201342</v>
      </c>
      <c r="M4149" s="923">
        <f t="shared" si="64"/>
        <v>63.971901145335579</v>
      </c>
    </row>
    <row r="4150" spans="2:13" ht="75">
      <c r="B4150" s="921" t="s">
        <v>988</v>
      </c>
      <c r="C4150" s="921" t="s">
        <v>985</v>
      </c>
      <c r="D4150" s="922" t="s">
        <v>986</v>
      </c>
      <c r="E4150" s="936">
        <v>1</v>
      </c>
      <c r="F4150" s="947">
        <v>43647</v>
      </c>
      <c r="G4150" s="923">
        <v>1999.1219107917366</v>
      </c>
      <c r="H4150" s="929">
        <v>8.3333333333333332E-3</v>
      </c>
      <c r="I4150" s="929">
        <v>0.4</v>
      </c>
      <c r="J4150" s="923">
        <v>1199.4731464750419</v>
      </c>
      <c r="K4150" s="922">
        <v>1</v>
      </c>
      <c r="L4150" s="923">
        <v>1199.4731464750419</v>
      </c>
      <c r="M4150" s="923">
        <f t="shared" si="64"/>
        <v>199.91219107917368</v>
      </c>
    </row>
    <row r="4151" spans="2:13" ht="75">
      <c r="B4151" s="921" t="s">
        <v>988</v>
      </c>
      <c r="C4151" s="921" t="s">
        <v>985</v>
      </c>
      <c r="D4151" s="922" t="s">
        <v>986</v>
      </c>
      <c r="E4151" s="936">
        <v>1</v>
      </c>
      <c r="F4151" s="947">
        <v>43647</v>
      </c>
      <c r="G4151" s="923">
        <v>479.7892585900168</v>
      </c>
      <c r="H4151" s="929">
        <v>8.3333333333333332E-3</v>
      </c>
      <c r="I4151" s="929">
        <v>0.4</v>
      </c>
      <c r="J4151" s="923">
        <v>287.87355515401009</v>
      </c>
      <c r="K4151" s="922">
        <v>1</v>
      </c>
      <c r="L4151" s="923">
        <v>287.87355515401009</v>
      </c>
      <c r="M4151" s="923">
        <f t="shared" si="64"/>
        <v>47.978925859001684</v>
      </c>
    </row>
    <row r="4152" spans="2:13" ht="75">
      <c r="B4152" s="921" t="s">
        <v>988</v>
      </c>
      <c r="C4152" s="921" t="s">
        <v>985</v>
      </c>
      <c r="D4152" s="922" t="s">
        <v>986</v>
      </c>
      <c r="E4152" s="936">
        <v>1</v>
      </c>
      <c r="F4152" s="947">
        <v>43647</v>
      </c>
      <c r="G4152" s="923">
        <v>1359.4028993383808</v>
      </c>
      <c r="H4152" s="929">
        <v>8.3333333333333332E-3</v>
      </c>
      <c r="I4152" s="929">
        <v>0.4</v>
      </c>
      <c r="J4152" s="923">
        <v>815.64173960302844</v>
      </c>
      <c r="K4152" s="922">
        <v>1</v>
      </c>
      <c r="L4152" s="923">
        <v>815.64173960302844</v>
      </c>
      <c r="M4152" s="923">
        <f t="shared" si="64"/>
        <v>135.9402899338381</v>
      </c>
    </row>
    <row r="4153" spans="2:13" ht="75">
      <c r="B4153" s="921" t="s">
        <v>988</v>
      </c>
      <c r="C4153" s="921" t="s">
        <v>985</v>
      </c>
      <c r="D4153" s="922" t="s">
        <v>986</v>
      </c>
      <c r="E4153" s="936">
        <v>1</v>
      </c>
      <c r="F4153" s="947">
        <v>43647</v>
      </c>
      <c r="G4153" s="923">
        <v>1039.5433936117031</v>
      </c>
      <c r="H4153" s="929">
        <v>8.3333333333333332E-3</v>
      </c>
      <c r="I4153" s="929">
        <v>0.4</v>
      </c>
      <c r="J4153" s="923">
        <v>623.7260361670219</v>
      </c>
      <c r="K4153" s="922">
        <v>1</v>
      </c>
      <c r="L4153" s="923">
        <v>623.7260361670219</v>
      </c>
      <c r="M4153" s="923">
        <f t="shared" si="64"/>
        <v>103.95433936117031</v>
      </c>
    </row>
    <row r="4154" spans="2:13" ht="75">
      <c r="B4154" s="921" t="s">
        <v>988</v>
      </c>
      <c r="C4154" s="921" t="s">
        <v>985</v>
      </c>
      <c r="D4154" s="922" t="s">
        <v>986</v>
      </c>
      <c r="E4154" s="936">
        <v>1</v>
      </c>
      <c r="F4154" s="947">
        <v>43647</v>
      </c>
      <c r="G4154" s="923">
        <v>2159.0516636550756</v>
      </c>
      <c r="H4154" s="929">
        <v>8.3333333333333332E-3</v>
      </c>
      <c r="I4154" s="929">
        <v>0.4</v>
      </c>
      <c r="J4154" s="923">
        <v>1295.4309981930453</v>
      </c>
      <c r="K4154" s="922">
        <v>1</v>
      </c>
      <c r="L4154" s="923">
        <v>1295.4309981930453</v>
      </c>
      <c r="M4154" s="923">
        <f t="shared" si="64"/>
        <v>215.90516636550757</v>
      </c>
    </row>
    <row r="4155" spans="2:13" ht="75">
      <c r="B4155" s="921" t="s">
        <v>988</v>
      </c>
      <c r="C4155" s="921" t="s">
        <v>985</v>
      </c>
      <c r="D4155" s="922" t="s">
        <v>986</v>
      </c>
      <c r="E4155" s="936">
        <v>1</v>
      </c>
      <c r="F4155" s="947">
        <v>43647</v>
      </c>
      <c r="G4155" s="923">
        <v>399.82438215834736</v>
      </c>
      <c r="H4155" s="929">
        <v>8.3333333333333332E-3</v>
      </c>
      <c r="I4155" s="929">
        <v>0.4</v>
      </c>
      <c r="J4155" s="923">
        <v>239.8946292950084</v>
      </c>
      <c r="K4155" s="922">
        <v>1</v>
      </c>
      <c r="L4155" s="923">
        <v>239.8946292950084</v>
      </c>
      <c r="M4155" s="923">
        <f t="shared" si="64"/>
        <v>39.98243821583474</v>
      </c>
    </row>
    <row r="4156" spans="2:13" ht="75">
      <c r="B4156" s="921" t="s">
        <v>988</v>
      </c>
      <c r="C4156" s="921" t="s">
        <v>985</v>
      </c>
      <c r="D4156" s="922" t="s">
        <v>986</v>
      </c>
      <c r="E4156" s="936">
        <v>1</v>
      </c>
      <c r="F4156" s="947">
        <v>43647</v>
      </c>
      <c r="G4156" s="923">
        <v>879.61364074836411</v>
      </c>
      <c r="H4156" s="929">
        <v>8.3333333333333332E-3</v>
      </c>
      <c r="I4156" s="929">
        <v>0.4</v>
      </c>
      <c r="J4156" s="923">
        <v>527.76818444901846</v>
      </c>
      <c r="K4156" s="922">
        <v>1</v>
      </c>
      <c r="L4156" s="923">
        <v>527.76818444901846</v>
      </c>
      <c r="M4156" s="923">
        <f t="shared" si="64"/>
        <v>87.961364074836411</v>
      </c>
    </row>
    <row r="4157" spans="2:13" ht="75">
      <c r="B4157" s="921" t="s">
        <v>988</v>
      </c>
      <c r="C4157" s="921" t="s">
        <v>985</v>
      </c>
      <c r="D4157" s="922" t="s">
        <v>986</v>
      </c>
      <c r="E4157" s="936">
        <v>1</v>
      </c>
      <c r="F4157" s="947">
        <v>43647</v>
      </c>
      <c r="G4157" s="923">
        <v>2478.9111693817536</v>
      </c>
      <c r="H4157" s="929">
        <v>8.3333333333333332E-3</v>
      </c>
      <c r="I4157" s="929">
        <v>0.4</v>
      </c>
      <c r="J4157" s="923">
        <v>1487.3467016290519</v>
      </c>
      <c r="K4157" s="922">
        <v>1</v>
      </c>
      <c r="L4157" s="923">
        <v>1487.3467016290519</v>
      </c>
      <c r="M4157" s="923">
        <f t="shared" si="64"/>
        <v>247.89111693817537</v>
      </c>
    </row>
    <row r="4158" spans="2:13" ht="75">
      <c r="B4158" s="921" t="s">
        <v>988</v>
      </c>
      <c r="C4158" s="921" t="s">
        <v>985</v>
      </c>
      <c r="D4158" s="922" t="s">
        <v>986</v>
      </c>
      <c r="E4158" s="936">
        <v>1</v>
      </c>
      <c r="F4158" s="947">
        <v>43647</v>
      </c>
      <c r="G4158" s="923">
        <v>4637.9628330368287</v>
      </c>
      <c r="H4158" s="929">
        <v>8.3333333333333332E-3</v>
      </c>
      <c r="I4158" s="929">
        <v>0.4</v>
      </c>
      <c r="J4158" s="923">
        <v>2782.777699822097</v>
      </c>
      <c r="K4158" s="922">
        <v>1</v>
      </c>
      <c r="L4158" s="923">
        <v>2782.777699822097</v>
      </c>
      <c r="M4158" s="923">
        <f t="shared" si="64"/>
        <v>463.79628330368291</v>
      </c>
    </row>
    <row r="4159" spans="2:13" ht="75">
      <c r="B4159" s="921" t="s">
        <v>988</v>
      </c>
      <c r="C4159" s="921" t="s">
        <v>985</v>
      </c>
      <c r="D4159" s="922" t="s">
        <v>986</v>
      </c>
      <c r="E4159" s="936">
        <v>1</v>
      </c>
      <c r="F4159" s="947">
        <v>43647</v>
      </c>
      <c r="G4159" s="923">
        <v>2318.9814165184143</v>
      </c>
      <c r="H4159" s="929">
        <v>8.3333333333333332E-3</v>
      </c>
      <c r="I4159" s="929">
        <v>0.4</v>
      </c>
      <c r="J4159" s="923">
        <v>1391.3888499110485</v>
      </c>
      <c r="K4159" s="922">
        <v>1</v>
      </c>
      <c r="L4159" s="923">
        <v>1391.3888499110485</v>
      </c>
      <c r="M4159" s="923">
        <f t="shared" si="64"/>
        <v>231.89814165184146</v>
      </c>
    </row>
    <row r="4160" spans="2:13" ht="75">
      <c r="B4160" s="921" t="s">
        <v>988</v>
      </c>
      <c r="C4160" s="921" t="s">
        <v>985</v>
      </c>
      <c r="D4160" s="922" t="s">
        <v>986</v>
      </c>
      <c r="E4160" s="936">
        <v>1</v>
      </c>
      <c r="F4160" s="947">
        <v>43647</v>
      </c>
      <c r="G4160" s="923">
        <v>2318.9814165184143</v>
      </c>
      <c r="H4160" s="929">
        <v>8.3333333333333332E-3</v>
      </c>
      <c r="I4160" s="929">
        <v>0.4</v>
      </c>
      <c r="J4160" s="923">
        <v>1391.3888499110485</v>
      </c>
      <c r="K4160" s="922">
        <v>1</v>
      </c>
      <c r="L4160" s="923">
        <v>1391.3888499110485</v>
      </c>
      <c r="M4160" s="923">
        <f t="shared" si="64"/>
        <v>231.89814165184146</v>
      </c>
    </row>
    <row r="4161" spans="2:13" ht="75">
      <c r="B4161" s="921" t="s">
        <v>988</v>
      </c>
      <c r="C4161" s="921" t="s">
        <v>985</v>
      </c>
      <c r="D4161" s="922" t="s">
        <v>986</v>
      </c>
      <c r="E4161" s="936">
        <v>1</v>
      </c>
      <c r="F4161" s="947">
        <v>43647</v>
      </c>
      <c r="G4161" s="923">
        <v>879.61364074836411</v>
      </c>
      <c r="H4161" s="929">
        <v>8.3333333333333332E-3</v>
      </c>
      <c r="I4161" s="929">
        <v>0.4</v>
      </c>
      <c r="J4161" s="923">
        <v>527.76818444901846</v>
      </c>
      <c r="K4161" s="922">
        <v>1</v>
      </c>
      <c r="L4161" s="923">
        <v>527.76818444901846</v>
      </c>
      <c r="M4161" s="923">
        <f t="shared" si="64"/>
        <v>87.961364074836411</v>
      </c>
    </row>
    <row r="4162" spans="2:13" ht="75">
      <c r="B4162" s="921" t="s">
        <v>988</v>
      </c>
      <c r="C4162" s="921" t="s">
        <v>985</v>
      </c>
      <c r="D4162" s="922" t="s">
        <v>986</v>
      </c>
      <c r="E4162" s="936">
        <v>1</v>
      </c>
      <c r="F4162" s="947">
        <v>43647</v>
      </c>
      <c r="G4162" s="923">
        <v>2718.8057986767617</v>
      </c>
      <c r="H4162" s="929">
        <v>8.3333333333333332E-3</v>
      </c>
      <c r="I4162" s="929">
        <v>0.4</v>
      </c>
      <c r="J4162" s="923">
        <v>1631.2834792060569</v>
      </c>
      <c r="K4162" s="922">
        <v>1</v>
      </c>
      <c r="L4162" s="923">
        <v>1631.2834792060569</v>
      </c>
      <c r="M4162" s="923">
        <f t="shared" si="64"/>
        <v>271.8805798676762</v>
      </c>
    </row>
    <row r="4163" spans="2:13" ht="75">
      <c r="B4163" s="921" t="s">
        <v>988</v>
      </c>
      <c r="C4163" s="921" t="s">
        <v>985</v>
      </c>
      <c r="D4163" s="922" t="s">
        <v>986</v>
      </c>
      <c r="E4163" s="936">
        <v>1</v>
      </c>
      <c r="F4163" s="947">
        <v>43647</v>
      </c>
      <c r="G4163" s="923">
        <v>1279.4380229067115</v>
      </c>
      <c r="H4163" s="929">
        <v>8.3333333333333332E-3</v>
      </c>
      <c r="I4163" s="929">
        <v>0.4</v>
      </c>
      <c r="J4163" s="923">
        <v>767.66281374402683</v>
      </c>
      <c r="K4163" s="922">
        <v>1</v>
      </c>
      <c r="L4163" s="923">
        <v>767.66281374402683</v>
      </c>
      <c r="M4163" s="923">
        <f t="shared" si="64"/>
        <v>127.94380229067116</v>
      </c>
    </row>
    <row r="4164" spans="2:13" ht="75">
      <c r="B4164" s="921" t="s">
        <v>987</v>
      </c>
      <c r="C4164" s="921" t="s">
        <v>985</v>
      </c>
      <c r="D4164" s="922" t="s">
        <v>986</v>
      </c>
      <c r="E4164" s="936">
        <v>1</v>
      </c>
      <c r="F4164" s="947">
        <v>43647</v>
      </c>
      <c r="G4164" s="923">
        <v>2970.1922425939006</v>
      </c>
      <c r="H4164" s="929">
        <v>8.3333333333333332E-3</v>
      </c>
      <c r="I4164" s="929">
        <v>0.4</v>
      </c>
      <c r="J4164" s="923">
        <v>1782.1153455563403</v>
      </c>
      <c r="K4164" s="922">
        <v>1</v>
      </c>
      <c r="L4164" s="923">
        <v>1782.1153455563403</v>
      </c>
      <c r="M4164" s="923">
        <f t="shared" si="64"/>
        <v>297.01922425939006</v>
      </c>
    </row>
    <row r="4165" spans="2:13" ht="75">
      <c r="B4165" s="921" t="s">
        <v>987</v>
      </c>
      <c r="C4165" s="921" t="s">
        <v>985</v>
      </c>
      <c r="D4165" s="922" t="s">
        <v>986</v>
      </c>
      <c r="E4165" s="936">
        <v>1</v>
      </c>
      <c r="F4165" s="947">
        <v>43647</v>
      </c>
      <c r="G4165" s="923">
        <v>1485.0961212969503</v>
      </c>
      <c r="H4165" s="929">
        <v>8.3333333333333332E-3</v>
      </c>
      <c r="I4165" s="929">
        <v>0.4</v>
      </c>
      <c r="J4165" s="923">
        <v>891.05767277817017</v>
      </c>
      <c r="K4165" s="922">
        <v>1</v>
      </c>
      <c r="L4165" s="923">
        <v>891.05767277817017</v>
      </c>
      <c r="M4165" s="923">
        <f t="shared" si="64"/>
        <v>148.50961212969503</v>
      </c>
    </row>
    <row r="4166" spans="2:13" ht="75">
      <c r="B4166" s="921" t="s">
        <v>988</v>
      </c>
      <c r="C4166" s="921" t="s">
        <v>985</v>
      </c>
      <c r="D4166" s="922" t="s">
        <v>986</v>
      </c>
      <c r="E4166" s="936">
        <v>1</v>
      </c>
      <c r="F4166" s="947">
        <v>43647</v>
      </c>
      <c r="G4166" s="923">
        <v>1119.5082700433725</v>
      </c>
      <c r="H4166" s="929">
        <v>8.3333333333333332E-3</v>
      </c>
      <c r="I4166" s="929">
        <v>0.4</v>
      </c>
      <c r="J4166" s="923">
        <v>671.7049620260234</v>
      </c>
      <c r="K4166" s="922">
        <v>1</v>
      </c>
      <c r="L4166" s="923">
        <v>671.7049620260234</v>
      </c>
      <c r="M4166" s="923">
        <f t="shared" si="64"/>
        <v>111.95082700433726</v>
      </c>
    </row>
    <row r="4167" spans="2:13" ht="75">
      <c r="B4167" s="921" t="s">
        <v>988</v>
      </c>
      <c r="C4167" s="921" t="s">
        <v>985</v>
      </c>
      <c r="D4167" s="922" t="s">
        <v>986</v>
      </c>
      <c r="E4167" s="936">
        <v>1</v>
      </c>
      <c r="F4167" s="947">
        <v>43647</v>
      </c>
      <c r="G4167" s="923">
        <v>1359.4028993383808</v>
      </c>
      <c r="H4167" s="929">
        <v>8.3333333333333332E-3</v>
      </c>
      <c r="I4167" s="929">
        <v>0.4</v>
      </c>
      <c r="J4167" s="923">
        <v>815.64173960302844</v>
      </c>
      <c r="K4167" s="922">
        <v>1</v>
      </c>
      <c r="L4167" s="923">
        <v>815.64173960302844</v>
      </c>
      <c r="M4167" s="923">
        <f t="shared" si="64"/>
        <v>135.9402899338381</v>
      </c>
    </row>
    <row r="4168" spans="2:13" ht="75">
      <c r="B4168" s="921" t="s">
        <v>988</v>
      </c>
      <c r="C4168" s="921" t="s">
        <v>985</v>
      </c>
      <c r="D4168" s="922" t="s">
        <v>986</v>
      </c>
      <c r="E4168" s="936">
        <v>1</v>
      </c>
      <c r="F4168" s="947">
        <v>43647</v>
      </c>
      <c r="G4168" s="923">
        <v>1119.5082700433725</v>
      </c>
      <c r="H4168" s="929">
        <v>8.3333333333333332E-3</v>
      </c>
      <c r="I4168" s="929">
        <v>0.4</v>
      </c>
      <c r="J4168" s="923">
        <v>671.7049620260234</v>
      </c>
      <c r="K4168" s="922">
        <v>1</v>
      </c>
      <c r="L4168" s="923">
        <v>671.7049620260234</v>
      </c>
      <c r="M4168" s="923">
        <f t="shared" si="64"/>
        <v>111.95082700433726</v>
      </c>
    </row>
    <row r="4169" spans="2:13" ht="75">
      <c r="B4169" s="921" t="s">
        <v>988</v>
      </c>
      <c r="C4169" s="921" t="s">
        <v>985</v>
      </c>
      <c r="D4169" s="922" t="s">
        <v>986</v>
      </c>
      <c r="E4169" s="936">
        <v>1</v>
      </c>
      <c r="F4169" s="947">
        <v>43647</v>
      </c>
      <c r="G4169" s="923">
        <v>959.5785171800336</v>
      </c>
      <c r="H4169" s="929">
        <v>8.3333333333333332E-3</v>
      </c>
      <c r="I4169" s="929">
        <v>0.4</v>
      </c>
      <c r="J4169" s="923">
        <v>575.74711030802018</v>
      </c>
      <c r="K4169" s="922">
        <v>1</v>
      </c>
      <c r="L4169" s="923">
        <v>575.74711030802018</v>
      </c>
      <c r="M4169" s="923">
        <f t="shared" si="64"/>
        <v>95.957851718003369</v>
      </c>
    </row>
    <row r="4170" spans="2:13" ht="75">
      <c r="B4170" s="921" t="s">
        <v>988</v>
      </c>
      <c r="C4170" s="921" t="s">
        <v>985</v>
      </c>
      <c r="D4170" s="922" t="s">
        <v>986</v>
      </c>
      <c r="E4170" s="936">
        <v>1</v>
      </c>
      <c r="F4170" s="947">
        <v>43647</v>
      </c>
      <c r="G4170" s="923">
        <v>1519.3326522017198</v>
      </c>
      <c r="H4170" s="929">
        <v>8.3333333333333332E-3</v>
      </c>
      <c r="I4170" s="929">
        <v>0.4</v>
      </c>
      <c r="J4170" s="923">
        <v>911.59959132103188</v>
      </c>
      <c r="K4170" s="922">
        <v>1</v>
      </c>
      <c r="L4170" s="923">
        <v>911.59959132103188</v>
      </c>
      <c r="M4170" s="923">
        <f t="shared" si="64"/>
        <v>151.93326522017199</v>
      </c>
    </row>
    <row r="4171" spans="2:13" ht="75">
      <c r="B4171" s="921" t="s">
        <v>988</v>
      </c>
      <c r="C4171" s="921" t="s">
        <v>985</v>
      </c>
      <c r="D4171" s="922" t="s">
        <v>986</v>
      </c>
      <c r="E4171" s="936">
        <v>1</v>
      </c>
      <c r="F4171" s="947">
        <v>43647</v>
      </c>
      <c r="G4171" s="923">
        <v>3998.2438215834732</v>
      </c>
      <c r="H4171" s="929">
        <v>8.3333333333333332E-3</v>
      </c>
      <c r="I4171" s="929">
        <v>0.4</v>
      </c>
      <c r="J4171" s="923">
        <v>2398.9462929500837</v>
      </c>
      <c r="K4171" s="922">
        <v>1</v>
      </c>
      <c r="L4171" s="923">
        <v>2398.9462929500837</v>
      </c>
      <c r="M4171" s="923">
        <f t="shared" ref="M4171:M4234" si="65">IF(L4171=0,"",IF(I4171=100%,0,(H4171*12)*(G4171*E4171*K4171)))</f>
        <v>399.82438215834736</v>
      </c>
    </row>
    <row r="4172" spans="2:13" ht="75">
      <c r="B4172" s="921" t="s">
        <v>988</v>
      </c>
      <c r="C4172" s="921" t="s">
        <v>985</v>
      </c>
      <c r="D4172" s="922" t="s">
        <v>986</v>
      </c>
      <c r="E4172" s="936">
        <v>1</v>
      </c>
      <c r="F4172" s="947">
        <v>43647</v>
      </c>
      <c r="G4172" s="923">
        <v>1439.3677757700505</v>
      </c>
      <c r="H4172" s="929">
        <v>8.3333333333333332E-3</v>
      </c>
      <c r="I4172" s="929">
        <v>0.4</v>
      </c>
      <c r="J4172" s="923">
        <v>863.62066546203027</v>
      </c>
      <c r="K4172" s="922">
        <v>1</v>
      </c>
      <c r="L4172" s="923">
        <v>863.62066546203027</v>
      </c>
      <c r="M4172" s="923">
        <f t="shared" si="65"/>
        <v>143.93677757700505</v>
      </c>
    </row>
    <row r="4173" spans="2:13" ht="75">
      <c r="B4173" s="921" t="s">
        <v>988</v>
      </c>
      <c r="C4173" s="921" t="s">
        <v>985</v>
      </c>
      <c r="D4173" s="922" t="s">
        <v>986</v>
      </c>
      <c r="E4173" s="936">
        <v>1</v>
      </c>
      <c r="F4173" s="947">
        <v>43647</v>
      </c>
      <c r="G4173" s="923">
        <v>79.964876431669467</v>
      </c>
      <c r="H4173" s="929">
        <v>8.3333333333333332E-3</v>
      </c>
      <c r="I4173" s="929">
        <v>0.4</v>
      </c>
      <c r="J4173" s="923">
        <v>47.978925859001677</v>
      </c>
      <c r="K4173" s="922">
        <v>1</v>
      </c>
      <c r="L4173" s="923">
        <v>47.978925859001677</v>
      </c>
      <c r="M4173" s="923">
        <f t="shared" si="65"/>
        <v>7.9964876431669474</v>
      </c>
    </row>
    <row r="4174" spans="2:13" ht="75">
      <c r="B4174" s="921" t="s">
        <v>987</v>
      </c>
      <c r="C4174" s="921" t="s">
        <v>985</v>
      </c>
      <c r="D4174" s="922" t="s">
        <v>986</v>
      </c>
      <c r="E4174" s="936">
        <v>1</v>
      </c>
      <c r="F4174" s="947">
        <v>43647</v>
      </c>
      <c r="G4174" s="923">
        <v>1485.0961212969503</v>
      </c>
      <c r="H4174" s="929">
        <v>8.3333333333333332E-3</v>
      </c>
      <c r="I4174" s="929">
        <v>0.4</v>
      </c>
      <c r="J4174" s="923">
        <v>891.05767277817017</v>
      </c>
      <c r="K4174" s="922">
        <v>1</v>
      </c>
      <c r="L4174" s="923">
        <v>891.05767277817017</v>
      </c>
      <c r="M4174" s="923">
        <f t="shared" si="65"/>
        <v>148.50961212969503</v>
      </c>
    </row>
    <row r="4175" spans="2:13" ht="75">
      <c r="B4175" s="921" t="s">
        <v>988</v>
      </c>
      <c r="C4175" s="921" t="s">
        <v>985</v>
      </c>
      <c r="D4175" s="922" t="s">
        <v>986</v>
      </c>
      <c r="E4175" s="936">
        <v>1</v>
      </c>
      <c r="F4175" s="947">
        <v>43647</v>
      </c>
      <c r="G4175" s="923">
        <v>79.964876431669467</v>
      </c>
      <c r="H4175" s="929">
        <v>8.3333333333333332E-3</v>
      </c>
      <c r="I4175" s="929">
        <v>0.4</v>
      </c>
      <c r="J4175" s="923">
        <v>47.978925859001677</v>
      </c>
      <c r="K4175" s="922">
        <v>1</v>
      </c>
      <c r="L4175" s="923">
        <v>47.978925859001677</v>
      </c>
      <c r="M4175" s="923">
        <f t="shared" si="65"/>
        <v>7.9964876431669474</v>
      </c>
    </row>
    <row r="4176" spans="2:13" ht="75">
      <c r="B4176" s="921" t="s">
        <v>988</v>
      </c>
      <c r="C4176" s="921" t="s">
        <v>985</v>
      </c>
      <c r="D4176" s="922" t="s">
        <v>986</v>
      </c>
      <c r="E4176" s="936">
        <v>1</v>
      </c>
      <c r="F4176" s="947">
        <v>43647</v>
      </c>
      <c r="G4176" s="923">
        <v>1359.4028993383808</v>
      </c>
      <c r="H4176" s="929">
        <v>8.3333333333333332E-3</v>
      </c>
      <c r="I4176" s="929">
        <v>0.4</v>
      </c>
      <c r="J4176" s="923">
        <v>815.64173960302844</v>
      </c>
      <c r="K4176" s="922">
        <v>1</v>
      </c>
      <c r="L4176" s="923">
        <v>815.64173960302844</v>
      </c>
      <c r="M4176" s="923">
        <f t="shared" si="65"/>
        <v>135.9402899338381</v>
      </c>
    </row>
    <row r="4177" spans="2:13" ht="75">
      <c r="B4177" s="921" t="s">
        <v>988</v>
      </c>
      <c r="C4177" s="921" t="s">
        <v>985</v>
      </c>
      <c r="D4177" s="922" t="s">
        <v>986</v>
      </c>
      <c r="E4177" s="936">
        <v>1</v>
      </c>
      <c r="F4177" s="947">
        <v>43647</v>
      </c>
      <c r="G4177" s="923">
        <v>2878.7355515401009</v>
      </c>
      <c r="H4177" s="929">
        <v>8.3333333333333332E-3</v>
      </c>
      <c r="I4177" s="929">
        <v>0.4</v>
      </c>
      <c r="J4177" s="923">
        <v>1727.2413309240605</v>
      </c>
      <c r="K4177" s="922">
        <v>1</v>
      </c>
      <c r="L4177" s="923">
        <v>1727.2413309240605</v>
      </c>
      <c r="M4177" s="923">
        <f t="shared" si="65"/>
        <v>287.87355515401009</v>
      </c>
    </row>
    <row r="4178" spans="2:13" ht="75">
      <c r="B4178" s="921" t="s">
        <v>988</v>
      </c>
      <c r="C4178" s="921" t="s">
        <v>985</v>
      </c>
      <c r="D4178" s="922" t="s">
        <v>986</v>
      </c>
      <c r="E4178" s="936">
        <v>1</v>
      </c>
      <c r="F4178" s="947">
        <v>43647</v>
      </c>
      <c r="G4178" s="923">
        <v>5917.4008559435406</v>
      </c>
      <c r="H4178" s="929">
        <v>8.3333333333333332E-3</v>
      </c>
      <c r="I4178" s="929">
        <v>0.4</v>
      </c>
      <c r="J4178" s="923">
        <v>3550.4405135661241</v>
      </c>
      <c r="K4178" s="922">
        <v>1</v>
      </c>
      <c r="L4178" s="923">
        <v>3550.4405135661241</v>
      </c>
      <c r="M4178" s="923">
        <f t="shared" si="65"/>
        <v>591.74008559435413</v>
      </c>
    </row>
    <row r="4179" spans="2:13" ht="75">
      <c r="B4179" s="921" t="s">
        <v>988</v>
      </c>
      <c r="C4179" s="921" t="s">
        <v>985</v>
      </c>
      <c r="D4179" s="922" t="s">
        <v>986</v>
      </c>
      <c r="E4179" s="936">
        <v>1</v>
      </c>
      <c r="F4179" s="947">
        <v>43647</v>
      </c>
      <c r="G4179" s="923">
        <v>3358.5248101301177</v>
      </c>
      <c r="H4179" s="929">
        <v>8.3333333333333332E-3</v>
      </c>
      <c r="I4179" s="929">
        <v>0.4</v>
      </c>
      <c r="J4179" s="923">
        <v>2015.1148860780704</v>
      </c>
      <c r="K4179" s="922">
        <v>1</v>
      </c>
      <c r="L4179" s="923">
        <v>2015.1148860780704</v>
      </c>
      <c r="M4179" s="923">
        <f t="shared" si="65"/>
        <v>335.85248101301181</v>
      </c>
    </row>
    <row r="4180" spans="2:13" ht="75">
      <c r="B4180" s="921" t="s">
        <v>988</v>
      </c>
      <c r="C4180" s="921" t="s">
        <v>985</v>
      </c>
      <c r="D4180" s="922" t="s">
        <v>986</v>
      </c>
      <c r="E4180" s="936">
        <v>1</v>
      </c>
      <c r="F4180" s="947">
        <v>43647</v>
      </c>
      <c r="G4180" s="923">
        <v>3998.2438215834732</v>
      </c>
      <c r="H4180" s="929">
        <v>8.3333333333333332E-3</v>
      </c>
      <c r="I4180" s="929">
        <v>0.4</v>
      </c>
      <c r="J4180" s="923">
        <v>2398.9462929500837</v>
      </c>
      <c r="K4180" s="922">
        <v>1</v>
      </c>
      <c r="L4180" s="923">
        <v>2398.9462929500837</v>
      </c>
      <c r="M4180" s="923">
        <f t="shared" si="65"/>
        <v>399.82438215834736</v>
      </c>
    </row>
    <row r="4181" spans="2:13" ht="75">
      <c r="B4181" s="921" t="s">
        <v>988</v>
      </c>
      <c r="C4181" s="921" t="s">
        <v>985</v>
      </c>
      <c r="D4181" s="922" t="s">
        <v>986</v>
      </c>
      <c r="E4181" s="936">
        <v>1</v>
      </c>
      <c r="F4181" s="947">
        <v>43647</v>
      </c>
      <c r="G4181" s="923">
        <v>1839.1921579283978</v>
      </c>
      <c r="H4181" s="929">
        <v>8.3333333333333332E-3</v>
      </c>
      <c r="I4181" s="929">
        <v>0.4</v>
      </c>
      <c r="J4181" s="923">
        <v>1103.5152947570386</v>
      </c>
      <c r="K4181" s="922">
        <v>1</v>
      </c>
      <c r="L4181" s="923">
        <v>1103.5152947570386</v>
      </c>
      <c r="M4181" s="923">
        <f t="shared" si="65"/>
        <v>183.91921579283979</v>
      </c>
    </row>
    <row r="4182" spans="2:13" ht="75">
      <c r="B4182" s="921" t="s">
        <v>988</v>
      </c>
      <c r="C4182" s="921" t="s">
        <v>985</v>
      </c>
      <c r="D4182" s="922" t="s">
        <v>986</v>
      </c>
      <c r="E4182" s="936">
        <v>1</v>
      </c>
      <c r="F4182" s="947">
        <v>43647</v>
      </c>
      <c r="G4182" s="923">
        <v>1999.1219107917366</v>
      </c>
      <c r="H4182" s="929">
        <v>8.3333333333333332E-3</v>
      </c>
      <c r="I4182" s="929">
        <v>0.4</v>
      </c>
      <c r="J4182" s="923">
        <v>1199.4731464750419</v>
      </c>
      <c r="K4182" s="922">
        <v>1</v>
      </c>
      <c r="L4182" s="923">
        <v>1199.4731464750419</v>
      </c>
      <c r="M4182" s="923">
        <f t="shared" si="65"/>
        <v>199.91219107917368</v>
      </c>
    </row>
    <row r="4183" spans="2:13" ht="75">
      <c r="B4183" s="921" t="s">
        <v>988</v>
      </c>
      <c r="C4183" s="921" t="s">
        <v>985</v>
      </c>
      <c r="D4183" s="922" t="s">
        <v>986</v>
      </c>
      <c r="E4183" s="936">
        <v>1</v>
      </c>
      <c r="F4183" s="947">
        <v>43647</v>
      </c>
      <c r="G4183" s="923">
        <v>1999.1219107917366</v>
      </c>
      <c r="H4183" s="929">
        <v>8.3333333333333332E-3</v>
      </c>
      <c r="I4183" s="929">
        <v>0.4</v>
      </c>
      <c r="J4183" s="923">
        <v>1199.4731464750419</v>
      </c>
      <c r="K4183" s="922">
        <v>1</v>
      </c>
      <c r="L4183" s="923">
        <v>1199.4731464750419</v>
      </c>
      <c r="M4183" s="923">
        <f t="shared" si="65"/>
        <v>199.91219107917368</v>
      </c>
    </row>
    <row r="4184" spans="2:13" ht="75">
      <c r="B4184" s="921" t="s">
        <v>988</v>
      </c>
      <c r="C4184" s="921" t="s">
        <v>985</v>
      </c>
      <c r="D4184" s="922" t="s">
        <v>986</v>
      </c>
      <c r="E4184" s="936">
        <v>1</v>
      </c>
      <c r="F4184" s="947">
        <v>43647</v>
      </c>
      <c r="G4184" s="923">
        <v>1519.3326522017198</v>
      </c>
      <c r="H4184" s="929">
        <v>8.3333333333333332E-3</v>
      </c>
      <c r="I4184" s="929">
        <v>0.4</v>
      </c>
      <c r="J4184" s="923">
        <v>911.59959132103188</v>
      </c>
      <c r="K4184" s="922">
        <v>1</v>
      </c>
      <c r="L4184" s="923">
        <v>911.59959132103188</v>
      </c>
      <c r="M4184" s="923">
        <f t="shared" si="65"/>
        <v>151.93326522017199</v>
      </c>
    </row>
    <row r="4185" spans="2:13" ht="75">
      <c r="B4185" s="921" t="s">
        <v>988</v>
      </c>
      <c r="C4185" s="921" t="s">
        <v>985</v>
      </c>
      <c r="D4185" s="922" t="s">
        <v>986</v>
      </c>
      <c r="E4185" s="936">
        <v>1</v>
      </c>
      <c r="F4185" s="947">
        <v>43647</v>
      </c>
      <c r="G4185" s="923">
        <v>1919.1570343600672</v>
      </c>
      <c r="H4185" s="929">
        <v>8.3333333333333332E-3</v>
      </c>
      <c r="I4185" s="929">
        <v>0.4</v>
      </c>
      <c r="J4185" s="923">
        <v>1151.4942206160404</v>
      </c>
      <c r="K4185" s="922">
        <v>1</v>
      </c>
      <c r="L4185" s="923">
        <v>1151.4942206160404</v>
      </c>
      <c r="M4185" s="923">
        <f t="shared" si="65"/>
        <v>191.91570343600674</v>
      </c>
    </row>
    <row r="4186" spans="2:13" ht="75">
      <c r="B4186" s="921" t="s">
        <v>988</v>
      </c>
      <c r="C4186" s="921" t="s">
        <v>985</v>
      </c>
      <c r="D4186" s="922" t="s">
        <v>986</v>
      </c>
      <c r="E4186" s="936">
        <v>1</v>
      </c>
      <c r="F4186" s="947">
        <v>43647</v>
      </c>
      <c r="G4186" s="923">
        <v>6557.1198673968966</v>
      </c>
      <c r="H4186" s="929">
        <v>8.3333333333333332E-3</v>
      </c>
      <c r="I4186" s="929">
        <v>0.4</v>
      </c>
      <c r="J4186" s="923">
        <v>3934.2719204381378</v>
      </c>
      <c r="K4186" s="922">
        <v>1</v>
      </c>
      <c r="L4186" s="923">
        <v>3934.2719204381378</v>
      </c>
      <c r="M4186" s="923">
        <f t="shared" si="65"/>
        <v>655.71198673968968</v>
      </c>
    </row>
    <row r="4187" spans="2:13" ht="75">
      <c r="B4187" s="921" t="s">
        <v>988</v>
      </c>
      <c r="C4187" s="921" t="s">
        <v>985</v>
      </c>
      <c r="D4187" s="922" t="s">
        <v>986</v>
      </c>
      <c r="E4187" s="936">
        <v>1</v>
      </c>
      <c r="F4187" s="947">
        <v>43647</v>
      </c>
      <c r="G4187" s="923">
        <v>1679.2624050650588</v>
      </c>
      <c r="H4187" s="929">
        <v>8.3333333333333332E-3</v>
      </c>
      <c r="I4187" s="929">
        <v>0.4</v>
      </c>
      <c r="J4187" s="923">
        <v>1007.5574430390352</v>
      </c>
      <c r="K4187" s="922">
        <v>1</v>
      </c>
      <c r="L4187" s="923">
        <v>1007.5574430390352</v>
      </c>
      <c r="M4187" s="923">
        <f t="shared" si="65"/>
        <v>167.92624050650591</v>
      </c>
    </row>
    <row r="4188" spans="2:13" ht="75">
      <c r="B4188" s="921" t="s">
        <v>988</v>
      </c>
      <c r="C4188" s="921" t="s">
        <v>985</v>
      </c>
      <c r="D4188" s="922" t="s">
        <v>986</v>
      </c>
      <c r="E4188" s="936">
        <v>1</v>
      </c>
      <c r="F4188" s="947">
        <v>43647</v>
      </c>
      <c r="G4188" s="923">
        <v>2239.016540086745</v>
      </c>
      <c r="H4188" s="929">
        <v>8.3333333333333332E-3</v>
      </c>
      <c r="I4188" s="929">
        <v>0.4</v>
      </c>
      <c r="J4188" s="923">
        <v>1343.4099240520468</v>
      </c>
      <c r="K4188" s="922">
        <v>1</v>
      </c>
      <c r="L4188" s="923">
        <v>1343.4099240520468</v>
      </c>
      <c r="M4188" s="923">
        <f t="shared" si="65"/>
        <v>223.90165400867451</v>
      </c>
    </row>
    <row r="4189" spans="2:13" ht="75">
      <c r="B4189" s="921" t="s">
        <v>988</v>
      </c>
      <c r="C4189" s="921" t="s">
        <v>985</v>
      </c>
      <c r="D4189" s="922" t="s">
        <v>986</v>
      </c>
      <c r="E4189" s="936">
        <v>1</v>
      </c>
      <c r="F4189" s="947">
        <v>43647</v>
      </c>
      <c r="G4189" s="923">
        <v>1359.4028993383808</v>
      </c>
      <c r="H4189" s="929">
        <v>8.3333333333333332E-3</v>
      </c>
      <c r="I4189" s="929">
        <v>0.4</v>
      </c>
      <c r="J4189" s="923">
        <v>815.64173960302844</v>
      </c>
      <c r="K4189" s="922">
        <v>1</v>
      </c>
      <c r="L4189" s="923">
        <v>815.64173960302844</v>
      </c>
      <c r="M4189" s="923">
        <f t="shared" si="65"/>
        <v>135.9402899338381</v>
      </c>
    </row>
    <row r="4190" spans="2:13" ht="75">
      <c r="B4190" s="921" t="s">
        <v>988</v>
      </c>
      <c r="C4190" s="921" t="s">
        <v>985</v>
      </c>
      <c r="D4190" s="922" t="s">
        <v>986</v>
      </c>
      <c r="E4190" s="936">
        <v>1</v>
      </c>
      <c r="F4190" s="947">
        <v>43647</v>
      </c>
      <c r="G4190" s="923">
        <v>1999.1219107917366</v>
      </c>
      <c r="H4190" s="929">
        <v>8.3333333333333332E-3</v>
      </c>
      <c r="I4190" s="929">
        <v>0.4</v>
      </c>
      <c r="J4190" s="923">
        <v>1199.4731464750419</v>
      </c>
      <c r="K4190" s="922">
        <v>1</v>
      </c>
      <c r="L4190" s="923">
        <v>1199.4731464750419</v>
      </c>
      <c r="M4190" s="923">
        <f t="shared" si="65"/>
        <v>199.91219107917368</v>
      </c>
    </row>
    <row r="4191" spans="2:13" ht="75">
      <c r="B4191" s="921" t="s">
        <v>988</v>
      </c>
      <c r="C4191" s="921" t="s">
        <v>985</v>
      </c>
      <c r="D4191" s="922" t="s">
        <v>986</v>
      </c>
      <c r="E4191" s="936">
        <v>1</v>
      </c>
      <c r="F4191" s="947">
        <v>43647</v>
      </c>
      <c r="G4191" s="923">
        <v>1679.2624050650588</v>
      </c>
      <c r="H4191" s="929">
        <v>8.3333333333333332E-3</v>
      </c>
      <c r="I4191" s="929">
        <v>0.4</v>
      </c>
      <c r="J4191" s="923">
        <v>1007.5574430390352</v>
      </c>
      <c r="K4191" s="922">
        <v>1</v>
      </c>
      <c r="L4191" s="923">
        <v>1007.5574430390352</v>
      </c>
      <c r="M4191" s="923">
        <f t="shared" si="65"/>
        <v>167.92624050650591</v>
      </c>
    </row>
    <row r="4192" spans="2:13" ht="75">
      <c r="B4192" s="921" t="s">
        <v>984</v>
      </c>
      <c r="C4192" s="921" t="s">
        <v>985</v>
      </c>
      <c r="D4192" s="922" t="s">
        <v>986</v>
      </c>
      <c r="E4192" s="936">
        <v>1</v>
      </c>
      <c r="F4192" s="947">
        <v>43647</v>
      </c>
      <c r="G4192" s="923">
        <v>456.60349305277197</v>
      </c>
      <c r="H4192" s="929">
        <v>8.3333333333333332E-3</v>
      </c>
      <c r="I4192" s="929">
        <v>0.4</v>
      </c>
      <c r="J4192" s="923">
        <v>273.96209583166319</v>
      </c>
      <c r="K4192" s="922">
        <v>1</v>
      </c>
      <c r="L4192" s="923">
        <v>273.96209583166319</v>
      </c>
      <c r="M4192" s="923">
        <f t="shared" si="65"/>
        <v>45.660349305277201</v>
      </c>
    </row>
    <row r="4193" spans="2:13" ht="75">
      <c r="B4193" s="921" t="s">
        <v>987</v>
      </c>
      <c r="C4193" s="921" t="s">
        <v>985</v>
      </c>
      <c r="D4193" s="922" t="s">
        <v>986</v>
      </c>
      <c r="E4193" s="936">
        <v>1</v>
      </c>
      <c r="F4193" s="947">
        <v>43647</v>
      </c>
      <c r="G4193" s="923">
        <v>2970.1922425939006</v>
      </c>
      <c r="H4193" s="929">
        <v>8.3333333333333332E-3</v>
      </c>
      <c r="I4193" s="929">
        <v>0.4</v>
      </c>
      <c r="J4193" s="923">
        <v>1782.1153455563403</v>
      </c>
      <c r="K4193" s="922">
        <v>1</v>
      </c>
      <c r="L4193" s="923">
        <v>1782.1153455563403</v>
      </c>
      <c r="M4193" s="923">
        <f t="shared" si="65"/>
        <v>297.01922425939006</v>
      </c>
    </row>
    <row r="4194" spans="2:13" ht="75">
      <c r="B4194" s="921" t="s">
        <v>988</v>
      </c>
      <c r="C4194" s="921" t="s">
        <v>985</v>
      </c>
      <c r="D4194" s="922" t="s">
        <v>986</v>
      </c>
      <c r="E4194" s="936">
        <v>1</v>
      </c>
      <c r="F4194" s="947">
        <v>43647</v>
      </c>
      <c r="G4194" s="923">
        <v>1599.2975286333894</v>
      </c>
      <c r="H4194" s="929">
        <v>8.3333333333333332E-3</v>
      </c>
      <c r="I4194" s="929">
        <v>0.4</v>
      </c>
      <c r="J4194" s="923">
        <v>959.5785171800336</v>
      </c>
      <c r="K4194" s="922">
        <v>1</v>
      </c>
      <c r="L4194" s="923">
        <v>959.5785171800336</v>
      </c>
      <c r="M4194" s="923">
        <f t="shared" si="65"/>
        <v>159.92975286333896</v>
      </c>
    </row>
    <row r="4195" spans="2:13" ht="75">
      <c r="B4195" s="921" t="s">
        <v>988</v>
      </c>
      <c r="C4195" s="921" t="s">
        <v>985</v>
      </c>
      <c r="D4195" s="922" t="s">
        <v>986</v>
      </c>
      <c r="E4195" s="936">
        <v>1</v>
      </c>
      <c r="F4195" s="947">
        <v>43647</v>
      </c>
      <c r="G4195" s="923">
        <v>3038.6653044034397</v>
      </c>
      <c r="H4195" s="929">
        <v>8.3333333333333332E-3</v>
      </c>
      <c r="I4195" s="929">
        <v>0.4</v>
      </c>
      <c r="J4195" s="923">
        <v>1823.1991826420638</v>
      </c>
      <c r="K4195" s="922">
        <v>1</v>
      </c>
      <c r="L4195" s="923">
        <v>1823.1991826420638</v>
      </c>
      <c r="M4195" s="923">
        <f t="shared" si="65"/>
        <v>303.86653044034398</v>
      </c>
    </row>
    <row r="4196" spans="2:13" ht="75">
      <c r="B4196" s="921" t="s">
        <v>988</v>
      </c>
      <c r="C4196" s="921" t="s">
        <v>985</v>
      </c>
      <c r="D4196" s="922" t="s">
        <v>986</v>
      </c>
      <c r="E4196" s="936">
        <v>1</v>
      </c>
      <c r="F4196" s="947">
        <v>43647</v>
      </c>
      <c r="G4196" s="923">
        <v>9195.9607896419893</v>
      </c>
      <c r="H4196" s="929">
        <v>8.3333333333333332E-3</v>
      </c>
      <c r="I4196" s="929">
        <v>0.4</v>
      </c>
      <c r="J4196" s="923">
        <v>5517.5764737851932</v>
      </c>
      <c r="K4196" s="922">
        <v>1</v>
      </c>
      <c r="L4196" s="923">
        <v>5517.5764737851932</v>
      </c>
      <c r="M4196" s="923">
        <f t="shared" si="65"/>
        <v>919.59607896419902</v>
      </c>
    </row>
    <row r="4197" spans="2:13" ht="75">
      <c r="B4197" s="921" t="s">
        <v>988</v>
      </c>
      <c r="C4197" s="921" t="s">
        <v>985</v>
      </c>
      <c r="D4197" s="922" t="s">
        <v>986</v>
      </c>
      <c r="E4197" s="936">
        <v>1</v>
      </c>
      <c r="F4197" s="947">
        <v>43647</v>
      </c>
      <c r="G4197" s="923">
        <v>2159.0516636550756</v>
      </c>
      <c r="H4197" s="929">
        <v>8.3333333333333332E-3</v>
      </c>
      <c r="I4197" s="929">
        <v>0.4</v>
      </c>
      <c r="J4197" s="923">
        <v>1295.4309981930453</v>
      </c>
      <c r="K4197" s="922">
        <v>1</v>
      </c>
      <c r="L4197" s="923">
        <v>1295.4309981930453</v>
      </c>
      <c r="M4197" s="923">
        <f t="shared" si="65"/>
        <v>215.90516636550757</v>
      </c>
    </row>
    <row r="4198" spans="2:13" ht="75">
      <c r="B4198" s="921" t="s">
        <v>988</v>
      </c>
      <c r="C4198" s="921" t="s">
        <v>985</v>
      </c>
      <c r="D4198" s="922" t="s">
        <v>986</v>
      </c>
      <c r="E4198" s="936">
        <v>1</v>
      </c>
      <c r="F4198" s="947">
        <v>43647</v>
      </c>
      <c r="G4198" s="923">
        <v>3278.5599336984483</v>
      </c>
      <c r="H4198" s="929">
        <v>8.3333333333333332E-3</v>
      </c>
      <c r="I4198" s="929">
        <v>0.4</v>
      </c>
      <c r="J4198" s="923">
        <v>1967.1359602190689</v>
      </c>
      <c r="K4198" s="922">
        <v>1</v>
      </c>
      <c r="L4198" s="923">
        <v>1967.1359602190689</v>
      </c>
      <c r="M4198" s="923">
        <f t="shared" si="65"/>
        <v>327.85599336984484</v>
      </c>
    </row>
    <row r="4199" spans="2:13" ht="75">
      <c r="B4199" s="921" t="s">
        <v>988</v>
      </c>
      <c r="C4199" s="921" t="s">
        <v>985</v>
      </c>
      <c r="D4199" s="922" t="s">
        <v>986</v>
      </c>
      <c r="E4199" s="936">
        <v>1</v>
      </c>
      <c r="F4199" s="947">
        <v>43647</v>
      </c>
      <c r="G4199" s="923">
        <v>2798.7706751084315</v>
      </c>
      <c r="H4199" s="929">
        <v>8.3333333333333332E-3</v>
      </c>
      <c r="I4199" s="929">
        <v>0.4</v>
      </c>
      <c r="J4199" s="923">
        <v>1679.2624050650588</v>
      </c>
      <c r="K4199" s="922">
        <v>1</v>
      </c>
      <c r="L4199" s="923">
        <v>1679.2624050650588</v>
      </c>
      <c r="M4199" s="923">
        <f t="shared" si="65"/>
        <v>279.87706751084318</v>
      </c>
    </row>
    <row r="4200" spans="2:13" ht="75">
      <c r="B4200" s="921" t="s">
        <v>988</v>
      </c>
      <c r="C4200" s="921" t="s">
        <v>985</v>
      </c>
      <c r="D4200" s="922" t="s">
        <v>986</v>
      </c>
      <c r="E4200" s="936">
        <v>1</v>
      </c>
      <c r="F4200" s="947">
        <v>43647</v>
      </c>
      <c r="G4200" s="923">
        <v>5597.5413502168631</v>
      </c>
      <c r="H4200" s="929">
        <v>8.3333333333333332E-3</v>
      </c>
      <c r="I4200" s="929">
        <v>0.4</v>
      </c>
      <c r="J4200" s="923">
        <v>3358.5248101301177</v>
      </c>
      <c r="K4200" s="922">
        <v>1</v>
      </c>
      <c r="L4200" s="923">
        <v>3358.5248101301177</v>
      </c>
      <c r="M4200" s="923">
        <f t="shared" si="65"/>
        <v>559.75413502168635</v>
      </c>
    </row>
    <row r="4201" spans="2:13" ht="75">
      <c r="B4201" s="921" t="s">
        <v>988</v>
      </c>
      <c r="C4201" s="921" t="s">
        <v>985</v>
      </c>
      <c r="D4201" s="922" t="s">
        <v>986</v>
      </c>
      <c r="E4201" s="936">
        <v>1</v>
      </c>
      <c r="F4201" s="947">
        <v>43647</v>
      </c>
      <c r="G4201" s="923">
        <v>2638.8409222450923</v>
      </c>
      <c r="H4201" s="929">
        <v>8.3333333333333332E-3</v>
      </c>
      <c r="I4201" s="929">
        <v>0.4</v>
      </c>
      <c r="J4201" s="923">
        <v>1583.3045533470554</v>
      </c>
      <c r="K4201" s="922">
        <v>1</v>
      </c>
      <c r="L4201" s="923">
        <v>1583.3045533470554</v>
      </c>
      <c r="M4201" s="923">
        <f t="shared" si="65"/>
        <v>263.88409222450923</v>
      </c>
    </row>
    <row r="4202" spans="2:13" ht="75">
      <c r="B4202" s="921" t="s">
        <v>988</v>
      </c>
      <c r="C4202" s="921" t="s">
        <v>985</v>
      </c>
      <c r="D4202" s="922" t="s">
        <v>986</v>
      </c>
      <c r="E4202" s="936">
        <v>1</v>
      </c>
      <c r="F4202" s="947">
        <v>43647</v>
      </c>
      <c r="G4202" s="923">
        <v>959.5785171800336</v>
      </c>
      <c r="H4202" s="929">
        <v>8.3333333333333332E-3</v>
      </c>
      <c r="I4202" s="929">
        <v>0.4</v>
      </c>
      <c r="J4202" s="923">
        <v>575.74711030802018</v>
      </c>
      <c r="K4202" s="922">
        <v>1</v>
      </c>
      <c r="L4202" s="923">
        <v>575.74711030802018</v>
      </c>
      <c r="M4202" s="923">
        <f t="shared" si="65"/>
        <v>95.957851718003369</v>
      </c>
    </row>
    <row r="4203" spans="2:13" ht="75">
      <c r="B4203" s="921" t="s">
        <v>988</v>
      </c>
      <c r="C4203" s="921" t="s">
        <v>985</v>
      </c>
      <c r="D4203" s="922" t="s">
        <v>986</v>
      </c>
      <c r="E4203" s="936">
        <v>1</v>
      </c>
      <c r="F4203" s="947">
        <v>43647</v>
      </c>
      <c r="G4203" s="923">
        <v>1759.2272814967282</v>
      </c>
      <c r="H4203" s="929">
        <v>8.3333333333333332E-3</v>
      </c>
      <c r="I4203" s="929">
        <v>0.4</v>
      </c>
      <c r="J4203" s="923">
        <v>1055.5363688980369</v>
      </c>
      <c r="K4203" s="922">
        <v>1</v>
      </c>
      <c r="L4203" s="923">
        <v>1055.5363688980369</v>
      </c>
      <c r="M4203" s="923">
        <f t="shared" si="65"/>
        <v>175.92272814967282</v>
      </c>
    </row>
    <row r="4204" spans="2:13" ht="75">
      <c r="B4204" s="921" t="s">
        <v>988</v>
      </c>
      <c r="C4204" s="921" t="s">
        <v>985</v>
      </c>
      <c r="D4204" s="922" t="s">
        <v>986</v>
      </c>
      <c r="E4204" s="936">
        <v>1</v>
      </c>
      <c r="F4204" s="947">
        <v>43647</v>
      </c>
      <c r="G4204" s="923">
        <v>799.64876431669472</v>
      </c>
      <c r="H4204" s="929">
        <v>8.3333333333333332E-3</v>
      </c>
      <c r="I4204" s="929">
        <v>0.4</v>
      </c>
      <c r="J4204" s="923">
        <v>479.7892585900168</v>
      </c>
      <c r="K4204" s="922">
        <v>1</v>
      </c>
      <c r="L4204" s="923">
        <v>479.7892585900168</v>
      </c>
      <c r="M4204" s="923">
        <f t="shared" si="65"/>
        <v>79.964876431669481</v>
      </c>
    </row>
    <row r="4205" spans="2:13" ht="75">
      <c r="B4205" s="921" t="s">
        <v>988</v>
      </c>
      <c r="C4205" s="921" t="s">
        <v>985</v>
      </c>
      <c r="D4205" s="922" t="s">
        <v>986</v>
      </c>
      <c r="E4205" s="936">
        <v>1</v>
      </c>
      <c r="F4205" s="947">
        <v>43647</v>
      </c>
      <c r="G4205" s="923">
        <v>799.64876431669472</v>
      </c>
      <c r="H4205" s="929">
        <v>8.3333333333333332E-3</v>
      </c>
      <c r="I4205" s="929">
        <v>0.4</v>
      </c>
      <c r="J4205" s="923">
        <v>479.7892585900168</v>
      </c>
      <c r="K4205" s="922">
        <v>1</v>
      </c>
      <c r="L4205" s="923">
        <v>479.7892585900168</v>
      </c>
      <c r="M4205" s="923">
        <f t="shared" si="65"/>
        <v>79.964876431669481</v>
      </c>
    </row>
    <row r="4206" spans="2:13" ht="75">
      <c r="B4206" s="921" t="s">
        <v>988</v>
      </c>
      <c r="C4206" s="921" t="s">
        <v>985</v>
      </c>
      <c r="D4206" s="922" t="s">
        <v>986</v>
      </c>
      <c r="E4206" s="936">
        <v>1</v>
      </c>
      <c r="F4206" s="947">
        <v>43647</v>
      </c>
      <c r="G4206" s="923">
        <v>2079.0867872234062</v>
      </c>
      <c r="H4206" s="929">
        <v>8.3333333333333332E-3</v>
      </c>
      <c r="I4206" s="929">
        <v>0.4</v>
      </c>
      <c r="J4206" s="923">
        <v>1247.4520723340438</v>
      </c>
      <c r="K4206" s="922">
        <v>1</v>
      </c>
      <c r="L4206" s="923">
        <v>1247.4520723340438</v>
      </c>
      <c r="M4206" s="923">
        <f t="shared" si="65"/>
        <v>207.90867872234062</v>
      </c>
    </row>
    <row r="4207" spans="2:13" ht="75">
      <c r="B4207" s="921" t="s">
        <v>988</v>
      </c>
      <c r="C4207" s="921" t="s">
        <v>985</v>
      </c>
      <c r="D4207" s="922" t="s">
        <v>986</v>
      </c>
      <c r="E4207" s="936">
        <v>1</v>
      </c>
      <c r="F4207" s="947">
        <v>43647</v>
      </c>
      <c r="G4207" s="923">
        <v>1359.4028993383808</v>
      </c>
      <c r="H4207" s="929">
        <v>8.3333333333333332E-3</v>
      </c>
      <c r="I4207" s="929">
        <v>0.4</v>
      </c>
      <c r="J4207" s="923">
        <v>815.64173960302844</v>
      </c>
      <c r="K4207" s="922">
        <v>1</v>
      </c>
      <c r="L4207" s="923">
        <v>815.64173960302844</v>
      </c>
      <c r="M4207" s="923">
        <f t="shared" si="65"/>
        <v>135.9402899338381</v>
      </c>
    </row>
    <row r="4208" spans="2:13" ht="75">
      <c r="B4208" s="921" t="s">
        <v>988</v>
      </c>
      <c r="C4208" s="921" t="s">
        <v>985</v>
      </c>
      <c r="D4208" s="922" t="s">
        <v>986</v>
      </c>
      <c r="E4208" s="936">
        <v>1</v>
      </c>
      <c r="F4208" s="947">
        <v>43647</v>
      </c>
      <c r="G4208" s="923">
        <v>799.64876431669472</v>
      </c>
      <c r="H4208" s="929">
        <v>8.3333333333333332E-3</v>
      </c>
      <c r="I4208" s="929">
        <v>0.4</v>
      </c>
      <c r="J4208" s="923">
        <v>479.7892585900168</v>
      </c>
      <c r="K4208" s="922">
        <v>1</v>
      </c>
      <c r="L4208" s="923">
        <v>479.7892585900168</v>
      </c>
      <c r="M4208" s="923">
        <f t="shared" si="65"/>
        <v>79.964876431669481</v>
      </c>
    </row>
    <row r="4209" spans="2:13" ht="75">
      <c r="B4209" s="921" t="s">
        <v>987</v>
      </c>
      <c r="C4209" s="921" t="s">
        <v>985</v>
      </c>
      <c r="D4209" s="922" t="s">
        <v>986</v>
      </c>
      <c r="E4209" s="936">
        <v>1</v>
      </c>
      <c r="F4209" s="947">
        <v>43647</v>
      </c>
      <c r="G4209" s="923">
        <v>2970.1922425939006</v>
      </c>
      <c r="H4209" s="929">
        <v>8.3333333333333332E-3</v>
      </c>
      <c r="I4209" s="929">
        <v>0.4</v>
      </c>
      <c r="J4209" s="923">
        <v>1782.1153455563403</v>
      </c>
      <c r="K4209" s="922">
        <v>1</v>
      </c>
      <c r="L4209" s="923">
        <v>1782.1153455563403</v>
      </c>
      <c r="M4209" s="923">
        <f t="shared" si="65"/>
        <v>297.01922425939006</v>
      </c>
    </row>
    <row r="4210" spans="2:13" ht="75">
      <c r="B4210" s="921" t="s">
        <v>987</v>
      </c>
      <c r="C4210" s="921" t="s">
        <v>985</v>
      </c>
      <c r="D4210" s="922" t="s">
        <v>986</v>
      </c>
      <c r="E4210" s="936">
        <v>1</v>
      </c>
      <c r="F4210" s="947">
        <v>43647</v>
      </c>
      <c r="G4210" s="923">
        <v>1485.0961212969503</v>
      </c>
      <c r="H4210" s="929">
        <v>8.3333333333333332E-3</v>
      </c>
      <c r="I4210" s="929">
        <v>0.4</v>
      </c>
      <c r="J4210" s="923">
        <v>891.05767277817017</v>
      </c>
      <c r="K4210" s="922">
        <v>1</v>
      </c>
      <c r="L4210" s="923">
        <v>891.05767277817017</v>
      </c>
      <c r="M4210" s="923">
        <f t="shared" si="65"/>
        <v>148.50961212969503</v>
      </c>
    </row>
    <row r="4211" spans="2:13" ht="75">
      <c r="B4211" s="921" t="s">
        <v>987</v>
      </c>
      <c r="C4211" s="921" t="s">
        <v>985</v>
      </c>
      <c r="D4211" s="922" t="s">
        <v>986</v>
      </c>
      <c r="E4211" s="936">
        <v>1</v>
      </c>
      <c r="F4211" s="947">
        <v>43647</v>
      </c>
      <c r="G4211" s="923">
        <v>1485.0961212969503</v>
      </c>
      <c r="H4211" s="929">
        <v>8.3333333333333332E-3</v>
      </c>
      <c r="I4211" s="929">
        <v>0.4</v>
      </c>
      <c r="J4211" s="923">
        <v>891.05767277817017</v>
      </c>
      <c r="K4211" s="922">
        <v>1</v>
      </c>
      <c r="L4211" s="923">
        <v>891.05767277817017</v>
      </c>
      <c r="M4211" s="923">
        <f t="shared" si="65"/>
        <v>148.50961212969503</v>
      </c>
    </row>
    <row r="4212" spans="2:13" ht="75">
      <c r="B4212" s="921" t="s">
        <v>987</v>
      </c>
      <c r="C4212" s="921" t="s">
        <v>985</v>
      </c>
      <c r="D4212" s="922" t="s">
        <v>986</v>
      </c>
      <c r="E4212" s="936">
        <v>1</v>
      </c>
      <c r="F4212" s="947">
        <v>43647</v>
      </c>
      <c r="G4212" s="923">
        <v>1485.0961212969503</v>
      </c>
      <c r="H4212" s="929">
        <v>8.3333333333333332E-3</v>
      </c>
      <c r="I4212" s="929">
        <v>0.4</v>
      </c>
      <c r="J4212" s="923">
        <v>891.05767277817017</v>
      </c>
      <c r="K4212" s="922">
        <v>1</v>
      </c>
      <c r="L4212" s="923">
        <v>891.05767277817017</v>
      </c>
      <c r="M4212" s="923">
        <f t="shared" si="65"/>
        <v>148.50961212969503</v>
      </c>
    </row>
    <row r="4213" spans="2:13" ht="75">
      <c r="B4213" s="921" t="s">
        <v>988</v>
      </c>
      <c r="C4213" s="921" t="s">
        <v>985</v>
      </c>
      <c r="D4213" s="922" t="s">
        <v>986</v>
      </c>
      <c r="E4213" s="936">
        <v>1</v>
      </c>
      <c r="F4213" s="947">
        <v>43647</v>
      </c>
      <c r="G4213" s="923">
        <v>79.964876431669467</v>
      </c>
      <c r="H4213" s="929">
        <v>8.3333333333333332E-3</v>
      </c>
      <c r="I4213" s="929">
        <v>0.4</v>
      </c>
      <c r="J4213" s="923">
        <v>47.978925859001677</v>
      </c>
      <c r="K4213" s="922">
        <v>1</v>
      </c>
      <c r="L4213" s="923">
        <v>47.978925859001677</v>
      </c>
      <c r="M4213" s="923">
        <f t="shared" si="65"/>
        <v>7.9964876431669474</v>
      </c>
    </row>
    <row r="4214" spans="2:13" ht="75">
      <c r="B4214" s="921" t="s">
        <v>988</v>
      </c>
      <c r="C4214" s="921" t="s">
        <v>985</v>
      </c>
      <c r="D4214" s="922" t="s">
        <v>986</v>
      </c>
      <c r="E4214" s="936">
        <v>1</v>
      </c>
      <c r="F4214" s="947">
        <v>43647</v>
      </c>
      <c r="G4214" s="923">
        <v>79.964876431669467</v>
      </c>
      <c r="H4214" s="929">
        <v>8.3333333333333332E-3</v>
      </c>
      <c r="I4214" s="929">
        <v>0.4</v>
      </c>
      <c r="J4214" s="923">
        <v>47.978925859001677</v>
      </c>
      <c r="K4214" s="922">
        <v>1</v>
      </c>
      <c r="L4214" s="923">
        <v>47.978925859001677</v>
      </c>
      <c r="M4214" s="923">
        <f t="shared" si="65"/>
        <v>7.9964876431669474</v>
      </c>
    </row>
    <row r="4215" spans="2:13" ht="75">
      <c r="B4215" s="921" t="s">
        <v>988</v>
      </c>
      <c r="C4215" s="921" t="s">
        <v>985</v>
      </c>
      <c r="D4215" s="922" t="s">
        <v>986</v>
      </c>
      <c r="E4215" s="936">
        <v>1</v>
      </c>
      <c r="F4215" s="947">
        <v>43647</v>
      </c>
      <c r="G4215" s="923">
        <v>79.964876431669467</v>
      </c>
      <c r="H4215" s="929">
        <v>8.3333333333333332E-3</v>
      </c>
      <c r="I4215" s="929">
        <v>0.4</v>
      </c>
      <c r="J4215" s="923">
        <v>47.978925859001677</v>
      </c>
      <c r="K4215" s="922">
        <v>1</v>
      </c>
      <c r="L4215" s="923">
        <v>47.978925859001677</v>
      </c>
      <c r="M4215" s="923">
        <f t="shared" si="65"/>
        <v>7.9964876431669474</v>
      </c>
    </row>
    <row r="4216" spans="2:13" ht="75">
      <c r="B4216" s="921" t="s">
        <v>988</v>
      </c>
      <c r="C4216" s="921" t="s">
        <v>985</v>
      </c>
      <c r="D4216" s="922" t="s">
        <v>986</v>
      </c>
      <c r="E4216" s="936">
        <v>1</v>
      </c>
      <c r="F4216" s="947">
        <v>43647</v>
      </c>
      <c r="G4216" s="923">
        <v>159.92975286333893</v>
      </c>
      <c r="H4216" s="929">
        <v>8.3333333333333332E-3</v>
      </c>
      <c r="I4216" s="929">
        <v>0.4</v>
      </c>
      <c r="J4216" s="923">
        <v>95.957851718003354</v>
      </c>
      <c r="K4216" s="922">
        <v>1</v>
      </c>
      <c r="L4216" s="923">
        <v>95.957851718003354</v>
      </c>
      <c r="M4216" s="923">
        <f t="shared" si="65"/>
        <v>15.992975286333895</v>
      </c>
    </row>
    <row r="4217" spans="2:13" ht="75">
      <c r="B4217" s="921" t="s">
        <v>988</v>
      </c>
      <c r="C4217" s="921" t="s">
        <v>985</v>
      </c>
      <c r="D4217" s="922" t="s">
        <v>986</v>
      </c>
      <c r="E4217" s="936">
        <v>1</v>
      </c>
      <c r="F4217" s="947">
        <v>43647</v>
      </c>
      <c r="G4217" s="923">
        <v>2478.9111693817536</v>
      </c>
      <c r="H4217" s="929">
        <v>8.3333333333333332E-3</v>
      </c>
      <c r="I4217" s="929">
        <v>0.4</v>
      </c>
      <c r="J4217" s="923">
        <v>1487.3467016290519</v>
      </c>
      <c r="K4217" s="922">
        <v>1</v>
      </c>
      <c r="L4217" s="923">
        <v>1487.3467016290519</v>
      </c>
      <c r="M4217" s="923">
        <f t="shared" si="65"/>
        <v>247.89111693817537</v>
      </c>
    </row>
    <row r="4218" spans="2:13" ht="75">
      <c r="B4218" s="921" t="s">
        <v>988</v>
      </c>
      <c r="C4218" s="921" t="s">
        <v>985</v>
      </c>
      <c r="D4218" s="922" t="s">
        <v>986</v>
      </c>
      <c r="E4218" s="936">
        <v>1</v>
      </c>
      <c r="F4218" s="947">
        <v>43647</v>
      </c>
      <c r="G4218" s="923">
        <v>5117.7520916268459</v>
      </c>
      <c r="H4218" s="929">
        <v>8.3333333333333332E-3</v>
      </c>
      <c r="I4218" s="929">
        <v>0.4</v>
      </c>
      <c r="J4218" s="923">
        <v>3070.6512549761073</v>
      </c>
      <c r="K4218" s="922">
        <v>1</v>
      </c>
      <c r="L4218" s="923">
        <v>3070.6512549761073</v>
      </c>
      <c r="M4218" s="923">
        <f t="shared" si="65"/>
        <v>511.77520916268463</v>
      </c>
    </row>
    <row r="4219" spans="2:13" ht="75">
      <c r="B4219" s="921" t="s">
        <v>988</v>
      </c>
      <c r="C4219" s="921" t="s">
        <v>985</v>
      </c>
      <c r="D4219" s="922" t="s">
        <v>986</v>
      </c>
      <c r="E4219" s="936">
        <v>1</v>
      </c>
      <c r="F4219" s="947">
        <v>43647</v>
      </c>
      <c r="G4219" s="923">
        <v>12954.309981930453</v>
      </c>
      <c r="H4219" s="929">
        <v>8.3333333333333332E-3</v>
      </c>
      <c r="I4219" s="929">
        <v>0.4</v>
      </c>
      <c r="J4219" s="923">
        <v>7772.5859891582713</v>
      </c>
      <c r="K4219" s="922">
        <v>1</v>
      </c>
      <c r="L4219" s="923">
        <v>7772.5859891582713</v>
      </c>
      <c r="M4219" s="923">
        <f t="shared" si="65"/>
        <v>1295.4309981930455</v>
      </c>
    </row>
    <row r="4220" spans="2:13" ht="75">
      <c r="B4220" s="921" t="s">
        <v>988</v>
      </c>
      <c r="C4220" s="921" t="s">
        <v>985</v>
      </c>
      <c r="D4220" s="922" t="s">
        <v>986</v>
      </c>
      <c r="E4220" s="936">
        <v>1</v>
      </c>
      <c r="F4220" s="947">
        <v>43647</v>
      </c>
      <c r="G4220" s="923">
        <v>5117.7520916268459</v>
      </c>
      <c r="H4220" s="929">
        <v>8.3333333333333332E-3</v>
      </c>
      <c r="I4220" s="929">
        <v>0.4</v>
      </c>
      <c r="J4220" s="923">
        <v>3070.6512549761073</v>
      </c>
      <c r="K4220" s="922">
        <v>1</v>
      </c>
      <c r="L4220" s="923">
        <v>3070.6512549761073</v>
      </c>
      <c r="M4220" s="923">
        <f t="shared" si="65"/>
        <v>511.77520916268463</v>
      </c>
    </row>
    <row r="4221" spans="2:13" ht="75">
      <c r="B4221" s="921" t="s">
        <v>988</v>
      </c>
      <c r="C4221" s="921" t="s">
        <v>985</v>
      </c>
      <c r="D4221" s="922" t="s">
        <v>986</v>
      </c>
      <c r="E4221" s="936">
        <v>1</v>
      </c>
      <c r="F4221" s="947">
        <v>43647</v>
      </c>
      <c r="G4221" s="923">
        <v>4078.208698015143</v>
      </c>
      <c r="H4221" s="929">
        <v>8.3333333333333332E-3</v>
      </c>
      <c r="I4221" s="929">
        <v>0.4</v>
      </c>
      <c r="J4221" s="923">
        <v>2446.9252188090859</v>
      </c>
      <c r="K4221" s="922">
        <v>1</v>
      </c>
      <c r="L4221" s="923">
        <v>2446.9252188090859</v>
      </c>
      <c r="M4221" s="923">
        <f t="shared" si="65"/>
        <v>407.82086980151433</v>
      </c>
    </row>
    <row r="4222" spans="2:13" ht="75">
      <c r="B4222" s="921" t="s">
        <v>988</v>
      </c>
      <c r="C4222" s="921" t="s">
        <v>985</v>
      </c>
      <c r="D4222" s="922" t="s">
        <v>986</v>
      </c>
      <c r="E4222" s="936">
        <v>1</v>
      </c>
      <c r="F4222" s="947">
        <v>43647</v>
      </c>
      <c r="G4222" s="923">
        <v>7516.69838457693</v>
      </c>
      <c r="H4222" s="929">
        <v>8.3333333333333332E-3</v>
      </c>
      <c r="I4222" s="929">
        <v>0.4</v>
      </c>
      <c r="J4222" s="923">
        <v>4510.019030746158</v>
      </c>
      <c r="K4222" s="922">
        <v>1</v>
      </c>
      <c r="L4222" s="923">
        <v>4510.019030746158</v>
      </c>
      <c r="M4222" s="923">
        <f t="shared" si="65"/>
        <v>751.669838457693</v>
      </c>
    </row>
    <row r="4223" spans="2:13" ht="75">
      <c r="B4223" s="921" t="s">
        <v>988</v>
      </c>
      <c r="C4223" s="921" t="s">
        <v>985</v>
      </c>
      <c r="D4223" s="922" t="s">
        <v>986</v>
      </c>
      <c r="E4223" s="936">
        <v>1</v>
      </c>
      <c r="F4223" s="947">
        <v>43647</v>
      </c>
      <c r="G4223" s="923">
        <v>9835.6798010953444</v>
      </c>
      <c r="H4223" s="929">
        <v>8.3333333333333332E-3</v>
      </c>
      <c r="I4223" s="929">
        <v>0.4</v>
      </c>
      <c r="J4223" s="923">
        <v>5901.407880657207</v>
      </c>
      <c r="K4223" s="922">
        <v>1</v>
      </c>
      <c r="L4223" s="923">
        <v>5901.407880657207</v>
      </c>
      <c r="M4223" s="923">
        <f t="shared" si="65"/>
        <v>983.56798010953446</v>
      </c>
    </row>
    <row r="4224" spans="2:13" ht="75">
      <c r="B4224" s="921" t="s">
        <v>988</v>
      </c>
      <c r="C4224" s="921" t="s">
        <v>985</v>
      </c>
      <c r="D4224" s="922" t="s">
        <v>986</v>
      </c>
      <c r="E4224" s="936">
        <v>1</v>
      </c>
      <c r="F4224" s="947">
        <v>43647</v>
      </c>
      <c r="G4224" s="923">
        <v>4318.1033273101511</v>
      </c>
      <c r="H4224" s="929">
        <v>8.3333333333333332E-3</v>
      </c>
      <c r="I4224" s="929">
        <v>0.4</v>
      </c>
      <c r="J4224" s="923">
        <v>2590.8619963860906</v>
      </c>
      <c r="K4224" s="922">
        <v>1</v>
      </c>
      <c r="L4224" s="923">
        <v>2590.8619963860906</v>
      </c>
      <c r="M4224" s="923">
        <f t="shared" si="65"/>
        <v>431.81033273101514</v>
      </c>
    </row>
    <row r="4225" spans="2:13" ht="75">
      <c r="B4225" s="921" t="s">
        <v>984</v>
      </c>
      <c r="C4225" s="921" t="s">
        <v>985</v>
      </c>
      <c r="D4225" s="922" t="s">
        <v>986</v>
      </c>
      <c r="E4225" s="936">
        <v>1</v>
      </c>
      <c r="F4225" s="947">
        <v>43647</v>
      </c>
      <c r="G4225" s="923">
        <v>456.60349305277197</v>
      </c>
      <c r="H4225" s="929">
        <v>8.3333333333333332E-3</v>
      </c>
      <c r="I4225" s="929">
        <v>0.4</v>
      </c>
      <c r="J4225" s="923">
        <v>273.96209583166319</v>
      </c>
      <c r="K4225" s="922">
        <v>1</v>
      </c>
      <c r="L4225" s="923">
        <v>273.96209583166319</v>
      </c>
      <c r="M4225" s="923">
        <f t="shared" si="65"/>
        <v>45.660349305277201</v>
      </c>
    </row>
    <row r="4226" spans="2:13" ht="75">
      <c r="B4226" s="921" t="s">
        <v>987</v>
      </c>
      <c r="C4226" s="921" t="s">
        <v>985</v>
      </c>
      <c r="D4226" s="922" t="s">
        <v>986</v>
      </c>
      <c r="E4226" s="936">
        <v>1</v>
      </c>
      <c r="F4226" s="947">
        <v>43647</v>
      </c>
      <c r="G4226" s="923">
        <v>1485.0961212969503</v>
      </c>
      <c r="H4226" s="929">
        <v>8.3333333333333332E-3</v>
      </c>
      <c r="I4226" s="929">
        <v>0.4</v>
      </c>
      <c r="J4226" s="923">
        <v>891.05767277817017</v>
      </c>
      <c r="K4226" s="922">
        <v>1</v>
      </c>
      <c r="L4226" s="923">
        <v>891.05767277817017</v>
      </c>
      <c r="M4226" s="923">
        <f t="shared" si="65"/>
        <v>148.50961212969503</v>
      </c>
    </row>
    <row r="4227" spans="2:13" ht="75">
      <c r="B4227" s="921" t="s">
        <v>987</v>
      </c>
      <c r="C4227" s="921" t="s">
        <v>985</v>
      </c>
      <c r="D4227" s="922" t="s">
        <v>986</v>
      </c>
      <c r="E4227" s="936">
        <v>1</v>
      </c>
      <c r="F4227" s="947">
        <v>43647</v>
      </c>
      <c r="G4227" s="923">
        <v>1485.0961212969503</v>
      </c>
      <c r="H4227" s="929">
        <v>8.3333333333333332E-3</v>
      </c>
      <c r="I4227" s="929">
        <v>0.4</v>
      </c>
      <c r="J4227" s="923">
        <v>891.05767277817017</v>
      </c>
      <c r="K4227" s="922">
        <v>1</v>
      </c>
      <c r="L4227" s="923">
        <v>891.05767277817017</v>
      </c>
      <c r="M4227" s="923">
        <f t="shared" si="65"/>
        <v>148.50961212969503</v>
      </c>
    </row>
    <row r="4228" spans="2:13" ht="75">
      <c r="B4228" s="921" t="s">
        <v>987</v>
      </c>
      <c r="C4228" s="921" t="s">
        <v>985</v>
      </c>
      <c r="D4228" s="922" t="s">
        <v>986</v>
      </c>
      <c r="E4228" s="936">
        <v>1</v>
      </c>
      <c r="F4228" s="947">
        <v>43647</v>
      </c>
      <c r="G4228" s="923">
        <v>1485.0961212969503</v>
      </c>
      <c r="H4228" s="929">
        <v>8.3333333333333332E-3</v>
      </c>
      <c r="I4228" s="929">
        <v>0.4</v>
      </c>
      <c r="J4228" s="923">
        <v>891.05767277817017</v>
      </c>
      <c r="K4228" s="922">
        <v>1</v>
      </c>
      <c r="L4228" s="923">
        <v>891.05767277817017</v>
      </c>
      <c r="M4228" s="923">
        <f t="shared" si="65"/>
        <v>148.50961212969503</v>
      </c>
    </row>
    <row r="4229" spans="2:13" ht="75">
      <c r="B4229" s="921" t="s">
        <v>987</v>
      </c>
      <c r="C4229" s="921" t="s">
        <v>985</v>
      </c>
      <c r="D4229" s="922" t="s">
        <v>986</v>
      </c>
      <c r="E4229" s="936">
        <v>1</v>
      </c>
      <c r="F4229" s="947">
        <v>43647</v>
      </c>
      <c r="G4229" s="923">
        <v>1485.0961212969503</v>
      </c>
      <c r="H4229" s="929">
        <v>8.3333333333333332E-3</v>
      </c>
      <c r="I4229" s="929">
        <v>0.4</v>
      </c>
      <c r="J4229" s="923">
        <v>891.05767277817017</v>
      </c>
      <c r="K4229" s="922">
        <v>1</v>
      </c>
      <c r="L4229" s="923">
        <v>891.05767277817017</v>
      </c>
      <c r="M4229" s="923">
        <f t="shared" si="65"/>
        <v>148.50961212969503</v>
      </c>
    </row>
    <row r="4230" spans="2:13" ht="75">
      <c r="B4230" s="921" t="s">
        <v>988</v>
      </c>
      <c r="C4230" s="921" t="s">
        <v>985</v>
      </c>
      <c r="D4230" s="922" t="s">
        <v>986</v>
      </c>
      <c r="E4230" s="936">
        <v>1</v>
      </c>
      <c r="F4230" s="947">
        <v>43647</v>
      </c>
      <c r="G4230" s="923">
        <v>2079.0867872234062</v>
      </c>
      <c r="H4230" s="929">
        <v>8.3333333333333332E-3</v>
      </c>
      <c r="I4230" s="929">
        <v>0.4</v>
      </c>
      <c r="J4230" s="923">
        <v>1247.4520723340438</v>
      </c>
      <c r="K4230" s="922">
        <v>1</v>
      </c>
      <c r="L4230" s="923">
        <v>1247.4520723340438</v>
      </c>
      <c r="M4230" s="923">
        <f t="shared" si="65"/>
        <v>207.90867872234062</v>
      </c>
    </row>
    <row r="4231" spans="2:13" ht="75">
      <c r="B4231" s="921" t="s">
        <v>988</v>
      </c>
      <c r="C4231" s="921" t="s">
        <v>985</v>
      </c>
      <c r="D4231" s="922" t="s">
        <v>986</v>
      </c>
      <c r="E4231" s="936">
        <v>1</v>
      </c>
      <c r="F4231" s="947">
        <v>43647</v>
      </c>
      <c r="G4231" s="923">
        <v>879.61364074836411</v>
      </c>
      <c r="H4231" s="929">
        <v>8.3333333333333332E-3</v>
      </c>
      <c r="I4231" s="929">
        <v>0.4</v>
      </c>
      <c r="J4231" s="923">
        <v>527.76818444901846</v>
      </c>
      <c r="K4231" s="922">
        <v>1</v>
      </c>
      <c r="L4231" s="923">
        <v>527.76818444901846</v>
      </c>
      <c r="M4231" s="923">
        <f t="shared" si="65"/>
        <v>87.961364074836411</v>
      </c>
    </row>
    <row r="4232" spans="2:13" ht="75">
      <c r="B4232" s="921" t="s">
        <v>988</v>
      </c>
      <c r="C4232" s="921" t="s">
        <v>985</v>
      </c>
      <c r="D4232" s="922" t="s">
        <v>986</v>
      </c>
      <c r="E4232" s="936">
        <v>1</v>
      </c>
      <c r="F4232" s="947">
        <v>43647</v>
      </c>
      <c r="G4232" s="923">
        <v>4478.0330801734899</v>
      </c>
      <c r="H4232" s="929">
        <v>8.3333333333333332E-3</v>
      </c>
      <c r="I4232" s="929">
        <v>0.4</v>
      </c>
      <c r="J4232" s="923">
        <v>2686.8198481040936</v>
      </c>
      <c r="K4232" s="922">
        <v>1</v>
      </c>
      <c r="L4232" s="923">
        <v>2686.8198481040936</v>
      </c>
      <c r="M4232" s="923">
        <f t="shared" si="65"/>
        <v>447.80330801734902</v>
      </c>
    </row>
    <row r="4233" spans="2:13" ht="75">
      <c r="B4233" s="921" t="s">
        <v>988</v>
      </c>
      <c r="C4233" s="921" t="s">
        <v>985</v>
      </c>
      <c r="D4233" s="922" t="s">
        <v>986</v>
      </c>
      <c r="E4233" s="936">
        <v>1</v>
      </c>
      <c r="F4233" s="947">
        <v>43647</v>
      </c>
      <c r="G4233" s="923">
        <v>639.71901145335573</v>
      </c>
      <c r="H4233" s="929">
        <v>8.3333333333333332E-3</v>
      </c>
      <c r="I4233" s="929">
        <v>0.4</v>
      </c>
      <c r="J4233" s="923">
        <v>383.83140687201342</v>
      </c>
      <c r="K4233" s="922">
        <v>1</v>
      </c>
      <c r="L4233" s="923">
        <v>383.83140687201342</v>
      </c>
      <c r="M4233" s="923">
        <f t="shared" si="65"/>
        <v>63.971901145335579</v>
      </c>
    </row>
    <row r="4234" spans="2:13" ht="75">
      <c r="B4234" s="921" t="s">
        <v>988</v>
      </c>
      <c r="C4234" s="921" t="s">
        <v>985</v>
      </c>
      <c r="D4234" s="922" t="s">
        <v>986</v>
      </c>
      <c r="E4234" s="936">
        <v>1</v>
      </c>
      <c r="F4234" s="947">
        <v>43647</v>
      </c>
      <c r="G4234" s="923">
        <v>1039.5433936117031</v>
      </c>
      <c r="H4234" s="929">
        <v>8.3333333333333332E-3</v>
      </c>
      <c r="I4234" s="929">
        <v>0.4</v>
      </c>
      <c r="J4234" s="923">
        <v>623.7260361670219</v>
      </c>
      <c r="K4234" s="922">
        <v>1</v>
      </c>
      <c r="L4234" s="923">
        <v>623.7260361670219</v>
      </c>
      <c r="M4234" s="923">
        <f t="shared" si="65"/>
        <v>103.95433936117031</v>
      </c>
    </row>
    <row r="4235" spans="2:13" ht="75">
      <c r="B4235" s="921" t="s">
        <v>988</v>
      </c>
      <c r="C4235" s="921" t="s">
        <v>985</v>
      </c>
      <c r="D4235" s="922" t="s">
        <v>986</v>
      </c>
      <c r="E4235" s="936">
        <v>1</v>
      </c>
      <c r="F4235" s="947">
        <v>43647</v>
      </c>
      <c r="G4235" s="923">
        <v>1039.5433936117031</v>
      </c>
      <c r="H4235" s="929">
        <v>8.3333333333333332E-3</v>
      </c>
      <c r="I4235" s="929">
        <v>0.4</v>
      </c>
      <c r="J4235" s="923">
        <v>623.7260361670219</v>
      </c>
      <c r="K4235" s="922">
        <v>1</v>
      </c>
      <c r="L4235" s="923">
        <v>623.7260361670219</v>
      </c>
      <c r="M4235" s="923">
        <f t="shared" ref="M4235:M4298" si="66">IF(L4235=0,"",IF(I4235=100%,0,(H4235*12)*(G4235*E4235*K4235)))</f>
        <v>103.95433936117031</v>
      </c>
    </row>
    <row r="4236" spans="2:13" ht="75">
      <c r="B4236" s="921" t="s">
        <v>988</v>
      </c>
      <c r="C4236" s="921" t="s">
        <v>985</v>
      </c>
      <c r="D4236" s="922" t="s">
        <v>986</v>
      </c>
      <c r="E4236" s="936">
        <v>1</v>
      </c>
      <c r="F4236" s="947">
        <v>43647</v>
      </c>
      <c r="G4236" s="923">
        <v>1999.1219107917366</v>
      </c>
      <c r="H4236" s="929">
        <v>8.3333333333333332E-3</v>
      </c>
      <c r="I4236" s="929">
        <v>0.4</v>
      </c>
      <c r="J4236" s="923">
        <v>1199.4731464750419</v>
      </c>
      <c r="K4236" s="922">
        <v>1</v>
      </c>
      <c r="L4236" s="923">
        <v>1199.4731464750419</v>
      </c>
      <c r="M4236" s="923">
        <f t="shared" si="66"/>
        <v>199.91219107917368</v>
      </c>
    </row>
    <row r="4237" spans="2:13" ht="75">
      <c r="B4237" s="921" t="s">
        <v>988</v>
      </c>
      <c r="C4237" s="921" t="s">
        <v>985</v>
      </c>
      <c r="D4237" s="922" t="s">
        <v>986</v>
      </c>
      <c r="E4237" s="936">
        <v>1</v>
      </c>
      <c r="F4237" s="947">
        <v>43647</v>
      </c>
      <c r="G4237" s="923">
        <v>319.85950572667787</v>
      </c>
      <c r="H4237" s="929">
        <v>8.3333333333333332E-3</v>
      </c>
      <c r="I4237" s="929">
        <v>0.4</v>
      </c>
      <c r="J4237" s="923">
        <v>191.91570343600671</v>
      </c>
      <c r="K4237" s="922">
        <v>1</v>
      </c>
      <c r="L4237" s="923">
        <v>191.91570343600671</v>
      </c>
      <c r="M4237" s="923">
        <f t="shared" si="66"/>
        <v>31.98595057266779</v>
      </c>
    </row>
    <row r="4238" spans="2:13" ht="75">
      <c r="B4238" s="921" t="s">
        <v>987</v>
      </c>
      <c r="C4238" s="921" t="s">
        <v>985</v>
      </c>
      <c r="D4238" s="922" t="s">
        <v>986</v>
      </c>
      <c r="E4238" s="936">
        <v>1</v>
      </c>
      <c r="F4238" s="947">
        <v>43647</v>
      </c>
      <c r="G4238" s="923">
        <v>1485.0961212969503</v>
      </c>
      <c r="H4238" s="929">
        <v>8.3333333333333332E-3</v>
      </c>
      <c r="I4238" s="929">
        <v>0.4</v>
      </c>
      <c r="J4238" s="923">
        <v>891.05767277817017</v>
      </c>
      <c r="K4238" s="922">
        <v>1</v>
      </c>
      <c r="L4238" s="923">
        <v>891.05767277817017</v>
      </c>
      <c r="M4238" s="923">
        <f t="shared" si="66"/>
        <v>148.50961212969503</v>
      </c>
    </row>
    <row r="4239" spans="2:13" ht="75">
      <c r="B4239" s="921" t="s">
        <v>987</v>
      </c>
      <c r="C4239" s="921" t="s">
        <v>985</v>
      </c>
      <c r="D4239" s="922" t="s">
        <v>986</v>
      </c>
      <c r="E4239" s="936">
        <v>1</v>
      </c>
      <c r="F4239" s="947">
        <v>43647</v>
      </c>
      <c r="G4239" s="923">
        <v>1485.0961212969503</v>
      </c>
      <c r="H4239" s="929">
        <v>8.3333333333333332E-3</v>
      </c>
      <c r="I4239" s="929">
        <v>0.4</v>
      </c>
      <c r="J4239" s="923">
        <v>891.05767277817017</v>
      </c>
      <c r="K4239" s="922">
        <v>1</v>
      </c>
      <c r="L4239" s="923">
        <v>891.05767277817017</v>
      </c>
      <c r="M4239" s="923">
        <f t="shared" si="66"/>
        <v>148.50961212969503</v>
      </c>
    </row>
    <row r="4240" spans="2:13" ht="75">
      <c r="B4240" s="921" t="s">
        <v>987</v>
      </c>
      <c r="C4240" s="921" t="s">
        <v>985</v>
      </c>
      <c r="D4240" s="922" t="s">
        <v>986</v>
      </c>
      <c r="E4240" s="936">
        <v>1</v>
      </c>
      <c r="F4240" s="947">
        <v>43647</v>
      </c>
      <c r="G4240" s="923">
        <v>2970.1922425939006</v>
      </c>
      <c r="H4240" s="929">
        <v>8.3333333333333332E-3</v>
      </c>
      <c r="I4240" s="929">
        <v>0.4</v>
      </c>
      <c r="J4240" s="923">
        <v>1782.1153455563403</v>
      </c>
      <c r="K4240" s="922">
        <v>1</v>
      </c>
      <c r="L4240" s="923">
        <v>1782.1153455563403</v>
      </c>
      <c r="M4240" s="923">
        <f t="shared" si="66"/>
        <v>297.01922425939006</v>
      </c>
    </row>
    <row r="4241" spans="2:13" ht="75">
      <c r="B4241" s="921" t="s">
        <v>988</v>
      </c>
      <c r="C4241" s="921" t="s">
        <v>985</v>
      </c>
      <c r="D4241" s="922" t="s">
        <v>986</v>
      </c>
      <c r="E4241" s="936">
        <v>1</v>
      </c>
      <c r="F4241" s="947">
        <v>43647</v>
      </c>
      <c r="G4241" s="923">
        <v>79.964876431669467</v>
      </c>
      <c r="H4241" s="929">
        <v>8.3333333333333332E-3</v>
      </c>
      <c r="I4241" s="929">
        <v>0.4</v>
      </c>
      <c r="J4241" s="923">
        <v>47.978925859001677</v>
      </c>
      <c r="K4241" s="922">
        <v>1</v>
      </c>
      <c r="L4241" s="923">
        <v>47.978925859001677</v>
      </c>
      <c r="M4241" s="923">
        <f t="shared" si="66"/>
        <v>7.9964876431669474</v>
      </c>
    </row>
    <row r="4242" spans="2:13" ht="75">
      <c r="B4242" s="921" t="s">
        <v>988</v>
      </c>
      <c r="C4242" s="921" t="s">
        <v>985</v>
      </c>
      <c r="D4242" s="922" t="s">
        <v>986</v>
      </c>
      <c r="E4242" s="936">
        <v>1</v>
      </c>
      <c r="F4242" s="947">
        <v>43647</v>
      </c>
      <c r="G4242" s="923">
        <v>1919.1570343600672</v>
      </c>
      <c r="H4242" s="929">
        <v>8.3333333333333332E-3</v>
      </c>
      <c r="I4242" s="929">
        <v>0.4</v>
      </c>
      <c r="J4242" s="923">
        <v>1151.4942206160404</v>
      </c>
      <c r="K4242" s="922">
        <v>1</v>
      </c>
      <c r="L4242" s="923">
        <v>1151.4942206160404</v>
      </c>
      <c r="M4242" s="923">
        <f t="shared" si="66"/>
        <v>191.91570343600674</v>
      </c>
    </row>
    <row r="4243" spans="2:13" ht="75">
      <c r="B4243" s="921" t="s">
        <v>988</v>
      </c>
      <c r="C4243" s="921" t="s">
        <v>985</v>
      </c>
      <c r="D4243" s="922" t="s">
        <v>986</v>
      </c>
      <c r="E4243" s="936">
        <v>1</v>
      </c>
      <c r="F4243" s="947">
        <v>43647</v>
      </c>
      <c r="G4243" s="923">
        <v>4078.208698015143</v>
      </c>
      <c r="H4243" s="929">
        <v>8.3333333333333332E-3</v>
      </c>
      <c r="I4243" s="929">
        <v>0.4</v>
      </c>
      <c r="J4243" s="923">
        <v>2446.9252188090859</v>
      </c>
      <c r="K4243" s="922">
        <v>1</v>
      </c>
      <c r="L4243" s="923">
        <v>2446.9252188090859</v>
      </c>
      <c r="M4243" s="923">
        <f t="shared" si="66"/>
        <v>407.82086980151433</v>
      </c>
    </row>
    <row r="4244" spans="2:13" ht="75">
      <c r="B4244" s="921" t="s">
        <v>988</v>
      </c>
      <c r="C4244" s="921" t="s">
        <v>985</v>
      </c>
      <c r="D4244" s="922" t="s">
        <v>986</v>
      </c>
      <c r="E4244" s="936">
        <v>1</v>
      </c>
      <c r="F4244" s="947">
        <v>43647</v>
      </c>
      <c r="G4244" s="923">
        <v>5997.3657323752104</v>
      </c>
      <c r="H4244" s="929">
        <v>8.3333333333333332E-3</v>
      </c>
      <c r="I4244" s="929">
        <v>0.4</v>
      </c>
      <c r="J4244" s="923">
        <v>3598.4194394251263</v>
      </c>
      <c r="K4244" s="922">
        <v>1</v>
      </c>
      <c r="L4244" s="923">
        <v>3598.4194394251263</v>
      </c>
      <c r="M4244" s="923">
        <f t="shared" si="66"/>
        <v>599.73657323752104</v>
      </c>
    </row>
    <row r="4245" spans="2:13" ht="75">
      <c r="B4245" s="921" t="s">
        <v>988</v>
      </c>
      <c r="C4245" s="921" t="s">
        <v>985</v>
      </c>
      <c r="D4245" s="922" t="s">
        <v>986</v>
      </c>
      <c r="E4245" s="936">
        <v>1</v>
      </c>
      <c r="F4245" s="947">
        <v>43647</v>
      </c>
      <c r="G4245" s="923">
        <v>3438.489686561787</v>
      </c>
      <c r="H4245" s="929">
        <v>8.3333333333333332E-3</v>
      </c>
      <c r="I4245" s="929">
        <v>0.4</v>
      </c>
      <c r="J4245" s="923">
        <v>2063.0938119370721</v>
      </c>
      <c r="K4245" s="922">
        <v>1</v>
      </c>
      <c r="L4245" s="923">
        <v>2063.0938119370721</v>
      </c>
      <c r="M4245" s="923">
        <f t="shared" si="66"/>
        <v>343.84896865617873</v>
      </c>
    </row>
    <row r="4246" spans="2:13" ht="75">
      <c r="B4246" s="921" t="s">
        <v>988</v>
      </c>
      <c r="C4246" s="921" t="s">
        <v>985</v>
      </c>
      <c r="D4246" s="922" t="s">
        <v>986</v>
      </c>
      <c r="E4246" s="936">
        <v>1</v>
      </c>
      <c r="F4246" s="947">
        <v>43647</v>
      </c>
      <c r="G4246" s="923">
        <v>1119.5082700433725</v>
      </c>
      <c r="H4246" s="929">
        <v>8.3333333333333332E-3</v>
      </c>
      <c r="I4246" s="929">
        <v>0.4</v>
      </c>
      <c r="J4246" s="923">
        <v>671.7049620260234</v>
      </c>
      <c r="K4246" s="922">
        <v>1</v>
      </c>
      <c r="L4246" s="923">
        <v>671.7049620260234</v>
      </c>
      <c r="M4246" s="923">
        <f t="shared" si="66"/>
        <v>111.95082700433726</v>
      </c>
    </row>
    <row r="4247" spans="2:13" ht="75">
      <c r="B4247" s="921" t="s">
        <v>988</v>
      </c>
      <c r="C4247" s="921" t="s">
        <v>985</v>
      </c>
      <c r="D4247" s="922" t="s">
        <v>986</v>
      </c>
      <c r="E4247" s="936">
        <v>1</v>
      </c>
      <c r="F4247" s="947">
        <v>43647</v>
      </c>
      <c r="G4247" s="923">
        <v>2398.9462929500842</v>
      </c>
      <c r="H4247" s="929">
        <v>8.3333333333333332E-3</v>
      </c>
      <c r="I4247" s="929">
        <v>0.4</v>
      </c>
      <c r="J4247" s="923">
        <v>1439.3677757700505</v>
      </c>
      <c r="K4247" s="922">
        <v>1</v>
      </c>
      <c r="L4247" s="923">
        <v>1439.3677757700505</v>
      </c>
      <c r="M4247" s="923">
        <f t="shared" si="66"/>
        <v>239.89462929500843</v>
      </c>
    </row>
    <row r="4248" spans="2:13" ht="75">
      <c r="B4248" s="921" t="s">
        <v>988</v>
      </c>
      <c r="C4248" s="921" t="s">
        <v>985</v>
      </c>
      <c r="D4248" s="922" t="s">
        <v>986</v>
      </c>
      <c r="E4248" s="936">
        <v>1</v>
      </c>
      <c r="F4248" s="947">
        <v>43647</v>
      </c>
      <c r="G4248" s="923">
        <v>4238.1384508784813</v>
      </c>
      <c r="H4248" s="929">
        <v>8.3333333333333332E-3</v>
      </c>
      <c r="I4248" s="929">
        <v>0.4</v>
      </c>
      <c r="J4248" s="923">
        <v>2542.8830705270884</v>
      </c>
      <c r="K4248" s="922">
        <v>1</v>
      </c>
      <c r="L4248" s="923">
        <v>2542.8830705270884</v>
      </c>
      <c r="M4248" s="923">
        <f t="shared" si="66"/>
        <v>423.81384508784816</v>
      </c>
    </row>
    <row r="4249" spans="2:13" ht="75">
      <c r="B4249" s="921" t="s">
        <v>988</v>
      </c>
      <c r="C4249" s="921" t="s">
        <v>985</v>
      </c>
      <c r="D4249" s="922" t="s">
        <v>986</v>
      </c>
      <c r="E4249" s="936">
        <v>1</v>
      </c>
      <c r="F4249" s="947">
        <v>43647</v>
      </c>
      <c r="G4249" s="923">
        <v>1759.2272814967282</v>
      </c>
      <c r="H4249" s="929">
        <v>8.3333333333333332E-3</v>
      </c>
      <c r="I4249" s="929">
        <v>0.4</v>
      </c>
      <c r="J4249" s="923">
        <v>1055.5363688980369</v>
      </c>
      <c r="K4249" s="922">
        <v>1</v>
      </c>
      <c r="L4249" s="923">
        <v>1055.5363688980369</v>
      </c>
      <c r="M4249" s="923">
        <f t="shared" si="66"/>
        <v>175.92272814967282</v>
      </c>
    </row>
    <row r="4250" spans="2:13" ht="75">
      <c r="B4250" s="921" t="s">
        <v>988</v>
      </c>
      <c r="C4250" s="921" t="s">
        <v>985</v>
      </c>
      <c r="D4250" s="922" t="s">
        <v>986</v>
      </c>
      <c r="E4250" s="936">
        <v>1</v>
      </c>
      <c r="F4250" s="947">
        <v>43647</v>
      </c>
      <c r="G4250" s="923">
        <v>79.964876431669467</v>
      </c>
      <c r="H4250" s="929">
        <v>8.3333333333333332E-3</v>
      </c>
      <c r="I4250" s="929">
        <v>0.4</v>
      </c>
      <c r="J4250" s="923">
        <v>47.978925859001677</v>
      </c>
      <c r="K4250" s="922">
        <v>1</v>
      </c>
      <c r="L4250" s="923">
        <v>47.978925859001677</v>
      </c>
      <c r="M4250" s="923">
        <f t="shared" si="66"/>
        <v>7.9964876431669474</v>
      </c>
    </row>
    <row r="4251" spans="2:13" ht="75">
      <c r="B4251" s="921" t="s">
        <v>988</v>
      </c>
      <c r="C4251" s="921" t="s">
        <v>985</v>
      </c>
      <c r="D4251" s="922" t="s">
        <v>986</v>
      </c>
      <c r="E4251" s="936">
        <v>1</v>
      </c>
      <c r="F4251" s="947">
        <v>43647</v>
      </c>
      <c r="G4251" s="923">
        <v>79.964876431669467</v>
      </c>
      <c r="H4251" s="929">
        <v>8.3333333333333332E-3</v>
      </c>
      <c r="I4251" s="929">
        <v>0.4</v>
      </c>
      <c r="J4251" s="923">
        <v>47.978925859001677</v>
      </c>
      <c r="K4251" s="922">
        <v>1</v>
      </c>
      <c r="L4251" s="923">
        <v>47.978925859001677</v>
      </c>
      <c r="M4251" s="923">
        <f t="shared" si="66"/>
        <v>7.9964876431669474</v>
      </c>
    </row>
    <row r="4252" spans="2:13" ht="75">
      <c r="B4252" s="921" t="s">
        <v>984</v>
      </c>
      <c r="C4252" s="921" t="s">
        <v>985</v>
      </c>
      <c r="D4252" s="922" t="s">
        <v>986</v>
      </c>
      <c r="E4252" s="936">
        <v>1</v>
      </c>
      <c r="F4252" s="947">
        <v>43647</v>
      </c>
      <c r="G4252" s="923">
        <v>456.60349305277197</v>
      </c>
      <c r="H4252" s="929">
        <v>8.3333333333333332E-3</v>
      </c>
      <c r="I4252" s="929">
        <v>0.4</v>
      </c>
      <c r="J4252" s="923">
        <v>273.96209583166319</v>
      </c>
      <c r="K4252" s="922">
        <v>1</v>
      </c>
      <c r="L4252" s="923">
        <v>273.96209583166319</v>
      </c>
      <c r="M4252" s="923">
        <f t="shared" si="66"/>
        <v>45.660349305277201</v>
      </c>
    </row>
    <row r="4253" spans="2:13" ht="75">
      <c r="B4253" s="921" t="s">
        <v>987</v>
      </c>
      <c r="C4253" s="921" t="s">
        <v>985</v>
      </c>
      <c r="D4253" s="922" t="s">
        <v>986</v>
      </c>
      <c r="E4253" s="936">
        <v>1</v>
      </c>
      <c r="F4253" s="947">
        <v>43647</v>
      </c>
      <c r="G4253" s="923">
        <v>1485.0961212969503</v>
      </c>
      <c r="H4253" s="929">
        <v>8.3333333333333332E-3</v>
      </c>
      <c r="I4253" s="929">
        <v>0.4</v>
      </c>
      <c r="J4253" s="923">
        <v>891.05767277817017</v>
      </c>
      <c r="K4253" s="922">
        <v>1</v>
      </c>
      <c r="L4253" s="923">
        <v>891.05767277817017</v>
      </c>
      <c r="M4253" s="923">
        <f t="shared" si="66"/>
        <v>148.50961212969503</v>
      </c>
    </row>
    <row r="4254" spans="2:13" ht="75">
      <c r="B4254" s="921" t="s">
        <v>987</v>
      </c>
      <c r="C4254" s="921" t="s">
        <v>985</v>
      </c>
      <c r="D4254" s="922" t="s">
        <v>986</v>
      </c>
      <c r="E4254" s="936">
        <v>1</v>
      </c>
      <c r="F4254" s="947">
        <v>43647</v>
      </c>
      <c r="G4254" s="923">
        <v>1485.0961212969503</v>
      </c>
      <c r="H4254" s="929">
        <v>8.3333333333333332E-3</v>
      </c>
      <c r="I4254" s="929">
        <v>0.4</v>
      </c>
      <c r="J4254" s="923">
        <v>891.05767277817017</v>
      </c>
      <c r="K4254" s="922">
        <v>1</v>
      </c>
      <c r="L4254" s="923">
        <v>891.05767277817017</v>
      </c>
      <c r="M4254" s="923">
        <f t="shared" si="66"/>
        <v>148.50961212969503</v>
      </c>
    </row>
    <row r="4255" spans="2:13" ht="75">
      <c r="B4255" s="921" t="s">
        <v>987</v>
      </c>
      <c r="C4255" s="921" t="s">
        <v>985</v>
      </c>
      <c r="D4255" s="922" t="s">
        <v>986</v>
      </c>
      <c r="E4255" s="936">
        <v>1</v>
      </c>
      <c r="F4255" s="947">
        <v>43647</v>
      </c>
      <c r="G4255" s="923">
        <v>4455.2883638908506</v>
      </c>
      <c r="H4255" s="929">
        <v>8.3333333333333332E-3</v>
      </c>
      <c r="I4255" s="929">
        <v>0.4</v>
      </c>
      <c r="J4255" s="923">
        <v>2673.1730183345103</v>
      </c>
      <c r="K4255" s="922">
        <v>1</v>
      </c>
      <c r="L4255" s="923">
        <v>2673.1730183345103</v>
      </c>
      <c r="M4255" s="923">
        <f t="shared" si="66"/>
        <v>445.52883638908509</v>
      </c>
    </row>
    <row r="4256" spans="2:13" ht="75">
      <c r="B4256" s="921" t="s">
        <v>987</v>
      </c>
      <c r="C4256" s="921" t="s">
        <v>985</v>
      </c>
      <c r="D4256" s="922" t="s">
        <v>986</v>
      </c>
      <c r="E4256" s="936">
        <v>1</v>
      </c>
      <c r="F4256" s="947">
        <v>43647</v>
      </c>
      <c r="G4256" s="923">
        <v>2970.1922425939006</v>
      </c>
      <c r="H4256" s="929">
        <v>8.3333333333333332E-3</v>
      </c>
      <c r="I4256" s="929">
        <v>0.4</v>
      </c>
      <c r="J4256" s="923">
        <v>1782.1153455563403</v>
      </c>
      <c r="K4256" s="922">
        <v>1</v>
      </c>
      <c r="L4256" s="923">
        <v>1782.1153455563403</v>
      </c>
      <c r="M4256" s="923">
        <f t="shared" si="66"/>
        <v>297.01922425939006</v>
      </c>
    </row>
    <row r="4257" spans="2:13" ht="75">
      <c r="B4257" s="921" t="s">
        <v>987</v>
      </c>
      <c r="C4257" s="921" t="s">
        <v>985</v>
      </c>
      <c r="D4257" s="922" t="s">
        <v>986</v>
      </c>
      <c r="E4257" s="936">
        <v>1</v>
      </c>
      <c r="F4257" s="947">
        <v>43647</v>
      </c>
      <c r="G4257" s="923">
        <v>1485.0961212969503</v>
      </c>
      <c r="H4257" s="929">
        <v>8.3333333333333332E-3</v>
      </c>
      <c r="I4257" s="929">
        <v>0.4</v>
      </c>
      <c r="J4257" s="923">
        <v>891.05767277817017</v>
      </c>
      <c r="K4257" s="922">
        <v>1</v>
      </c>
      <c r="L4257" s="923">
        <v>891.05767277817017</v>
      </c>
      <c r="M4257" s="923">
        <f t="shared" si="66"/>
        <v>148.50961212969503</v>
      </c>
    </row>
    <row r="4258" spans="2:13" ht="75">
      <c r="B4258" s="921" t="s">
        <v>987</v>
      </c>
      <c r="C4258" s="921" t="s">
        <v>985</v>
      </c>
      <c r="D4258" s="922" t="s">
        <v>986</v>
      </c>
      <c r="E4258" s="936">
        <v>1</v>
      </c>
      <c r="F4258" s="947">
        <v>43647</v>
      </c>
      <c r="G4258" s="923">
        <v>1485.0961212969503</v>
      </c>
      <c r="H4258" s="929">
        <v>8.3333333333333332E-3</v>
      </c>
      <c r="I4258" s="929">
        <v>0.4</v>
      </c>
      <c r="J4258" s="923">
        <v>891.05767277817017</v>
      </c>
      <c r="K4258" s="922">
        <v>1</v>
      </c>
      <c r="L4258" s="923">
        <v>891.05767277817017</v>
      </c>
      <c r="M4258" s="923">
        <f t="shared" si="66"/>
        <v>148.50961212969503</v>
      </c>
    </row>
    <row r="4259" spans="2:13" ht="75">
      <c r="B4259" s="921" t="s">
        <v>987</v>
      </c>
      <c r="C4259" s="921" t="s">
        <v>985</v>
      </c>
      <c r="D4259" s="922" t="s">
        <v>986</v>
      </c>
      <c r="E4259" s="936">
        <v>1</v>
      </c>
      <c r="F4259" s="947">
        <v>43647</v>
      </c>
      <c r="G4259" s="923">
        <v>2970.1922425939006</v>
      </c>
      <c r="H4259" s="929">
        <v>8.3333333333333332E-3</v>
      </c>
      <c r="I4259" s="929">
        <v>0.4</v>
      </c>
      <c r="J4259" s="923">
        <v>1782.1153455563403</v>
      </c>
      <c r="K4259" s="922">
        <v>1</v>
      </c>
      <c r="L4259" s="923">
        <v>1782.1153455563403</v>
      </c>
      <c r="M4259" s="923">
        <f t="shared" si="66"/>
        <v>297.01922425939006</v>
      </c>
    </row>
    <row r="4260" spans="2:13" ht="75">
      <c r="B4260" s="921" t="s">
        <v>987</v>
      </c>
      <c r="C4260" s="921" t="s">
        <v>985</v>
      </c>
      <c r="D4260" s="922" t="s">
        <v>986</v>
      </c>
      <c r="E4260" s="936">
        <v>1</v>
      </c>
      <c r="F4260" s="947">
        <v>43647</v>
      </c>
      <c r="G4260" s="923">
        <v>1485.0961212969503</v>
      </c>
      <c r="H4260" s="929">
        <v>8.3333333333333332E-3</v>
      </c>
      <c r="I4260" s="929">
        <v>0.4</v>
      </c>
      <c r="J4260" s="923">
        <v>891.05767277817017</v>
      </c>
      <c r="K4260" s="922">
        <v>1</v>
      </c>
      <c r="L4260" s="923">
        <v>891.05767277817017</v>
      </c>
      <c r="M4260" s="923">
        <f t="shared" si="66"/>
        <v>148.50961212969503</v>
      </c>
    </row>
    <row r="4261" spans="2:13" ht="75">
      <c r="B4261" s="921" t="s">
        <v>988</v>
      </c>
      <c r="C4261" s="921" t="s">
        <v>985</v>
      </c>
      <c r="D4261" s="922" t="s">
        <v>986</v>
      </c>
      <c r="E4261" s="936">
        <v>1</v>
      </c>
      <c r="F4261" s="947">
        <v>43647</v>
      </c>
      <c r="G4261" s="923">
        <v>79.964876431669467</v>
      </c>
      <c r="H4261" s="929">
        <v>8.3333333333333332E-3</v>
      </c>
      <c r="I4261" s="929">
        <v>0.4</v>
      </c>
      <c r="J4261" s="923">
        <v>47.978925859001677</v>
      </c>
      <c r="K4261" s="922">
        <v>1</v>
      </c>
      <c r="L4261" s="923">
        <v>47.978925859001677</v>
      </c>
      <c r="M4261" s="923">
        <f t="shared" si="66"/>
        <v>7.9964876431669474</v>
      </c>
    </row>
    <row r="4262" spans="2:13" ht="75">
      <c r="B4262" s="921" t="s">
        <v>988</v>
      </c>
      <c r="C4262" s="921" t="s">
        <v>985</v>
      </c>
      <c r="D4262" s="922" t="s">
        <v>986</v>
      </c>
      <c r="E4262" s="936">
        <v>1</v>
      </c>
      <c r="F4262" s="947">
        <v>43647</v>
      </c>
      <c r="G4262" s="923">
        <v>3598.4194394251258</v>
      </c>
      <c r="H4262" s="929">
        <v>8.3333333333333332E-3</v>
      </c>
      <c r="I4262" s="929">
        <v>0.4</v>
      </c>
      <c r="J4262" s="923">
        <v>2159.0516636550756</v>
      </c>
      <c r="K4262" s="922">
        <v>1</v>
      </c>
      <c r="L4262" s="923">
        <v>2159.0516636550756</v>
      </c>
      <c r="M4262" s="923">
        <f t="shared" si="66"/>
        <v>359.84194394251261</v>
      </c>
    </row>
    <row r="4263" spans="2:13" ht="75">
      <c r="B4263" s="921" t="s">
        <v>988</v>
      </c>
      <c r="C4263" s="921" t="s">
        <v>985</v>
      </c>
      <c r="D4263" s="922" t="s">
        <v>986</v>
      </c>
      <c r="E4263" s="936">
        <v>1</v>
      </c>
      <c r="F4263" s="947">
        <v>43647</v>
      </c>
      <c r="G4263" s="923">
        <v>6317.225238101888</v>
      </c>
      <c r="H4263" s="929">
        <v>8.3333333333333332E-3</v>
      </c>
      <c r="I4263" s="929">
        <v>0.4</v>
      </c>
      <c r="J4263" s="923">
        <v>3790.3351428611327</v>
      </c>
      <c r="K4263" s="922">
        <v>1</v>
      </c>
      <c r="L4263" s="923">
        <v>3790.3351428611327</v>
      </c>
      <c r="M4263" s="923">
        <f t="shared" si="66"/>
        <v>631.72252381018882</v>
      </c>
    </row>
    <row r="4264" spans="2:13" ht="75">
      <c r="B4264" s="921" t="s">
        <v>988</v>
      </c>
      <c r="C4264" s="921" t="s">
        <v>985</v>
      </c>
      <c r="D4264" s="922" t="s">
        <v>986</v>
      </c>
      <c r="E4264" s="936">
        <v>1</v>
      </c>
      <c r="F4264" s="947">
        <v>43647</v>
      </c>
      <c r="G4264" s="923">
        <v>17672.237691398954</v>
      </c>
      <c r="H4264" s="929">
        <v>8.3333333333333332E-3</v>
      </c>
      <c r="I4264" s="929">
        <v>0.4</v>
      </c>
      <c r="J4264" s="923">
        <v>10603.342614839372</v>
      </c>
      <c r="K4264" s="922">
        <v>1</v>
      </c>
      <c r="L4264" s="923">
        <v>10603.342614839372</v>
      </c>
      <c r="M4264" s="923">
        <f t="shared" si="66"/>
        <v>1767.2237691398955</v>
      </c>
    </row>
    <row r="4265" spans="2:13" ht="75">
      <c r="B4265" s="921" t="s">
        <v>988</v>
      </c>
      <c r="C4265" s="921" t="s">
        <v>985</v>
      </c>
      <c r="D4265" s="922" t="s">
        <v>986</v>
      </c>
      <c r="E4265" s="936">
        <v>1</v>
      </c>
      <c r="F4265" s="947">
        <v>43647</v>
      </c>
      <c r="G4265" s="923">
        <v>10955.188071138717</v>
      </c>
      <c r="H4265" s="929">
        <v>8.3333333333333332E-3</v>
      </c>
      <c r="I4265" s="929">
        <v>0.4</v>
      </c>
      <c r="J4265" s="923">
        <v>6573.1128426832302</v>
      </c>
      <c r="K4265" s="922">
        <v>1</v>
      </c>
      <c r="L4265" s="923">
        <v>6573.1128426832302</v>
      </c>
      <c r="M4265" s="923">
        <f t="shared" si="66"/>
        <v>1095.5188071138716</v>
      </c>
    </row>
    <row r="4266" spans="2:13" ht="75">
      <c r="B4266" s="921" t="s">
        <v>988</v>
      </c>
      <c r="C4266" s="921" t="s">
        <v>985</v>
      </c>
      <c r="D4266" s="922" t="s">
        <v>986</v>
      </c>
      <c r="E4266" s="936">
        <v>1</v>
      </c>
      <c r="F4266" s="947">
        <v>43647</v>
      </c>
      <c r="G4266" s="923">
        <v>5357.6467209218545</v>
      </c>
      <c r="H4266" s="929">
        <v>8.3333333333333332E-3</v>
      </c>
      <c r="I4266" s="929">
        <v>0.4</v>
      </c>
      <c r="J4266" s="923">
        <v>3214.5880325531125</v>
      </c>
      <c r="K4266" s="922">
        <v>1</v>
      </c>
      <c r="L4266" s="923">
        <v>3214.5880325531125</v>
      </c>
      <c r="M4266" s="923">
        <f t="shared" si="66"/>
        <v>535.76467209218549</v>
      </c>
    </row>
    <row r="4267" spans="2:13" ht="75">
      <c r="B4267" s="921" t="s">
        <v>988</v>
      </c>
      <c r="C4267" s="921" t="s">
        <v>985</v>
      </c>
      <c r="D4267" s="922" t="s">
        <v>986</v>
      </c>
      <c r="E4267" s="936">
        <v>1</v>
      </c>
      <c r="F4267" s="947">
        <v>43647</v>
      </c>
      <c r="G4267" s="923">
        <v>8956.0661603469798</v>
      </c>
      <c r="H4267" s="929">
        <v>8.3333333333333332E-3</v>
      </c>
      <c r="I4267" s="929">
        <v>0.4</v>
      </c>
      <c r="J4267" s="923">
        <v>5373.6396962081872</v>
      </c>
      <c r="K4267" s="922">
        <v>1</v>
      </c>
      <c r="L4267" s="923">
        <v>5373.6396962081872</v>
      </c>
      <c r="M4267" s="923">
        <f t="shared" si="66"/>
        <v>895.60661603469805</v>
      </c>
    </row>
    <row r="4268" spans="2:13" ht="75">
      <c r="B4268" s="921" t="s">
        <v>988</v>
      </c>
      <c r="C4268" s="921" t="s">
        <v>985</v>
      </c>
      <c r="D4268" s="922" t="s">
        <v>986</v>
      </c>
      <c r="E4268" s="936">
        <v>1</v>
      </c>
      <c r="F4268" s="947">
        <v>43647</v>
      </c>
      <c r="G4268" s="923">
        <v>10555.363688980369</v>
      </c>
      <c r="H4268" s="929">
        <v>8.3333333333333332E-3</v>
      </c>
      <c r="I4268" s="929">
        <v>0.4</v>
      </c>
      <c r="J4268" s="923">
        <v>6333.2182133882216</v>
      </c>
      <c r="K4268" s="922">
        <v>1</v>
      </c>
      <c r="L4268" s="923">
        <v>6333.2182133882216</v>
      </c>
      <c r="M4268" s="923">
        <f t="shared" si="66"/>
        <v>1055.5363688980369</v>
      </c>
    </row>
    <row r="4269" spans="2:13" ht="75">
      <c r="B4269" s="921" t="s">
        <v>988</v>
      </c>
      <c r="C4269" s="921" t="s">
        <v>985</v>
      </c>
      <c r="D4269" s="922" t="s">
        <v>986</v>
      </c>
      <c r="E4269" s="936">
        <v>1</v>
      </c>
      <c r="F4269" s="947">
        <v>43647</v>
      </c>
      <c r="G4269" s="923">
        <v>6956.9442495552439</v>
      </c>
      <c r="H4269" s="929">
        <v>8.3333333333333332E-3</v>
      </c>
      <c r="I4269" s="929">
        <v>0.4</v>
      </c>
      <c r="J4269" s="923">
        <v>4174.166549733146</v>
      </c>
      <c r="K4269" s="922">
        <v>1</v>
      </c>
      <c r="L4269" s="923">
        <v>4174.166549733146</v>
      </c>
      <c r="M4269" s="923">
        <f t="shared" si="66"/>
        <v>695.69442495552448</v>
      </c>
    </row>
    <row r="4270" spans="2:13" ht="75">
      <c r="B4270" s="921" t="s">
        <v>988</v>
      </c>
      <c r="C4270" s="921" t="s">
        <v>985</v>
      </c>
      <c r="D4270" s="922" t="s">
        <v>986</v>
      </c>
      <c r="E4270" s="936">
        <v>1</v>
      </c>
      <c r="F4270" s="947">
        <v>43647</v>
      </c>
      <c r="G4270" s="923">
        <v>79.964876431669467</v>
      </c>
      <c r="H4270" s="929">
        <v>8.3333333333333332E-3</v>
      </c>
      <c r="I4270" s="929">
        <v>0.4</v>
      </c>
      <c r="J4270" s="923">
        <v>47.978925859001677</v>
      </c>
      <c r="K4270" s="922">
        <v>1</v>
      </c>
      <c r="L4270" s="923">
        <v>47.978925859001677</v>
      </c>
      <c r="M4270" s="923">
        <f t="shared" si="66"/>
        <v>7.9964876431669474</v>
      </c>
    </row>
    <row r="4271" spans="2:13" ht="75">
      <c r="B4271" s="921" t="s">
        <v>988</v>
      </c>
      <c r="C4271" s="921" t="s">
        <v>985</v>
      </c>
      <c r="D4271" s="922" t="s">
        <v>986</v>
      </c>
      <c r="E4271" s="936">
        <v>1</v>
      </c>
      <c r="F4271" s="947">
        <v>43647</v>
      </c>
      <c r="G4271" s="923">
        <v>159.92975286333893</v>
      </c>
      <c r="H4271" s="929">
        <v>8.3333333333333332E-3</v>
      </c>
      <c r="I4271" s="929">
        <v>0.4</v>
      </c>
      <c r="J4271" s="923">
        <v>95.957851718003354</v>
      </c>
      <c r="K4271" s="922">
        <v>1</v>
      </c>
      <c r="L4271" s="923">
        <v>95.957851718003354</v>
      </c>
      <c r="M4271" s="923">
        <f t="shared" si="66"/>
        <v>15.992975286333895</v>
      </c>
    </row>
    <row r="4272" spans="2:13" ht="75">
      <c r="B4272" s="921" t="s">
        <v>988</v>
      </c>
      <c r="C4272" s="921" t="s">
        <v>985</v>
      </c>
      <c r="D4272" s="922" t="s">
        <v>986</v>
      </c>
      <c r="E4272" s="936">
        <v>1</v>
      </c>
      <c r="F4272" s="947">
        <v>43647</v>
      </c>
      <c r="G4272" s="923">
        <v>319.85950572667787</v>
      </c>
      <c r="H4272" s="929">
        <v>8.3333333333333332E-3</v>
      </c>
      <c r="I4272" s="929">
        <v>0.4</v>
      </c>
      <c r="J4272" s="923">
        <v>191.91570343600671</v>
      </c>
      <c r="K4272" s="922">
        <v>1</v>
      </c>
      <c r="L4272" s="923">
        <v>191.91570343600671</v>
      </c>
      <c r="M4272" s="923">
        <f t="shared" si="66"/>
        <v>31.98595057266779</v>
      </c>
    </row>
    <row r="4273" spans="2:13" ht="75">
      <c r="B4273" s="921" t="s">
        <v>988</v>
      </c>
      <c r="C4273" s="921" t="s">
        <v>985</v>
      </c>
      <c r="D4273" s="922" t="s">
        <v>986</v>
      </c>
      <c r="E4273" s="936">
        <v>1</v>
      </c>
      <c r="F4273" s="947">
        <v>43647</v>
      </c>
      <c r="G4273" s="923">
        <v>239.8946292950084</v>
      </c>
      <c r="H4273" s="929">
        <v>8.3333333333333332E-3</v>
      </c>
      <c r="I4273" s="929">
        <v>0.4</v>
      </c>
      <c r="J4273" s="923">
        <v>143.93677757700505</v>
      </c>
      <c r="K4273" s="922">
        <v>1</v>
      </c>
      <c r="L4273" s="923">
        <v>143.93677757700505</v>
      </c>
      <c r="M4273" s="923">
        <f t="shared" si="66"/>
        <v>23.989462929500842</v>
      </c>
    </row>
    <row r="4274" spans="2:13" ht="75">
      <c r="B4274" s="921" t="s">
        <v>988</v>
      </c>
      <c r="C4274" s="921" t="s">
        <v>985</v>
      </c>
      <c r="D4274" s="922" t="s">
        <v>986</v>
      </c>
      <c r="E4274" s="936">
        <v>1</v>
      </c>
      <c r="F4274" s="947">
        <v>43647</v>
      </c>
      <c r="G4274" s="923">
        <v>319.85950572667787</v>
      </c>
      <c r="H4274" s="929">
        <v>8.3333333333333332E-3</v>
      </c>
      <c r="I4274" s="929">
        <v>0.4</v>
      </c>
      <c r="J4274" s="923">
        <v>191.91570343600671</v>
      </c>
      <c r="K4274" s="922">
        <v>1</v>
      </c>
      <c r="L4274" s="923">
        <v>191.91570343600671</v>
      </c>
      <c r="M4274" s="923">
        <f t="shared" si="66"/>
        <v>31.98595057266779</v>
      </c>
    </row>
    <row r="4275" spans="2:13" ht="75">
      <c r="B4275" s="921" t="s">
        <v>984</v>
      </c>
      <c r="C4275" s="921" t="s">
        <v>985</v>
      </c>
      <c r="D4275" s="922" t="s">
        <v>986</v>
      </c>
      <c r="E4275" s="936">
        <v>1</v>
      </c>
      <c r="F4275" s="947">
        <v>43647</v>
      </c>
      <c r="G4275" s="923">
        <v>456.60349305277197</v>
      </c>
      <c r="H4275" s="929">
        <v>8.3333333333333332E-3</v>
      </c>
      <c r="I4275" s="929">
        <v>0.4</v>
      </c>
      <c r="J4275" s="923">
        <v>273.96209583166319</v>
      </c>
      <c r="K4275" s="922">
        <v>1</v>
      </c>
      <c r="L4275" s="923">
        <v>273.96209583166319</v>
      </c>
      <c r="M4275" s="923">
        <f t="shared" si="66"/>
        <v>45.660349305277201</v>
      </c>
    </row>
    <row r="4276" spans="2:13" ht="75">
      <c r="B4276" s="921" t="s">
        <v>984</v>
      </c>
      <c r="C4276" s="921" t="s">
        <v>985</v>
      </c>
      <c r="D4276" s="922" t="s">
        <v>986</v>
      </c>
      <c r="E4276" s="936">
        <v>1</v>
      </c>
      <c r="F4276" s="947">
        <v>43647</v>
      </c>
      <c r="G4276" s="923">
        <v>456.60349305277197</v>
      </c>
      <c r="H4276" s="929">
        <v>8.3333333333333332E-3</v>
      </c>
      <c r="I4276" s="929">
        <v>0.4</v>
      </c>
      <c r="J4276" s="923">
        <v>273.96209583166319</v>
      </c>
      <c r="K4276" s="922">
        <v>1</v>
      </c>
      <c r="L4276" s="923">
        <v>273.96209583166319</v>
      </c>
      <c r="M4276" s="923">
        <f t="shared" si="66"/>
        <v>45.660349305277201</v>
      </c>
    </row>
    <row r="4277" spans="2:13" ht="75">
      <c r="B4277" s="921" t="s">
        <v>987</v>
      </c>
      <c r="C4277" s="921" t="s">
        <v>985</v>
      </c>
      <c r="D4277" s="922" t="s">
        <v>986</v>
      </c>
      <c r="E4277" s="936">
        <v>1</v>
      </c>
      <c r="F4277" s="947">
        <v>43647</v>
      </c>
      <c r="G4277" s="923">
        <v>1485.0961212969503</v>
      </c>
      <c r="H4277" s="929">
        <v>8.3333333333333332E-3</v>
      </c>
      <c r="I4277" s="929">
        <v>0.4</v>
      </c>
      <c r="J4277" s="923">
        <v>891.05767277817017</v>
      </c>
      <c r="K4277" s="922">
        <v>1</v>
      </c>
      <c r="L4277" s="923">
        <v>891.05767277817017</v>
      </c>
      <c r="M4277" s="923">
        <f t="shared" si="66"/>
        <v>148.50961212969503</v>
      </c>
    </row>
    <row r="4278" spans="2:13" ht="75">
      <c r="B4278" s="921" t="s">
        <v>987</v>
      </c>
      <c r="C4278" s="921" t="s">
        <v>985</v>
      </c>
      <c r="D4278" s="922" t="s">
        <v>986</v>
      </c>
      <c r="E4278" s="936">
        <v>1</v>
      </c>
      <c r="F4278" s="947">
        <v>43647</v>
      </c>
      <c r="G4278" s="923">
        <v>1485.0961212969503</v>
      </c>
      <c r="H4278" s="929">
        <v>8.3333333333333332E-3</v>
      </c>
      <c r="I4278" s="929">
        <v>0.4</v>
      </c>
      <c r="J4278" s="923">
        <v>891.05767277817017</v>
      </c>
      <c r="K4278" s="922">
        <v>1</v>
      </c>
      <c r="L4278" s="923">
        <v>891.05767277817017</v>
      </c>
      <c r="M4278" s="923">
        <f t="shared" si="66"/>
        <v>148.50961212969503</v>
      </c>
    </row>
    <row r="4279" spans="2:13" ht="75">
      <c r="B4279" s="921" t="s">
        <v>988</v>
      </c>
      <c r="C4279" s="921" t="s">
        <v>985</v>
      </c>
      <c r="D4279" s="922" t="s">
        <v>986</v>
      </c>
      <c r="E4279" s="936">
        <v>1</v>
      </c>
      <c r="F4279" s="947">
        <v>43647</v>
      </c>
      <c r="G4279" s="923">
        <v>79.964876431669467</v>
      </c>
      <c r="H4279" s="929">
        <v>8.3333333333333332E-3</v>
      </c>
      <c r="I4279" s="929">
        <v>0.4</v>
      </c>
      <c r="J4279" s="923">
        <v>47.978925859001677</v>
      </c>
      <c r="K4279" s="922">
        <v>1</v>
      </c>
      <c r="L4279" s="923">
        <v>47.978925859001677</v>
      </c>
      <c r="M4279" s="923">
        <f t="shared" si="66"/>
        <v>7.9964876431669474</v>
      </c>
    </row>
    <row r="4280" spans="2:13" ht="75">
      <c r="B4280" s="921" t="s">
        <v>988</v>
      </c>
      <c r="C4280" s="921" t="s">
        <v>985</v>
      </c>
      <c r="D4280" s="922" t="s">
        <v>986</v>
      </c>
      <c r="E4280" s="936">
        <v>1</v>
      </c>
      <c r="F4280" s="947">
        <v>43647</v>
      </c>
      <c r="G4280" s="923">
        <v>3678.3843158567956</v>
      </c>
      <c r="H4280" s="929">
        <v>8.3333333333333332E-3</v>
      </c>
      <c r="I4280" s="929">
        <v>0.4</v>
      </c>
      <c r="J4280" s="923">
        <v>2207.0305895140773</v>
      </c>
      <c r="K4280" s="922">
        <v>1</v>
      </c>
      <c r="L4280" s="923">
        <v>2207.0305895140773</v>
      </c>
      <c r="M4280" s="923">
        <f t="shared" si="66"/>
        <v>367.83843158567959</v>
      </c>
    </row>
    <row r="4281" spans="2:13" ht="75">
      <c r="B4281" s="921" t="s">
        <v>988</v>
      </c>
      <c r="C4281" s="921" t="s">
        <v>985</v>
      </c>
      <c r="D4281" s="922" t="s">
        <v>986</v>
      </c>
      <c r="E4281" s="936">
        <v>1</v>
      </c>
      <c r="F4281" s="947">
        <v>43647</v>
      </c>
      <c r="G4281" s="923">
        <v>1679.2624050650588</v>
      </c>
      <c r="H4281" s="929">
        <v>8.3333333333333332E-3</v>
      </c>
      <c r="I4281" s="929">
        <v>0.4</v>
      </c>
      <c r="J4281" s="923">
        <v>1007.5574430390352</v>
      </c>
      <c r="K4281" s="922">
        <v>1</v>
      </c>
      <c r="L4281" s="923">
        <v>1007.5574430390352</v>
      </c>
      <c r="M4281" s="923">
        <f t="shared" si="66"/>
        <v>167.92624050650591</v>
      </c>
    </row>
    <row r="4282" spans="2:13" ht="75">
      <c r="B4282" s="921" t="s">
        <v>988</v>
      </c>
      <c r="C4282" s="921" t="s">
        <v>985</v>
      </c>
      <c r="D4282" s="922" t="s">
        <v>986</v>
      </c>
      <c r="E4282" s="936">
        <v>1</v>
      </c>
      <c r="F4282" s="947">
        <v>43647</v>
      </c>
      <c r="G4282" s="923">
        <v>8876.10128391531</v>
      </c>
      <c r="H4282" s="929">
        <v>8.3333333333333332E-3</v>
      </c>
      <c r="I4282" s="929">
        <v>0.4</v>
      </c>
      <c r="J4282" s="923">
        <v>5325.6607703491864</v>
      </c>
      <c r="K4282" s="922">
        <v>1</v>
      </c>
      <c r="L4282" s="923">
        <v>5325.6607703491864</v>
      </c>
      <c r="M4282" s="923">
        <f t="shared" si="66"/>
        <v>887.61012839153102</v>
      </c>
    </row>
    <row r="4283" spans="2:13" ht="75">
      <c r="B4283" s="921" t="s">
        <v>988</v>
      </c>
      <c r="C4283" s="921" t="s">
        <v>985</v>
      </c>
      <c r="D4283" s="922" t="s">
        <v>986</v>
      </c>
      <c r="E4283" s="936">
        <v>1</v>
      </c>
      <c r="F4283" s="947">
        <v>43647</v>
      </c>
      <c r="G4283" s="923">
        <v>7196.8388788502516</v>
      </c>
      <c r="H4283" s="929">
        <v>8.3333333333333332E-3</v>
      </c>
      <c r="I4283" s="929">
        <v>0.4</v>
      </c>
      <c r="J4283" s="923">
        <v>4318.1033273101511</v>
      </c>
      <c r="K4283" s="922">
        <v>1</v>
      </c>
      <c r="L4283" s="923">
        <v>4318.1033273101511</v>
      </c>
      <c r="M4283" s="923">
        <f t="shared" si="66"/>
        <v>719.68388788502523</v>
      </c>
    </row>
    <row r="4284" spans="2:13" ht="75">
      <c r="B4284" s="921" t="s">
        <v>988</v>
      </c>
      <c r="C4284" s="921" t="s">
        <v>985</v>
      </c>
      <c r="D4284" s="922" t="s">
        <v>986</v>
      </c>
      <c r="E4284" s="936">
        <v>1</v>
      </c>
      <c r="F4284" s="947">
        <v>43647</v>
      </c>
      <c r="G4284" s="923">
        <v>6717.0496202602353</v>
      </c>
      <c r="H4284" s="929">
        <v>8.3333333333333332E-3</v>
      </c>
      <c r="I4284" s="929">
        <v>0.4</v>
      </c>
      <c r="J4284" s="923">
        <v>4030.2297721561408</v>
      </c>
      <c r="K4284" s="922">
        <v>1</v>
      </c>
      <c r="L4284" s="923">
        <v>4030.2297721561408</v>
      </c>
      <c r="M4284" s="923">
        <f t="shared" si="66"/>
        <v>671.70496202602362</v>
      </c>
    </row>
    <row r="4285" spans="2:13" ht="75">
      <c r="B4285" s="921" t="s">
        <v>988</v>
      </c>
      <c r="C4285" s="921" t="s">
        <v>985</v>
      </c>
      <c r="D4285" s="922" t="s">
        <v>986</v>
      </c>
      <c r="E4285" s="936">
        <v>1</v>
      </c>
      <c r="F4285" s="947">
        <v>43647</v>
      </c>
      <c r="G4285" s="923">
        <v>5197.7169680585157</v>
      </c>
      <c r="H4285" s="929">
        <v>8.3333333333333332E-3</v>
      </c>
      <c r="I4285" s="929">
        <v>0.4</v>
      </c>
      <c r="J4285" s="923">
        <v>3118.6301808351095</v>
      </c>
      <c r="K4285" s="922">
        <v>1</v>
      </c>
      <c r="L4285" s="923">
        <v>3118.6301808351095</v>
      </c>
      <c r="M4285" s="923">
        <f t="shared" si="66"/>
        <v>519.77169680585155</v>
      </c>
    </row>
    <row r="4286" spans="2:13" ht="75">
      <c r="B4286" s="921" t="s">
        <v>988</v>
      </c>
      <c r="C4286" s="921" t="s">
        <v>985</v>
      </c>
      <c r="D4286" s="922" t="s">
        <v>986</v>
      </c>
      <c r="E4286" s="936">
        <v>1</v>
      </c>
      <c r="F4286" s="947">
        <v>43647</v>
      </c>
      <c r="G4286" s="923">
        <v>6397.1901145335578</v>
      </c>
      <c r="H4286" s="929">
        <v>8.3333333333333332E-3</v>
      </c>
      <c r="I4286" s="929">
        <v>0.4</v>
      </c>
      <c r="J4286" s="923">
        <v>3838.3140687201344</v>
      </c>
      <c r="K4286" s="922">
        <v>1</v>
      </c>
      <c r="L4286" s="923">
        <v>3838.3140687201344</v>
      </c>
      <c r="M4286" s="923">
        <f t="shared" si="66"/>
        <v>639.71901145335585</v>
      </c>
    </row>
    <row r="4287" spans="2:13" ht="75">
      <c r="B4287" s="921" t="s">
        <v>988</v>
      </c>
      <c r="C4287" s="921" t="s">
        <v>985</v>
      </c>
      <c r="D4287" s="922" t="s">
        <v>986</v>
      </c>
      <c r="E4287" s="936">
        <v>1</v>
      </c>
      <c r="F4287" s="947">
        <v>43647</v>
      </c>
      <c r="G4287" s="923">
        <v>4158.1735744468124</v>
      </c>
      <c r="H4287" s="929">
        <v>8.3333333333333332E-3</v>
      </c>
      <c r="I4287" s="929">
        <v>0.4</v>
      </c>
      <c r="J4287" s="923">
        <v>2494.9041446680876</v>
      </c>
      <c r="K4287" s="922">
        <v>1</v>
      </c>
      <c r="L4287" s="923">
        <v>2494.9041446680876</v>
      </c>
      <c r="M4287" s="923">
        <f t="shared" si="66"/>
        <v>415.81735744468125</v>
      </c>
    </row>
    <row r="4288" spans="2:13" ht="75">
      <c r="B4288" s="921" t="s">
        <v>988</v>
      </c>
      <c r="C4288" s="921" t="s">
        <v>985</v>
      </c>
      <c r="D4288" s="922" t="s">
        <v>986</v>
      </c>
      <c r="E4288" s="936">
        <v>1</v>
      </c>
      <c r="F4288" s="947">
        <v>43647</v>
      </c>
      <c r="G4288" s="923">
        <v>79.964876431669467</v>
      </c>
      <c r="H4288" s="929">
        <v>8.3333333333333332E-3</v>
      </c>
      <c r="I4288" s="929">
        <v>0.4</v>
      </c>
      <c r="J4288" s="923">
        <v>47.978925859001677</v>
      </c>
      <c r="K4288" s="922">
        <v>1</v>
      </c>
      <c r="L4288" s="923">
        <v>47.978925859001677</v>
      </c>
      <c r="M4288" s="923">
        <f t="shared" si="66"/>
        <v>7.9964876431669474</v>
      </c>
    </row>
    <row r="4289" spans="2:13" ht="75">
      <c r="B4289" s="921" t="s">
        <v>988</v>
      </c>
      <c r="C4289" s="921" t="s">
        <v>985</v>
      </c>
      <c r="D4289" s="922" t="s">
        <v>986</v>
      </c>
      <c r="E4289" s="936">
        <v>1</v>
      </c>
      <c r="F4289" s="947">
        <v>43647</v>
      </c>
      <c r="G4289" s="923">
        <v>239.8946292950084</v>
      </c>
      <c r="H4289" s="929">
        <v>8.3333333333333332E-3</v>
      </c>
      <c r="I4289" s="929">
        <v>0.4</v>
      </c>
      <c r="J4289" s="923">
        <v>143.93677757700505</v>
      </c>
      <c r="K4289" s="922">
        <v>1</v>
      </c>
      <c r="L4289" s="923">
        <v>143.93677757700505</v>
      </c>
      <c r="M4289" s="923">
        <f t="shared" si="66"/>
        <v>23.989462929500842</v>
      </c>
    </row>
    <row r="4290" spans="2:13" ht="75">
      <c r="B4290" s="921" t="s">
        <v>988</v>
      </c>
      <c r="C4290" s="921" t="s">
        <v>985</v>
      </c>
      <c r="D4290" s="922" t="s">
        <v>986</v>
      </c>
      <c r="E4290" s="936">
        <v>1</v>
      </c>
      <c r="F4290" s="947">
        <v>43647</v>
      </c>
      <c r="G4290" s="923">
        <v>479.7892585900168</v>
      </c>
      <c r="H4290" s="929">
        <v>8.3333333333333332E-3</v>
      </c>
      <c r="I4290" s="929">
        <v>0.4</v>
      </c>
      <c r="J4290" s="923">
        <v>287.87355515401009</v>
      </c>
      <c r="K4290" s="922">
        <v>1</v>
      </c>
      <c r="L4290" s="923">
        <v>287.87355515401009</v>
      </c>
      <c r="M4290" s="923">
        <f t="shared" si="66"/>
        <v>47.978925859001684</v>
      </c>
    </row>
    <row r="4291" spans="2:13" ht="75">
      <c r="B4291" s="921" t="s">
        <v>988</v>
      </c>
      <c r="C4291" s="921" t="s">
        <v>985</v>
      </c>
      <c r="D4291" s="922" t="s">
        <v>986</v>
      </c>
      <c r="E4291" s="936">
        <v>1</v>
      </c>
      <c r="F4291" s="947">
        <v>43647</v>
      </c>
      <c r="G4291" s="923">
        <v>159.92975286333893</v>
      </c>
      <c r="H4291" s="929">
        <v>8.3333333333333332E-3</v>
      </c>
      <c r="I4291" s="929">
        <v>0.4</v>
      </c>
      <c r="J4291" s="923">
        <v>95.957851718003354</v>
      </c>
      <c r="K4291" s="922">
        <v>1</v>
      </c>
      <c r="L4291" s="923">
        <v>95.957851718003354</v>
      </c>
      <c r="M4291" s="923">
        <f t="shared" si="66"/>
        <v>15.992975286333895</v>
      </c>
    </row>
    <row r="4292" spans="2:13" ht="75">
      <c r="B4292" s="921" t="s">
        <v>988</v>
      </c>
      <c r="C4292" s="921" t="s">
        <v>985</v>
      </c>
      <c r="D4292" s="922" t="s">
        <v>986</v>
      </c>
      <c r="E4292" s="936">
        <v>1</v>
      </c>
      <c r="F4292" s="947">
        <v>43647</v>
      </c>
      <c r="G4292" s="923">
        <v>239.8946292950084</v>
      </c>
      <c r="H4292" s="929">
        <v>8.3333333333333332E-3</v>
      </c>
      <c r="I4292" s="929">
        <v>0.4</v>
      </c>
      <c r="J4292" s="923">
        <v>143.93677757700505</v>
      </c>
      <c r="K4292" s="922">
        <v>1</v>
      </c>
      <c r="L4292" s="923">
        <v>143.93677757700505</v>
      </c>
      <c r="M4292" s="923">
        <f t="shared" si="66"/>
        <v>23.989462929500842</v>
      </c>
    </row>
    <row r="4293" spans="2:13" ht="75">
      <c r="B4293" s="921" t="s">
        <v>988</v>
      </c>
      <c r="C4293" s="921" t="s">
        <v>985</v>
      </c>
      <c r="D4293" s="922" t="s">
        <v>986</v>
      </c>
      <c r="E4293" s="936">
        <v>1</v>
      </c>
      <c r="F4293" s="947">
        <v>43647</v>
      </c>
      <c r="G4293" s="923">
        <v>319.85950572667787</v>
      </c>
      <c r="H4293" s="929">
        <v>8.3333333333333332E-3</v>
      </c>
      <c r="I4293" s="929">
        <v>0.4</v>
      </c>
      <c r="J4293" s="923">
        <v>191.91570343600671</v>
      </c>
      <c r="K4293" s="922">
        <v>1</v>
      </c>
      <c r="L4293" s="923">
        <v>191.91570343600671</v>
      </c>
      <c r="M4293" s="923">
        <f t="shared" si="66"/>
        <v>31.98595057266779</v>
      </c>
    </row>
    <row r="4294" spans="2:13" ht="75">
      <c r="B4294" s="921" t="s">
        <v>987</v>
      </c>
      <c r="C4294" s="921" t="s">
        <v>985</v>
      </c>
      <c r="D4294" s="922" t="s">
        <v>986</v>
      </c>
      <c r="E4294" s="936">
        <v>1</v>
      </c>
      <c r="F4294" s="947">
        <v>43647</v>
      </c>
      <c r="G4294" s="923">
        <v>1485.0961212969503</v>
      </c>
      <c r="H4294" s="929">
        <v>8.3333333333333332E-3</v>
      </c>
      <c r="I4294" s="929">
        <v>0.4</v>
      </c>
      <c r="J4294" s="923">
        <v>891.05767277817017</v>
      </c>
      <c r="K4294" s="922">
        <v>1</v>
      </c>
      <c r="L4294" s="923">
        <v>891.05767277817017</v>
      </c>
      <c r="M4294" s="923">
        <f t="shared" si="66"/>
        <v>148.50961212969503</v>
      </c>
    </row>
    <row r="4295" spans="2:13" ht="75">
      <c r="B4295" s="921" t="s">
        <v>987</v>
      </c>
      <c r="C4295" s="921" t="s">
        <v>985</v>
      </c>
      <c r="D4295" s="922" t="s">
        <v>986</v>
      </c>
      <c r="E4295" s="936">
        <v>1</v>
      </c>
      <c r="F4295" s="947">
        <v>43647</v>
      </c>
      <c r="G4295" s="923">
        <v>5940.3844851878011</v>
      </c>
      <c r="H4295" s="929">
        <v>8.3333333333333332E-3</v>
      </c>
      <c r="I4295" s="929">
        <v>0.4</v>
      </c>
      <c r="J4295" s="923">
        <v>3564.2306911126807</v>
      </c>
      <c r="K4295" s="922">
        <v>1</v>
      </c>
      <c r="L4295" s="923">
        <v>3564.2306911126807</v>
      </c>
      <c r="M4295" s="923">
        <f t="shared" si="66"/>
        <v>594.03844851878011</v>
      </c>
    </row>
    <row r="4296" spans="2:13" ht="75">
      <c r="B4296" s="921" t="s">
        <v>991</v>
      </c>
      <c r="C4296" s="921" t="s">
        <v>985</v>
      </c>
      <c r="D4296" s="922" t="s">
        <v>986</v>
      </c>
      <c r="E4296" s="936">
        <v>1</v>
      </c>
      <c r="F4296" s="947">
        <v>43647</v>
      </c>
      <c r="G4296" s="923">
        <v>3671.3612929430783</v>
      </c>
      <c r="H4296" s="929">
        <v>8.3333333333333332E-3</v>
      </c>
      <c r="I4296" s="929">
        <v>0.4</v>
      </c>
      <c r="J4296" s="923">
        <v>2202.8167757658466</v>
      </c>
      <c r="K4296" s="922">
        <v>1</v>
      </c>
      <c r="L4296" s="923">
        <v>2202.8167757658466</v>
      </c>
      <c r="M4296" s="923">
        <f t="shared" si="66"/>
        <v>367.13612929430786</v>
      </c>
    </row>
    <row r="4297" spans="2:13" ht="75">
      <c r="B4297" s="921" t="s">
        <v>988</v>
      </c>
      <c r="C4297" s="921" t="s">
        <v>985</v>
      </c>
      <c r="D4297" s="922" t="s">
        <v>986</v>
      </c>
      <c r="E4297" s="936">
        <v>1</v>
      </c>
      <c r="F4297" s="947">
        <v>43647</v>
      </c>
      <c r="G4297" s="923">
        <v>79.964876431669467</v>
      </c>
      <c r="H4297" s="929">
        <v>8.3333333333333332E-3</v>
      </c>
      <c r="I4297" s="929">
        <v>0.4</v>
      </c>
      <c r="J4297" s="923">
        <v>47.978925859001677</v>
      </c>
      <c r="K4297" s="922">
        <v>1</v>
      </c>
      <c r="L4297" s="923">
        <v>47.978925859001677</v>
      </c>
      <c r="M4297" s="923">
        <f t="shared" si="66"/>
        <v>7.9964876431669474</v>
      </c>
    </row>
    <row r="4298" spans="2:13" ht="75">
      <c r="B4298" s="921" t="s">
        <v>988</v>
      </c>
      <c r="C4298" s="921" t="s">
        <v>985</v>
      </c>
      <c r="D4298" s="922" t="s">
        <v>986</v>
      </c>
      <c r="E4298" s="936">
        <v>1</v>
      </c>
      <c r="F4298" s="947">
        <v>43647</v>
      </c>
      <c r="G4298" s="923">
        <v>2558.8760458134229</v>
      </c>
      <c r="H4298" s="929">
        <v>8.3333333333333332E-3</v>
      </c>
      <c r="I4298" s="929">
        <v>0.4</v>
      </c>
      <c r="J4298" s="923">
        <v>1535.3256274880537</v>
      </c>
      <c r="K4298" s="922">
        <v>1</v>
      </c>
      <c r="L4298" s="923">
        <v>1535.3256274880537</v>
      </c>
      <c r="M4298" s="923">
        <f t="shared" si="66"/>
        <v>255.88760458134232</v>
      </c>
    </row>
    <row r="4299" spans="2:13" ht="75">
      <c r="B4299" s="921" t="s">
        <v>988</v>
      </c>
      <c r="C4299" s="921" t="s">
        <v>985</v>
      </c>
      <c r="D4299" s="922" t="s">
        <v>986</v>
      </c>
      <c r="E4299" s="936">
        <v>1</v>
      </c>
      <c r="F4299" s="947">
        <v>43647</v>
      </c>
      <c r="G4299" s="923">
        <v>2878.7355515401009</v>
      </c>
      <c r="H4299" s="929">
        <v>8.3333333333333332E-3</v>
      </c>
      <c r="I4299" s="929">
        <v>0.4</v>
      </c>
      <c r="J4299" s="923">
        <v>1727.2413309240605</v>
      </c>
      <c r="K4299" s="922">
        <v>1</v>
      </c>
      <c r="L4299" s="923">
        <v>1727.2413309240605</v>
      </c>
      <c r="M4299" s="923">
        <f t="shared" ref="M4299:M4362" si="67">IF(L4299=0,"",IF(I4299=100%,0,(H4299*12)*(G4299*E4299*K4299)))</f>
        <v>287.87355515401009</v>
      </c>
    </row>
    <row r="4300" spans="2:13" ht="75">
      <c r="B4300" s="921" t="s">
        <v>988</v>
      </c>
      <c r="C4300" s="921" t="s">
        <v>985</v>
      </c>
      <c r="D4300" s="922" t="s">
        <v>986</v>
      </c>
      <c r="E4300" s="936">
        <v>1</v>
      </c>
      <c r="F4300" s="947">
        <v>43647</v>
      </c>
      <c r="G4300" s="923">
        <v>6956.9442495552439</v>
      </c>
      <c r="H4300" s="929">
        <v>8.3333333333333332E-3</v>
      </c>
      <c r="I4300" s="929">
        <v>0.4</v>
      </c>
      <c r="J4300" s="923">
        <v>4174.166549733146</v>
      </c>
      <c r="K4300" s="922">
        <v>1</v>
      </c>
      <c r="L4300" s="923">
        <v>4174.166549733146</v>
      </c>
      <c r="M4300" s="923">
        <f t="shared" si="67"/>
        <v>695.69442495552448</v>
      </c>
    </row>
    <row r="4301" spans="2:13" ht="75">
      <c r="B4301" s="921" t="s">
        <v>988</v>
      </c>
      <c r="C4301" s="921" t="s">
        <v>985</v>
      </c>
      <c r="D4301" s="922" t="s">
        <v>986</v>
      </c>
      <c r="E4301" s="936">
        <v>1</v>
      </c>
      <c r="F4301" s="947">
        <v>43647</v>
      </c>
      <c r="G4301" s="923">
        <v>3278.5599336984483</v>
      </c>
      <c r="H4301" s="929">
        <v>8.3333333333333332E-3</v>
      </c>
      <c r="I4301" s="929">
        <v>0.4</v>
      </c>
      <c r="J4301" s="923">
        <v>1967.1359602190689</v>
      </c>
      <c r="K4301" s="922">
        <v>1</v>
      </c>
      <c r="L4301" s="923">
        <v>1967.1359602190689</v>
      </c>
      <c r="M4301" s="923">
        <f t="shared" si="67"/>
        <v>327.85599336984484</v>
      </c>
    </row>
    <row r="4302" spans="2:13" ht="75">
      <c r="B4302" s="921" t="s">
        <v>988</v>
      </c>
      <c r="C4302" s="921" t="s">
        <v>985</v>
      </c>
      <c r="D4302" s="922" t="s">
        <v>986</v>
      </c>
      <c r="E4302" s="936">
        <v>1</v>
      </c>
      <c r="F4302" s="947">
        <v>43647</v>
      </c>
      <c r="G4302" s="923">
        <v>1439.3677757700505</v>
      </c>
      <c r="H4302" s="929">
        <v>8.3333333333333332E-3</v>
      </c>
      <c r="I4302" s="929">
        <v>0.4</v>
      </c>
      <c r="J4302" s="923">
        <v>863.62066546203027</v>
      </c>
      <c r="K4302" s="922">
        <v>1</v>
      </c>
      <c r="L4302" s="923">
        <v>863.62066546203027</v>
      </c>
      <c r="M4302" s="923">
        <f t="shared" si="67"/>
        <v>143.93677757700505</v>
      </c>
    </row>
    <row r="4303" spans="2:13" ht="75">
      <c r="B4303" s="921" t="s">
        <v>988</v>
      </c>
      <c r="C4303" s="921" t="s">
        <v>985</v>
      </c>
      <c r="D4303" s="922" t="s">
        <v>986</v>
      </c>
      <c r="E4303" s="936">
        <v>1</v>
      </c>
      <c r="F4303" s="947">
        <v>43647</v>
      </c>
      <c r="G4303" s="923">
        <v>2159.0516636550756</v>
      </c>
      <c r="H4303" s="929">
        <v>8.3333333333333332E-3</v>
      </c>
      <c r="I4303" s="929">
        <v>0.4</v>
      </c>
      <c r="J4303" s="923">
        <v>1295.4309981930453</v>
      </c>
      <c r="K4303" s="922">
        <v>1</v>
      </c>
      <c r="L4303" s="923">
        <v>1295.4309981930453</v>
      </c>
      <c r="M4303" s="923">
        <f t="shared" si="67"/>
        <v>215.90516636550757</v>
      </c>
    </row>
    <row r="4304" spans="2:13" ht="75">
      <c r="B4304" s="921" t="s">
        <v>988</v>
      </c>
      <c r="C4304" s="921" t="s">
        <v>985</v>
      </c>
      <c r="D4304" s="922" t="s">
        <v>986</v>
      </c>
      <c r="E4304" s="936">
        <v>1</v>
      </c>
      <c r="F4304" s="947">
        <v>43647</v>
      </c>
      <c r="G4304" s="923">
        <v>7036.9091259869128</v>
      </c>
      <c r="H4304" s="929">
        <v>8.3333333333333332E-3</v>
      </c>
      <c r="I4304" s="929">
        <v>0.4</v>
      </c>
      <c r="J4304" s="923">
        <v>4222.1454755921477</v>
      </c>
      <c r="K4304" s="922">
        <v>1</v>
      </c>
      <c r="L4304" s="923">
        <v>4222.1454755921477</v>
      </c>
      <c r="M4304" s="923">
        <f t="shared" si="67"/>
        <v>703.69091259869128</v>
      </c>
    </row>
    <row r="4305" spans="2:13" ht="75">
      <c r="B4305" s="921" t="s">
        <v>988</v>
      </c>
      <c r="C4305" s="921" t="s">
        <v>985</v>
      </c>
      <c r="D4305" s="922" t="s">
        <v>986</v>
      </c>
      <c r="E4305" s="936">
        <v>1</v>
      </c>
      <c r="F4305" s="947">
        <v>43647</v>
      </c>
      <c r="G4305" s="923">
        <v>3278.5599336984483</v>
      </c>
      <c r="H4305" s="929">
        <v>8.3333333333333332E-3</v>
      </c>
      <c r="I4305" s="929">
        <v>0.4</v>
      </c>
      <c r="J4305" s="923">
        <v>1967.1359602190689</v>
      </c>
      <c r="K4305" s="922">
        <v>1</v>
      </c>
      <c r="L4305" s="923">
        <v>1967.1359602190689</v>
      </c>
      <c r="M4305" s="923">
        <f t="shared" si="67"/>
        <v>327.85599336984484</v>
      </c>
    </row>
    <row r="4306" spans="2:13" ht="75">
      <c r="B4306" s="921" t="s">
        <v>988</v>
      </c>
      <c r="C4306" s="921" t="s">
        <v>985</v>
      </c>
      <c r="D4306" s="922" t="s">
        <v>986</v>
      </c>
      <c r="E4306" s="936">
        <v>1</v>
      </c>
      <c r="F4306" s="947">
        <v>43647</v>
      </c>
      <c r="G4306" s="923">
        <v>159.92975286333893</v>
      </c>
      <c r="H4306" s="929">
        <v>8.3333333333333332E-3</v>
      </c>
      <c r="I4306" s="929">
        <v>0.4</v>
      </c>
      <c r="J4306" s="923">
        <v>95.957851718003354</v>
      </c>
      <c r="K4306" s="922">
        <v>1</v>
      </c>
      <c r="L4306" s="923">
        <v>95.957851718003354</v>
      </c>
      <c r="M4306" s="923">
        <f t="shared" si="67"/>
        <v>15.992975286333895</v>
      </c>
    </row>
    <row r="4307" spans="2:13" ht="75">
      <c r="B4307" s="921" t="s">
        <v>988</v>
      </c>
      <c r="C4307" s="921" t="s">
        <v>985</v>
      </c>
      <c r="D4307" s="922" t="s">
        <v>986</v>
      </c>
      <c r="E4307" s="936">
        <v>1</v>
      </c>
      <c r="F4307" s="947">
        <v>43647</v>
      </c>
      <c r="G4307" s="923">
        <v>879.61364074836411</v>
      </c>
      <c r="H4307" s="929">
        <v>8.3333333333333332E-3</v>
      </c>
      <c r="I4307" s="929">
        <v>0.4</v>
      </c>
      <c r="J4307" s="923">
        <v>527.76818444901846</v>
      </c>
      <c r="K4307" s="922">
        <v>1</v>
      </c>
      <c r="L4307" s="923">
        <v>527.76818444901846</v>
      </c>
      <c r="M4307" s="923">
        <f t="shared" si="67"/>
        <v>87.961364074836411</v>
      </c>
    </row>
    <row r="4308" spans="2:13" ht="75">
      <c r="B4308" s="921" t="s">
        <v>988</v>
      </c>
      <c r="C4308" s="921" t="s">
        <v>985</v>
      </c>
      <c r="D4308" s="922" t="s">
        <v>986</v>
      </c>
      <c r="E4308" s="936">
        <v>1</v>
      </c>
      <c r="F4308" s="947">
        <v>43647</v>
      </c>
      <c r="G4308" s="923">
        <v>2159.0516636550756</v>
      </c>
      <c r="H4308" s="929">
        <v>8.3333333333333332E-3</v>
      </c>
      <c r="I4308" s="929">
        <v>0.4</v>
      </c>
      <c r="J4308" s="923">
        <v>1295.4309981930453</v>
      </c>
      <c r="K4308" s="922">
        <v>1</v>
      </c>
      <c r="L4308" s="923">
        <v>1295.4309981930453</v>
      </c>
      <c r="M4308" s="923">
        <f t="shared" si="67"/>
        <v>215.90516636550757</v>
      </c>
    </row>
    <row r="4309" spans="2:13" ht="75">
      <c r="B4309" s="921" t="s">
        <v>988</v>
      </c>
      <c r="C4309" s="921" t="s">
        <v>985</v>
      </c>
      <c r="D4309" s="922" t="s">
        <v>986</v>
      </c>
      <c r="E4309" s="936">
        <v>1</v>
      </c>
      <c r="F4309" s="947">
        <v>43647</v>
      </c>
      <c r="G4309" s="923">
        <v>959.5785171800336</v>
      </c>
      <c r="H4309" s="929">
        <v>8.3333333333333332E-3</v>
      </c>
      <c r="I4309" s="929">
        <v>0.4</v>
      </c>
      <c r="J4309" s="923">
        <v>575.74711030802018</v>
      </c>
      <c r="K4309" s="922">
        <v>1</v>
      </c>
      <c r="L4309" s="923">
        <v>575.74711030802018</v>
      </c>
      <c r="M4309" s="923">
        <f t="shared" si="67"/>
        <v>95.957851718003369</v>
      </c>
    </row>
    <row r="4310" spans="2:13" ht="75">
      <c r="B4310" s="921" t="s">
        <v>988</v>
      </c>
      <c r="C4310" s="921" t="s">
        <v>985</v>
      </c>
      <c r="D4310" s="922" t="s">
        <v>986</v>
      </c>
      <c r="E4310" s="936">
        <v>1</v>
      </c>
      <c r="F4310" s="947">
        <v>43647</v>
      </c>
      <c r="G4310" s="923">
        <v>1599.2975286333894</v>
      </c>
      <c r="H4310" s="929">
        <v>8.3333333333333332E-3</v>
      </c>
      <c r="I4310" s="929">
        <v>0.4</v>
      </c>
      <c r="J4310" s="923">
        <v>959.5785171800336</v>
      </c>
      <c r="K4310" s="922">
        <v>1</v>
      </c>
      <c r="L4310" s="923">
        <v>959.5785171800336</v>
      </c>
      <c r="M4310" s="923">
        <f t="shared" si="67"/>
        <v>159.92975286333896</v>
      </c>
    </row>
    <row r="4311" spans="2:13" ht="75">
      <c r="B4311" s="921" t="s">
        <v>988</v>
      </c>
      <c r="C4311" s="921" t="s">
        <v>985</v>
      </c>
      <c r="D4311" s="922" t="s">
        <v>986</v>
      </c>
      <c r="E4311" s="936">
        <v>1</v>
      </c>
      <c r="F4311" s="947">
        <v>43647</v>
      </c>
      <c r="G4311" s="923">
        <v>1359.4028993383808</v>
      </c>
      <c r="H4311" s="929">
        <v>8.3333333333333332E-3</v>
      </c>
      <c r="I4311" s="929">
        <v>0.4</v>
      </c>
      <c r="J4311" s="923">
        <v>815.64173960302844</v>
      </c>
      <c r="K4311" s="922">
        <v>1</v>
      </c>
      <c r="L4311" s="923">
        <v>815.64173960302844</v>
      </c>
      <c r="M4311" s="923">
        <f t="shared" si="67"/>
        <v>135.9402899338381</v>
      </c>
    </row>
    <row r="4312" spans="2:13" ht="75">
      <c r="B4312" s="921" t="s">
        <v>988</v>
      </c>
      <c r="C4312" s="921" t="s">
        <v>985</v>
      </c>
      <c r="D4312" s="922" t="s">
        <v>986</v>
      </c>
      <c r="E4312" s="936">
        <v>1</v>
      </c>
      <c r="F4312" s="947">
        <v>43647</v>
      </c>
      <c r="G4312" s="923">
        <v>1599.2975286333894</v>
      </c>
      <c r="H4312" s="929">
        <v>8.3333333333333332E-3</v>
      </c>
      <c r="I4312" s="929">
        <v>0.4</v>
      </c>
      <c r="J4312" s="923">
        <v>959.5785171800336</v>
      </c>
      <c r="K4312" s="922">
        <v>1</v>
      </c>
      <c r="L4312" s="923">
        <v>959.5785171800336</v>
      </c>
      <c r="M4312" s="923">
        <f t="shared" si="67"/>
        <v>159.92975286333896</v>
      </c>
    </row>
    <row r="4313" spans="2:13" ht="75">
      <c r="B4313" s="921" t="s">
        <v>988</v>
      </c>
      <c r="C4313" s="921" t="s">
        <v>985</v>
      </c>
      <c r="D4313" s="922" t="s">
        <v>986</v>
      </c>
      <c r="E4313" s="936">
        <v>1</v>
      </c>
      <c r="F4313" s="947">
        <v>43647</v>
      </c>
      <c r="G4313" s="923">
        <v>1199.4731464750421</v>
      </c>
      <c r="H4313" s="929">
        <v>8.3333333333333332E-3</v>
      </c>
      <c r="I4313" s="929">
        <v>0.4</v>
      </c>
      <c r="J4313" s="923">
        <v>719.68388788502523</v>
      </c>
      <c r="K4313" s="922">
        <v>1</v>
      </c>
      <c r="L4313" s="923">
        <v>719.68388788502523</v>
      </c>
      <c r="M4313" s="923">
        <f t="shared" si="67"/>
        <v>119.94731464750421</v>
      </c>
    </row>
    <row r="4314" spans="2:13" ht="75">
      <c r="B4314" s="921" t="s">
        <v>988</v>
      </c>
      <c r="C4314" s="921" t="s">
        <v>985</v>
      </c>
      <c r="D4314" s="922" t="s">
        <v>986</v>
      </c>
      <c r="E4314" s="936">
        <v>1</v>
      </c>
      <c r="F4314" s="947">
        <v>43647</v>
      </c>
      <c r="G4314" s="923">
        <v>79.964876431669467</v>
      </c>
      <c r="H4314" s="929">
        <v>8.3333333333333332E-3</v>
      </c>
      <c r="I4314" s="929">
        <v>0.4</v>
      </c>
      <c r="J4314" s="923">
        <v>47.978925859001677</v>
      </c>
      <c r="K4314" s="922">
        <v>1</v>
      </c>
      <c r="L4314" s="923">
        <v>47.978925859001677</v>
      </c>
      <c r="M4314" s="923">
        <f t="shared" si="67"/>
        <v>7.9964876431669474</v>
      </c>
    </row>
    <row r="4315" spans="2:13" ht="75">
      <c r="B4315" s="921" t="s">
        <v>988</v>
      </c>
      <c r="C4315" s="921" t="s">
        <v>985</v>
      </c>
      <c r="D4315" s="922" t="s">
        <v>986</v>
      </c>
      <c r="E4315" s="936">
        <v>1</v>
      </c>
      <c r="F4315" s="947">
        <v>43647</v>
      </c>
      <c r="G4315" s="923">
        <v>239.8946292950084</v>
      </c>
      <c r="H4315" s="929">
        <v>8.3333333333333332E-3</v>
      </c>
      <c r="I4315" s="929">
        <v>0.4</v>
      </c>
      <c r="J4315" s="923">
        <v>143.93677757700505</v>
      </c>
      <c r="K4315" s="922">
        <v>1</v>
      </c>
      <c r="L4315" s="923">
        <v>143.93677757700505</v>
      </c>
      <c r="M4315" s="923">
        <f t="shared" si="67"/>
        <v>23.989462929500842</v>
      </c>
    </row>
    <row r="4316" spans="2:13" ht="75">
      <c r="B4316" s="921" t="s">
        <v>988</v>
      </c>
      <c r="C4316" s="921" t="s">
        <v>985</v>
      </c>
      <c r="D4316" s="922" t="s">
        <v>986</v>
      </c>
      <c r="E4316" s="936">
        <v>1</v>
      </c>
      <c r="F4316" s="947">
        <v>43647</v>
      </c>
      <c r="G4316" s="923">
        <v>239.8946292950084</v>
      </c>
      <c r="H4316" s="929">
        <v>8.3333333333333332E-3</v>
      </c>
      <c r="I4316" s="929">
        <v>0.4</v>
      </c>
      <c r="J4316" s="923">
        <v>143.93677757700505</v>
      </c>
      <c r="K4316" s="922">
        <v>1</v>
      </c>
      <c r="L4316" s="923">
        <v>143.93677757700505</v>
      </c>
      <c r="M4316" s="923">
        <f t="shared" si="67"/>
        <v>23.989462929500842</v>
      </c>
    </row>
    <row r="4317" spans="2:13" ht="75">
      <c r="B4317" s="921" t="s">
        <v>988</v>
      </c>
      <c r="C4317" s="921" t="s">
        <v>985</v>
      </c>
      <c r="D4317" s="922" t="s">
        <v>986</v>
      </c>
      <c r="E4317" s="936">
        <v>1</v>
      </c>
      <c r="F4317" s="947">
        <v>43647</v>
      </c>
      <c r="G4317" s="923">
        <v>399.82438215834736</v>
      </c>
      <c r="H4317" s="929">
        <v>8.3333333333333332E-3</v>
      </c>
      <c r="I4317" s="929">
        <v>0.4</v>
      </c>
      <c r="J4317" s="923">
        <v>239.8946292950084</v>
      </c>
      <c r="K4317" s="922">
        <v>1</v>
      </c>
      <c r="L4317" s="923">
        <v>239.8946292950084</v>
      </c>
      <c r="M4317" s="923">
        <f t="shared" si="67"/>
        <v>39.98243821583474</v>
      </c>
    </row>
    <row r="4318" spans="2:13" ht="75">
      <c r="B4318" s="921" t="s">
        <v>988</v>
      </c>
      <c r="C4318" s="921" t="s">
        <v>985</v>
      </c>
      <c r="D4318" s="922" t="s">
        <v>986</v>
      </c>
      <c r="E4318" s="936">
        <v>1</v>
      </c>
      <c r="F4318" s="947">
        <v>43647</v>
      </c>
      <c r="G4318" s="923">
        <v>79.964876431669467</v>
      </c>
      <c r="H4318" s="929">
        <v>8.3333333333333332E-3</v>
      </c>
      <c r="I4318" s="929">
        <v>0.4</v>
      </c>
      <c r="J4318" s="923">
        <v>47.978925859001677</v>
      </c>
      <c r="K4318" s="922">
        <v>1</v>
      </c>
      <c r="L4318" s="923">
        <v>47.978925859001677</v>
      </c>
      <c r="M4318" s="923">
        <f t="shared" si="67"/>
        <v>7.9964876431669474</v>
      </c>
    </row>
    <row r="4319" spans="2:13" ht="75">
      <c r="B4319" s="921" t="s">
        <v>988</v>
      </c>
      <c r="C4319" s="921" t="s">
        <v>985</v>
      </c>
      <c r="D4319" s="922" t="s">
        <v>986</v>
      </c>
      <c r="E4319" s="936">
        <v>1</v>
      </c>
      <c r="F4319" s="947">
        <v>43647</v>
      </c>
      <c r="G4319" s="923">
        <v>479.7892585900168</v>
      </c>
      <c r="H4319" s="929">
        <v>8.3333333333333332E-3</v>
      </c>
      <c r="I4319" s="929">
        <v>0.4</v>
      </c>
      <c r="J4319" s="923">
        <v>287.87355515401009</v>
      </c>
      <c r="K4319" s="922">
        <v>1</v>
      </c>
      <c r="L4319" s="923">
        <v>287.87355515401009</v>
      </c>
      <c r="M4319" s="923">
        <f t="shared" si="67"/>
        <v>47.978925859001684</v>
      </c>
    </row>
    <row r="4320" spans="2:13" ht="75">
      <c r="B4320" s="921" t="s">
        <v>988</v>
      </c>
      <c r="C4320" s="921" t="s">
        <v>985</v>
      </c>
      <c r="D4320" s="922" t="s">
        <v>986</v>
      </c>
      <c r="E4320" s="936">
        <v>1</v>
      </c>
      <c r="F4320" s="947">
        <v>43647</v>
      </c>
      <c r="G4320" s="923">
        <v>159.92975286333893</v>
      </c>
      <c r="H4320" s="929">
        <v>8.3333333333333332E-3</v>
      </c>
      <c r="I4320" s="929">
        <v>0.4</v>
      </c>
      <c r="J4320" s="923">
        <v>95.957851718003354</v>
      </c>
      <c r="K4320" s="922">
        <v>1</v>
      </c>
      <c r="L4320" s="923">
        <v>95.957851718003354</v>
      </c>
      <c r="M4320" s="923">
        <f t="shared" si="67"/>
        <v>15.992975286333895</v>
      </c>
    </row>
    <row r="4321" spans="2:13" ht="75">
      <c r="B4321" s="921" t="s">
        <v>984</v>
      </c>
      <c r="C4321" s="921" t="s">
        <v>985</v>
      </c>
      <c r="D4321" s="922" t="s">
        <v>986</v>
      </c>
      <c r="E4321" s="936">
        <v>1</v>
      </c>
      <c r="F4321" s="947">
        <v>43647</v>
      </c>
      <c r="G4321" s="923">
        <v>456.60349305277197</v>
      </c>
      <c r="H4321" s="929">
        <v>8.3333333333333332E-3</v>
      </c>
      <c r="I4321" s="929">
        <v>0.4</v>
      </c>
      <c r="J4321" s="923">
        <v>273.96209583166319</v>
      </c>
      <c r="K4321" s="922">
        <v>1</v>
      </c>
      <c r="L4321" s="923">
        <v>273.96209583166319</v>
      </c>
      <c r="M4321" s="923">
        <f t="shared" si="67"/>
        <v>45.660349305277201</v>
      </c>
    </row>
    <row r="4322" spans="2:13" ht="75">
      <c r="B4322" s="921" t="s">
        <v>987</v>
      </c>
      <c r="C4322" s="921" t="s">
        <v>985</v>
      </c>
      <c r="D4322" s="922" t="s">
        <v>986</v>
      </c>
      <c r="E4322" s="936">
        <v>1</v>
      </c>
      <c r="F4322" s="947">
        <v>43647</v>
      </c>
      <c r="G4322" s="923">
        <v>1485.0961212969503</v>
      </c>
      <c r="H4322" s="929">
        <v>8.3333333333333332E-3</v>
      </c>
      <c r="I4322" s="929">
        <v>0.4</v>
      </c>
      <c r="J4322" s="923">
        <v>891.05767277817017</v>
      </c>
      <c r="K4322" s="922">
        <v>1</v>
      </c>
      <c r="L4322" s="923">
        <v>891.05767277817017</v>
      </c>
      <c r="M4322" s="923">
        <f t="shared" si="67"/>
        <v>148.50961212969503</v>
      </c>
    </row>
    <row r="4323" spans="2:13" ht="75">
      <c r="B4323" s="921" t="s">
        <v>987</v>
      </c>
      <c r="C4323" s="921" t="s">
        <v>985</v>
      </c>
      <c r="D4323" s="922" t="s">
        <v>986</v>
      </c>
      <c r="E4323" s="936">
        <v>1</v>
      </c>
      <c r="F4323" s="947">
        <v>43647</v>
      </c>
      <c r="G4323" s="923">
        <v>1485.0961212969503</v>
      </c>
      <c r="H4323" s="929">
        <v>8.3333333333333332E-3</v>
      </c>
      <c r="I4323" s="929">
        <v>0.4</v>
      </c>
      <c r="J4323" s="923">
        <v>891.05767277817017</v>
      </c>
      <c r="K4323" s="922">
        <v>1</v>
      </c>
      <c r="L4323" s="923">
        <v>891.05767277817017</v>
      </c>
      <c r="M4323" s="923">
        <f t="shared" si="67"/>
        <v>148.50961212969503</v>
      </c>
    </row>
    <row r="4324" spans="2:13" ht="75">
      <c r="B4324" s="921" t="s">
        <v>988</v>
      </c>
      <c r="C4324" s="921" t="s">
        <v>985</v>
      </c>
      <c r="D4324" s="922" t="s">
        <v>986</v>
      </c>
      <c r="E4324" s="936">
        <v>1</v>
      </c>
      <c r="F4324" s="947">
        <v>43647</v>
      </c>
      <c r="G4324" s="923">
        <v>239.8946292950084</v>
      </c>
      <c r="H4324" s="929">
        <v>8.3333333333333332E-3</v>
      </c>
      <c r="I4324" s="929">
        <v>0.4</v>
      </c>
      <c r="J4324" s="923">
        <v>143.93677757700505</v>
      </c>
      <c r="K4324" s="922">
        <v>1</v>
      </c>
      <c r="L4324" s="923">
        <v>143.93677757700505</v>
      </c>
      <c r="M4324" s="923">
        <f t="shared" si="67"/>
        <v>23.989462929500842</v>
      </c>
    </row>
    <row r="4325" spans="2:13" ht="75">
      <c r="B4325" s="921" t="s">
        <v>988</v>
      </c>
      <c r="C4325" s="921" t="s">
        <v>985</v>
      </c>
      <c r="D4325" s="922" t="s">
        <v>986</v>
      </c>
      <c r="E4325" s="936">
        <v>1</v>
      </c>
      <c r="F4325" s="947">
        <v>43647</v>
      </c>
      <c r="G4325" s="923">
        <v>319.85950572667787</v>
      </c>
      <c r="H4325" s="929">
        <v>8.3333333333333332E-3</v>
      </c>
      <c r="I4325" s="929">
        <v>0.4</v>
      </c>
      <c r="J4325" s="923">
        <v>191.91570343600671</v>
      </c>
      <c r="K4325" s="922">
        <v>1</v>
      </c>
      <c r="L4325" s="923">
        <v>191.91570343600671</v>
      </c>
      <c r="M4325" s="923">
        <f t="shared" si="67"/>
        <v>31.98595057266779</v>
      </c>
    </row>
    <row r="4326" spans="2:13" ht="75">
      <c r="B4326" s="921" t="s">
        <v>988</v>
      </c>
      <c r="C4326" s="921" t="s">
        <v>985</v>
      </c>
      <c r="D4326" s="922" t="s">
        <v>986</v>
      </c>
      <c r="E4326" s="936">
        <v>1</v>
      </c>
      <c r="F4326" s="947">
        <v>43647</v>
      </c>
      <c r="G4326" s="923">
        <v>479.7892585900168</v>
      </c>
      <c r="H4326" s="929">
        <v>8.3333333333333332E-3</v>
      </c>
      <c r="I4326" s="929">
        <v>0.4</v>
      </c>
      <c r="J4326" s="923">
        <v>287.87355515401009</v>
      </c>
      <c r="K4326" s="922">
        <v>1</v>
      </c>
      <c r="L4326" s="923">
        <v>287.87355515401009</v>
      </c>
      <c r="M4326" s="923">
        <f t="shared" si="67"/>
        <v>47.978925859001684</v>
      </c>
    </row>
    <row r="4327" spans="2:13" ht="75">
      <c r="B4327" s="921" t="s">
        <v>988</v>
      </c>
      <c r="C4327" s="921" t="s">
        <v>985</v>
      </c>
      <c r="D4327" s="922" t="s">
        <v>986</v>
      </c>
      <c r="E4327" s="936">
        <v>1</v>
      </c>
      <c r="F4327" s="947">
        <v>43647</v>
      </c>
      <c r="G4327" s="923">
        <v>399.82438215834736</v>
      </c>
      <c r="H4327" s="929">
        <v>8.3333333333333332E-3</v>
      </c>
      <c r="I4327" s="929">
        <v>0.4</v>
      </c>
      <c r="J4327" s="923">
        <v>239.8946292950084</v>
      </c>
      <c r="K4327" s="922">
        <v>1</v>
      </c>
      <c r="L4327" s="923">
        <v>239.8946292950084</v>
      </c>
      <c r="M4327" s="923">
        <f t="shared" si="67"/>
        <v>39.98243821583474</v>
      </c>
    </row>
    <row r="4328" spans="2:13" ht="75">
      <c r="B4328" s="921" t="s">
        <v>988</v>
      </c>
      <c r="C4328" s="921" t="s">
        <v>985</v>
      </c>
      <c r="D4328" s="922" t="s">
        <v>986</v>
      </c>
      <c r="E4328" s="936">
        <v>1</v>
      </c>
      <c r="F4328" s="947">
        <v>43647</v>
      </c>
      <c r="G4328" s="923">
        <v>319.85950572667787</v>
      </c>
      <c r="H4328" s="929">
        <v>8.3333333333333332E-3</v>
      </c>
      <c r="I4328" s="929">
        <v>0.4</v>
      </c>
      <c r="J4328" s="923">
        <v>191.91570343600671</v>
      </c>
      <c r="K4328" s="922">
        <v>1</v>
      </c>
      <c r="L4328" s="923">
        <v>191.91570343600671</v>
      </c>
      <c r="M4328" s="923">
        <f t="shared" si="67"/>
        <v>31.98595057266779</v>
      </c>
    </row>
    <row r="4329" spans="2:13" ht="75">
      <c r="B4329" s="921" t="s">
        <v>988</v>
      </c>
      <c r="C4329" s="921" t="s">
        <v>985</v>
      </c>
      <c r="D4329" s="922" t="s">
        <v>986</v>
      </c>
      <c r="E4329" s="936">
        <v>1</v>
      </c>
      <c r="F4329" s="947">
        <v>43647</v>
      </c>
      <c r="G4329" s="923">
        <v>239.8946292950084</v>
      </c>
      <c r="H4329" s="929">
        <v>8.3333333333333332E-3</v>
      </c>
      <c r="I4329" s="929">
        <v>0.4</v>
      </c>
      <c r="J4329" s="923">
        <v>143.93677757700505</v>
      </c>
      <c r="K4329" s="922">
        <v>1</v>
      </c>
      <c r="L4329" s="923">
        <v>143.93677757700505</v>
      </c>
      <c r="M4329" s="923">
        <f t="shared" si="67"/>
        <v>23.989462929500842</v>
      </c>
    </row>
    <row r="4330" spans="2:13" ht="75">
      <c r="B4330" s="921" t="s">
        <v>988</v>
      </c>
      <c r="C4330" s="921" t="s">
        <v>985</v>
      </c>
      <c r="D4330" s="922" t="s">
        <v>986</v>
      </c>
      <c r="E4330" s="936">
        <v>1</v>
      </c>
      <c r="F4330" s="947">
        <v>43647</v>
      </c>
      <c r="G4330" s="923">
        <v>559.75413502168624</v>
      </c>
      <c r="H4330" s="929">
        <v>8.3333333333333332E-3</v>
      </c>
      <c r="I4330" s="929">
        <v>0.4</v>
      </c>
      <c r="J4330" s="923">
        <v>335.8524810130117</v>
      </c>
      <c r="K4330" s="922">
        <v>1</v>
      </c>
      <c r="L4330" s="923">
        <v>335.8524810130117</v>
      </c>
      <c r="M4330" s="923">
        <f t="shared" si="67"/>
        <v>55.975413502168628</v>
      </c>
    </row>
    <row r="4331" spans="2:13" ht="75">
      <c r="B4331" s="921" t="s">
        <v>988</v>
      </c>
      <c r="C4331" s="921" t="s">
        <v>985</v>
      </c>
      <c r="D4331" s="922" t="s">
        <v>986</v>
      </c>
      <c r="E4331" s="936">
        <v>1</v>
      </c>
      <c r="F4331" s="947">
        <v>43647</v>
      </c>
      <c r="G4331" s="923">
        <v>639.71901145335573</v>
      </c>
      <c r="H4331" s="929">
        <v>8.3333333333333332E-3</v>
      </c>
      <c r="I4331" s="929">
        <v>0.4</v>
      </c>
      <c r="J4331" s="923">
        <v>383.83140687201342</v>
      </c>
      <c r="K4331" s="922">
        <v>1</v>
      </c>
      <c r="L4331" s="923">
        <v>383.83140687201342</v>
      </c>
      <c r="M4331" s="923">
        <f t="shared" si="67"/>
        <v>63.971901145335579</v>
      </c>
    </row>
    <row r="4332" spans="2:13" ht="75">
      <c r="B4332" s="921" t="s">
        <v>984</v>
      </c>
      <c r="C4332" s="921" t="s">
        <v>985</v>
      </c>
      <c r="D4332" s="922" t="s">
        <v>986</v>
      </c>
      <c r="E4332" s="936">
        <v>1</v>
      </c>
      <c r="F4332" s="947">
        <v>43647</v>
      </c>
      <c r="G4332" s="923">
        <v>456.60349305277197</v>
      </c>
      <c r="H4332" s="929">
        <v>8.3333333333333332E-3</v>
      </c>
      <c r="I4332" s="929">
        <v>0.4</v>
      </c>
      <c r="J4332" s="923">
        <v>273.96209583166319</v>
      </c>
      <c r="K4332" s="922">
        <v>1</v>
      </c>
      <c r="L4332" s="923">
        <v>273.96209583166319</v>
      </c>
      <c r="M4332" s="923">
        <f t="shared" si="67"/>
        <v>45.660349305277201</v>
      </c>
    </row>
    <row r="4333" spans="2:13" ht="75">
      <c r="B4333" s="921" t="s">
        <v>984</v>
      </c>
      <c r="C4333" s="921" t="s">
        <v>985</v>
      </c>
      <c r="D4333" s="922" t="s">
        <v>986</v>
      </c>
      <c r="E4333" s="936">
        <v>1</v>
      </c>
      <c r="F4333" s="947">
        <v>43647</v>
      </c>
      <c r="G4333" s="923">
        <v>456.60349305277197</v>
      </c>
      <c r="H4333" s="929">
        <v>8.3333333333333332E-3</v>
      </c>
      <c r="I4333" s="929">
        <v>0.4</v>
      </c>
      <c r="J4333" s="923">
        <v>273.96209583166319</v>
      </c>
      <c r="K4333" s="922">
        <v>1</v>
      </c>
      <c r="L4333" s="923">
        <v>273.96209583166319</v>
      </c>
      <c r="M4333" s="923">
        <f t="shared" si="67"/>
        <v>45.660349305277201</v>
      </c>
    </row>
    <row r="4334" spans="2:13" ht="75">
      <c r="B4334" s="921" t="s">
        <v>987</v>
      </c>
      <c r="C4334" s="921" t="s">
        <v>985</v>
      </c>
      <c r="D4334" s="922" t="s">
        <v>986</v>
      </c>
      <c r="E4334" s="936">
        <v>1</v>
      </c>
      <c r="F4334" s="947">
        <v>43647</v>
      </c>
      <c r="G4334" s="923">
        <v>1485.0961212969503</v>
      </c>
      <c r="H4334" s="929">
        <v>8.3333333333333332E-3</v>
      </c>
      <c r="I4334" s="929">
        <v>0.4</v>
      </c>
      <c r="J4334" s="923">
        <v>891.05767277817017</v>
      </c>
      <c r="K4334" s="922">
        <v>1</v>
      </c>
      <c r="L4334" s="923">
        <v>891.05767277817017</v>
      </c>
      <c r="M4334" s="923">
        <f t="shared" si="67"/>
        <v>148.50961212969503</v>
      </c>
    </row>
    <row r="4335" spans="2:13" ht="75">
      <c r="B4335" s="921" t="s">
        <v>988</v>
      </c>
      <c r="C4335" s="921" t="s">
        <v>985</v>
      </c>
      <c r="D4335" s="922" t="s">
        <v>986</v>
      </c>
      <c r="E4335" s="936">
        <v>1</v>
      </c>
      <c r="F4335" s="947">
        <v>43647</v>
      </c>
      <c r="G4335" s="923">
        <v>399.82438215834736</v>
      </c>
      <c r="H4335" s="929">
        <v>8.3333333333333332E-3</v>
      </c>
      <c r="I4335" s="929">
        <v>0.4</v>
      </c>
      <c r="J4335" s="923">
        <v>239.8946292950084</v>
      </c>
      <c r="K4335" s="922">
        <v>1</v>
      </c>
      <c r="L4335" s="923">
        <v>239.8946292950084</v>
      </c>
      <c r="M4335" s="923">
        <f t="shared" si="67"/>
        <v>39.98243821583474</v>
      </c>
    </row>
    <row r="4336" spans="2:13" ht="75">
      <c r="B4336" s="921" t="s">
        <v>988</v>
      </c>
      <c r="C4336" s="921" t="s">
        <v>985</v>
      </c>
      <c r="D4336" s="922" t="s">
        <v>986</v>
      </c>
      <c r="E4336" s="936">
        <v>1</v>
      </c>
      <c r="F4336" s="947">
        <v>43647</v>
      </c>
      <c r="G4336" s="923">
        <v>1359.4028993383808</v>
      </c>
      <c r="H4336" s="929">
        <v>8.3333333333333332E-3</v>
      </c>
      <c r="I4336" s="929">
        <v>0.4</v>
      </c>
      <c r="J4336" s="923">
        <v>815.64173960302844</v>
      </c>
      <c r="K4336" s="922">
        <v>1</v>
      </c>
      <c r="L4336" s="923">
        <v>815.64173960302844</v>
      </c>
      <c r="M4336" s="923">
        <f t="shared" si="67"/>
        <v>135.9402899338381</v>
      </c>
    </row>
    <row r="4337" spans="2:13" ht="75">
      <c r="B4337" s="921" t="s">
        <v>988</v>
      </c>
      <c r="C4337" s="921" t="s">
        <v>985</v>
      </c>
      <c r="D4337" s="922" t="s">
        <v>986</v>
      </c>
      <c r="E4337" s="936">
        <v>1</v>
      </c>
      <c r="F4337" s="947">
        <v>43647</v>
      </c>
      <c r="G4337" s="923">
        <v>5757.4711030802018</v>
      </c>
      <c r="H4337" s="929">
        <v>8.3333333333333332E-3</v>
      </c>
      <c r="I4337" s="929">
        <v>0.4</v>
      </c>
      <c r="J4337" s="923">
        <v>3454.4826618481211</v>
      </c>
      <c r="K4337" s="922">
        <v>1</v>
      </c>
      <c r="L4337" s="923">
        <v>3454.4826618481211</v>
      </c>
      <c r="M4337" s="923">
        <f t="shared" si="67"/>
        <v>575.74711030802018</v>
      </c>
    </row>
    <row r="4338" spans="2:13" ht="75">
      <c r="B4338" s="921" t="s">
        <v>988</v>
      </c>
      <c r="C4338" s="921" t="s">
        <v>985</v>
      </c>
      <c r="D4338" s="922" t="s">
        <v>986</v>
      </c>
      <c r="E4338" s="936">
        <v>1</v>
      </c>
      <c r="F4338" s="947">
        <v>43647</v>
      </c>
      <c r="G4338" s="923">
        <v>1279.4380229067115</v>
      </c>
      <c r="H4338" s="929">
        <v>8.3333333333333332E-3</v>
      </c>
      <c r="I4338" s="929">
        <v>0.4</v>
      </c>
      <c r="J4338" s="923">
        <v>767.66281374402683</v>
      </c>
      <c r="K4338" s="922">
        <v>1</v>
      </c>
      <c r="L4338" s="923">
        <v>767.66281374402683</v>
      </c>
      <c r="M4338" s="923">
        <f t="shared" si="67"/>
        <v>127.94380229067116</v>
      </c>
    </row>
    <row r="4339" spans="2:13" ht="75">
      <c r="B4339" s="921" t="s">
        <v>988</v>
      </c>
      <c r="C4339" s="921" t="s">
        <v>985</v>
      </c>
      <c r="D4339" s="922" t="s">
        <v>986</v>
      </c>
      <c r="E4339" s="936">
        <v>1</v>
      </c>
      <c r="F4339" s="947">
        <v>43647</v>
      </c>
      <c r="G4339" s="923">
        <v>1679.2624050650588</v>
      </c>
      <c r="H4339" s="929">
        <v>8.3333333333333332E-3</v>
      </c>
      <c r="I4339" s="929">
        <v>0.4</v>
      </c>
      <c r="J4339" s="923">
        <v>1007.5574430390352</v>
      </c>
      <c r="K4339" s="922">
        <v>1</v>
      </c>
      <c r="L4339" s="923">
        <v>1007.5574430390352</v>
      </c>
      <c r="M4339" s="923">
        <f t="shared" si="67"/>
        <v>167.92624050650591</v>
      </c>
    </row>
    <row r="4340" spans="2:13" ht="75">
      <c r="B4340" s="921" t="s">
        <v>988</v>
      </c>
      <c r="C4340" s="921" t="s">
        <v>985</v>
      </c>
      <c r="D4340" s="922" t="s">
        <v>986</v>
      </c>
      <c r="E4340" s="936">
        <v>1</v>
      </c>
      <c r="F4340" s="947">
        <v>43647</v>
      </c>
      <c r="G4340" s="923">
        <v>2398.9462929500842</v>
      </c>
      <c r="H4340" s="929">
        <v>8.3333333333333332E-3</v>
      </c>
      <c r="I4340" s="929">
        <v>0.4</v>
      </c>
      <c r="J4340" s="923">
        <v>1439.3677757700505</v>
      </c>
      <c r="K4340" s="922">
        <v>1</v>
      </c>
      <c r="L4340" s="923">
        <v>1439.3677757700505</v>
      </c>
      <c r="M4340" s="923">
        <f t="shared" si="67"/>
        <v>239.89462929500843</v>
      </c>
    </row>
    <row r="4341" spans="2:13" ht="75">
      <c r="B4341" s="921" t="s">
        <v>988</v>
      </c>
      <c r="C4341" s="921" t="s">
        <v>985</v>
      </c>
      <c r="D4341" s="922" t="s">
        <v>986</v>
      </c>
      <c r="E4341" s="936">
        <v>1</v>
      </c>
      <c r="F4341" s="947">
        <v>43647</v>
      </c>
      <c r="G4341" s="923">
        <v>3838.3140687201344</v>
      </c>
      <c r="H4341" s="929">
        <v>8.3333333333333332E-3</v>
      </c>
      <c r="I4341" s="929">
        <v>0.4</v>
      </c>
      <c r="J4341" s="923">
        <v>2302.9884412320807</v>
      </c>
      <c r="K4341" s="922">
        <v>1</v>
      </c>
      <c r="L4341" s="923">
        <v>2302.9884412320807</v>
      </c>
      <c r="M4341" s="923">
        <f t="shared" si="67"/>
        <v>383.83140687201347</v>
      </c>
    </row>
    <row r="4342" spans="2:13" ht="75">
      <c r="B4342" s="921" t="s">
        <v>988</v>
      </c>
      <c r="C4342" s="921" t="s">
        <v>985</v>
      </c>
      <c r="D4342" s="922" t="s">
        <v>986</v>
      </c>
      <c r="E4342" s="936">
        <v>1</v>
      </c>
      <c r="F4342" s="947">
        <v>43647</v>
      </c>
      <c r="G4342" s="923">
        <v>2558.8760458134229</v>
      </c>
      <c r="H4342" s="929">
        <v>8.3333333333333332E-3</v>
      </c>
      <c r="I4342" s="929">
        <v>0.4</v>
      </c>
      <c r="J4342" s="923">
        <v>1535.3256274880537</v>
      </c>
      <c r="K4342" s="922">
        <v>1</v>
      </c>
      <c r="L4342" s="923">
        <v>1535.3256274880537</v>
      </c>
      <c r="M4342" s="923">
        <f t="shared" si="67"/>
        <v>255.88760458134232</v>
      </c>
    </row>
    <row r="4343" spans="2:13" ht="75">
      <c r="B4343" s="921" t="s">
        <v>988</v>
      </c>
      <c r="C4343" s="921" t="s">
        <v>985</v>
      </c>
      <c r="D4343" s="922" t="s">
        <v>986</v>
      </c>
      <c r="E4343" s="936">
        <v>1</v>
      </c>
      <c r="F4343" s="947">
        <v>43647</v>
      </c>
      <c r="G4343" s="923">
        <v>79.964876431669467</v>
      </c>
      <c r="H4343" s="929">
        <v>8.3333333333333332E-3</v>
      </c>
      <c r="I4343" s="929">
        <v>0.4</v>
      </c>
      <c r="J4343" s="923">
        <v>47.978925859001677</v>
      </c>
      <c r="K4343" s="922">
        <v>1</v>
      </c>
      <c r="L4343" s="923">
        <v>47.978925859001677</v>
      </c>
      <c r="M4343" s="923">
        <f t="shared" si="67"/>
        <v>7.9964876431669474</v>
      </c>
    </row>
    <row r="4344" spans="2:13" ht="75">
      <c r="B4344" s="921" t="s">
        <v>987</v>
      </c>
      <c r="C4344" s="921" t="s">
        <v>985</v>
      </c>
      <c r="D4344" s="922" t="s">
        <v>986</v>
      </c>
      <c r="E4344" s="936">
        <v>1</v>
      </c>
      <c r="F4344" s="947">
        <v>43647</v>
      </c>
      <c r="G4344" s="923">
        <v>1485.0961212969503</v>
      </c>
      <c r="H4344" s="929">
        <v>8.3333333333333332E-3</v>
      </c>
      <c r="I4344" s="929">
        <v>0.4</v>
      </c>
      <c r="J4344" s="923">
        <v>891.05767277817017</v>
      </c>
      <c r="K4344" s="922">
        <v>1</v>
      </c>
      <c r="L4344" s="923">
        <v>891.05767277817017</v>
      </c>
      <c r="M4344" s="923">
        <f t="shared" si="67"/>
        <v>148.50961212969503</v>
      </c>
    </row>
    <row r="4345" spans="2:13" ht="75">
      <c r="B4345" s="921" t="s">
        <v>988</v>
      </c>
      <c r="C4345" s="921" t="s">
        <v>985</v>
      </c>
      <c r="D4345" s="922" t="s">
        <v>986</v>
      </c>
      <c r="E4345" s="936">
        <v>1</v>
      </c>
      <c r="F4345" s="947">
        <v>43647</v>
      </c>
      <c r="G4345" s="923">
        <v>79.964876431669467</v>
      </c>
      <c r="H4345" s="929">
        <v>8.3333333333333332E-3</v>
      </c>
      <c r="I4345" s="929">
        <v>0.4</v>
      </c>
      <c r="J4345" s="923">
        <v>47.978925859001677</v>
      </c>
      <c r="K4345" s="922">
        <v>1</v>
      </c>
      <c r="L4345" s="923">
        <v>47.978925859001677</v>
      </c>
      <c r="M4345" s="923">
        <f t="shared" si="67"/>
        <v>7.9964876431669474</v>
      </c>
    </row>
    <row r="4346" spans="2:13" ht="75">
      <c r="B4346" s="921" t="s">
        <v>988</v>
      </c>
      <c r="C4346" s="921" t="s">
        <v>985</v>
      </c>
      <c r="D4346" s="922" t="s">
        <v>986</v>
      </c>
      <c r="E4346" s="936">
        <v>1</v>
      </c>
      <c r="F4346" s="947">
        <v>43647</v>
      </c>
      <c r="G4346" s="923">
        <v>399.82438215834736</v>
      </c>
      <c r="H4346" s="929">
        <v>8.3333333333333332E-3</v>
      </c>
      <c r="I4346" s="929">
        <v>0.4</v>
      </c>
      <c r="J4346" s="923">
        <v>239.8946292950084</v>
      </c>
      <c r="K4346" s="922">
        <v>1</v>
      </c>
      <c r="L4346" s="923">
        <v>239.8946292950084</v>
      </c>
      <c r="M4346" s="923">
        <f t="shared" si="67"/>
        <v>39.98243821583474</v>
      </c>
    </row>
    <row r="4347" spans="2:13" ht="75">
      <c r="B4347" s="921" t="s">
        <v>988</v>
      </c>
      <c r="C4347" s="921" t="s">
        <v>985</v>
      </c>
      <c r="D4347" s="922" t="s">
        <v>986</v>
      </c>
      <c r="E4347" s="936">
        <v>1</v>
      </c>
      <c r="F4347" s="947">
        <v>43647</v>
      </c>
      <c r="G4347" s="923">
        <v>319.85950572667787</v>
      </c>
      <c r="H4347" s="929">
        <v>8.3333333333333332E-3</v>
      </c>
      <c r="I4347" s="929">
        <v>0.4</v>
      </c>
      <c r="J4347" s="923">
        <v>191.91570343600671</v>
      </c>
      <c r="K4347" s="922">
        <v>1</v>
      </c>
      <c r="L4347" s="923">
        <v>191.91570343600671</v>
      </c>
      <c r="M4347" s="923">
        <f t="shared" si="67"/>
        <v>31.98595057266779</v>
      </c>
    </row>
    <row r="4348" spans="2:13" ht="75">
      <c r="B4348" s="921" t="s">
        <v>988</v>
      </c>
      <c r="C4348" s="921" t="s">
        <v>985</v>
      </c>
      <c r="D4348" s="922" t="s">
        <v>986</v>
      </c>
      <c r="E4348" s="936">
        <v>1</v>
      </c>
      <c r="F4348" s="947">
        <v>43647</v>
      </c>
      <c r="G4348" s="923">
        <v>79.964876431669467</v>
      </c>
      <c r="H4348" s="929">
        <v>8.3333333333333332E-3</v>
      </c>
      <c r="I4348" s="929">
        <v>0.4</v>
      </c>
      <c r="J4348" s="923">
        <v>47.978925859001677</v>
      </c>
      <c r="K4348" s="922">
        <v>1</v>
      </c>
      <c r="L4348" s="923">
        <v>47.978925859001677</v>
      </c>
      <c r="M4348" s="923">
        <f t="shared" si="67"/>
        <v>7.9964876431669474</v>
      </c>
    </row>
    <row r="4349" spans="2:13" ht="75">
      <c r="B4349" s="921" t="s">
        <v>988</v>
      </c>
      <c r="C4349" s="921" t="s">
        <v>985</v>
      </c>
      <c r="D4349" s="922" t="s">
        <v>986</v>
      </c>
      <c r="E4349" s="936">
        <v>1</v>
      </c>
      <c r="F4349" s="947">
        <v>43647</v>
      </c>
      <c r="G4349" s="923">
        <v>239.8946292950084</v>
      </c>
      <c r="H4349" s="929">
        <v>8.3333333333333332E-3</v>
      </c>
      <c r="I4349" s="929">
        <v>0.4</v>
      </c>
      <c r="J4349" s="923">
        <v>143.93677757700505</v>
      </c>
      <c r="K4349" s="922">
        <v>1</v>
      </c>
      <c r="L4349" s="923">
        <v>143.93677757700505</v>
      </c>
      <c r="M4349" s="923">
        <f t="shared" si="67"/>
        <v>23.989462929500842</v>
      </c>
    </row>
    <row r="4350" spans="2:13" ht="75">
      <c r="B4350" s="921" t="s">
        <v>988</v>
      </c>
      <c r="C4350" s="921" t="s">
        <v>985</v>
      </c>
      <c r="D4350" s="922" t="s">
        <v>986</v>
      </c>
      <c r="E4350" s="936">
        <v>1</v>
      </c>
      <c r="F4350" s="947">
        <v>43647</v>
      </c>
      <c r="G4350" s="923">
        <v>79.964876431669467</v>
      </c>
      <c r="H4350" s="929">
        <v>8.3333333333333332E-3</v>
      </c>
      <c r="I4350" s="929">
        <v>0.4</v>
      </c>
      <c r="J4350" s="923">
        <v>47.978925859001677</v>
      </c>
      <c r="K4350" s="922">
        <v>1</v>
      </c>
      <c r="L4350" s="923">
        <v>47.978925859001677</v>
      </c>
      <c r="M4350" s="923">
        <f t="shared" si="67"/>
        <v>7.9964876431669474</v>
      </c>
    </row>
    <row r="4351" spans="2:13" ht="75">
      <c r="B4351" s="921" t="s">
        <v>988</v>
      </c>
      <c r="C4351" s="921" t="s">
        <v>985</v>
      </c>
      <c r="D4351" s="922" t="s">
        <v>986</v>
      </c>
      <c r="E4351" s="936">
        <v>1</v>
      </c>
      <c r="F4351" s="947">
        <v>43647</v>
      </c>
      <c r="G4351" s="923">
        <v>719.68388788502523</v>
      </c>
      <c r="H4351" s="929">
        <v>8.3333333333333332E-3</v>
      </c>
      <c r="I4351" s="929">
        <v>0.4</v>
      </c>
      <c r="J4351" s="923">
        <v>431.81033273101514</v>
      </c>
      <c r="K4351" s="922">
        <v>1</v>
      </c>
      <c r="L4351" s="923">
        <v>431.81033273101514</v>
      </c>
      <c r="M4351" s="923">
        <f t="shared" si="67"/>
        <v>71.968388788502523</v>
      </c>
    </row>
    <row r="4352" spans="2:13" ht="75">
      <c r="B4352" s="921" t="s">
        <v>987</v>
      </c>
      <c r="C4352" s="921" t="s">
        <v>985</v>
      </c>
      <c r="D4352" s="922" t="s">
        <v>986</v>
      </c>
      <c r="E4352" s="936">
        <v>1</v>
      </c>
      <c r="F4352" s="947">
        <v>43647</v>
      </c>
      <c r="G4352" s="923">
        <v>1485.0961212969503</v>
      </c>
      <c r="H4352" s="929">
        <v>8.3333333333333332E-3</v>
      </c>
      <c r="I4352" s="929">
        <v>0.4</v>
      </c>
      <c r="J4352" s="923">
        <v>891.05767277817017</v>
      </c>
      <c r="K4352" s="922">
        <v>1</v>
      </c>
      <c r="L4352" s="923">
        <v>891.05767277817017</v>
      </c>
      <c r="M4352" s="923">
        <f t="shared" si="67"/>
        <v>148.50961212969503</v>
      </c>
    </row>
    <row r="4353" spans="2:13" ht="75">
      <c r="B4353" s="921" t="s">
        <v>988</v>
      </c>
      <c r="C4353" s="921" t="s">
        <v>985</v>
      </c>
      <c r="D4353" s="922" t="s">
        <v>986</v>
      </c>
      <c r="E4353" s="936">
        <v>1</v>
      </c>
      <c r="F4353" s="947">
        <v>43647</v>
      </c>
      <c r="G4353" s="923">
        <v>2239.016540086745</v>
      </c>
      <c r="H4353" s="929">
        <v>8.3333333333333332E-3</v>
      </c>
      <c r="I4353" s="929">
        <v>0.4</v>
      </c>
      <c r="J4353" s="923">
        <v>1343.4099240520468</v>
      </c>
      <c r="K4353" s="922">
        <v>1</v>
      </c>
      <c r="L4353" s="923">
        <v>1343.4099240520468</v>
      </c>
      <c r="M4353" s="923">
        <f t="shared" si="67"/>
        <v>223.90165400867451</v>
      </c>
    </row>
    <row r="4354" spans="2:13" ht="75">
      <c r="B4354" s="921" t="s">
        <v>988</v>
      </c>
      <c r="C4354" s="921" t="s">
        <v>985</v>
      </c>
      <c r="D4354" s="922" t="s">
        <v>986</v>
      </c>
      <c r="E4354" s="936">
        <v>1</v>
      </c>
      <c r="F4354" s="947">
        <v>43647</v>
      </c>
      <c r="G4354" s="923">
        <v>1439.3677757700505</v>
      </c>
      <c r="H4354" s="929">
        <v>8.3333333333333332E-3</v>
      </c>
      <c r="I4354" s="929">
        <v>0.4</v>
      </c>
      <c r="J4354" s="923">
        <v>863.62066546203027</v>
      </c>
      <c r="K4354" s="922">
        <v>1</v>
      </c>
      <c r="L4354" s="923">
        <v>863.62066546203027</v>
      </c>
      <c r="M4354" s="923">
        <f t="shared" si="67"/>
        <v>143.93677757700505</v>
      </c>
    </row>
    <row r="4355" spans="2:13" ht="75">
      <c r="B4355" s="921" t="s">
        <v>988</v>
      </c>
      <c r="C4355" s="921" t="s">
        <v>985</v>
      </c>
      <c r="D4355" s="922" t="s">
        <v>986</v>
      </c>
      <c r="E4355" s="936">
        <v>1</v>
      </c>
      <c r="F4355" s="947">
        <v>43647</v>
      </c>
      <c r="G4355" s="923">
        <v>9675.7500482320047</v>
      </c>
      <c r="H4355" s="929">
        <v>8.3333333333333332E-3</v>
      </c>
      <c r="I4355" s="929">
        <v>0.4</v>
      </c>
      <c r="J4355" s="923">
        <v>5805.4500289392026</v>
      </c>
      <c r="K4355" s="922">
        <v>1</v>
      </c>
      <c r="L4355" s="923">
        <v>5805.4500289392026</v>
      </c>
      <c r="M4355" s="923">
        <f t="shared" si="67"/>
        <v>967.57500482320052</v>
      </c>
    </row>
    <row r="4356" spans="2:13" ht="75">
      <c r="B4356" s="921" t="s">
        <v>988</v>
      </c>
      <c r="C4356" s="921" t="s">
        <v>985</v>
      </c>
      <c r="D4356" s="922" t="s">
        <v>986</v>
      </c>
      <c r="E4356" s="936">
        <v>1</v>
      </c>
      <c r="F4356" s="947">
        <v>43647</v>
      </c>
      <c r="G4356" s="923">
        <v>3598.4194394251258</v>
      </c>
      <c r="H4356" s="929">
        <v>8.3333333333333332E-3</v>
      </c>
      <c r="I4356" s="929">
        <v>0.4</v>
      </c>
      <c r="J4356" s="923">
        <v>2159.0516636550756</v>
      </c>
      <c r="K4356" s="922">
        <v>1</v>
      </c>
      <c r="L4356" s="923">
        <v>2159.0516636550756</v>
      </c>
      <c r="M4356" s="923">
        <f t="shared" si="67"/>
        <v>359.84194394251261</v>
      </c>
    </row>
    <row r="4357" spans="2:13" ht="75">
      <c r="B4357" s="921" t="s">
        <v>988</v>
      </c>
      <c r="C4357" s="921" t="s">
        <v>985</v>
      </c>
      <c r="D4357" s="922" t="s">
        <v>986</v>
      </c>
      <c r="E4357" s="936">
        <v>1</v>
      </c>
      <c r="F4357" s="947">
        <v>43647</v>
      </c>
      <c r="G4357" s="923">
        <v>2398.9462929500842</v>
      </c>
      <c r="H4357" s="929">
        <v>8.3333333333333332E-3</v>
      </c>
      <c r="I4357" s="929">
        <v>0.4</v>
      </c>
      <c r="J4357" s="923">
        <v>1439.3677757700505</v>
      </c>
      <c r="K4357" s="922">
        <v>1</v>
      </c>
      <c r="L4357" s="923">
        <v>1439.3677757700505</v>
      </c>
      <c r="M4357" s="923">
        <f t="shared" si="67"/>
        <v>239.89462929500843</v>
      </c>
    </row>
    <row r="4358" spans="2:13" ht="75">
      <c r="B4358" s="921" t="s">
        <v>988</v>
      </c>
      <c r="C4358" s="921" t="s">
        <v>985</v>
      </c>
      <c r="D4358" s="922" t="s">
        <v>986</v>
      </c>
      <c r="E4358" s="936">
        <v>1</v>
      </c>
      <c r="F4358" s="947">
        <v>43647</v>
      </c>
      <c r="G4358" s="923">
        <v>2398.9462929500842</v>
      </c>
      <c r="H4358" s="929">
        <v>8.3333333333333332E-3</v>
      </c>
      <c r="I4358" s="929">
        <v>0.4</v>
      </c>
      <c r="J4358" s="923">
        <v>1439.3677757700505</v>
      </c>
      <c r="K4358" s="922">
        <v>1</v>
      </c>
      <c r="L4358" s="923">
        <v>1439.3677757700505</v>
      </c>
      <c r="M4358" s="923">
        <f t="shared" si="67"/>
        <v>239.89462929500843</v>
      </c>
    </row>
    <row r="4359" spans="2:13" ht="75">
      <c r="B4359" s="921" t="s">
        <v>988</v>
      </c>
      <c r="C4359" s="921" t="s">
        <v>985</v>
      </c>
      <c r="D4359" s="922" t="s">
        <v>986</v>
      </c>
      <c r="E4359" s="936">
        <v>1</v>
      </c>
      <c r="F4359" s="947">
        <v>43647</v>
      </c>
      <c r="G4359" s="923">
        <v>4717.9277094684985</v>
      </c>
      <c r="H4359" s="929">
        <v>8.3333333333333332E-3</v>
      </c>
      <c r="I4359" s="929">
        <v>0.4</v>
      </c>
      <c r="J4359" s="923">
        <v>2830.7566256810987</v>
      </c>
      <c r="K4359" s="922">
        <v>1</v>
      </c>
      <c r="L4359" s="923">
        <v>2830.7566256810987</v>
      </c>
      <c r="M4359" s="923">
        <f t="shared" si="67"/>
        <v>471.79277094684988</v>
      </c>
    </row>
    <row r="4360" spans="2:13" ht="75">
      <c r="B4360" s="921" t="s">
        <v>988</v>
      </c>
      <c r="C4360" s="921" t="s">
        <v>985</v>
      </c>
      <c r="D4360" s="922" t="s">
        <v>986</v>
      </c>
      <c r="E4360" s="936">
        <v>1</v>
      </c>
      <c r="F4360" s="947">
        <v>43647</v>
      </c>
      <c r="G4360" s="923">
        <v>5277.6818444901846</v>
      </c>
      <c r="H4360" s="929">
        <v>8.3333333333333332E-3</v>
      </c>
      <c r="I4360" s="929">
        <v>0.4</v>
      </c>
      <c r="J4360" s="923">
        <v>3166.6091066941108</v>
      </c>
      <c r="K4360" s="922">
        <v>1</v>
      </c>
      <c r="L4360" s="923">
        <v>3166.6091066941108</v>
      </c>
      <c r="M4360" s="923">
        <f t="shared" si="67"/>
        <v>527.76818444901846</v>
      </c>
    </row>
    <row r="4361" spans="2:13" ht="75">
      <c r="B4361" s="921" t="s">
        <v>987</v>
      </c>
      <c r="C4361" s="921" t="s">
        <v>985</v>
      </c>
      <c r="D4361" s="922" t="s">
        <v>986</v>
      </c>
      <c r="E4361" s="936">
        <v>1</v>
      </c>
      <c r="F4361" s="947">
        <v>43647</v>
      </c>
      <c r="G4361" s="923">
        <v>1485.0961212969503</v>
      </c>
      <c r="H4361" s="929">
        <v>8.3333333333333332E-3</v>
      </c>
      <c r="I4361" s="929">
        <v>0.4</v>
      </c>
      <c r="J4361" s="923">
        <v>891.05767277817017</v>
      </c>
      <c r="K4361" s="922">
        <v>1</v>
      </c>
      <c r="L4361" s="923">
        <v>891.05767277817017</v>
      </c>
      <c r="M4361" s="923">
        <f t="shared" si="67"/>
        <v>148.50961212969503</v>
      </c>
    </row>
    <row r="4362" spans="2:13" ht="75">
      <c r="B4362" s="921" t="s">
        <v>988</v>
      </c>
      <c r="C4362" s="921" t="s">
        <v>985</v>
      </c>
      <c r="D4362" s="922" t="s">
        <v>986</v>
      </c>
      <c r="E4362" s="936">
        <v>1</v>
      </c>
      <c r="F4362" s="947">
        <v>43647</v>
      </c>
      <c r="G4362" s="923">
        <v>79.964876431669467</v>
      </c>
      <c r="H4362" s="929">
        <v>8.3333333333333332E-3</v>
      </c>
      <c r="I4362" s="929">
        <v>0.4</v>
      </c>
      <c r="J4362" s="923">
        <v>47.978925859001677</v>
      </c>
      <c r="K4362" s="922">
        <v>1</v>
      </c>
      <c r="L4362" s="923">
        <v>47.978925859001677</v>
      </c>
      <c r="M4362" s="923">
        <f t="shared" si="67"/>
        <v>7.9964876431669474</v>
      </c>
    </row>
    <row r="4363" spans="2:13" ht="75">
      <c r="B4363" s="921" t="s">
        <v>988</v>
      </c>
      <c r="C4363" s="921" t="s">
        <v>985</v>
      </c>
      <c r="D4363" s="922" t="s">
        <v>986</v>
      </c>
      <c r="E4363" s="936">
        <v>1</v>
      </c>
      <c r="F4363" s="947">
        <v>43647</v>
      </c>
      <c r="G4363" s="923">
        <v>79.964876431669467</v>
      </c>
      <c r="H4363" s="929">
        <v>8.3333333333333332E-3</v>
      </c>
      <c r="I4363" s="929">
        <v>0.4</v>
      </c>
      <c r="J4363" s="923">
        <v>47.978925859001677</v>
      </c>
      <c r="K4363" s="922">
        <v>1</v>
      </c>
      <c r="L4363" s="923">
        <v>47.978925859001677</v>
      </c>
      <c r="M4363" s="923">
        <f t="shared" ref="M4363:M4426" si="68">IF(L4363=0,"",IF(I4363=100%,0,(H4363*12)*(G4363*E4363*K4363)))</f>
        <v>7.9964876431669474</v>
      </c>
    </row>
    <row r="4364" spans="2:13" ht="75">
      <c r="B4364" s="921" t="s">
        <v>987</v>
      </c>
      <c r="C4364" s="921" t="s">
        <v>985</v>
      </c>
      <c r="D4364" s="922" t="s">
        <v>986</v>
      </c>
      <c r="E4364" s="936">
        <v>1</v>
      </c>
      <c r="F4364" s="947">
        <v>43647</v>
      </c>
      <c r="G4364" s="923">
        <v>1485.0961212969503</v>
      </c>
      <c r="H4364" s="929">
        <v>8.3333333333333332E-3</v>
      </c>
      <c r="I4364" s="929">
        <v>0.4</v>
      </c>
      <c r="J4364" s="923">
        <v>891.05767277817017</v>
      </c>
      <c r="K4364" s="922">
        <v>1</v>
      </c>
      <c r="L4364" s="923">
        <v>891.05767277817017</v>
      </c>
      <c r="M4364" s="923">
        <f t="shared" si="68"/>
        <v>148.50961212969503</v>
      </c>
    </row>
    <row r="4365" spans="2:13" ht="75">
      <c r="B4365" s="921" t="s">
        <v>987</v>
      </c>
      <c r="C4365" s="921" t="s">
        <v>985</v>
      </c>
      <c r="D4365" s="922" t="s">
        <v>986</v>
      </c>
      <c r="E4365" s="936">
        <v>1</v>
      </c>
      <c r="F4365" s="947">
        <v>43647</v>
      </c>
      <c r="G4365" s="923">
        <v>1485.0961212969503</v>
      </c>
      <c r="H4365" s="929">
        <v>8.3333333333333332E-3</v>
      </c>
      <c r="I4365" s="929">
        <v>0.4</v>
      </c>
      <c r="J4365" s="923">
        <v>891.05767277817017</v>
      </c>
      <c r="K4365" s="922">
        <v>1</v>
      </c>
      <c r="L4365" s="923">
        <v>891.05767277817017</v>
      </c>
      <c r="M4365" s="923">
        <f t="shared" si="68"/>
        <v>148.50961212969503</v>
      </c>
    </row>
    <row r="4366" spans="2:13" ht="75">
      <c r="B4366" s="921" t="s">
        <v>987</v>
      </c>
      <c r="C4366" s="921" t="s">
        <v>985</v>
      </c>
      <c r="D4366" s="922" t="s">
        <v>986</v>
      </c>
      <c r="E4366" s="936">
        <v>1</v>
      </c>
      <c r="F4366" s="947">
        <v>43647</v>
      </c>
      <c r="G4366" s="923">
        <v>1485.0961212969503</v>
      </c>
      <c r="H4366" s="929">
        <v>8.3333333333333332E-3</v>
      </c>
      <c r="I4366" s="929">
        <v>0.4</v>
      </c>
      <c r="J4366" s="923">
        <v>891.05767277817017</v>
      </c>
      <c r="K4366" s="922">
        <v>1</v>
      </c>
      <c r="L4366" s="923">
        <v>891.05767277817017</v>
      </c>
      <c r="M4366" s="923">
        <f t="shared" si="68"/>
        <v>148.50961212969503</v>
      </c>
    </row>
    <row r="4367" spans="2:13" ht="75">
      <c r="B4367" s="921" t="s">
        <v>990</v>
      </c>
      <c r="C4367" s="921" t="s">
        <v>985</v>
      </c>
      <c r="D4367" s="922" t="s">
        <v>986</v>
      </c>
      <c r="E4367" s="936">
        <v>1</v>
      </c>
      <c r="F4367" s="947">
        <v>43647</v>
      </c>
      <c r="G4367" s="923">
        <v>4180.4727034651842</v>
      </c>
      <c r="H4367" s="929">
        <v>8.3333333333333332E-3</v>
      </c>
      <c r="I4367" s="929">
        <v>0.4</v>
      </c>
      <c r="J4367" s="923">
        <v>2508.2836220791105</v>
      </c>
      <c r="K4367" s="922">
        <v>1</v>
      </c>
      <c r="L4367" s="923">
        <v>2508.2836220791105</v>
      </c>
      <c r="M4367" s="923">
        <f t="shared" si="68"/>
        <v>418.04727034651842</v>
      </c>
    </row>
    <row r="4368" spans="2:13" ht="75">
      <c r="B4368" s="921" t="s">
        <v>988</v>
      </c>
      <c r="C4368" s="921" t="s">
        <v>985</v>
      </c>
      <c r="D4368" s="922" t="s">
        <v>986</v>
      </c>
      <c r="E4368" s="936">
        <v>1</v>
      </c>
      <c r="F4368" s="947">
        <v>43647</v>
      </c>
      <c r="G4368" s="923">
        <v>79.964876431669467</v>
      </c>
      <c r="H4368" s="929">
        <v>8.3333333333333332E-3</v>
      </c>
      <c r="I4368" s="929">
        <v>0.4</v>
      </c>
      <c r="J4368" s="923">
        <v>47.978925859001677</v>
      </c>
      <c r="K4368" s="922">
        <v>1</v>
      </c>
      <c r="L4368" s="923">
        <v>47.978925859001677</v>
      </c>
      <c r="M4368" s="923">
        <f t="shared" si="68"/>
        <v>7.9964876431669474</v>
      </c>
    </row>
    <row r="4369" spans="2:13" ht="75">
      <c r="B4369" s="921" t="s">
        <v>988</v>
      </c>
      <c r="C4369" s="921" t="s">
        <v>985</v>
      </c>
      <c r="D4369" s="922" t="s">
        <v>986</v>
      </c>
      <c r="E4369" s="936">
        <v>1</v>
      </c>
      <c r="F4369" s="947">
        <v>43647</v>
      </c>
      <c r="G4369" s="923">
        <v>159.92975286333893</v>
      </c>
      <c r="H4369" s="929">
        <v>8.3333333333333332E-3</v>
      </c>
      <c r="I4369" s="929">
        <v>0.4</v>
      </c>
      <c r="J4369" s="923">
        <v>95.957851718003354</v>
      </c>
      <c r="K4369" s="922">
        <v>1</v>
      </c>
      <c r="L4369" s="923">
        <v>95.957851718003354</v>
      </c>
      <c r="M4369" s="923">
        <f t="shared" si="68"/>
        <v>15.992975286333895</v>
      </c>
    </row>
    <row r="4370" spans="2:13" ht="75">
      <c r="B4370" s="921" t="s">
        <v>988</v>
      </c>
      <c r="C4370" s="921" t="s">
        <v>985</v>
      </c>
      <c r="D4370" s="922" t="s">
        <v>986</v>
      </c>
      <c r="E4370" s="936">
        <v>1</v>
      </c>
      <c r="F4370" s="947">
        <v>43647</v>
      </c>
      <c r="G4370" s="923">
        <v>159.92975286333893</v>
      </c>
      <c r="H4370" s="929">
        <v>8.3333333333333332E-3</v>
      </c>
      <c r="I4370" s="929">
        <v>0.4</v>
      </c>
      <c r="J4370" s="923">
        <v>95.957851718003354</v>
      </c>
      <c r="K4370" s="922">
        <v>1</v>
      </c>
      <c r="L4370" s="923">
        <v>95.957851718003354</v>
      </c>
      <c r="M4370" s="923">
        <f t="shared" si="68"/>
        <v>15.992975286333895</v>
      </c>
    </row>
    <row r="4371" spans="2:13" ht="75">
      <c r="B4371" s="921" t="s">
        <v>988</v>
      </c>
      <c r="C4371" s="921" t="s">
        <v>985</v>
      </c>
      <c r="D4371" s="922" t="s">
        <v>986</v>
      </c>
      <c r="E4371" s="936">
        <v>1</v>
      </c>
      <c r="F4371" s="947">
        <v>43647</v>
      </c>
      <c r="G4371" s="923">
        <v>159.92975286333893</v>
      </c>
      <c r="H4371" s="929">
        <v>8.3333333333333332E-3</v>
      </c>
      <c r="I4371" s="929">
        <v>0.4</v>
      </c>
      <c r="J4371" s="923">
        <v>95.957851718003354</v>
      </c>
      <c r="K4371" s="922">
        <v>1</v>
      </c>
      <c r="L4371" s="923">
        <v>95.957851718003354</v>
      </c>
      <c r="M4371" s="923">
        <f t="shared" si="68"/>
        <v>15.992975286333895</v>
      </c>
    </row>
    <row r="4372" spans="2:13" ht="75">
      <c r="B4372" s="921" t="s">
        <v>988</v>
      </c>
      <c r="C4372" s="921" t="s">
        <v>985</v>
      </c>
      <c r="D4372" s="922" t="s">
        <v>986</v>
      </c>
      <c r="E4372" s="936">
        <v>1</v>
      </c>
      <c r="F4372" s="947">
        <v>43647</v>
      </c>
      <c r="G4372" s="923">
        <v>239.8946292950084</v>
      </c>
      <c r="H4372" s="929">
        <v>8.3333333333333332E-3</v>
      </c>
      <c r="I4372" s="929">
        <v>0.4</v>
      </c>
      <c r="J4372" s="923">
        <v>143.93677757700505</v>
      </c>
      <c r="K4372" s="922">
        <v>1</v>
      </c>
      <c r="L4372" s="923">
        <v>143.93677757700505</v>
      </c>
      <c r="M4372" s="923">
        <f t="shared" si="68"/>
        <v>23.989462929500842</v>
      </c>
    </row>
    <row r="4373" spans="2:13" ht="75">
      <c r="B4373" s="921" t="s">
        <v>988</v>
      </c>
      <c r="C4373" s="921" t="s">
        <v>985</v>
      </c>
      <c r="D4373" s="922" t="s">
        <v>986</v>
      </c>
      <c r="E4373" s="936">
        <v>1</v>
      </c>
      <c r="F4373" s="947">
        <v>43647</v>
      </c>
      <c r="G4373" s="923">
        <v>399.82438215834736</v>
      </c>
      <c r="H4373" s="929">
        <v>8.3333333333333332E-3</v>
      </c>
      <c r="I4373" s="929">
        <v>0.4</v>
      </c>
      <c r="J4373" s="923">
        <v>239.8946292950084</v>
      </c>
      <c r="K4373" s="922">
        <v>1</v>
      </c>
      <c r="L4373" s="923">
        <v>239.8946292950084</v>
      </c>
      <c r="M4373" s="923">
        <f t="shared" si="68"/>
        <v>39.98243821583474</v>
      </c>
    </row>
    <row r="4374" spans="2:13" ht="75">
      <c r="B4374" s="921" t="s">
        <v>988</v>
      </c>
      <c r="C4374" s="921" t="s">
        <v>985</v>
      </c>
      <c r="D4374" s="922" t="s">
        <v>986</v>
      </c>
      <c r="E4374" s="936">
        <v>1</v>
      </c>
      <c r="F4374" s="947">
        <v>43647</v>
      </c>
      <c r="G4374" s="923">
        <v>559.75413502168624</v>
      </c>
      <c r="H4374" s="929">
        <v>8.3333333333333332E-3</v>
      </c>
      <c r="I4374" s="929">
        <v>0.4</v>
      </c>
      <c r="J4374" s="923">
        <v>335.8524810130117</v>
      </c>
      <c r="K4374" s="922">
        <v>1</v>
      </c>
      <c r="L4374" s="923">
        <v>335.8524810130117</v>
      </c>
      <c r="M4374" s="923">
        <f t="shared" si="68"/>
        <v>55.975413502168628</v>
      </c>
    </row>
    <row r="4375" spans="2:13" ht="75">
      <c r="B4375" s="921" t="s">
        <v>987</v>
      </c>
      <c r="C4375" s="921" t="s">
        <v>985</v>
      </c>
      <c r="D4375" s="922" t="s">
        <v>986</v>
      </c>
      <c r="E4375" s="936">
        <v>1</v>
      </c>
      <c r="F4375" s="947">
        <v>43647</v>
      </c>
      <c r="G4375" s="923">
        <v>13365.865091672553</v>
      </c>
      <c r="H4375" s="929">
        <v>8.3333333333333332E-3</v>
      </c>
      <c r="I4375" s="929">
        <v>0.4</v>
      </c>
      <c r="J4375" s="923">
        <v>8019.5190550035313</v>
      </c>
      <c r="K4375" s="922">
        <v>1</v>
      </c>
      <c r="L4375" s="923">
        <v>8019.5190550035313</v>
      </c>
      <c r="M4375" s="923">
        <f t="shared" si="68"/>
        <v>1336.5865091672554</v>
      </c>
    </row>
    <row r="4376" spans="2:13" ht="75">
      <c r="B4376" s="921" t="s">
        <v>987</v>
      </c>
      <c r="C4376" s="921" t="s">
        <v>985</v>
      </c>
      <c r="D4376" s="922" t="s">
        <v>986</v>
      </c>
      <c r="E4376" s="936">
        <v>1</v>
      </c>
      <c r="F4376" s="947">
        <v>43647</v>
      </c>
      <c r="G4376" s="923">
        <v>1485.0961212969503</v>
      </c>
      <c r="H4376" s="929">
        <v>8.3333333333333332E-3</v>
      </c>
      <c r="I4376" s="929">
        <v>0.4</v>
      </c>
      <c r="J4376" s="923">
        <v>891.05767277817017</v>
      </c>
      <c r="K4376" s="922">
        <v>1</v>
      </c>
      <c r="L4376" s="923">
        <v>891.05767277817017</v>
      </c>
      <c r="M4376" s="923">
        <f t="shared" si="68"/>
        <v>148.50961212969503</v>
      </c>
    </row>
    <row r="4377" spans="2:13" ht="75">
      <c r="B4377" s="921" t="s">
        <v>987</v>
      </c>
      <c r="C4377" s="921" t="s">
        <v>985</v>
      </c>
      <c r="D4377" s="922" t="s">
        <v>986</v>
      </c>
      <c r="E4377" s="936">
        <v>1</v>
      </c>
      <c r="F4377" s="947">
        <v>43647</v>
      </c>
      <c r="G4377" s="923">
        <v>1485.0961212969503</v>
      </c>
      <c r="H4377" s="929">
        <v>8.3333333333333332E-3</v>
      </c>
      <c r="I4377" s="929">
        <v>0.4</v>
      </c>
      <c r="J4377" s="923">
        <v>891.05767277817017</v>
      </c>
      <c r="K4377" s="922">
        <v>1</v>
      </c>
      <c r="L4377" s="923">
        <v>891.05767277817017</v>
      </c>
      <c r="M4377" s="923">
        <f t="shared" si="68"/>
        <v>148.50961212969503</v>
      </c>
    </row>
    <row r="4378" spans="2:13" ht="75">
      <c r="B4378" s="921" t="s">
        <v>987</v>
      </c>
      <c r="C4378" s="921" t="s">
        <v>985</v>
      </c>
      <c r="D4378" s="922" t="s">
        <v>986</v>
      </c>
      <c r="E4378" s="936">
        <v>1</v>
      </c>
      <c r="F4378" s="947">
        <v>43647</v>
      </c>
      <c r="G4378" s="923">
        <v>2970.1922425939006</v>
      </c>
      <c r="H4378" s="929">
        <v>8.3333333333333332E-3</v>
      </c>
      <c r="I4378" s="929">
        <v>0.4</v>
      </c>
      <c r="J4378" s="923">
        <v>1782.1153455563403</v>
      </c>
      <c r="K4378" s="922">
        <v>1</v>
      </c>
      <c r="L4378" s="923">
        <v>1782.1153455563403</v>
      </c>
      <c r="M4378" s="923">
        <f t="shared" si="68"/>
        <v>297.01922425939006</v>
      </c>
    </row>
    <row r="4379" spans="2:13" ht="75">
      <c r="B4379" s="921" t="s">
        <v>987</v>
      </c>
      <c r="C4379" s="921" t="s">
        <v>985</v>
      </c>
      <c r="D4379" s="922" t="s">
        <v>986</v>
      </c>
      <c r="E4379" s="936">
        <v>1</v>
      </c>
      <c r="F4379" s="947">
        <v>43647</v>
      </c>
      <c r="G4379" s="923">
        <v>16336.057334266454</v>
      </c>
      <c r="H4379" s="929">
        <v>8.3333333333333332E-3</v>
      </c>
      <c r="I4379" s="929">
        <v>0.4</v>
      </c>
      <c r="J4379" s="923">
        <v>9801.634400559873</v>
      </c>
      <c r="K4379" s="922">
        <v>1</v>
      </c>
      <c r="L4379" s="923">
        <v>9801.634400559873</v>
      </c>
      <c r="M4379" s="923">
        <f t="shared" si="68"/>
        <v>1633.6057334266454</v>
      </c>
    </row>
    <row r="4380" spans="2:13" ht="75">
      <c r="B4380" s="921" t="s">
        <v>987</v>
      </c>
      <c r="C4380" s="921" t="s">
        <v>985</v>
      </c>
      <c r="D4380" s="922" t="s">
        <v>986</v>
      </c>
      <c r="E4380" s="936">
        <v>1</v>
      </c>
      <c r="F4380" s="947">
        <v>43647</v>
      </c>
      <c r="G4380" s="923">
        <v>1485.0961212969503</v>
      </c>
      <c r="H4380" s="929">
        <v>8.3333333333333332E-3</v>
      </c>
      <c r="I4380" s="929">
        <v>0.4</v>
      </c>
      <c r="J4380" s="923">
        <v>891.05767277817017</v>
      </c>
      <c r="K4380" s="922">
        <v>1</v>
      </c>
      <c r="L4380" s="923">
        <v>891.05767277817017</v>
      </c>
      <c r="M4380" s="923">
        <f t="shared" si="68"/>
        <v>148.50961212969503</v>
      </c>
    </row>
    <row r="4381" spans="2:13" ht="75">
      <c r="B4381" s="921" t="s">
        <v>990</v>
      </c>
      <c r="C4381" s="921" t="s">
        <v>985</v>
      </c>
      <c r="D4381" s="922" t="s">
        <v>986</v>
      </c>
      <c r="E4381" s="936">
        <v>1</v>
      </c>
      <c r="F4381" s="947">
        <v>43647</v>
      </c>
      <c r="G4381" s="923">
        <v>4180.4727034651842</v>
      </c>
      <c r="H4381" s="929">
        <v>8.3333333333333332E-3</v>
      </c>
      <c r="I4381" s="929">
        <v>0.4</v>
      </c>
      <c r="J4381" s="923">
        <v>2508.2836220791105</v>
      </c>
      <c r="K4381" s="922">
        <v>1</v>
      </c>
      <c r="L4381" s="923">
        <v>2508.2836220791105</v>
      </c>
      <c r="M4381" s="923">
        <f t="shared" si="68"/>
        <v>418.04727034651842</v>
      </c>
    </row>
    <row r="4382" spans="2:13" ht="75">
      <c r="B4382" s="921" t="s">
        <v>990</v>
      </c>
      <c r="C4382" s="921" t="s">
        <v>985</v>
      </c>
      <c r="D4382" s="922" t="s">
        <v>986</v>
      </c>
      <c r="E4382" s="936">
        <v>1</v>
      </c>
      <c r="F4382" s="947">
        <v>43647</v>
      </c>
      <c r="G4382" s="923">
        <v>4180.4727034651842</v>
      </c>
      <c r="H4382" s="929">
        <v>8.3333333333333332E-3</v>
      </c>
      <c r="I4382" s="929">
        <v>0.4</v>
      </c>
      <c r="J4382" s="923">
        <v>2508.2836220791105</v>
      </c>
      <c r="K4382" s="922">
        <v>1</v>
      </c>
      <c r="L4382" s="923">
        <v>2508.2836220791105</v>
      </c>
      <c r="M4382" s="923">
        <f t="shared" si="68"/>
        <v>418.04727034651842</v>
      </c>
    </row>
    <row r="4383" spans="2:13" ht="75">
      <c r="B4383" s="921" t="s">
        <v>990</v>
      </c>
      <c r="C4383" s="921" t="s">
        <v>985</v>
      </c>
      <c r="D4383" s="922" t="s">
        <v>986</v>
      </c>
      <c r="E4383" s="936">
        <v>1</v>
      </c>
      <c r="F4383" s="947">
        <v>43647</v>
      </c>
      <c r="G4383" s="923">
        <v>4180.4727034651842</v>
      </c>
      <c r="H4383" s="929">
        <v>8.3333333333333332E-3</v>
      </c>
      <c r="I4383" s="929">
        <v>0.4</v>
      </c>
      <c r="J4383" s="923">
        <v>2508.2836220791105</v>
      </c>
      <c r="K4383" s="922">
        <v>1</v>
      </c>
      <c r="L4383" s="923">
        <v>2508.2836220791105</v>
      </c>
      <c r="M4383" s="923">
        <f t="shared" si="68"/>
        <v>418.04727034651842</v>
      </c>
    </row>
    <row r="4384" spans="2:13" ht="75">
      <c r="B4384" s="921" t="s">
        <v>990</v>
      </c>
      <c r="C4384" s="921" t="s">
        <v>985</v>
      </c>
      <c r="D4384" s="922" t="s">
        <v>986</v>
      </c>
      <c r="E4384" s="936">
        <v>1</v>
      </c>
      <c r="F4384" s="947">
        <v>43647</v>
      </c>
      <c r="G4384" s="923">
        <v>4180.4727034651842</v>
      </c>
      <c r="H4384" s="929">
        <v>8.3333333333333332E-3</v>
      </c>
      <c r="I4384" s="929">
        <v>0.4</v>
      </c>
      <c r="J4384" s="923">
        <v>2508.2836220791105</v>
      </c>
      <c r="K4384" s="922">
        <v>1</v>
      </c>
      <c r="L4384" s="923">
        <v>2508.2836220791105</v>
      </c>
      <c r="M4384" s="923">
        <f t="shared" si="68"/>
        <v>418.04727034651842</v>
      </c>
    </row>
    <row r="4385" spans="2:13" ht="75">
      <c r="B4385" s="921" t="s">
        <v>988</v>
      </c>
      <c r="C4385" s="921" t="s">
        <v>985</v>
      </c>
      <c r="D4385" s="922" t="s">
        <v>986</v>
      </c>
      <c r="E4385" s="936">
        <v>1</v>
      </c>
      <c r="F4385" s="947">
        <v>43647</v>
      </c>
      <c r="G4385" s="923">
        <v>2478.9111693817536</v>
      </c>
      <c r="H4385" s="929">
        <v>8.3333333333333332E-3</v>
      </c>
      <c r="I4385" s="929">
        <v>0.4</v>
      </c>
      <c r="J4385" s="923">
        <v>1487.3467016290519</v>
      </c>
      <c r="K4385" s="922">
        <v>1</v>
      </c>
      <c r="L4385" s="923">
        <v>1487.3467016290519</v>
      </c>
      <c r="M4385" s="923">
        <f t="shared" si="68"/>
        <v>247.89111693817537</v>
      </c>
    </row>
    <row r="4386" spans="2:13" ht="75">
      <c r="B4386" s="921" t="s">
        <v>988</v>
      </c>
      <c r="C4386" s="921" t="s">
        <v>985</v>
      </c>
      <c r="D4386" s="922" t="s">
        <v>986</v>
      </c>
      <c r="E4386" s="936">
        <v>1</v>
      </c>
      <c r="F4386" s="947">
        <v>43647</v>
      </c>
      <c r="G4386" s="923">
        <v>4318.1033273101511</v>
      </c>
      <c r="H4386" s="929">
        <v>8.3333333333333332E-3</v>
      </c>
      <c r="I4386" s="929">
        <v>0.4</v>
      </c>
      <c r="J4386" s="923">
        <v>2590.8619963860906</v>
      </c>
      <c r="K4386" s="922">
        <v>1</v>
      </c>
      <c r="L4386" s="923">
        <v>2590.8619963860906</v>
      </c>
      <c r="M4386" s="923">
        <f t="shared" si="68"/>
        <v>431.81033273101514</v>
      </c>
    </row>
    <row r="4387" spans="2:13" ht="75">
      <c r="B4387" s="921" t="s">
        <v>988</v>
      </c>
      <c r="C4387" s="921" t="s">
        <v>985</v>
      </c>
      <c r="D4387" s="922" t="s">
        <v>986</v>
      </c>
      <c r="E4387" s="936">
        <v>1</v>
      </c>
      <c r="F4387" s="947">
        <v>43647</v>
      </c>
      <c r="G4387" s="923">
        <v>13913.888499110488</v>
      </c>
      <c r="H4387" s="929">
        <v>8.3333333333333332E-3</v>
      </c>
      <c r="I4387" s="929">
        <v>0.4</v>
      </c>
      <c r="J4387" s="923">
        <v>8348.333099466292</v>
      </c>
      <c r="K4387" s="922">
        <v>1</v>
      </c>
      <c r="L4387" s="923">
        <v>8348.333099466292</v>
      </c>
      <c r="M4387" s="923">
        <f t="shared" si="68"/>
        <v>1391.388849911049</v>
      </c>
    </row>
    <row r="4388" spans="2:13" ht="75">
      <c r="B4388" s="921" t="s">
        <v>988</v>
      </c>
      <c r="C4388" s="921" t="s">
        <v>985</v>
      </c>
      <c r="D4388" s="922" t="s">
        <v>986</v>
      </c>
      <c r="E4388" s="936">
        <v>1</v>
      </c>
      <c r="F4388" s="947">
        <v>43647</v>
      </c>
      <c r="G4388" s="923">
        <v>11035.152947570386</v>
      </c>
      <c r="H4388" s="929">
        <v>8.3333333333333332E-3</v>
      </c>
      <c r="I4388" s="929">
        <v>0.4</v>
      </c>
      <c r="J4388" s="923">
        <v>6621.0917685422319</v>
      </c>
      <c r="K4388" s="922">
        <v>1</v>
      </c>
      <c r="L4388" s="923">
        <v>6621.0917685422319</v>
      </c>
      <c r="M4388" s="923">
        <f t="shared" si="68"/>
        <v>1103.5152947570386</v>
      </c>
    </row>
    <row r="4389" spans="2:13" ht="75">
      <c r="B4389" s="921" t="s">
        <v>988</v>
      </c>
      <c r="C4389" s="921" t="s">
        <v>985</v>
      </c>
      <c r="D4389" s="922" t="s">
        <v>986</v>
      </c>
      <c r="E4389" s="936">
        <v>1</v>
      </c>
      <c r="F4389" s="947">
        <v>43647</v>
      </c>
      <c r="G4389" s="923">
        <v>7916.5227667352774</v>
      </c>
      <c r="H4389" s="929">
        <v>8.3333333333333332E-3</v>
      </c>
      <c r="I4389" s="929">
        <v>0.4</v>
      </c>
      <c r="J4389" s="923">
        <v>4749.9136600411657</v>
      </c>
      <c r="K4389" s="922">
        <v>1</v>
      </c>
      <c r="L4389" s="923">
        <v>4749.9136600411657</v>
      </c>
      <c r="M4389" s="923">
        <f t="shared" si="68"/>
        <v>791.65227667352781</v>
      </c>
    </row>
    <row r="4390" spans="2:13" ht="75">
      <c r="B4390" s="921" t="s">
        <v>988</v>
      </c>
      <c r="C4390" s="921" t="s">
        <v>985</v>
      </c>
      <c r="D4390" s="922" t="s">
        <v>986</v>
      </c>
      <c r="E4390" s="936">
        <v>1</v>
      </c>
      <c r="F4390" s="947">
        <v>43647</v>
      </c>
      <c r="G4390" s="923">
        <v>10715.293441843709</v>
      </c>
      <c r="H4390" s="929">
        <v>8.3333333333333332E-3</v>
      </c>
      <c r="I4390" s="929">
        <v>0.4</v>
      </c>
      <c r="J4390" s="923">
        <v>6429.176065106225</v>
      </c>
      <c r="K4390" s="922">
        <v>1</v>
      </c>
      <c r="L4390" s="923">
        <v>6429.176065106225</v>
      </c>
      <c r="M4390" s="923">
        <f t="shared" si="68"/>
        <v>1071.529344184371</v>
      </c>
    </row>
    <row r="4391" spans="2:13" ht="75">
      <c r="B4391" s="921" t="s">
        <v>988</v>
      </c>
      <c r="C4391" s="921" t="s">
        <v>985</v>
      </c>
      <c r="D4391" s="922" t="s">
        <v>986</v>
      </c>
      <c r="E4391" s="936">
        <v>1</v>
      </c>
      <c r="F4391" s="947">
        <v>43647</v>
      </c>
      <c r="G4391" s="923">
        <v>14633.572386995513</v>
      </c>
      <c r="H4391" s="929">
        <v>8.3333333333333332E-3</v>
      </c>
      <c r="I4391" s="929">
        <v>0.4</v>
      </c>
      <c r="J4391" s="923">
        <v>8780.1434321973065</v>
      </c>
      <c r="K4391" s="922">
        <v>1</v>
      </c>
      <c r="L4391" s="923">
        <v>8780.1434321973065</v>
      </c>
      <c r="M4391" s="923">
        <f t="shared" si="68"/>
        <v>1463.3572386995513</v>
      </c>
    </row>
    <row r="4392" spans="2:13" ht="75">
      <c r="B4392" s="921" t="s">
        <v>988</v>
      </c>
      <c r="C4392" s="921" t="s">
        <v>985</v>
      </c>
      <c r="D4392" s="922" t="s">
        <v>986</v>
      </c>
      <c r="E4392" s="936">
        <v>1</v>
      </c>
      <c r="F4392" s="947">
        <v>43647</v>
      </c>
      <c r="G4392" s="923">
        <v>8236.3822724619549</v>
      </c>
      <c r="H4392" s="929">
        <v>8.3333333333333332E-3</v>
      </c>
      <c r="I4392" s="929">
        <v>0.4</v>
      </c>
      <c r="J4392" s="923">
        <v>4941.8293634771726</v>
      </c>
      <c r="K4392" s="922">
        <v>1</v>
      </c>
      <c r="L4392" s="923">
        <v>4941.8293634771726</v>
      </c>
      <c r="M4392" s="923">
        <f t="shared" si="68"/>
        <v>823.63822724619558</v>
      </c>
    </row>
    <row r="4393" spans="2:13" ht="75">
      <c r="B4393" s="921" t="s">
        <v>987</v>
      </c>
      <c r="C4393" s="921" t="s">
        <v>985</v>
      </c>
      <c r="D4393" s="922" t="s">
        <v>986</v>
      </c>
      <c r="E4393" s="936">
        <v>1</v>
      </c>
      <c r="F4393" s="947">
        <v>43647</v>
      </c>
      <c r="G4393" s="923">
        <v>1485.0961212969503</v>
      </c>
      <c r="H4393" s="929">
        <v>8.3333333333333332E-3</v>
      </c>
      <c r="I4393" s="929">
        <v>0.4</v>
      </c>
      <c r="J4393" s="923">
        <v>891.05767277817017</v>
      </c>
      <c r="K4393" s="922">
        <v>1</v>
      </c>
      <c r="L4393" s="923">
        <v>891.05767277817017</v>
      </c>
      <c r="M4393" s="923">
        <f t="shared" si="68"/>
        <v>148.50961212969503</v>
      </c>
    </row>
    <row r="4394" spans="2:13" ht="75">
      <c r="B4394" s="921" t="s">
        <v>988</v>
      </c>
      <c r="C4394" s="921" t="s">
        <v>985</v>
      </c>
      <c r="D4394" s="922" t="s">
        <v>986</v>
      </c>
      <c r="E4394" s="936">
        <v>1</v>
      </c>
      <c r="F4394" s="947">
        <v>43647</v>
      </c>
      <c r="G4394" s="923">
        <v>239.8946292950084</v>
      </c>
      <c r="H4394" s="929">
        <v>8.3333333333333332E-3</v>
      </c>
      <c r="I4394" s="929">
        <v>0.4</v>
      </c>
      <c r="J4394" s="923">
        <v>143.93677757700505</v>
      </c>
      <c r="K4394" s="922">
        <v>1</v>
      </c>
      <c r="L4394" s="923">
        <v>143.93677757700505</v>
      </c>
      <c r="M4394" s="923">
        <f t="shared" si="68"/>
        <v>23.989462929500842</v>
      </c>
    </row>
    <row r="4395" spans="2:13" ht="75">
      <c r="B4395" s="921" t="s">
        <v>988</v>
      </c>
      <c r="C4395" s="921" t="s">
        <v>985</v>
      </c>
      <c r="D4395" s="922" t="s">
        <v>986</v>
      </c>
      <c r="E4395" s="936">
        <v>1</v>
      </c>
      <c r="F4395" s="947">
        <v>43647</v>
      </c>
      <c r="G4395" s="923">
        <v>479.7892585900168</v>
      </c>
      <c r="H4395" s="929">
        <v>8.3333333333333332E-3</v>
      </c>
      <c r="I4395" s="929">
        <v>0.4</v>
      </c>
      <c r="J4395" s="923">
        <v>287.87355515401009</v>
      </c>
      <c r="K4395" s="922">
        <v>1</v>
      </c>
      <c r="L4395" s="923">
        <v>287.87355515401009</v>
      </c>
      <c r="M4395" s="923">
        <f t="shared" si="68"/>
        <v>47.978925859001684</v>
      </c>
    </row>
    <row r="4396" spans="2:13" ht="75">
      <c r="B4396" s="921" t="s">
        <v>988</v>
      </c>
      <c r="C4396" s="921" t="s">
        <v>985</v>
      </c>
      <c r="D4396" s="922" t="s">
        <v>986</v>
      </c>
      <c r="E4396" s="936">
        <v>1</v>
      </c>
      <c r="F4396" s="947">
        <v>43647</v>
      </c>
      <c r="G4396" s="923">
        <v>1359.4028993383808</v>
      </c>
      <c r="H4396" s="929">
        <v>8.3333333333333332E-3</v>
      </c>
      <c r="I4396" s="929">
        <v>0.4</v>
      </c>
      <c r="J4396" s="923">
        <v>815.64173960302844</v>
      </c>
      <c r="K4396" s="922">
        <v>1</v>
      </c>
      <c r="L4396" s="923">
        <v>815.64173960302844</v>
      </c>
      <c r="M4396" s="923">
        <f t="shared" si="68"/>
        <v>135.9402899338381</v>
      </c>
    </row>
    <row r="4397" spans="2:13" ht="75">
      <c r="B4397" s="921" t="s">
        <v>988</v>
      </c>
      <c r="C4397" s="921" t="s">
        <v>985</v>
      </c>
      <c r="D4397" s="922" t="s">
        <v>986</v>
      </c>
      <c r="E4397" s="936">
        <v>1</v>
      </c>
      <c r="F4397" s="947">
        <v>43647</v>
      </c>
      <c r="G4397" s="923">
        <v>239.8946292950084</v>
      </c>
      <c r="H4397" s="929">
        <v>8.3333333333333332E-3</v>
      </c>
      <c r="I4397" s="929">
        <v>0.4</v>
      </c>
      <c r="J4397" s="923">
        <v>143.93677757700505</v>
      </c>
      <c r="K4397" s="922">
        <v>1</v>
      </c>
      <c r="L4397" s="923">
        <v>143.93677757700505</v>
      </c>
      <c r="M4397" s="923">
        <f t="shared" si="68"/>
        <v>23.989462929500842</v>
      </c>
    </row>
    <row r="4398" spans="2:13" ht="75">
      <c r="B4398" s="921" t="s">
        <v>988</v>
      </c>
      <c r="C4398" s="921" t="s">
        <v>985</v>
      </c>
      <c r="D4398" s="922" t="s">
        <v>986</v>
      </c>
      <c r="E4398" s="936">
        <v>1</v>
      </c>
      <c r="F4398" s="947">
        <v>43647</v>
      </c>
      <c r="G4398" s="923">
        <v>239.8946292950084</v>
      </c>
      <c r="H4398" s="929">
        <v>8.3333333333333332E-3</v>
      </c>
      <c r="I4398" s="929">
        <v>0.4</v>
      </c>
      <c r="J4398" s="923">
        <v>143.93677757700505</v>
      </c>
      <c r="K4398" s="922">
        <v>1</v>
      </c>
      <c r="L4398" s="923">
        <v>143.93677757700505</v>
      </c>
      <c r="M4398" s="923">
        <f t="shared" si="68"/>
        <v>23.989462929500842</v>
      </c>
    </row>
    <row r="4399" spans="2:13" ht="75">
      <c r="B4399" s="921" t="s">
        <v>988</v>
      </c>
      <c r="C4399" s="921" t="s">
        <v>985</v>
      </c>
      <c r="D4399" s="922" t="s">
        <v>986</v>
      </c>
      <c r="E4399" s="936">
        <v>1</v>
      </c>
      <c r="F4399" s="947">
        <v>43647</v>
      </c>
      <c r="G4399" s="923">
        <v>239.8946292950084</v>
      </c>
      <c r="H4399" s="929">
        <v>8.3333333333333332E-3</v>
      </c>
      <c r="I4399" s="929">
        <v>0.4</v>
      </c>
      <c r="J4399" s="923">
        <v>143.93677757700505</v>
      </c>
      <c r="K4399" s="922">
        <v>1</v>
      </c>
      <c r="L4399" s="923">
        <v>143.93677757700505</v>
      </c>
      <c r="M4399" s="923">
        <f t="shared" si="68"/>
        <v>23.989462929500842</v>
      </c>
    </row>
    <row r="4400" spans="2:13" ht="75">
      <c r="B4400" s="921" t="s">
        <v>988</v>
      </c>
      <c r="C4400" s="921" t="s">
        <v>985</v>
      </c>
      <c r="D4400" s="922" t="s">
        <v>986</v>
      </c>
      <c r="E4400" s="936">
        <v>1</v>
      </c>
      <c r="F4400" s="947">
        <v>43647</v>
      </c>
      <c r="G4400" s="923">
        <v>79.964876431669467</v>
      </c>
      <c r="H4400" s="929">
        <v>8.3333333333333332E-3</v>
      </c>
      <c r="I4400" s="929">
        <v>0.4</v>
      </c>
      <c r="J4400" s="923">
        <v>47.978925859001677</v>
      </c>
      <c r="K4400" s="922">
        <v>1</v>
      </c>
      <c r="L4400" s="923">
        <v>47.978925859001677</v>
      </c>
      <c r="M4400" s="923">
        <f t="shared" si="68"/>
        <v>7.9964876431669474</v>
      </c>
    </row>
    <row r="4401" spans="2:13" ht="75">
      <c r="B4401" s="921" t="s">
        <v>988</v>
      </c>
      <c r="C4401" s="921" t="s">
        <v>985</v>
      </c>
      <c r="D4401" s="922" t="s">
        <v>986</v>
      </c>
      <c r="E4401" s="936">
        <v>1</v>
      </c>
      <c r="F4401" s="947">
        <v>43647</v>
      </c>
      <c r="G4401" s="923">
        <v>479.7892585900168</v>
      </c>
      <c r="H4401" s="929">
        <v>8.3333333333333332E-3</v>
      </c>
      <c r="I4401" s="929">
        <v>0.4</v>
      </c>
      <c r="J4401" s="923">
        <v>287.87355515401009</v>
      </c>
      <c r="K4401" s="922">
        <v>1</v>
      </c>
      <c r="L4401" s="923">
        <v>287.87355515401009</v>
      </c>
      <c r="M4401" s="923">
        <f t="shared" si="68"/>
        <v>47.978925859001684</v>
      </c>
    </row>
    <row r="4402" spans="2:13" ht="75">
      <c r="B4402" s="921" t="s">
        <v>984</v>
      </c>
      <c r="C4402" s="921" t="s">
        <v>985</v>
      </c>
      <c r="D4402" s="922" t="s">
        <v>986</v>
      </c>
      <c r="E4402" s="936">
        <v>1</v>
      </c>
      <c r="F4402" s="947">
        <v>43647</v>
      </c>
      <c r="G4402" s="923">
        <v>456.60349305277197</v>
      </c>
      <c r="H4402" s="929">
        <v>8.3333333333333332E-3</v>
      </c>
      <c r="I4402" s="929">
        <v>0.4</v>
      </c>
      <c r="J4402" s="923">
        <v>273.96209583166319</v>
      </c>
      <c r="K4402" s="922">
        <v>1</v>
      </c>
      <c r="L4402" s="923">
        <v>273.96209583166319</v>
      </c>
      <c r="M4402" s="923">
        <f t="shared" si="68"/>
        <v>45.660349305277201</v>
      </c>
    </row>
    <row r="4403" spans="2:13" ht="75">
      <c r="B4403" s="921" t="s">
        <v>987</v>
      </c>
      <c r="C4403" s="921" t="s">
        <v>985</v>
      </c>
      <c r="D4403" s="922" t="s">
        <v>986</v>
      </c>
      <c r="E4403" s="936">
        <v>1</v>
      </c>
      <c r="F4403" s="947">
        <v>43647</v>
      </c>
      <c r="G4403" s="923">
        <v>1485.0961212969503</v>
      </c>
      <c r="H4403" s="929">
        <v>8.3333333333333332E-3</v>
      </c>
      <c r="I4403" s="929">
        <v>0.4</v>
      </c>
      <c r="J4403" s="923">
        <v>891.05767277817017</v>
      </c>
      <c r="K4403" s="922">
        <v>1</v>
      </c>
      <c r="L4403" s="923">
        <v>891.05767277817017</v>
      </c>
      <c r="M4403" s="923">
        <f t="shared" si="68"/>
        <v>148.50961212969503</v>
      </c>
    </row>
    <row r="4404" spans="2:13" ht="75">
      <c r="B4404" s="921" t="s">
        <v>987</v>
      </c>
      <c r="C4404" s="921" t="s">
        <v>985</v>
      </c>
      <c r="D4404" s="922" t="s">
        <v>986</v>
      </c>
      <c r="E4404" s="936">
        <v>1</v>
      </c>
      <c r="F4404" s="947">
        <v>43647</v>
      </c>
      <c r="G4404" s="923">
        <v>1485.0961212969503</v>
      </c>
      <c r="H4404" s="929">
        <v>8.3333333333333332E-3</v>
      </c>
      <c r="I4404" s="929">
        <v>0.4</v>
      </c>
      <c r="J4404" s="923">
        <v>891.05767277817017</v>
      </c>
      <c r="K4404" s="922">
        <v>1</v>
      </c>
      <c r="L4404" s="923">
        <v>891.05767277817017</v>
      </c>
      <c r="M4404" s="923">
        <f t="shared" si="68"/>
        <v>148.50961212969503</v>
      </c>
    </row>
    <row r="4405" spans="2:13" ht="75">
      <c r="B4405" s="921" t="s">
        <v>987</v>
      </c>
      <c r="C4405" s="921" t="s">
        <v>985</v>
      </c>
      <c r="D4405" s="922" t="s">
        <v>986</v>
      </c>
      <c r="E4405" s="936">
        <v>1</v>
      </c>
      <c r="F4405" s="947">
        <v>43647</v>
      </c>
      <c r="G4405" s="923">
        <v>2970.1922425939006</v>
      </c>
      <c r="H4405" s="929">
        <v>8.3333333333333332E-3</v>
      </c>
      <c r="I4405" s="929">
        <v>0.4</v>
      </c>
      <c r="J4405" s="923">
        <v>1782.1153455563403</v>
      </c>
      <c r="K4405" s="922">
        <v>1</v>
      </c>
      <c r="L4405" s="923">
        <v>1782.1153455563403</v>
      </c>
      <c r="M4405" s="923">
        <f t="shared" si="68"/>
        <v>297.01922425939006</v>
      </c>
    </row>
    <row r="4406" spans="2:13" ht="75">
      <c r="B4406" s="921" t="s">
        <v>987</v>
      </c>
      <c r="C4406" s="921" t="s">
        <v>985</v>
      </c>
      <c r="D4406" s="922" t="s">
        <v>986</v>
      </c>
      <c r="E4406" s="936">
        <v>1</v>
      </c>
      <c r="F4406" s="947">
        <v>43647</v>
      </c>
      <c r="G4406" s="923">
        <v>1485.0961212969503</v>
      </c>
      <c r="H4406" s="929">
        <v>8.3333333333333332E-3</v>
      </c>
      <c r="I4406" s="929">
        <v>0.4</v>
      </c>
      <c r="J4406" s="923">
        <v>891.05767277817017</v>
      </c>
      <c r="K4406" s="922">
        <v>1</v>
      </c>
      <c r="L4406" s="923">
        <v>891.05767277817017</v>
      </c>
      <c r="M4406" s="923">
        <f t="shared" si="68"/>
        <v>148.50961212969503</v>
      </c>
    </row>
    <row r="4407" spans="2:13" ht="75">
      <c r="B4407" s="921" t="s">
        <v>987</v>
      </c>
      <c r="C4407" s="921" t="s">
        <v>985</v>
      </c>
      <c r="D4407" s="922" t="s">
        <v>986</v>
      </c>
      <c r="E4407" s="936">
        <v>1</v>
      </c>
      <c r="F4407" s="947">
        <v>43647</v>
      </c>
      <c r="G4407" s="923">
        <v>1485.0961212969503</v>
      </c>
      <c r="H4407" s="929">
        <v>8.3333333333333332E-3</v>
      </c>
      <c r="I4407" s="929">
        <v>0.4</v>
      </c>
      <c r="J4407" s="923">
        <v>891.05767277817017</v>
      </c>
      <c r="K4407" s="922">
        <v>1</v>
      </c>
      <c r="L4407" s="923">
        <v>891.05767277817017</v>
      </c>
      <c r="M4407" s="923">
        <f t="shared" si="68"/>
        <v>148.50961212969503</v>
      </c>
    </row>
    <row r="4408" spans="2:13" ht="75">
      <c r="B4408" s="921" t="s">
        <v>988</v>
      </c>
      <c r="C4408" s="921" t="s">
        <v>985</v>
      </c>
      <c r="D4408" s="922" t="s">
        <v>986</v>
      </c>
      <c r="E4408" s="936">
        <v>1</v>
      </c>
      <c r="F4408" s="947">
        <v>43647</v>
      </c>
      <c r="G4408" s="923">
        <v>79.964876431669467</v>
      </c>
      <c r="H4408" s="929">
        <v>8.3333333333333332E-3</v>
      </c>
      <c r="I4408" s="929">
        <v>0.4</v>
      </c>
      <c r="J4408" s="923">
        <v>47.978925859001677</v>
      </c>
      <c r="K4408" s="922">
        <v>1</v>
      </c>
      <c r="L4408" s="923">
        <v>47.978925859001677</v>
      </c>
      <c r="M4408" s="923">
        <f t="shared" si="68"/>
        <v>7.9964876431669474</v>
      </c>
    </row>
    <row r="4409" spans="2:13" ht="75">
      <c r="B4409" s="921" t="s">
        <v>988</v>
      </c>
      <c r="C4409" s="921" t="s">
        <v>985</v>
      </c>
      <c r="D4409" s="922" t="s">
        <v>986</v>
      </c>
      <c r="E4409" s="936">
        <v>1</v>
      </c>
      <c r="F4409" s="947">
        <v>43647</v>
      </c>
      <c r="G4409" s="923">
        <v>1599.2975286333894</v>
      </c>
      <c r="H4409" s="929">
        <v>8.3333333333333332E-3</v>
      </c>
      <c r="I4409" s="929">
        <v>0.4</v>
      </c>
      <c r="J4409" s="923">
        <v>959.5785171800336</v>
      </c>
      <c r="K4409" s="922">
        <v>1</v>
      </c>
      <c r="L4409" s="923">
        <v>959.5785171800336</v>
      </c>
      <c r="M4409" s="923">
        <f t="shared" si="68"/>
        <v>159.92975286333896</v>
      </c>
    </row>
    <row r="4410" spans="2:13" ht="75">
      <c r="B4410" s="921" t="s">
        <v>988</v>
      </c>
      <c r="C4410" s="921" t="s">
        <v>985</v>
      </c>
      <c r="D4410" s="922" t="s">
        <v>986</v>
      </c>
      <c r="E4410" s="936">
        <v>1</v>
      </c>
      <c r="F4410" s="947">
        <v>43647</v>
      </c>
      <c r="G4410" s="923">
        <v>3678.3843158567956</v>
      </c>
      <c r="H4410" s="929">
        <v>8.3333333333333332E-3</v>
      </c>
      <c r="I4410" s="929">
        <v>0.4</v>
      </c>
      <c r="J4410" s="923">
        <v>2207.0305895140773</v>
      </c>
      <c r="K4410" s="922">
        <v>1</v>
      </c>
      <c r="L4410" s="923">
        <v>2207.0305895140773</v>
      </c>
      <c r="M4410" s="923">
        <f t="shared" si="68"/>
        <v>367.83843158567959</v>
      </c>
    </row>
    <row r="4411" spans="2:13" ht="75">
      <c r="B4411" s="921" t="s">
        <v>988</v>
      </c>
      <c r="C4411" s="921" t="s">
        <v>985</v>
      </c>
      <c r="D4411" s="922" t="s">
        <v>986</v>
      </c>
      <c r="E4411" s="936">
        <v>1</v>
      </c>
      <c r="F4411" s="947">
        <v>43647</v>
      </c>
      <c r="G4411" s="923">
        <v>7996.4876431669463</v>
      </c>
      <c r="H4411" s="929">
        <v>8.3333333333333332E-3</v>
      </c>
      <c r="I4411" s="929">
        <v>0.4</v>
      </c>
      <c r="J4411" s="923">
        <v>4797.8925859001674</v>
      </c>
      <c r="K4411" s="922">
        <v>1</v>
      </c>
      <c r="L4411" s="923">
        <v>4797.8925859001674</v>
      </c>
      <c r="M4411" s="923">
        <f t="shared" si="68"/>
        <v>799.64876431669472</v>
      </c>
    </row>
    <row r="4412" spans="2:13" ht="75">
      <c r="B4412" s="921" t="s">
        <v>988</v>
      </c>
      <c r="C4412" s="921" t="s">
        <v>985</v>
      </c>
      <c r="D4412" s="922" t="s">
        <v>986</v>
      </c>
      <c r="E4412" s="936">
        <v>1</v>
      </c>
      <c r="F4412" s="947">
        <v>43647</v>
      </c>
      <c r="G4412" s="923">
        <v>4078.208698015143</v>
      </c>
      <c r="H4412" s="929">
        <v>8.3333333333333332E-3</v>
      </c>
      <c r="I4412" s="929">
        <v>0.4</v>
      </c>
      <c r="J4412" s="923">
        <v>2446.9252188090859</v>
      </c>
      <c r="K4412" s="922">
        <v>1</v>
      </c>
      <c r="L4412" s="923">
        <v>2446.9252188090859</v>
      </c>
      <c r="M4412" s="923">
        <f t="shared" si="68"/>
        <v>407.82086980151433</v>
      </c>
    </row>
    <row r="4413" spans="2:13" ht="75">
      <c r="B4413" s="921" t="s">
        <v>988</v>
      </c>
      <c r="C4413" s="921" t="s">
        <v>985</v>
      </c>
      <c r="D4413" s="922" t="s">
        <v>986</v>
      </c>
      <c r="E4413" s="936">
        <v>1</v>
      </c>
      <c r="F4413" s="947">
        <v>43647</v>
      </c>
      <c r="G4413" s="923">
        <v>2478.9111693817536</v>
      </c>
      <c r="H4413" s="929">
        <v>8.3333333333333332E-3</v>
      </c>
      <c r="I4413" s="929">
        <v>0.4</v>
      </c>
      <c r="J4413" s="923">
        <v>1487.3467016290519</v>
      </c>
      <c r="K4413" s="922">
        <v>1</v>
      </c>
      <c r="L4413" s="923">
        <v>1487.3467016290519</v>
      </c>
      <c r="M4413" s="923">
        <f t="shared" si="68"/>
        <v>247.89111693817537</v>
      </c>
    </row>
    <row r="4414" spans="2:13" ht="75">
      <c r="B4414" s="921" t="s">
        <v>988</v>
      </c>
      <c r="C4414" s="921" t="s">
        <v>985</v>
      </c>
      <c r="D4414" s="922" t="s">
        <v>986</v>
      </c>
      <c r="E4414" s="936">
        <v>1</v>
      </c>
      <c r="F4414" s="947">
        <v>43647</v>
      </c>
      <c r="G4414" s="923">
        <v>4158.1735744468124</v>
      </c>
      <c r="H4414" s="929">
        <v>8.3333333333333332E-3</v>
      </c>
      <c r="I4414" s="929">
        <v>0.4</v>
      </c>
      <c r="J4414" s="923">
        <v>2494.9041446680876</v>
      </c>
      <c r="K4414" s="922">
        <v>1</v>
      </c>
      <c r="L4414" s="923">
        <v>2494.9041446680876</v>
      </c>
      <c r="M4414" s="923">
        <f t="shared" si="68"/>
        <v>415.81735744468125</v>
      </c>
    </row>
    <row r="4415" spans="2:13" ht="75">
      <c r="B4415" s="921" t="s">
        <v>988</v>
      </c>
      <c r="C4415" s="921" t="s">
        <v>985</v>
      </c>
      <c r="D4415" s="922" t="s">
        <v>986</v>
      </c>
      <c r="E4415" s="936">
        <v>1</v>
      </c>
      <c r="F4415" s="947">
        <v>43647</v>
      </c>
      <c r="G4415" s="923">
        <v>5597.5413502168631</v>
      </c>
      <c r="H4415" s="929">
        <v>8.3333333333333332E-3</v>
      </c>
      <c r="I4415" s="929">
        <v>0.4</v>
      </c>
      <c r="J4415" s="923">
        <v>3358.5248101301177</v>
      </c>
      <c r="K4415" s="922">
        <v>1</v>
      </c>
      <c r="L4415" s="923">
        <v>3358.5248101301177</v>
      </c>
      <c r="M4415" s="923">
        <f t="shared" si="68"/>
        <v>559.75413502168635</v>
      </c>
    </row>
    <row r="4416" spans="2:13" ht="75">
      <c r="B4416" s="921" t="s">
        <v>988</v>
      </c>
      <c r="C4416" s="921" t="s">
        <v>985</v>
      </c>
      <c r="D4416" s="922" t="s">
        <v>986</v>
      </c>
      <c r="E4416" s="936">
        <v>1</v>
      </c>
      <c r="F4416" s="947">
        <v>43647</v>
      </c>
      <c r="G4416" s="923">
        <v>6077.3306088068794</v>
      </c>
      <c r="H4416" s="929">
        <v>8.3333333333333332E-3</v>
      </c>
      <c r="I4416" s="929">
        <v>0.4</v>
      </c>
      <c r="J4416" s="923">
        <v>3646.3983652841275</v>
      </c>
      <c r="K4416" s="922">
        <v>1</v>
      </c>
      <c r="L4416" s="923">
        <v>3646.3983652841275</v>
      </c>
      <c r="M4416" s="923">
        <f t="shared" si="68"/>
        <v>607.73306088068796</v>
      </c>
    </row>
    <row r="4417" spans="2:13" ht="75">
      <c r="B4417" s="921" t="s">
        <v>1005</v>
      </c>
      <c r="C4417" s="921" t="s">
        <v>985</v>
      </c>
      <c r="D4417" s="922" t="s">
        <v>994</v>
      </c>
      <c r="E4417" s="936">
        <v>0</v>
      </c>
      <c r="F4417" s="947">
        <v>44218</v>
      </c>
      <c r="G4417" s="923">
        <v>294.52054794520546</v>
      </c>
      <c r="H4417" s="929">
        <v>8.3333333333333332E-3</v>
      </c>
      <c r="I4417" s="929">
        <v>0.25</v>
      </c>
      <c r="J4417" s="923">
        <v>220.89041095890411</v>
      </c>
      <c r="K4417" s="922">
        <v>1</v>
      </c>
      <c r="L4417" s="923">
        <v>0</v>
      </c>
      <c r="M4417" s="923" t="str">
        <f t="shared" si="68"/>
        <v/>
      </c>
    </row>
    <row r="4418" spans="2:13" ht="75">
      <c r="B4418" s="921" t="s">
        <v>1005</v>
      </c>
      <c r="C4418" s="921" t="s">
        <v>985</v>
      </c>
      <c r="D4418" s="922" t="s">
        <v>994</v>
      </c>
      <c r="E4418" s="936">
        <v>0</v>
      </c>
      <c r="F4418" s="947">
        <v>44218</v>
      </c>
      <c r="G4418" s="923">
        <v>294.52054794520546</v>
      </c>
      <c r="H4418" s="929">
        <v>8.3333333333333332E-3</v>
      </c>
      <c r="I4418" s="929">
        <v>0.25</v>
      </c>
      <c r="J4418" s="923">
        <v>220.89041095890411</v>
      </c>
      <c r="K4418" s="922">
        <v>1</v>
      </c>
      <c r="L4418" s="923">
        <v>0</v>
      </c>
      <c r="M4418" s="923" t="str">
        <f t="shared" si="68"/>
        <v/>
      </c>
    </row>
    <row r="4419" spans="2:13" ht="75">
      <c r="B4419" s="921" t="s">
        <v>996</v>
      </c>
      <c r="C4419" s="921" t="s">
        <v>985</v>
      </c>
      <c r="D4419" s="922" t="s">
        <v>994</v>
      </c>
      <c r="E4419" s="936">
        <v>0</v>
      </c>
      <c r="F4419" s="947">
        <v>45081</v>
      </c>
      <c r="G4419" s="923">
        <v>1450</v>
      </c>
      <c r="H4419" s="929">
        <v>8.3333333333333332E-3</v>
      </c>
      <c r="I4419" s="929">
        <v>8.3333333333333332E-3</v>
      </c>
      <c r="J4419" s="923">
        <v>1437.9166666666667</v>
      </c>
      <c r="K4419" s="922">
        <v>1</v>
      </c>
      <c r="L4419" s="923">
        <v>0</v>
      </c>
      <c r="M4419" s="923" t="str">
        <f t="shared" si="68"/>
        <v/>
      </c>
    </row>
    <row r="4420" spans="2:13" ht="75">
      <c r="B4420" s="921" t="s">
        <v>996</v>
      </c>
      <c r="C4420" s="921" t="s">
        <v>985</v>
      </c>
      <c r="D4420" s="922" t="s">
        <v>994</v>
      </c>
      <c r="E4420" s="936">
        <v>0</v>
      </c>
      <c r="F4420" s="947">
        <v>44125</v>
      </c>
      <c r="G4420" s="923">
        <v>1534.1</v>
      </c>
      <c r="H4420" s="929">
        <v>8.3333333333333332E-3</v>
      </c>
      <c r="I4420" s="929">
        <v>0.27500000000000002</v>
      </c>
      <c r="J4420" s="923">
        <v>1112.2224999999999</v>
      </c>
      <c r="K4420" s="922">
        <v>1</v>
      </c>
      <c r="L4420" s="923">
        <v>0</v>
      </c>
      <c r="M4420" s="923" t="str">
        <f t="shared" si="68"/>
        <v/>
      </c>
    </row>
    <row r="4421" spans="2:13" ht="75">
      <c r="B4421" s="921" t="s">
        <v>996</v>
      </c>
      <c r="C4421" s="921" t="s">
        <v>985</v>
      </c>
      <c r="D4421" s="922" t="s">
        <v>994</v>
      </c>
      <c r="E4421" s="936">
        <v>0</v>
      </c>
      <c r="F4421" s="947">
        <v>44025</v>
      </c>
      <c r="G4421" s="923">
        <v>1400</v>
      </c>
      <c r="H4421" s="929">
        <v>8.3333333333333332E-3</v>
      </c>
      <c r="I4421" s="929">
        <v>0.3</v>
      </c>
      <c r="J4421" s="923">
        <v>980</v>
      </c>
      <c r="K4421" s="922">
        <v>1</v>
      </c>
      <c r="L4421" s="923">
        <v>0</v>
      </c>
      <c r="M4421" s="923" t="str">
        <f t="shared" si="68"/>
        <v/>
      </c>
    </row>
    <row r="4422" spans="2:13" ht="75">
      <c r="B4422" s="921" t="s">
        <v>996</v>
      </c>
      <c r="C4422" s="921" t="s">
        <v>985</v>
      </c>
      <c r="D4422" s="922" t="s">
        <v>994</v>
      </c>
      <c r="E4422" s="936">
        <v>0</v>
      </c>
      <c r="F4422" s="947">
        <v>44025</v>
      </c>
      <c r="G4422" s="923">
        <v>140</v>
      </c>
      <c r="H4422" s="929">
        <v>8.3333333333333332E-3</v>
      </c>
      <c r="I4422" s="929">
        <v>0.3</v>
      </c>
      <c r="J4422" s="923">
        <v>98</v>
      </c>
      <c r="K4422" s="922">
        <v>1</v>
      </c>
      <c r="L4422" s="923">
        <v>0</v>
      </c>
      <c r="M4422" s="923" t="str">
        <f t="shared" si="68"/>
        <v/>
      </c>
    </row>
    <row r="4423" spans="2:13" ht="75">
      <c r="B4423" s="921" t="s">
        <v>996</v>
      </c>
      <c r="C4423" s="921" t="s">
        <v>985</v>
      </c>
      <c r="D4423" s="922" t="s">
        <v>994</v>
      </c>
      <c r="E4423" s="936">
        <v>0</v>
      </c>
      <c r="F4423" s="947">
        <v>44677</v>
      </c>
      <c r="G4423" s="923">
        <v>181.59090909090909</v>
      </c>
      <c r="H4423" s="929">
        <v>8.3333333333333332E-3</v>
      </c>
      <c r="I4423" s="929">
        <v>0.125</v>
      </c>
      <c r="J4423" s="923">
        <v>158.89204545454547</v>
      </c>
      <c r="K4423" s="922">
        <v>1</v>
      </c>
      <c r="L4423" s="923">
        <v>0</v>
      </c>
      <c r="M4423" s="923" t="str">
        <f t="shared" si="68"/>
        <v/>
      </c>
    </row>
    <row r="4424" spans="2:13" ht="75">
      <c r="B4424" s="921" t="s">
        <v>996</v>
      </c>
      <c r="C4424" s="921" t="s">
        <v>985</v>
      </c>
      <c r="D4424" s="922" t="s">
        <v>994</v>
      </c>
      <c r="E4424" s="936">
        <v>0</v>
      </c>
      <c r="F4424" s="947">
        <v>45084</v>
      </c>
      <c r="G4424" s="923">
        <v>300</v>
      </c>
      <c r="H4424" s="929">
        <v>8.3333333333333332E-3</v>
      </c>
      <c r="I4424" s="929">
        <v>8.3333333333333332E-3</v>
      </c>
      <c r="J4424" s="923">
        <v>297.5</v>
      </c>
      <c r="K4424" s="922">
        <v>1</v>
      </c>
      <c r="L4424" s="923">
        <v>0</v>
      </c>
      <c r="M4424" s="923" t="str">
        <f t="shared" si="68"/>
        <v/>
      </c>
    </row>
    <row r="4425" spans="2:13" ht="75">
      <c r="B4425" s="921" t="s">
        <v>996</v>
      </c>
      <c r="C4425" s="921" t="s">
        <v>985</v>
      </c>
      <c r="D4425" s="922" t="s">
        <v>994</v>
      </c>
      <c r="E4425" s="936">
        <v>0</v>
      </c>
      <c r="F4425" s="947">
        <v>44958</v>
      </c>
      <c r="G4425" s="923">
        <v>4047.5675675675679</v>
      </c>
      <c r="H4425" s="929">
        <v>8.3333333333333332E-3</v>
      </c>
      <c r="I4425" s="929">
        <v>4.1666666666666664E-2</v>
      </c>
      <c r="J4425" s="923">
        <v>3878.9189189189192</v>
      </c>
      <c r="K4425" s="922">
        <v>1</v>
      </c>
      <c r="L4425" s="923">
        <v>0</v>
      </c>
      <c r="M4425" s="923" t="str">
        <f t="shared" si="68"/>
        <v/>
      </c>
    </row>
    <row r="4426" spans="2:13" ht="75">
      <c r="B4426" s="921" t="s">
        <v>996</v>
      </c>
      <c r="C4426" s="921" t="s">
        <v>985</v>
      </c>
      <c r="D4426" s="922" t="s">
        <v>994</v>
      </c>
      <c r="E4426" s="936">
        <v>0</v>
      </c>
      <c r="F4426" s="947">
        <v>44961</v>
      </c>
      <c r="G4426" s="923">
        <v>2550</v>
      </c>
      <c r="H4426" s="929">
        <v>8.3333333333333332E-3</v>
      </c>
      <c r="I4426" s="929">
        <v>4.1666666666666664E-2</v>
      </c>
      <c r="J4426" s="923">
        <v>2443.75</v>
      </c>
      <c r="K4426" s="922">
        <v>1</v>
      </c>
      <c r="L4426" s="923">
        <v>0</v>
      </c>
      <c r="M4426" s="923" t="str">
        <f t="shared" si="68"/>
        <v/>
      </c>
    </row>
    <row r="4427" spans="2:13" ht="75">
      <c r="B4427" s="921" t="s">
        <v>996</v>
      </c>
      <c r="C4427" s="921" t="s">
        <v>985</v>
      </c>
      <c r="D4427" s="922" t="s">
        <v>994</v>
      </c>
      <c r="E4427" s="936">
        <v>0</v>
      </c>
      <c r="F4427" s="947">
        <v>45017</v>
      </c>
      <c r="G4427" s="923">
        <v>10080</v>
      </c>
      <c r="H4427" s="929">
        <v>8.3333333333333332E-3</v>
      </c>
      <c r="I4427" s="929">
        <v>2.5000000000000001E-2</v>
      </c>
      <c r="J4427" s="923">
        <v>9828</v>
      </c>
      <c r="K4427" s="922">
        <v>1</v>
      </c>
      <c r="L4427" s="923">
        <v>0</v>
      </c>
      <c r="M4427" s="923" t="str">
        <f t="shared" ref="M4427:M4490" si="69">IF(L4427=0,"",IF(I4427=100%,0,(H4427*12)*(G4427*E4427*K4427)))</f>
        <v/>
      </c>
    </row>
    <row r="4428" spans="2:13" ht="75">
      <c r="B4428" s="921" t="s">
        <v>996</v>
      </c>
      <c r="C4428" s="921" t="s">
        <v>985</v>
      </c>
      <c r="D4428" s="922" t="s">
        <v>994</v>
      </c>
      <c r="E4428" s="936">
        <v>0</v>
      </c>
      <c r="F4428" s="947">
        <v>43816</v>
      </c>
      <c r="G4428" s="923">
        <v>1920</v>
      </c>
      <c r="H4428" s="929">
        <v>8.3333333333333332E-3</v>
      </c>
      <c r="I4428" s="929">
        <v>0.35833333333333334</v>
      </c>
      <c r="J4428" s="923">
        <v>1232</v>
      </c>
      <c r="K4428" s="922">
        <v>1</v>
      </c>
      <c r="L4428" s="923">
        <v>0</v>
      </c>
      <c r="M4428" s="923" t="str">
        <f t="shared" si="69"/>
        <v/>
      </c>
    </row>
    <row r="4429" spans="2:13" ht="75">
      <c r="B4429" s="921" t="s">
        <v>996</v>
      </c>
      <c r="C4429" s="921" t="s">
        <v>985</v>
      </c>
      <c r="D4429" s="922" t="s">
        <v>994</v>
      </c>
      <c r="E4429" s="936">
        <v>0</v>
      </c>
      <c r="F4429" s="947">
        <v>43816</v>
      </c>
      <c r="G4429" s="923">
        <v>160</v>
      </c>
      <c r="H4429" s="929">
        <v>8.3333333333333332E-3</v>
      </c>
      <c r="I4429" s="929">
        <v>0.35833333333333334</v>
      </c>
      <c r="J4429" s="923">
        <v>102.66666666666666</v>
      </c>
      <c r="K4429" s="922">
        <v>1</v>
      </c>
      <c r="L4429" s="923">
        <v>0</v>
      </c>
      <c r="M4429" s="923" t="str">
        <f t="shared" si="69"/>
        <v/>
      </c>
    </row>
    <row r="4430" spans="2:13" ht="75">
      <c r="B4430" s="921" t="s">
        <v>996</v>
      </c>
      <c r="C4430" s="921" t="s">
        <v>985</v>
      </c>
      <c r="D4430" s="922" t="s">
        <v>994</v>
      </c>
      <c r="E4430" s="936">
        <v>0</v>
      </c>
      <c r="F4430" s="947">
        <v>43760</v>
      </c>
      <c r="G4430" s="923">
        <v>23127.735099337748</v>
      </c>
      <c r="H4430" s="929">
        <v>8.3333333333333332E-3</v>
      </c>
      <c r="I4430" s="929">
        <v>0.375</v>
      </c>
      <c r="J4430" s="923">
        <v>14454.834437086092</v>
      </c>
      <c r="K4430" s="922">
        <v>1</v>
      </c>
      <c r="L4430" s="923">
        <v>0</v>
      </c>
      <c r="M4430" s="923" t="str">
        <f t="shared" si="69"/>
        <v/>
      </c>
    </row>
    <row r="4431" spans="2:13" ht="75">
      <c r="B4431" s="921" t="s">
        <v>996</v>
      </c>
      <c r="C4431" s="921" t="s">
        <v>985</v>
      </c>
      <c r="D4431" s="922" t="s">
        <v>994</v>
      </c>
      <c r="E4431" s="936">
        <v>0</v>
      </c>
      <c r="F4431" s="947">
        <v>43760</v>
      </c>
      <c r="G4431" s="923">
        <v>321.21854304635764</v>
      </c>
      <c r="H4431" s="929">
        <v>8.3333333333333332E-3</v>
      </c>
      <c r="I4431" s="929">
        <v>0.375</v>
      </c>
      <c r="J4431" s="923">
        <v>200.76158940397352</v>
      </c>
      <c r="K4431" s="922">
        <v>1</v>
      </c>
      <c r="L4431" s="923">
        <v>0</v>
      </c>
      <c r="M4431" s="923" t="str">
        <f t="shared" si="69"/>
        <v/>
      </c>
    </row>
    <row r="4432" spans="2:13" ht="75">
      <c r="B4432" s="921" t="s">
        <v>996</v>
      </c>
      <c r="C4432" s="921" t="s">
        <v>985</v>
      </c>
      <c r="D4432" s="922" t="s">
        <v>994</v>
      </c>
      <c r="E4432" s="936">
        <v>0</v>
      </c>
      <c r="F4432" s="947">
        <v>44223</v>
      </c>
      <c r="G4432" s="923">
        <v>390</v>
      </c>
      <c r="H4432" s="929">
        <v>8.3333333333333332E-3</v>
      </c>
      <c r="I4432" s="929">
        <v>0.25</v>
      </c>
      <c r="J4432" s="923">
        <v>292.5</v>
      </c>
      <c r="K4432" s="922">
        <v>1</v>
      </c>
      <c r="L4432" s="923">
        <v>0</v>
      </c>
      <c r="M4432" s="923" t="str">
        <f t="shared" si="69"/>
        <v/>
      </c>
    </row>
    <row r="4433" spans="2:13" ht="75">
      <c r="B4433" s="921" t="s">
        <v>996</v>
      </c>
      <c r="C4433" s="921" t="s">
        <v>985</v>
      </c>
      <c r="D4433" s="922" t="s">
        <v>994</v>
      </c>
      <c r="E4433" s="936">
        <v>0</v>
      </c>
      <c r="F4433" s="947">
        <v>44223</v>
      </c>
      <c r="G4433" s="923">
        <v>130</v>
      </c>
      <c r="H4433" s="929">
        <v>8.3333333333333332E-3</v>
      </c>
      <c r="I4433" s="929">
        <v>0.25</v>
      </c>
      <c r="J4433" s="923">
        <v>97.5</v>
      </c>
      <c r="K4433" s="922">
        <v>1</v>
      </c>
      <c r="L4433" s="923">
        <v>0</v>
      </c>
      <c r="M4433" s="923" t="str">
        <f t="shared" si="69"/>
        <v/>
      </c>
    </row>
    <row r="4434" spans="2:13" ht="75">
      <c r="B4434" s="921" t="s">
        <v>996</v>
      </c>
      <c r="C4434" s="921" t="s">
        <v>985</v>
      </c>
      <c r="D4434" s="922" t="s">
        <v>994</v>
      </c>
      <c r="E4434" s="936">
        <v>0</v>
      </c>
      <c r="F4434" s="947">
        <v>44200</v>
      </c>
      <c r="G4434" s="923">
        <v>990</v>
      </c>
      <c r="H4434" s="929">
        <v>8.3333333333333332E-3</v>
      </c>
      <c r="I4434" s="929">
        <v>0.25</v>
      </c>
      <c r="J4434" s="923">
        <v>742.5</v>
      </c>
      <c r="K4434" s="922">
        <v>1</v>
      </c>
      <c r="L4434" s="923">
        <v>0</v>
      </c>
      <c r="M4434" s="923" t="str">
        <f t="shared" si="69"/>
        <v/>
      </c>
    </row>
    <row r="4435" spans="2:13" ht="75">
      <c r="B4435" s="921" t="s">
        <v>996</v>
      </c>
      <c r="C4435" s="921" t="s">
        <v>985</v>
      </c>
      <c r="D4435" s="922" t="s">
        <v>994</v>
      </c>
      <c r="E4435" s="936">
        <v>0</v>
      </c>
      <c r="F4435" s="947">
        <v>43958</v>
      </c>
      <c r="G4435" s="923">
        <v>2380</v>
      </c>
      <c r="H4435" s="929">
        <v>8.3333333333333332E-3</v>
      </c>
      <c r="I4435" s="929">
        <v>0.31666666666666665</v>
      </c>
      <c r="J4435" s="923">
        <v>1626.3333333333335</v>
      </c>
      <c r="K4435" s="922">
        <v>1</v>
      </c>
      <c r="L4435" s="923">
        <v>0</v>
      </c>
      <c r="M4435" s="923" t="str">
        <f t="shared" si="69"/>
        <v/>
      </c>
    </row>
    <row r="4436" spans="2:13" ht="75">
      <c r="B4436" s="921" t="s">
        <v>996</v>
      </c>
      <c r="C4436" s="921" t="s">
        <v>985</v>
      </c>
      <c r="D4436" s="922" t="s">
        <v>994</v>
      </c>
      <c r="E4436" s="936">
        <v>0</v>
      </c>
      <c r="F4436" s="947">
        <v>43896</v>
      </c>
      <c r="G4436" s="923">
        <v>1955</v>
      </c>
      <c r="H4436" s="929">
        <v>8.3333333333333332E-3</v>
      </c>
      <c r="I4436" s="929">
        <v>0.33333333333333331</v>
      </c>
      <c r="J4436" s="923">
        <v>1303.3333333333335</v>
      </c>
      <c r="K4436" s="922">
        <v>1</v>
      </c>
      <c r="L4436" s="923">
        <v>0</v>
      </c>
      <c r="M4436" s="923" t="str">
        <f t="shared" si="69"/>
        <v/>
      </c>
    </row>
    <row r="4437" spans="2:13" ht="75">
      <c r="B4437" s="921" t="s">
        <v>996</v>
      </c>
      <c r="C4437" s="921" t="s">
        <v>985</v>
      </c>
      <c r="D4437" s="922" t="s">
        <v>994</v>
      </c>
      <c r="E4437" s="936">
        <v>0</v>
      </c>
      <c r="F4437" s="947">
        <v>43922</v>
      </c>
      <c r="G4437" s="923">
        <v>1785</v>
      </c>
      <c r="H4437" s="929">
        <v>8.3333333333333332E-3</v>
      </c>
      <c r="I4437" s="929">
        <v>0.32500000000000001</v>
      </c>
      <c r="J4437" s="923">
        <v>1204.875</v>
      </c>
      <c r="K4437" s="922">
        <v>1</v>
      </c>
      <c r="L4437" s="923">
        <v>0</v>
      </c>
      <c r="M4437" s="923" t="str">
        <f t="shared" si="69"/>
        <v/>
      </c>
    </row>
    <row r="4438" spans="2:13" ht="75">
      <c r="B4438" s="921" t="s">
        <v>996</v>
      </c>
      <c r="C4438" s="921" t="s">
        <v>985</v>
      </c>
      <c r="D4438" s="922" t="s">
        <v>994</v>
      </c>
      <c r="E4438" s="936">
        <v>0</v>
      </c>
      <c r="F4438" s="947">
        <v>43782</v>
      </c>
      <c r="G4438" s="923">
        <v>213.61999999999998</v>
      </c>
      <c r="H4438" s="929">
        <v>8.3333333333333332E-3</v>
      </c>
      <c r="I4438" s="929">
        <v>0.36666666666666664</v>
      </c>
      <c r="J4438" s="923">
        <v>135.29266666666666</v>
      </c>
      <c r="K4438" s="922">
        <v>1</v>
      </c>
      <c r="L4438" s="923">
        <v>0</v>
      </c>
      <c r="M4438" s="923" t="str">
        <f t="shared" si="69"/>
        <v/>
      </c>
    </row>
    <row r="4439" spans="2:13" ht="75">
      <c r="B4439" s="921" t="s">
        <v>996</v>
      </c>
      <c r="C4439" s="921" t="s">
        <v>985</v>
      </c>
      <c r="D4439" s="922" t="s">
        <v>994</v>
      </c>
      <c r="E4439" s="936">
        <v>0</v>
      </c>
      <c r="F4439" s="947">
        <v>43782</v>
      </c>
      <c r="G4439" s="923">
        <v>2670.25</v>
      </c>
      <c r="H4439" s="929">
        <v>8.3333333333333332E-3</v>
      </c>
      <c r="I4439" s="929">
        <v>0.36666666666666664</v>
      </c>
      <c r="J4439" s="923">
        <v>1691.1583333333333</v>
      </c>
      <c r="K4439" s="922">
        <v>1</v>
      </c>
      <c r="L4439" s="923">
        <v>0</v>
      </c>
      <c r="M4439" s="923" t="str">
        <f t="shared" si="69"/>
        <v/>
      </c>
    </row>
    <row r="4440" spans="2:13" ht="75">
      <c r="B4440" s="921" t="s">
        <v>996</v>
      </c>
      <c r="C4440" s="921" t="s">
        <v>985</v>
      </c>
      <c r="D4440" s="922" t="s">
        <v>994</v>
      </c>
      <c r="E4440" s="936">
        <v>0</v>
      </c>
      <c r="F4440" s="947">
        <v>43803</v>
      </c>
      <c r="G4440" s="923">
        <v>1785</v>
      </c>
      <c r="H4440" s="929">
        <v>8.3333333333333332E-3</v>
      </c>
      <c r="I4440" s="929">
        <v>0.35833333333333334</v>
      </c>
      <c r="J4440" s="923">
        <v>1145.375</v>
      </c>
      <c r="K4440" s="922">
        <v>1</v>
      </c>
      <c r="L4440" s="923">
        <v>0</v>
      </c>
      <c r="M4440" s="923" t="str">
        <f t="shared" si="69"/>
        <v/>
      </c>
    </row>
    <row r="4441" spans="2:13" ht="75">
      <c r="B4441" s="921" t="s">
        <v>996</v>
      </c>
      <c r="C4441" s="921" t="s">
        <v>985</v>
      </c>
      <c r="D4441" s="922" t="s">
        <v>994</v>
      </c>
      <c r="E4441" s="936">
        <v>0</v>
      </c>
      <c r="F4441" s="947">
        <v>43774</v>
      </c>
      <c r="G4441" s="923">
        <v>1680</v>
      </c>
      <c r="H4441" s="929">
        <v>8.3333333333333332E-3</v>
      </c>
      <c r="I4441" s="929">
        <v>0.36666666666666664</v>
      </c>
      <c r="J4441" s="923">
        <v>1064</v>
      </c>
      <c r="K4441" s="922">
        <v>1</v>
      </c>
      <c r="L4441" s="923">
        <v>0</v>
      </c>
      <c r="M4441" s="923" t="str">
        <f t="shared" si="69"/>
        <v/>
      </c>
    </row>
    <row r="4442" spans="2:13" ht="75">
      <c r="B4442" s="921" t="s">
        <v>996</v>
      </c>
      <c r="C4442" s="921" t="s">
        <v>985</v>
      </c>
      <c r="D4442" s="922" t="s">
        <v>994</v>
      </c>
      <c r="E4442" s="936">
        <v>0</v>
      </c>
      <c r="F4442" s="947">
        <v>43738</v>
      </c>
      <c r="G4442" s="923">
        <v>408.84955752212392</v>
      </c>
      <c r="H4442" s="929">
        <v>8.3333333333333332E-3</v>
      </c>
      <c r="I4442" s="929">
        <v>0.3833333333333333</v>
      </c>
      <c r="J4442" s="923">
        <v>252.12389380530976</v>
      </c>
      <c r="K4442" s="922">
        <v>1</v>
      </c>
      <c r="L4442" s="923">
        <v>0</v>
      </c>
      <c r="M4442" s="923" t="str">
        <f t="shared" si="69"/>
        <v/>
      </c>
    </row>
    <row r="4443" spans="2:13" ht="75">
      <c r="B4443" s="921" t="s">
        <v>996</v>
      </c>
      <c r="C4443" s="921" t="s">
        <v>985</v>
      </c>
      <c r="D4443" s="922" t="s">
        <v>994</v>
      </c>
      <c r="E4443" s="936">
        <v>0</v>
      </c>
      <c r="F4443" s="947">
        <v>43878</v>
      </c>
      <c r="G4443" s="923">
        <v>109</v>
      </c>
      <c r="H4443" s="929">
        <v>8.3333333333333332E-3</v>
      </c>
      <c r="I4443" s="929">
        <v>0.34166666666666667</v>
      </c>
      <c r="J4443" s="923">
        <v>71.758333333333326</v>
      </c>
      <c r="K4443" s="922">
        <v>1</v>
      </c>
      <c r="L4443" s="923">
        <v>0</v>
      </c>
      <c r="M4443" s="923" t="str">
        <f t="shared" si="69"/>
        <v/>
      </c>
    </row>
    <row r="4444" spans="2:13" ht="75">
      <c r="B4444" s="921" t="s">
        <v>996</v>
      </c>
      <c r="C4444" s="921" t="s">
        <v>985</v>
      </c>
      <c r="D4444" s="922" t="s">
        <v>994</v>
      </c>
      <c r="E4444" s="936">
        <v>0</v>
      </c>
      <c r="F4444" s="947">
        <v>43832</v>
      </c>
      <c r="G4444" s="923">
        <v>3895</v>
      </c>
      <c r="H4444" s="929">
        <v>8.3333333333333332E-3</v>
      </c>
      <c r="I4444" s="929">
        <v>0.35</v>
      </c>
      <c r="J4444" s="923">
        <v>2531.75</v>
      </c>
      <c r="K4444" s="922">
        <v>1</v>
      </c>
      <c r="L4444" s="923">
        <v>0</v>
      </c>
      <c r="M4444" s="923" t="str">
        <f t="shared" si="69"/>
        <v/>
      </c>
    </row>
    <row r="4445" spans="2:13" ht="75">
      <c r="B4445" s="921" t="s">
        <v>996</v>
      </c>
      <c r="C4445" s="921" t="s">
        <v>985</v>
      </c>
      <c r="D4445" s="922" t="s">
        <v>994</v>
      </c>
      <c r="E4445" s="936">
        <v>0</v>
      </c>
      <c r="F4445" s="947">
        <v>43817</v>
      </c>
      <c r="G4445" s="923">
        <v>9605</v>
      </c>
      <c r="H4445" s="929">
        <v>8.3333333333333332E-3</v>
      </c>
      <c r="I4445" s="929">
        <v>0.35833333333333334</v>
      </c>
      <c r="J4445" s="923">
        <v>6163.2083333333339</v>
      </c>
      <c r="K4445" s="922">
        <v>1</v>
      </c>
      <c r="L4445" s="923">
        <v>0</v>
      </c>
      <c r="M4445" s="923" t="str">
        <f t="shared" si="69"/>
        <v/>
      </c>
    </row>
    <row r="4446" spans="2:13" ht="75">
      <c r="B4446" s="921" t="s">
        <v>996</v>
      </c>
      <c r="C4446" s="921" t="s">
        <v>985</v>
      </c>
      <c r="D4446" s="922" t="s">
        <v>994</v>
      </c>
      <c r="E4446" s="936">
        <v>0</v>
      </c>
      <c r="F4446" s="947">
        <v>43763</v>
      </c>
      <c r="G4446" s="923">
        <v>6039.6288659793818</v>
      </c>
      <c r="H4446" s="929">
        <v>8.3333333333333332E-3</v>
      </c>
      <c r="I4446" s="929">
        <v>0.375</v>
      </c>
      <c r="J4446" s="923">
        <v>3774.7680412371137</v>
      </c>
      <c r="K4446" s="922">
        <v>1</v>
      </c>
      <c r="L4446" s="923">
        <v>0</v>
      </c>
      <c r="M4446" s="923" t="str">
        <f t="shared" si="69"/>
        <v/>
      </c>
    </row>
    <row r="4447" spans="2:13" ht="75">
      <c r="B4447" s="921" t="s">
        <v>996</v>
      </c>
      <c r="C4447" s="921" t="s">
        <v>985</v>
      </c>
      <c r="D4447" s="922" t="s">
        <v>994</v>
      </c>
      <c r="E4447" s="936">
        <v>0</v>
      </c>
      <c r="F4447" s="947">
        <v>43763</v>
      </c>
      <c r="G4447" s="923">
        <v>86.28041237113402</v>
      </c>
      <c r="H4447" s="929">
        <v>8.3333333333333332E-3</v>
      </c>
      <c r="I4447" s="929">
        <v>0.375</v>
      </c>
      <c r="J4447" s="923">
        <v>53.925257731958766</v>
      </c>
      <c r="K4447" s="922">
        <v>1</v>
      </c>
      <c r="L4447" s="923">
        <v>0</v>
      </c>
      <c r="M4447" s="923" t="str">
        <f t="shared" si="69"/>
        <v/>
      </c>
    </row>
    <row r="4448" spans="2:13" ht="75">
      <c r="B4448" s="921" t="s">
        <v>996</v>
      </c>
      <c r="C4448" s="921" t="s">
        <v>985</v>
      </c>
      <c r="D4448" s="922" t="s">
        <v>994</v>
      </c>
      <c r="E4448" s="936">
        <v>0</v>
      </c>
      <c r="F4448" s="947">
        <v>43763</v>
      </c>
      <c r="G4448" s="923">
        <v>2243.2907216494846</v>
      </c>
      <c r="H4448" s="929">
        <v>8.3333333333333332E-3</v>
      </c>
      <c r="I4448" s="929">
        <v>0.375</v>
      </c>
      <c r="J4448" s="923">
        <v>1402.0567010309278</v>
      </c>
      <c r="K4448" s="922">
        <v>1</v>
      </c>
      <c r="L4448" s="923">
        <v>0</v>
      </c>
      <c r="M4448" s="923" t="str">
        <f t="shared" si="69"/>
        <v/>
      </c>
    </row>
    <row r="4449" spans="2:13" ht="75">
      <c r="B4449" s="921" t="s">
        <v>996</v>
      </c>
      <c r="C4449" s="921" t="s">
        <v>985</v>
      </c>
      <c r="D4449" s="922" t="s">
        <v>994</v>
      </c>
      <c r="E4449" s="936">
        <v>0</v>
      </c>
      <c r="F4449" s="947">
        <v>43796</v>
      </c>
      <c r="G4449" s="923">
        <v>9605</v>
      </c>
      <c r="H4449" s="929">
        <v>8.3333333333333332E-3</v>
      </c>
      <c r="I4449" s="929">
        <v>0.36666666666666664</v>
      </c>
      <c r="J4449" s="923">
        <v>6083.166666666667</v>
      </c>
      <c r="K4449" s="922">
        <v>1</v>
      </c>
      <c r="L4449" s="923">
        <v>0</v>
      </c>
      <c r="M4449" s="923" t="str">
        <f t="shared" si="69"/>
        <v/>
      </c>
    </row>
    <row r="4450" spans="2:13" ht="75">
      <c r="B4450" s="921" t="s">
        <v>996</v>
      </c>
      <c r="C4450" s="921" t="s">
        <v>985</v>
      </c>
      <c r="D4450" s="922" t="s">
        <v>994</v>
      </c>
      <c r="E4450" s="936">
        <v>0</v>
      </c>
      <c r="F4450" s="947">
        <v>43766</v>
      </c>
      <c r="G4450" s="923">
        <v>9605</v>
      </c>
      <c r="H4450" s="929">
        <v>8.3333333333333332E-3</v>
      </c>
      <c r="I4450" s="929">
        <v>0.375</v>
      </c>
      <c r="J4450" s="923">
        <v>6003.125</v>
      </c>
      <c r="K4450" s="922">
        <v>1</v>
      </c>
      <c r="L4450" s="923">
        <v>0</v>
      </c>
      <c r="M4450" s="923" t="str">
        <f t="shared" si="69"/>
        <v/>
      </c>
    </row>
    <row r="4451" spans="2:13" ht="75">
      <c r="B4451" s="921" t="s">
        <v>996</v>
      </c>
      <c r="C4451" s="921" t="s">
        <v>985</v>
      </c>
      <c r="D4451" s="922" t="s">
        <v>994</v>
      </c>
      <c r="E4451" s="936">
        <v>0</v>
      </c>
      <c r="F4451" s="947">
        <v>43760</v>
      </c>
      <c r="G4451" s="923">
        <v>340</v>
      </c>
      <c r="H4451" s="929">
        <v>8.3333333333333332E-3</v>
      </c>
      <c r="I4451" s="929">
        <v>0.375</v>
      </c>
      <c r="J4451" s="923">
        <v>212.5</v>
      </c>
      <c r="K4451" s="922">
        <v>1</v>
      </c>
      <c r="L4451" s="923">
        <v>0</v>
      </c>
      <c r="M4451" s="923" t="str">
        <f t="shared" si="69"/>
        <v/>
      </c>
    </row>
    <row r="4452" spans="2:13" ht="75">
      <c r="B4452" s="921" t="s">
        <v>996</v>
      </c>
      <c r="C4452" s="921" t="s">
        <v>985</v>
      </c>
      <c r="D4452" s="922" t="s">
        <v>994</v>
      </c>
      <c r="E4452" s="936">
        <v>0</v>
      </c>
      <c r="F4452" s="947">
        <v>43760</v>
      </c>
      <c r="G4452" s="923">
        <v>340</v>
      </c>
      <c r="H4452" s="929">
        <v>8.3333333333333332E-3</v>
      </c>
      <c r="I4452" s="929">
        <v>0.375</v>
      </c>
      <c r="J4452" s="923">
        <v>212.5</v>
      </c>
      <c r="K4452" s="922">
        <v>1</v>
      </c>
      <c r="L4452" s="923">
        <v>0</v>
      </c>
      <c r="M4452" s="923" t="str">
        <f t="shared" si="69"/>
        <v/>
      </c>
    </row>
    <row r="4453" spans="2:13" ht="75">
      <c r="B4453" s="921" t="s">
        <v>996</v>
      </c>
      <c r="C4453" s="921" t="s">
        <v>985</v>
      </c>
      <c r="D4453" s="922" t="s">
        <v>994</v>
      </c>
      <c r="E4453" s="936">
        <v>0</v>
      </c>
      <c r="F4453" s="947">
        <v>43816</v>
      </c>
      <c r="G4453" s="923">
        <v>160</v>
      </c>
      <c r="H4453" s="929">
        <v>8.3333333333333332E-3</v>
      </c>
      <c r="I4453" s="929">
        <v>0.35833333333333334</v>
      </c>
      <c r="J4453" s="923">
        <v>102.66666666666666</v>
      </c>
      <c r="K4453" s="922">
        <v>1</v>
      </c>
      <c r="L4453" s="923">
        <v>0</v>
      </c>
      <c r="M4453" s="923" t="str">
        <f t="shared" si="69"/>
        <v/>
      </c>
    </row>
    <row r="4454" spans="2:13" ht="75">
      <c r="B4454" s="921" t="s">
        <v>996</v>
      </c>
      <c r="C4454" s="921" t="s">
        <v>985</v>
      </c>
      <c r="D4454" s="922" t="s">
        <v>994</v>
      </c>
      <c r="E4454" s="936">
        <v>0</v>
      </c>
      <c r="F4454" s="947">
        <v>43948</v>
      </c>
      <c r="G4454" s="923">
        <v>136.9</v>
      </c>
      <c r="H4454" s="929">
        <v>8.3333333333333332E-3</v>
      </c>
      <c r="I4454" s="929">
        <v>0.32500000000000001</v>
      </c>
      <c r="J4454" s="923">
        <v>92.407499999999999</v>
      </c>
      <c r="K4454" s="922">
        <v>1</v>
      </c>
      <c r="L4454" s="923">
        <v>0</v>
      </c>
      <c r="M4454" s="923" t="str">
        <f t="shared" si="69"/>
        <v/>
      </c>
    </row>
    <row r="4455" spans="2:13" ht="75">
      <c r="B4455" s="921" t="s">
        <v>996</v>
      </c>
      <c r="C4455" s="921" t="s">
        <v>985</v>
      </c>
      <c r="D4455" s="922" t="s">
        <v>994</v>
      </c>
      <c r="E4455" s="936">
        <v>0</v>
      </c>
      <c r="F4455" s="947">
        <v>43969</v>
      </c>
      <c r="G4455" s="923">
        <v>116.55555555555554</v>
      </c>
      <c r="H4455" s="929">
        <v>8.3333333333333332E-3</v>
      </c>
      <c r="I4455" s="929">
        <v>0.31666666666666665</v>
      </c>
      <c r="J4455" s="923">
        <v>79.646296296296299</v>
      </c>
      <c r="K4455" s="922">
        <v>1</v>
      </c>
      <c r="L4455" s="923">
        <v>0</v>
      </c>
      <c r="M4455" s="923" t="str">
        <f t="shared" si="69"/>
        <v/>
      </c>
    </row>
    <row r="4456" spans="2:13" ht="75">
      <c r="B4456" s="921" t="s">
        <v>996</v>
      </c>
      <c r="C4456" s="921" t="s">
        <v>985</v>
      </c>
      <c r="D4456" s="922" t="s">
        <v>994</v>
      </c>
      <c r="E4456" s="936">
        <v>0</v>
      </c>
      <c r="F4456" s="947">
        <v>44677</v>
      </c>
      <c r="G4456" s="923">
        <v>181.59090909090909</v>
      </c>
      <c r="H4456" s="929">
        <v>8.3333333333333332E-3</v>
      </c>
      <c r="I4456" s="929">
        <v>0.125</v>
      </c>
      <c r="J4456" s="923">
        <v>158.89204545454547</v>
      </c>
      <c r="K4456" s="922">
        <v>1</v>
      </c>
      <c r="L4456" s="923">
        <v>0</v>
      </c>
      <c r="M4456" s="923" t="str">
        <f t="shared" si="69"/>
        <v/>
      </c>
    </row>
    <row r="4457" spans="2:13" ht="75">
      <c r="B4457" s="921" t="s">
        <v>996</v>
      </c>
      <c r="C4457" s="921" t="s">
        <v>985</v>
      </c>
      <c r="D4457" s="922" t="s">
        <v>994</v>
      </c>
      <c r="E4457" s="936">
        <v>0</v>
      </c>
      <c r="F4457" s="947">
        <v>44991</v>
      </c>
      <c r="G4457" s="923">
        <v>2339.2199999999998</v>
      </c>
      <c r="H4457" s="929">
        <v>8.3333333333333332E-3</v>
      </c>
      <c r="I4457" s="929">
        <v>3.3333333333333333E-2</v>
      </c>
      <c r="J4457" s="923">
        <v>2261.2459999999996</v>
      </c>
      <c r="K4457" s="922">
        <v>1</v>
      </c>
      <c r="L4457" s="923">
        <v>0</v>
      </c>
      <c r="M4457" s="923" t="str">
        <f t="shared" si="69"/>
        <v/>
      </c>
    </row>
    <row r="4458" spans="2:13" ht="75">
      <c r="B4458" s="921" t="s">
        <v>996</v>
      </c>
      <c r="C4458" s="921" t="s">
        <v>985</v>
      </c>
      <c r="D4458" s="922" t="s">
        <v>994</v>
      </c>
      <c r="E4458" s="936">
        <v>0</v>
      </c>
      <c r="F4458" s="947">
        <v>44933</v>
      </c>
      <c r="G4458" s="923">
        <v>2850</v>
      </c>
      <c r="H4458" s="929">
        <v>8.3333333333333332E-3</v>
      </c>
      <c r="I4458" s="929">
        <v>0.05</v>
      </c>
      <c r="J4458" s="923">
        <v>2707.5</v>
      </c>
      <c r="K4458" s="922">
        <v>1</v>
      </c>
      <c r="L4458" s="923">
        <v>0</v>
      </c>
      <c r="M4458" s="923" t="str">
        <f t="shared" si="69"/>
        <v/>
      </c>
    </row>
    <row r="4459" spans="2:13" ht="75">
      <c r="B4459" s="921" t="s">
        <v>996</v>
      </c>
      <c r="C4459" s="921" t="s">
        <v>985</v>
      </c>
      <c r="D4459" s="922" t="s">
        <v>994</v>
      </c>
      <c r="E4459" s="936">
        <v>0</v>
      </c>
      <c r="F4459" s="947">
        <v>44960</v>
      </c>
      <c r="G4459" s="923">
        <v>1820</v>
      </c>
      <c r="H4459" s="929">
        <v>8.3333333333333332E-3</v>
      </c>
      <c r="I4459" s="929">
        <v>4.1666666666666664E-2</v>
      </c>
      <c r="J4459" s="923">
        <v>1744.1666666666667</v>
      </c>
      <c r="K4459" s="922">
        <v>1</v>
      </c>
      <c r="L4459" s="923">
        <v>0</v>
      </c>
      <c r="M4459" s="923" t="str">
        <f t="shared" si="69"/>
        <v/>
      </c>
    </row>
    <row r="4460" spans="2:13" ht="75">
      <c r="B4460" s="921" t="s">
        <v>996</v>
      </c>
      <c r="C4460" s="921" t="s">
        <v>985</v>
      </c>
      <c r="D4460" s="922" t="s">
        <v>994</v>
      </c>
      <c r="E4460" s="936">
        <v>0</v>
      </c>
      <c r="F4460" s="947">
        <v>45052</v>
      </c>
      <c r="G4460" s="923">
        <v>1758.9</v>
      </c>
      <c r="H4460" s="929">
        <v>8.3333333333333332E-3</v>
      </c>
      <c r="I4460" s="929">
        <v>1.6666666666666666E-2</v>
      </c>
      <c r="J4460" s="923">
        <v>1729.585</v>
      </c>
      <c r="K4460" s="922">
        <v>1</v>
      </c>
      <c r="L4460" s="923">
        <v>0</v>
      </c>
      <c r="M4460" s="923" t="str">
        <f t="shared" si="69"/>
        <v/>
      </c>
    </row>
    <row r="4461" spans="2:13" ht="75">
      <c r="B4461" s="921" t="s">
        <v>996</v>
      </c>
      <c r="C4461" s="921" t="s">
        <v>985</v>
      </c>
      <c r="D4461" s="922" t="s">
        <v>994</v>
      </c>
      <c r="E4461" s="936">
        <v>0</v>
      </c>
      <c r="F4461" s="947">
        <v>45080</v>
      </c>
      <c r="G4461" s="923">
        <v>17385</v>
      </c>
      <c r="H4461" s="929">
        <v>8.3333333333333332E-3</v>
      </c>
      <c r="I4461" s="929">
        <v>8.3333333333333332E-3</v>
      </c>
      <c r="J4461" s="923">
        <v>17240.125</v>
      </c>
      <c r="K4461" s="922">
        <v>1</v>
      </c>
      <c r="L4461" s="923">
        <v>0</v>
      </c>
      <c r="M4461" s="923" t="str">
        <f t="shared" si="69"/>
        <v/>
      </c>
    </row>
    <row r="4462" spans="2:13" ht="75">
      <c r="B4462" s="921" t="s">
        <v>998</v>
      </c>
      <c r="C4462" s="921" t="s">
        <v>985</v>
      </c>
      <c r="D4462" s="922" t="s">
        <v>994</v>
      </c>
      <c r="E4462" s="936">
        <v>0</v>
      </c>
      <c r="F4462" s="947">
        <v>44834</v>
      </c>
      <c r="G4462" s="923">
        <v>135.48571428571427</v>
      </c>
      <c r="H4462" s="929">
        <v>8.3333333333333332E-3</v>
      </c>
      <c r="I4462" s="929">
        <v>8.3333333333333329E-2</v>
      </c>
      <c r="J4462" s="923">
        <v>124.19523809523808</v>
      </c>
      <c r="K4462" s="922">
        <v>1</v>
      </c>
      <c r="L4462" s="923">
        <v>0</v>
      </c>
      <c r="M4462" s="923" t="str">
        <f t="shared" si="69"/>
        <v/>
      </c>
    </row>
    <row r="4463" spans="2:13" ht="75">
      <c r="B4463" s="921" t="s">
        <v>1002</v>
      </c>
      <c r="C4463" s="921" t="s">
        <v>985</v>
      </c>
      <c r="D4463" s="922" t="s">
        <v>994</v>
      </c>
      <c r="E4463" s="936">
        <v>0</v>
      </c>
      <c r="F4463" s="947">
        <v>43739</v>
      </c>
      <c r="G4463" s="923">
        <v>168.32875000000001</v>
      </c>
      <c r="H4463" s="929">
        <v>8.3333333333333332E-3</v>
      </c>
      <c r="I4463" s="929">
        <v>0.375</v>
      </c>
      <c r="J4463" s="923">
        <v>105.20546875000001</v>
      </c>
      <c r="K4463" s="922">
        <v>1</v>
      </c>
      <c r="L4463" s="923">
        <v>0</v>
      </c>
      <c r="M4463" s="923" t="str">
        <f t="shared" si="69"/>
        <v/>
      </c>
    </row>
    <row r="4464" spans="2:13" ht="75">
      <c r="B4464" s="921" t="s">
        <v>996</v>
      </c>
      <c r="C4464" s="921" t="s">
        <v>985</v>
      </c>
      <c r="D4464" s="922" t="s">
        <v>994</v>
      </c>
      <c r="E4464" s="936">
        <v>0</v>
      </c>
      <c r="F4464" s="947">
        <v>43739</v>
      </c>
      <c r="G4464" s="923">
        <v>336.65750000000003</v>
      </c>
      <c r="H4464" s="929">
        <v>8.3333333333333332E-3</v>
      </c>
      <c r="I4464" s="929">
        <v>0.375</v>
      </c>
      <c r="J4464" s="923">
        <v>210.41093750000002</v>
      </c>
      <c r="K4464" s="922">
        <v>1</v>
      </c>
      <c r="L4464" s="923">
        <v>0</v>
      </c>
      <c r="M4464" s="923" t="str">
        <f t="shared" si="69"/>
        <v/>
      </c>
    </row>
    <row r="4465" spans="2:13" ht="75">
      <c r="B4465" s="921" t="s">
        <v>996</v>
      </c>
      <c r="C4465" s="921" t="s">
        <v>985</v>
      </c>
      <c r="D4465" s="922" t="s">
        <v>994</v>
      </c>
      <c r="E4465" s="936">
        <v>0</v>
      </c>
      <c r="F4465" s="947">
        <v>43739</v>
      </c>
      <c r="G4465" s="923">
        <v>1683.2875000000001</v>
      </c>
      <c r="H4465" s="929">
        <v>8.3333333333333332E-3</v>
      </c>
      <c r="I4465" s="929">
        <v>0.375</v>
      </c>
      <c r="J4465" s="923">
        <v>1052.0546875</v>
      </c>
      <c r="K4465" s="922">
        <v>1</v>
      </c>
      <c r="L4465" s="923">
        <v>0</v>
      </c>
      <c r="M4465" s="923" t="str">
        <f t="shared" si="69"/>
        <v/>
      </c>
    </row>
    <row r="4466" spans="2:13" ht="75">
      <c r="B4466" s="921" t="s">
        <v>996</v>
      </c>
      <c r="C4466" s="921" t="s">
        <v>985</v>
      </c>
      <c r="D4466" s="922" t="s">
        <v>994</v>
      </c>
      <c r="E4466" s="936">
        <v>0</v>
      </c>
      <c r="F4466" s="947">
        <v>43922</v>
      </c>
      <c r="G4466" s="923">
        <v>138</v>
      </c>
      <c r="H4466" s="929">
        <v>8.3333333333333332E-3</v>
      </c>
      <c r="I4466" s="929">
        <v>0.32500000000000001</v>
      </c>
      <c r="J4466" s="923">
        <v>93.15</v>
      </c>
      <c r="K4466" s="922">
        <v>1</v>
      </c>
      <c r="L4466" s="923">
        <v>0</v>
      </c>
      <c r="M4466" s="923" t="str">
        <f t="shared" si="69"/>
        <v/>
      </c>
    </row>
    <row r="4467" spans="2:13" ht="75">
      <c r="B4467" s="921" t="s">
        <v>998</v>
      </c>
      <c r="C4467" s="921" t="s">
        <v>985</v>
      </c>
      <c r="D4467" s="922" t="s">
        <v>994</v>
      </c>
      <c r="E4467" s="936">
        <v>0</v>
      </c>
      <c r="F4467" s="947">
        <v>43647</v>
      </c>
      <c r="G4467" s="923">
        <v>130</v>
      </c>
      <c r="H4467" s="929">
        <v>8.3333333333333332E-3</v>
      </c>
      <c r="I4467" s="929">
        <v>0.4</v>
      </c>
      <c r="J4467" s="923">
        <v>78</v>
      </c>
      <c r="K4467" s="922">
        <v>1</v>
      </c>
      <c r="L4467" s="923">
        <v>0</v>
      </c>
      <c r="M4467" s="923" t="str">
        <f t="shared" si="69"/>
        <v/>
      </c>
    </row>
    <row r="4468" spans="2:13" ht="75">
      <c r="B4468" s="921" t="s">
        <v>996</v>
      </c>
      <c r="C4468" s="921" t="s">
        <v>985</v>
      </c>
      <c r="D4468" s="922" t="s">
        <v>994</v>
      </c>
      <c r="E4468" s="936">
        <v>0</v>
      </c>
      <c r="F4468" s="947">
        <v>44189</v>
      </c>
      <c r="G4468" s="923">
        <v>99.899999999999991</v>
      </c>
      <c r="H4468" s="929">
        <v>8.3333333333333332E-3</v>
      </c>
      <c r="I4468" s="929">
        <v>0.2583333333333333</v>
      </c>
      <c r="J4468" s="923">
        <v>74.092500000000001</v>
      </c>
      <c r="K4468" s="922">
        <v>1</v>
      </c>
      <c r="L4468" s="923">
        <v>0</v>
      </c>
      <c r="M4468" s="923" t="str">
        <f t="shared" si="69"/>
        <v/>
      </c>
    </row>
    <row r="4469" spans="2:13" ht="75">
      <c r="B4469" s="921" t="s">
        <v>996</v>
      </c>
      <c r="C4469" s="921" t="s">
        <v>985</v>
      </c>
      <c r="D4469" s="922" t="s">
        <v>994</v>
      </c>
      <c r="E4469" s="936">
        <v>0</v>
      </c>
      <c r="F4469" s="947">
        <v>45030</v>
      </c>
      <c r="G4469" s="923">
        <v>2406.66</v>
      </c>
      <c r="H4469" s="929">
        <v>8.3333333333333332E-3</v>
      </c>
      <c r="I4469" s="929">
        <v>2.5000000000000001E-2</v>
      </c>
      <c r="J4469" s="923">
        <v>2346.4935</v>
      </c>
      <c r="K4469" s="922">
        <v>1</v>
      </c>
      <c r="L4469" s="923">
        <v>0</v>
      </c>
      <c r="M4469" s="923" t="str">
        <f t="shared" si="69"/>
        <v/>
      </c>
    </row>
    <row r="4470" spans="2:13" ht="75">
      <c r="B4470" s="921" t="s">
        <v>996</v>
      </c>
      <c r="C4470" s="921" t="s">
        <v>985</v>
      </c>
      <c r="D4470" s="922" t="s">
        <v>994</v>
      </c>
      <c r="E4470" s="936">
        <v>0</v>
      </c>
      <c r="F4470" s="947">
        <v>45022</v>
      </c>
      <c r="G4470" s="923">
        <v>473.07692307692309</v>
      </c>
      <c r="H4470" s="929">
        <v>8.3333333333333332E-3</v>
      </c>
      <c r="I4470" s="929">
        <v>2.5000000000000001E-2</v>
      </c>
      <c r="J4470" s="923">
        <v>461.25</v>
      </c>
      <c r="K4470" s="922">
        <v>1</v>
      </c>
      <c r="L4470" s="923">
        <v>0</v>
      </c>
      <c r="M4470" s="923" t="str">
        <f t="shared" si="69"/>
        <v/>
      </c>
    </row>
    <row r="4471" spans="2:13" ht="75">
      <c r="B4471" s="921" t="s">
        <v>998</v>
      </c>
      <c r="C4471" s="921" t="s">
        <v>985</v>
      </c>
      <c r="D4471" s="922" t="s">
        <v>994</v>
      </c>
      <c r="E4471" s="936">
        <v>0</v>
      </c>
      <c r="F4471" s="947">
        <v>44336</v>
      </c>
      <c r="G4471" s="923">
        <v>336.25</v>
      </c>
      <c r="H4471" s="929">
        <v>8.3333333333333332E-3</v>
      </c>
      <c r="I4471" s="929">
        <v>0.21666666666666667</v>
      </c>
      <c r="J4471" s="923">
        <v>263.39583333333331</v>
      </c>
      <c r="K4471" s="922">
        <v>1</v>
      </c>
      <c r="L4471" s="923">
        <v>0</v>
      </c>
      <c r="M4471" s="923" t="str">
        <f t="shared" si="69"/>
        <v/>
      </c>
    </row>
    <row r="4472" spans="2:13" ht="75">
      <c r="B4472" s="921" t="s">
        <v>996</v>
      </c>
      <c r="C4472" s="921" t="s">
        <v>985</v>
      </c>
      <c r="D4472" s="922" t="s">
        <v>994</v>
      </c>
      <c r="E4472" s="936">
        <v>0</v>
      </c>
      <c r="F4472" s="947">
        <v>44724</v>
      </c>
      <c r="G4472" s="923">
        <v>163.65</v>
      </c>
      <c r="H4472" s="929">
        <v>8.3333333333333332E-3</v>
      </c>
      <c r="I4472" s="929">
        <v>0.10833333333333334</v>
      </c>
      <c r="J4472" s="923">
        <v>145.92125000000001</v>
      </c>
      <c r="K4472" s="922">
        <v>1</v>
      </c>
      <c r="L4472" s="923">
        <v>0</v>
      </c>
      <c r="M4472" s="923" t="str">
        <f t="shared" si="69"/>
        <v/>
      </c>
    </row>
    <row r="4473" spans="2:13" ht="75">
      <c r="B4473" s="921" t="s">
        <v>996</v>
      </c>
      <c r="C4473" s="921" t="s">
        <v>985</v>
      </c>
      <c r="D4473" s="922" t="s">
        <v>994</v>
      </c>
      <c r="E4473" s="936">
        <v>0</v>
      </c>
      <c r="F4473" s="947">
        <v>44132</v>
      </c>
      <c r="G4473" s="923">
        <v>680</v>
      </c>
      <c r="H4473" s="929">
        <v>8.3333333333333332E-3</v>
      </c>
      <c r="I4473" s="929">
        <v>0.27500000000000002</v>
      </c>
      <c r="J4473" s="923">
        <v>493</v>
      </c>
      <c r="K4473" s="922">
        <v>1</v>
      </c>
      <c r="L4473" s="923">
        <v>0</v>
      </c>
      <c r="M4473" s="923" t="str">
        <f t="shared" si="69"/>
        <v/>
      </c>
    </row>
    <row r="4474" spans="2:13" ht="75">
      <c r="B4474" s="921" t="s">
        <v>996</v>
      </c>
      <c r="C4474" s="921" t="s">
        <v>985</v>
      </c>
      <c r="D4474" s="922" t="s">
        <v>994</v>
      </c>
      <c r="E4474" s="936">
        <v>0</v>
      </c>
      <c r="F4474" s="947">
        <v>44132</v>
      </c>
      <c r="G4474" s="923">
        <v>170</v>
      </c>
      <c r="H4474" s="929">
        <v>8.3333333333333332E-3</v>
      </c>
      <c r="I4474" s="929">
        <v>0.27500000000000002</v>
      </c>
      <c r="J4474" s="923">
        <v>123.25</v>
      </c>
      <c r="K4474" s="922">
        <v>1</v>
      </c>
      <c r="L4474" s="923">
        <v>0</v>
      </c>
      <c r="M4474" s="923" t="str">
        <f t="shared" si="69"/>
        <v/>
      </c>
    </row>
    <row r="4475" spans="2:13" ht="75">
      <c r="B4475" s="921" t="s">
        <v>998</v>
      </c>
      <c r="C4475" s="921" t="s">
        <v>985</v>
      </c>
      <c r="D4475" s="922" t="s">
        <v>994</v>
      </c>
      <c r="E4475" s="936">
        <v>0</v>
      </c>
      <c r="F4475" s="947">
        <v>44452</v>
      </c>
      <c r="G4475" s="923">
        <v>150</v>
      </c>
      <c r="H4475" s="929">
        <v>8.3333333333333332E-3</v>
      </c>
      <c r="I4475" s="929">
        <v>0.18333333333333332</v>
      </c>
      <c r="J4475" s="923">
        <v>122.5</v>
      </c>
      <c r="K4475" s="922">
        <v>1</v>
      </c>
      <c r="L4475" s="923">
        <v>0</v>
      </c>
      <c r="M4475" s="923" t="str">
        <f t="shared" si="69"/>
        <v/>
      </c>
    </row>
    <row r="4476" spans="2:13" ht="75">
      <c r="B4476" s="921" t="s">
        <v>996</v>
      </c>
      <c r="C4476" s="921" t="s">
        <v>985</v>
      </c>
      <c r="D4476" s="922" t="s">
        <v>994</v>
      </c>
      <c r="E4476" s="936">
        <v>0</v>
      </c>
      <c r="F4476" s="947">
        <v>44921</v>
      </c>
      <c r="G4476" s="923">
        <v>1298.55</v>
      </c>
      <c r="H4476" s="929">
        <v>8.3333333333333332E-3</v>
      </c>
      <c r="I4476" s="929">
        <v>5.8333333333333334E-2</v>
      </c>
      <c r="J4476" s="923">
        <v>1222.80125</v>
      </c>
      <c r="K4476" s="922">
        <v>1</v>
      </c>
      <c r="L4476" s="923">
        <v>0</v>
      </c>
      <c r="M4476" s="923" t="str">
        <f t="shared" si="69"/>
        <v/>
      </c>
    </row>
    <row r="4477" spans="2:13" ht="75">
      <c r="B4477" s="921" t="s">
        <v>996</v>
      </c>
      <c r="C4477" s="921" t="s">
        <v>985</v>
      </c>
      <c r="D4477" s="922" t="s">
        <v>994</v>
      </c>
      <c r="E4477" s="936">
        <v>0</v>
      </c>
      <c r="F4477" s="947">
        <v>44736</v>
      </c>
      <c r="G4477" s="923">
        <v>677.4</v>
      </c>
      <c r="H4477" s="929">
        <v>8.3333333333333332E-3</v>
      </c>
      <c r="I4477" s="929">
        <v>0.10833333333333334</v>
      </c>
      <c r="J4477" s="923">
        <v>604.01499999999999</v>
      </c>
      <c r="K4477" s="922">
        <v>1</v>
      </c>
      <c r="L4477" s="923">
        <v>0</v>
      </c>
      <c r="M4477" s="923" t="str">
        <f t="shared" si="69"/>
        <v/>
      </c>
    </row>
    <row r="4478" spans="2:13" ht="75">
      <c r="B4478" s="921" t="s">
        <v>996</v>
      </c>
      <c r="C4478" s="921" t="s">
        <v>985</v>
      </c>
      <c r="D4478" s="922" t="s">
        <v>994</v>
      </c>
      <c r="E4478" s="936">
        <v>0</v>
      </c>
      <c r="F4478" s="947">
        <v>43774</v>
      </c>
      <c r="G4478" s="923">
        <v>260</v>
      </c>
      <c r="H4478" s="929">
        <v>8.3333333333333332E-3</v>
      </c>
      <c r="I4478" s="929">
        <v>0.36666666666666664</v>
      </c>
      <c r="J4478" s="923">
        <v>164.66666666666669</v>
      </c>
      <c r="K4478" s="922">
        <v>1</v>
      </c>
      <c r="L4478" s="923">
        <v>0</v>
      </c>
      <c r="M4478" s="923" t="str">
        <f t="shared" si="69"/>
        <v/>
      </c>
    </row>
    <row r="4479" spans="2:13" ht="75">
      <c r="B4479" s="921" t="s">
        <v>996</v>
      </c>
      <c r="C4479" s="921" t="s">
        <v>985</v>
      </c>
      <c r="D4479" s="922" t="s">
        <v>994</v>
      </c>
      <c r="E4479" s="936">
        <v>0</v>
      </c>
      <c r="F4479" s="947">
        <v>43774</v>
      </c>
      <c r="G4479" s="923">
        <v>130</v>
      </c>
      <c r="H4479" s="929">
        <v>8.3333333333333332E-3</v>
      </c>
      <c r="I4479" s="929">
        <v>0.36666666666666664</v>
      </c>
      <c r="J4479" s="923">
        <v>82.333333333333343</v>
      </c>
      <c r="K4479" s="922">
        <v>1</v>
      </c>
      <c r="L4479" s="923">
        <v>0</v>
      </c>
      <c r="M4479" s="923" t="str">
        <f t="shared" si="69"/>
        <v/>
      </c>
    </row>
    <row r="4480" spans="2:13" ht="75">
      <c r="B4480" s="921" t="s">
        <v>996</v>
      </c>
      <c r="C4480" s="921" t="s">
        <v>985</v>
      </c>
      <c r="D4480" s="922" t="s">
        <v>994</v>
      </c>
      <c r="E4480" s="936">
        <v>0</v>
      </c>
      <c r="F4480" s="947">
        <v>43774</v>
      </c>
      <c r="G4480" s="923">
        <v>1300</v>
      </c>
      <c r="H4480" s="929">
        <v>8.3333333333333332E-3</v>
      </c>
      <c r="I4480" s="929">
        <v>0.36666666666666664</v>
      </c>
      <c r="J4480" s="923">
        <v>823.33333333333337</v>
      </c>
      <c r="K4480" s="922">
        <v>1</v>
      </c>
      <c r="L4480" s="923">
        <v>0</v>
      </c>
      <c r="M4480" s="923" t="str">
        <f t="shared" si="69"/>
        <v/>
      </c>
    </row>
    <row r="4481" spans="2:13" ht="75">
      <c r="B4481" s="921" t="s">
        <v>996</v>
      </c>
      <c r="C4481" s="921" t="s">
        <v>985</v>
      </c>
      <c r="D4481" s="922" t="s">
        <v>994</v>
      </c>
      <c r="E4481" s="936">
        <v>0</v>
      </c>
      <c r="F4481" s="947">
        <v>43647</v>
      </c>
      <c r="G4481" s="923">
        <v>534.85799999999995</v>
      </c>
      <c r="H4481" s="929">
        <v>8.3333333333333332E-3</v>
      </c>
      <c r="I4481" s="929">
        <v>0.4</v>
      </c>
      <c r="J4481" s="923">
        <v>320.91479999999996</v>
      </c>
      <c r="K4481" s="922">
        <v>1</v>
      </c>
      <c r="L4481" s="923">
        <v>0</v>
      </c>
      <c r="M4481" s="923" t="str">
        <f t="shared" si="69"/>
        <v/>
      </c>
    </row>
    <row r="4482" spans="2:13" ht="75">
      <c r="B4482" s="921" t="s">
        <v>996</v>
      </c>
      <c r="C4482" s="921" t="s">
        <v>985</v>
      </c>
      <c r="D4482" s="922" t="s">
        <v>994</v>
      </c>
      <c r="E4482" s="936">
        <v>0</v>
      </c>
      <c r="F4482" s="947">
        <v>43647</v>
      </c>
      <c r="G4482" s="923">
        <v>213.94319999999999</v>
      </c>
      <c r="H4482" s="929">
        <v>8.3333333333333332E-3</v>
      </c>
      <c r="I4482" s="929">
        <v>0.4</v>
      </c>
      <c r="J4482" s="923">
        <v>128.36591999999999</v>
      </c>
      <c r="K4482" s="922">
        <v>1</v>
      </c>
      <c r="L4482" s="923">
        <v>0</v>
      </c>
      <c r="M4482" s="923" t="str">
        <f t="shared" si="69"/>
        <v/>
      </c>
    </row>
    <row r="4483" spans="2:13" ht="75">
      <c r="B4483" s="921" t="s">
        <v>996</v>
      </c>
      <c r="C4483" s="921" t="s">
        <v>985</v>
      </c>
      <c r="D4483" s="922" t="s">
        <v>994</v>
      </c>
      <c r="E4483" s="936">
        <v>0</v>
      </c>
      <c r="F4483" s="947">
        <v>43796</v>
      </c>
      <c r="G4483" s="923">
        <v>2750</v>
      </c>
      <c r="H4483" s="929">
        <v>8.3333333333333332E-3</v>
      </c>
      <c r="I4483" s="929">
        <v>0.36666666666666664</v>
      </c>
      <c r="J4483" s="923">
        <v>1741.6666666666667</v>
      </c>
      <c r="K4483" s="922">
        <v>1</v>
      </c>
      <c r="L4483" s="923">
        <v>0</v>
      </c>
      <c r="M4483" s="923" t="str">
        <f t="shared" si="69"/>
        <v/>
      </c>
    </row>
    <row r="4484" spans="2:13" ht="75">
      <c r="B4484" s="921" t="s">
        <v>996</v>
      </c>
      <c r="C4484" s="921" t="s">
        <v>985</v>
      </c>
      <c r="D4484" s="922" t="s">
        <v>994</v>
      </c>
      <c r="E4484" s="936">
        <v>0</v>
      </c>
      <c r="F4484" s="947">
        <v>43738</v>
      </c>
      <c r="G4484" s="923">
        <v>100</v>
      </c>
      <c r="H4484" s="929">
        <v>8.3333333333333332E-3</v>
      </c>
      <c r="I4484" s="929">
        <v>0.3833333333333333</v>
      </c>
      <c r="J4484" s="923">
        <v>61.666666666666671</v>
      </c>
      <c r="K4484" s="922">
        <v>1</v>
      </c>
      <c r="L4484" s="923">
        <v>0</v>
      </c>
      <c r="M4484" s="923" t="str">
        <f t="shared" si="69"/>
        <v/>
      </c>
    </row>
    <row r="4485" spans="2:13" ht="75">
      <c r="B4485" s="921" t="s">
        <v>996</v>
      </c>
      <c r="C4485" s="921" t="s">
        <v>985</v>
      </c>
      <c r="D4485" s="922" t="s">
        <v>994</v>
      </c>
      <c r="E4485" s="936">
        <v>0</v>
      </c>
      <c r="F4485" s="947">
        <v>43647</v>
      </c>
      <c r="G4485" s="923">
        <v>107.54685714285715</v>
      </c>
      <c r="H4485" s="929">
        <v>8.3333333333333332E-3</v>
      </c>
      <c r="I4485" s="929">
        <v>0.4</v>
      </c>
      <c r="J4485" s="923">
        <v>64.528114285714281</v>
      </c>
      <c r="K4485" s="922">
        <v>1</v>
      </c>
      <c r="L4485" s="923">
        <v>0</v>
      </c>
      <c r="M4485" s="923" t="str">
        <f t="shared" si="69"/>
        <v/>
      </c>
    </row>
    <row r="4486" spans="2:13" ht="75">
      <c r="B4486" s="921" t="s">
        <v>996</v>
      </c>
      <c r="C4486" s="921" t="s">
        <v>985</v>
      </c>
      <c r="D4486" s="922" t="s">
        <v>994</v>
      </c>
      <c r="E4486" s="936">
        <v>0</v>
      </c>
      <c r="F4486" s="947">
        <v>43647</v>
      </c>
      <c r="G4486" s="923">
        <v>3441.4994285714288</v>
      </c>
      <c r="H4486" s="929">
        <v>8.3333333333333332E-3</v>
      </c>
      <c r="I4486" s="929">
        <v>0.4</v>
      </c>
      <c r="J4486" s="923">
        <v>2064.899657142857</v>
      </c>
      <c r="K4486" s="922">
        <v>1</v>
      </c>
      <c r="L4486" s="923">
        <v>0</v>
      </c>
      <c r="M4486" s="923" t="str">
        <f t="shared" si="69"/>
        <v/>
      </c>
    </row>
    <row r="4487" spans="2:13" ht="75">
      <c r="B4487" s="921" t="s">
        <v>996</v>
      </c>
      <c r="C4487" s="921" t="s">
        <v>985</v>
      </c>
      <c r="D4487" s="922" t="s">
        <v>994</v>
      </c>
      <c r="E4487" s="936">
        <v>0</v>
      </c>
      <c r="F4487" s="947">
        <v>43647</v>
      </c>
      <c r="G4487" s="923">
        <v>107.54685714285715</v>
      </c>
      <c r="H4487" s="929">
        <v>8.3333333333333332E-3</v>
      </c>
      <c r="I4487" s="929">
        <v>0.4</v>
      </c>
      <c r="J4487" s="923">
        <v>64.528114285714281</v>
      </c>
      <c r="K4487" s="922">
        <v>1</v>
      </c>
      <c r="L4487" s="923">
        <v>0</v>
      </c>
      <c r="M4487" s="923" t="str">
        <f t="shared" si="69"/>
        <v/>
      </c>
    </row>
    <row r="4488" spans="2:13" ht="75">
      <c r="B4488" s="921" t="s">
        <v>996</v>
      </c>
      <c r="C4488" s="921" t="s">
        <v>985</v>
      </c>
      <c r="D4488" s="922" t="s">
        <v>994</v>
      </c>
      <c r="E4488" s="936">
        <v>0</v>
      </c>
      <c r="F4488" s="947">
        <v>44510</v>
      </c>
      <c r="G4488" s="923">
        <v>1260</v>
      </c>
      <c r="H4488" s="929">
        <v>8.3333333333333332E-3</v>
      </c>
      <c r="I4488" s="929">
        <v>0.16666666666666666</v>
      </c>
      <c r="J4488" s="923">
        <v>1050</v>
      </c>
      <c r="K4488" s="922">
        <v>1</v>
      </c>
      <c r="L4488" s="923">
        <v>0</v>
      </c>
      <c r="M4488" s="923" t="str">
        <f t="shared" si="69"/>
        <v/>
      </c>
    </row>
    <row r="4489" spans="2:13" ht="75">
      <c r="B4489" s="921" t="s">
        <v>996</v>
      </c>
      <c r="C4489" s="921" t="s">
        <v>985</v>
      </c>
      <c r="D4489" s="922" t="s">
        <v>994</v>
      </c>
      <c r="E4489" s="936">
        <v>0</v>
      </c>
      <c r="F4489" s="947">
        <v>43738</v>
      </c>
      <c r="G4489" s="923">
        <v>2400</v>
      </c>
      <c r="H4489" s="929">
        <v>8.3333333333333332E-3</v>
      </c>
      <c r="I4489" s="929">
        <v>0.3833333333333333</v>
      </c>
      <c r="J4489" s="923">
        <v>1480</v>
      </c>
      <c r="K4489" s="922">
        <v>1</v>
      </c>
      <c r="L4489" s="923">
        <v>0</v>
      </c>
      <c r="M4489" s="923" t="str">
        <f t="shared" si="69"/>
        <v/>
      </c>
    </row>
    <row r="4490" spans="2:13" ht="75">
      <c r="B4490" s="921" t="s">
        <v>996</v>
      </c>
      <c r="C4490" s="921" t="s">
        <v>985</v>
      </c>
      <c r="D4490" s="922" t="s">
        <v>994</v>
      </c>
      <c r="E4490" s="936">
        <v>0</v>
      </c>
      <c r="F4490" s="947">
        <v>44899</v>
      </c>
      <c r="G4490" s="923">
        <v>8500</v>
      </c>
      <c r="H4490" s="929">
        <v>8.3333333333333332E-3</v>
      </c>
      <c r="I4490" s="929">
        <v>5.8333333333333334E-2</v>
      </c>
      <c r="J4490" s="923">
        <v>8004.166666666667</v>
      </c>
      <c r="K4490" s="922">
        <v>1</v>
      </c>
      <c r="L4490" s="923">
        <v>0</v>
      </c>
      <c r="M4490" s="923" t="str">
        <f t="shared" si="69"/>
        <v/>
      </c>
    </row>
    <row r="4491" spans="2:13" ht="75">
      <c r="B4491" s="921" t="s">
        <v>996</v>
      </c>
      <c r="C4491" s="921" t="s">
        <v>985</v>
      </c>
      <c r="D4491" s="922" t="s">
        <v>994</v>
      </c>
      <c r="E4491" s="936">
        <v>0</v>
      </c>
      <c r="F4491" s="947">
        <v>44456</v>
      </c>
      <c r="G4491" s="923">
        <v>7182</v>
      </c>
      <c r="H4491" s="929">
        <v>8.3333333333333332E-3</v>
      </c>
      <c r="I4491" s="929">
        <v>0.18333333333333332</v>
      </c>
      <c r="J4491" s="923">
        <v>5865.3</v>
      </c>
      <c r="K4491" s="922">
        <v>1</v>
      </c>
      <c r="L4491" s="923">
        <v>0</v>
      </c>
      <c r="M4491" s="923" t="str">
        <f t="shared" ref="M4491:M4554" si="70">IF(L4491=0,"",IF(I4491=100%,0,(H4491*12)*(G4491*E4491*K4491)))</f>
        <v/>
      </c>
    </row>
    <row r="4492" spans="2:13" ht="75">
      <c r="B4492" s="921" t="s">
        <v>996</v>
      </c>
      <c r="C4492" s="921" t="s">
        <v>985</v>
      </c>
      <c r="D4492" s="922" t="s">
        <v>994</v>
      </c>
      <c r="E4492" s="936">
        <v>0</v>
      </c>
      <c r="F4492" s="947">
        <v>44930</v>
      </c>
      <c r="G4492" s="923">
        <v>240</v>
      </c>
      <c r="H4492" s="929">
        <v>8.3333333333333332E-3</v>
      </c>
      <c r="I4492" s="929">
        <v>0.05</v>
      </c>
      <c r="J4492" s="923">
        <v>228</v>
      </c>
      <c r="K4492" s="922">
        <v>1</v>
      </c>
      <c r="L4492" s="923">
        <v>0</v>
      </c>
      <c r="M4492" s="923" t="str">
        <f t="shared" si="70"/>
        <v/>
      </c>
    </row>
    <row r="4493" spans="2:13" ht="75">
      <c r="B4493" s="921" t="s">
        <v>996</v>
      </c>
      <c r="C4493" s="921" t="s">
        <v>985</v>
      </c>
      <c r="D4493" s="922" t="s">
        <v>994</v>
      </c>
      <c r="E4493" s="936">
        <v>0</v>
      </c>
      <c r="F4493" s="947">
        <v>44676</v>
      </c>
      <c r="G4493" s="923">
        <v>118.67</v>
      </c>
      <c r="H4493" s="929">
        <v>8.3333333333333332E-3</v>
      </c>
      <c r="I4493" s="929">
        <v>0.125</v>
      </c>
      <c r="J4493" s="923">
        <v>103.83625000000001</v>
      </c>
      <c r="K4493" s="922">
        <v>1</v>
      </c>
      <c r="L4493" s="923">
        <v>0</v>
      </c>
      <c r="M4493" s="923" t="str">
        <f t="shared" si="70"/>
        <v/>
      </c>
    </row>
    <row r="4494" spans="2:13" ht="75">
      <c r="B4494" s="921" t="s">
        <v>999</v>
      </c>
      <c r="C4494" s="921" t="s">
        <v>985</v>
      </c>
      <c r="D4494" s="922" t="s">
        <v>994</v>
      </c>
      <c r="E4494" s="936">
        <v>0</v>
      </c>
      <c r="F4494" s="947">
        <v>43647</v>
      </c>
      <c r="G4494" s="923">
        <v>92.729583333333338</v>
      </c>
      <c r="H4494" s="929">
        <v>8.3333333333333332E-3</v>
      </c>
      <c r="I4494" s="929">
        <v>0.4</v>
      </c>
      <c r="J4494" s="923">
        <v>55.637750000000004</v>
      </c>
      <c r="K4494" s="922">
        <v>1</v>
      </c>
      <c r="L4494" s="923">
        <v>0</v>
      </c>
      <c r="M4494" s="923" t="str">
        <f t="shared" si="70"/>
        <v/>
      </c>
    </row>
    <row r="4495" spans="2:13" ht="75">
      <c r="B4495" s="921" t="s">
        <v>987</v>
      </c>
      <c r="C4495" s="921" t="s">
        <v>985</v>
      </c>
      <c r="D4495" s="922" t="s">
        <v>986</v>
      </c>
      <c r="E4495" s="936">
        <v>1</v>
      </c>
      <c r="F4495" s="947">
        <v>44926</v>
      </c>
      <c r="G4495" s="923">
        <v>1485.0961212969503</v>
      </c>
      <c r="H4495" s="929">
        <v>8.3333333333333332E-3</v>
      </c>
      <c r="I4495" s="929">
        <v>0.05</v>
      </c>
      <c r="J4495" s="923">
        <v>1410.8413152321027</v>
      </c>
      <c r="K4495" s="922">
        <v>1</v>
      </c>
      <c r="L4495" s="923">
        <v>1410.8413152321027</v>
      </c>
      <c r="M4495" s="923">
        <f t="shared" si="70"/>
        <v>148.50961212969503</v>
      </c>
    </row>
    <row r="4496" spans="2:13" ht="75">
      <c r="B4496" s="921" t="s">
        <v>987</v>
      </c>
      <c r="C4496" s="921" t="s">
        <v>985</v>
      </c>
      <c r="D4496" s="922" t="s">
        <v>986</v>
      </c>
      <c r="E4496" s="936">
        <v>1</v>
      </c>
      <c r="F4496" s="947">
        <v>44652</v>
      </c>
      <c r="G4496" s="923">
        <v>1485.0961212969503</v>
      </c>
      <c r="H4496" s="929">
        <v>8.3333333333333332E-3</v>
      </c>
      <c r="I4496" s="929">
        <v>0.125</v>
      </c>
      <c r="J4496" s="923">
        <v>1299.4591061348315</v>
      </c>
      <c r="K4496" s="922">
        <v>1</v>
      </c>
      <c r="L4496" s="923">
        <v>1299.4591061348315</v>
      </c>
      <c r="M4496" s="923">
        <f t="shared" si="70"/>
        <v>148.50961212969503</v>
      </c>
    </row>
    <row r="4497" spans="2:13" ht="75">
      <c r="B4497" s="921" t="s">
        <v>988</v>
      </c>
      <c r="C4497" s="921" t="s">
        <v>985</v>
      </c>
      <c r="D4497" s="922" t="s">
        <v>986</v>
      </c>
      <c r="E4497" s="936">
        <v>1</v>
      </c>
      <c r="F4497" s="947">
        <v>44652</v>
      </c>
      <c r="G4497" s="923">
        <v>399.82438215834736</v>
      </c>
      <c r="H4497" s="929">
        <v>8.3333333333333332E-3</v>
      </c>
      <c r="I4497" s="929">
        <v>0.125</v>
      </c>
      <c r="J4497" s="923">
        <v>349.84633438855394</v>
      </c>
      <c r="K4497" s="922">
        <v>1</v>
      </c>
      <c r="L4497" s="923">
        <v>349.84633438855394</v>
      </c>
      <c r="M4497" s="923">
        <f t="shared" si="70"/>
        <v>39.98243821583474</v>
      </c>
    </row>
    <row r="4498" spans="2:13" ht="75">
      <c r="B4498" s="921" t="s">
        <v>988</v>
      </c>
      <c r="C4498" s="921" t="s">
        <v>985</v>
      </c>
      <c r="D4498" s="922" t="s">
        <v>986</v>
      </c>
      <c r="E4498" s="936">
        <v>1</v>
      </c>
      <c r="F4498" s="947">
        <v>44866</v>
      </c>
      <c r="G4498" s="923">
        <v>159.92975286333893</v>
      </c>
      <c r="H4498" s="929">
        <v>8.3333333333333332E-3</v>
      </c>
      <c r="I4498" s="929">
        <v>6.6666666666666666E-2</v>
      </c>
      <c r="J4498" s="923">
        <v>149.26776933911634</v>
      </c>
      <c r="K4498" s="922">
        <v>1</v>
      </c>
      <c r="L4498" s="923">
        <v>149.26776933911634</v>
      </c>
      <c r="M4498" s="923">
        <f t="shared" si="70"/>
        <v>15.992975286333895</v>
      </c>
    </row>
    <row r="4499" spans="2:13" ht="75">
      <c r="B4499" s="921" t="s">
        <v>988</v>
      </c>
      <c r="C4499" s="921" t="s">
        <v>985</v>
      </c>
      <c r="D4499" s="922" t="s">
        <v>986</v>
      </c>
      <c r="E4499" s="936">
        <v>1</v>
      </c>
      <c r="F4499" s="947">
        <v>44743</v>
      </c>
      <c r="G4499" s="923">
        <v>79.964876431669467</v>
      </c>
      <c r="H4499" s="929">
        <v>8.3333333333333332E-3</v>
      </c>
      <c r="I4499" s="929">
        <v>0.1</v>
      </c>
      <c r="J4499" s="923">
        <v>71.968388788502523</v>
      </c>
      <c r="K4499" s="922">
        <v>1</v>
      </c>
      <c r="L4499" s="923">
        <v>71.968388788502523</v>
      </c>
      <c r="M4499" s="923">
        <f t="shared" si="70"/>
        <v>7.9964876431669474</v>
      </c>
    </row>
    <row r="4500" spans="2:13" ht="75">
      <c r="B4500" s="921" t="s">
        <v>988</v>
      </c>
      <c r="C4500" s="921" t="s">
        <v>985</v>
      </c>
      <c r="D4500" s="922" t="s">
        <v>986</v>
      </c>
      <c r="E4500" s="936">
        <v>1</v>
      </c>
      <c r="F4500" s="947">
        <v>44743</v>
      </c>
      <c r="G4500" s="923">
        <v>879.61364074836411</v>
      </c>
      <c r="H4500" s="929">
        <v>8.3333333333333332E-3</v>
      </c>
      <c r="I4500" s="929">
        <v>0.1</v>
      </c>
      <c r="J4500" s="923">
        <v>791.65227667352769</v>
      </c>
      <c r="K4500" s="922">
        <v>1</v>
      </c>
      <c r="L4500" s="923">
        <v>791.65227667352769</v>
      </c>
      <c r="M4500" s="923">
        <f t="shared" si="70"/>
        <v>87.961364074836411</v>
      </c>
    </row>
    <row r="4501" spans="2:13" ht="75">
      <c r="B4501" s="921" t="s">
        <v>988</v>
      </c>
      <c r="C4501" s="921" t="s">
        <v>985</v>
      </c>
      <c r="D4501" s="922" t="s">
        <v>986</v>
      </c>
      <c r="E4501" s="936">
        <v>1</v>
      </c>
      <c r="F4501" s="947">
        <v>44743</v>
      </c>
      <c r="G4501" s="923">
        <v>319.85950572667787</v>
      </c>
      <c r="H4501" s="929">
        <v>8.3333333333333332E-3</v>
      </c>
      <c r="I4501" s="929">
        <v>0.1</v>
      </c>
      <c r="J4501" s="923">
        <v>287.87355515401009</v>
      </c>
      <c r="K4501" s="922">
        <v>1</v>
      </c>
      <c r="L4501" s="923">
        <v>287.87355515401009</v>
      </c>
      <c r="M4501" s="923">
        <f t="shared" si="70"/>
        <v>31.98595057266779</v>
      </c>
    </row>
    <row r="4502" spans="2:13" ht="75">
      <c r="B4502" s="921" t="s">
        <v>991</v>
      </c>
      <c r="C4502" s="921" t="s">
        <v>985</v>
      </c>
      <c r="D4502" s="922" t="s">
        <v>986</v>
      </c>
      <c r="E4502" s="936">
        <v>1</v>
      </c>
      <c r="F4502" s="947">
        <v>45078</v>
      </c>
      <c r="G4502" s="923">
        <v>3671.3612929430783</v>
      </c>
      <c r="H4502" s="929">
        <v>8.3333333333333332E-3</v>
      </c>
      <c r="I4502" s="929">
        <v>8.3333333333333332E-3</v>
      </c>
      <c r="J4502" s="923">
        <v>3640.766615501886</v>
      </c>
      <c r="K4502" s="922">
        <v>1</v>
      </c>
      <c r="L4502" s="923">
        <v>3640.766615501886</v>
      </c>
      <c r="M4502" s="923">
        <f t="shared" si="70"/>
        <v>367.13612929430786</v>
      </c>
    </row>
    <row r="4503" spans="2:13" ht="75">
      <c r="B4503" s="921" t="s">
        <v>988</v>
      </c>
      <c r="C4503" s="921" t="s">
        <v>985</v>
      </c>
      <c r="D4503" s="922" t="s">
        <v>986</v>
      </c>
      <c r="E4503" s="936">
        <v>1</v>
      </c>
      <c r="F4503" s="947">
        <v>44926</v>
      </c>
      <c r="G4503" s="923">
        <v>79.964876431669467</v>
      </c>
      <c r="H4503" s="929">
        <v>8.3333333333333332E-3</v>
      </c>
      <c r="I4503" s="929">
        <v>0.05</v>
      </c>
      <c r="J4503" s="923">
        <v>75.966632610085995</v>
      </c>
      <c r="K4503" s="922">
        <v>1</v>
      </c>
      <c r="L4503" s="923">
        <v>75.966632610085995</v>
      </c>
      <c r="M4503" s="923">
        <f t="shared" si="70"/>
        <v>7.9964876431669474</v>
      </c>
    </row>
    <row r="4504" spans="2:13" ht="75">
      <c r="B4504" s="921" t="s">
        <v>988</v>
      </c>
      <c r="C4504" s="921" t="s">
        <v>985</v>
      </c>
      <c r="D4504" s="922" t="s">
        <v>986</v>
      </c>
      <c r="E4504" s="936">
        <v>1</v>
      </c>
      <c r="F4504" s="947">
        <v>44866</v>
      </c>
      <c r="G4504" s="923">
        <v>559.75413502168624</v>
      </c>
      <c r="H4504" s="929">
        <v>8.3333333333333332E-3</v>
      </c>
      <c r="I4504" s="929">
        <v>6.6666666666666666E-2</v>
      </c>
      <c r="J4504" s="923">
        <v>522.43719268690711</v>
      </c>
      <c r="K4504" s="922">
        <v>1</v>
      </c>
      <c r="L4504" s="923">
        <v>522.43719268690711</v>
      </c>
      <c r="M4504" s="923">
        <f t="shared" si="70"/>
        <v>55.975413502168628</v>
      </c>
    </row>
    <row r="4505" spans="2:13" ht="75">
      <c r="B4505" s="921" t="s">
        <v>988</v>
      </c>
      <c r="C4505" s="921" t="s">
        <v>985</v>
      </c>
      <c r="D4505" s="922" t="s">
        <v>986</v>
      </c>
      <c r="E4505" s="936">
        <v>1</v>
      </c>
      <c r="F4505" s="947">
        <v>44652</v>
      </c>
      <c r="G4505" s="923">
        <v>719.68388788502523</v>
      </c>
      <c r="H4505" s="929">
        <v>8.3333333333333332E-3</v>
      </c>
      <c r="I4505" s="929">
        <v>0.125</v>
      </c>
      <c r="J4505" s="923">
        <v>629.72340189939712</v>
      </c>
      <c r="K4505" s="922">
        <v>1</v>
      </c>
      <c r="L4505" s="923">
        <v>629.72340189939712</v>
      </c>
      <c r="M4505" s="923">
        <f t="shared" si="70"/>
        <v>71.968388788502523</v>
      </c>
    </row>
    <row r="4506" spans="2:13" ht="75">
      <c r="B4506" s="921" t="s">
        <v>988</v>
      </c>
      <c r="C4506" s="921" t="s">
        <v>985</v>
      </c>
      <c r="D4506" s="922" t="s">
        <v>986</v>
      </c>
      <c r="E4506" s="936">
        <v>1</v>
      </c>
      <c r="F4506" s="947">
        <v>44652</v>
      </c>
      <c r="G4506" s="923">
        <v>239.8946292950084</v>
      </c>
      <c r="H4506" s="929">
        <v>8.3333333333333332E-3</v>
      </c>
      <c r="I4506" s="929">
        <v>0.125</v>
      </c>
      <c r="J4506" s="923">
        <v>209.90780063313235</v>
      </c>
      <c r="K4506" s="922">
        <v>1</v>
      </c>
      <c r="L4506" s="923">
        <v>209.90780063313235</v>
      </c>
      <c r="M4506" s="923">
        <f t="shared" si="70"/>
        <v>23.989462929500842</v>
      </c>
    </row>
    <row r="4507" spans="2:13" ht="75">
      <c r="B4507" s="921" t="s">
        <v>988</v>
      </c>
      <c r="C4507" s="921" t="s">
        <v>985</v>
      </c>
      <c r="D4507" s="922" t="s">
        <v>986</v>
      </c>
      <c r="E4507" s="936">
        <v>1</v>
      </c>
      <c r="F4507" s="947">
        <v>44743</v>
      </c>
      <c r="G4507" s="923">
        <v>879.61364074836411</v>
      </c>
      <c r="H4507" s="929">
        <v>8.3333333333333332E-3</v>
      </c>
      <c r="I4507" s="929">
        <v>0.1</v>
      </c>
      <c r="J4507" s="923">
        <v>791.65227667352769</v>
      </c>
      <c r="K4507" s="922">
        <v>1</v>
      </c>
      <c r="L4507" s="923">
        <v>791.65227667352769</v>
      </c>
      <c r="M4507" s="923">
        <f t="shared" si="70"/>
        <v>87.961364074836411</v>
      </c>
    </row>
    <row r="4508" spans="2:13" ht="75">
      <c r="B4508" s="921" t="s">
        <v>988</v>
      </c>
      <c r="C4508" s="921" t="s">
        <v>985</v>
      </c>
      <c r="D4508" s="922" t="s">
        <v>986</v>
      </c>
      <c r="E4508" s="936">
        <v>1</v>
      </c>
      <c r="F4508" s="947">
        <v>44926</v>
      </c>
      <c r="G4508" s="923">
        <v>239.8946292950084</v>
      </c>
      <c r="H4508" s="929">
        <v>8.3333333333333332E-3</v>
      </c>
      <c r="I4508" s="929">
        <v>0.05</v>
      </c>
      <c r="J4508" s="923">
        <v>227.89989783025797</v>
      </c>
      <c r="K4508" s="922">
        <v>1</v>
      </c>
      <c r="L4508" s="923">
        <v>227.89989783025797</v>
      </c>
      <c r="M4508" s="923">
        <f t="shared" si="70"/>
        <v>23.989462929500842</v>
      </c>
    </row>
    <row r="4509" spans="2:13" ht="75">
      <c r="B4509" s="921" t="s">
        <v>988</v>
      </c>
      <c r="C4509" s="921" t="s">
        <v>985</v>
      </c>
      <c r="D4509" s="922" t="s">
        <v>986</v>
      </c>
      <c r="E4509" s="936">
        <v>1</v>
      </c>
      <c r="F4509" s="947">
        <v>44866</v>
      </c>
      <c r="G4509" s="923">
        <v>719.68388788502523</v>
      </c>
      <c r="H4509" s="929">
        <v>8.3333333333333332E-3</v>
      </c>
      <c r="I4509" s="929">
        <v>6.6666666666666666E-2</v>
      </c>
      <c r="J4509" s="923">
        <v>671.70496202602351</v>
      </c>
      <c r="K4509" s="922">
        <v>1</v>
      </c>
      <c r="L4509" s="923">
        <v>671.70496202602351</v>
      </c>
      <c r="M4509" s="923">
        <f t="shared" si="70"/>
        <v>71.968388788502523</v>
      </c>
    </row>
    <row r="4510" spans="2:13" ht="75">
      <c r="B4510" s="921" t="s">
        <v>988</v>
      </c>
      <c r="C4510" s="921" t="s">
        <v>985</v>
      </c>
      <c r="D4510" s="922" t="s">
        <v>986</v>
      </c>
      <c r="E4510" s="936">
        <v>1</v>
      </c>
      <c r="F4510" s="947">
        <v>44866</v>
      </c>
      <c r="G4510" s="923">
        <v>79.964876431669467</v>
      </c>
      <c r="H4510" s="929">
        <v>8.3333333333333332E-3</v>
      </c>
      <c r="I4510" s="929">
        <v>6.6666666666666666E-2</v>
      </c>
      <c r="J4510" s="923">
        <v>74.633884669558171</v>
      </c>
      <c r="K4510" s="922">
        <v>1</v>
      </c>
      <c r="L4510" s="923">
        <v>74.633884669558171</v>
      </c>
      <c r="M4510" s="923">
        <f t="shared" si="70"/>
        <v>7.9964876431669474</v>
      </c>
    </row>
    <row r="4511" spans="2:13" ht="75">
      <c r="B4511" s="921" t="s">
        <v>988</v>
      </c>
      <c r="C4511" s="921" t="s">
        <v>985</v>
      </c>
      <c r="D4511" s="922" t="s">
        <v>986</v>
      </c>
      <c r="E4511" s="936">
        <v>1</v>
      </c>
      <c r="F4511" s="947">
        <v>44866</v>
      </c>
      <c r="G4511" s="923">
        <v>1279.4380229067115</v>
      </c>
      <c r="H4511" s="929">
        <v>8.3333333333333332E-3</v>
      </c>
      <c r="I4511" s="929">
        <v>6.6666666666666666E-2</v>
      </c>
      <c r="J4511" s="923">
        <v>1194.1421547129307</v>
      </c>
      <c r="K4511" s="922">
        <v>1</v>
      </c>
      <c r="L4511" s="923">
        <v>1194.1421547129307</v>
      </c>
      <c r="M4511" s="923">
        <f t="shared" si="70"/>
        <v>127.94380229067116</v>
      </c>
    </row>
    <row r="4512" spans="2:13" ht="75">
      <c r="B4512" s="921" t="s">
        <v>988</v>
      </c>
      <c r="C4512" s="921" t="s">
        <v>985</v>
      </c>
      <c r="D4512" s="922" t="s">
        <v>986</v>
      </c>
      <c r="E4512" s="936">
        <v>1</v>
      </c>
      <c r="F4512" s="947">
        <v>44652</v>
      </c>
      <c r="G4512" s="923">
        <v>3438.489686561787</v>
      </c>
      <c r="H4512" s="929">
        <v>8.3333333333333332E-3</v>
      </c>
      <c r="I4512" s="929">
        <v>0.125</v>
      </c>
      <c r="J4512" s="923">
        <v>3008.6784757415635</v>
      </c>
      <c r="K4512" s="922">
        <v>1</v>
      </c>
      <c r="L4512" s="923">
        <v>3008.6784757415635</v>
      </c>
      <c r="M4512" s="923">
        <f t="shared" si="70"/>
        <v>343.84896865617873</v>
      </c>
    </row>
    <row r="4513" spans="2:13" ht="75">
      <c r="B4513" s="921" t="s">
        <v>988</v>
      </c>
      <c r="C4513" s="921" t="s">
        <v>985</v>
      </c>
      <c r="D4513" s="922" t="s">
        <v>986</v>
      </c>
      <c r="E4513" s="936">
        <v>1</v>
      </c>
      <c r="F4513" s="947">
        <v>44743</v>
      </c>
      <c r="G4513" s="923">
        <v>1359.4028993383808</v>
      </c>
      <c r="H4513" s="929">
        <v>8.3333333333333332E-3</v>
      </c>
      <c r="I4513" s="929">
        <v>0.1</v>
      </c>
      <c r="J4513" s="923">
        <v>1223.4626094045427</v>
      </c>
      <c r="K4513" s="922">
        <v>1</v>
      </c>
      <c r="L4513" s="923">
        <v>1223.4626094045427</v>
      </c>
      <c r="M4513" s="923">
        <f t="shared" si="70"/>
        <v>135.9402899338381</v>
      </c>
    </row>
    <row r="4514" spans="2:13" ht="75">
      <c r="B4514" s="921" t="s">
        <v>988</v>
      </c>
      <c r="C4514" s="921" t="s">
        <v>985</v>
      </c>
      <c r="D4514" s="922" t="s">
        <v>986</v>
      </c>
      <c r="E4514" s="936">
        <v>1</v>
      </c>
      <c r="F4514" s="947">
        <v>45078</v>
      </c>
      <c r="G4514" s="923">
        <v>79.964876431669467</v>
      </c>
      <c r="H4514" s="929">
        <v>8.3333333333333332E-3</v>
      </c>
      <c r="I4514" s="929">
        <v>8.3333333333333332E-3</v>
      </c>
      <c r="J4514" s="923">
        <v>79.298502461405548</v>
      </c>
      <c r="K4514" s="922">
        <v>1</v>
      </c>
      <c r="L4514" s="923">
        <v>79.298502461405548</v>
      </c>
      <c r="M4514" s="923">
        <f t="shared" si="70"/>
        <v>7.9964876431669474</v>
      </c>
    </row>
    <row r="4515" spans="2:13" ht="75">
      <c r="B4515" s="921" t="s">
        <v>984</v>
      </c>
      <c r="C4515" s="921" t="s">
        <v>985</v>
      </c>
      <c r="D4515" s="922" t="s">
        <v>986</v>
      </c>
      <c r="E4515" s="936">
        <v>1</v>
      </c>
      <c r="F4515" s="947">
        <v>45078</v>
      </c>
      <c r="G4515" s="923">
        <v>913.20698610554393</v>
      </c>
      <c r="H4515" s="929">
        <v>8.3333333333333332E-3</v>
      </c>
      <c r="I4515" s="929">
        <v>8.3333333333333332E-3</v>
      </c>
      <c r="J4515" s="923">
        <v>905.59692788799771</v>
      </c>
      <c r="K4515" s="922">
        <v>1</v>
      </c>
      <c r="L4515" s="923">
        <v>905.59692788799771</v>
      </c>
      <c r="M4515" s="923">
        <f t="shared" si="70"/>
        <v>91.320698610554402</v>
      </c>
    </row>
    <row r="4516" spans="2:13" ht="75">
      <c r="B4516" s="921" t="s">
        <v>984</v>
      </c>
      <c r="C4516" s="921" t="s">
        <v>985</v>
      </c>
      <c r="D4516" s="922" t="s">
        <v>986</v>
      </c>
      <c r="E4516" s="936">
        <v>1</v>
      </c>
      <c r="F4516" s="947">
        <v>45078</v>
      </c>
      <c r="G4516" s="923">
        <v>456.60349305277197</v>
      </c>
      <c r="H4516" s="929">
        <v>8.3333333333333332E-3</v>
      </c>
      <c r="I4516" s="929">
        <v>8.3333333333333332E-3</v>
      </c>
      <c r="J4516" s="923">
        <v>452.79846394399885</v>
      </c>
      <c r="K4516" s="922">
        <v>1</v>
      </c>
      <c r="L4516" s="923">
        <v>452.79846394399885</v>
      </c>
      <c r="M4516" s="923">
        <f t="shared" si="70"/>
        <v>45.660349305277201</v>
      </c>
    </row>
    <row r="4517" spans="2:13" ht="75">
      <c r="B4517" s="921" t="s">
        <v>988</v>
      </c>
      <c r="C4517" s="921" t="s">
        <v>985</v>
      </c>
      <c r="D4517" s="922" t="s">
        <v>986</v>
      </c>
      <c r="E4517" s="936">
        <v>1</v>
      </c>
      <c r="F4517" s="947">
        <v>45078</v>
      </c>
      <c r="G4517" s="923">
        <v>79.964876431669467</v>
      </c>
      <c r="H4517" s="929">
        <v>8.3333333333333332E-3</v>
      </c>
      <c r="I4517" s="929">
        <v>8.3333333333333332E-3</v>
      </c>
      <c r="J4517" s="923">
        <v>79.298502461405548</v>
      </c>
      <c r="K4517" s="922">
        <v>1</v>
      </c>
      <c r="L4517" s="923">
        <v>79.298502461405548</v>
      </c>
      <c r="M4517" s="923">
        <f t="shared" si="70"/>
        <v>7.9964876431669474</v>
      </c>
    </row>
    <row r="4518" spans="2:13" ht="75">
      <c r="B4518" s="921" t="s">
        <v>988</v>
      </c>
      <c r="C4518" s="921" t="s">
        <v>985</v>
      </c>
      <c r="D4518" s="922" t="s">
        <v>986</v>
      </c>
      <c r="E4518" s="936">
        <v>1</v>
      </c>
      <c r="F4518" s="947">
        <v>45078</v>
      </c>
      <c r="G4518" s="923">
        <v>239.8946292950084</v>
      </c>
      <c r="H4518" s="929">
        <v>8.3333333333333332E-3</v>
      </c>
      <c r="I4518" s="929">
        <v>8.3333333333333332E-3</v>
      </c>
      <c r="J4518" s="923">
        <v>237.89550738421667</v>
      </c>
      <c r="K4518" s="922">
        <v>1</v>
      </c>
      <c r="L4518" s="923">
        <v>237.89550738421667</v>
      </c>
      <c r="M4518" s="923">
        <f t="shared" si="70"/>
        <v>23.989462929500842</v>
      </c>
    </row>
    <row r="4519" spans="2:13" ht="75">
      <c r="B4519" s="921" t="s">
        <v>990</v>
      </c>
      <c r="C4519" s="921" t="s">
        <v>985</v>
      </c>
      <c r="D4519" s="922" t="s">
        <v>986</v>
      </c>
      <c r="E4519" s="936">
        <v>1</v>
      </c>
      <c r="F4519" s="947">
        <v>44743</v>
      </c>
      <c r="G4519" s="923">
        <v>4180.4727034651842</v>
      </c>
      <c r="H4519" s="929">
        <v>8.3333333333333332E-3</v>
      </c>
      <c r="I4519" s="929">
        <v>0.1</v>
      </c>
      <c r="J4519" s="923">
        <v>3762.4254331186658</v>
      </c>
      <c r="K4519" s="922">
        <v>1</v>
      </c>
      <c r="L4519" s="923">
        <v>3762.4254331186658</v>
      </c>
      <c r="M4519" s="923">
        <f t="shared" si="70"/>
        <v>418.04727034651842</v>
      </c>
    </row>
    <row r="4520" spans="2:13" ht="75">
      <c r="B4520" s="921" t="s">
        <v>988</v>
      </c>
      <c r="C4520" s="921" t="s">
        <v>985</v>
      </c>
      <c r="D4520" s="922" t="s">
        <v>986</v>
      </c>
      <c r="E4520" s="936">
        <v>1</v>
      </c>
      <c r="F4520" s="947">
        <v>44926</v>
      </c>
      <c r="G4520" s="923">
        <v>79.964876431669467</v>
      </c>
      <c r="H4520" s="929">
        <v>8.3333333333333332E-3</v>
      </c>
      <c r="I4520" s="929">
        <v>0.05</v>
      </c>
      <c r="J4520" s="923">
        <v>75.966632610085995</v>
      </c>
      <c r="K4520" s="922">
        <v>1</v>
      </c>
      <c r="L4520" s="923">
        <v>75.966632610085995</v>
      </c>
      <c r="M4520" s="923">
        <f t="shared" si="70"/>
        <v>7.9964876431669474</v>
      </c>
    </row>
    <row r="4521" spans="2:13" ht="75">
      <c r="B4521" s="921" t="s">
        <v>988</v>
      </c>
      <c r="C4521" s="921" t="s">
        <v>985</v>
      </c>
      <c r="D4521" s="922" t="s">
        <v>986</v>
      </c>
      <c r="E4521" s="936">
        <v>1</v>
      </c>
      <c r="F4521" s="947">
        <v>44866</v>
      </c>
      <c r="G4521" s="923">
        <v>79.964876431669467</v>
      </c>
      <c r="H4521" s="929">
        <v>8.3333333333333332E-3</v>
      </c>
      <c r="I4521" s="929">
        <v>6.6666666666666666E-2</v>
      </c>
      <c r="J4521" s="923">
        <v>74.633884669558171</v>
      </c>
      <c r="K4521" s="922">
        <v>1</v>
      </c>
      <c r="L4521" s="923">
        <v>74.633884669558171</v>
      </c>
      <c r="M4521" s="923">
        <f t="shared" si="70"/>
        <v>7.9964876431669474</v>
      </c>
    </row>
    <row r="4522" spans="2:13" ht="75">
      <c r="B4522" s="921" t="s">
        <v>988</v>
      </c>
      <c r="C4522" s="921" t="s">
        <v>985</v>
      </c>
      <c r="D4522" s="922" t="s">
        <v>986</v>
      </c>
      <c r="E4522" s="936">
        <v>1</v>
      </c>
      <c r="F4522" s="947">
        <v>44866</v>
      </c>
      <c r="G4522" s="923">
        <v>799.64876431669472</v>
      </c>
      <c r="H4522" s="929">
        <v>8.3333333333333332E-3</v>
      </c>
      <c r="I4522" s="929">
        <v>6.6666666666666666E-2</v>
      </c>
      <c r="J4522" s="923">
        <v>746.33884669558176</v>
      </c>
      <c r="K4522" s="922">
        <v>1</v>
      </c>
      <c r="L4522" s="923">
        <v>746.33884669558176</v>
      </c>
      <c r="M4522" s="923">
        <f t="shared" si="70"/>
        <v>79.964876431669481</v>
      </c>
    </row>
    <row r="4523" spans="2:13" ht="75">
      <c r="B4523" s="921" t="s">
        <v>988</v>
      </c>
      <c r="C4523" s="921" t="s">
        <v>985</v>
      </c>
      <c r="D4523" s="922" t="s">
        <v>986</v>
      </c>
      <c r="E4523" s="936">
        <v>1</v>
      </c>
      <c r="F4523" s="947">
        <v>44866</v>
      </c>
      <c r="G4523" s="923">
        <v>559.75413502168624</v>
      </c>
      <c r="H4523" s="929">
        <v>8.3333333333333332E-3</v>
      </c>
      <c r="I4523" s="929">
        <v>6.6666666666666666E-2</v>
      </c>
      <c r="J4523" s="923">
        <v>522.43719268690711</v>
      </c>
      <c r="K4523" s="922">
        <v>1</v>
      </c>
      <c r="L4523" s="923">
        <v>522.43719268690711</v>
      </c>
      <c r="M4523" s="923">
        <f t="shared" si="70"/>
        <v>55.975413502168628</v>
      </c>
    </row>
    <row r="4524" spans="2:13" ht="75">
      <c r="B4524" s="921" t="s">
        <v>988</v>
      </c>
      <c r="C4524" s="921" t="s">
        <v>985</v>
      </c>
      <c r="D4524" s="922" t="s">
        <v>986</v>
      </c>
      <c r="E4524" s="936">
        <v>1</v>
      </c>
      <c r="F4524" s="947">
        <v>44652</v>
      </c>
      <c r="G4524" s="923">
        <v>239.8946292950084</v>
      </c>
      <c r="H4524" s="929">
        <v>8.3333333333333332E-3</v>
      </c>
      <c r="I4524" s="929">
        <v>0.125</v>
      </c>
      <c r="J4524" s="923">
        <v>209.90780063313235</v>
      </c>
      <c r="K4524" s="922">
        <v>1</v>
      </c>
      <c r="L4524" s="923">
        <v>209.90780063313235</v>
      </c>
      <c r="M4524" s="923">
        <f t="shared" si="70"/>
        <v>23.989462929500842</v>
      </c>
    </row>
    <row r="4525" spans="2:13" ht="75">
      <c r="B4525" s="921" t="s">
        <v>988</v>
      </c>
      <c r="C4525" s="921" t="s">
        <v>985</v>
      </c>
      <c r="D4525" s="922" t="s">
        <v>986</v>
      </c>
      <c r="E4525" s="936">
        <v>1</v>
      </c>
      <c r="F4525" s="947">
        <v>44652</v>
      </c>
      <c r="G4525" s="923">
        <v>559.75413502168624</v>
      </c>
      <c r="H4525" s="929">
        <v>8.3333333333333332E-3</v>
      </c>
      <c r="I4525" s="929">
        <v>0.125</v>
      </c>
      <c r="J4525" s="923">
        <v>489.78486814397547</v>
      </c>
      <c r="K4525" s="922">
        <v>1</v>
      </c>
      <c r="L4525" s="923">
        <v>489.78486814397547</v>
      </c>
      <c r="M4525" s="923">
        <f t="shared" si="70"/>
        <v>55.975413502168628</v>
      </c>
    </row>
    <row r="4526" spans="2:13" ht="75">
      <c r="B4526" s="921" t="s">
        <v>988</v>
      </c>
      <c r="C4526" s="921" t="s">
        <v>985</v>
      </c>
      <c r="D4526" s="922" t="s">
        <v>986</v>
      </c>
      <c r="E4526" s="936">
        <v>1</v>
      </c>
      <c r="F4526" s="947">
        <v>44652</v>
      </c>
      <c r="G4526" s="923">
        <v>399.82438215834736</v>
      </c>
      <c r="H4526" s="929">
        <v>8.3333333333333332E-3</v>
      </c>
      <c r="I4526" s="929">
        <v>0.125</v>
      </c>
      <c r="J4526" s="923">
        <v>349.84633438855394</v>
      </c>
      <c r="K4526" s="922">
        <v>1</v>
      </c>
      <c r="L4526" s="923">
        <v>349.84633438855394</v>
      </c>
      <c r="M4526" s="923">
        <f t="shared" si="70"/>
        <v>39.98243821583474</v>
      </c>
    </row>
    <row r="4527" spans="2:13" ht="75">
      <c r="B4527" s="921" t="s">
        <v>988</v>
      </c>
      <c r="C4527" s="921" t="s">
        <v>985</v>
      </c>
      <c r="D4527" s="922" t="s">
        <v>986</v>
      </c>
      <c r="E4527" s="936">
        <v>1</v>
      </c>
      <c r="F4527" s="947">
        <v>44866</v>
      </c>
      <c r="G4527" s="923">
        <v>79.964876431669467</v>
      </c>
      <c r="H4527" s="929">
        <v>8.3333333333333332E-3</v>
      </c>
      <c r="I4527" s="929">
        <v>6.6666666666666666E-2</v>
      </c>
      <c r="J4527" s="923">
        <v>74.633884669558171</v>
      </c>
      <c r="K4527" s="922">
        <v>1</v>
      </c>
      <c r="L4527" s="923">
        <v>74.633884669558171</v>
      </c>
      <c r="M4527" s="923">
        <f t="shared" si="70"/>
        <v>7.9964876431669474</v>
      </c>
    </row>
    <row r="4528" spans="2:13" ht="75">
      <c r="B4528" s="921" t="s">
        <v>988</v>
      </c>
      <c r="C4528" s="921" t="s">
        <v>985</v>
      </c>
      <c r="D4528" s="922" t="s">
        <v>986</v>
      </c>
      <c r="E4528" s="936">
        <v>1</v>
      </c>
      <c r="F4528" s="947">
        <v>44926</v>
      </c>
      <c r="G4528" s="923">
        <v>79.964876431669467</v>
      </c>
      <c r="H4528" s="929">
        <v>8.3333333333333332E-3</v>
      </c>
      <c r="I4528" s="929">
        <v>0.05</v>
      </c>
      <c r="J4528" s="923">
        <v>75.966632610085995</v>
      </c>
      <c r="K4528" s="922">
        <v>1</v>
      </c>
      <c r="L4528" s="923">
        <v>75.966632610085995</v>
      </c>
      <c r="M4528" s="923">
        <f t="shared" si="70"/>
        <v>7.9964876431669474</v>
      </c>
    </row>
    <row r="4529" spans="2:13" ht="75">
      <c r="B4529" s="921" t="s">
        <v>988</v>
      </c>
      <c r="C4529" s="921" t="s">
        <v>985</v>
      </c>
      <c r="D4529" s="922" t="s">
        <v>986</v>
      </c>
      <c r="E4529" s="936">
        <v>1</v>
      </c>
      <c r="F4529" s="947">
        <v>44652</v>
      </c>
      <c r="G4529" s="923">
        <v>159.92975286333893</v>
      </c>
      <c r="H4529" s="929">
        <v>8.3333333333333332E-3</v>
      </c>
      <c r="I4529" s="929">
        <v>0.125</v>
      </c>
      <c r="J4529" s="923">
        <v>139.93853375542156</v>
      </c>
      <c r="K4529" s="922">
        <v>1</v>
      </c>
      <c r="L4529" s="923">
        <v>139.93853375542156</v>
      </c>
      <c r="M4529" s="923">
        <f t="shared" si="70"/>
        <v>15.992975286333895</v>
      </c>
    </row>
    <row r="4530" spans="2:13" ht="75">
      <c r="B4530" s="921" t="s">
        <v>988</v>
      </c>
      <c r="C4530" s="921" t="s">
        <v>985</v>
      </c>
      <c r="D4530" s="922" t="s">
        <v>986</v>
      </c>
      <c r="E4530" s="936">
        <v>1</v>
      </c>
      <c r="F4530" s="947">
        <v>44743</v>
      </c>
      <c r="G4530" s="923">
        <v>79.964876431669467</v>
      </c>
      <c r="H4530" s="929">
        <v>8.3333333333333332E-3</v>
      </c>
      <c r="I4530" s="929">
        <v>0.1</v>
      </c>
      <c r="J4530" s="923">
        <v>71.968388788502523</v>
      </c>
      <c r="K4530" s="922">
        <v>1</v>
      </c>
      <c r="L4530" s="923">
        <v>71.968388788502523</v>
      </c>
      <c r="M4530" s="923">
        <f t="shared" si="70"/>
        <v>7.9964876431669474</v>
      </c>
    </row>
    <row r="4531" spans="2:13" ht="75">
      <c r="B4531" s="921" t="s">
        <v>987</v>
      </c>
      <c r="C4531" s="921" t="s">
        <v>985</v>
      </c>
      <c r="D4531" s="922" t="s">
        <v>986</v>
      </c>
      <c r="E4531" s="936">
        <v>1</v>
      </c>
      <c r="F4531" s="947">
        <v>45078</v>
      </c>
      <c r="G4531" s="923">
        <v>1485.0961212969503</v>
      </c>
      <c r="H4531" s="929">
        <v>8.3333333333333332E-3</v>
      </c>
      <c r="I4531" s="929">
        <v>8.3333333333333332E-3</v>
      </c>
      <c r="J4531" s="923">
        <v>1472.7203202861424</v>
      </c>
      <c r="K4531" s="922">
        <v>1</v>
      </c>
      <c r="L4531" s="923">
        <v>1472.7203202861424</v>
      </c>
      <c r="M4531" s="923">
        <f t="shared" si="70"/>
        <v>148.50961212969503</v>
      </c>
    </row>
    <row r="4532" spans="2:13" ht="75">
      <c r="B4532" s="921" t="s">
        <v>988</v>
      </c>
      <c r="C4532" s="921" t="s">
        <v>985</v>
      </c>
      <c r="D4532" s="922" t="s">
        <v>986</v>
      </c>
      <c r="E4532" s="936">
        <v>1</v>
      </c>
      <c r="F4532" s="947">
        <v>45078</v>
      </c>
      <c r="G4532" s="923">
        <v>79.964876431669467</v>
      </c>
      <c r="H4532" s="929">
        <v>8.3333333333333332E-3</v>
      </c>
      <c r="I4532" s="929">
        <v>8.3333333333333332E-3</v>
      </c>
      <c r="J4532" s="923">
        <v>79.298502461405548</v>
      </c>
      <c r="K4532" s="922">
        <v>1</v>
      </c>
      <c r="L4532" s="923">
        <v>79.298502461405548</v>
      </c>
      <c r="M4532" s="923">
        <f t="shared" si="70"/>
        <v>7.9964876431669474</v>
      </c>
    </row>
    <row r="4533" spans="2:13" ht="75">
      <c r="B4533" s="921" t="s">
        <v>988</v>
      </c>
      <c r="C4533" s="921" t="s">
        <v>985</v>
      </c>
      <c r="D4533" s="922" t="s">
        <v>986</v>
      </c>
      <c r="E4533" s="936">
        <v>1</v>
      </c>
      <c r="F4533" s="947">
        <v>45078</v>
      </c>
      <c r="G4533" s="923">
        <v>79.964876431669467</v>
      </c>
      <c r="H4533" s="929">
        <v>8.3333333333333332E-3</v>
      </c>
      <c r="I4533" s="929">
        <v>8.3333333333333332E-3</v>
      </c>
      <c r="J4533" s="923">
        <v>79.298502461405548</v>
      </c>
      <c r="K4533" s="922">
        <v>1</v>
      </c>
      <c r="L4533" s="923">
        <v>79.298502461405548</v>
      </c>
      <c r="M4533" s="923">
        <f t="shared" si="70"/>
        <v>7.9964876431669474</v>
      </c>
    </row>
    <row r="4534" spans="2:13" ht="75">
      <c r="B4534" s="921" t="s">
        <v>988</v>
      </c>
      <c r="C4534" s="921" t="s">
        <v>985</v>
      </c>
      <c r="D4534" s="922" t="s">
        <v>986</v>
      </c>
      <c r="E4534" s="936">
        <v>1</v>
      </c>
      <c r="F4534" s="947">
        <v>45078</v>
      </c>
      <c r="G4534" s="923">
        <v>79.964876431669467</v>
      </c>
      <c r="H4534" s="929">
        <v>8.3333333333333332E-3</v>
      </c>
      <c r="I4534" s="929">
        <v>8.3333333333333332E-3</v>
      </c>
      <c r="J4534" s="923">
        <v>79.298502461405548</v>
      </c>
      <c r="K4534" s="922">
        <v>1</v>
      </c>
      <c r="L4534" s="923">
        <v>79.298502461405548</v>
      </c>
      <c r="M4534" s="923">
        <f t="shared" si="70"/>
        <v>7.9964876431669474</v>
      </c>
    </row>
    <row r="4535" spans="2:13" ht="75">
      <c r="B4535" s="921" t="s">
        <v>984</v>
      </c>
      <c r="C4535" s="921" t="s">
        <v>985</v>
      </c>
      <c r="D4535" s="922" t="s">
        <v>986</v>
      </c>
      <c r="E4535" s="936">
        <v>1</v>
      </c>
      <c r="F4535" s="947">
        <v>45078</v>
      </c>
      <c r="G4535" s="923">
        <v>1369.810479158316</v>
      </c>
      <c r="H4535" s="929">
        <v>8.3333333333333332E-3</v>
      </c>
      <c r="I4535" s="929">
        <v>8.3333333333333332E-3</v>
      </c>
      <c r="J4535" s="923">
        <v>1358.3953918319967</v>
      </c>
      <c r="K4535" s="922">
        <v>1</v>
      </c>
      <c r="L4535" s="923">
        <v>1358.3953918319967</v>
      </c>
      <c r="M4535" s="923">
        <f t="shared" si="70"/>
        <v>136.9810479158316</v>
      </c>
    </row>
    <row r="4536" spans="2:13" ht="75">
      <c r="B4536" s="921" t="s">
        <v>984</v>
      </c>
      <c r="C4536" s="921" t="s">
        <v>985</v>
      </c>
      <c r="D4536" s="922" t="s">
        <v>986</v>
      </c>
      <c r="E4536" s="936">
        <v>1</v>
      </c>
      <c r="F4536" s="947">
        <v>45078</v>
      </c>
      <c r="G4536" s="923">
        <v>456.60349305277197</v>
      </c>
      <c r="H4536" s="929">
        <v>8.3333333333333332E-3</v>
      </c>
      <c r="I4536" s="929">
        <v>8.3333333333333332E-3</v>
      </c>
      <c r="J4536" s="923">
        <v>452.79846394399885</v>
      </c>
      <c r="K4536" s="922">
        <v>1</v>
      </c>
      <c r="L4536" s="923">
        <v>452.79846394399885</v>
      </c>
      <c r="M4536" s="923">
        <f t="shared" si="70"/>
        <v>45.660349305277201</v>
      </c>
    </row>
    <row r="4537" spans="2:13" ht="75">
      <c r="B4537" s="921" t="s">
        <v>987</v>
      </c>
      <c r="C4537" s="921" t="s">
        <v>985</v>
      </c>
      <c r="D4537" s="922" t="s">
        <v>986</v>
      </c>
      <c r="E4537" s="936">
        <v>1</v>
      </c>
      <c r="F4537" s="947">
        <v>45078</v>
      </c>
      <c r="G4537" s="923">
        <v>1485.0961212969503</v>
      </c>
      <c r="H4537" s="929">
        <v>8.3333333333333332E-3</v>
      </c>
      <c r="I4537" s="929">
        <v>8.3333333333333332E-3</v>
      </c>
      <c r="J4537" s="923">
        <v>1472.7203202861424</v>
      </c>
      <c r="K4537" s="922">
        <v>1</v>
      </c>
      <c r="L4537" s="923">
        <v>1472.7203202861424</v>
      </c>
      <c r="M4537" s="923">
        <f t="shared" si="70"/>
        <v>148.50961212969503</v>
      </c>
    </row>
    <row r="4538" spans="2:13" ht="75">
      <c r="B4538" s="921" t="s">
        <v>984</v>
      </c>
      <c r="C4538" s="921" t="s">
        <v>985</v>
      </c>
      <c r="D4538" s="922" t="s">
        <v>986</v>
      </c>
      <c r="E4538" s="936">
        <v>1</v>
      </c>
      <c r="F4538" s="947">
        <v>44866</v>
      </c>
      <c r="G4538" s="923">
        <v>456.60349305277197</v>
      </c>
      <c r="H4538" s="929">
        <v>8.3333333333333332E-3</v>
      </c>
      <c r="I4538" s="929">
        <v>6.6666666666666666E-2</v>
      </c>
      <c r="J4538" s="923">
        <v>426.16326018258718</v>
      </c>
      <c r="K4538" s="922">
        <v>1</v>
      </c>
      <c r="L4538" s="923">
        <v>426.16326018258718</v>
      </c>
      <c r="M4538" s="923">
        <f t="shared" si="70"/>
        <v>45.660349305277201</v>
      </c>
    </row>
    <row r="4539" spans="2:13" ht="75">
      <c r="B4539" s="921" t="s">
        <v>987</v>
      </c>
      <c r="C4539" s="921" t="s">
        <v>985</v>
      </c>
      <c r="D4539" s="922" t="s">
        <v>986</v>
      </c>
      <c r="E4539" s="936">
        <v>1</v>
      </c>
      <c r="F4539" s="947">
        <v>44866</v>
      </c>
      <c r="G4539" s="923">
        <v>2970.1922425939006</v>
      </c>
      <c r="H4539" s="929">
        <v>8.3333333333333332E-3</v>
      </c>
      <c r="I4539" s="929">
        <v>6.6666666666666666E-2</v>
      </c>
      <c r="J4539" s="923">
        <v>2772.1794264209739</v>
      </c>
      <c r="K4539" s="922">
        <v>1</v>
      </c>
      <c r="L4539" s="923">
        <v>2772.1794264209739</v>
      </c>
      <c r="M4539" s="923">
        <f t="shared" si="70"/>
        <v>297.01922425939006</v>
      </c>
    </row>
    <row r="4540" spans="2:13" ht="75">
      <c r="B4540" s="921" t="s">
        <v>987</v>
      </c>
      <c r="C4540" s="921" t="s">
        <v>985</v>
      </c>
      <c r="D4540" s="922" t="s">
        <v>986</v>
      </c>
      <c r="E4540" s="936">
        <v>1</v>
      </c>
      <c r="F4540" s="947">
        <v>44866</v>
      </c>
      <c r="G4540" s="923">
        <v>2970.1922425939006</v>
      </c>
      <c r="H4540" s="929">
        <v>8.3333333333333332E-3</v>
      </c>
      <c r="I4540" s="929">
        <v>6.6666666666666666E-2</v>
      </c>
      <c r="J4540" s="923">
        <v>2772.1794264209739</v>
      </c>
      <c r="K4540" s="922">
        <v>1</v>
      </c>
      <c r="L4540" s="923">
        <v>2772.1794264209739</v>
      </c>
      <c r="M4540" s="923">
        <f t="shared" si="70"/>
        <v>297.01922425939006</v>
      </c>
    </row>
    <row r="4541" spans="2:13" ht="75">
      <c r="B4541" s="921" t="s">
        <v>989</v>
      </c>
      <c r="C4541" s="921" t="s">
        <v>985</v>
      </c>
      <c r="D4541" s="922" t="s">
        <v>986</v>
      </c>
      <c r="E4541" s="936">
        <v>1</v>
      </c>
      <c r="F4541" s="947">
        <v>44926</v>
      </c>
      <c r="G4541" s="923">
        <v>2559.1030101491242</v>
      </c>
      <c r="H4541" s="929">
        <v>8.3333333333333332E-3</v>
      </c>
      <c r="I4541" s="929">
        <v>0.05</v>
      </c>
      <c r="J4541" s="923">
        <v>2431.1478596416682</v>
      </c>
      <c r="K4541" s="922">
        <v>1</v>
      </c>
      <c r="L4541" s="923">
        <v>2431.1478596416682</v>
      </c>
      <c r="M4541" s="923">
        <f t="shared" si="70"/>
        <v>255.91030101491242</v>
      </c>
    </row>
    <row r="4542" spans="2:13" ht="75">
      <c r="B4542" s="921" t="s">
        <v>988</v>
      </c>
      <c r="C4542" s="921" t="s">
        <v>985</v>
      </c>
      <c r="D4542" s="922" t="s">
        <v>986</v>
      </c>
      <c r="E4542" s="936">
        <v>1</v>
      </c>
      <c r="F4542" s="947">
        <v>44926</v>
      </c>
      <c r="G4542" s="923">
        <v>79.964876431669467</v>
      </c>
      <c r="H4542" s="929">
        <v>8.3333333333333332E-3</v>
      </c>
      <c r="I4542" s="929">
        <v>0.05</v>
      </c>
      <c r="J4542" s="923">
        <v>75.966632610085995</v>
      </c>
      <c r="K4542" s="922">
        <v>1</v>
      </c>
      <c r="L4542" s="923">
        <v>75.966632610085995</v>
      </c>
      <c r="M4542" s="923">
        <f t="shared" si="70"/>
        <v>7.9964876431669474</v>
      </c>
    </row>
    <row r="4543" spans="2:13" ht="75">
      <c r="B4543" s="921" t="s">
        <v>988</v>
      </c>
      <c r="C4543" s="921" t="s">
        <v>985</v>
      </c>
      <c r="D4543" s="922" t="s">
        <v>986</v>
      </c>
      <c r="E4543" s="936">
        <v>1</v>
      </c>
      <c r="F4543" s="947">
        <v>44926</v>
      </c>
      <c r="G4543" s="923">
        <v>159.92975286333893</v>
      </c>
      <c r="H4543" s="929">
        <v>8.3333333333333332E-3</v>
      </c>
      <c r="I4543" s="929">
        <v>0.05</v>
      </c>
      <c r="J4543" s="923">
        <v>151.93326522017199</v>
      </c>
      <c r="K4543" s="922">
        <v>1</v>
      </c>
      <c r="L4543" s="923">
        <v>151.93326522017199</v>
      </c>
      <c r="M4543" s="923">
        <f t="shared" si="70"/>
        <v>15.992975286333895</v>
      </c>
    </row>
    <row r="4544" spans="2:13" ht="75">
      <c r="B4544" s="921" t="s">
        <v>988</v>
      </c>
      <c r="C4544" s="921" t="s">
        <v>985</v>
      </c>
      <c r="D4544" s="922" t="s">
        <v>986</v>
      </c>
      <c r="E4544" s="936">
        <v>1</v>
      </c>
      <c r="F4544" s="947">
        <v>44652</v>
      </c>
      <c r="G4544" s="923">
        <v>1759.2272814967282</v>
      </c>
      <c r="H4544" s="929">
        <v>8.3333333333333332E-3</v>
      </c>
      <c r="I4544" s="929">
        <v>0.125</v>
      </c>
      <c r="J4544" s="923">
        <v>1539.3238713096371</v>
      </c>
      <c r="K4544" s="922">
        <v>1</v>
      </c>
      <c r="L4544" s="923">
        <v>1539.3238713096371</v>
      </c>
      <c r="M4544" s="923">
        <f t="shared" si="70"/>
        <v>175.92272814967282</v>
      </c>
    </row>
    <row r="4545" spans="2:13" ht="75">
      <c r="B4545" s="921" t="s">
        <v>988</v>
      </c>
      <c r="C4545" s="921" t="s">
        <v>985</v>
      </c>
      <c r="D4545" s="922" t="s">
        <v>986</v>
      </c>
      <c r="E4545" s="936">
        <v>1</v>
      </c>
      <c r="F4545" s="947">
        <v>44743</v>
      </c>
      <c r="G4545" s="923">
        <v>2718.8057986767617</v>
      </c>
      <c r="H4545" s="929">
        <v>8.3333333333333332E-3</v>
      </c>
      <c r="I4545" s="929">
        <v>0.1</v>
      </c>
      <c r="J4545" s="923">
        <v>2446.9252188090854</v>
      </c>
      <c r="K4545" s="922">
        <v>1</v>
      </c>
      <c r="L4545" s="923">
        <v>2446.9252188090854</v>
      </c>
      <c r="M4545" s="923">
        <f t="shared" si="70"/>
        <v>271.8805798676762</v>
      </c>
    </row>
    <row r="4546" spans="2:13" ht="75">
      <c r="B4546" s="921" t="s">
        <v>988</v>
      </c>
      <c r="C4546" s="921" t="s">
        <v>985</v>
      </c>
      <c r="D4546" s="922" t="s">
        <v>986</v>
      </c>
      <c r="E4546" s="936">
        <v>1</v>
      </c>
      <c r="F4546" s="947">
        <v>44743</v>
      </c>
      <c r="G4546" s="923">
        <v>79.964876431669467</v>
      </c>
      <c r="H4546" s="929">
        <v>8.3333333333333332E-3</v>
      </c>
      <c r="I4546" s="929">
        <v>0.1</v>
      </c>
      <c r="J4546" s="923">
        <v>71.968388788502523</v>
      </c>
      <c r="K4546" s="922">
        <v>1</v>
      </c>
      <c r="L4546" s="923">
        <v>71.968388788502523</v>
      </c>
      <c r="M4546" s="923">
        <f t="shared" si="70"/>
        <v>7.9964876431669474</v>
      </c>
    </row>
    <row r="4547" spans="2:13" ht="75">
      <c r="B4547" s="921" t="s">
        <v>988</v>
      </c>
      <c r="C4547" s="921" t="s">
        <v>985</v>
      </c>
      <c r="D4547" s="922" t="s">
        <v>986</v>
      </c>
      <c r="E4547" s="936">
        <v>1</v>
      </c>
      <c r="F4547" s="947">
        <v>44926</v>
      </c>
      <c r="G4547" s="923">
        <v>239.8946292950084</v>
      </c>
      <c r="H4547" s="929">
        <v>8.3333333333333332E-3</v>
      </c>
      <c r="I4547" s="929">
        <v>0.05</v>
      </c>
      <c r="J4547" s="923">
        <v>227.89989783025797</v>
      </c>
      <c r="K4547" s="922">
        <v>1</v>
      </c>
      <c r="L4547" s="923">
        <v>227.89989783025797</v>
      </c>
      <c r="M4547" s="923">
        <f t="shared" si="70"/>
        <v>23.989462929500842</v>
      </c>
    </row>
    <row r="4548" spans="2:13" ht="75">
      <c r="B4548" s="921" t="s">
        <v>988</v>
      </c>
      <c r="C4548" s="921" t="s">
        <v>985</v>
      </c>
      <c r="D4548" s="922" t="s">
        <v>986</v>
      </c>
      <c r="E4548" s="936">
        <v>1</v>
      </c>
      <c r="F4548" s="947">
        <v>44652</v>
      </c>
      <c r="G4548" s="923">
        <v>559.75413502168624</v>
      </c>
      <c r="H4548" s="929">
        <v>8.3333333333333332E-3</v>
      </c>
      <c r="I4548" s="929">
        <v>0.125</v>
      </c>
      <c r="J4548" s="923">
        <v>489.78486814397547</v>
      </c>
      <c r="K4548" s="922">
        <v>1</v>
      </c>
      <c r="L4548" s="923">
        <v>489.78486814397547</v>
      </c>
      <c r="M4548" s="923">
        <f t="shared" si="70"/>
        <v>55.975413502168628</v>
      </c>
    </row>
    <row r="4549" spans="2:13" ht="75">
      <c r="B4549" s="921" t="s">
        <v>988</v>
      </c>
      <c r="C4549" s="921" t="s">
        <v>985</v>
      </c>
      <c r="D4549" s="922" t="s">
        <v>986</v>
      </c>
      <c r="E4549" s="936">
        <v>1</v>
      </c>
      <c r="F4549" s="947">
        <v>44866</v>
      </c>
      <c r="G4549" s="923">
        <v>319.85950572667787</v>
      </c>
      <c r="H4549" s="929">
        <v>8.3333333333333332E-3</v>
      </c>
      <c r="I4549" s="929">
        <v>6.6666666666666666E-2</v>
      </c>
      <c r="J4549" s="923">
        <v>298.53553867823268</v>
      </c>
      <c r="K4549" s="922">
        <v>1</v>
      </c>
      <c r="L4549" s="923">
        <v>298.53553867823268</v>
      </c>
      <c r="M4549" s="923">
        <f t="shared" si="70"/>
        <v>31.98595057266779</v>
      </c>
    </row>
    <row r="4550" spans="2:13" ht="75">
      <c r="B4550" s="921" t="s">
        <v>988</v>
      </c>
      <c r="C4550" s="921" t="s">
        <v>985</v>
      </c>
      <c r="D4550" s="922" t="s">
        <v>986</v>
      </c>
      <c r="E4550" s="936">
        <v>1</v>
      </c>
      <c r="F4550" s="947">
        <v>44743</v>
      </c>
      <c r="G4550" s="923">
        <v>319.85950572667787</v>
      </c>
      <c r="H4550" s="929">
        <v>8.3333333333333332E-3</v>
      </c>
      <c r="I4550" s="929">
        <v>0.1</v>
      </c>
      <c r="J4550" s="923">
        <v>287.87355515401009</v>
      </c>
      <c r="K4550" s="922">
        <v>1</v>
      </c>
      <c r="L4550" s="923">
        <v>287.87355515401009</v>
      </c>
      <c r="M4550" s="923">
        <f t="shared" si="70"/>
        <v>31.98595057266779</v>
      </c>
    </row>
    <row r="4551" spans="2:13" ht="75">
      <c r="B4551" s="921" t="s">
        <v>988</v>
      </c>
      <c r="C4551" s="921" t="s">
        <v>985</v>
      </c>
      <c r="D4551" s="922" t="s">
        <v>986</v>
      </c>
      <c r="E4551" s="936">
        <v>1</v>
      </c>
      <c r="F4551" s="947">
        <v>44743</v>
      </c>
      <c r="G4551" s="923">
        <v>239.8946292950084</v>
      </c>
      <c r="H4551" s="929">
        <v>8.3333333333333332E-3</v>
      </c>
      <c r="I4551" s="929">
        <v>0.1</v>
      </c>
      <c r="J4551" s="923">
        <v>215.90516636550757</v>
      </c>
      <c r="K4551" s="922">
        <v>1</v>
      </c>
      <c r="L4551" s="923">
        <v>215.90516636550757</v>
      </c>
      <c r="M4551" s="923">
        <f t="shared" si="70"/>
        <v>23.989462929500842</v>
      </c>
    </row>
    <row r="4552" spans="2:13" ht="75">
      <c r="B4552" s="921" t="s">
        <v>987</v>
      </c>
      <c r="C4552" s="921" t="s">
        <v>985</v>
      </c>
      <c r="D4552" s="922" t="s">
        <v>986</v>
      </c>
      <c r="E4552" s="936">
        <v>1</v>
      </c>
      <c r="F4552" s="947">
        <v>45078</v>
      </c>
      <c r="G4552" s="923">
        <v>1485.0961212969503</v>
      </c>
      <c r="H4552" s="929">
        <v>8.3333333333333332E-3</v>
      </c>
      <c r="I4552" s="929">
        <v>8.3333333333333332E-3</v>
      </c>
      <c r="J4552" s="923">
        <v>1472.7203202861424</v>
      </c>
      <c r="K4552" s="922">
        <v>1</v>
      </c>
      <c r="L4552" s="923">
        <v>1472.7203202861424</v>
      </c>
      <c r="M4552" s="923">
        <f t="shared" si="70"/>
        <v>148.50961212969503</v>
      </c>
    </row>
    <row r="4553" spans="2:13" ht="75">
      <c r="B4553" s="921" t="s">
        <v>988</v>
      </c>
      <c r="C4553" s="921" t="s">
        <v>985</v>
      </c>
      <c r="D4553" s="922" t="s">
        <v>986</v>
      </c>
      <c r="E4553" s="936">
        <v>1</v>
      </c>
      <c r="F4553" s="947">
        <v>45078</v>
      </c>
      <c r="G4553" s="923">
        <v>79.964876431669467</v>
      </c>
      <c r="H4553" s="929">
        <v>8.3333333333333332E-3</v>
      </c>
      <c r="I4553" s="929">
        <v>8.3333333333333332E-3</v>
      </c>
      <c r="J4553" s="923">
        <v>79.298502461405548</v>
      </c>
      <c r="K4553" s="922">
        <v>1</v>
      </c>
      <c r="L4553" s="923">
        <v>79.298502461405548</v>
      </c>
      <c r="M4553" s="923">
        <f t="shared" si="70"/>
        <v>7.9964876431669474</v>
      </c>
    </row>
    <row r="4554" spans="2:13" ht="75">
      <c r="B4554" s="921" t="s">
        <v>988</v>
      </c>
      <c r="C4554" s="921" t="s">
        <v>985</v>
      </c>
      <c r="D4554" s="922" t="s">
        <v>986</v>
      </c>
      <c r="E4554" s="936">
        <v>1</v>
      </c>
      <c r="F4554" s="947">
        <v>44926</v>
      </c>
      <c r="G4554" s="923">
        <v>79.964876431669467</v>
      </c>
      <c r="H4554" s="929">
        <v>8.3333333333333332E-3</v>
      </c>
      <c r="I4554" s="929">
        <v>0.05</v>
      </c>
      <c r="J4554" s="923">
        <v>75.966632610085995</v>
      </c>
      <c r="K4554" s="922">
        <v>1</v>
      </c>
      <c r="L4554" s="923">
        <v>75.966632610085995</v>
      </c>
      <c r="M4554" s="923">
        <f t="shared" si="70"/>
        <v>7.9964876431669474</v>
      </c>
    </row>
    <row r="4555" spans="2:13" ht="75">
      <c r="B4555" s="921" t="s">
        <v>988</v>
      </c>
      <c r="C4555" s="921" t="s">
        <v>985</v>
      </c>
      <c r="D4555" s="922" t="s">
        <v>986</v>
      </c>
      <c r="E4555" s="936">
        <v>1</v>
      </c>
      <c r="F4555" s="947">
        <v>44743</v>
      </c>
      <c r="G4555" s="923">
        <v>79.964876431669467</v>
      </c>
      <c r="H4555" s="929">
        <v>8.3333333333333332E-3</v>
      </c>
      <c r="I4555" s="929">
        <v>0.1</v>
      </c>
      <c r="J4555" s="923">
        <v>71.968388788502523</v>
      </c>
      <c r="K4555" s="922">
        <v>1</v>
      </c>
      <c r="L4555" s="923">
        <v>71.968388788502523</v>
      </c>
      <c r="M4555" s="923">
        <f t="shared" ref="M4555:M4618" si="71">IF(L4555=0,"",IF(I4555=100%,0,(H4555*12)*(G4555*E4555*K4555)))</f>
        <v>7.9964876431669474</v>
      </c>
    </row>
    <row r="4556" spans="2:13" ht="75">
      <c r="B4556" s="921" t="s">
        <v>988</v>
      </c>
      <c r="C4556" s="921" t="s">
        <v>985</v>
      </c>
      <c r="D4556" s="922" t="s">
        <v>986</v>
      </c>
      <c r="E4556" s="936">
        <v>1</v>
      </c>
      <c r="F4556" s="947">
        <v>44866</v>
      </c>
      <c r="G4556" s="923">
        <v>79.964876431669467</v>
      </c>
      <c r="H4556" s="929">
        <v>8.3333333333333332E-3</v>
      </c>
      <c r="I4556" s="929">
        <v>6.6666666666666666E-2</v>
      </c>
      <c r="J4556" s="923">
        <v>74.633884669558171</v>
      </c>
      <c r="K4556" s="922">
        <v>1</v>
      </c>
      <c r="L4556" s="923">
        <v>74.633884669558171</v>
      </c>
      <c r="M4556" s="923">
        <f t="shared" si="71"/>
        <v>7.9964876431669474</v>
      </c>
    </row>
    <row r="4557" spans="2:13" ht="75">
      <c r="B4557" s="921" t="s">
        <v>988</v>
      </c>
      <c r="C4557" s="921" t="s">
        <v>985</v>
      </c>
      <c r="D4557" s="922" t="s">
        <v>986</v>
      </c>
      <c r="E4557" s="936">
        <v>1</v>
      </c>
      <c r="F4557" s="947">
        <v>44652</v>
      </c>
      <c r="G4557" s="923">
        <v>479.7892585900168</v>
      </c>
      <c r="H4557" s="929">
        <v>8.3333333333333332E-3</v>
      </c>
      <c r="I4557" s="929">
        <v>0.125</v>
      </c>
      <c r="J4557" s="923">
        <v>419.81560126626471</v>
      </c>
      <c r="K4557" s="922">
        <v>1</v>
      </c>
      <c r="L4557" s="923">
        <v>419.81560126626471</v>
      </c>
      <c r="M4557" s="923">
        <f t="shared" si="71"/>
        <v>47.978925859001684</v>
      </c>
    </row>
    <row r="4558" spans="2:13" ht="75">
      <c r="B4558" s="921" t="s">
        <v>984</v>
      </c>
      <c r="C4558" s="921" t="s">
        <v>985</v>
      </c>
      <c r="D4558" s="922" t="s">
        <v>986</v>
      </c>
      <c r="E4558" s="936">
        <v>1</v>
      </c>
      <c r="F4558" s="947">
        <v>45078</v>
      </c>
      <c r="G4558" s="923">
        <v>456.60349305277197</v>
      </c>
      <c r="H4558" s="929">
        <v>8.3333333333333332E-3</v>
      </c>
      <c r="I4558" s="929">
        <v>8.3333333333333332E-3</v>
      </c>
      <c r="J4558" s="923">
        <v>452.79846394399885</v>
      </c>
      <c r="K4558" s="922">
        <v>1</v>
      </c>
      <c r="L4558" s="923">
        <v>452.79846394399885</v>
      </c>
      <c r="M4558" s="923">
        <f t="shared" si="71"/>
        <v>45.660349305277201</v>
      </c>
    </row>
    <row r="4559" spans="2:13" ht="75">
      <c r="B4559" s="921" t="s">
        <v>988</v>
      </c>
      <c r="C4559" s="921" t="s">
        <v>985</v>
      </c>
      <c r="D4559" s="922" t="s">
        <v>986</v>
      </c>
      <c r="E4559" s="936">
        <v>1</v>
      </c>
      <c r="F4559" s="947">
        <v>45078</v>
      </c>
      <c r="G4559" s="923">
        <v>79.964876431669467</v>
      </c>
      <c r="H4559" s="929">
        <v>8.3333333333333332E-3</v>
      </c>
      <c r="I4559" s="929">
        <v>8.3333333333333332E-3</v>
      </c>
      <c r="J4559" s="923">
        <v>79.298502461405548</v>
      </c>
      <c r="K4559" s="922">
        <v>1</v>
      </c>
      <c r="L4559" s="923">
        <v>79.298502461405548</v>
      </c>
      <c r="M4559" s="923">
        <f t="shared" si="71"/>
        <v>7.9964876431669474</v>
      </c>
    </row>
    <row r="4560" spans="2:13" ht="75">
      <c r="B4560" s="921" t="s">
        <v>984</v>
      </c>
      <c r="C4560" s="921" t="s">
        <v>985</v>
      </c>
      <c r="D4560" s="922" t="s">
        <v>986</v>
      </c>
      <c r="E4560" s="936">
        <v>1</v>
      </c>
      <c r="F4560" s="947">
        <v>44926</v>
      </c>
      <c r="G4560" s="923">
        <v>456.60349305277197</v>
      </c>
      <c r="H4560" s="929">
        <v>8.3333333333333332E-3</v>
      </c>
      <c r="I4560" s="929">
        <v>0.05</v>
      </c>
      <c r="J4560" s="923">
        <v>433.77331840013335</v>
      </c>
      <c r="K4560" s="922">
        <v>1</v>
      </c>
      <c r="L4560" s="923">
        <v>433.77331840013335</v>
      </c>
      <c r="M4560" s="923">
        <f t="shared" si="71"/>
        <v>45.660349305277201</v>
      </c>
    </row>
    <row r="4561" spans="2:13" ht="75">
      <c r="B4561" s="921" t="s">
        <v>984</v>
      </c>
      <c r="C4561" s="921" t="s">
        <v>985</v>
      </c>
      <c r="D4561" s="922" t="s">
        <v>986</v>
      </c>
      <c r="E4561" s="936">
        <v>1</v>
      </c>
      <c r="F4561" s="947">
        <v>44926</v>
      </c>
      <c r="G4561" s="923">
        <v>456.60349305277197</v>
      </c>
      <c r="H4561" s="929">
        <v>8.3333333333333332E-3</v>
      </c>
      <c r="I4561" s="929">
        <v>0.05</v>
      </c>
      <c r="J4561" s="923">
        <v>433.77331840013335</v>
      </c>
      <c r="K4561" s="922">
        <v>1</v>
      </c>
      <c r="L4561" s="923">
        <v>433.77331840013335</v>
      </c>
      <c r="M4561" s="923">
        <f t="shared" si="71"/>
        <v>45.660349305277201</v>
      </c>
    </row>
    <row r="4562" spans="2:13" ht="75">
      <c r="B4562" s="921" t="s">
        <v>987</v>
      </c>
      <c r="C4562" s="921" t="s">
        <v>985</v>
      </c>
      <c r="D4562" s="922" t="s">
        <v>986</v>
      </c>
      <c r="E4562" s="936">
        <v>1</v>
      </c>
      <c r="F4562" s="947">
        <v>44926</v>
      </c>
      <c r="G4562" s="923">
        <v>1485.0961212969503</v>
      </c>
      <c r="H4562" s="929">
        <v>8.3333333333333332E-3</v>
      </c>
      <c r="I4562" s="929">
        <v>0.05</v>
      </c>
      <c r="J4562" s="923">
        <v>1410.8413152321027</v>
      </c>
      <c r="K4562" s="922">
        <v>1</v>
      </c>
      <c r="L4562" s="923">
        <v>1410.8413152321027</v>
      </c>
      <c r="M4562" s="923">
        <f t="shared" si="71"/>
        <v>148.50961212969503</v>
      </c>
    </row>
    <row r="4563" spans="2:13" ht="75">
      <c r="B4563" s="921" t="s">
        <v>988</v>
      </c>
      <c r="C4563" s="921" t="s">
        <v>985</v>
      </c>
      <c r="D4563" s="922" t="s">
        <v>986</v>
      </c>
      <c r="E4563" s="936">
        <v>1</v>
      </c>
      <c r="F4563" s="947">
        <v>44926</v>
      </c>
      <c r="G4563" s="923">
        <v>159.92975286333893</v>
      </c>
      <c r="H4563" s="929">
        <v>8.3333333333333332E-3</v>
      </c>
      <c r="I4563" s="929">
        <v>0.05</v>
      </c>
      <c r="J4563" s="923">
        <v>151.93326522017199</v>
      </c>
      <c r="K4563" s="922">
        <v>1</v>
      </c>
      <c r="L4563" s="923">
        <v>151.93326522017199</v>
      </c>
      <c r="M4563" s="923">
        <f t="shared" si="71"/>
        <v>15.992975286333895</v>
      </c>
    </row>
    <row r="4564" spans="2:13" ht="75">
      <c r="B4564" s="921" t="s">
        <v>988</v>
      </c>
      <c r="C4564" s="921" t="s">
        <v>985</v>
      </c>
      <c r="D4564" s="922" t="s">
        <v>986</v>
      </c>
      <c r="E4564" s="936">
        <v>1</v>
      </c>
      <c r="F4564" s="947">
        <v>44926</v>
      </c>
      <c r="G4564" s="923">
        <v>159.92975286333893</v>
      </c>
      <c r="H4564" s="929">
        <v>8.3333333333333332E-3</v>
      </c>
      <c r="I4564" s="929">
        <v>0.05</v>
      </c>
      <c r="J4564" s="923">
        <v>151.93326522017199</v>
      </c>
      <c r="K4564" s="922">
        <v>1</v>
      </c>
      <c r="L4564" s="923">
        <v>151.93326522017199</v>
      </c>
      <c r="M4564" s="923">
        <f t="shared" si="71"/>
        <v>15.992975286333895</v>
      </c>
    </row>
    <row r="4565" spans="2:13" ht="75">
      <c r="B4565" s="921" t="s">
        <v>988</v>
      </c>
      <c r="C4565" s="921" t="s">
        <v>985</v>
      </c>
      <c r="D4565" s="922" t="s">
        <v>986</v>
      </c>
      <c r="E4565" s="936">
        <v>1</v>
      </c>
      <c r="F4565" s="947">
        <v>44926</v>
      </c>
      <c r="G4565" s="923">
        <v>1519.3326522017198</v>
      </c>
      <c r="H4565" s="929">
        <v>8.3333333333333332E-3</v>
      </c>
      <c r="I4565" s="929">
        <v>0.05</v>
      </c>
      <c r="J4565" s="923">
        <v>1443.3660195916339</v>
      </c>
      <c r="K4565" s="922">
        <v>1</v>
      </c>
      <c r="L4565" s="923">
        <v>1443.3660195916339</v>
      </c>
      <c r="M4565" s="923">
        <f t="shared" si="71"/>
        <v>151.93326522017199</v>
      </c>
    </row>
    <row r="4566" spans="2:13" ht="75">
      <c r="B4566" s="921" t="s">
        <v>988</v>
      </c>
      <c r="C4566" s="921" t="s">
        <v>985</v>
      </c>
      <c r="D4566" s="922" t="s">
        <v>986</v>
      </c>
      <c r="E4566" s="936">
        <v>1</v>
      </c>
      <c r="F4566" s="947">
        <v>44652</v>
      </c>
      <c r="G4566" s="923">
        <v>2718.8057986767617</v>
      </c>
      <c r="H4566" s="929">
        <v>8.3333333333333332E-3</v>
      </c>
      <c r="I4566" s="929">
        <v>0.125</v>
      </c>
      <c r="J4566" s="923">
        <v>2378.9550738421667</v>
      </c>
      <c r="K4566" s="922">
        <v>1</v>
      </c>
      <c r="L4566" s="923">
        <v>2378.9550738421667</v>
      </c>
      <c r="M4566" s="923">
        <f t="shared" si="71"/>
        <v>271.8805798676762</v>
      </c>
    </row>
    <row r="4567" spans="2:13" ht="75">
      <c r="B4567" s="921" t="s">
        <v>988</v>
      </c>
      <c r="C4567" s="921" t="s">
        <v>985</v>
      </c>
      <c r="D4567" s="922" t="s">
        <v>986</v>
      </c>
      <c r="E4567" s="936">
        <v>1</v>
      </c>
      <c r="F4567" s="947">
        <v>44652</v>
      </c>
      <c r="G4567" s="923">
        <v>3598.4194394251258</v>
      </c>
      <c r="H4567" s="929">
        <v>8.3333333333333332E-3</v>
      </c>
      <c r="I4567" s="929">
        <v>0.125</v>
      </c>
      <c r="J4567" s="923">
        <v>3148.6170094969852</v>
      </c>
      <c r="K4567" s="922">
        <v>1</v>
      </c>
      <c r="L4567" s="923">
        <v>3148.6170094969852</v>
      </c>
      <c r="M4567" s="923">
        <f t="shared" si="71"/>
        <v>359.84194394251261</v>
      </c>
    </row>
    <row r="4568" spans="2:13" ht="75">
      <c r="B4568" s="921" t="s">
        <v>988</v>
      </c>
      <c r="C4568" s="921" t="s">
        <v>985</v>
      </c>
      <c r="D4568" s="922" t="s">
        <v>986</v>
      </c>
      <c r="E4568" s="936">
        <v>1</v>
      </c>
      <c r="F4568" s="947">
        <v>44866</v>
      </c>
      <c r="G4568" s="923">
        <v>5197.7169680585157</v>
      </c>
      <c r="H4568" s="929">
        <v>8.3333333333333332E-3</v>
      </c>
      <c r="I4568" s="929">
        <v>6.6666666666666666E-2</v>
      </c>
      <c r="J4568" s="923">
        <v>4851.202503521281</v>
      </c>
      <c r="K4568" s="922">
        <v>1</v>
      </c>
      <c r="L4568" s="923">
        <v>4851.202503521281</v>
      </c>
      <c r="M4568" s="923">
        <f t="shared" si="71"/>
        <v>519.77169680585155</v>
      </c>
    </row>
    <row r="4569" spans="2:13" ht="75">
      <c r="B4569" s="921" t="s">
        <v>988</v>
      </c>
      <c r="C4569" s="921" t="s">
        <v>985</v>
      </c>
      <c r="D4569" s="922" t="s">
        <v>986</v>
      </c>
      <c r="E4569" s="936">
        <v>1</v>
      </c>
      <c r="F4569" s="947">
        <v>44743</v>
      </c>
      <c r="G4569" s="923">
        <v>5117.7520916268459</v>
      </c>
      <c r="H4569" s="929">
        <v>8.3333333333333332E-3</v>
      </c>
      <c r="I4569" s="929">
        <v>0.1</v>
      </c>
      <c r="J4569" s="923">
        <v>4605.9768824641615</v>
      </c>
      <c r="K4569" s="922">
        <v>1</v>
      </c>
      <c r="L4569" s="923">
        <v>4605.9768824641615</v>
      </c>
      <c r="M4569" s="923">
        <f t="shared" si="71"/>
        <v>511.77520916268463</v>
      </c>
    </row>
    <row r="4570" spans="2:13" ht="75">
      <c r="B4570" s="921" t="s">
        <v>992</v>
      </c>
      <c r="C4570" s="921" t="s">
        <v>985</v>
      </c>
      <c r="D4570" s="922" t="s">
        <v>986</v>
      </c>
      <c r="E4570" s="936">
        <v>1</v>
      </c>
      <c r="F4570" s="947">
        <v>44926</v>
      </c>
      <c r="G4570" s="923">
        <v>2221.5984914920018</v>
      </c>
      <c r="H4570" s="929">
        <v>8.3333333333333332E-3</v>
      </c>
      <c r="I4570" s="929">
        <v>0.05</v>
      </c>
      <c r="J4570" s="923">
        <v>2110.5185669174016</v>
      </c>
      <c r="K4570" s="922">
        <v>1</v>
      </c>
      <c r="L4570" s="923">
        <v>2110.5185669174016</v>
      </c>
      <c r="M4570" s="923">
        <f t="shared" si="71"/>
        <v>222.1598491492002</v>
      </c>
    </row>
    <row r="4571" spans="2:13" ht="75">
      <c r="B4571" s="921" t="s">
        <v>988</v>
      </c>
      <c r="C4571" s="921" t="s">
        <v>985</v>
      </c>
      <c r="D4571" s="922" t="s">
        <v>986</v>
      </c>
      <c r="E4571" s="936">
        <v>1</v>
      </c>
      <c r="F4571" s="947">
        <v>44926</v>
      </c>
      <c r="G4571" s="923">
        <v>239.8946292950084</v>
      </c>
      <c r="H4571" s="929">
        <v>8.3333333333333332E-3</v>
      </c>
      <c r="I4571" s="929">
        <v>0.05</v>
      </c>
      <c r="J4571" s="923">
        <v>227.89989783025797</v>
      </c>
      <c r="K4571" s="922">
        <v>1</v>
      </c>
      <c r="L4571" s="923">
        <v>227.89989783025797</v>
      </c>
      <c r="M4571" s="923">
        <f t="shared" si="71"/>
        <v>23.989462929500842</v>
      </c>
    </row>
    <row r="4572" spans="2:13" ht="75">
      <c r="B4572" s="921" t="s">
        <v>988</v>
      </c>
      <c r="C4572" s="921" t="s">
        <v>985</v>
      </c>
      <c r="D4572" s="922" t="s">
        <v>986</v>
      </c>
      <c r="E4572" s="936">
        <v>1</v>
      </c>
      <c r="F4572" s="947">
        <v>44866</v>
      </c>
      <c r="G4572" s="923">
        <v>639.71901145335573</v>
      </c>
      <c r="H4572" s="929">
        <v>8.3333333333333332E-3</v>
      </c>
      <c r="I4572" s="929">
        <v>6.6666666666666666E-2</v>
      </c>
      <c r="J4572" s="923">
        <v>597.07107735646537</v>
      </c>
      <c r="K4572" s="922">
        <v>1</v>
      </c>
      <c r="L4572" s="923">
        <v>597.07107735646537</v>
      </c>
      <c r="M4572" s="923">
        <f t="shared" si="71"/>
        <v>63.971901145335579</v>
      </c>
    </row>
    <row r="4573" spans="2:13" ht="75">
      <c r="B4573" s="921" t="s">
        <v>988</v>
      </c>
      <c r="C4573" s="921" t="s">
        <v>985</v>
      </c>
      <c r="D4573" s="922" t="s">
        <v>986</v>
      </c>
      <c r="E4573" s="936">
        <v>1</v>
      </c>
      <c r="F4573" s="947">
        <v>44652</v>
      </c>
      <c r="G4573" s="923">
        <v>319.85950572667787</v>
      </c>
      <c r="H4573" s="929">
        <v>8.3333333333333332E-3</v>
      </c>
      <c r="I4573" s="929">
        <v>0.125</v>
      </c>
      <c r="J4573" s="923">
        <v>279.87706751084312</v>
      </c>
      <c r="K4573" s="922">
        <v>1</v>
      </c>
      <c r="L4573" s="923">
        <v>279.87706751084312</v>
      </c>
      <c r="M4573" s="923">
        <f t="shared" si="71"/>
        <v>31.98595057266779</v>
      </c>
    </row>
    <row r="4574" spans="2:13" ht="75">
      <c r="B4574" s="921" t="s">
        <v>988</v>
      </c>
      <c r="C4574" s="921" t="s">
        <v>985</v>
      </c>
      <c r="D4574" s="922" t="s">
        <v>986</v>
      </c>
      <c r="E4574" s="936">
        <v>1</v>
      </c>
      <c r="F4574" s="947">
        <v>44652</v>
      </c>
      <c r="G4574" s="923">
        <v>719.68388788502523</v>
      </c>
      <c r="H4574" s="929">
        <v>8.3333333333333332E-3</v>
      </c>
      <c r="I4574" s="929">
        <v>0.125</v>
      </c>
      <c r="J4574" s="923">
        <v>629.72340189939712</v>
      </c>
      <c r="K4574" s="922">
        <v>1</v>
      </c>
      <c r="L4574" s="923">
        <v>629.72340189939712</v>
      </c>
      <c r="M4574" s="923">
        <f t="shared" si="71"/>
        <v>71.968388788502523</v>
      </c>
    </row>
    <row r="4575" spans="2:13" ht="75">
      <c r="B4575" s="921" t="s">
        <v>988</v>
      </c>
      <c r="C4575" s="921" t="s">
        <v>985</v>
      </c>
      <c r="D4575" s="922" t="s">
        <v>986</v>
      </c>
      <c r="E4575" s="936">
        <v>1</v>
      </c>
      <c r="F4575" s="947">
        <v>44652</v>
      </c>
      <c r="G4575" s="923">
        <v>239.8946292950084</v>
      </c>
      <c r="H4575" s="929">
        <v>8.3333333333333332E-3</v>
      </c>
      <c r="I4575" s="929">
        <v>0.125</v>
      </c>
      <c r="J4575" s="923">
        <v>209.90780063313235</v>
      </c>
      <c r="K4575" s="922">
        <v>1</v>
      </c>
      <c r="L4575" s="923">
        <v>209.90780063313235</v>
      </c>
      <c r="M4575" s="923">
        <f t="shared" si="71"/>
        <v>23.989462929500842</v>
      </c>
    </row>
    <row r="4576" spans="2:13" ht="75">
      <c r="B4576" s="921" t="s">
        <v>988</v>
      </c>
      <c r="C4576" s="921" t="s">
        <v>985</v>
      </c>
      <c r="D4576" s="922" t="s">
        <v>986</v>
      </c>
      <c r="E4576" s="936">
        <v>1</v>
      </c>
      <c r="F4576" s="947">
        <v>44743</v>
      </c>
      <c r="G4576" s="923">
        <v>719.68388788502523</v>
      </c>
      <c r="H4576" s="929">
        <v>8.3333333333333332E-3</v>
      </c>
      <c r="I4576" s="929">
        <v>0.1</v>
      </c>
      <c r="J4576" s="923">
        <v>647.71549909652276</v>
      </c>
      <c r="K4576" s="922">
        <v>1</v>
      </c>
      <c r="L4576" s="923">
        <v>647.71549909652276</v>
      </c>
      <c r="M4576" s="923">
        <f t="shared" si="71"/>
        <v>71.968388788502523</v>
      </c>
    </row>
    <row r="4577" spans="2:13" ht="75">
      <c r="B4577" s="921" t="s">
        <v>988</v>
      </c>
      <c r="C4577" s="921" t="s">
        <v>985</v>
      </c>
      <c r="D4577" s="922" t="s">
        <v>986</v>
      </c>
      <c r="E4577" s="936">
        <v>1</v>
      </c>
      <c r="F4577" s="947">
        <v>44743</v>
      </c>
      <c r="G4577" s="923">
        <v>79.964876431669467</v>
      </c>
      <c r="H4577" s="929">
        <v>8.3333333333333332E-3</v>
      </c>
      <c r="I4577" s="929">
        <v>0.1</v>
      </c>
      <c r="J4577" s="923">
        <v>71.968388788502523</v>
      </c>
      <c r="K4577" s="922">
        <v>1</v>
      </c>
      <c r="L4577" s="923">
        <v>71.968388788502523</v>
      </c>
      <c r="M4577" s="923">
        <f t="shared" si="71"/>
        <v>7.9964876431669474</v>
      </c>
    </row>
    <row r="4578" spans="2:13" ht="75">
      <c r="B4578" s="921" t="s">
        <v>988</v>
      </c>
      <c r="C4578" s="921" t="s">
        <v>985</v>
      </c>
      <c r="D4578" s="922" t="s">
        <v>986</v>
      </c>
      <c r="E4578" s="936">
        <v>1</v>
      </c>
      <c r="F4578" s="947">
        <v>44743</v>
      </c>
      <c r="G4578" s="923">
        <v>159.92975286333893</v>
      </c>
      <c r="H4578" s="929">
        <v>8.3333333333333332E-3</v>
      </c>
      <c r="I4578" s="929">
        <v>0.1</v>
      </c>
      <c r="J4578" s="923">
        <v>143.93677757700505</v>
      </c>
      <c r="K4578" s="922">
        <v>1</v>
      </c>
      <c r="L4578" s="923">
        <v>143.93677757700505</v>
      </c>
      <c r="M4578" s="923">
        <f t="shared" si="71"/>
        <v>15.992975286333895</v>
      </c>
    </row>
    <row r="4579" spans="2:13" ht="75">
      <c r="B4579" s="921" t="s">
        <v>988</v>
      </c>
      <c r="C4579" s="921" t="s">
        <v>985</v>
      </c>
      <c r="D4579" s="922" t="s">
        <v>986</v>
      </c>
      <c r="E4579" s="936">
        <v>1</v>
      </c>
      <c r="F4579" s="947">
        <v>44743</v>
      </c>
      <c r="G4579" s="923">
        <v>79.964876431669467</v>
      </c>
      <c r="H4579" s="929">
        <v>8.3333333333333332E-3</v>
      </c>
      <c r="I4579" s="929">
        <v>0.1</v>
      </c>
      <c r="J4579" s="923">
        <v>71.968388788502523</v>
      </c>
      <c r="K4579" s="922">
        <v>1</v>
      </c>
      <c r="L4579" s="923">
        <v>71.968388788502523</v>
      </c>
      <c r="M4579" s="923">
        <f t="shared" si="71"/>
        <v>7.9964876431669474</v>
      </c>
    </row>
    <row r="4580" spans="2:13" ht="75">
      <c r="B4580" s="921" t="s">
        <v>987</v>
      </c>
      <c r="C4580" s="921" t="s">
        <v>985</v>
      </c>
      <c r="D4580" s="922" t="s">
        <v>986</v>
      </c>
      <c r="E4580" s="936">
        <v>1</v>
      </c>
      <c r="F4580" s="947">
        <v>45078</v>
      </c>
      <c r="G4580" s="923">
        <v>14850.961212969503</v>
      </c>
      <c r="H4580" s="929">
        <v>8.3333333333333332E-3</v>
      </c>
      <c r="I4580" s="929">
        <v>8.3333333333333332E-3</v>
      </c>
      <c r="J4580" s="923">
        <v>14727.203202861425</v>
      </c>
      <c r="K4580" s="922">
        <v>1</v>
      </c>
      <c r="L4580" s="923">
        <v>14727.203202861425</v>
      </c>
      <c r="M4580" s="923">
        <f t="shared" si="71"/>
        <v>1485.0961212969505</v>
      </c>
    </row>
    <row r="4581" spans="2:13" ht="75">
      <c r="B4581" s="921" t="s">
        <v>989</v>
      </c>
      <c r="C4581" s="921" t="s">
        <v>985</v>
      </c>
      <c r="D4581" s="922" t="s">
        <v>986</v>
      </c>
      <c r="E4581" s="936">
        <v>1</v>
      </c>
      <c r="F4581" s="947">
        <v>45078</v>
      </c>
      <c r="G4581" s="923">
        <v>5118.2060202982484</v>
      </c>
      <c r="H4581" s="929">
        <v>8.3333333333333332E-3</v>
      </c>
      <c r="I4581" s="929">
        <v>8.3333333333333332E-3</v>
      </c>
      <c r="J4581" s="923">
        <v>5075.5543034624297</v>
      </c>
      <c r="K4581" s="922">
        <v>1</v>
      </c>
      <c r="L4581" s="923">
        <v>5075.5543034624297</v>
      </c>
      <c r="M4581" s="923">
        <f t="shared" si="71"/>
        <v>511.82060202982484</v>
      </c>
    </row>
    <row r="4582" spans="2:13" ht="75">
      <c r="B4582" s="921" t="s">
        <v>988</v>
      </c>
      <c r="C4582" s="921" t="s">
        <v>985</v>
      </c>
      <c r="D4582" s="922" t="s">
        <v>986</v>
      </c>
      <c r="E4582" s="936">
        <v>1</v>
      </c>
      <c r="F4582" s="947">
        <v>44926</v>
      </c>
      <c r="G4582" s="923">
        <v>79.964876431669467</v>
      </c>
      <c r="H4582" s="929">
        <v>8.3333333333333332E-3</v>
      </c>
      <c r="I4582" s="929">
        <v>0.05</v>
      </c>
      <c r="J4582" s="923">
        <v>75.966632610085995</v>
      </c>
      <c r="K4582" s="922">
        <v>1</v>
      </c>
      <c r="L4582" s="923">
        <v>75.966632610085995</v>
      </c>
      <c r="M4582" s="923">
        <f t="shared" si="71"/>
        <v>7.9964876431669474</v>
      </c>
    </row>
    <row r="4583" spans="2:13" ht="75">
      <c r="B4583" s="921" t="s">
        <v>988</v>
      </c>
      <c r="C4583" s="921" t="s">
        <v>985</v>
      </c>
      <c r="D4583" s="922" t="s">
        <v>986</v>
      </c>
      <c r="E4583" s="936">
        <v>1</v>
      </c>
      <c r="F4583" s="947">
        <v>44866</v>
      </c>
      <c r="G4583" s="923">
        <v>159.92975286333893</v>
      </c>
      <c r="H4583" s="929">
        <v>8.3333333333333332E-3</v>
      </c>
      <c r="I4583" s="929">
        <v>6.6666666666666666E-2</v>
      </c>
      <c r="J4583" s="923">
        <v>149.26776933911634</v>
      </c>
      <c r="K4583" s="922">
        <v>1</v>
      </c>
      <c r="L4583" s="923">
        <v>149.26776933911634</v>
      </c>
      <c r="M4583" s="923">
        <f t="shared" si="71"/>
        <v>15.992975286333895</v>
      </c>
    </row>
    <row r="4584" spans="2:13" ht="75">
      <c r="B4584" s="921" t="s">
        <v>988</v>
      </c>
      <c r="C4584" s="921" t="s">
        <v>985</v>
      </c>
      <c r="D4584" s="922" t="s">
        <v>986</v>
      </c>
      <c r="E4584" s="936">
        <v>1</v>
      </c>
      <c r="F4584" s="947">
        <v>44743</v>
      </c>
      <c r="G4584" s="923">
        <v>79.964876431669467</v>
      </c>
      <c r="H4584" s="929">
        <v>8.3333333333333332E-3</v>
      </c>
      <c r="I4584" s="929">
        <v>0.1</v>
      </c>
      <c r="J4584" s="923">
        <v>71.968388788502523</v>
      </c>
      <c r="K4584" s="922">
        <v>1</v>
      </c>
      <c r="L4584" s="923">
        <v>71.968388788502523</v>
      </c>
      <c r="M4584" s="923">
        <f t="shared" si="71"/>
        <v>7.9964876431669474</v>
      </c>
    </row>
    <row r="4585" spans="2:13" ht="75">
      <c r="B4585" s="921" t="s">
        <v>988</v>
      </c>
      <c r="C4585" s="921" t="s">
        <v>985</v>
      </c>
      <c r="D4585" s="922" t="s">
        <v>986</v>
      </c>
      <c r="E4585" s="936">
        <v>1</v>
      </c>
      <c r="F4585" s="947">
        <v>44743</v>
      </c>
      <c r="G4585" s="923">
        <v>479.7892585900168</v>
      </c>
      <c r="H4585" s="929">
        <v>8.3333333333333332E-3</v>
      </c>
      <c r="I4585" s="929">
        <v>0.1</v>
      </c>
      <c r="J4585" s="923">
        <v>431.81033273101514</v>
      </c>
      <c r="K4585" s="922">
        <v>1</v>
      </c>
      <c r="L4585" s="923">
        <v>431.81033273101514</v>
      </c>
      <c r="M4585" s="923">
        <f t="shared" si="71"/>
        <v>47.978925859001684</v>
      </c>
    </row>
    <row r="4586" spans="2:13" ht="75">
      <c r="B4586" s="921" t="s">
        <v>988</v>
      </c>
      <c r="C4586" s="921" t="s">
        <v>985</v>
      </c>
      <c r="D4586" s="922" t="s">
        <v>986</v>
      </c>
      <c r="E4586" s="936">
        <v>1</v>
      </c>
      <c r="F4586" s="947">
        <v>44652</v>
      </c>
      <c r="G4586" s="923">
        <v>159.92975286333893</v>
      </c>
      <c r="H4586" s="929">
        <v>8.3333333333333332E-3</v>
      </c>
      <c r="I4586" s="929">
        <v>0.125</v>
      </c>
      <c r="J4586" s="923">
        <v>139.93853375542156</v>
      </c>
      <c r="K4586" s="922">
        <v>1</v>
      </c>
      <c r="L4586" s="923">
        <v>139.93853375542156</v>
      </c>
      <c r="M4586" s="923">
        <f t="shared" si="71"/>
        <v>15.992975286333895</v>
      </c>
    </row>
    <row r="4587" spans="2:13" ht="75">
      <c r="B4587" s="921" t="s">
        <v>988</v>
      </c>
      <c r="C4587" s="921" t="s">
        <v>985</v>
      </c>
      <c r="D4587" s="922" t="s">
        <v>986</v>
      </c>
      <c r="E4587" s="936">
        <v>1</v>
      </c>
      <c r="F4587" s="947">
        <v>44652</v>
      </c>
      <c r="G4587" s="923">
        <v>79.964876431669467</v>
      </c>
      <c r="H4587" s="929">
        <v>8.3333333333333332E-3</v>
      </c>
      <c r="I4587" s="929">
        <v>0.125</v>
      </c>
      <c r="J4587" s="923">
        <v>69.96926687771078</v>
      </c>
      <c r="K4587" s="922">
        <v>1</v>
      </c>
      <c r="L4587" s="923">
        <v>69.96926687771078</v>
      </c>
      <c r="M4587" s="923">
        <f t="shared" si="71"/>
        <v>7.9964876431669474</v>
      </c>
    </row>
    <row r="4588" spans="2:13" ht="75">
      <c r="B4588" s="921" t="s">
        <v>988</v>
      </c>
      <c r="C4588" s="921" t="s">
        <v>985</v>
      </c>
      <c r="D4588" s="922" t="s">
        <v>986</v>
      </c>
      <c r="E4588" s="936">
        <v>1</v>
      </c>
      <c r="F4588" s="947">
        <v>44652</v>
      </c>
      <c r="G4588" s="923">
        <v>79.964876431669467</v>
      </c>
      <c r="H4588" s="929">
        <v>8.3333333333333332E-3</v>
      </c>
      <c r="I4588" s="929">
        <v>0.125</v>
      </c>
      <c r="J4588" s="923">
        <v>69.96926687771078</v>
      </c>
      <c r="K4588" s="922">
        <v>1</v>
      </c>
      <c r="L4588" s="923">
        <v>69.96926687771078</v>
      </c>
      <c r="M4588" s="923">
        <f t="shared" si="71"/>
        <v>7.9964876431669474</v>
      </c>
    </row>
    <row r="4589" spans="2:13" ht="75">
      <c r="B4589" s="921" t="s">
        <v>988</v>
      </c>
      <c r="C4589" s="921" t="s">
        <v>985</v>
      </c>
      <c r="D4589" s="922" t="s">
        <v>986</v>
      </c>
      <c r="E4589" s="936">
        <v>1</v>
      </c>
      <c r="F4589" s="947">
        <v>44562</v>
      </c>
      <c r="G4589" s="923">
        <v>319.85950572667787</v>
      </c>
      <c r="H4589" s="929">
        <v>8.3333333333333332E-3</v>
      </c>
      <c r="I4589" s="929">
        <v>0.15</v>
      </c>
      <c r="J4589" s="923">
        <v>271.8805798676762</v>
      </c>
      <c r="K4589" s="922">
        <v>1</v>
      </c>
      <c r="L4589" s="923">
        <v>271.8805798676762</v>
      </c>
      <c r="M4589" s="923">
        <f t="shared" si="71"/>
        <v>31.98595057266779</v>
      </c>
    </row>
    <row r="4590" spans="2:13" ht="75">
      <c r="B4590" s="921" t="s">
        <v>988</v>
      </c>
      <c r="C4590" s="921" t="s">
        <v>985</v>
      </c>
      <c r="D4590" s="922" t="s">
        <v>986</v>
      </c>
      <c r="E4590" s="936">
        <v>1</v>
      </c>
      <c r="F4590" s="947">
        <v>44439</v>
      </c>
      <c r="G4590" s="923">
        <v>879.61364074836411</v>
      </c>
      <c r="H4590" s="929">
        <v>8.3333333333333332E-3</v>
      </c>
      <c r="I4590" s="929">
        <v>0.18333333333333332</v>
      </c>
      <c r="J4590" s="923">
        <v>718.35113994449739</v>
      </c>
      <c r="K4590" s="922">
        <v>1</v>
      </c>
      <c r="L4590" s="923">
        <v>718.35113994449739</v>
      </c>
      <c r="M4590" s="923">
        <f t="shared" si="71"/>
        <v>87.961364074836411</v>
      </c>
    </row>
    <row r="4591" spans="2:13" ht="75">
      <c r="B4591" s="921" t="s">
        <v>984</v>
      </c>
      <c r="C4591" s="921" t="s">
        <v>985</v>
      </c>
      <c r="D4591" s="922" t="s">
        <v>986</v>
      </c>
      <c r="E4591" s="936">
        <v>1</v>
      </c>
      <c r="F4591" s="947">
        <v>44926</v>
      </c>
      <c r="G4591" s="923">
        <v>456.60349305277197</v>
      </c>
      <c r="H4591" s="929">
        <v>8.3333333333333332E-3</v>
      </c>
      <c r="I4591" s="929">
        <v>0.05</v>
      </c>
      <c r="J4591" s="923">
        <v>433.77331840013335</v>
      </c>
      <c r="K4591" s="922">
        <v>1</v>
      </c>
      <c r="L4591" s="923">
        <v>433.77331840013335</v>
      </c>
      <c r="M4591" s="923">
        <f t="shared" si="71"/>
        <v>45.660349305277201</v>
      </c>
    </row>
    <row r="4592" spans="2:13" ht="75">
      <c r="B4592" s="921" t="s">
        <v>984</v>
      </c>
      <c r="C4592" s="921" t="s">
        <v>985</v>
      </c>
      <c r="D4592" s="922" t="s">
        <v>986</v>
      </c>
      <c r="E4592" s="936">
        <v>1</v>
      </c>
      <c r="F4592" s="947">
        <v>44926</v>
      </c>
      <c r="G4592" s="923">
        <v>456.60349305277197</v>
      </c>
      <c r="H4592" s="929">
        <v>8.3333333333333332E-3</v>
      </c>
      <c r="I4592" s="929">
        <v>0.05</v>
      </c>
      <c r="J4592" s="923">
        <v>433.77331840013335</v>
      </c>
      <c r="K4592" s="922">
        <v>1</v>
      </c>
      <c r="L4592" s="923">
        <v>433.77331840013335</v>
      </c>
      <c r="M4592" s="923">
        <f t="shared" si="71"/>
        <v>45.660349305277201</v>
      </c>
    </row>
    <row r="4593" spans="2:13" ht="75">
      <c r="B4593" s="921" t="s">
        <v>984</v>
      </c>
      <c r="C4593" s="921" t="s">
        <v>985</v>
      </c>
      <c r="D4593" s="922" t="s">
        <v>986</v>
      </c>
      <c r="E4593" s="936">
        <v>1</v>
      </c>
      <c r="F4593" s="947">
        <v>44926</v>
      </c>
      <c r="G4593" s="923">
        <v>456.60349305277197</v>
      </c>
      <c r="H4593" s="929">
        <v>8.3333333333333332E-3</v>
      </c>
      <c r="I4593" s="929">
        <v>0.05</v>
      </c>
      <c r="J4593" s="923">
        <v>433.77331840013335</v>
      </c>
      <c r="K4593" s="922">
        <v>1</v>
      </c>
      <c r="L4593" s="923">
        <v>433.77331840013335</v>
      </c>
      <c r="M4593" s="923">
        <f t="shared" si="71"/>
        <v>45.660349305277201</v>
      </c>
    </row>
    <row r="4594" spans="2:13" ht="75">
      <c r="B4594" s="921" t="s">
        <v>990</v>
      </c>
      <c r="C4594" s="921" t="s">
        <v>985</v>
      </c>
      <c r="D4594" s="922" t="s">
        <v>986</v>
      </c>
      <c r="E4594" s="936">
        <v>1</v>
      </c>
      <c r="F4594" s="947">
        <v>44926</v>
      </c>
      <c r="G4594" s="923">
        <v>4180.4727034651842</v>
      </c>
      <c r="H4594" s="929">
        <v>8.3333333333333332E-3</v>
      </c>
      <c r="I4594" s="929">
        <v>0.05</v>
      </c>
      <c r="J4594" s="923">
        <v>3971.449068291925</v>
      </c>
      <c r="K4594" s="922">
        <v>1</v>
      </c>
      <c r="L4594" s="923">
        <v>3971.449068291925</v>
      </c>
      <c r="M4594" s="923">
        <f t="shared" si="71"/>
        <v>418.04727034651842</v>
      </c>
    </row>
    <row r="4595" spans="2:13" ht="75">
      <c r="B4595" s="921" t="s">
        <v>988</v>
      </c>
      <c r="C4595" s="921" t="s">
        <v>985</v>
      </c>
      <c r="D4595" s="922" t="s">
        <v>986</v>
      </c>
      <c r="E4595" s="936">
        <v>1</v>
      </c>
      <c r="F4595" s="947">
        <v>44926</v>
      </c>
      <c r="G4595" s="923">
        <v>79.964876431669467</v>
      </c>
      <c r="H4595" s="929">
        <v>8.3333333333333332E-3</v>
      </c>
      <c r="I4595" s="929">
        <v>0.05</v>
      </c>
      <c r="J4595" s="923">
        <v>75.966632610085995</v>
      </c>
      <c r="K4595" s="922">
        <v>1</v>
      </c>
      <c r="L4595" s="923">
        <v>75.966632610085995</v>
      </c>
      <c r="M4595" s="923">
        <f t="shared" si="71"/>
        <v>7.9964876431669474</v>
      </c>
    </row>
    <row r="4596" spans="2:13" ht="75">
      <c r="B4596" s="921" t="s">
        <v>988</v>
      </c>
      <c r="C4596" s="921" t="s">
        <v>985</v>
      </c>
      <c r="D4596" s="922" t="s">
        <v>986</v>
      </c>
      <c r="E4596" s="936">
        <v>1</v>
      </c>
      <c r="F4596" s="947">
        <v>44866</v>
      </c>
      <c r="G4596" s="923">
        <v>239.8946292950084</v>
      </c>
      <c r="H4596" s="929">
        <v>8.3333333333333332E-3</v>
      </c>
      <c r="I4596" s="929">
        <v>6.6666666666666666E-2</v>
      </c>
      <c r="J4596" s="923">
        <v>223.90165400867451</v>
      </c>
      <c r="K4596" s="922">
        <v>1</v>
      </c>
      <c r="L4596" s="923">
        <v>223.90165400867451</v>
      </c>
      <c r="M4596" s="923">
        <f t="shared" si="71"/>
        <v>23.989462929500842</v>
      </c>
    </row>
    <row r="4597" spans="2:13" ht="75">
      <c r="B4597" s="921" t="s">
        <v>988</v>
      </c>
      <c r="C4597" s="921" t="s">
        <v>985</v>
      </c>
      <c r="D4597" s="922" t="s">
        <v>986</v>
      </c>
      <c r="E4597" s="936">
        <v>1</v>
      </c>
      <c r="F4597" s="947">
        <v>44866</v>
      </c>
      <c r="G4597" s="923">
        <v>799.64876431669472</v>
      </c>
      <c r="H4597" s="929">
        <v>8.3333333333333332E-3</v>
      </c>
      <c r="I4597" s="929">
        <v>6.6666666666666666E-2</v>
      </c>
      <c r="J4597" s="923">
        <v>746.33884669558176</v>
      </c>
      <c r="K4597" s="922">
        <v>1</v>
      </c>
      <c r="L4597" s="923">
        <v>746.33884669558176</v>
      </c>
      <c r="M4597" s="923">
        <f t="shared" si="71"/>
        <v>79.964876431669481</v>
      </c>
    </row>
    <row r="4598" spans="2:13" ht="75">
      <c r="B4598" s="921" t="s">
        <v>988</v>
      </c>
      <c r="C4598" s="921" t="s">
        <v>985</v>
      </c>
      <c r="D4598" s="922" t="s">
        <v>986</v>
      </c>
      <c r="E4598" s="936">
        <v>1</v>
      </c>
      <c r="F4598" s="947">
        <v>44866</v>
      </c>
      <c r="G4598" s="923">
        <v>1119.5082700433725</v>
      </c>
      <c r="H4598" s="929">
        <v>8.3333333333333332E-3</v>
      </c>
      <c r="I4598" s="929">
        <v>6.6666666666666666E-2</v>
      </c>
      <c r="J4598" s="923">
        <v>1044.8743853738142</v>
      </c>
      <c r="K4598" s="922">
        <v>1</v>
      </c>
      <c r="L4598" s="923">
        <v>1044.8743853738142</v>
      </c>
      <c r="M4598" s="923">
        <f t="shared" si="71"/>
        <v>111.95082700433726</v>
      </c>
    </row>
    <row r="4599" spans="2:13" ht="75">
      <c r="B4599" s="921" t="s">
        <v>988</v>
      </c>
      <c r="C4599" s="921" t="s">
        <v>985</v>
      </c>
      <c r="D4599" s="922" t="s">
        <v>986</v>
      </c>
      <c r="E4599" s="936">
        <v>1</v>
      </c>
      <c r="F4599" s="947">
        <v>44743</v>
      </c>
      <c r="G4599" s="923">
        <v>1679.2624050650588</v>
      </c>
      <c r="H4599" s="929">
        <v>8.3333333333333332E-3</v>
      </c>
      <c r="I4599" s="929">
        <v>0.1</v>
      </c>
      <c r="J4599" s="923">
        <v>1511.3361645585528</v>
      </c>
      <c r="K4599" s="922">
        <v>1</v>
      </c>
      <c r="L4599" s="923">
        <v>1511.3361645585528</v>
      </c>
      <c r="M4599" s="923">
        <f t="shared" si="71"/>
        <v>167.92624050650591</v>
      </c>
    </row>
    <row r="4600" spans="2:13" ht="75">
      <c r="B4600" s="921" t="s">
        <v>988</v>
      </c>
      <c r="C4600" s="921" t="s">
        <v>985</v>
      </c>
      <c r="D4600" s="922" t="s">
        <v>986</v>
      </c>
      <c r="E4600" s="936">
        <v>1</v>
      </c>
      <c r="F4600" s="947">
        <v>44743</v>
      </c>
      <c r="G4600" s="923">
        <v>559.75413502168624</v>
      </c>
      <c r="H4600" s="929">
        <v>8.3333333333333332E-3</v>
      </c>
      <c r="I4600" s="929">
        <v>0.1</v>
      </c>
      <c r="J4600" s="923">
        <v>503.7787215195176</v>
      </c>
      <c r="K4600" s="922">
        <v>1</v>
      </c>
      <c r="L4600" s="923">
        <v>503.7787215195176</v>
      </c>
      <c r="M4600" s="923">
        <f t="shared" si="71"/>
        <v>55.975413502168628</v>
      </c>
    </row>
    <row r="4601" spans="2:13" ht="75">
      <c r="B4601" s="921" t="s">
        <v>988</v>
      </c>
      <c r="C4601" s="921" t="s">
        <v>985</v>
      </c>
      <c r="D4601" s="922" t="s">
        <v>986</v>
      </c>
      <c r="E4601" s="936">
        <v>1</v>
      </c>
      <c r="F4601" s="947">
        <v>44652</v>
      </c>
      <c r="G4601" s="923">
        <v>3918.2789451518038</v>
      </c>
      <c r="H4601" s="929">
        <v>8.3333333333333332E-3</v>
      </c>
      <c r="I4601" s="929">
        <v>0.125</v>
      </c>
      <c r="J4601" s="923">
        <v>3428.4940770078283</v>
      </c>
      <c r="K4601" s="922">
        <v>1</v>
      </c>
      <c r="L4601" s="923">
        <v>3428.4940770078283</v>
      </c>
      <c r="M4601" s="923">
        <f t="shared" si="71"/>
        <v>391.82789451518039</v>
      </c>
    </row>
    <row r="4602" spans="2:13" ht="75">
      <c r="B4602" s="921" t="s">
        <v>988</v>
      </c>
      <c r="C4602" s="921" t="s">
        <v>985</v>
      </c>
      <c r="D4602" s="922" t="s">
        <v>986</v>
      </c>
      <c r="E4602" s="936">
        <v>1</v>
      </c>
      <c r="F4602" s="947">
        <v>44562</v>
      </c>
      <c r="G4602" s="923">
        <v>79.964876431669467</v>
      </c>
      <c r="H4602" s="929">
        <v>8.3333333333333332E-3</v>
      </c>
      <c r="I4602" s="929">
        <v>0.15</v>
      </c>
      <c r="J4602" s="923">
        <v>67.970144966919051</v>
      </c>
      <c r="K4602" s="922">
        <v>1</v>
      </c>
      <c r="L4602" s="923">
        <v>67.970144966919051</v>
      </c>
      <c r="M4602" s="923">
        <f t="shared" si="71"/>
        <v>7.9964876431669474</v>
      </c>
    </row>
    <row r="4603" spans="2:13" ht="75">
      <c r="B4603" s="921" t="s">
        <v>987</v>
      </c>
      <c r="C4603" s="921" t="s">
        <v>985</v>
      </c>
      <c r="D4603" s="922" t="s">
        <v>986</v>
      </c>
      <c r="E4603" s="936">
        <v>1</v>
      </c>
      <c r="F4603" s="947">
        <v>44926</v>
      </c>
      <c r="G4603" s="923">
        <v>1485.0961212969503</v>
      </c>
      <c r="H4603" s="929">
        <v>8.3333333333333332E-3</v>
      </c>
      <c r="I4603" s="929">
        <v>0.05</v>
      </c>
      <c r="J4603" s="923">
        <v>1410.8413152321027</v>
      </c>
      <c r="K4603" s="922">
        <v>1</v>
      </c>
      <c r="L4603" s="923">
        <v>1410.8413152321027</v>
      </c>
      <c r="M4603" s="923">
        <f t="shared" si="71"/>
        <v>148.50961212969503</v>
      </c>
    </row>
    <row r="4604" spans="2:13" ht="75">
      <c r="B4604" s="921" t="s">
        <v>988</v>
      </c>
      <c r="C4604" s="921" t="s">
        <v>985</v>
      </c>
      <c r="D4604" s="922" t="s">
        <v>986</v>
      </c>
      <c r="E4604" s="936">
        <v>1</v>
      </c>
      <c r="F4604" s="947">
        <v>44866</v>
      </c>
      <c r="G4604" s="923">
        <v>79.964876431669467</v>
      </c>
      <c r="H4604" s="929">
        <v>8.3333333333333332E-3</v>
      </c>
      <c r="I4604" s="929">
        <v>6.6666666666666666E-2</v>
      </c>
      <c r="J4604" s="923">
        <v>74.633884669558171</v>
      </c>
      <c r="K4604" s="922">
        <v>1</v>
      </c>
      <c r="L4604" s="923">
        <v>74.633884669558171</v>
      </c>
      <c r="M4604" s="923">
        <f t="shared" si="71"/>
        <v>7.9964876431669474</v>
      </c>
    </row>
    <row r="4605" spans="2:13" ht="75">
      <c r="B4605" s="921" t="s">
        <v>988</v>
      </c>
      <c r="C4605" s="921" t="s">
        <v>985</v>
      </c>
      <c r="D4605" s="922" t="s">
        <v>986</v>
      </c>
      <c r="E4605" s="936">
        <v>1</v>
      </c>
      <c r="F4605" s="947">
        <v>44652</v>
      </c>
      <c r="G4605" s="923">
        <v>239.8946292950084</v>
      </c>
      <c r="H4605" s="929">
        <v>8.3333333333333332E-3</v>
      </c>
      <c r="I4605" s="929">
        <v>0.125</v>
      </c>
      <c r="J4605" s="923">
        <v>209.90780063313235</v>
      </c>
      <c r="K4605" s="922">
        <v>1</v>
      </c>
      <c r="L4605" s="923">
        <v>209.90780063313235</v>
      </c>
      <c r="M4605" s="923">
        <f t="shared" si="71"/>
        <v>23.989462929500842</v>
      </c>
    </row>
    <row r="4606" spans="2:13" ht="75">
      <c r="B4606" s="921" t="s">
        <v>988</v>
      </c>
      <c r="C4606" s="921" t="s">
        <v>985</v>
      </c>
      <c r="D4606" s="922" t="s">
        <v>986</v>
      </c>
      <c r="E4606" s="936">
        <v>1</v>
      </c>
      <c r="F4606" s="947">
        <v>44743</v>
      </c>
      <c r="G4606" s="923">
        <v>159.92975286333893</v>
      </c>
      <c r="H4606" s="929">
        <v>8.3333333333333332E-3</v>
      </c>
      <c r="I4606" s="929">
        <v>0.1</v>
      </c>
      <c r="J4606" s="923">
        <v>143.93677757700505</v>
      </c>
      <c r="K4606" s="922">
        <v>1</v>
      </c>
      <c r="L4606" s="923">
        <v>143.93677757700505</v>
      </c>
      <c r="M4606" s="923">
        <f t="shared" si="71"/>
        <v>15.992975286333895</v>
      </c>
    </row>
    <row r="4607" spans="2:13" ht="75">
      <c r="B4607" s="921" t="s">
        <v>984</v>
      </c>
      <c r="C4607" s="921" t="s">
        <v>985</v>
      </c>
      <c r="D4607" s="922" t="s">
        <v>986</v>
      </c>
      <c r="E4607" s="936">
        <v>1</v>
      </c>
      <c r="F4607" s="947">
        <v>44562</v>
      </c>
      <c r="G4607" s="923">
        <v>456.60349305277197</v>
      </c>
      <c r="H4607" s="929">
        <v>8.3333333333333332E-3</v>
      </c>
      <c r="I4607" s="929">
        <v>0.15</v>
      </c>
      <c r="J4607" s="923">
        <v>388.11296909485617</v>
      </c>
      <c r="K4607" s="922">
        <v>1</v>
      </c>
      <c r="L4607" s="923">
        <v>388.11296909485617</v>
      </c>
      <c r="M4607" s="923">
        <f t="shared" si="71"/>
        <v>45.660349305277201</v>
      </c>
    </row>
    <row r="4608" spans="2:13" ht="75">
      <c r="B4608" s="921" t="s">
        <v>987</v>
      </c>
      <c r="C4608" s="921" t="s">
        <v>985</v>
      </c>
      <c r="D4608" s="922" t="s">
        <v>986</v>
      </c>
      <c r="E4608" s="936">
        <v>1</v>
      </c>
      <c r="F4608" s="947">
        <v>44562</v>
      </c>
      <c r="G4608" s="923">
        <v>1485.0961212969503</v>
      </c>
      <c r="H4608" s="929">
        <v>8.3333333333333332E-3</v>
      </c>
      <c r="I4608" s="929">
        <v>0.15</v>
      </c>
      <c r="J4608" s="923">
        <v>1262.3317031024078</v>
      </c>
      <c r="K4608" s="922">
        <v>1</v>
      </c>
      <c r="L4608" s="923">
        <v>1262.3317031024078</v>
      </c>
      <c r="M4608" s="923">
        <f t="shared" si="71"/>
        <v>148.50961212969503</v>
      </c>
    </row>
    <row r="4609" spans="2:13" ht="75">
      <c r="B4609" s="921" t="s">
        <v>988</v>
      </c>
      <c r="C4609" s="921" t="s">
        <v>985</v>
      </c>
      <c r="D4609" s="922" t="s">
        <v>986</v>
      </c>
      <c r="E4609" s="936">
        <v>1</v>
      </c>
      <c r="F4609" s="947">
        <v>44562</v>
      </c>
      <c r="G4609" s="923">
        <v>239.8946292950084</v>
      </c>
      <c r="H4609" s="929">
        <v>8.3333333333333332E-3</v>
      </c>
      <c r="I4609" s="929">
        <v>0.15</v>
      </c>
      <c r="J4609" s="923">
        <v>203.91043490075714</v>
      </c>
      <c r="K4609" s="922">
        <v>1</v>
      </c>
      <c r="L4609" s="923">
        <v>203.91043490075714</v>
      </c>
      <c r="M4609" s="923">
        <f t="shared" si="71"/>
        <v>23.989462929500842</v>
      </c>
    </row>
    <row r="4610" spans="2:13" ht="75">
      <c r="B4610" s="921" t="s">
        <v>988</v>
      </c>
      <c r="C4610" s="921" t="s">
        <v>985</v>
      </c>
      <c r="D4610" s="922" t="s">
        <v>986</v>
      </c>
      <c r="E4610" s="936">
        <v>1</v>
      </c>
      <c r="F4610" s="947">
        <v>44562</v>
      </c>
      <c r="G4610" s="923">
        <v>239.8946292950084</v>
      </c>
      <c r="H4610" s="929">
        <v>8.3333333333333332E-3</v>
      </c>
      <c r="I4610" s="929">
        <v>0.15</v>
      </c>
      <c r="J4610" s="923">
        <v>203.91043490075714</v>
      </c>
      <c r="K4610" s="922">
        <v>1</v>
      </c>
      <c r="L4610" s="923">
        <v>203.91043490075714</v>
      </c>
      <c r="M4610" s="923">
        <f t="shared" si="71"/>
        <v>23.989462929500842</v>
      </c>
    </row>
    <row r="4611" spans="2:13" ht="75">
      <c r="B4611" s="921" t="s">
        <v>988</v>
      </c>
      <c r="C4611" s="921" t="s">
        <v>985</v>
      </c>
      <c r="D4611" s="922" t="s">
        <v>986</v>
      </c>
      <c r="E4611" s="936">
        <v>1</v>
      </c>
      <c r="F4611" s="947">
        <v>44439</v>
      </c>
      <c r="G4611" s="923">
        <v>159.92975286333893</v>
      </c>
      <c r="H4611" s="929">
        <v>8.3333333333333332E-3</v>
      </c>
      <c r="I4611" s="929">
        <v>0.18333333333333332</v>
      </c>
      <c r="J4611" s="923">
        <v>130.60929817172681</v>
      </c>
      <c r="K4611" s="922">
        <v>1</v>
      </c>
      <c r="L4611" s="923">
        <v>130.60929817172681</v>
      </c>
      <c r="M4611" s="923">
        <f t="shared" si="71"/>
        <v>15.992975286333895</v>
      </c>
    </row>
    <row r="4612" spans="2:13" ht="75">
      <c r="B4612" s="921" t="s">
        <v>988</v>
      </c>
      <c r="C4612" s="921" t="s">
        <v>985</v>
      </c>
      <c r="D4612" s="922" t="s">
        <v>986</v>
      </c>
      <c r="E4612" s="936">
        <v>1</v>
      </c>
      <c r="F4612" s="947">
        <v>44439</v>
      </c>
      <c r="G4612" s="923">
        <v>559.75413502168624</v>
      </c>
      <c r="H4612" s="929">
        <v>8.3333333333333332E-3</v>
      </c>
      <c r="I4612" s="929">
        <v>0.18333333333333332</v>
      </c>
      <c r="J4612" s="923">
        <v>457.13254360104378</v>
      </c>
      <c r="K4612" s="922">
        <v>1</v>
      </c>
      <c r="L4612" s="923">
        <v>457.13254360104378</v>
      </c>
      <c r="M4612" s="923">
        <f t="shared" si="71"/>
        <v>55.975413502168628</v>
      </c>
    </row>
    <row r="4613" spans="2:13" ht="75">
      <c r="B4613" s="921" t="s">
        <v>988</v>
      </c>
      <c r="C4613" s="921" t="s">
        <v>985</v>
      </c>
      <c r="D4613" s="922" t="s">
        <v>986</v>
      </c>
      <c r="E4613" s="936">
        <v>1</v>
      </c>
      <c r="F4613" s="947">
        <v>44317</v>
      </c>
      <c r="G4613" s="923">
        <v>1359.4028993383808</v>
      </c>
      <c r="H4613" s="929">
        <v>8.3333333333333332E-3</v>
      </c>
      <c r="I4613" s="929">
        <v>0.21666666666666667</v>
      </c>
      <c r="J4613" s="923">
        <v>1064.8656044817317</v>
      </c>
      <c r="K4613" s="922">
        <v>1</v>
      </c>
      <c r="L4613" s="923">
        <v>1064.8656044817317</v>
      </c>
      <c r="M4613" s="923">
        <f t="shared" si="71"/>
        <v>135.9402899338381</v>
      </c>
    </row>
    <row r="4614" spans="2:13" ht="75">
      <c r="B4614" s="921" t="s">
        <v>987</v>
      </c>
      <c r="C4614" s="921" t="s">
        <v>985</v>
      </c>
      <c r="D4614" s="922" t="s">
        <v>986</v>
      </c>
      <c r="E4614" s="936">
        <v>1</v>
      </c>
      <c r="F4614" s="947">
        <v>45078</v>
      </c>
      <c r="G4614" s="923">
        <v>2970.1922425939006</v>
      </c>
      <c r="H4614" s="929">
        <v>8.3333333333333332E-3</v>
      </c>
      <c r="I4614" s="929">
        <v>8.3333333333333332E-3</v>
      </c>
      <c r="J4614" s="923">
        <v>2945.4406405722848</v>
      </c>
      <c r="K4614" s="922">
        <v>1</v>
      </c>
      <c r="L4614" s="923">
        <v>2945.4406405722848</v>
      </c>
      <c r="M4614" s="923">
        <f t="shared" si="71"/>
        <v>297.01922425939006</v>
      </c>
    </row>
    <row r="4615" spans="2:13" ht="75">
      <c r="B4615" s="921" t="s">
        <v>988</v>
      </c>
      <c r="C4615" s="921" t="s">
        <v>985</v>
      </c>
      <c r="D4615" s="922" t="s">
        <v>986</v>
      </c>
      <c r="E4615" s="936">
        <v>1</v>
      </c>
      <c r="F4615" s="947">
        <v>45078</v>
      </c>
      <c r="G4615" s="923">
        <v>319.85950572667787</v>
      </c>
      <c r="H4615" s="929">
        <v>8.3333333333333332E-3</v>
      </c>
      <c r="I4615" s="929">
        <v>8.3333333333333332E-3</v>
      </c>
      <c r="J4615" s="923">
        <v>317.19400984562219</v>
      </c>
      <c r="K4615" s="922">
        <v>1</v>
      </c>
      <c r="L4615" s="923">
        <v>317.19400984562219</v>
      </c>
      <c r="M4615" s="923">
        <f t="shared" si="71"/>
        <v>31.98595057266779</v>
      </c>
    </row>
    <row r="4616" spans="2:13" ht="75">
      <c r="B4616" s="921" t="s">
        <v>988</v>
      </c>
      <c r="C4616" s="921" t="s">
        <v>985</v>
      </c>
      <c r="D4616" s="922" t="s">
        <v>986</v>
      </c>
      <c r="E4616" s="936">
        <v>1</v>
      </c>
      <c r="F4616" s="947">
        <v>44439</v>
      </c>
      <c r="G4616" s="923">
        <v>79.964876431669467</v>
      </c>
      <c r="H4616" s="929">
        <v>8.3333333333333332E-3</v>
      </c>
      <c r="I4616" s="929">
        <v>0.18333333333333332</v>
      </c>
      <c r="J4616" s="923">
        <v>65.304649085863403</v>
      </c>
      <c r="K4616" s="922">
        <v>1</v>
      </c>
      <c r="L4616" s="923">
        <v>65.304649085863403</v>
      </c>
      <c r="M4616" s="923">
        <f t="shared" si="71"/>
        <v>7.9964876431669474</v>
      </c>
    </row>
    <row r="4617" spans="2:13" ht="75">
      <c r="B4617" s="921" t="s">
        <v>988</v>
      </c>
      <c r="C4617" s="921" t="s">
        <v>985</v>
      </c>
      <c r="D4617" s="922" t="s">
        <v>986</v>
      </c>
      <c r="E4617" s="936">
        <v>1</v>
      </c>
      <c r="F4617" s="947">
        <v>44562</v>
      </c>
      <c r="G4617" s="923">
        <v>239.8946292950084</v>
      </c>
      <c r="H4617" s="929">
        <v>8.3333333333333332E-3</v>
      </c>
      <c r="I4617" s="929">
        <v>0.15</v>
      </c>
      <c r="J4617" s="923">
        <v>203.91043490075714</v>
      </c>
      <c r="K4617" s="922">
        <v>1</v>
      </c>
      <c r="L4617" s="923">
        <v>203.91043490075714</v>
      </c>
      <c r="M4617" s="923">
        <f t="shared" si="71"/>
        <v>23.989462929500842</v>
      </c>
    </row>
    <row r="4618" spans="2:13" ht="75">
      <c r="B4618" s="921" t="s">
        <v>988</v>
      </c>
      <c r="C4618" s="921" t="s">
        <v>985</v>
      </c>
      <c r="D4618" s="922" t="s">
        <v>986</v>
      </c>
      <c r="E4618" s="936">
        <v>1</v>
      </c>
      <c r="F4618" s="947">
        <v>44317</v>
      </c>
      <c r="G4618" s="923">
        <v>159.92975286333893</v>
      </c>
      <c r="H4618" s="929">
        <v>8.3333333333333332E-3</v>
      </c>
      <c r="I4618" s="929">
        <v>0.21666666666666667</v>
      </c>
      <c r="J4618" s="923">
        <v>125.2783064096155</v>
      </c>
      <c r="K4618" s="922">
        <v>1</v>
      </c>
      <c r="L4618" s="923">
        <v>125.2783064096155</v>
      </c>
      <c r="M4618" s="923">
        <f t="shared" si="71"/>
        <v>15.992975286333895</v>
      </c>
    </row>
    <row r="4619" spans="2:13" ht="75">
      <c r="B4619" s="921" t="s">
        <v>988</v>
      </c>
      <c r="C4619" s="921" t="s">
        <v>985</v>
      </c>
      <c r="D4619" s="922" t="s">
        <v>986</v>
      </c>
      <c r="E4619" s="936">
        <v>1</v>
      </c>
      <c r="F4619" s="947">
        <v>44317</v>
      </c>
      <c r="G4619" s="923">
        <v>239.8946292950084</v>
      </c>
      <c r="H4619" s="929">
        <v>8.3333333333333332E-3</v>
      </c>
      <c r="I4619" s="929">
        <v>0.21666666666666667</v>
      </c>
      <c r="J4619" s="923">
        <v>187.91745961442325</v>
      </c>
      <c r="K4619" s="922">
        <v>1</v>
      </c>
      <c r="L4619" s="923">
        <v>187.91745961442325</v>
      </c>
      <c r="M4619" s="923">
        <f t="shared" ref="M4619:M4682" si="72">IF(L4619=0,"",IF(I4619=100%,0,(H4619*12)*(G4619*E4619*K4619)))</f>
        <v>23.989462929500842</v>
      </c>
    </row>
    <row r="4620" spans="2:13" ht="75">
      <c r="B4620" s="921" t="s">
        <v>984</v>
      </c>
      <c r="C4620" s="921" t="s">
        <v>985</v>
      </c>
      <c r="D4620" s="922" t="s">
        <v>986</v>
      </c>
      <c r="E4620" s="936">
        <v>1</v>
      </c>
      <c r="F4620" s="947">
        <v>44926</v>
      </c>
      <c r="G4620" s="923">
        <v>456.60349305277197</v>
      </c>
      <c r="H4620" s="929">
        <v>8.3333333333333332E-3</v>
      </c>
      <c r="I4620" s="929">
        <v>0.05</v>
      </c>
      <c r="J4620" s="923">
        <v>433.77331840013335</v>
      </c>
      <c r="K4620" s="922">
        <v>1</v>
      </c>
      <c r="L4620" s="923">
        <v>433.77331840013335</v>
      </c>
      <c r="M4620" s="923">
        <f t="shared" si="72"/>
        <v>45.660349305277201</v>
      </c>
    </row>
    <row r="4621" spans="2:13" ht="75">
      <c r="B4621" s="921" t="s">
        <v>984</v>
      </c>
      <c r="C4621" s="921" t="s">
        <v>985</v>
      </c>
      <c r="D4621" s="922" t="s">
        <v>986</v>
      </c>
      <c r="E4621" s="936">
        <v>1</v>
      </c>
      <c r="F4621" s="947">
        <v>44926</v>
      </c>
      <c r="G4621" s="923">
        <v>456.60349305277197</v>
      </c>
      <c r="H4621" s="929">
        <v>8.3333333333333332E-3</v>
      </c>
      <c r="I4621" s="929">
        <v>0.05</v>
      </c>
      <c r="J4621" s="923">
        <v>433.77331840013335</v>
      </c>
      <c r="K4621" s="922">
        <v>1</v>
      </c>
      <c r="L4621" s="923">
        <v>433.77331840013335</v>
      </c>
      <c r="M4621" s="923">
        <f t="shared" si="72"/>
        <v>45.660349305277201</v>
      </c>
    </row>
    <row r="4622" spans="2:13" ht="75">
      <c r="B4622" s="921" t="s">
        <v>988</v>
      </c>
      <c r="C4622" s="921" t="s">
        <v>985</v>
      </c>
      <c r="D4622" s="922" t="s">
        <v>986</v>
      </c>
      <c r="E4622" s="936">
        <v>1</v>
      </c>
      <c r="F4622" s="947">
        <v>44926</v>
      </c>
      <c r="G4622" s="923">
        <v>79.964876431669467</v>
      </c>
      <c r="H4622" s="929">
        <v>8.3333333333333332E-3</v>
      </c>
      <c r="I4622" s="929">
        <v>0.05</v>
      </c>
      <c r="J4622" s="923">
        <v>75.966632610085995</v>
      </c>
      <c r="K4622" s="922">
        <v>1</v>
      </c>
      <c r="L4622" s="923">
        <v>75.966632610085995</v>
      </c>
      <c r="M4622" s="923">
        <f t="shared" si="72"/>
        <v>7.9964876431669474</v>
      </c>
    </row>
    <row r="4623" spans="2:13" ht="75">
      <c r="B4623" s="921" t="s">
        <v>988</v>
      </c>
      <c r="C4623" s="921" t="s">
        <v>985</v>
      </c>
      <c r="D4623" s="922" t="s">
        <v>986</v>
      </c>
      <c r="E4623" s="936">
        <v>1</v>
      </c>
      <c r="F4623" s="947">
        <v>44926</v>
      </c>
      <c r="G4623" s="923">
        <v>79.964876431669467</v>
      </c>
      <c r="H4623" s="929">
        <v>8.3333333333333332E-3</v>
      </c>
      <c r="I4623" s="929">
        <v>0.05</v>
      </c>
      <c r="J4623" s="923">
        <v>75.966632610085995</v>
      </c>
      <c r="K4623" s="922">
        <v>1</v>
      </c>
      <c r="L4623" s="923">
        <v>75.966632610085995</v>
      </c>
      <c r="M4623" s="923">
        <f t="shared" si="72"/>
        <v>7.9964876431669474</v>
      </c>
    </row>
    <row r="4624" spans="2:13" ht="75">
      <c r="B4624" s="921" t="s">
        <v>988</v>
      </c>
      <c r="C4624" s="921" t="s">
        <v>985</v>
      </c>
      <c r="D4624" s="922" t="s">
        <v>986</v>
      </c>
      <c r="E4624" s="936">
        <v>1</v>
      </c>
      <c r="F4624" s="947">
        <v>44926</v>
      </c>
      <c r="G4624" s="923">
        <v>159.92975286333893</v>
      </c>
      <c r="H4624" s="929">
        <v>8.3333333333333332E-3</v>
      </c>
      <c r="I4624" s="929">
        <v>0.05</v>
      </c>
      <c r="J4624" s="923">
        <v>151.93326522017199</v>
      </c>
      <c r="K4624" s="922">
        <v>1</v>
      </c>
      <c r="L4624" s="923">
        <v>151.93326522017199</v>
      </c>
      <c r="M4624" s="923">
        <f t="shared" si="72"/>
        <v>15.992975286333895</v>
      </c>
    </row>
    <row r="4625" spans="2:13" ht="75">
      <c r="B4625" s="921" t="s">
        <v>988</v>
      </c>
      <c r="C4625" s="921" t="s">
        <v>985</v>
      </c>
      <c r="D4625" s="922" t="s">
        <v>986</v>
      </c>
      <c r="E4625" s="936">
        <v>1</v>
      </c>
      <c r="F4625" s="947">
        <v>44652</v>
      </c>
      <c r="G4625" s="923">
        <v>1119.5082700433725</v>
      </c>
      <c r="H4625" s="929">
        <v>8.3333333333333332E-3</v>
      </c>
      <c r="I4625" s="929">
        <v>0.125</v>
      </c>
      <c r="J4625" s="923">
        <v>979.56973628795095</v>
      </c>
      <c r="K4625" s="922">
        <v>1</v>
      </c>
      <c r="L4625" s="923">
        <v>979.56973628795095</v>
      </c>
      <c r="M4625" s="923">
        <f t="shared" si="72"/>
        <v>111.95082700433726</v>
      </c>
    </row>
    <row r="4626" spans="2:13" ht="75">
      <c r="B4626" s="921" t="s">
        <v>988</v>
      </c>
      <c r="C4626" s="921" t="s">
        <v>985</v>
      </c>
      <c r="D4626" s="922" t="s">
        <v>986</v>
      </c>
      <c r="E4626" s="936">
        <v>1</v>
      </c>
      <c r="F4626" s="947">
        <v>44866</v>
      </c>
      <c r="G4626" s="923">
        <v>799.64876431669472</v>
      </c>
      <c r="H4626" s="929">
        <v>8.3333333333333332E-3</v>
      </c>
      <c r="I4626" s="929">
        <v>6.6666666666666666E-2</v>
      </c>
      <c r="J4626" s="923">
        <v>746.33884669558176</v>
      </c>
      <c r="K4626" s="922">
        <v>1</v>
      </c>
      <c r="L4626" s="923">
        <v>746.33884669558176</v>
      </c>
      <c r="M4626" s="923">
        <f t="shared" si="72"/>
        <v>79.964876431669481</v>
      </c>
    </row>
    <row r="4627" spans="2:13" ht="75">
      <c r="B4627" s="921" t="s">
        <v>988</v>
      </c>
      <c r="C4627" s="921" t="s">
        <v>985</v>
      </c>
      <c r="D4627" s="922" t="s">
        <v>986</v>
      </c>
      <c r="E4627" s="936">
        <v>1</v>
      </c>
      <c r="F4627" s="947">
        <v>44866</v>
      </c>
      <c r="G4627" s="923">
        <v>239.8946292950084</v>
      </c>
      <c r="H4627" s="929">
        <v>8.3333333333333332E-3</v>
      </c>
      <c r="I4627" s="929">
        <v>6.6666666666666666E-2</v>
      </c>
      <c r="J4627" s="923">
        <v>223.90165400867451</v>
      </c>
      <c r="K4627" s="922">
        <v>1</v>
      </c>
      <c r="L4627" s="923">
        <v>223.90165400867451</v>
      </c>
      <c r="M4627" s="923">
        <f t="shared" si="72"/>
        <v>23.989462929500842</v>
      </c>
    </row>
    <row r="4628" spans="2:13" ht="75">
      <c r="B4628" s="921" t="s">
        <v>988</v>
      </c>
      <c r="C4628" s="921" t="s">
        <v>985</v>
      </c>
      <c r="D4628" s="922" t="s">
        <v>986</v>
      </c>
      <c r="E4628" s="936">
        <v>1</v>
      </c>
      <c r="F4628" s="947">
        <v>44743</v>
      </c>
      <c r="G4628" s="923">
        <v>1679.2624050650588</v>
      </c>
      <c r="H4628" s="929">
        <v>8.3333333333333332E-3</v>
      </c>
      <c r="I4628" s="929">
        <v>0.1</v>
      </c>
      <c r="J4628" s="923">
        <v>1511.3361645585528</v>
      </c>
      <c r="K4628" s="922">
        <v>1</v>
      </c>
      <c r="L4628" s="923">
        <v>1511.3361645585528</v>
      </c>
      <c r="M4628" s="923">
        <f t="shared" si="72"/>
        <v>167.92624050650591</v>
      </c>
    </row>
    <row r="4629" spans="2:13" ht="75">
      <c r="B4629" s="921" t="s">
        <v>988</v>
      </c>
      <c r="C4629" s="921" t="s">
        <v>985</v>
      </c>
      <c r="D4629" s="922" t="s">
        <v>986</v>
      </c>
      <c r="E4629" s="936">
        <v>1</v>
      </c>
      <c r="F4629" s="947">
        <v>44743</v>
      </c>
      <c r="G4629" s="923">
        <v>79.964876431669467</v>
      </c>
      <c r="H4629" s="929">
        <v>8.3333333333333332E-3</v>
      </c>
      <c r="I4629" s="929">
        <v>0.1</v>
      </c>
      <c r="J4629" s="923">
        <v>71.968388788502523</v>
      </c>
      <c r="K4629" s="922">
        <v>1</v>
      </c>
      <c r="L4629" s="923">
        <v>71.968388788502523</v>
      </c>
      <c r="M4629" s="923">
        <f t="shared" si="72"/>
        <v>7.9964876431669474</v>
      </c>
    </row>
    <row r="4630" spans="2:13" ht="75">
      <c r="B4630" s="921" t="s">
        <v>987</v>
      </c>
      <c r="C4630" s="921" t="s">
        <v>985</v>
      </c>
      <c r="D4630" s="922" t="s">
        <v>986</v>
      </c>
      <c r="E4630" s="936">
        <v>1</v>
      </c>
      <c r="F4630" s="947">
        <v>44866</v>
      </c>
      <c r="G4630" s="923">
        <v>1485.0961212969503</v>
      </c>
      <c r="H4630" s="929">
        <v>8.3333333333333332E-3</v>
      </c>
      <c r="I4630" s="929">
        <v>6.6666666666666666E-2</v>
      </c>
      <c r="J4630" s="923">
        <v>1386.0897132104869</v>
      </c>
      <c r="K4630" s="922">
        <v>1</v>
      </c>
      <c r="L4630" s="923">
        <v>1386.0897132104869</v>
      </c>
      <c r="M4630" s="923">
        <f t="shared" si="72"/>
        <v>148.50961212969503</v>
      </c>
    </row>
    <row r="4631" spans="2:13" ht="75">
      <c r="B4631" s="921" t="s">
        <v>988</v>
      </c>
      <c r="C4631" s="921" t="s">
        <v>985</v>
      </c>
      <c r="D4631" s="922" t="s">
        <v>986</v>
      </c>
      <c r="E4631" s="936">
        <v>1</v>
      </c>
      <c r="F4631" s="947">
        <v>44866</v>
      </c>
      <c r="G4631" s="923">
        <v>79.964876431669467</v>
      </c>
      <c r="H4631" s="929">
        <v>8.3333333333333332E-3</v>
      </c>
      <c r="I4631" s="929">
        <v>6.6666666666666666E-2</v>
      </c>
      <c r="J4631" s="923">
        <v>74.633884669558171</v>
      </c>
      <c r="K4631" s="922">
        <v>1</v>
      </c>
      <c r="L4631" s="923">
        <v>74.633884669558171</v>
      </c>
      <c r="M4631" s="923">
        <f t="shared" si="72"/>
        <v>7.9964876431669474</v>
      </c>
    </row>
    <row r="4632" spans="2:13" ht="75">
      <c r="B4632" s="921" t="s">
        <v>988</v>
      </c>
      <c r="C4632" s="921" t="s">
        <v>985</v>
      </c>
      <c r="D4632" s="922" t="s">
        <v>986</v>
      </c>
      <c r="E4632" s="936">
        <v>1</v>
      </c>
      <c r="F4632" s="947">
        <v>44652</v>
      </c>
      <c r="G4632" s="923">
        <v>159.92975286333893</v>
      </c>
      <c r="H4632" s="929">
        <v>8.3333333333333332E-3</v>
      </c>
      <c r="I4632" s="929">
        <v>0.125</v>
      </c>
      <c r="J4632" s="923">
        <v>139.93853375542156</v>
      </c>
      <c r="K4632" s="922">
        <v>1</v>
      </c>
      <c r="L4632" s="923">
        <v>139.93853375542156</v>
      </c>
      <c r="M4632" s="923">
        <f t="shared" si="72"/>
        <v>15.992975286333895</v>
      </c>
    </row>
    <row r="4633" spans="2:13" ht="75">
      <c r="B4633" s="921" t="s">
        <v>988</v>
      </c>
      <c r="C4633" s="921" t="s">
        <v>985</v>
      </c>
      <c r="D4633" s="922" t="s">
        <v>986</v>
      </c>
      <c r="E4633" s="936">
        <v>1</v>
      </c>
      <c r="F4633" s="947">
        <v>44652</v>
      </c>
      <c r="G4633" s="923">
        <v>79.964876431669467</v>
      </c>
      <c r="H4633" s="929">
        <v>8.3333333333333332E-3</v>
      </c>
      <c r="I4633" s="929">
        <v>0.125</v>
      </c>
      <c r="J4633" s="923">
        <v>69.96926687771078</v>
      </c>
      <c r="K4633" s="922">
        <v>1</v>
      </c>
      <c r="L4633" s="923">
        <v>69.96926687771078</v>
      </c>
      <c r="M4633" s="923">
        <f t="shared" si="72"/>
        <v>7.9964876431669474</v>
      </c>
    </row>
    <row r="4634" spans="2:13" ht="75">
      <c r="B4634" s="921" t="s">
        <v>988</v>
      </c>
      <c r="C4634" s="921" t="s">
        <v>985</v>
      </c>
      <c r="D4634" s="922" t="s">
        <v>986</v>
      </c>
      <c r="E4634" s="936">
        <v>1</v>
      </c>
      <c r="F4634" s="947">
        <v>44652</v>
      </c>
      <c r="G4634" s="923">
        <v>79.964876431669467</v>
      </c>
      <c r="H4634" s="929">
        <v>8.3333333333333332E-3</v>
      </c>
      <c r="I4634" s="929">
        <v>0.125</v>
      </c>
      <c r="J4634" s="923">
        <v>69.96926687771078</v>
      </c>
      <c r="K4634" s="922">
        <v>1</v>
      </c>
      <c r="L4634" s="923">
        <v>69.96926687771078</v>
      </c>
      <c r="M4634" s="923">
        <f t="shared" si="72"/>
        <v>7.9964876431669474</v>
      </c>
    </row>
    <row r="4635" spans="2:13" ht="75">
      <c r="B4635" s="921" t="s">
        <v>988</v>
      </c>
      <c r="C4635" s="921" t="s">
        <v>985</v>
      </c>
      <c r="D4635" s="922" t="s">
        <v>986</v>
      </c>
      <c r="E4635" s="936">
        <v>1</v>
      </c>
      <c r="F4635" s="947">
        <v>44743</v>
      </c>
      <c r="G4635" s="923">
        <v>319.85950572667787</v>
      </c>
      <c r="H4635" s="929">
        <v>8.3333333333333332E-3</v>
      </c>
      <c r="I4635" s="929">
        <v>0.1</v>
      </c>
      <c r="J4635" s="923">
        <v>287.87355515401009</v>
      </c>
      <c r="K4635" s="922">
        <v>1</v>
      </c>
      <c r="L4635" s="923">
        <v>287.87355515401009</v>
      </c>
      <c r="M4635" s="923">
        <f t="shared" si="72"/>
        <v>31.98595057266779</v>
      </c>
    </row>
    <row r="4636" spans="2:13" ht="75">
      <c r="B4636" s="921" t="s">
        <v>988</v>
      </c>
      <c r="C4636" s="921" t="s">
        <v>985</v>
      </c>
      <c r="D4636" s="922" t="s">
        <v>986</v>
      </c>
      <c r="E4636" s="936">
        <v>1</v>
      </c>
      <c r="F4636" s="947">
        <v>44743</v>
      </c>
      <c r="G4636" s="923">
        <v>239.8946292950084</v>
      </c>
      <c r="H4636" s="929">
        <v>8.3333333333333332E-3</v>
      </c>
      <c r="I4636" s="929">
        <v>0.1</v>
      </c>
      <c r="J4636" s="923">
        <v>215.90516636550757</v>
      </c>
      <c r="K4636" s="922">
        <v>1</v>
      </c>
      <c r="L4636" s="923">
        <v>215.90516636550757</v>
      </c>
      <c r="M4636" s="923">
        <f t="shared" si="72"/>
        <v>23.989462929500842</v>
      </c>
    </row>
    <row r="4637" spans="2:13" ht="75">
      <c r="B4637" s="921" t="s">
        <v>988</v>
      </c>
      <c r="C4637" s="921" t="s">
        <v>985</v>
      </c>
      <c r="D4637" s="922" t="s">
        <v>986</v>
      </c>
      <c r="E4637" s="936">
        <v>1</v>
      </c>
      <c r="F4637" s="947">
        <v>44317</v>
      </c>
      <c r="G4637" s="923">
        <v>159.92975286333893</v>
      </c>
      <c r="H4637" s="929">
        <v>8.3333333333333332E-3</v>
      </c>
      <c r="I4637" s="929">
        <v>0.21666666666666667</v>
      </c>
      <c r="J4637" s="923">
        <v>125.2783064096155</v>
      </c>
      <c r="K4637" s="922">
        <v>1</v>
      </c>
      <c r="L4637" s="923">
        <v>125.2783064096155</v>
      </c>
      <c r="M4637" s="923">
        <f t="shared" si="72"/>
        <v>15.992975286333895</v>
      </c>
    </row>
    <row r="4638" spans="2:13" ht="75">
      <c r="B4638" s="921" t="s">
        <v>988</v>
      </c>
      <c r="C4638" s="921" t="s">
        <v>985</v>
      </c>
      <c r="D4638" s="922" t="s">
        <v>986</v>
      </c>
      <c r="E4638" s="936">
        <v>1</v>
      </c>
      <c r="F4638" s="947">
        <v>44562</v>
      </c>
      <c r="G4638" s="923">
        <v>79.964876431669467</v>
      </c>
      <c r="H4638" s="929">
        <v>8.3333333333333332E-3</v>
      </c>
      <c r="I4638" s="929">
        <v>0.15</v>
      </c>
      <c r="J4638" s="923">
        <v>67.970144966919051</v>
      </c>
      <c r="K4638" s="922">
        <v>1</v>
      </c>
      <c r="L4638" s="923">
        <v>67.970144966919051</v>
      </c>
      <c r="M4638" s="923">
        <f t="shared" si="72"/>
        <v>7.9964876431669474</v>
      </c>
    </row>
    <row r="4639" spans="2:13" ht="75">
      <c r="B4639" s="921" t="s">
        <v>988</v>
      </c>
      <c r="C4639" s="921" t="s">
        <v>985</v>
      </c>
      <c r="D4639" s="922" t="s">
        <v>986</v>
      </c>
      <c r="E4639" s="936">
        <v>1</v>
      </c>
      <c r="F4639" s="947">
        <v>44439</v>
      </c>
      <c r="G4639" s="923">
        <v>159.92975286333893</v>
      </c>
      <c r="H4639" s="929">
        <v>8.3333333333333332E-3</v>
      </c>
      <c r="I4639" s="929">
        <v>0.18333333333333332</v>
      </c>
      <c r="J4639" s="923">
        <v>130.60929817172681</v>
      </c>
      <c r="K4639" s="922">
        <v>1</v>
      </c>
      <c r="L4639" s="923">
        <v>130.60929817172681</v>
      </c>
      <c r="M4639" s="923">
        <f t="shared" si="72"/>
        <v>15.992975286333895</v>
      </c>
    </row>
    <row r="4640" spans="2:13" ht="75">
      <c r="B4640" s="921" t="s">
        <v>987</v>
      </c>
      <c r="C4640" s="921" t="s">
        <v>985</v>
      </c>
      <c r="D4640" s="922" t="s">
        <v>986</v>
      </c>
      <c r="E4640" s="936">
        <v>1</v>
      </c>
      <c r="F4640" s="947">
        <v>44317</v>
      </c>
      <c r="G4640" s="923">
        <v>1485.0961212969503</v>
      </c>
      <c r="H4640" s="929">
        <v>8.3333333333333332E-3</v>
      </c>
      <c r="I4640" s="929">
        <v>0.21666666666666667</v>
      </c>
      <c r="J4640" s="923">
        <v>1163.3252950159444</v>
      </c>
      <c r="K4640" s="922">
        <v>1</v>
      </c>
      <c r="L4640" s="923">
        <v>1163.3252950159444</v>
      </c>
      <c r="M4640" s="923">
        <f t="shared" si="72"/>
        <v>148.50961212969503</v>
      </c>
    </row>
    <row r="4641" spans="2:13" ht="75">
      <c r="B4641" s="921" t="s">
        <v>988</v>
      </c>
      <c r="C4641" s="921" t="s">
        <v>985</v>
      </c>
      <c r="D4641" s="922" t="s">
        <v>986</v>
      </c>
      <c r="E4641" s="936">
        <v>1</v>
      </c>
      <c r="F4641" s="947">
        <v>44317</v>
      </c>
      <c r="G4641" s="923">
        <v>159.92975286333893</v>
      </c>
      <c r="H4641" s="929">
        <v>8.3333333333333332E-3</v>
      </c>
      <c r="I4641" s="929">
        <v>0.21666666666666667</v>
      </c>
      <c r="J4641" s="923">
        <v>125.2783064096155</v>
      </c>
      <c r="K4641" s="922">
        <v>1</v>
      </c>
      <c r="L4641" s="923">
        <v>125.2783064096155</v>
      </c>
      <c r="M4641" s="923">
        <f t="shared" si="72"/>
        <v>15.992975286333895</v>
      </c>
    </row>
    <row r="4642" spans="2:13" ht="75">
      <c r="B4642" s="921" t="s">
        <v>988</v>
      </c>
      <c r="C4642" s="921" t="s">
        <v>985</v>
      </c>
      <c r="D4642" s="922" t="s">
        <v>986</v>
      </c>
      <c r="E4642" s="936">
        <v>1</v>
      </c>
      <c r="F4642" s="947">
        <v>44562</v>
      </c>
      <c r="G4642" s="923">
        <v>399.82438215834736</v>
      </c>
      <c r="H4642" s="929">
        <v>8.3333333333333332E-3</v>
      </c>
      <c r="I4642" s="929">
        <v>0.15</v>
      </c>
      <c r="J4642" s="923">
        <v>339.85072483459527</v>
      </c>
      <c r="K4642" s="922">
        <v>1</v>
      </c>
      <c r="L4642" s="923">
        <v>339.85072483459527</v>
      </c>
      <c r="M4642" s="923">
        <f t="shared" si="72"/>
        <v>39.98243821583474</v>
      </c>
    </row>
    <row r="4643" spans="2:13" ht="75">
      <c r="B4643" s="921" t="s">
        <v>988</v>
      </c>
      <c r="C4643" s="921" t="s">
        <v>985</v>
      </c>
      <c r="D4643" s="922" t="s">
        <v>986</v>
      </c>
      <c r="E4643" s="936">
        <v>1</v>
      </c>
      <c r="F4643" s="947">
        <v>44439</v>
      </c>
      <c r="G4643" s="923">
        <v>319.85950572667787</v>
      </c>
      <c r="H4643" s="929">
        <v>8.3333333333333332E-3</v>
      </c>
      <c r="I4643" s="929">
        <v>0.18333333333333332</v>
      </c>
      <c r="J4643" s="923">
        <v>261.21859634345361</v>
      </c>
      <c r="K4643" s="922">
        <v>1</v>
      </c>
      <c r="L4643" s="923">
        <v>261.21859634345361</v>
      </c>
      <c r="M4643" s="923">
        <f t="shared" si="72"/>
        <v>31.98595057266779</v>
      </c>
    </row>
    <row r="4644" spans="2:13" ht="75">
      <c r="B4644" s="921" t="s">
        <v>988</v>
      </c>
      <c r="C4644" s="921" t="s">
        <v>985</v>
      </c>
      <c r="D4644" s="922" t="s">
        <v>986</v>
      </c>
      <c r="E4644" s="936">
        <v>1</v>
      </c>
      <c r="F4644" s="947">
        <v>44926</v>
      </c>
      <c r="G4644" s="923">
        <v>79.964876431669467</v>
      </c>
      <c r="H4644" s="929">
        <v>8.3333333333333332E-3</v>
      </c>
      <c r="I4644" s="929">
        <v>0.05</v>
      </c>
      <c r="J4644" s="923">
        <v>75.966632610085995</v>
      </c>
      <c r="K4644" s="922">
        <v>1</v>
      </c>
      <c r="L4644" s="923">
        <v>75.966632610085995</v>
      </c>
      <c r="M4644" s="923">
        <f t="shared" si="72"/>
        <v>7.9964876431669474</v>
      </c>
    </row>
    <row r="4645" spans="2:13" ht="75">
      <c r="B4645" s="921" t="s">
        <v>988</v>
      </c>
      <c r="C4645" s="921" t="s">
        <v>985</v>
      </c>
      <c r="D4645" s="922" t="s">
        <v>986</v>
      </c>
      <c r="E4645" s="936">
        <v>1</v>
      </c>
      <c r="F4645" s="947">
        <v>44866</v>
      </c>
      <c r="G4645" s="923">
        <v>239.8946292950084</v>
      </c>
      <c r="H4645" s="929">
        <v>8.3333333333333332E-3</v>
      </c>
      <c r="I4645" s="929">
        <v>6.6666666666666666E-2</v>
      </c>
      <c r="J4645" s="923">
        <v>223.90165400867451</v>
      </c>
      <c r="K4645" s="922">
        <v>1</v>
      </c>
      <c r="L4645" s="923">
        <v>223.90165400867451</v>
      </c>
      <c r="M4645" s="923">
        <f t="shared" si="72"/>
        <v>23.989462929500842</v>
      </c>
    </row>
    <row r="4646" spans="2:13" ht="75">
      <c r="B4646" s="921" t="s">
        <v>988</v>
      </c>
      <c r="C4646" s="921" t="s">
        <v>985</v>
      </c>
      <c r="D4646" s="922" t="s">
        <v>986</v>
      </c>
      <c r="E4646" s="936">
        <v>1</v>
      </c>
      <c r="F4646" s="947">
        <v>44866</v>
      </c>
      <c r="G4646" s="923">
        <v>799.64876431669472</v>
      </c>
      <c r="H4646" s="929">
        <v>8.3333333333333332E-3</v>
      </c>
      <c r="I4646" s="929">
        <v>6.6666666666666666E-2</v>
      </c>
      <c r="J4646" s="923">
        <v>746.33884669558176</v>
      </c>
      <c r="K4646" s="922">
        <v>1</v>
      </c>
      <c r="L4646" s="923">
        <v>746.33884669558176</v>
      </c>
      <c r="M4646" s="923">
        <f t="shared" si="72"/>
        <v>79.964876431669481</v>
      </c>
    </row>
    <row r="4647" spans="2:13" ht="75">
      <c r="B4647" s="921" t="s">
        <v>988</v>
      </c>
      <c r="C4647" s="921" t="s">
        <v>985</v>
      </c>
      <c r="D4647" s="922" t="s">
        <v>986</v>
      </c>
      <c r="E4647" s="936">
        <v>1</v>
      </c>
      <c r="F4647" s="947">
        <v>44652</v>
      </c>
      <c r="G4647" s="923">
        <v>1199.4731464750421</v>
      </c>
      <c r="H4647" s="929">
        <v>8.3333333333333332E-3</v>
      </c>
      <c r="I4647" s="929">
        <v>0.125</v>
      </c>
      <c r="J4647" s="923">
        <v>1049.5390031656618</v>
      </c>
      <c r="K4647" s="922">
        <v>1</v>
      </c>
      <c r="L4647" s="923">
        <v>1049.5390031656618</v>
      </c>
      <c r="M4647" s="923">
        <f t="shared" si="72"/>
        <v>119.94731464750421</v>
      </c>
    </row>
    <row r="4648" spans="2:13" ht="75">
      <c r="B4648" s="921" t="s">
        <v>988</v>
      </c>
      <c r="C4648" s="921" t="s">
        <v>985</v>
      </c>
      <c r="D4648" s="922" t="s">
        <v>986</v>
      </c>
      <c r="E4648" s="936">
        <v>1</v>
      </c>
      <c r="F4648" s="947">
        <v>44743</v>
      </c>
      <c r="G4648" s="923">
        <v>639.71901145335573</v>
      </c>
      <c r="H4648" s="929">
        <v>8.3333333333333332E-3</v>
      </c>
      <c r="I4648" s="929">
        <v>0.1</v>
      </c>
      <c r="J4648" s="923">
        <v>575.74711030802018</v>
      </c>
      <c r="K4648" s="922">
        <v>1</v>
      </c>
      <c r="L4648" s="923">
        <v>575.74711030802018</v>
      </c>
      <c r="M4648" s="923">
        <f t="shared" si="72"/>
        <v>63.971901145335579</v>
      </c>
    </row>
    <row r="4649" spans="2:13" ht="75">
      <c r="B4649" s="921" t="s">
        <v>988</v>
      </c>
      <c r="C4649" s="921" t="s">
        <v>985</v>
      </c>
      <c r="D4649" s="922" t="s">
        <v>986</v>
      </c>
      <c r="E4649" s="936">
        <v>1</v>
      </c>
      <c r="F4649" s="947">
        <v>44926</v>
      </c>
      <c r="G4649" s="923">
        <v>79.964876431669467</v>
      </c>
      <c r="H4649" s="929">
        <v>8.3333333333333332E-3</v>
      </c>
      <c r="I4649" s="929">
        <v>0.05</v>
      </c>
      <c r="J4649" s="923">
        <v>75.966632610085995</v>
      </c>
      <c r="K4649" s="922">
        <v>1</v>
      </c>
      <c r="L4649" s="923">
        <v>75.966632610085995</v>
      </c>
      <c r="M4649" s="923">
        <f t="shared" si="72"/>
        <v>7.9964876431669474</v>
      </c>
    </row>
    <row r="4650" spans="2:13" ht="75">
      <c r="B4650" s="921" t="s">
        <v>988</v>
      </c>
      <c r="C4650" s="921" t="s">
        <v>985</v>
      </c>
      <c r="D4650" s="922" t="s">
        <v>986</v>
      </c>
      <c r="E4650" s="936">
        <v>1</v>
      </c>
      <c r="F4650" s="947">
        <v>44926</v>
      </c>
      <c r="G4650" s="923">
        <v>319.85950572667787</v>
      </c>
      <c r="H4650" s="929">
        <v>8.3333333333333332E-3</v>
      </c>
      <c r="I4650" s="929">
        <v>0.05</v>
      </c>
      <c r="J4650" s="923">
        <v>303.86653044034398</v>
      </c>
      <c r="K4650" s="922">
        <v>1</v>
      </c>
      <c r="L4650" s="923">
        <v>303.86653044034398</v>
      </c>
      <c r="M4650" s="923">
        <f t="shared" si="72"/>
        <v>31.98595057266779</v>
      </c>
    </row>
    <row r="4651" spans="2:13" ht="75">
      <c r="B4651" s="921" t="s">
        <v>988</v>
      </c>
      <c r="C4651" s="921" t="s">
        <v>985</v>
      </c>
      <c r="D4651" s="922" t="s">
        <v>986</v>
      </c>
      <c r="E4651" s="936">
        <v>1</v>
      </c>
      <c r="F4651" s="947">
        <v>44743</v>
      </c>
      <c r="G4651" s="923">
        <v>399.82438215834736</v>
      </c>
      <c r="H4651" s="929">
        <v>8.3333333333333332E-3</v>
      </c>
      <c r="I4651" s="929">
        <v>0.1</v>
      </c>
      <c r="J4651" s="923">
        <v>359.84194394251261</v>
      </c>
      <c r="K4651" s="922">
        <v>1</v>
      </c>
      <c r="L4651" s="923">
        <v>359.84194394251261</v>
      </c>
      <c r="M4651" s="923">
        <f t="shared" si="72"/>
        <v>39.98243821583474</v>
      </c>
    </row>
    <row r="4652" spans="2:13" ht="75">
      <c r="B4652" s="921" t="s">
        <v>988</v>
      </c>
      <c r="C4652" s="921" t="s">
        <v>985</v>
      </c>
      <c r="D4652" s="922" t="s">
        <v>986</v>
      </c>
      <c r="E4652" s="936">
        <v>1</v>
      </c>
      <c r="F4652" s="947">
        <v>44743</v>
      </c>
      <c r="G4652" s="923">
        <v>479.7892585900168</v>
      </c>
      <c r="H4652" s="929">
        <v>8.3333333333333332E-3</v>
      </c>
      <c r="I4652" s="929">
        <v>0.1</v>
      </c>
      <c r="J4652" s="923">
        <v>431.81033273101514</v>
      </c>
      <c r="K4652" s="922">
        <v>1</v>
      </c>
      <c r="L4652" s="923">
        <v>431.81033273101514</v>
      </c>
      <c r="M4652" s="923">
        <f t="shared" si="72"/>
        <v>47.978925859001684</v>
      </c>
    </row>
    <row r="4653" spans="2:13" ht="75">
      <c r="B4653" s="921" t="s">
        <v>988</v>
      </c>
      <c r="C4653" s="921" t="s">
        <v>985</v>
      </c>
      <c r="D4653" s="922" t="s">
        <v>986</v>
      </c>
      <c r="E4653" s="936">
        <v>1</v>
      </c>
      <c r="F4653" s="947">
        <v>44652</v>
      </c>
      <c r="G4653" s="923">
        <v>399.82438215834736</v>
      </c>
      <c r="H4653" s="929">
        <v>8.3333333333333332E-3</v>
      </c>
      <c r="I4653" s="929">
        <v>0.125</v>
      </c>
      <c r="J4653" s="923">
        <v>349.84633438855394</v>
      </c>
      <c r="K4653" s="922">
        <v>1</v>
      </c>
      <c r="L4653" s="923">
        <v>349.84633438855394</v>
      </c>
      <c r="M4653" s="923">
        <f t="shared" si="72"/>
        <v>39.98243821583474</v>
      </c>
    </row>
    <row r="4654" spans="2:13" ht="75">
      <c r="B4654" s="921" t="s">
        <v>988</v>
      </c>
      <c r="C4654" s="921" t="s">
        <v>985</v>
      </c>
      <c r="D4654" s="922" t="s">
        <v>986</v>
      </c>
      <c r="E4654" s="936">
        <v>1</v>
      </c>
      <c r="F4654" s="947">
        <v>44652</v>
      </c>
      <c r="G4654" s="923">
        <v>79.964876431669467</v>
      </c>
      <c r="H4654" s="929">
        <v>8.3333333333333332E-3</v>
      </c>
      <c r="I4654" s="929">
        <v>0.125</v>
      </c>
      <c r="J4654" s="923">
        <v>69.96926687771078</v>
      </c>
      <c r="K4654" s="922">
        <v>1</v>
      </c>
      <c r="L4654" s="923">
        <v>69.96926687771078</v>
      </c>
      <c r="M4654" s="923">
        <f t="shared" si="72"/>
        <v>7.9964876431669474</v>
      </c>
    </row>
    <row r="4655" spans="2:13" ht="75">
      <c r="B4655" s="921" t="s">
        <v>988</v>
      </c>
      <c r="C4655" s="921" t="s">
        <v>985</v>
      </c>
      <c r="D4655" s="922" t="s">
        <v>986</v>
      </c>
      <c r="E4655" s="936">
        <v>1</v>
      </c>
      <c r="F4655" s="947">
        <v>44652</v>
      </c>
      <c r="G4655" s="923">
        <v>159.92975286333893</v>
      </c>
      <c r="H4655" s="929">
        <v>8.3333333333333332E-3</v>
      </c>
      <c r="I4655" s="929">
        <v>0.125</v>
      </c>
      <c r="J4655" s="923">
        <v>139.93853375542156</v>
      </c>
      <c r="K4655" s="922">
        <v>1</v>
      </c>
      <c r="L4655" s="923">
        <v>139.93853375542156</v>
      </c>
      <c r="M4655" s="923">
        <f t="shared" si="72"/>
        <v>15.992975286333895</v>
      </c>
    </row>
    <row r="4656" spans="2:13" ht="75">
      <c r="B4656" s="921" t="s">
        <v>988</v>
      </c>
      <c r="C4656" s="921" t="s">
        <v>985</v>
      </c>
      <c r="D4656" s="922" t="s">
        <v>986</v>
      </c>
      <c r="E4656" s="936">
        <v>1</v>
      </c>
      <c r="F4656" s="947">
        <v>44652</v>
      </c>
      <c r="G4656" s="923">
        <v>79.964876431669467</v>
      </c>
      <c r="H4656" s="929">
        <v>8.3333333333333332E-3</v>
      </c>
      <c r="I4656" s="929">
        <v>0.125</v>
      </c>
      <c r="J4656" s="923">
        <v>69.96926687771078</v>
      </c>
      <c r="K4656" s="922">
        <v>1</v>
      </c>
      <c r="L4656" s="923">
        <v>69.96926687771078</v>
      </c>
      <c r="M4656" s="923">
        <f t="shared" si="72"/>
        <v>7.9964876431669474</v>
      </c>
    </row>
    <row r="4657" spans="2:13" ht="75">
      <c r="B4657" s="921" t="s">
        <v>988</v>
      </c>
      <c r="C4657" s="921" t="s">
        <v>985</v>
      </c>
      <c r="D4657" s="922" t="s">
        <v>986</v>
      </c>
      <c r="E4657" s="936">
        <v>1</v>
      </c>
      <c r="F4657" s="947">
        <v>44652</v>
      </c>
      <c r="G4657" s="923">
        <v>79.964876431669467</v>
      </c>
      <c r="H4657" s="929">
        <v>8.3333333333333332E-3</v>
      </c>
      <c r="I4657" s="929">
        <v>0.125</v>
      </c>
      <c r="J4657" s="923">
        <v>69.96926687771078</v>
      </c>
      <c r="K4657" s="922">
        <v>1</v>
      </c>
      <c r="L4657" s="923">
        <v>69.96926687771078</v>
      </c>
      <c r="M4657" s="923">
        <f t="shared" si="72"/>
        <v>7.9964876431669474</v>
      </c>
    </row>
    <row r="4658" spans="2:13" ht="75">
      <c r="B4658" s="921" t="s">
        <v>984</v>
      </c>
      <c r="C4658" s="921" t="s">
        <v>985</v>
      </c>
      <c r="D4658" s="922" t="s">
        <v>986</v>
      </c>
      <c r="E4658" s="936">
        <v>1</v>
      </c>
      <c r="F4658" s="947">
        <v>45078</v>
      </c>
      <c r="G4658" s="923">
        <v>456.60349305277197</v>
      </c>
      <c r="H4658" s="929">
        <v>8.3333333333333332E-3</v>
      </c>
      <c r="I4658" s="929">
        <v>8.3333333333333332E-3</v>
      </c>
      <c r="J4658" s="923">
        <v>452.79846394399885</v>
      </c>
      <c r="K4658" s="922">
        <v>1</v>
      </c>
      <c r="L4658" s="923">
        <v>452.79846394399885</v>
      </c>
      <c r="M4658" s="923">
        <f t="shared" si="72"/>
        <v>45.660349305277201</v>
      </c>
    </row>
    <row r="4659" spans="2:13" ht="75">
      <c r="B4659" s="921" t="s">
        <v>989</v>
      </c>
      <c r="C4659" s="921" t="s">
        <v>985</v>
      </c>
      <c r="D4659" s="922" t="s">
        <v>986</v>
      </c>
      <c r="E4659" s="936">
        <v>1</v>
      </c>
      <c r="F4659" s="947">
        <v>45078</v>
      </c>
      <c r="G4659" s="923">
        <v>2559.1030101491242</v>
      </c>
      <c r="H4659" s="929">
        <v>8.3333333333333332E-3</v>
      </c>
      <c r="I4659" s="929">
        <v>8.3333333333333332E-3</v>
      </c>
      <c r="J4659" s="923">
        <v>2537.7771517312149</v>
      </c>
      <c r="K4659" s="922">
        <v>1</v>
      </c>
      <c r="L4659" s="923">
        <v>2537.7771517312149</v>
      </c>
      <c r="M4659" s="923">
        <f t="shared" si="72"/>
        <v>255.91030101491242</v>
      </c>
    </row>
    <row r="4660" spans="2:13" ht="75">
      <c r="B4660" s="921" t="s">
        <v>988</v>
      </c>
      <c r="C4660" s="921" t="s">
        <v>985</v>
      </c>
      <c r="D4660" s="922" t="s">
        <v>986</v>
      </c>
      <c r="E4660" s="936">
        <v>1</v>
      </c>
      <c r="F4660" s="947">
        <v>45078</v>
      </c>
      <c r="G4660" s="923">
        <v>79.964876431669467</v>
      </c>
      <c r="H4660" s="929">
        <v>8.3333333333333332E-3</v>
      </c>
      <c r="I4660" s="929">
        <v>8.3333333333333332E-3</v>
      </c>
      <c r="J4660" s="923">
        <v>79.298502461405548</v>
      </c>
      <c r="K4660" s="922">
        <v>1</v>
      </c>
      <c r="L4660" s="923">
        <v>79.298502461405548</v>
      </c>
      <c r="M4660" s="923">
        <f t="shared" si="72"/>
        <v>7.9964876431669474</v>
      </c>
    </row>
    <row r="4661" spans="2:13" ht="75">
      <c r="B4661" s="921" t="s">
        <v>988</v>
      </c>
      <c r="C4661" s="921" t="s">
        <v>985</v>
      </c>
      <c r="D4661" s="922" t="s">
        <v>986</v>
      </c>
      <c r="E4661" s="936">
        <v>1</v>
      </c>
      <c r="F4661" s="947">
        <v>45078</v>
      </c>
      <c r="G4661" s="923">
        <v>79.964876431669467</v>
      </c>
      <c r="H4661" s="929">
        <v>8.3333333333333332E-3</v>
      </c>
      <c r="I4661" s="929">
        <v>8.3333333333333332E-3</v>
      </c>
      <c r="J4661" s="923">
        <v>79.298502461405548</v>
      </c>
      <c r="K4661" s="922">
        <v>1</v>
      </c>
      <c r="L4661" s="923">
        <v>79.298502461405548</v>
      </c>
      <c r="M4661" s="923">
        <f t="shared" si="72"/>
        <v>7.9964876431669474</v>
      </c>
    </row>
    <row r="4662" spans="2:13" ht="75">
      <c r="B4662" s="921" t="s">
        <v>988</v>
      </c>
      <c r="C4662" s="921" t="s">
        <v>985</v>
      </c>
      <c r="D4662" s="922" t="s">
        <v>986</v>
      </c>
      <c r="E4662" s="936">
        <v>1</v>
      </c>
      <c r="F4662" s="947">
        <v>45078</v>
      </c>
      <c r="G4662" s="923">
        <v>79.964876431669467</v>
      </c>
      <c r="H4662" s="929">
        <v>8.3333333333333332E-3</v>
      </c>
      <c r="I4662" s="929">
        <v>8.3333333333333332E-3</v>
      </c>
      <c r="J4662" s="923">
        <v>79.298502461405548</v>
      </c>
      <c r="K4662" s="922">
        <v>1</v>
      </c>
      <c r="L4662" s="923">
        <v>79.298502461405548</v>
      </c>
      <c r="M4662" s="923">
        <f t="shared" si="72"/>
        <v>7.9964876431669474</v>
      </c>
    </row>
    <row r="4663" spans="2:13" ht="75">
      <c r="B4663" s="921" t="s">
        <v>988</v>
      </c>
      <c r="C4663" s="921" t="s">
        <v>985</v>
      </c>
      <c r="D4663" s="922" t="s">
        <v>986</v>
      </c>
      <c r="E4663" s="936">
        <v>1</v>
      </c>
      <c r="F4663" s="947">
        <v>45078</v>
      </c>
      <c r="G4663" s="923">
        <v>79.964876431669467</v>
      </c>
      <c r="H4663" s="929">
        <v>8.3333333333333332E-3</v>
      </c>
      <c r="I4663" s="929">
        <v>8.3333333333333332E-3</v>
      </c>
      <c r="J4663" s="923">
        <v>79.298502461405548</v>
      </c>
      <c r="K4663" s="922">
        <v>1</v>
      </c>
      <c r="L4663" s="923">
        <v>79.298502461405548</v>
      </c>
      <c r="M4663" s="923">
        <f t="shared" si="72"/>
        <v>7.9964876431669474</v>
      </c>
    </row>
    <row r="4664" spans="2:13" ht="75">
      <c r="B4664" s="921" t="s">
        <v>988</v>
      </c>
      <c r="C4664" s="921" t="s">
        <v>985</v>
      </c>
      <c r="D4664" s="922" t="s">
        <v>986</v>
      </c>
      <c r="E4664" s="936">
        <v>1</v>
      </c>
      <c r="F4664" s="947">
        <v>45078</v>
      </c>
      <c r="G4664" s="923">
        <v>719.68388788502523</v>
      </c>
      <c r="H4664" s="929">
        <v>8.3333333333333332E-3</v>
      </c>
      <c r="I4664" s="929">
        <v>8.3333333333333332E-3</v>
      </c>
      <c r="J4664" s="923">
        <v>713.68652215265001</v>
      </c>
      <c r="K4664" s="922">
        <v>1</v>
      </c>
      <c r="L4664" s="923">
        <v>713.68652215265001</v>
      </c>
      <c r="M4664" s="923">
        <f t="shared" si="72"/>
        <v>71.968388788502523</v>
      </c>
    </row>
    <row r="4665" spans="2:13" ht="75">
      <c r="B4665" s="921" t="s">
        <v>987</v>
      </c>
      <c r="C4665" s="921" t="s">
        <v>985</v>
      </c>
      <c r="D4665" s="922" t="s">
        <v>986</v>
      </c>
      <c r="E4665" s="936">
        <v>1</v>
      </c>
      <c r="F4665" s="947">
        <v>44562</v>
      </c>
      <c r="G4665" s="923">
        <v>1485.0961212969503</v>
      </c>
      <c r="H4665" s="929">
        <v>8.3333333333333332E-3</v>
      </c>
      <c r="I4665" s="929">
        <v>0.15</v>
      </c>
      <c r="J4665" s="923">
        <v>1262.3317031024078</v>
      </c>
      <c r="K4665" s="922">
        <v>1</v>
      </c>
      <c r="L4665" s="923">
        <v>1262.3317031024078</v>
      </c>
      <c r="M4665" s="923">
        <f t="shared" si="72"/>
        <v>148.50961212969503</v>
      </c>
    </row>
    <row r="4666" spans="2:13" ht="75">
      <c r="B4666" s="921" t="s">
        <v>988</v>
      </c>
      <c r="C4666" s="921" t="s">
        <v>985</v>
      </c>
      <c r="D4666" s="922" t="s">
        <v>986</v>
      </c>
      <c r="E4666" s="936">
        <v>1</v>
      </c>
      <c r="F4666" s="947">
        <v>44562</v>
      </c>
      <c r="G4666" s="923">
        <v>639.71901145335573</v>
      </c>
      <c r="H4666" s="929">
        <v>8.3333333333333332E-3</v>
      </c>
      <c r="I4666" s="929">
        <v>0.15</v>
      </c>
      <c r="J4666" s="923">
        <v>543.76115973535241</v>
      </c>
      <c r="K4666" s="922">
        <v>1</v>
      </c>
      <c r="L4666" s="923">
        <v>543.76115973535241</v>
      </c>
      <c r="M4666" s="923">
        <f t="shared" si="72"/>
        <v>63.971901145335579</v>
      </c>
    </row>
    <row r="4667" spans="2:13" ht="75">
      <c r="B4667" s="921" t="s">
        <v>988</v>
      </c>
      <c r="C4667" s="921" t="s">
        <v>985</v>
      </c>
      <c r="D4667" s="922" t="s">
        <v>986</v>
      </c>
      <c r="E4667" s="936">
        <v>1</v>
      </c>
      <c r="F4667" s="947">
        <v>44439</v>
      </c>
      <c r="G4667" s="923">
        <v>1199.4731464750421</v>
      </c>
      <c r="H4667" s="929">
        <v>8.3333333333333332E-3</v>
      </c>
      <c r="I4667" s="929">
        <v>0.18333333333333332</v>
      </c>
      <c r="J4667" s="923">
        <v>979.56973628795106</v>
      </c>
      <c r="K4667" s="922">
        <v>1</v>
      </c>
      <c r="L4667" s="923">
        <v>979.56973628795106</v>
      </c>
      <c r="M4667" s="923">
        <f t="shared" si="72"/>
        <v>119.94731464750421</v>
      </c>
    </row>
    <row r="4668" spans="2:13" ht="75">
      <c r="B4668" s="921" t="s">
        <v>988</v>
      </c>
      <c r="C4668" s="921" t="s">
        <v>985</v>
      </c>
      <c r="D4668" s="922" t="s">
        <v>986</v>
      </c>
      <c r="E4668" s="936">
        <v>1</v>
      </c>
      <c r="F4668" s="947">
        <v>44317</v>
      </c>
      <c r="G4668" s="923">
        <v>1279.4380229067115</v>
      </c>
      <c r="H4668" s="929">
        <v>8.3333333333333332E-3</v>
      </c>
      <c r="I4668" s="929">
        <v>0.21666666666666667</v>
      </c>
      <c r="J4668" s="923">
        <v>1002.226451276924</v>
      </c>
      <c r="K4668" s="922">
        <v>1</v>
      </c>
      <c r="L4668" s="923">
        <v>1002.226451276924</v>
      </c>
      <c r="M4668" s="923">
        <f t="shared" si="72"/>
        <v>127.94380229067116</v>
      </c>
    </row>
    <row r="4669" spans="2:13" ht="75">
      <c r="B4669" s="921" t="s">
        <v>984</v>
      </c>
      <c r="C4669" s="921" t="s">
        <v>985</v>
      </c>
      <c r="D4669" s="922" t="s">
        <v>986</v>
      </c>
      <c r="E4669" s="936">
        <v>1</v>
      </c>
      <c r="F4669" s="947">
        <v>44926</v>
      </c>
      <c r="G4669" s="923">
        <v>456.60349305277197</v>
      </c>
      <c r="H4669" s="929">
        <v>8.3333333333333332E-3</v>
      </c>
      <c r="I4669" s="929">
        <v>0.05</v>
      </c>
      <c r="J4669" s="923">
        <v>433.77331840013335</v>
      </c>
      <c r="K4669" s="922">
        <v>1</v>
      </c>
      <c r="L4669" s="923">
        <v>433.77331840013335</v>
      </c>
      <c r="M4669" s="923">
        <f t="shared" si="72"/>
        <v>45.660349305277201</v>
      </c>
    </row>
    <row r="4670" spans="2:13" ht="75">
      <c r="B4670" s="921" t="s">
        <v>988</v>
      </c>
      <c r="C4670" s="921" t="s">
        <v>985</v>
      </c>
      <c r="D4670" s="922" t="s">
        <v>986</v>
      </c>
      <c r="E4670" s="936">
        <v>1</v>
      </c>
      <c r="F4670" s="947">
        <v>44926</v>
      </c>
      <c r="G4670" s="923">
        <v>159.92975286333893</v>
      </c>
      <c r="H4670" s="929">
        <v>8.3333333333333332E-3</v>
      </c>
      <c r="I4670" s="929">
        <v>0.05</v>
      </c>
      <c r="J4670" s="923">
        <v>151.93326522017199</v>
      </c>
      <c r="K4670" s="922">
        <v>1</v>
      </c>
      <c r="L4670" s="923">
        <v>151.93326522017199</v>
      </c>
      <c r="M4670" s="923">
        <f t="shared" si="72"/>
        <v>15.992975286333895</v>
      </c>
    </row>
    <row r="4671" spans="2:13" ht="75">
      <c r="B4671" s="921" t="s">
        <v>988</v>
      </c>
      <c r="C4671" s="921" t="s">
        <v>985</v>
      </c>
      <c r="D4671" s="922" t="s">
        <v>986</v>
      </c>
      <c r="E4671" s="936">
        <v>1</v>
      </c>
      <c r="F4671" s="947">
        <v>44926</v>
      </c>
      <c r="G4671" s="923">
        <v>239.8946292950084</v>
      </c>
      <c r="H4671" s="929">
        <v>8.3333333333333332E-3</v>
      </c>
      <c r="I4671" s="929">
        <v>0.05</v>
      </c>
      <c r="J4671" s="923">
        <v>227.89989783025797</v>
      </c>
      <c r="K4671" s="922">
        <v>1</v>
      </c>
      <c r="L4671" s="923">
        <v>227.89989783025797</v>
      </c>
      <c r="M4671" s="923">
        <f t="shared" si="72"/>
        <v>23.989462929500842</v>
      </c>
    </row>
    <row r="4672" spans="2:13" ht="75">
      <c r="B4672" s="921" t="s">
        <v>988</v>
      </c>
      <c r="C4672" s="921" t="s">
        <v>985</v>
      </c>
      <c r="D4672" s="922" t="s">
        <v>986</v>
      </c>
      <c r="E4672" s="936">
        <v>1</v>
      </c>
      <c r="F4672" s="947">
        <v>44926</v>
      </c>
      <c r="G4672" s="923">
        <v>399.82438215834736</v>
      </c>
      <c r="H4672" s="929">
        <v>8.3333333333333332E-3</v>
      </c>
      <c r="I4672" s="929">
        <v>0.05</v>
      </c>
      <c r="J4672" s="923">
        <v>379.83316305043002</v>
      </c>
      <c r="K4672" s="922">
        <v>1</v>
      </c>
      <c r="L4672" s="923">
        <v>379.83316305043002</v>
      </c>
      <c r="M4672" s="923">
        <f t="shared" si="72"/>
        <v>39.98243821583474</v>
      </c>
    </row>
    <row r="4673" spans="2:13" ht="75">
      <c r="B4673" s="921" t="s">
        <v>988</v>
      </c>
      <c r="C4673" s="921" t="s">
        <v>985</v>
      </c>
      <c r="D4673" s="922" t="s">
        <v>986</v>
      </c>
      <c r="E4673" s="936">
        <v>1</v>
      </c>
      <c r="F4673" s="947">
        <v>44866</v>
      </c>
      <c r="G4673" s="923">
        <v>1039.5433936117031</v>
      </c>
      <c r="H4673" s="929">
        <v>8.3333333333333332E-3</v>
      </c>
      <c r="I4673" s="929">
        <v>6.6666666666666666E-2</v>
      </c>
      <c r="J4673" s="923">
        <v>970.24050070425619</v>
      </c>
      <c r="K4673" s="922">
        <v>1</v>
      </c>
      <c r="L4673" s="923">
        <v>970.24050070425619</v>
      </c>
      <c r="M4673" s="923">
        <f t="shared" si="72"/>
        <v>103.95433936117031</v>
      </c>
    </row>
    <row r="4674" spans="2:13" ht="75">
      <c r="B4674" s="921" t="s">
        <v>988</v>
      </c>
      <c r="C4674" s="921" t="s">
        <v>985</v>
      </c>
      <c r="D4674" s="922" t="s">
        <v>986</v>
      </c>
      <c r="E4674" s="936">
        <v>1</v>
      </c>
      <c r="F4674" s="947">
        <v>44652</v>
      </c>
      <c r="G4674" s="923">
        <v>1119.5082700433725</v>
      </c>
      <c r="H4674" s="929">
        <v>8.3333333333333332E-3</v>
      </c>
      <c r="I4674" s="929">
        <v>0.125</v>
      </c>
      <c r="J4674" s="923">
        <v>979.56973628795095</v>
      </c>
      <c r="K4674" s="922">
        <v>1</v>
      </c>
      <c r="L4674" s="923">
        <v>979.56973628795095</v>
      </c>
      <c r="M4674" s="923">
        <f t="shared" si="72"/>
        <v>111.95082700433726</v>
      </c>
    </row>
    <row r="4675" spans="2:13" ht="75">
      <c r="B4675" s="921" t="s">
        <v>988</v>
      </c>
      <c r="C4675" s="921" t="s">
        <v>985</v>
      </c>
      <c r="D4675" s="922" t="s">
        <v>986</v>
      </c>
      <c r="E4675" s="936">
        <v>1</v>
      </c>
      <c r="F4675" s="947">
        <v>44652</v>
      </c>
      <c r="G4675" s="923">
        <v>639.71901145335573</v>
      </c>
      <c r="H4675" s="929">
        <v>8.3333333333333332E-3</v>
      </c>
      <c r="I4675" s="929">
        <v>0.125</v>
      </c>
      <c r="J4675" s="923">
        <v>559.75413502168624</v>
      </c>
      <c r="K4675" s="922">
        <v>1</v>
      </c>
      <c r="L4675" s="923">
        <v>559.75413502168624</v>
      </c>
      <c r="M4675" s="923">
        <f t="shared" si="72"/>
        <v>63.971901145335579</v>
      </c>
    </row>
    <row r="4676" spans="2:13" ht="75">
      <c r="B4676" s="921" t="s">
        <v>988</v>
      </c>
      <c r="C4676" s="921" t="s">
        <v>985</v>
      </c>
      <c r="D4676" s="922" t="s">
        <v>986</v>
      </c>
      <c r="E4676" s="936">
        <v>1</v>
      </c>
      <c r="F4676" s="947">
        <v>44743</v>
      </c>
      <c r="G4676" s="923">
        <v>2558.8760458134229</v>
      </c>
      <c r="H4676" s="929">
        <v>8.3333333333333332E-3</v>
      </c>
      <c r="I4676" s="929">
        <v>0.1</v>
      </c>
      <c r="J4676" s="923">
        <v>2302.9884412320807</v>
      </c>
      <c r="K4676" s="922">
        <v>1</v>
      </c>
      <c r="L4676" s="923">
        <v>2302.9884412320807</v>
      </c>
      <c r="M4676" s="923">
        <f t="shared" si="72"/>
        <v>255.88760458134232</v>
      </c>
    </row>
    <row r="4677" spans="2:13" ht="75">
      <c r="B4677" s="921" t="s">
        <v>987</v>
      </c>
      <c r="C4677" s="921" t="s">
        <v>985</v>
      </c>
      <c r="D4677" s="922" t="s">
        <v>986</v>
      </c>
      <c r="E4677" s="936">
        <v>1</v>
      </c>
      <c r="F4677" s="947">
        <v>45078</v>
      </c>
      <c r="G4677" s="923">
        <v>16336.057334266454</v>
      </c>
      <c r="H4677" s="929">
        <v>8.3333333333333332E-3</v>
      </c>
      <c r="I4677" s="929">
        <v>8.3333333333333332E-3</v>
      </c>
      <c r="J4677" s="923">
        <v>16199.923523147567</v>
      </c>
      <c r="K4677" s="922">
        <v>1</v>
      </c>
      <c r="L4677" s="923">
        <v>16199.923523147567</v>
      </c>
      <c r="M4677" s="923">
        <f t="shared" si="72"/>
        <v>1633.6057334266454</v>
      </c>
    </row>
    <row r="4678" spans="2:13" ht="75">
      <c r="B4678" s="921" t="s">
        <v>988</v>
      </c>
      <c r="C4678" s="921" t="s">
        <v>985</v>
      </c>
      <c r="D4678" s="922" t="s">
        <v>986</v>
      </c>
      <c r="E4678" s="936">
        <v>1</v>
      </c>
      <c r="F4678" s="947">
        <v>44652</v>
      </c>
      <c r="G4678" s="923">
        <v>79.964876431669467</v>
      </c>
      <c r="H4678" s="929">
        <v>8.3333333333333332E-3</v>
      </c>
      <c r="I4678" s="929">
        <v>0.125</v>
      </c>
      <c r="J4678" s="923">
        <v>69.96926687771078</v>
      </c>
      <c r="K4678" s="922">
        <v>1</v>
      </c>
      <c r="L4678" s="923">
        <v>69.96926687771078</v>
      </c>
      <c r="M4678" s="923">
        <f t="shared" si="72"/>
        <v>7.9964876431669474</v>
      </c>
    </row>
    <row r="4679" spans="2:13" ht="75">
      <c r="B4679" s="921" t="s">
        <v>988</v>
      </c>
      <c r="C4679" s="921" t="s">
        <v>985</v>
      </c>
      <c r="D4679" s="922" t="s">
        <v>986</v>
      </c>
      <c r="E4679" s="936">
        <v>1</v>
      </c>
      <c r="F4679" s="947">
        <v>44652</v>
      </c>
      <c r="G4679" s="923">
        <v>79.964876431669467</v>
      </c>
      <c r="H4679" s="929">
        <v>8.3333333333333332E-3</v>
      </c>
      <c r="I4679" s="929">
        <v>0.125</v>
      </c>
      <c r="J4679" s="923">
        <v>69.96926687771078</v>
      </c>
      <c r="K4679" s="922">
        <v>1</v>
      </c>
      <c r="L4679" s="923">
        <v>69.96926687771078</v>
      </c>
      <c r="M4679" s="923">
        <f t="shared" si="72"/>
        <v>7.9964876431669474</v>
      </c>
    </row>
    <row r="4680" spans="2:13" ht="75">
      <c r="B4680" s="921" t="s">
        <v>988</v>
      </c>
      <c r="C4680" s="921" t="s">
        <v>985</v>
      </c>
      <c r="D4680" s="922" t="s">
        <v>986</v>
      </c>
      <c r="E4680" s="936">
        <v>1</v>
      </c>
      <c r="F4680" s="947">
        <v>44926</v>
      </c>
      <c r="G4680" s="923">
        <v>159.92975286333893</v>
      </c>
      <c r="H4680" s="929">
        <v>8.3333333333333332E-3</v>
      </c>
      <c r="I4680" s="929">
        <v>0.05</v>
      </c>
      <c r="J4680" s="923">
        <v>151.93326522017199</v>
      </c>
      <c r="K4680" s="922">
        <v>1</v>
      </c>
      <c r="L4680" s="923">
        <v>151.93326522017199</v>
      </c>
      <c r="M4680" s="923">
        <f t="shared" si="72"/>
        <v>15.992975286333895</v>
      </c>
    </row>
    <row r="4681" spans="2:13" ht="75">
      <c r="B4681" s="921" t="s">
        <v>984</v>
      </c>
      <c r="C4681" s="921" t="s">
        <v>985</v>
      </c>
      <c r="D4681" s="922" t="s">
        <v>986</v>
      </c>
      <c r="E4681" s="936">
        <v>1</v>
      </c>
      <c r="F4681" s="947">
        <v>44926</v>
      </c>
      <c r="G4681" s="923">
        <v>456.60349305277197</v>
      </c>
      <c r="H4681" s="929">
        <v>8.3333333333333332E-3</v>
      </c>
      <c r="I4681" s="929">
        <v>0.05</v>
      </c>
      <c r="J4681" s="923">
        <v>433.77331840013335</v>
      </c>
      <c r="K4681" s="922">
        <v>1</v>
      </c>
      <c r="L4681" s="923">
        <v>433.77331840013335</v>
      </c>
      <c r="M4681" s="923">
        <f t="shared" si="72"/>
        <v>45.660349305277201</v>
      </c>
    </row>
    <row r="4682" spans="2:13" ht="75">
      <c r="B4682" s="921" t="s">
        <v>984</v>
      </c>
      <c r="C4682" s="921" t="s">
        <v>985</v>
      </c>
      <c r="D4682" s="922" t="s">
        <v>986</v>
      </c>
      <c r="E4682" s="936">
        <v>1</v>
      </c>
      <c r="F4682" s="947">
        <v>44562</v>
      </c>
      <c r="G4682" s="923">
        <v>456.60349305277197</v>
      </c>
      <c r="H4682" s="929">
        <v>8.3333333333333332E-3</v>
      </c>
      <c r="I4682" s="929">
        <v>0.15</v>
      </c>
      <c r="J4682" s="923">
        <v>388.11296909485617</v>
      </c>
      <c r="K4682" s="922">
        <v>1</v>
      </c>
      <c r="L4682" s="923">
        <v>388.11296909485617</v>
      </c>
      <c r="M4682" s="923">
        <f t="shared" si="72"/>
        <v>45.660349305277201</v>
      </c>
    </row>
    <row r="4683" spans="2:13" ht="75">
      <c r="B4683" s="921" t="s">
        <v>988</v>
      </c>
      <c r="C4683" s="921" t="s">
        <v>985</v>
      </c>
      <c r="D4683" s="922" t="s">
        <v>986</v>
      </c>
      <c r="E4683" s="936">
        <v>1</v>
      </c>
      <c r="F4683" s="947">
        <v>44562</v>
      </c>
      <c r="G4683" s="923">
        <v>639.71901145335573</v>
      </c>
      <c r="H4683" s="929">
        <v>8.3333333333333332E-3</v>
      </c>
      <c r="I4683" s="929">
        <v>0.15</v>
      </c>
      <c r="J4683" s="923">
        <v>543.76115973535241</v>
      </c>
      <c r="K4683" s="922">
        <v>1</v>
      </c>
      <c r="L4683" s="923">
        <v>543.76115973535241</v>
      </c>
      <c r="M4683" s="923">
        <f t="shared" ref="M4683:M4746" si="73">IF(L4683=0,"",IF(I4683=100%,0,(H4683*12)*(G4683*E4683*K4683)))</f>
        <v>63.971901145335579</v>
      </c>
    </row>
    <row r="4684" spans="2:13" ht="75">
      <c r="B4684" s="921" t="s">
        <v>988</v>
      </c>
      <c r="C4684" s="921" t="s">
        <v>985</v>
      </c>
      <c r="D4684" s="922" t="s">
        <v>986</v>
      </c>
      <c r="E4684" s="936">
        <v>1</v>
      </c>
      <c r="F4684" s="947">
        <v>44439</v>
      </c>
      <c r="G4684" s="923">
        <v>639.71901145335573</v>
      </c>
      <c r="H4684" s="929">
        <v>8.3333333333333332E-3</v>
      </c>
      <c r="I4684" s="929">
        <v>0.18333333333333332</v>
      </c>
      <c r="J4684" s="923">
        <v>522.43719268690722</v>
      </c>
      <c r="K4684" s="922">
        <v>1</v>
      </c>
      <c r="L4684" s="923">
        <v>522.43719268690722</v>
      </c>
      <c r="M4684" s="923">
        <f t="shared" si="73"/>
        <v>63.971901145335579</v>
      </c>
    </row>
    <row r="4685" spans="2:13" ht="75">
      <c r="B4685" s="921" t="s">
        <v>988</v>
      </c>
      <c r="C4685" s="921" t="s">
        <v>985</v>
      </c>
      <c r="D4685" s="922" t="s">
        <v>986</v>
      </c>
      <c r="E4685" s="936">
        <v>1</v>
      </c>
      <c r="F4685" s="947">
        <v>44317</v>
      </c>
      <c r="G4685" s="923">
        <v>1119.5082700433725</v>
      </c>
      <c r="H4685" s="929">
        <v>8.3333333333333332E-3</v>
      </c>
      <c r="I4685" s="929">
        <v>0.21666666666666667</v>
      </c>
      <c r="J4685" s="923">
        <v>876.94814486730843</v>
      </c>
      <c r="K4685" s="922">
        <v>1</v>
      </c>
      <c r="L4685" s="923">
        <v>876.94814486730843</v>
      </c>
      <c r="M4685" s="923">
        <f t="shared" si="73"/>
        <v>111.95082700433726</v>
      </c>
    </row>
    <row r="4686" spans="2:13" ht="75">
      <c r="B4686" s="921" t="s">
        <v>988</v>
      </c>
      <c r="C4686" s="921" t="s">
        <v>985</v>
      </c>
      <c r="D4686" s="922" t="s">
        <v>986</v>
      </c>
      <c r="E4686" s="936">
        <v>1</v>
      </c>
      <c r="F4686" s="947">
        <v>44204</v>
      </c>
      <c r="G4686" s="923">
        <v>79.964876431669467</v>
      </c>
      <c r="H4686" s="929">
        <v>8.3333333333333332E-3</v>
      </c>
      <c r="I4686" s="929">
        <v>0.25</v>
      </c>
      <c r="J4686" s="923">
        <v>59.9736573237521</v>
      </c>
      <c r="K4686" s="922">
        <v>1</v>
      </c>
      <c r="L4686" s="923">
        <v>59.9736573237521</v>
      </c>
      <c r="M4686" s="923">
        <f t="shared" si="73"/>
        <v>7.9964876431669474</v>
      </c>
    </row>
    <row r="4687" spans="2:13" ht="75">
      <c r="B4687" s="921" t="s">
        <v>988</v>
      </c>
      <c r="C4687" s="921" t="s">
        <v>985</v>
      </c>
      <c r="D4687" s="922" t="s">
        <v>986</v>
      </c>
      <c r="E4687" s="936">
        <v>1</v>
      </c>
      <c r="F4687" s="947">
        <v>44652</v>
      </c>
      <c r="G4687" s="923">
        <v>79.964876431669467</v>
      </c>
      <c r="H4687" s="929">
        <v>8.3333333333333332E-3</v>
      </c>
      <c r="I4687" s="929">
        <v>0.125</v>
      </c>
      <c r="J4687" s="923">
        <v>69.96926687771078</v>
      </c>
      <c r="K4687" s="922">
        <v>1</v>
      </c>
      <c r="L4687" s="923">
        <v>69.96926687771078</v>
      </c>
      <c r="M4687" s="923">
        <f t="shared" si="73"/>
        <v>7.9964876431669474</v>
      </c>
    </row>
    <row r="4688" spans="2:13" ht="75">
      <c r="B4688" s="921" t="s">
        <v>988</v>
      </c>
      <c r="C4688" s="921" t="s">
        <v>985</v>
      </c>
      <c r="D4688" s="922" t="s">
        <v>986</v>
      </c>
      <c r="E4688" s="936">
        <v>1</v>
      </c>
      <c r="F4688" s="947">
        <v>44652</v>
      </c>
      <c r="G4688" s="923">
        <v>79.964876431669467</v>
      </c>
      <c r="H4688" s="929">
        <v>8.3333333333333332E-3</v>
      </c>
      <c r="I4688" s="929">
        <v>0.125</v>
      </c>
      <c r="J4688" s="923">
        <v>69.96926687771078</v>
      </c>
      <c r="K4688" s="922">
        <v>1</v>
      </c>
      <c r="L4688" s="923">
        <v>69.96926687771078</v>
      </c>
      <c r="M4688" s="923">
        <f t="shared" si="73"/>
        <v>7.9964876431669474</v>
      </c>
    </row>
    <row r="4689" spans="2:13" ht="75">
      <c r="B4689" s="921" t="s">
        <v>988</v>
      </c>
      <c r="C4689" s="921" t="s">
        <v>985</v>
      </c>
      <c r="D4689" s="922" t="s">
        <v>986</v>
      </c>
      <c r="E4689" s="936">
        <v>1</v>
      </c>
      <c r="F4689" s="947">
        <v>44926</v>
      </c>
      <c r="G4689" s="923">
        <v>79.964876431669467</v>
      </c>
      <c r="H4689" s="929">
        <v>8.3333333333333332E-3</v>
      </c>
      <c r="I4689" s="929">
        <v>0.05</v>
      </c>
      <c r="J4689" s="923">
        <v>75.966632610085995</v>
      </c>
      <c r="K4689" s="922">
        <v>1</v>
      </c>
      <c r="L4689" s="923">
        <v>75.966632610085995</v>
      </c>
      <c r="M4689" s="923">
        <f t="shared" si="73"/>
        <v>7.9964876431669474</v>
      </c>
    </row>
    <row r="4690" spans="2:13" ht="75">
      <c r="B4690" s="921" t="s">
        <v>988</v>
      </c>
      <c r="C4690" s="921" t="s">
        <v>985</v>
      </c>
      <c r="D4690" s="922" t="s">
        <v>986</v>
      </c>
      <c r="E4690" s="936">
        <v>1</v>
      </c>
      <c r="F4690" s="947">
        <v>44866</v>
      </c>
      <c r="G4690" s="923">
        <v>159.92975286333893</v>
      </c>
      <c r="H4690" s="929">
        <v>8.3333333333333332E-3</v>
      </c>
      <c r="I4690" s="929">
        <v>6.6666666666666666E-2</v>
      </c>
      <c r="J4690" s="923">
        <v>149.26776933911634</v>
      </c>
      <c r="K4690" s="922">
        <v>1</v>
      </c>
      <c r="L4690" s="923">
        <v>149.26776933911634</v>
      </c>
      <c r="M4690" s="923">
        <f t="shared" si="73"/>
        <v>15.992975286333895</v>
      </c>
    </row>
    <row r="4691" spans="2:13" ht="75">
      <c r="B4691" s="921" t="s">
        <v>988</v>
      </c>
      <c r="C4691" s="921" t="s">
        <v>985</v>
      </c>
      <c r="D4691" s="922" t="s">
        <v>986</v>
      </c>
      <c r="E4691" s="936">
        <v>1</v>
      </c>
      <c r="F4691" s="947">
        <v>44743</v>
      </c>
      <c r="G4691" s="923">
        <v>639.71901145335573</v>
      </c>
      <c r="H4691" s="929">
        <v>8.3333333333333332E-3</v>
      </c>
      <c r="I4691" s="929">
        <v>0.1</v>
      </c>
      <c r="J4691" s="923">
        <v>575.74711030802018</v>
      </c>
      <c r="K4691" s="922">
        <v>1</v>
      </c>
      <c r="L4691" s="923">
        <v>575.74711030802018</v>
      </c>
      <c r="M4691" s="923">
        <f t="shared" si="73"/>
        <v>63.971901145335579</v>
      </c>
    </row>
    <row r="4692" spans="2:13" ht="75">
      <c r="B4692" s="921" t="s">
        <v>988</v>
      </c>
      <c r="C4692" s="921" t="s">
        <v>985</v>
      </c>
      <c r="D4692" s="922" t="s">
        <v>986</v>
      </c>
      <c r="E4692" s="936">
        <v>1</v>
      </c>
      <c r="F4692" s="947">
        <v>44743</v>
      </c>
      <c r="G4692" s="923">
        <v>639.71901145335573</v>
      </c>
      <c r="H4692" s="929">
        <v>8.3333333333333332E-3</v>
      </c>
      <c r="I4692" s="929">
        <v>0.1</v>
      </c>
      <c r="J4692" s="923">
        <v>575.74711030802018</v>
      </c>
      <c r="K4692" s="922">
        <v>1</v>
      </c>
      <c r="L4692" s="923">
        <v>575.74711030802018</v>
      </c>
      <c r="M4692" s="923">
        <f t="shared" si="73"/>
        <v>63.971901145335579</v>
      </c>
    </row>
    <row r="4693" spans="2:13" ht="75">
      <c r="B4693" s="921" t="s">
        <v>987</v>
      </c>
      <c r="C4693" s="921" t="s">
        <v>985</v>
      </c>
      <c r="D4693" s="922" t="s">
        <v>986</v>
      </c>
      <c r="E4693" s="936">
        <v>1</v>
      </c>
      <c r="F4693" s="947">
        <v>45078</v>
      </c>
      <c r="G4693" s="923">
        <v>5940.3844851878011</v>
      </c>
      <c r="H4693" s="929">
        <v>8.3333333333333332E-3</v>
      </c>
      <c r="I4693" s="929">
        <v>8.3333333333333332E-3</v>
      </c>
      <c r="J4693" s="923">
        <v>5890.8812811445696</v>
      </c>
      <c r="K4693" s="922">
        <v>1</v>
      </c>
      <c r="L4693" s="923">
        <v>5890.8812811445696</v>
      </c>
      <c r="M4693" s="923">
        <f t="shared" si="73"/>
        <v>594.03844851878011</v>
      </c>
    </row>
    <row r="4694" spans="2:13" ht="75">
      <c r="B4694" s="921" t="s">
        <v>988</v>
      </c>
      <c r="C4694" s="921" t="s">
        <v>985</v>
      </c>
      <c r="D4694" s="922" t="s">
        <v>986</v>
      </c>
      <c r="E4694" s="936">
        <v>1</v>
      </c>
      <c r="F4694" s="947">
        <v>45078</v>
      </c>
      <c r="G4694" s="923">
        <v>79.964876431669467</v>
      </c>
      <c r="H4694" s="929">
        <v>8.3333333333333332E-3</v>
      </c>
      <c r="I4694" s="929">
        <v>8.3333333333333332E-3</v>
      </c>
      <c r="J4694" s="923">
        <v>79.298502461405548</v>
      </c>
      <c r="K4694" s="922">
        <v>1</v>
      </c>
      <c r="L4694" s="923">
        <v>79.298502461405548</v>
      </c>
      <c r="M4694" s="923">
        <f t="shared" si="73"/>
        <v>7.9964876431669474</v>
      </c>
    </row>
    <row r="4695" spans="2:13" ht="75">
      <c r="B4695" s="921" t="s">
        <v>988</v>
      </c>
      <c r="C4695" s="921" t="s">
        <v>985</v>
      </c>
      <c r="D4695" s="922" t="s">
        <v>986</v>
      </c>
      <c r="E4695" s="936">
        <v>1</v>
      </c>
      <c r="F4695" s="947">
        <v>45078</v>
      </c>
      <c r="G4695" s="923">
        <v>79.964876431669467</v>
      </c>
      <c r="H4695" s="929">
        <v>8.3333333333333332E-3</v>
      </c>
      <c r="I4695" s="929">
        <v>8.3333333333333332E-3</v>
      </c>
      <c r="J4695" s="923">
        <v>79.298502461405548</v>
      </c>
      <c r="K4695" s="922">
        <v>1</v>
      </c>
      <c r="L4695" s="923">
        <v>79.298502461405548</v>
      </c>
      <c r="M4695" s="923">
        <f t="shared" si="73"/>
        <v>7.9964876431669474</v>
      </c>
    </row>
    <row r="4696" spans="2:13" ht="75">
      <c r="B4696" s="921" t="s">
        <v>988</v>
      </c>
      <c r="C4696" s="921" t="s">
        <v>985</v>
      </c>
      <c r="D4696" s="922" t="s">
        <v>986</v>
      </c>
      <c r="E4696" s="936">
        <v>1</v>
      </c>
      <c r="F4696" s="947">
        <v>45078</v>
      </c>
      <c r="G4696" s="923">
        <v>1999.1219107917366</v>
      </c>
      <c r="H4696" s="929">
        <v>8.3333333333333332E-3</v>
      </c>
      <c r="I4696" s="929">
        <v>8.3333333333333332E-3</v>
      </c>
      <c r="J4696" s="923">
        <v>1982.4625615351388</v>
      </c>
      <c r="K4696" s="922">
        <v>1</v>
      </c>
      <c r="L4696" s="923">
        <v>1982.4625615351388</v>
      </c>
      <c r="M4696" s="923">
        <f t="shared" si="73"/>
        <v>199.91219107917368</v>
      </c>
    </row>
    <row r="4697" spans="2:13" ht="75">
      <c r="B4697" s="921" t="s">
        <v>987</v>
      </c>
      <c r="C4697" s="921" t="s">
        <v>985</v>
      </c>
      <c r="D4697" s="922" t="s">
        <v>986</v>
      </c>
      <c r="E4697" s="936">
        <v>1</v>
      </c>
      <c r="F4697" s="947">
        <v>44926</v>
      </c>
      <c r="G4697" s="923">
        <v>1485.0961212969503</v>
      </c>
      <c r="H4697" s="929">
        <v>8.3333333333333332E-3</v>
      </c>
      <c r="I4697" s="929">
        <v>0.05</v>
      </c>
      <c r="J4697" s="923">
        <v>1410.8413152321027</v>
      </c>
      <c r="K4697" s="922">
        <v>1</v>
      </c>
      <c r="L4697" s="923">
        <v>1410.8413152321027</v>
      </c>
      <c r="M4697" s="923">
        <f t="shared" si="73"/>
        <v>148.50961212969503</v>
      </c>
    </row>
    <row r="4698" spans="2:13" ht="75">
      <c r="B4698" s="921" t="s">
        <v>988</v>
      </c>
      <c r="C4698" s="921" t="s">
        <v>985</v>
      </c>
      <c r="D4698" s="922" t="s">
        <v>986</v>
      </c>
      <c r="E4698" s="936">
        <v>1</v>
      </c>
      <c r="F4698" s="947">
        <v>44926</v>
      </c>
      <c r="G4698" s="923">
        <v>159.92975286333893</v>
      </c>
      <c r="H4698" s="929">
        <v>8.3333333333333332E-3</v>
      </c>
      <c r="I4698" s="929">
        <v>0.05</v>
      </c>
      <c r="J4698" s="923">
        <v>151.93326522017199</v>
      </c>
      <c r="K4698" s="922">
        <v>1</v>
      </c>
      <c r="L4698" s="923">
        <v>151.93326522017199</v>
      </c>
      <c r="M4698" s="923">
        <f t="shared" si="73"/>
        <v>15.992975286333895</v>
      </c>
    </row>
    <row r="4699" spans="2:13" ht="75">
      <c r="B4699" s="921" t="s">
        <v>988</v>
      </c>
      <c r="C4699" s="921" t="s">
        <v>985</v>
      </c>
      <c r="D4699" s="922" t="s">
        <v>986</v>
      </c>
      <c r="E4699" s="936">
        <v>1</v>
      </c>
      <c r="F4699" s="947">
        <v>44866</v>
      </c>
      <c r="G4699" s="923">
        <v>639.71901145335573</v>
      </c>
      <c r="H4699" s="929">
        <v>8.3333333333333332E-3</v>
      </c>
      <c r="I4699" s="929">
        <v>6.6666666666666666E-2</v>
      </c>
      <c r="J4699" s="923">
        <v>597.07107735646537</v>
      </c>
      <c r="K4699" s="922">
        <v>1</v>
      </c>
      <c r="L4699" s="923">
        <v>597.07107735646537</v>
      </c>
      <c r="M4699" s="923">
        <f t="shared" si="73"/>
        <v>63.971901145335579</v>
      </c>
    </row>
    <row r="4700" spans="2:13" ht="75">
      <c r="B4700" s="921" t="s">
        <v>988</v>
      </c>
      <c r="C4700" s="921" t="s">
        <v>985</v>
      </c>
      <c r="D4700" s="922" t="s">
        <v>986</v>
      </c>
      <c r="E4700" s="936">
        <v>1</v>
      </c>
      <c r="F4700" s="947">
        <v>44743</v>
      </c>
      <c r="G4700" s="923">
        <v>319.85950572667787</v>
      </c>
      <c r="H4700" s="929">
        <v>8.3333333333333332E-3</v>
      </c>
      <c r="I4700" s="929">
        <v>0.1</v>
      </c>
      <c r="J4700" s="923">
        <v>287.87355515401009</v>
      </c>
      <c r="K4700" s="922">
        <v>1</v>
      </c>
      <c r="L4700" s="923">
        <v>287.87355515401009</v>
      </c>
      <c r="M4700" s="923">
        <f t="shared" si="73"/>
        <v>31.98595057266779</v>
      </c>
    </row>
    <row r="4701" spans="2:13" ht="75">
      <c r="B4701" s="921" t="s">
        <v>988</v>
      </c>
      <c r="C4701" s="921" t="s">
        <v>985</v>
      </c>
      <c r="D4701" s="922" t="s">
        <v>986</v>
      </c>
      <c r="E4701" s="936">
        <v>1</v>
      </c>
      <c r="F4701" s="947">
        <v>44743</v>
      </c>
      <c r="G4701" s="923">
        <v>79.964876431669467</v>
      </c>
      <c r="H4701" s="929">
        <v>8.3333333333333332E-3</v>
      </c>
      <c r="I4701" s="929">
        <v>0.1</v>
      </c>
      <c r="J4701" s="923">
        <v>71.968388788502523</v>
      </c>
      <c r="K4701" s="922">
        <v>1</v>
      </c>
      <c r="L4701" s="923">
        <v>71.968388788502523</v>
      </c>
      <c r="M4701" s="923">
        <f t="shared" si="73"/>
        <v>7.9964876431669474</v>
      </c>
    </row>
    <row r="4702" spans="2:13" ht="75">
      <c r="B4702" s="921" t="s">
        <v>988</v>
      </c>
      <c r="C4702" s="921" t="s">
        <v>985</v>
      </c>
      <c r="D4702" s="922" t="s">
        <v>986</v>
      </c>
      <c r="E4702" s="936">
        <v>1</v>
      </c>
      <c r="F4702" s="947">
        <v>44743</v>
      </c>
      <c r="G4702" s="923">
        <v>319.85950572667787</v>
      </c>
      <c r="H4702" s="929">
        <v>8.3333333333333332E-3</v>
      </c>
      <c r="I4702" s="929">
        <v>0.1</v>
      </c>
      <c r="J4702" s="923">
        <v>287.87355515401009</v>
      </c>
      <c r="K4702" s="922">
        <v>1</v>
      </c>
      <c r="L4702" s="923">
        <v>287.87355515401009</v>
      </c>
      <c r="M4702" s="923">
        <f t="shared" si="73"/>
        <v>31.98595057266779</v>
      </c>
    </row>
    <row r="4703" spans="2:13" ht="75">
      <c r="B4703" s="921" t="s">
        <v>988</v>
      </c>
      <c r="C4703" s="921" t="s">
        <v>985</v>
      </c>
      <c r="D4703" s="922" t="s">
        <v>986</v>
      </c>
      <c r="E4703" s="936">
        <v>1</v>
      </c>
      <c r="F4703" s="947">
        <v>44652</v>
      </c>
      <c r="G4703" s="923">
        <v>1439.3677757700505</v>
      </c>
      <c r="H4703" s="929">
        <v>8.3333333333333332E-3</v>
      </c>
      <c r="I4703" s="929">
        <v>0.125</v>
      </c>
      <c r="J4703" s="923">
        <v>1259.4468037987942</v>
      </c>
      <c r="K4703" s="922">
        <v>1</v>
      </c>
      <c r="L4703" s="923">
        <v>1259.4468037987942</v>
      </c>
      <c r="M4703" s="923">
        <f t="shared" si="73"/>
        <v>143.93677757700505</v>
      </c>
    </row>
    <row r="4704" spans="2:13" ht="75">
      <c r="B4704" s="921" t="s">
        <v>988</v>
      </c>
      <c r="C4704" s="921" t="s">
        <v>985</v>
      </c>
      <c r="D4704" s="922" t="s">
        <v>986</v>
      </c>
      <c r="E4704" s="936">
        <v>1</v>
      </c>
      <c r="F4704" s="947">
        <v>44652</v>
      </c>
      <c r="G4704" s="923">
        <v>479.7892585900168</v>
      </c>
      <c r="H4704" s="929">
        <v>8.3333333333333332E-3</v>
      </c>
      <c r="I4704" s="929">
        <v>0.125</v>
      </c>
      <c r="J4704" s="923">
        <v>419.81560126626471</v>
      </c>
      <c r="K4704" s="922">
        <v>1</v>
      </c>
      <c r="L4704" s="923">
        <v>419.81560126626471</v>
      </c>
      <c r="M4704" s="923">
        <f t="shared" si="73"/>
        <v>47.978925859001684</v>
      </c>
    </row>
    <row r="4705" spans="2:13" ht="75">
      <c r="B4705" s="921" t="s">
        <v>988</v>
      </c>
      <c r="C4705" s="921" t="s">
        <v>985</v>
      </c>
      <c r="D4705" s="922" t="s">
        <v>986</v>
      </c>
      <c r="E4705" s="936">
        <v>1</v>
      </c>
      <c r="F4705" s="947">
        <v>44439</v>
      </c>
      <c r="G4705" s="923">
        <v>79.964876431669467</v>
      </c>
      <c r="H4705" s="929">
        <v>8.3333333333333332E-3</v>
      </c>
      <c r="I4705" s="929">
        <v>0.18333333333333332</v>
      </c>
      <c r="J4705" s="923">
        <v>65.304649085863403</v>
      </c>
      <c r="K4705" s="922">
        <v>1</v>
      </c>
      <c r="L4705" s="923">
        <v>65.304649085863403</v>
      </c>
      <c r="M4705" s="923">
        <f t="shared" si="73"/>
        <v>7.9964876431669474</v>
      </c>
    </row>
    <row r="4706" spans="2:13" ht="75">
      <c r="B4706" s="921" t="s">
        <v>988</v>
      </c>
      <c r="C4706" s="921" t="s">
        <v>985</v>
      </c>
      <c r="D4706" s="922" t="s">
        <v>986</v>
      </c>
      <c r="E4706" s="936">
        <v>1</v>
      </c>
      <c r="F4706" s="947">
        <v>44439</v>
      </c>
      <c r="G4706" s="923">
        <v>79.964876431669467</v>
      </c>
      <c r="H4706" s="929">
        <v>8.3333333333333332E-3</v>
      </c>
      <c r="I4706" s="929">
        <v>0.18333333333333332</v>
      </c>
      <c r="J4706" s="923">
        <v>65.304649085863403</v>
      </c>
      <c r="K4706" s="922">
        <v>1</v>
      </c>
      <c r="L4706" s="923">
        <v>65.304649085863403</v>
      </c>
      <c r="M4706" s="923">
        <f t="shared" si="73"/>
        <v>7.9964876431669474</v>
      </c>
    </row>
    <row r="4707" spans="2:13" ht="75">
      <c r="B4707" s="921" t="s">
        <v>988</v>
      </c>
      <c r="C4707" s="921" t="s">
        <v>985</v>
      </c>
      <c r="D4707" s="922" t="s">
        <v>986</v>
      </c>
      <c r="E4707" s="936">
        <v>1</v>
      </c>
      <c r="F4707" s="947">
        <v>44439</v>
      </c>
      <c r="G4707" s="923">
        <v>79.964876431669467</v>
      </c>
      <c r="H4707" s="929">
        <v>8.3333333333333332E-3</v>
      </c>
      <c r="I4707" s="929">
        <v>0.18333333333333332</v>
      </c>
      <c r="J4707" s="923">
        <v>65.304649085863403</v>
      </c>
      <c r="K4707" s="922">
        <v>1</v>
      </c>
      <c r="L4707" s="923">
        <v>65.304649085863403</v>
      </c>
      <c r="M4707" s="923">
        <f t="shared" si="73"/>
        <v>7.9964876431669474</v>
      </c>
    </row>
    <row r="4708" spans="2:13" ht="75">
      <c r="B4708" s="921" t="s">
        <v>988</v>
      </c>
      <c r="C4708" s="921" t="s">
        <v>985</v>
      </c>
      <c r="D4708" s="922" t="s">
        <v>986</v>
      </c>
      <c r="E4708" s="936">
        <v>1</v>
      </c>
      <c r="F4708" s="947">
        <v>44439</v>
      </c>
      <c r="G4708" s="923">
        <v>79.964876431669467</v>
      </c>
      <c r="H4708" s="929">
        <v>8.3333333333333332E-3</v>
      </c>
      <c r="I4708" s="929">
        <v>0.18333333333333332</v>
      </c>
      <c r="J4708" s="923">
        <v>65.304649085863403</v>
      </c>
      <c r="K4708" s="922">
        <v>1</v>
      </c>
      <c r="L4708" s="923">
        <v>65.304649085863403</v>
      </c>
      <c r="M4708" s="923">
        <f t="shared" si="73"/>
        <v>7.9964876431669474</v>
      </c>
    </row>
    <row r="4709" spans="2:13" ht="75">
      <c r="B4709" s="921" t="s">
        <v>988</v>
      </c>
      <c r="C4709" s="921" t="s">
        <v>985</v>
      </c>
      <c r="D4709" s="922" t="s">
        <v>986</v>
      </c>
      <c r="E4709" s="936">
        <v>1</v>
      </c>
      <c r="F4709" s="947">
        <v>44439</v>
      </c>
      <c r="G4709" s="923">
        <v>159.92975286333893</v>
      </c>
      <c r="H4709" s="929">
        <v>8.3333333333333332E-3</v>
      </c>
      <c r="I4709" s="929">
        <v>0.18333333333333332</v>
      </c>
      <c r="J4709" s="923">
        <v>130.60929817172681</v>
      </c>
      <c r="K4709" s="922">
        <v>1</v>
      </c>
      <c r="L4709" s="923">
        <v>130.60929817172681</v>
      </c>
      <c r="M4709" s="923">
        <f t="shared" si="73"/>
        <v>15.992975286333895</v>
      </c>
    </row>
    <row r="4710" spans="2:13" ht="75">
      <c r="B4710" s="921" t="s">
        <v>988</v>
      </c>
      <c r="C4710" s="921" t="s">
        <v>985</v>
      </c>
      <c r="D4710" s="922" t="s">
        <v>986</v>
      </c>
      <c r="E4710" s="936">
        <v>1</v>
      </c>
      <c r="F4710" s="947">
        <v>44562</v>
      </c>
      <c r="G4710" s="923">
        <v>1519.3326522017198</v>
      </c>
      <c r="H4710" s="929">
        <v>8.3333333333333332E-3</v>
      </c>
      <c r="I4710" s="929">
        <v>0.15</v>
      </c>
      <c r="J4710" s="923">
        <v>1291.4327543714619</v>
      </c>
      <c r="K4710" s="922">
        <v>1</v>
      </c>
      <c r="L4710" s="923">
        <v>1291.4327543714619</v>
      </c>
      <c r="M4710" s="923">
        <f t="shared" si="73"/>
        <v>151.93326522017199</v>
      </c>
    </row>
    <row r="4711" spans="2:13" ht="75">
      <c r="B4711" s="921" t="s">
        <v>988</v>
      </c>
      <c r="C4711" s="921" t="s">
        <v>985</v>
      </c>
      <c r="D4711" s="922" t="s">
        <v>986</v>
      </c>
      <c r="E4711" s="936">
        <v>1</v>
      </c>
      <c r="F4711" s="947">
        <v>44317</v>
      </c>
      <c r="G4711" s="923">
        <v>479.7892585900168</v>
      </c>
      <c r="H4711" s="929">
        <v>8.3333333333333332E-3</v>
      </c>
      <c r="I4711" s="929">
        <v>0.21666666666666667</v>
      </c>
      <c r="J4711" s="923">
        <v>375.8349192288465</v>
      </c>
      <c r="K4711" s="922">
        <v>1</v>
      </c>
      <c r="L4711" s="923">
        <v>375.8349192288465</v>
      </c>
      <c r="M4711" s="923">
        <f t="shared" si="73"/>
        <v>47.978925859001684</v>
      </c>
    </row>
    <row r="4712" spans="2:13" ht="75">
      <c r="B4712" s="921" t="s">
        <v>988</v>
      </c>
      <c r="C4712" s="921" t="s">
        <v>985</v>
      </c>
      <c r="D4712" s="922" t="s">
        <v>986</v>
      </c>
      <c r="E4712" s="936">
        <v>1</v>
      </c>
      <c r="F4712" s="947">
        <v>44562</v>
      </c>
      <c r="G4712" s="923">
        <v>79.964876431669467</v>
      </c>
      <c r="H4712" s="929">
        <v>8.3333333333333332E-3</v>
      </c>
      <c r="I4712" s="929">
        <v>0.15</v>
      </c>
      <c r="J4712" s="923">
        <v>67.970144966919051</v>
      </c>
      <c r="K4712" s="922">
        <v>1</v>
      </c>
      <c r="L4712" s="923">
        <v>67.970144966919051</v>
      </c>
      <c r="M4712" s="923">
        <f t="shared" si="73"/>
        <v>7.9964876431669474</v>
      </c>
    </row>
    <row r="4713" spans="2:13" ht="75">
      <c r="B4713" s="921" t="s">
        <v>988</v>
      </c>
      <c r="C4713" s="921" t="s">
        <v>985</v>
      </c>
      <c r="D4713" s="922" t="s">
        <v>986</v>
      </c>
      <c r="E4713" s="936">
        <v>1</v>
      </c>
      <c r="F4713" s="947">
        <v>44562</v>
      </c>
      <c r="G4713" s="923">
        <v>1039.5433936117031</v>
      </c>
      <c r="H4713" s="929">
        <v>8.3333333333333332E-3</v>
      </c>
      <c r="I4713" s="929">
        <v>0.15</v>
      </c>
      <c r="J4713" s="923">
        <v>883.61188456994762</v>
      </c>
      <c r="K4713" s="922">
        <v>1</v>
      </c>
      <c r="L4713" s="923">
        <v>883.61188456994762</v>
      </c>
      <c r="M4713" s="923">
        <f t="shared" si="73"/>
        <v>103.95433936117031</v>
      </c>
    </row>
    <row r="4714" spans="2:13" ht="75">
      <c r="B4714" s="921" t="s">
        <v>988</v>
      </c>
      <c r="C4714" s="921" t="s">
        <v>985</v>
      </c>
      <c r="D4714" s="922" t="s">
        <v>986</v>
      </c>
      <c r="E4714" s="936">
        <v>1</v>
      </c>
      <c r="F4714" s="947">
        <v>44317</v>
      </c>
      <c r="G4714" s="923">
        <v>2478.9111693817536</v>
      </c>
      <c r="H4714" s="929">
        <v>8.3333333333333332E-3</v>
      </c>
      <c r="I4714" s="929">
        <v>0.21666666666666667</v>
      </c>
      <c r="J4714" s="923">
        <v>1941.8137493490403</v>
      </c>
      <c r="K4714" s="922">
        <v>1</v>
      </c>
      <c r="L4714" s="923">
        <v>1941.8137493490403</v>
      </c>
      <c r="M4714" s="923">
        <f t="shared" si="73"/>
        <v>247.89111693817537</v>
      </c>
    </row>
    <row r="4715" spans="2:13" ht="75">
      <c r="B4715" s="921" t="s">
        <v>988</v>
      </c>
      <c r="C4715" s="921" t="s">
        <v>985</v>
      </c>
      <c r="D4715" s="922" t="s">
        <v>986</v>
      </c>
      <c r="E4715" s="936">
        <v>1</v>
      </c>
      <c r="F4715" s="947">
        <v>44439</v>
      </c>
      <c r="G4715" s="923">
        <v>559.75413502168624</v>
      </c>
      <c r="H4715" s="929">
        <v>8.3333333333333332E-3</v>
      </c>
      <c r="I4715" s="929">
        <v>0.18333333333333332</v>
      </c>
      <c r="J4715" s="923">
        <v>457.13254360104378</v>
      </c>
      <c r="K4715" s="922">
        <v>1</v>
      </c>
      <c r="L4715" s="923">
        <v>457.13254360104378</v>
      </c>
      <c r="M4715" s="923">
        <f t="shared" si="73"/>
        <v>55.975413502168628</v>
      </c>
    </row>
    <row r="4716" spans="2:13" ht="75">
      <c r="B4716" s="921" t="s">
        <v>988</v>
      </c>
      <c r="C4716" s="921" t="s">
        <v>985</v>
      </c>
      <c r="D4716" s="922" t="s">
        <v>986</v>
      </c>
      <c r="E4716" s="936">
        <v>1</v>
      </c>
      <c r="F4716" s="947">
        <v>44439</v>
      </c>
      <c r="G4716" s="923">
        <v>1519.3326522017198</v>
      </c>
      <c r="H4716" s="929">
        <v>8.3333333333333332E-3</v>
      </c>
      <c r="I4716" s="929">
        <v>0.18333333333333332</v>
      </c>
      <c r="J4716" s="923">
        <v>1240.7883326314045</v>
      </c>
      <c r="K4716" s="922">
        <v>1</v>
      </c>
      <c r="L4716" s="923">
        <v>1240.7883326314045</v>
      </c>
      <c r="M4716" s="923">
        <f t="shared" si="73"/>
        <v>151.93326522017199</v>
      </c>
    </row>
    <row r="4717" spans="2:13" ht="75">
      <c r="B4717" s="921" t="s">
        <v>988</v>
      </c>
      <c r="C4717" s="921" t="s">
        <v>985</v>
      </c>
      <c r="D4717" s="922" t="s">
        <v>986</v>
      </c>
      <c r="E4717" s="936">
        <v>1</v>
      </c>
      <c r="F4717" s="947">
        <v>44439</v>
      </c>
      <c r="G4717" s="923">
        <v>239.8946292950084</v>
      </c>
      <c r="H4717" s="929">
        <v>8.3333333333333332E-3</v>
      </c>
      <c r="I4717" s="929">
        <v>0.18333333333333332</v>
      </c>
      <c r="J4717" s="923">
        <v>195.91394725759019</v>
      </c>
      <c r="K4717" s="922">
        <v>1</v>
      </c>
      <c r="L4717" s="923">
        <v>195.91394725759019</v>
      </c>
      <c r="M4717" s="923">
        <f t="shared" si="73"/>
        <v>23.989462929500842</v>
      </c>
    </row>
    <row r="4718" spans="2:13" ht="75">
      <c r="B4718" s="921" t="s">
        <v>988</v>
      </c>
      <c r="C4718" s="921" t="s">
        <v>985</v>
      </c>
      <c r="D4718" s="922" t="s">
        <v>986</v>
      </c>
      <c r="E4718" s="936">
        <v>1</v>
      </c>
      <c r="F4718" s="947">
        <v>44562</v>
      </c>
      <c r="G4718" s="923">
        <v>639.71901145335573</v>
      </c>
      <c r="H4718" s="929">
        <v>8.3333333333333332E-3</v>
      </c>
      <c r="I4718" s="929">
        <v>0.15</v>
      </c>
      <c r="J4718" s="923">
        <v>543.76115973535241</v>
      </c>
      <c r="K4718" s="922">
        <v>1</v>
      </c>
      <c r="L4718" s="923">
        <v>543.76115973535241</v>
      </c>
      <c r="M4718" s="923">
        <f t="shared" si="73"/>
        <v>63.971901145335579</v>
      </c>
    </row>
    <row r="4719" spans="2:13" ht="75">
      <c r="B4719" s="921" t="s">
        <v>988</v>
      </c>
      <c r="C4719" s="921" t="s">
        <v>985</v>
      </c>
      <c r="D4719" s="922" t="s">
        <v>986</v>
      </c>
      <c r="E4719" s="936">
        <v>1</v>
      </c>
      <c r="F4719" s="947">
        <v>44317</v>
      </c>
      <c r="G4719" s="923">
        <v>2638.8409222450923</v>
      </c>
      <c r="H4719" s="929">
        <v>8.3333333333333332E-3</v>
      </c>
      <c r="I4719" s="929">
        <v>0.21666666666666667</v>
      </c>
      <c r="J4719" s="923">
        <v>2067.0920557586555</v>
      </c>
      <c r="K4719" s="922">
        <v>1</v>
      </c>
      <c r="L4719" s="923">
        <v>2067.0920557586555</v>
      </c>
      <c r="M4719" s="923">
        <f t="shared" si="73"/>
        <v>263.88409222450923</v>
      </c>
    </row>
    <row r="4720" spans="2:13" ht="75">
      <c r="B4720" s="921" t="s">
        <v>988</v>
      </c>
      <c r="C4720" s="921" t="s">
        <v>985</v>
      </c>
      <c r="D4720" s="922" t="s">
        <v>986</v>
      </c>
      <c r="E4720" s="936">
        <v>1</v>
      </c>
      <c r="F4720" s="947">
        <v>45078</v>
      </c>
      <c r="G4720" s="923">
        <v>479.7892585900168</v>
      </c>
      <c r="H4720" s="929">
        <v>8.3333333333333332E-3</v>
      </c>
      <c r="I4720" s="929">
        <v>8.3333333333333332E-3</v>
      </c>
      <c r="J4720" s="923">
        <v>475.79101476843334</v>
      </c>
      <c r="K4720" s="922">
        <v>1</v>
      </c>
      <c r="L4720" s="923">
        <v>475.79101476843334</v>
      </c>
      <c r="M4720" s="923">
        <f t="shared" si="73"/>
        <v>47.978925859001684</v>
      </c>
    </row>
    <row r="4721" spans="2:13" ht="75">
      <c r="B4721" s="921" t="s">
        <v>988</v>
      </c>
      <c r="C4721" s="921" t="s">
        <v>985</v>
      </c>
      <c r="D4721" s="922" t="s">
        <v>986</v>
      </c>
      <c r="E4721" s="936">
        <v>1</v>
      </c>
      <c r="F4721" s="947">
        <v>44562</v>
      </c>
      <c r="G4721" s="923">
        <v>319.85950572667787</v>
      </c>
      <c r="H4721" s="929">
        <v>8.3333333333333332E-3</v>
      </c>
      <c r="I4721" s="929">
        <v>0.15</v>
      </c>
      <c r="J4721" s="923">
        <v>271.8805798676762</v>
      </c>
      <c r="K4721" s="922">
        <v>1</v>
      </c>
      <c r="L4721" s="923">
        <v>271.8805798676762</v>
      </c>
      <c r="M4721" s="923">
        <f t="shared" si="73"/>
        <v>31.98595057266779</v>
      </c>
    </row>
    <row r="4722" spans="2:13" ht="75">
      <c r="B4722" s="921" t="s">
        <v>988</v>
      </c>
      <c r="C4722" s="921" t="s">
        <v>985</v>
      </c>
      <c r="D4722" s="922" t="s">
        <v>986</v>
      </c>
      <c r="E4722" s="936">
        <v>1</v>
      </c>
      <c r="F4722" s="947">
        <v>44439</v>
      </c>
      <c r="G4722" s="923">
        <v>399.82438215834736</v>
      </c>
      <c r="H4722" s="929">
        <v>8.3333333333333332E-3</v>
      </c>
      <c r="I4722" s="929">
        <v>0.18333333333333332</v>
      </c>
      <c r="J4722" s="923">
        <v>326.523245429317</v>
      </c>
      <c r="K4722" s="922">
        <v>1</v>
      </c>
      <c r="L4722" s="923">
        <v>326.523245429317</v>
      </c>
      <c r="M4722" s="923">
        <f t="shared" si="73"/>
        <v>39.98243821583474</v>
      </c>
    </row>
    <row r="4723" spans="2:13" ht="75">
      <c r="B4723" s="921" t="s">
        <v>988</v>
      </c>
      <c r="C4723" s="921" t="s">
        <v>985</v>
      </c>
      <c r="D4723" s="922" t="s">
        <v>986</v>
      </c>
      <c r="E4723" s="936">
        <v>1</v>
      </c>
      <c r="F4723" s="947">
        <v>44317</v>
      </c>
      <c r="G4723" s="923">
        <v>559.75413502168624</v>
      </c>
      <c r="H4723" s="929">
        <v>8.3333333333333332E-3</v>
      </c>
      <c r="I4723" s="929">
        <v>0.21666666666666667</v>
      </c>
      <c r="J4723" s="923">
        <v>438.47407243365421</v>
      </c>
      <c r="K4723" s="922">
        <v>1</v>
      </c>
      <c r="L4723" s="923">
        <v>438.47407243365421</v>
      </c>
      <c r="M4723" s="923">
        <f t="shared" si="73"/>
        <v>55.975413502168628</v>
      </c>
    </row>
    <row r="4724" spans="2:13" ht="75">
      <c r="B4724" s="921" t="s">
        <v>988</v>
      </c>
      <c r="C4724" s="921" t="s">
        <v>985</v>
      </c>
      <c r="D4724" s="922" t="s">
        <v>986</v>
      </c>
      <c r="E4724" s="936">
        <v>1</v>
      </c>
      <c r="F4724" s="947">
        <v>44317</v>
      </c>
      <c r="G4724" s="923">
        <v>79.964876431669467</v>
      </c>
      <c r="H4724" s="929">
        <v>8.3333333333333332E-3</v>
      </c>
      <c r="I4724" s="929">
        <v>0.21666666666666667</v>
      </c>
      <c r="J4724" s="923">
        <v>62.639153204807748</v>
      </c>
      <c r="K4724" s="922">
        <v>1</v>
      </c>
      <c r="L4724" s="923">
        <v>62.639153204807748</v>
      </c>
      <c r="M4724" s="923">
        <f t="shared" si="73"/>
        <v>7.9964876431669474</v>
      </c>
    </row>
    <row r="4725" spans="2:13" ht="75">
      <c r="B4725" s="921" t="s">
        <v>984</v>
      </c>
      <c r="C4725" s="921" t="s">
        <v>985</v>
      </c>
      <c r="D4725" s="922" t="s">
        <v>986</v>
      </c>
      <c r="E4725" s="936">
        <v>1</v>
      </c>
      <c r="F4725" s="947">
        <v>44866</v>
      </c>
      <c r="G4725" s="923">
        <v>456.60349305277197</v>
      </c>
      <c r="H4725" s="929">
        <v>8.3333333333333332E-3</v>
      </c>
      <c r="I4725" s="929">
        <v>6.6666666666666666E-2</v>
      </c>
      <c r="J4725" s="923">
        <v>426.16326018258718</v>
      </c>
      <c r="K4725" s="922">
        <v>1</v>
      </c>
      <c r="L4725" s="923">
        <v>426.16326018258718</v>
      </c>
      <c r="M4725" s="923">
        <f t="shared" si="73"/>
        <v>45.660349305277201</v>
      </c>
    </row>
    <row r="4726" spans="2:13" ht="75">
      <c r="B4726" s="921" t="s">
        <v>984</v>
      </c>
      <c r="C4726" s="921" t="s">
        <v>985</v>
      </c>
      <c r="D4726" s="922" t="s">
        <v>986</v>
      </c>
      <c r="E4726" s="936">
        <v>1</v>
      </c>
      <c r="F4726" s="947">
        <v>44866</v>
      </c>
      <c r="G4726" s="923">
        <v>913.20698610554393</v>
      </c>
      <c r="H4726" s="929">
        <v>8.3333333333333332E-3</v>
      </c>
      <c r="I4726" s="929">
        <v>6.6666666666666666E-2</v>
      </c>
      <c r="J4726" s="923">
        <v>852.32652036517436</v>
      </c>
      <c r="K4726" s="922">
        <v>1</v>
      </c>
      <c r="L4726" s="923">
        <v>852.32652036517436</v>
      </c>
      <c r="M4726" s="923">
        <f t="shared" si="73"/>
        <v>91.320698610554402</v>
      </c>
    </row>
    <row r="4727" spans="2:13" ht="75">
      <c r="B4727" s="921" t="s">
        <v>984</v>
      </c>
      <c r="C4727" s="921" t="s">
        <v>985</v>
      </c>
      <c r="D4727" s="922" t="s">
        <v>986</v>
      </c>
      <c r="E4727" s="936">
        <v>1</v>
      </c>
      <c r="F4727" s="947">
        <v>44866</v>
      </c>
      <c r="G4727" s="923">
        <v>456.60349305277197</v>
      </c>
      <c r="H4727" s="929">
        <v>8.3333333333333332E-3</v>
      </c>
      <c r="I4727" s="929">
        <v>6.6666666666666666E-2</v>
      </c>
      <c r="J4727" s="923">
        <v>426.16326018258718</v>
      </c>
      <c r="K4727" s="922">
        <v>1</v>
      </c>
      <c r="L4727" s="923">
        <v>426.16326018258718</v>
      </c>
      <c r="M4727" s="923">
        <f t="shared" si="73"/>
        <v>45.660349305277201</v>
      </c>
    </row>
    <row r="4728" spans="2:13" ht="75">
      <c r="B4728" s="921" t="s">
        <v>990</v>
      </c>
      <c r="C4728" s="921" t="s">
        <v>985</v>
      </c>
      <c r="D4728" s="922" t="s">
        <v>986</v>
      </c>
      <c r="E4728" s="936">
        <v>1</v>
      </c>
      <c r="F4728" s="947">
        <v>44866</v>
      </c>
      <c r="G4728" s="923">
        <v>4180.4727034651842</v>
      </c>
      <c r="H4728" s="929">
        <v>8.3333333333333332E-3</v>
      </c>
      <c r="I4728" s="929">
        <v>6.6666666666666666E-2</v>
      </c>
      <c r="J4728" s="923">
        <v>3901.7745232341717</v>
      </c>
      <c r="K4728" s="922">
        <v>1</v>
      </c>
      <c r="L4728" s="923">
        <v>3901.7745232341717</v>
      </c>
      <c r="M4728" s="923">
        <f t="shared" si="73"/>
        <v>418.04727034651842</v>
      </c>
    </row>
    <row r="4729" spans="2:13" ht="75">
      <c r="B4729" s="921" t="s">
        <v>988</v>
      </c>
      <c r="C4729" s="921" t="s">
        <v>985</v>
      </c>
      <c r="D4729" s="922" t="s">
        <v>986</v>
      </c>
      <c r="E4729" s="936">
        <v>1</v>
      </c>
      <c r="F4729" s="947">
        <v>44866</v>
      </c>
      <c r="G4729" s="923">
        <v>79.964876431669467</v>
      </c>
      <c r="H4729" s="929">
        <v>8.3333333333333332E-3</v>
      </c>
      <c r="I4729" s="929">
        <v>6.6666666666666666E-2</v>
      </c>
      <c r="J4729" s="923">
        <v>74.633884669558171</v>
      </c>
      <c r="K4729" s="922">
        <v>1</v>
      </c>
      <c r="L4729" s="923">
        <v>74.633884669558171</v>
      </c>
      <c r="M4729" s="923">
        <f t="shared" si="73"/>
        <v>7.9964876431669474</v>
      </c>
    </row>
    <row r="4730" spans="2:13" ht="75">
      <c r="B4730" s="921" t="s">
        <v>988</v>
      </c>
      <c r="C4730" s="921" t="s">
        <v>985</v>
      </c>
      <c r="D4730" s="922" t="s">
        <v>986</v>
      </c>
      <c r="E4730" s="936">
        <v>1</v>
      </c>
      <c r="F4730" s="947">
        <v>44866</v>
      </c>
      <c r="G4730" s="923">
        <v>79.964876431669467</v>
      </c>
      <c r="H4730" s="929">
        <v>8.3333333333333332E-3</v>
      </c>
      <c r="I4730" s="929">
        <v>6.6666666666666666E-2</v>
      </c>
      <c r="J4730" s="923">
        <v>74.633884669558171</v>
      </c>
      <c r="K4730" s="922">
        <v>1</v>
      </c>
      <c r="L4730" s="923">
        <v>74.633884669558171</v>
      </c>
      <c r="M4730" s="923">
        <f t="shared" si="73"/>
        <v>7.9964876431669474</v>
      </c>
    </row>
    <row r="4731" spans="2:13" ht="75">
      <c r="B4731" s="921" t="s">
        <v>988</v>
      </c>
      <c r="C4731" s="921" t="s">
        <v>985</v>
      </c>
      <c r="D4731" s="922" t="s">
        <v>986</v>
      </c>
      <c r="E4731" s="936">
        <v>1</v>
      </c>
      <c r="F4731" s="947">
        <v>44866</v>
      </c>
      <c r="G4731" s="923">
        <v>79.964876431669467</v>
      </c>
      <c r="H4731" s="929">
        <v>8.3333333333333332E-3</v>
      </c>
      <c r="I4731" s="929">
        <v>6.6666666666666666E-2</v>
      </c>
      <c r="J4731" s="923">
        <v>74.633884669558171</v>
      </c>
      <c r="K4731" s="922">
        <v>1</v>
      </c>
      <c r="L4731" s="923">
        <v>74.633884669558171</v>
      </c>
      <c r="M4731" s="923">
        <f t="shared" si="73"/>
        <v>7.9964876431669474</v>
      </c>
    </row>
    <row r="4732" spans="2:13" ht="75">
      <c r="B4732" s="921" t="s">
        <v>988</v>
      </c>
      <c r="C4732" s="921" t="s">
        <v>985</v>
      </c>
      <c r="D4732" s="922" t="s">
        <v>986</v>
      </c>
      <c r="E4732" s="936">
        <v>1</v>
      </c>
      <c r="F4732" s="947">
        <v>44743</v>
      </c>
      <c r="G4732" s="923">
        <v>159.92975286333893</v>
      </c>
      <c r="H4732" s="929">
        <v>8.3333333333333332E-3</v>
      </c>
      <c r="I4732" s="929">
        <v>0.1</v>
      </c>
      <c r="J4732" s="923">
        <v>143.93677757700505</v>
      </c>
      <c r="K4732" s="922">
        <v>1</v>
      </c>
      <c r="L4732" s="923">
        <v>143.93677757700505</v>
      </c>
      <c r="M4732" s="923">
        <f t="shared" si="73"/>
        <v>15.992975286333895</v>
      </c>
    </row>
    <row r="4733" spans="2:13" ht="75">
      <c r="B4733" s="921" t="s">
        <v>988</v>
      </c>
      <c r="C4733" s="921" t="s">
        <v>985</v>
      </c>
      <c r="D4733" s="922" t="s">
        <v>986</v>
      </c>
      <c r="E4733" s="936">
        <v>1</v>
      </c>
      <c r="F4733" s="947">
        <v>44743</v>
      </c>
      <c r="G4733" s="923">
        <v>559.75413502168624</v>
      </c>
      <c r="H4733" s="929">
        <v>8.3333333333333332E-3</v>
      </c>
      <c r="I4733" s="929">
        <v>0.1</v>
      </c>
      <c r="J4733" s="923">
        <v>503.7787215195176</v>
      </c>
      <c r="K4733" s="922">
        <v>1</v>
      </c>
      <c r="L4733" s="923">
        <v>503.7787215195176</v>
      </c>
      <c r="M4733" s="923">
        <f t="shared" si="73"/>
        <v>55.975413502168628</v>
      </c>
    </row>
    <row r="4734" spans="2:13" ht="75">
      <c r="B4734" s="921" t="s">
        <v>988</v>
      </c>
      <c r="C4734" s="921" t="s">
        <v>985</v>
      </c>
      <c r="D4734" s="922" t="s">
        <v>986</v>
      </c>
      <c r="E4734" s="936">
        <v>1</v>
      </c>
      <c r="F4734" s="947">
        <v>44743</v>
      </c>
      <c r="G4734" s="923">
        <v>639.71901145335573</v>
      </c>
      <c r="H4734" s="929">
        <v>8.3333333333333332E-3</v>
      </c>
      <c r="I4734" s="929">
        <v>0.1</v>
      </c>
      <c r="J4734" s="923">
        <v>575.74711030802018</v>
      </c>
      <c r="K4734" s="922">
        <v>1</v>
      </c>
      <c r="L4734" s="923">
        <v>575.74711030802018</v>
      </c>
      <c r="M4734" s="923">
        <f t="shared" si="73"/>
        <v>63.971901145335579</v>
      </c>
    </row>
    <row r="4735" spans="2:13" ht="75">
      <c r="B4735" s="921" t="s">
        <v>988</v>
      </c>
      <c r="C4735" s="921" t="s">
        <v>985</v>
      </c>
      <c r="D4735" s="922" t="s">
        <v>986</v>
      </c>
      <c r="E4735" s="936">
        <v>1</v>
      </c>
      <c r="F4735" s="947">
        <v>44652</v>
      </c>
      <c r="G4735" s="923">
        <v>1439.3677757700505</v>
      </c>
      <c r="H4735" s="929">
        <v>8.3333333333333332E-3</v>
      </c>
      <c r="I4735" s="929">
        <v>0.125</v>
      </c>
      <c r="J4735" s="923">
        <v>1259.4468037987942</v>
      </c>
      <c r="K4735" s="922">
        <v>1</v>
      </c>
      <c r="L4735" s="923">
        <v>1259.4468037987942</v>
      </c>
      <c r="M4735" s="923">
        <f t="shared" si="73"/>
        <v>143.93677757700505</v>
      </c>
    </row>
    <row r="4736" spans="2:13" ht="75">
      <c r="B4736" s="921" t="s">
        <v>988</v>
      </c>
      <c r="C4736" s="921" t="s">
        <v>985</v>
      </c>
      <c r="D4736" s="922" t="s">
        <v>986</v>
      </c>
      <c r="E4736" s="936">
        <v>1</v>
      </c>
      <c r="F4736" s="947">
        <v>44926</v>
      </c>
      <c r="G4736" s="923">
        <v>479.7892585900168</v>
      </c>
      <c r="H4736" s="929">
        <v>8.3333333333333332E-3</v>
      </c>
      <c r="I4736" s="929">
        <v>0.05</v>
      </c>
      <c r="J4736" s="923">
        <v>455.79979566051594</v>
      </c>
      <c r="K4736" s="922">
        <v>1</v>
      </c>
      <c r="L4736" s="923">
        <v>455.79979566051594</v>
      </c>
      <c r="M4736" s="923">
        <f t="shared" si="73"/>
        <v>47.978925859001684</v>
      </c>
    </row>
    <row r="4737" spans="2:13" ht="75">
      <c r="B4737" s="921" t="s">
        <v>984</v>
      </c>
      <c r="C4737" s="921" t="s">
        <v>985</v>
      </c>
      <c r="D4737" s="922" t="s">
        <v>986</v>
      </c>
      <c r="E4737" s="936">
        <v>1</v>
      </c>
      <c r="F4737" s="947">
        <v>44562</v>
      </c>
      <c r="G4737" s="923">
        <v>913.20698610554393</v>
      </c>
      <c r="H4737" s="929">
        <v>8.3333333333333332E-3</v>
      </c>
      <c r="I4737" s="929">
        <v>0.15</v>
      </c>
      <c r="J4737" s="923">
        <v>776.22593818971234</v>
      </c>
      <c r="K4737" s="922">
        <v>1</v>
      </c>
      <c r="L4737" s="923">
        <v>776.22593818971234</v>
      </c>
      <c r="M4737" s="923">
        <f t="shared" si="73"/>
        <v>91.320698610554402</v>
      </c>
    </row>
    <row r="4738" spans="2:13" ht="75">
      <c r="B4738" s="921" t="s">
        <v>988</v>
      </c>
      <c r="C4738" s="921" t="s">
        <v>985</v>
      </c>
      <c r="D4738" s="922" t="s">
        <v>986</v>
      </c>
      <c r="E4738" s="936">
        <v>1</v>
      </c>
      <c r="F4738" s="947">
        <v>44562</v>
      </c>
      <c r="G4738" s="923">
        <v>1279.4380229067115</v>
      </c>
      <c r="H4738" s="929">
        <v>8.3333333333333332E-3</v>
      </c>
      <c r="I4738" s="929">
        <v>0.15</v>
      </c>
      <c r="J4738" s="923">
        <v>1087.5223194707048</v>
      </c>
      <c r="K4738" s="922">
        <v>1</v>
      </c>
      <c r="L4738" s="923">
        <v>1087.5223194707048</v>
      </c>
      <c r="M4738" s="923">
        <f t="shared" si="73"/>
        <v>127.94380229067116</v>
      </c>
    </row>
    <row r="4739" spans="2:13" ht="75">
      <c r="B4739" s="921" t="s">
        <v>988</v>
      </c>
      <c r="C4739" s="921" t="s">
        <v>985</v>
      </c>
      <c r="D4739" s="922" t="s">
        <v>986</v>
      </c>
      <c r="E4739" s="936">
        <v>1</v>
      </c>
      <c r="F4739" s="947">
        <v>44317</v>
      </c>
      <c r="G4739" s="923">
        <v>1439.3677757700505</v>
      </c>
      <c r="H4739" s="929">
        <v>8.3333333333333332E-3</v>
      </c>
      <c r="I4739" s="929">
        <v>0.21666666666666667</v>
      </c>
      <c r="J4739" s="923">
        <v>1127.5047576865395</v>
      </c>
      <c r="K4739" s="922">
        <v>1</v>
      </c>
      <c r="L4739" s="923">
        <v>1127.5047576865395</v>
      </c>
      <c r="M4739" s="923">
        <f t="shared" si="73"/>
        <v>143.93677757700505</v>
      </c>
    </row>
    <row r="4740" spans="2:13" ht="75">
      <c r="B4740" s="921" t="s">
        <v>988</v>
      </c>
      <c r="C4740" s="921" t="s">
        <v>985</v>
      </c>
      <c r="D4740" s="922" t="s">
        <v>986</v>
      </c>
      <c r="E4740" s="936">
        <v>1</v>
      </c>
      <c r="F4740" s="947">
        <v>44439</v>
      </c>
      <c r="G4740" s="923">
        <v>2398.9462929500842</v>
      </c>
      <c r="H4740" s="929">
        <v>8.3333333333333332E-3</v>
      </c>
      <c r="I4740" s="929">
        <v>0.18333333333333332</v>
      </c>
      <c r="J4740" s="923">
        <v>1959.1394725759021</v>
      </c>
      <c r="K4740" s="922">
        <v>1</v>
      </c>
      <c r="L4740" s="923">
        <v>1959.1394725759021</v>
      </c>
      <c r="M4740" s="923">
        <f t="shared" si="73"/>
        <v>239.89462929500843</v>
      </c>
    </row>
    <row r="4741" spans="2:13" ht="75">
      <c r="B4741" s="921" t="s">
        <v>988</v>
      </c>
      <c r="C4741" s="921" t="s">
        <v>985</v>
      </c>
      <c r="D4741" s="922" t="s">
        <v>986</v>
      </c>
      <c r="E4741" s="936">
        <v>1</v>
      </c>
      <c r="F4741" s="947">
        <v>44228</v>
      </c>
      <c r="G4741" s="923">
        <v>559.75413502168624</v>
      </c>
      <c r="H4741" s="929">
        <v>8.3333333333333332E-3</v>
      </c>
      <c r="I4741" s="929">
        <v>0.24166666666666667</v>
      </c>
      <c r="J4741" s="923">
        <v>424.48021905811208</v>
      </c>
      <c r="K4741" s="922">
        <v>1</v>
      </c>
      <c r="L4741" s="923">
        <v>424.48021905811208</v>
      </c>
      <c r="M4741" s="923">
        <f t="shared" si="73"/>
        <v>55.975413502168628</v>
      </c>
    </row>
    <row r="4742" spans="2:13" ht="75">
      <c r="B4742" s="921" t="s">
        <v>984</v>
      </c>
      <c r="C4742" s="921" t="s">
        <v>985</v>
      </c>
      <c r="D4742" s="922" t="s">
        <v>986</v>
      </c>
      <c r="E4742" s="936">
        <v>1</v>
      </c>
      <c r="F4742" s="947">
        <v>44439</v>
      </c>
      <c r="G4742" s="923">
        <v>456.60349305277197</v>
      </c>
      <c r="H4742" s="929">
        <v>8.3333333333333332E-3</v>
      </c>
      <c r="I4742" s="929">
        <v>0.18333333333333332</v>
      </c>
      <c r="J4742" s="923">
        <v>372.89285265976378</v>
      </c>
      <c r="K4742" s="922">
        <v>1</v>
      </c>
      <c r="L4742" s="923">
        <v>372.89285265976378</v>
      </c>
      <c r="M4742" s="923">
        <f t="shared" si="73"/>
        <v>45.660349305277201</v>
      </c>
    </row>
    <row r="4743" spans="2:13" ht="75">
      <c r="B4743" s="921" t="s">
        <v>988</v>
      </c>
      <c r="C4743" s="921" t="s">
        <v>985</v>
      </c>
      <c r="D4743" s="922" t="s">
        <v>986</v>
      </c>
      <c r="E4743" s="936">
        <v>1</v>
      </c>
      <c r="F4743" s="947">
        <v>44439</v>
      </c>
      <c r="G4743" s="923">
        <v>79.964876431669467</v>
      </c>
      <c r="H4743" s="929">
        <v>8.3333333333333332E-3</v>
      </c>
      <c r="I4743" s="929">
        <v>0.18333333333333332</v>
      </c>
      <c r="J4743" s="923">
        <v>65.304649085863403</v>
      </c>
      <c r="K4743" s="922">
        <v>1</v>
      </c>
      <c r="L4743" s="923">
        <v>65.304649085863403</v>
      </c>
      <c r="M4743" s="923">
        <f t="shared" si="73"/>
        <v>7.9964876431669474</v>
      </c>
    </row>
    <row r="4744" spans="2:13" ht="75">
      <c r="B4744" s="921" t="s">
        <v>988</v>
      </c>
      <c r="C4744" s="921" t="s">
        <v>985</v>
      </c>
      <c r="D4744" s="922" t="s">
        <v>986</v>
      </c>
      <c r="E4744" s="936">
        <v>1</v>
      </c>
      <c r="F4744" s="947">
        <v>44562</v>
      </c>
      <c r="G4744" s="923">
        <v>79.964876431669467</v>
      </c>
      <c r="H4744" s="929">
        <v>8.3333333333333332E-3</v>
      </c>
      <c r="I4744" s="929">
        <v>0.15</v>
      </c>
      <c r="J4744" s="923">
        <v>67.970144966919051</v>
      </c>
      <c r="K4744" s="922">
        <v>1</v>
      </c>
      <c r="L4744" s="923">
        <v>67.970144966919051</v>
      </c>
      <c r="M4744" s="923">
        <f t="shared" si="73"/>
        <v>7.9964876431669474</v>
      </c>
    </row>
    <row r="4745" spans="2:13" ht="75">
      <c r="B4745" s="921" t="s">
        <v>988</v>
      </c>
      <c r="C4745" s="921" t="s">
        <v>985</v>
      </c>
      <c r="D4745" s="922" t="s">
        <v>986</v>
      </c>
      <c r="E4745" s="936">
        <v>1</v>
      </c>
      <c r="F4745" s="947">
        <v>44562</v>
      </c>
      <c r="G4745" s="923">
        <v>79.964876431669467</v>
      </c>
      <c r="H4745" s="929">
        <v>8.3333333333333332E-3</v>
      </c>
      <c r="I4745" s="929">
        <v>0.15</v>
      </c>
      <c r="J4745" s="923">
        <v>67.970144966919051</v>
      </c>
      <c r="K4745" s="922">
        <v>1</v>
      </c>
      <c r="L4745" s="923">
        <v>67.970144966919051</v>
      </c>
      <c r="M4745" s="923">
        <f t="shared" si="73"/>
        <v>7.9964876431669474</v>
      </c>
    </row>
    <row r="4746" spans="2:13" ht="75">
      <c r="B4746" s="921" t="s">
        <v>988</v>
      </c>
      <c r="C4746" s="921" t="s">
        <v>985</v>
      </c>
      <c r="D4746" s="922" t="s">
        <v>986</v>
      </c>
      <c r="E4746" s="936">
        <v>1</v>
      </c>
      <c r="F4746" s="947">
        <v>44562</v>
      </c>
      <c r="G4746" s="923">
        <v>159.92975286333893</v>
      </c>
      <c r="H4746" s="929">
        <v>8.3333333333333332E-3</v>
      </c>
      <c r="I4746" s="929">
        <v>0.15</v>
      </c>
      <c r="J4746" s="923">
        <v>135.9402899338381</v>
      </c>
      <c r="K4746" s="922">
        <v>1</v>
      </c>
      <c r="L4746" s="923">
        <v>135.9402899338381</v>
      </c>
      <c r="M4746" s="923">
        <f t="shared" si="73"/>
        <v>15.992975286333895</v>
      </c>
    </row>
    <row r="4747" spans="2:13" ht="75">
      <c r="B4747" s="921" t="s">
        <v>988</v>
      </c>
      <c r="C4747" s="921" t="s">
        <v>985</v>
      </c>
      <c r="D4747" s="922" t="s">
        <v>986</v>
      </c>
      <c r="E4747" s="936">
        <v>1</v>
      </c>
      <c r="F4747" s="947">
        <v>44317</v>
      </c>
      <c r="G4747" s="923">
        <v>239.8946292950084</v>
      </c>
      <c r="H4747" s="929">
        <v>8.3333333333333332E-3</v>
      </c>
      <c r="I4747" s="929">
        <v>0.21666666666666667</v>
      </c>
      <c r="J4747" s="923">
        <v>187.91745961442325</v>
      </c>
      <c r="K4747" s="922">
        <v>1</v>
      </c>
      <c r="L4747" s="923">
        <v>187.91745961442325</v>
      </c>
      <c r="M4747" s="923">
        <f t="shared" ref="M4747:M4810" si="74">IF(L4747=0,"",IF(I4747=100%,0,(H4747*12)*(G4747*E4747*K4747)))</f>
        <v>23.989462929500842</v>
      </c>
    </row>
    <row r="4748" spans="2:13" ht="75">
      <c r="B4748" s="921" t="s">
        <v>984</v>
      </c>
      <c r="C4748" s="921" t="s">
        <v>985</v>
      </c>
      <c r="D4748" s="922" t="s">
        <v>986</v>
      </c>
      <c r="E4748" s="936">
        <v>1</v>
      </c>
      <c r="F4748" s="947">
        <v>44926</v>
      </c>
      <c r="G4748" s="923">
        <v>456.60349305277197</v>
      </c>
      <c r="H4748" s="929">
        <v>8.3333333333333332E-3</v>
      </c>
      <c r="I4748" s="929">
        <v>0.05</v>
      </c>
      <c r="J4748" s="923">
        <v>433.77331840013335</v>
      </c>
      <c r="K4748" s="922">
        <v>1</v>
      </c>
      <c r="L4748" s="923">
        <v>433.77331840013335</v>
      </c>
      <c r="M4748" s="923">
        <f t="shared" si="74"/>
        <v>45.660349305277201</v>
      </c>
    </row>
    <row r="4749" spans="2:13" ht="75">
      <c r="B4749" s="921" t="s">
        <v>984</v>
      </c>
      <c r="C4749" s="921" t="s">
        <v>985</v>
      </c>
      <c r="D4749" s="922" t="s">
        <v>986</v>
      </c>
      <c r="E4749" s="936">
        <v>1</v>
      </c>
      <c r="F4749" s="947">
        <v>44926</v>
      </c>
      <c r="G4749" s="923">
        <v>456.60349305277197</v>
      </c>
      <c r="H4749" s="929">
        <v>8.3333333333333332E-3</v>
      </c>
      <c r="I4749" s="929">
        <v>0.05</v>
      </c>
      <c r="J4749" s="923">
        <v>433.77331840013335</v>
      </c>
      <c r="K4749" s="922">
        <v>1</v>
      </c>
      <c r="L4749" s="923">
        <v>433.77331840013335</v>
      </c>
      <c r="M4749" s="923">
        <f t="shared" si="74"/>
        <v>45.660349305277201</v>
      </c>
    </row>
    <row r="4750" spans="2:13" ht="75">
      <c r="B4750" s="921" t="s">
        <v>984</v>
      </c>
      <c r="C4750" s="921" t="s">
        <v>985</v>
      </c>
      <c r="D4750" s="922" t="s">
        <v>986</v>
      </c>
      <c r="E4750" s="936">
        <v>1</v>
      </c>
      <c r="F4750" s="947">
        <v>44926</v>
      </c>
      <c r="G4750" s="923">
        <v>1369.810479158316</v>
      </c>
      <c r="H4750" s="929">
        <v>8.3333333333333332E-3</v>
      </c>
      <c r="I4750" s="929">
        <v>0.05</v>
      </c>
      <c r="J4750" s="923">
        <v>1301.3199552004003</v>
      </c>
      <c r="K4750" s="922">
        <v>1</v>
      </c>
      <c r="L4750" s="923">
        <v>1301.3199552004003</v>
      </c>
      <c r="M4750" s="923">
        <f t="shared" si="74"/>
        <v>136.9810479158316</v>
      </c>
    </row>
    <row r="4751" spans="2:13" ht="75">
      <c r="B4751" s="921" t="s">
        <v>984</v>
      </c>
      <c r="C4751" s="921" t="s">
        <v>985</v>
      </c>
      <c r="D4751" s="922" t="s">
        <v>986</v>
      </c>
      <c r="E4751" s="936">
        <v>1</v>
      </c>
      <c r="F4751" s="947">
        <v>44652</v>
      </c>
      <c r="G4751" s="923">
        <v>3196.2244513694036</v>
      </c>
      <c r="H4751" s="929">
        <v>8.3333333333333332E-3</v>
      </c>
      <c r="I4751" s="929">
        <v>0.125</v>
      </c>
      <c r="J4751" s="923">
        <v>2796.6963949482283</v>
      </c>
      <c r="K4751" s="922">
        <v>1</v>
      </c>
      <c r="L4751" s="923">
        <v>2796.6963949482283</v>
      </c>
      <c r="M4751" s="923">
        <f t="shared" si="74"/>
        <v>319.62244513694037</v>
      </c>
    </row>
    <row r="4752" spans="2:13" ht="75">
      <c r="B4752" s="921" t="s">
        <v>984</v>
      </c>
      <c r="C4752" s="921" t="s">
        <v>985</v>
      </c>
      <c r="D4752" s="922" t="s">
        <v>986</v>
      </c>
      <c r="E4752" s="936">
        <v>1</v>
      </c>
      <c r="F4752" s="947">
        <v>44743</v>
      </c>
      <c r="G4752" s="923">
        <v>4566.0349305277196</v>
      </c>
      <c r="H4752" s="929">
        <v>8.3333333333333332E-3</v>
      </c>
      <c r="I4752" s="929">
        <v>0.1</v>
      </c>
      <c r="J4752" s="923">
        <v>4109.4314374749474</v>
      </c>
      <c r="K4752" s="922">
        <v>1</v>
      </c>
      <c r="L4752" s="923">
        <v>4109.4314374749474</v>
      </c>
      <c r="M4752" s="923">
        <f t="shared" si="74"/>
        <v>456.60349305277197</v>
      </c>
    </row>
    <row r="4753" spans="2:13" ht="75">
      <c r="B4753" s="921" t="s">
        <v>984</v>
      </c>
      <c r="C4753" s="921" t="s">
        <v>985</v>
      </c>
      <c r="D4753" s="922" t="s">
        <v>986</v>
      </c>
      <c r="E4753" s="936">
        <v>1</v>
      </c>
      <c r="F4753" s="947">
        <v>44652</v>
      </c>
      <c r="G4753" s="923">
        <v>456.60349305277197</v>
      </c>
      <c r="H4753" s="929">
        <v>8.3333333333333332E-3</v>
      </c>
      <c r="I4753" s="929">
        <v>0.125</v>
      </c>
      <c r="J4753" s="923">
        <v>399.52805642117545</v>
      </c>
      <c r="K4753" s="922">
        <v>1</v>
      </c>
      <c r="L4753" s="923">
        <v>399.52805642117545</v>
      </c>
      <c r="M4753" s="923">
        <f t="shared" si="74"/>
        <v>45.660349305277201</v>
      </c>
    </row>
    <row r="4754" spans="2:13" ht="75">
      <c r="B4754" s="921" t="s">
        <v>990</v>
      </c>
      <c r="C4754" s="921" t="s">
        <v>985</v>
      </c>
      <c r="D4754" s="922" t="s">
        <v>986</v>
      </c>
      <c r="E4754" s="936">
        <v>1</v>
      </c>
      <c r="F4754" s="947">
        <v>44652</v>
      </c>
      <c r="G4754" s="923">
        <v>4180.4727034651842</v>
      </c>
      <c r="H4754" s="929">
        <v>8.3333333333333332E-3</v>
      </c>
      <c r="I4754" s="929">
        <v>0.125</v>
      </c>
      <c r="J4754" s="923">
        <v>3657.9136155320361</v>
      </c>
      <c r="K4754" s="922">
        <v>1</v>
      </c>
      <c r="L4754" s="923">
        <v>3657.9136155320361</v>
      </c>
      <c r="M4754" s="923">
        <f t="shared" si="74"/>
        <v>418.04727034651842</v>
      </c>
    </row>
    <row r="4755" spans="2:13" ht="75">
      <c r="B4755" s="921" t="s">
        <v>988</v>
      </c>
      <c r="C4755" s="921" t="s">
        <v>985</v>
      </c>
      <c r="D4755" s="922" t="s">
        <v>986</v>
      </c>
      <c r="E4755" s="936">
        <v>1</v>
      </c>
      <c r="F4755" s="947">
        <v>44652</v>
      </c>
      <c r="G4755" s="923">
        <v>319.85950572667787</v>
      </c>
      <c r="H4755" s="929">
        <v>8.3333333333333332E-3</v>
      </c>
      <c r="I4755" s="929">
        <v>0.125</v>
      </c>
      <c r="J4755" s="923">
        <v>279.87706751084312</v>
      </c>
      <c r="K4755" s="922">
        <v>1</v>
      </c>
      <c r="L4755" s="923">
        <v>279.87706751084312</v>
      </c>
      <c r="M4755" s="923">
        <f t="shared" si="74"/>
        <v>31.98595057266779</v>
      </c>
    </row>
    <row r="4756" spans="2:13" ht="75">
      <c r="B4756" s="921" t="s">
        <v>988</v>
      </c>
      <c r="C4756" s="921" t="s">
        <v>985</v>
      </c>
      <c r="D4756" s="922" t="s">
        <v>986</v>
      </c>
      <c r="E4756" s="936">
        <v>1</v>
      </c>
      <c r="F4756" s="947">
        <v>44652</v>
      </c>
      <c r="G4756" s="923">
        <v>79.964876431669467</v>
      </c>
      <c r="H4756" s="929">
        <v>8.3333333333333332E-3</v>
      </c>
      <c r="I4756" s="929">
        <v>0.125</v>
      </c>
      <c r="J4756" s="923">
        <v>69.96926687771078</v>
      </c>
      <c r="K4756" s="922">
        <v>1</v>
      </c>
      <c r="L4756" s="923">
        <v>69.96926687771078</v>
      </c>
      <c r="M4756" s="923">
        <f t="shared" si="74"/>
        <v>7.9964876431669474</v>
      </c>
    </row>
    <row r="4757" spans="2:13" ht="75">
      <c r="B4757" s="921" t="s">
        <v>988</v>
      </c>
      <c r="C4757" s="921" t="s">
        <v>985</v>
      </c>
      <c r="D4757" s="922" t="s">
        <v>986</v>
      </c>
      <c r="E4757" s="936">
        <v>1</v>
      </c>
      <c r="F4757" s="947">
        <v>44743</v>
      </c>
      <c r="G4757" s="923">
        <v>319.85950572667787</v>
      </c>
      <c r="H4757" s="929">
        <v>8.3333333333333332E-3</v>
      </c>
      <c r="I4757" s="929">
        <v>0.1</v>
      </c>
      <c r="J4757" s="923">
        <v>287.87355515401009</v>
      </c>
      <c r="K4757" s="922">
        <v>1</v>
      </c>
      <c r="L4757" s="923">
        <v>287.87355515401009</v>
      </c>
      <c r="M4757" s="923">
        <f t="shared" si="74"/>
        <v>31.98595057266779</v>
      </c>
    </row>
    <row r="4758" spans="2:13" ht="75">
      <c r="B4758" s="921" t="s">
        <v>988</v>
      </c>
      <c r="C4758" s="921" t="s">
        <v>985</v>
      </c>
      <c r="D4758" s="922" t="s">
        <v>986</v>
      </c>
      <c r="E4758" s="936">
        <v>1</v>
      </c>
      <c r="F4758" s="947">
        <v>44866</v>
      </c>
      <c r="G4758" s="923">
        <v>159.92975286333893</v>
      </c>
      <c r="H4758" s="929">
        <v>8.3333333333333332E-3</v>
      </c>
      <c r="I4758" s="929">
        <v>6.6666666666666666E-2</v>
      </c>
      <c r="J4758" s="923">
        <v>149.26776933911634</v>
      </c>
      <c r="K4758" s="922">
        <v>1</v>
      </c>
      <c r="L4758" s="923">
        <v>149.26776933911634</v>
      </c>
      <c r="M4758" s="923">
        <f t="shared" si="74"/>
        <v>15.992975286333895</v>
      </c>
    </row>
    <row r="4759" spans="2:13" ht="75">
      <c r="B4759" s="921" t="s">
        <v>988</v>
      </c>
      <c r="C4759" s="921" t="s">
        <v>985</v>
      </c>
      <c r="D4759" s="922" t="s">
        <v>986</v>
      </c>
      <c r="E4759" s="936">
        <v>1</v>
      </c>
      <c r="F4759" s="947">
        <v>44866</v>
      </c>
      <c r="G4759" s="923">
        <v>79.964876431669467</v>
      </c>
      <c r="H4759" s="929">
        <v>8.3333333333333332E-3</v>
      </c>
      <c r="I4759" s="929">
        <v>6.6666666666666666E-2</v>
      </c>
      <c r="J4759" s="923">
        <v>74.633884669558171</v>
      </c>
      <c r="K4759" s="922">
        <v>1</v>
      </c>
      <c r="L4759" s="923">
        <v>74.633884669558171</v>
      </c>
      <c r="M4759" s="923">
        <f t="shared" si="74"/>
        <v>7.9964876431669474</v>
      </c>
    </row>
    <row r="4760" spans="2:13" ht="75">
      <c r="B4760" s="921" t="s">
        <v>988</v>
      </c>
      <c r="C4760" s="921" t="s">
        <v>985</v>
      </c>
      <c r="D4760" s="922" t="s">
        <v>986</v>
      </c>
      <c r="E4760" s="936">
        <v>1</v>
      </c>
      <c r="F4760" s="947">
        <v>44866</v>
      </c>
      <c r="G4760" s="923">
        <v>79.964876431669467</v>
      </c>
      <c r="H4760" s="929">
        <v>8.3333333333333332E-3</v>
      </c>
      <c r="I4760" s="929">
        <v>6.6666666666666666E-2</v>
      </c>
      <c r="J4760" s="923">
        <v>74.633884669558171</v>
      </c>
      <c r="K4760" s="922">
        <v>1</v>
      </c>
      <c r="L4760" s="923">
        <v>74.633884669558171</v>
      </c>
      <c r="M4760" s="923">
        <f t="shared" si="74"/>
        <v>7.9964876431669474</v>
      </c>
    </row>
    <row r="4761" spans="2:13" ht="75">
      <c r="B4761" s="921" t="s">
        <v>987</v>
      </c>
      <c r="C4761" s="921" t="s">
        <v>985</v>
      </c>
      <c r="D4761" s="922" t="s">
        <v>986</v>
      </c>
      <c r="E4761" s="936">
        <v>1</v>
      </c>
      <c r="F4761" s="947">
        <v>45078</v>
      </c>
      <c r="G4761" s="923">
        <v>4455.2883638908506</v>
      </c>
      <c r="H4761" s="929">
        <v>8.3333333333333332E-3</v>
      </c>
      <c r="I4761" s="929">
        <v>8.3333333333333332E-3</v>
      </c>
      <c r="J4761" s="923">
        <v>4418.1609608584267</v>
      </c>
      <c r="K4761" s="922">
        <v>1</v>
      </c>
      <c r="L4761" s="923">
        <v>4418.1609608584267</v>
      </c>
      <c r="M4761" s="923">
        <f t="shared" si="74"/>
        <v>445.52883638908509</v>
      </c>
    </row>
    <row r="4762" spans="2:13" ht="75">
      <c r="B4762" s="921" t="s">
        <v>988</v>
      </c>
      <c r="C4762" s="921" t="s">
        <v>985</v>
      </c>
      <c r="D4762" s="922" t="s">
        <v>986</v>
      </c>
      <c r="E4762" s="936">
        <v>1</v>
      </c>
      <c r="F4762" s="947">
        <v>45078</v>
      </c>
      <c r="G4762" s="923">
        <v>159.92975286333893</v>
      </c>
      <c r="H4762" s="929">
        <v>8.3333333333333332E-3</v>
      </c>
      <c r="I4762" s="929">
        <v>8.3333333333333332E-3</v>
      </c>
      <c r="J4762" s="923">
        <v>158.5970049228111</v>
      </c>
      <c r="K4762" s="922">
        <v>1</v>
      </c>
      <c r="L4762" s="923">
        <v>158.5970049228111</v>
      </c>
      <c r="M4762" s="923">
        <f t="shared" si="74"/>
        <v>15.992975286333895</v>
      </c>
    </row>
    <row r="4763" spans="2:13" ht="75">
      <c r="B4763" s="921" t="s">
        <v>988</v>
      </c>
      <c r="C4763" s="921" t="s">
        <v>985</v>
      </c>
      <c r="D4763" s="922" t="s">
        <v>986</v>
      </c>
      <c r="E4763" s="936">
        <v>1</v>
      </c>
      <c r="F4763" s="947">
        <v>45078</v>
      </c>
      <c r="G4763" s="923">
        <v>79.964876431669467</v>
      </c>
      <c r="H4763" s="929">
        <v>8.3333333333333332E-3</v>
      </c>
      <c r="I4763" s="929">
        <v>8.3333333333333332E-3</v>
      </c>
      <c r="J4763" s="923">
        <v>79.298502461405548</v>
      </c>
      <c r="K4763" s="922">
        <v>1</v>
      </c>
      <c r="L4763" s="923">
        <v>79.298502461405548</v>
      </c>
      <c r="M4763" s="923">
        <f t="shared" si="74"/>
        <v>7.9964876431669474</v>
      </c>
    </row>
    <row r="4764" spans="2:13" ht="75">
      <c r="B4764" s="921" t="s">
        <v>988</v>
      </c>
      <c r="C4764" s="921" t="s">
        <v>985</v>
      </c>
      <c r="D4764" s="922" t="s">
        <v>986</v>
      </c>
      <c r="E4764" s="936">
        <v>1</v>
      </c>
      <c r="F4764" s="947">
        <v>45078</v>
      </c>
      <c r="G4764" s="923">
        <v>79.964876431669467</v>
      </c>
      <c r="H4764" s="929">
        <v>8.3333333333333332E-3</v>
      </c>
      <c r="I4764" s="929">
        <v>8.3333333333333332E-3</v>
      </c>
      <c r="J4764" s="923">
        <v>79.298502461405548</v>
      </c>
      <c r="K4764" s="922">
        <v>1</v>
      </c>
      <c r="L4764" s="923">
        <v>79.298502461405548</v>
      </c>
      <c r="M4764" s="923">
        <f t="shared" si="74"/>
        <v>7.9964876431669474</v>
      </c>
    </row>
    <row r="4765" spans="2:13" ht="75">
      <c r="B4765" s="921" t="s">
        <v>988</v>
      </c>
      <c r="C4765" s="921" t="s">
        <v>985</v>
      </c>
      <c r="D4765" s="922" t="s">
        <v>986</v>
      </c>
      <c r="E4765" s="936">
        <v>1</v>
      </c>
      <c r="F4765" s="947">
        <v>45078</v>
      </c>
      <c r="G4765" s="923">
        <v>2079.0867872234062</v>
      </c>
      <c r="H4765" s="929">
        <v>8.3333333333333332E-3</v>
      </c>
      <c r="I4765" s="929">
        <v>8.3333333333333332E-3</v>
      </c>
      <c r="J4765" s="923">
        <v>2061.7610639965446</v>
      </c>
      <c r="K4765" s="922">
        <v>1</v>
      </c>
      <c r="L4765" s="923">
        <v>2061.7610639965446</v>
      </c>
      <c r="M4765" s="923">
        <f t="shared" si="74"/>
        <v>207.90867872234062</v>
      </c>
    </row>
    <row r="4766" spans="2:13" ht="75">
      <c r="B4766" s="921" t="s">
        <v>988</v>
      </c>
      <c r="C4766" s="921" t="s">
        <v>985</v>
      </c>
      <c r="D4766" s="922" t="s">
        <v>986</v>
      </c>
      <c r="E4766" s="936">
        <v>1</v>
      </c>
      <c r="F4766" s="947">
        <v>44866</v>
      </c>
      <c r="G4766" s="923">
        <v>159.92975286333893</v>
      </c>
      <c r="H4766" s="929">
        <v>8.3333333333333332E-3</v>
      </c>
      <c r="I4766" s="929">
        <v>6.6666666666666666E-2</v>
      </c>
      <c r="J4766" s="923">
        <v>149.26776933911634</v>
      </c>
      <c r="K4766" s="922">
        <v>1</v>
      </c>
      <c r="L4766" s="923">
        <v>149.26776933911634</v>
      </c>
      <c r="M4766" s="923">
        <f t="shared" si="74"/>
        <v>15.992975286333895</v>
      </c>
    </row>
    <row r="4767" spans="2:13" ht="75">
      <c r="B4767" s="921" t="s">
        <v>988</v>
      </c>
      <c r="C4767" s="921" t="s">
        <v>985</v>
      </c>
      <c r="D4767" s="922" t="s">
        <v>986</v>
      </c>
      <c r="E4767" s="936">
        <v>1</v>
      </c>
      <c r="F4767" s="947">
        <v>44652</v>
      </c>
      <c r="G4767" s="923">
        <v>79.964876431669467</v>
      </c>
      <c r="H4767" s="929">
        <v>8.3333333333333332E-3</v>
      </c>
      <c r="I4767" s="929">
        <v>0.125</v>
      </c>
      <c r="J4767" s="923">
        <v>69.96926687771078</v>
      </c>
      <c r="K4767" s="922">
        <v>1</v>
      </c>
      <c r="L4767" s="923">
        <v>69.96926687771078</v>
      </c>
      <c r="M4767" s="923">
        <f t="shared" si="74"/>
        <v>7.9964876431669474</v>
      </c>
    </row>
    <row r="4768" spans="2:13" ht="75">
      <c r="B4768" s="921" t="s">
        <v>988</v>
      </c>
      <c r="C4768" s="921" t="s">
        <v>985</v>
      </c>
      <c r="D4768" s="922" t="s">
        <v>986</v>
      </c>
      <c r="E4768" s="936">
        <v>1</v>
      </c>
      <c r="F4768" s="947">
        <v>44652</v>
      </c>
      <c r="G4768" s="923">
        <v>159.92975286333893</v>
      </c>
      <c r="H4768" s="929">
        <v>8.3333333333333332E-3</v>
      </c>
      <c r="I4768" s="929">
        <v>0.125</v>
      </c>
      <c r="J4768" s="923">
        <v>139.93853375542156</v>
      </c>
      <c r="K4768" s="922">
        <v>1</v>
      </c>
      <c r="L4768" s="923">
        <v>139.93853375542156</v>
      </c>
      <c r="M4768" s="923">
        <f t="shared" si="74"/>
        <v>15.992975286333895</v>
      </c>
    </row>
    <row r="4769" spans="2:13" ht="75">
      <c r="B4769" s="921" t="s">
        <v>988</v>
      </c>
      <c r="C4769" s="921" t="s">
        <v>985</v>
      </c>
      <c r="D4769" s="922" t="s">
        <v>986</v>
      </c>
      <c r="E4769" s="936">
        <v>1</v>
      </c>
      <c r="F4769" s="947">
        <v>44317</v>
      </c>
      <c r="G4769" s="923">
        <v>799.64876431669472</v>
      </c>
      <c r="H4769" s="929">
        <v>8.3333333333333332E-3</v>
      </c>
      <c r="I4769" s="929">
        <v>0.21666666666666667</v>
      </c>
      <c r="J4769" s="923">
        <v>626.39153204807758</v>
      </c>
      <c r="K4769" s="922">
        <v>1</v>
      </c>
      <c r="L4769" s="923">
        <v>626.39153204807758</v>
      </c>
      <c r="M4769" s="923">
        <f t="shared" si="74"/>
        <v>79.964876431669481</v>
      </c>
    </row>
    <row r="4770" spans="2:13" ht="75">
      <c r="B4770" s="921" t="s">
        <v>988</v>
      </c>
      <c r="C4770" s="921" t="s">
        <v>985</v>
      </c>
      <c r="D4770" s="922" t="s">
        <v>986</v>
      </c>
      <c r="E4770" s="936">
        <v>1</v>
      </c>
      <c r="F4770" s="947">
        <v>44317</v>
      </c>
      <c r="G4770" s="923">
        <v>479.7892585900168</v>
      </c>
      <c r="H4770" s="929">
        <v>8.3333333333333332E-3</v>
      </c>
      <c r="I4770" s="929">
        <v>0.21666666666666667</v>
      </c>
      <c r="J4770" s="923">
        <v>375.8349192288465</v>
      </c>
      <c r="K4770" s="922">
        <v>1</v>
      </c>
      <c r="L4770" s="923">
        <v>375.8349192288465</v>
      </c>
      <c r="M4770" s="923">
        <f t="shared" si="74"/>
        <v>47.978925859001684</v>
      </c>
    </row>
    <row r="4771" spans="2:13" ht="75">
      <c r="B4771" s="921" t="s">
        <v>988</v>
      </c>
      <c r="C4771" s="921" t="s">
        <v>985</v>
      </c>
      <c r="D4771" s="922" t="s">
        <v>986</v>
      </c>
      <c r="E4771" s="936">
        <v>1</v>
      </c>
      <c r="F4771" s="947">
        <v>44562</v>
      </c>
      <c r="G4771" s="923">
        <v>1199.4731464750421</v>
      </c>
      <c r="H4771" s="929">
        <v>8.3333333333333332E-3</v>
      </c>
      <c r="I4771" s="929">
        <v>0.15</v>
      </c>
      <c r="J4771" s="923">
        <v>1019.5521745037857</v>
      </c>
      <c r="K4771" s="922">
        <v>1</v>
      </c>
      <c r="L4771" s="923">
        <v>1019.5521745037857</v>
      </c>
      <c r="M4771" s="923">
        <f t="shared" si="74"/>
        <v>119.94731464750421</v>
      </c>
    </row>
    <row r="4772" spans="2:13" ht="75">
      <c r="B4772" s="921" t="s">
        <v>988</v>
      </c>
      <c r="C4772" s="921" t="s">
        <v>985</v>
      </c>
      <c r="D4772" s="922" t="s">
        <v>986</v>
      </c>
      <c r="E4772" s="936">
        <v>1</v>
      </c>
      <c r="F4772" s="947">
        <v>44439</v>
      </c>
      <c r="G4772" s="923">
        <v>1199.4731464750421</v>
      </c>
      <c r="H4772" s="929">
        <v>8.3333333333333332E-3</v>
      </c>
      <c r="I4772" s="929">
        <v>0.18333333333333332</v>
      </c>
      <c r="J4772" s="923">
        <v>979.56973628795106</v>
      </c>
      <c r="K4772" s="922">
        <v>1</v>
      </c>
      <c r="L4772" s="923">
        <v>979.56973628795106</v>
      </c>
      <c r="M4772" s="923">
        <f t="shared" si="74"/>
        <v>119.94731464750421</v>
      </c>
    </row>
    <row r="4773" spans="2:13" ht="75">
      <c r="B4773" s="921" t="s">
        <v>989</v>
      </c>
      <c r="C4773" s="921" t="s">
        <v>985</v>
      </c>
      <c r="D4773" s="922" t="s">
        <v>986</v>
      </c>
      <c r="E4773" s="936">
        <v>1</v>
      </c>
      <c r="F4773" s="947">
        <v>44317</v>
      </c>
      <c r="G4773" s="923">
        <v>2559.1030101491242</v>
      </c>
      <c r="H4773" s="929">
        <v>8.3333333333333332E-3</v>
      </c>
      <c r="I4773" s="929">
        <v>0.21666666666666667</v>
      </c>
      <c r="J4773" s="923">
        <v>2004.6306912834807</v>
      </c>
      <c r="K4773" s="922">
        <v>1</v>
      </c>
      <c r="L4773" s="923">
        <v>2004.6306912834807</v>
      </c>
      <c r="M4773" s="923">
        <f t="shared" si="74"/>
        <v>255.91030101491242</v>
      </c>
    </row>
    <row r="4774" spans="2:13" ht="75">
      <c r="B4774" s="921" t="s">
        <v>988</v>
      </c>
      <c r="C4774" s="921" t="s">
        <v>985</v>
      </c>
      <c r="D4774" s="922" t="s">
        <v>986</v>
      </c>
      <c r="E4774" s="936">
        <v>1</v>
      </c>
      <c r="F4774" s="947">
        <v>44317</v>
      </c>
      <c r="G4774" s="923">
        <v>159.92975286333893</v>
      </c>
      <c r="H4774" s="929">
        <v>8.3333333333333332E-3</v>
      </c>
      <c r="I4774" s="929">
        <v>0.21666666666666667</v>
      </c>
      <c r="J4774" s="923">
        <v>125.2783064096155</v>
      </c>
      <c r="K4774" s="922">
        <v>1</v>
      </c>
      <c r="L4774" s="923">
        <v>125.2783064096155</v>
      </c>
      <c r="M4774" s="923">
        <f t="shared" si="74"/>
        <v>15.992975286333895</v>
      </c>
    </row>
    <row r="4775" spans="2:13" ht="75">
      <c r="B4775" s="921" t="s">
        <v>988</v>
      </c>
      <c r="C4775" s="921" t="s">
        <v>985</v>
      </c>
      <c r="D4775" s="922" t="s">
        <v>986</v>
      </c>
      <c r="E4775" s="936">
        <v>1</v>
      </c>
      <c r="F4775" s="947">
        <v>44562</v>
      </c>
      <c r="G4775" s="923">
        <v>319.85950572667787</v>
      </c>
      <c r="H4775" s="929">
        <v>8.3333333333333332E-3</v>
      </c>
      <c r="I4775" s="929">
        <v>0.15</v>
      </c>
      <c r="J4775" s="923">
        <v>271.8805798676762</v>
      </c>
      <c r="K4775" s="922">
        <v>1</v>
      </c>
      <c r="L4775" s="923">
        <v>271.8805798676762</v>
      </c>
      <c r="M4775" s="923">
        <f t="shared" si="74"/>
        <v>31.98595057266779</v>
      </c>
    </row>
    <row r="4776" spans="2:13" ht="75">
      <c r="B4776" s="921" t="s">
        <v>988</v>
      </c>
      <c r="C4776" s="921" t="s">
        <v>985</v>
      </c>
      <c r="D4776" s="922" t="s">
        <v>986</v>
      </c>
      <c r="E4776" s="936">
        <v>1</v>
      </c>
      <c r="F4776" s="947">
        <v>44439</v>
      </c>
      <c r="G4776" s="923">
        <v>319.85950572667787</v>
      </c>
      <c r="H4776" s="929">
        <v>8.3333333333333332E-3</v>
      </c>
      <c r="I4776" s="929">
        <v>0.18333333333333332</v>
      </c>
      <c r="J4776" s="923">
        <v>261.21859634345361</v>
      </c>
      <c r="K4776" s="922">
        <v>1</v>
      </c>
      <c r="L4776" s="923">
        <v>261.21859634345361</v>
      </c>
      <c r="M4776" s="923">
        <f t="shared" si="74"/>
        <v>31.98595057266779</v>
      </c>
    </row>
    <row r="4777" spans="2:13" ht="75">
      <c r="B4777" s="921" t="s">
        <v>988</v>
      </c>
      <c r="C4777" s="921" t="s">
        <v>985</v>
      </c>
      <c r="D4777" s="922" t="s">
        <v>986</v>
      </c>
      <c r="E4777" s="936">
        <v>1</v>
      </c>
      <c r="F4777" s="947">
        <v>44439</v>
      </c>
      <c r="G4777" s="923">
        <v>79.964876431669467</v>
      </c>
      <c r="H4777" s="929">
        <v>8.3333333333333332E-3</v>
      </c>
      <c r="I4777" s="929">
        <v>0.18333333333333332</v>
      </c>
      <c r="J4777" s="923">
        <v>65.304649085863403</v>
      </c>
      <c r="K4777" s="922">
        <v>1</v>
      </c>
      <c r="L4777" s="923">
        <v>65.304649085863403</v>
      </c>
      <c r="M4777" s="923">
        <f t="shared" si="74"/>
        <v>7.9964876431669474</v>
      </c>
    </row>
    <row r="4778" spans="2:13" ht="75">
      <c r="B4778" s="921" t="s">
        <v>988</v>
      </c>
      <c r="C4778" s="921" t="s">
        <v>985</v>
      </c>
      <c r="D4778" s="922" t="s">
        <v>986</v>
      </c>
      <c r="E4778" s="936">
        <v>1</v>
      </c>
      <c r="F4778" s="947">
        <v>44439</v>
      </c>
      <c r="G4778" s="923">
        <v>239.8946292950084</v>
      </c>
      <c r="H4778" s="929">
        <v>8.3333333333333332E-3</v>
      </c>
      <c r="I4778" s="929">
        <v>0.18333333333333332</v>
      </c>
      <c r="J4778" s="923">
        <v>195.91394725759019</v>
      </c>
      <c r="K4778" s="922">
        <v>1</v>
      </c>
      <c r="L4778" s="923">
        <v>195.91394725759019</v>
      </c>
      <c r="M4778" s="923">
        <f t="shared" si="74"/>
        <v>23.989462929500842</v>
      </c>
    </row>
    <row r="4779" spans="2:13" ht="75">
      <c r="B4779" s="921" t="s">
        <v>989</v>
      </c>
      <c r="C4779" s="921" t="s">
        <v>985</v>
      </c>
      <c r="D4779" s="922" t="s">
        <v>986</v>
      </c>
      <c r="E4779" s="936">
        <v>1</v>
      </c>
      <c r="F4779" s="947">
        <v>44440</v>
      </c>
      <c r="G4779" s="923">
        <v>5118.2060202982484</v>
      </c>
      <c r="H4779" s="929">
        <v>8.3333333333333332E-3</v>
      </c>
      <c r="I4779" s="929">
        <v>0.18333333333333332</v>
      </c>
      <c r="J4779" s="923">
        <v>4179.868249910236</v>
      </c>
      <c r="K4779" s="922">
        <v>1</v>
      </c>
      <c r="L4779" s="923">
        <v>4179.868249910236</v>
      </c>
      <c r="M4779" s="923">
        <f t="shared" si="74"/>
        <v>511.82060202982484</v>
      </c>
    </row>
    <row r="4780" spans="2:13" ht="75">
      <c r="B4780" s="921" t="s">
        <v>989</v>
      </c>
      <c r="C4780" s="921" t="s">
        <v>985</v>
      </c>
      <c r="D4780" s="922" t="s">
        <v>986</v>
      </c>
      <c r="E4780" s="936">
        <v>1</v>
      </c>
      <c r="F4780" s="947">
        <v>44440</v>
      </c>
      <c r="G4780" s="923">
        <v>2559.1030101491242</v>
      </c>
      <c r="H4780" s="929">
        <v>8.3333333333333332E-3</v>
      </c>
      <c r="I4780" s="929">
        <v>0.18333333333333332</v>
      </c>
      <c r="J4780" s="923">
        <v>2089.934124955118</v>
      </c>
      <c r="K4780" s="922">
        <v>1</v>
      </c>
      <c r="L4780" s="923">
        <v>2089.934124955118</v>
      </c>
      <c r="M4780" s="923">
        <f t="shared" si="74"/>
        <v>255.91030101491242</v>
      </c>
    </row>
    <row r="4781" spans="2:13" ht="75">
      <c r="B4781" s="921" t="s">
        <v>988</v>
      </c>
      <c r="C4781" s="921" t="s">
        <v>985</v>
      </c>
      <c r="D4781" s="922" t="s">
        <v>986</v>
      </c>
      <c r="E4781" s="936">
        <v>1</v>
      </c>
      <c r="F4781" s="947">
        <v>44440</v>
      </c>
      <c r="G4781" s="923">
        <v>79.964876431669467</v>
      </c>
      <c r="H4781" s="929">
        <v>8.3333333333333332E-3</v>
      </c>
      <c r="I4781" s="929">
        <v>0.18333333333333332</v>
      </c>
      <c r="J4781" s="923">
        <v>65.304649085863403</v>
      </c>
      <c r="K4781" s="922">
        <v>1</v>
      </c>
      <c r="L4781" s="923">
        <v>65.304649085863403</v>
      </c>
      <c r="M4781" s="923">
        <f t="shared" si="74"/>
        <v>7.9964876431669474</v>
      </c>
    </row>
    <row r="4782" spans="2:13" ht="75">
      <c r="B4782" s="921" t="s">
        <v>988</v>
      </c>
      <c r="C4782" s="921" t="s">
        <v>985</v>
      </c>
      <c r="D4782" s="922" t="s">
        <v>986</v>
      </c>
      <c r="E4782" s="936">
        <v>1</v>
      </c>
      <c r="F4782" s="947">
        <v>44440</v>
      </c>
      <c r="G4782" s="923">
        <v>2958.7004279717703</v>
      </c>
      <c r="H4782" s="929">
        <v>8.3333333333333332E-3</v>
      </c>
      <c r="I4782" s="929">
        <v>0.18333333333333332</v>
      </c>
      <c r="J4782" s="923">
        <v>2416.2720161769457</v>
      </c>
      <c r="K4782" s="922">
        <v>1</v>
      </c>
      <c r="L4782" s="923">
        <v>2416.2720161769457</v>
      </c>
      <c r="M4782" s="923">
        <f t="shared" si="74"/>
        <v>295.87004279717706</v>
      </c>
    </row>
    <row r="4783" spans="2:13" ht="75">
      <c r="B4783" s="921" t="s">
        <v>988</v>
      </c>
      <c r="C4783" s="921" t="s">
        <v>985</v>
      </c>
      <c r="D4783" s="922" t="s">
        <v>986</v>
      </c>
      <c r="E4783" s="936">
        <v>1</v>
      </c>
      <c r="F4783" s="947">
        <v>44562</v>
      </c>
      <c r="G4783" s="923">
        <v>3278.5599336984483</v>
      </c>
      <c r="H4783" s="929">
        <v>8.3333333333333332E-3</v>
      </c>
      <c r="I4783" s="929">
        <v>0.15</v>
      </c>
      <c r="J4783" s="923">
        <v>2786.7759436436809</v>
      </c>
      <c r="K4783" s="922">
        <v>1</v>
      </c>
      <c r="L4783" s="923">
        <v>2786.7759436436809</v>
      </c>
      <c r="M4783" s="923">
        <f t="shared" si="74"/>
        <v>327.85599336984484</v>
      </c>
    </row>
    <row r="4784" spans="2:13" ht="75">
      <c r="B4784" s="921" t="s">
        <v>988</v>
      </c>
      <c r="C4784" s="921" t="s">
        <v>985</v>
      </c>
      <c r="D4784" s="922" t="s">
        <v>986</v>
      </c>
      <c r="E4784" s="936">
        <v>1</v>
      </c>
      <c r="F4784" s="947">
        <v>44317</v>
      </c>
      <c r="G4784" s="923">
        <v>5277.6818444901846</v>
      </c>
      <c r="H4784" s="929">
        <v>8.3333333333333332E-3</v>
      </c>
      <c r="I4784" s="929">
        <v>0.21666666666666667</v>
      </c>
      <c r="J4784" s="923">
        <v>4134.1841115173111</v>
      </c>
      <c r="K4784" s="922">
        <v>1</v>
      </c>
      <c r="L4784" s="923">
        <v>4134.1841115173111</v>
      </c>
      <c r="M4784" s="923">
        <f t="shared" si="74"/>
        <v>527.76818444901846</v>
      </c>
    </row>
    <row r="4785" spans="2:13" ht="75">
      <c r="B4785" s="921" t="s">
        <v>984</v>
      </c>
      <c r="C4785" s="921" t="s">
        <v>985</v>
      </c>
      <c r="D4785" s="922" t="s">
        <v>986</v>
      </c>
      <c r="E4785" s="936">
        <v>1</v>
      </c>
      <c r="F4785" s="947">
        <v>44562</v>
      </c>
      <c r="G4785" s="923">
        <v>456.60349305277197</v>
      </c>
      <c r="H4785" s="929">
        <v>8.3333333333333332E-3</v>
      </c>
      <c r="I4785" s="929">
        <v>0.15</v>
      </c>
      <c r="J4785" s="923">
        <v>388.11296909485617</v>
      </c>
      <c r="K4785" s="922">
        <v>1</v>
      </c>
      <c r="L4785" s="923">
        <v>388.11296909485617</v>
      </c>
      <c r="M4785" s="923">
        <f t="shared" si="74"/>
        <v>45.660349305277201</v>
      </c>
    </row>
    <row r="4786" spans="2:13" ht="75">
      <c r="B4786" s="921" t="s">
        <v>988</v>
      </c>
      <c r="C4786" s="921" t="s">
        <v>985</v>
      </c>
      <c r="D4786" s="922" t="s">
        <v>986</v>
      </c>
      <c r="E4786" s="936">
        <v>1</v>
      </c>
      <c r="F4786" s="947">
        <v>44562</v>
      </c>
      <c r="G4786" s="923">
        <v>159.92975286333893</v>
      </c>
      <c r="H4786" s="929">
        <v>8.3333333333333332E-3</v>
      </c>
      <c r="I4786" s="929">
        <v>0.15</v>
      </c>
      <c r="J4786" s="923">
        <v>135.9402899338381</v>
      </c>
      <c r="K4786" s="922">
        <v>1</v>
      </c>
      <c r="L4786" s="923">
        <v>135.9402899338381</v>
      </c>
      <c r="M4786" s="923">
        <f t="shared" si="74"/>
        <v>15.992975286333895</v>
      </c>
    </row>
    <row r="4787" spans="2:13" ht="75">
      <c r="B4787" s="921" t="s">
        <v>988</v>
      </c>
      <c r="C4787" s="921" t="s">
        <v>985</v>
      </c>
      <c r="D4787" s="922" t="s">
        <v>986</v>
      </c>
      <c r="E4787" s="936">
        <v>1</v>
      </c>
      <c r="F4787" s="947">
        <v>44562</v>
      </c>
      <c r="G4787" s="923">
        <v>1119.5082700433725</v>
      </c>
      <c r="H4787" s="929">
        <v>8.3333333333333332E-3</v>
      </c>
      <c r="I4787" s="929">
        <v>0.15</v>
      </c>
      <c r="J4787" s="923">
        <v>951.58202953686657</v>
      </c>
      <c r="K4787" s="922">
        <v>1</v>
      </c>
      <c r="L4787" s="923">
        <v>951.58202953686657</v>
      </c>
      <c r="M4787" s="923">
        <f t="shared" si="74"/>
        <v>111.95082700433726</v>
      </c>
    </row>
    <row r="4788" spans="2:13" ht="75">
      <c r="B4788" s="921" t="s">
        <v>988</v>
      </c>
      <c r="C4788" s="921" t="s">
        <v>985</v>
      </c>
      <c r="D4788" s="922" t="s">
        <v>986</v>
      </c>
      <c r="E4788" s="936">
        <v>1</v>
      </c>
      <c r="F4788" s="947">
        <v>44562</v>
      </c>
      <c r="G4788" s="923">
        <v>79.964876431669467</v>
      </c>
      <c r="H4788" s="929">
        <v>8.3333333333333332E-3</v>
      </c>
      <c r="I4788" s="929">
        <v>0.15</v>
      </c>
      <c r="J4788" s="923">
        <v>67.970144966919051</v>
      </c>
      <c r="K4788" s="922">
        <v>1</v>
      </c>
      <c r="L4788" s="923">
        <v>67.970144966919051</v>
      </c>
      <c r="M4788" s="923">
        <f t="shared" si="74"/>
        <v>7.9964876431669474</v>
      </c>
    </row>
    <row r="4789" spans="2:13" ht="75">
      <c r="B4789" s="921" t="s">
        <v>988</v>
      </c>
      <c r="C4789" s="921" t="s">
        <v>985</v>
      </c>
      <c r="D4789" s="922" t="s">
        <v>986</v>
      </c>
      <c r="E4789" s="936">
        <v>1</v>
      </c>
      <c r="F4789" s="947">
        <v>44562</v>
      </c>
      <c r="G4789" s="923">
        <v>399.82438215834736</v>
      </c>
      <c r="H4789" s="929">
        <v>8.3333333333333332E-3</v>
      </c>
      <c r="I4789" s="929">
        <v>0.15</v>
      </c>
      <c r="J4789" s="923">
        <v>339.85072483459527</v>
      </c>
      <c r="K4789" s="922">
        <v>1</v>
      </c>
      <c r="L4789" s="923">
        <v>339.85072483459527</v>
      </c>
      <c r="M4789" s="923">
        <f t="shared" si="74"/>
        <v>39.98243821583474</v>
      </c>
    </row>
    <row r="4790" spans="2:13" ht="75">
      <c r="B4790" s="921" t="s">
        <v>988</v>
      </c>
      <c r="C4790" s="921" t="s">
        <v>985</v>
      </c>
      <c r="D4790" s="922" t="s">
        <v>986</v>
      </c>
      <c r="E4790" s="936">
        <v>1</v>
      </c>
      <c r="F4790" s="947">
        <v>44562</v>
      </c>
      <c r="G4790" s="923">
        <v>79.964876431669467</v>
      </c>
      <c r="H4790" s="929">
        <v>8.3333333333333332E-3</v>
      </c>
      <c r="I4790" s="929">
        <v>0.15</v>
      </c>
      <c r="J4790" s="923">
        <v>67.970144966919051</v>
      </c>
      <c r="K4790" s="922">
        <v>1</v>
      </c>
      <c r="L4790" s="923">
        <v>67.970144966919051</v>
      </c>
      <c r="M4790" s="923">
        <f t="shared" si="74"/>
        <v>7.9964876431669474</v>
      </c>
    </row>
    <row r="4791" spans="2:13" ht="75">
      <c r="B4791" s="921" t="s">
        <v>988</v>
      </c>
      <c r="C4791" s="921" t="s">
        <v>985</v>
      </c>
      <c r="D4791" s="922" t="s">
        <v>986</v>
      </c>
      <c r="E4791" s="936">
        <v>1</v>
      </c>
      <c r="F4791" s="947">
        <v>44562</v>
      </c>
      <c r="G4791" s="923">
        <v>879.61364074836411</v>
      </c>
      <c r="H4791" s="929">
        <v>8.3333333333333332E-3</v>
      </c>
      <c r="I4791" s="929">
        <v>0.15</v>
      </c>
      <c r="J4791" s="923">
        <v>747.67159463610949</v>
      </c>
      <c r="K4791" s="922">
        <v>1</v>
      </c>
      <c r="L4791" s="923">
        <v>747.67159463610949</v>
      </c>
      <c r="M4791" s="923">
        <f t="shared" si="74"/>
        <v>87.961364074836411</v>
      </c>
    </row>
    <row r="4792" spans="2:13" ht="75">
      <c r="B4792" s="921" t="s">
        <v>988</v>
      </c>
      <c r="C4792" s="921" t="s">
        <v>985</v>
      </c>
      <c r="D4792" s="922" t="s">
        <v>986</v>
      </c>
      <c r="E4792" s="936">
        <v>1</v>
      </c>
      <c r="F4792" s="947">
        <v>44562</v>
      </c>
      <c r="G4792" s="923">
        <v>159.92975286333893</v>
      </c>
      <c r="H4792" s="929">
        <v>8.3333333333333332E-3</v>
      </c>
      <c r="I4792" s="929">
        <v>0.15</v>
      </c>
      <c r="J4792" s="923">
        <v>135.9402899338381</v>
      </c>
      <c r="K4792" s="922">
        <v>1</v>
      </c>
      <c r="L4792" s="923">
        <v>135.9402899338381</v>
      </c>
      <c r="M4792" s="923">
        <f t="shared" si="74"/>
        <v>15.992975286333895</v>
      </c>
    </row>
    <row r="4793" spans="2:13" ht="75">
      <c r="B4793" s="921" t="s">
        <v>988</v>
      </c>
      <c r="C4793" s="921" t="s">
        <v>985</v>
      </c>
      <c r="D4793" s="922" t="s">
        <v>986</v>
      </c>
      <c r="E4793" s="936">
        <v>1</v>
      </c>
      <c r="F4793" s="947">
        <v>44317</v>
      </c>
      <c r="G4793" s="923">
        <v>799.64876431669472</v>
      </c>
      <c r="H4793" s="929">
        <v>8.3333333333333332E-3</v>
      </c>
      <c r="I4793" s="929">
        <v>0.21666666666666667</v>
      </c>
      <c r="J4793" s="923">
        <v>626.39153204807758</v>
      </c>
      <c r="K4793" s="922">
        <v>1</v>
      </c>
      <c r="L4793" s="923">
        <v>626.39153204807758</v>
      </c>
      <c r="M4793" s="923">
        <f t="shared" si="74"/>
        <v>79.964876431669481</v>
      </c>
    </row>
    <row r="4794" spans="2:13" ht="75">
      <c r="B4794" s="921" t="s">
        <v>984</v>
      </c>
      <c r="C4794" s="921" t="s">
        <v>985</v>
      </c>
      <c r="D4794" s="922" t="s">
        <v>986</v>
      </c>
      <c r="E4794" s="936">
        <v>1</v>
      </c>
      <c r="F4794" s="947">
        <v>43800</v>
      </c>
      <c r="G4794" s="923">
        <v>456.60349305277197</v>
      </c>
      <c r="H4794" s="929">
        <v>8.3333333333333332E-3</v>
      </c>
      <c r="I4794" s="929">
        <v>0.35833333333333334</v>
      </c>
      <c r="J4794" s="923">
        <v>292.9872413755287</v>
      </c>
      <c r="K4794" s="922">
        <v>1</v>
      </c>
      <c r="L4794" s="923">
        <v>292.9872413755287</v>
      </c>
      <c r="M4794" s="923">
        <f t="shared" si="74"/>
        <v>45.660349305277201</v>
      </c>
    </row>
    <row r="4795" spans="2:13" ht="75">
      <c r="B4795" s="921" t="s">
        <v>984</v>
      </c>
      <c r="C4795" s="921" t="s">
        <v>985</v>
      </c>
      <c r="D4795" s="922" t="s">
        <v>986</v>
      </c>
      <c r="E4795" s="936">
        <v>1</v>
      </c>
      <c r="F4795" s="947">
        <v>43800</v>
      </c>
      <c r="G4795" s="923">
        <v>456.60349305277197</v>
      </c>
      <c r="H4795" s="929">
        <v>8.3333333333333332E-3</v>
      </c>
      <c r="I4795" s="929">
        <v>0.35833333333333334</v>
      </c>
      <c r="J4795" s="923">
        <v>292.9872413755287</v>
      </c>
      <c r="K4795" s="922">
        <v>1</v>
      </c>
      <c r="L4795" s="923">
        <v>292.9872413755287</v>
      </c>
      <c r="M4795" s="923">
        <f t="shared" si="74"/>
        <v>45.660349305277201</v>
      </c>
    </row>
    <row r="4796" spans="2:13" ht="75">
      <c r="B4796" s="921" t="s">
        <v>984</v>
      </c>
      <c r="C4796" s="921" t="s">
        <v>985</v>
      </c>
      <c r="D4796" s="922" t="s">
        <v>986</v>
      </c>
      <c r="E4796" s="936">
        <v>1</v>
      </c>
      <c r="F4796" s="947">
        <v>43800</v>
      </c>
      <c r="G4796" s="923">
        <v>456.60349305277197</v>
      </c>
      <c r="H4796" s="929">
        <v>8.3333333333333332E-3</v>
      </c>
      <c r="I4796" s="929">
        <v>0.35833333333333334</v>
      </c>
      <c r="J4796" s="923">
        <v>292.9872413755287</v>
      </c>
      <c r="K4796" s="922">
        <v>1</v>
      </c>
      <c r="L4796" s="923">
        <v>292.9872413755287</v>
      </c>
      <c r="M4796" s="923">
        <f t="shared" si="74"/>
        <v>45.660349305277201</v>
      </c>
    </row>
    <row r="4797" spans="2:13" ht="75">
      <c r="B4797" s="921" t="s">
        <v>987</v>
      </c>
      <c r="C4797" s="921" t="s">
        <v>985</v>
      </c>
      <c r="D4797" s="922" t="s">
        <v>986</v>
      </c>
      <c r="E4797" s="936">
        <v>1</v>
      </c>
      <c r="F4797" s="947">
        <v>43800</v>
      </c>
      <c r="G4797" s="923">
        <v>1485.0961212969503</v>
      </c>
      <c r="H4797" s="929">
        <v>8.3333333333333332E-3</v>
      </c>
      <c r="I4797" s="929">
        <v>0.35833333333333334</v>
      </c>
      <c r="J4797" s="923">
        <v>952.93667783220974</v>
      </c>
      <c r="K4797" s="922">
        <v>1</v>
      </c>
      <c r="L4797" s="923">
        <v>952.93667783220974</v>
      </c>
      <c r="M4797" s="923">
        <f t="shared" si="74"/>
        <v>148.50961212969503</v>
      </c>
    </row>
    <row r="4798" spans="2:13" ht="75">
      <c r="B4798" s="921" t="s">
        <v>987</v>
      </c>
      <c r="C4798" s="921" t="s">
        <v>985</v>
      </c>
      <c r="D4798" s="922" t="s">
        <v>986</v>
      </c>
      <c r="E4798" s="936">
        <v>1</v>
      </c>
      <c r="F4798" s="947">
        <v>43800</v>
      </c>
      <c r="G4798" s="923">
        <v>1485.0961212969503</v>
      </c>
      <c r="H4798" s="929">
        <v>8.3333333333333332E-3</v>
      </c>
      <c r="I4798" s="929">
        <v>0.35833333333333334</v>
      </c>
      <c r="J4798" s="923">
        <v>952.93667783220974</v>
      </c>
      <c r="K4798" s="922">
        <v>1</v>
      </c>
      <c r="L4798" s="923">
        <v>952.93667783220974</v>
      </c>
      <c r="M4798" s="923">
        <f t="shared" si="74"/>
        <v>148.50961212969503</v>
      </c>
    </row>
    <row r="4799" spans="2:13" ht="75">
      <c r="B4799" s="921" t="s">
        <v>988</v>
      </c>
      <c r="C4799" s="921" t="s">
        <v>985</v>
      </c>
      <c r="D4799" s="922" t="s">
        <v>986</v>
      </c>
      <c r="E4799" s="936">
        <v>1</v>
      </c>
      <c r="F4799" s="947">
        <v>43800</v>
      </c>
      <c r="G4799" s="923">
        <v>79.964876431669467</v>
      </c>
      <c r="H4799" s="929">
        <v>8.3333333333333332E-3</v>
      </c>
      <c r="I4799" s="929">
        <v>0.35833333333333334</v>
      </c>
      <c r="J4799" s="923">
        <v>51.310795710321244</v>
      </c>
      <c r="K4799" s="922">
        <v>1</v>
      </c>
      <c r="L4799" s="923">
        <v>51.310795710321244</v>
      </c>
      <c r="M4799" s="923">
        <f t="shared" si="74"/>
        <v>7.9964876431669474</v>
      </c>
    </row>
    <row r="4800" spans="2:13" ht="75">
      <c r="B4800" s="921" t="s">
        <v>988</v>
      </c>
      <c r="C4800" s="921" t="s">
        <v>985</v>
      </c>
      <c r="D4800" s="922" t="s">
        <v>986</v>
      </c>
      <c r="E4800" s="936">
        <v>1</v>
      </c>
      <c r="F4800" s="947">
        <v>43800</v>
      </c>
      <c r="G4800" s="923">
        <v>239.8946292950084</v>
      </c>
      <c r="H4800" s="929">
        <v>8.3333333333333332E-3</v>
      </c>
      <c r="I4800" s="929">
        <v>0.35833333333333334</v>
      </c>
      <c r="J4800" s="923">
        <v>153.93238713096372</v>
      </c>
      <c r="K4800" s="922">
        <v>1</v>
      </c>
      <c r="L4800" s="923">
        <v>153.93238713096372</v>
      </c>
      <c r="M4800" s="923">
        <f t="shared" si="74"/>
        <v>23.989462929500842</v>
      </c>
    </row>
    <row r="4801" spans="2:13" ht="75">
      <c r="B4801" s="921" t="s">
        <v>988</v>
      </c>
      <c r="C4801" s="921" t="s">
        <v>985</v>
      </c>
      <c r="D4801" s="922" t="s">
        <v>986</v>
      </c>
      <c r="E4801" s="936">
        <v>1</v>
      </c>
      <c r="F4801" s="947">
        <v>43800</v>
      </c>
      <c r="G4801" s="923">
        <v>399.82438215834736</v>
      </c>
      <c r="H4801" s="929">
        <v>8.3333333333333332E-3</v>
      </c>
      <c r="I4801" s="929">
        <v>0.35833333333333334</v>
      </c>
      <c r="J4801" s="923">
        <v>256.55397855160624</v>
      </c>
      <c r="K4801" s="922">
        <v>1</v>
      </c>
      <c r="L4801" s="923">
        <v>256.55397855160624</v>
      </c>
      <c r="M4801" s="923">
        <f t="shared" si="74"/>
        <v>39.98243821583474</v>
      </c>
    </row>
    <row r="4802" spans="2:13" ht="75">
      <c r="B4802" s="921" t="s">
        <v>988</v>
      </c>
      <c r="C4802" s="921" t="s">
        <v>985</v>
      </c>
      <c r="D4802" s="922" t="s">
        <v>986</v>
      </c>
      <c r="E4802" s="936">
        <v>1</v>
      </c>
      <c r="F4802" s="947">
        <v>43800</v>
      </c>
      <c r="G4802" s="923">
        <v>159.92975286333893</v>
      </c>
      <c r="H4802" s="929">
        <v>8.3333333333333332E-3</v>
      </c>
      <c r="I4802" s="929">
        <v>0.35833333333333334</v>
      </c>
      <c r="J4802" s="923">
        <v>102.62159142064249</v>
      </c>
      <c r="K4802" s="922">
        <v>1</v>
      </c>
      <c r="L4802" s="923">
        <v>102.62159142064249</v>
      </c>
      <c r="M4802" s="923">
        <f t="shared" si="74"/>
        <v>15.992975286333895</v>
      </c>
    </row>
    <row r="4803" spans="2:13" ht="75">
      <c r="B4803" s="921" t="s">
        <v>988</v>
      </c>
      <c r="C4803" s="921" t="s">
        <v>985</v>
      </c>
      <c r="D4803" s="922" t="s">
        <v>986</v>
      </c>
      <c r="E4803" s="936">
        <v>1</v>
      </c>
      <c r="F4803" s="947">
        <v>43800</v>
      </c>
      <c r="G4803" s="923">
        <v>79.964876431669467</v>
      </c>
      <c r="H4803" s="929">
        <v>8.3333333333333332E-3</v>
      </c>
      <c r="I4803" s="929">
        <v>0.35833333333333334</v>
      </c>
      <c r="J4803" s="923">
        <v>51.310795710321244</v>
      </c>
      <c r="K4803" s="922">
        <v>1</v>
      </c>
      <c r="L4803" s="923">
        <v>51.310795710321244</v>
      </c>
      <c r="M4803" s="923">
        <f t="shared" si="74"/>
        <v>7.9964876431669474</v>
      </c>
    </row>
    <row r="4804" spans="2:13" ht="75">
      <c r="B4804" s="921" t="s">
        <v>988</v>
      </c>
      <c r="C4804" s="921" t="s">
        <v>985</v>
      </c>
      <c r="D4804" s="922" t="s">
        <v>986</v>
      </c>
      <c r="E4804" s="936">
        <v>1</v>
      </c>
      <c r="F4804" s="947">
        <v>43800</v>
      </c>
      <c r="G4804" s="923">
        <v>79.964876431669467</v>
      </c>
      <c r="H4804" s="929">
        <v>8.3333333333333332E-3</v>
      </c>
      <c r="I4804" s="929">
        <v>0.35833333333333334</v>
      </c>
      <c r="J4804" s="923">
        <v>51.310795710321244</v>
      </c>
      <c r="K4804" s="922">
        <v>1</v>
      </c>
      <c r="L4804" s="923">
        <v>51.310795710321244</v>
      </c>
      <c r="M4804" s="923">
        <f t="shared" si="74"/>
        <v>7.9964876431669474</v>
      </c>
    </row>
    <row r="4805" spans="2:13" ht="75">
      <c r="B4805" s="921" t="s">
        <v>988</v>
      </c>
      <c r="C4805" s="921" t="s">
        <v>985</v>
      </c>
      <c r="D4805" s="922" t="s">
        <v>986</v>
      </c>
      <c r="E4805" s="936">
        <v>1</v>
      </c>
      <c r="F4805" s="947">
        <v>43800</v>
      </c>
      <c r="G4805" s="923">
        <v>239.8946292950084</v>
      </c>
      <c r="H4805" s="929">
        <v>8.3333333333333332E-3</v>
      </c>
      <c r="I4805" s="929">
        <v>0.35833333333333334</v>
      </c>
      <c r="J4805" s="923">
        <v>153.93238713096372</v>
      </c>
      <c r="K4805" s="922">
        <v>1</v>
      </c>
      <c r="L4805" s="923">
        <v>153.93238713096372</v>
      </c>
      <c r="M4805" s="923">
        <f t="shared" si="74"/>
        <v>23.989462929500842</v>
      </c>
    </row>
    <row r="4806" spans="2:13" ht="75">
      <c r="B4806" s="921" t="s">
        <v>988</v>
      </c>
      <c r="C4806" s="921" t="s">
        <v>985</v>
      </c>
      <c r="D4806" s="922" t="s">
        <v>986</v>
      </c>
      <c r="E4806" s="936">
        <v>1</v>
      </c>
      <c r="F4806" s="947">
        <v>43800</v>
      </c>
      <c r="G4806" s="923">
        <v>79.964876431669467</v>
      </c>
      <c r="H4806" s="929">
        <v>8.3333333333333332E-3</v>
      </c>
      <c r="I4806" s="929">
        <v>0.35833333333333334</v>
      </c>
      <c r="J4806" s="923">
        <v>51.310795710321244</v>
      </c>
      <c r="K4806" s="922">
        <v>1</v>
      </c>
      <c r="L4806" s="923">
        <v>51.310795710321244</v>
      </c>
      <c r="M4806" s="923">
        <f t="shared" si="74"/>
        <v>7.9964876431669474</v>
      </c>
    </row>
    <row r="4807" spans="2:13" ht="75">
      <c r="B4807" s="921" t="s">
        <v>988</v>
      </c>
      <c r="C4807" s="921" t="s">
        <v>985</v>
      </c>
      <c r="D4807" s="922" t="s">
        <v>986</v>
      </c>
      <c r="E4807" s="936">
        <v>1</v>
      </c>
      <c r="F4807" s="947">
        <v>43800</v>
      </c>
      <c r="G4807" s="923">
        <v>159.92975286333893</v>
      </c>
      <c r="H4807" s="929">
        <v>8.3333333333333332E-3</v>
      </c>
      <c r="I4807" s="929">
        <v>0.35833333333333334</v>
      </c>
      <c r="J4807" s="923">
        <v>102.62159142064249</v>
      </c>
      <c r="K4807" s="922">
        <v>1</v>
      </c>
      <c r="L4807" s="923">
        <v>102.62159142064249</v>
      </c>
      <c r="M4807" s="923">
        <f t="shared" si="74"/>
        <v>15.992975286333895</v>
      </c>
    </row>
    <row r="4808" spans="2:13" ht="75">
      <c r="B4808" s="921" t="s">
        <v>988</v>
      </c>
      <c r="C4808" s="921" t="s">
        <v>985</v>
      </c>
      <c r="D4808" s="922" t="s">
        <v>986</v>
      </c>
      <c r="E4808" s="936">
        <v>1</v>
      </c>
      <c r="F4808" s="947">
        <v>43800</v>
      </c>
      <c r="G4808" s="923">
        <v>159.92975286333893</v>
      </c>
      <c r="H4808" s="929">
        <v>8.3333333333333332E-3</v>
      </c>
      <c r="I4808" s="929">
        <v>0.35833333333333334</v>
      </c>
      <c r="J4808" s="923">
        <v>102.62159142064249</v>
      </c>
      <c r="K4808" s="922">
        <v>1</v>
      </c>
      <c r="L4808" s="923">
        <v>102.62159142064249</v>
      </c>
      <c r="M4808" s="923">
        <f t="shared" si="74"/>
        <v>15.992975286333895</v>
      </c>
    </row>
    <row r="4809" spans="2:13" ht="75">
      <c r="B4809" s="921" t="s">
        <v>990</v>
      </c>
      <c r="C4809" s="921" t="s">
        <v>985</v>
      </c>
      <c r="D4809" s="922" t="s">
        <v>986</v>
      </c>
      <c r="E4809" s="936">
        <v>1</v>
      </c>
      <c r="F4809" s="947">
        <v>44926</v>
      </c>
      <c r="G4809" s="923">
        <v>4180.4727034651842</v>
      </c>
      <c r="H4809" s="929">
        <v>8.3333333333333332E-3</v>
      </c>
      <c r="I4809" s="929">
        <v>0.05</v>
      </c>
      <c r="J4809" s="923">
        <v>3971.449068291925</v>
      </c>
      <c r="K4809" s="922">
        <v>1</v>
      </c>
      <c r="L4809" s="923">
        <v>3971.449068291925</v>
      </c>
      <c r="M4809" s="923">
        <f t="shared" si="74"/>
        <v>418.04727034651842</v>
      </c>
    </row>
    <row r="4810" spans="2:13" ht="75">
      <c r="B4810" s="921" t="s">
        <v>988</v>
      </c>
      <c r="C4810" s="921" t="s">
        <v>985</v>
      </c>
      <c r="D4810" s="922" t="s">
        <v>986</v>
      </c>
      <c r="E4810" s="936">
        <v>1</v>
      </c>
      <c r="F4810" s="947">
        <v>44743</v>
      </c>
      <c r="G4810" s="923">
        <v>79.964876431669467</v>
      </c>
      <c r="H4810" s="929">
        <v>8.3333333333333332E-3</v>
      </c>
      <c r="I4810" s="929">
        <v>0.1</v>
      </c>
      <c r="J4810" s="923">
        <v>71.968388788502523</v>
      </c>
      <c r="K4810" s="922">
        <v>1</v>
      </c>
      <c r="L4810" s="923">
        <v>71.968388788502523</v>
      </c>
      <c r="M4810" s="923">
        <f t="shared" si="74"/>
        <v>7.9964876431669474</v>
      </c>
    </row>
    <row r="4811" spans="2:13" ht="75">
      <c r="B4811" s="921" t="s">
        <v>988</v>
      </c>
      <c r="C4811" s="921" t="s">
        <v>985</v>
      </c>
      <c r="D4811" s="922" t="s">
        <v>986</v>
      </c>
      <c r="E4811" s="936">
        <v>1</v>
      </c>
      <c r="F4811" s="947">
        <v>44743</v>
      </c>
      <c r="G4811" s="923">
        <v>239.8946292950084</v>
      </c>
      <c r="H4811" s="929">
        <v>8.3333333333333332E-3</v>
      </c>
      <c r="I4811" s="929">
        <v>0.1</v>
      </c>
      <c r="J4811" s="923">
        <v>215.90516636550757</v>
      </c>
      <c r="K4811" s="922">
        <v>1</v>
      </c>
      <c r="L4811" s="923">
        <v>215.90516636550757</v>
      </c>
      <c r="M4811" s="923">
        <f t="shared" ref="M4811:M4874" si="75">IF(L4811=0,"",IF(I4811=100%,0,(H4811*12)*(G4811*E4811*K4811)))</f>
        <v>23.989462929500842</v>
      </c>
    </row>
    <row r="4812" spans="2:13" ht="75">
      <c r="B4812" s="921" t="s">
        <v>988</v>
      </c>
      <c r="C4812" s="921" t="s">
        <v>985</v>
      </c>
      <c r="D4812" s="922" t="s">
        <v>986</v>
      </c>
      <c r="E4812" s="936">
        <v>1</v>
      </c>
      <c r="F4812" s="947">
        <v>44866</v>
      </c>
      <c r="G4812" s="923">
        <v>239.8946292950084</v>
      </c>
      <c r="H4812" s="929">
        <v>8.3333333333333332E-3</v>
      </c>
      <c r="I4812" s="929">
        <v>6.6666666666666666E-2</v>
      </c>
      <c r="J4812" s="923">
        <v>223.90165400867451</v>
      </c>
      <c r="K4812" s="922">
        <v>1</v>
      </c>
      <c r="L4812" s="923">
        <v>223.90165400867451</v>
      </c>
      <c r="M4812" s="923">
        <f t="shared" si="75"/>
        <v>23.989462929500842</v>
      </c>
    </row>
    <row r="4813" spans="2:13" ht="75">
      <c r="B4813" s="921" t="s">
        <v>988</v>
      </c>
      <c r="C4813" s="921" t="s">
        <v>985</v>
      </c>
      <c r="D4813" s="922" t="s">
        <v>986</v>
      </c>
      <c r="E4813" s="936">
        <v>1</v>
      </c>
      <c r="F4813" s="947">
        <v>44652</v>
      </c>
      <c r="G4813" s="923">
        <v>319.85950572667787</v>
      </c>
      <c r="H4813" s="929">
        <v>8.3333333333333332E-3</v>
      </c>
      <c r="I4813" s="929">
        <v>0.125</v>
      </c>
      <c r="J4813" s="923">
        <v>279.87706751084312</v>
      </c>
      <c r="K4813" s="922">
        <v>1</v>
      </c>
      <c r="L4813" s="923">
        <v>279.87706751084312</v>
      </c>
      <c r="M4813" s="923">
        <f t="shared" si="75"/>
        <v>31.98595057266779</v>
      </c>
    </row>
    <row r="4814" spans="2:13" ht="75">
      <c r="B4814" s="921" t="s">
        <v>989</v>
      </c>
      <c r="C4814" s="921" t="s">
        <v>985</v>
      </c>
      <c r="D4814" s="922" t="s">
        <v>986</v>
      </c>
      <c r="E4814" s="936">
        <v>1</v>
      </c>
      <c r="F4814" s="947">
        <v>44562</v>
      </c>
      <c r="G4814" s="923">
        <v>2559.1030101491242</v>
      </c>
      <c r="H4814" s="929">
        <v>8.3333333333333332E-3</v>
      </c>
      <c r="I4814" s="929">
        <v>0.15</v>
      </c>
      <c r="J4814" s="923">
        <v>2175.2375586267553</v>
      </c>
      <c r="K4814" s="922">
        <v>1</v>
      </c>
      <c r="L4814" s="923">
        <v>2175.2375586267553</v>
      </c>
      <c r="M4814" s="923">
        <f t="shared" si="75"/>
        <v>255.91030101491242</v>
      </c>
    </row>
    <row r="4815" spans="2:13" ht="75">
      <c r="B4815" s="921" t="s">
        <v>988</v>
      </c>
      <c r="C4815" s="921" t="s">
        <v>985</v>
      </c>
      <c r="D4815" s="922" t="s">
        <v>986</v>
      </c>
      <c r="E4815" s="936">
        <v>1</v>
      </c>
      <c r="F4815" s="947">
        <v>44562</v>
      </c>
      <c r="G4815" s="923">
        <v>159.92975286333893</v>
      </c>
      <c r="H4815" s="929">
        <v>8.3333333333333332E-3</v>
      </c>
      <c r="I4815" s="929">
        <v>0.15</v>
      </c>
      <c r="J4815" s="923">
        <v>135.9402899338381</v>
      </c>
      <c r="K4815" s="922">
        <v>1</v>
      </c>
      <c r="L4815" s="923">
        <v>135.9402899338381</v>
      </c>
      <c r="M4815" s="923">
        <f t="shared" si="75"/>
        <v>15.992975286333895</v>
      </c>
    </row>
    <row r="4816" spans="2:13" ht="75">
      <c r="B4816" s="921" t="s">
        <v>988</v>
      </c>
      <c r="C4816" s="921" t="s">
        <v>985</v>
      </c>
      <c r="D4816" s="922" t="s">
        <v>986</v>
      </c>
      <c r="E4816" s="936">
        <v>1</v>
      </c>
      <c r="F4816" s="947">
        <v>44562</v>
      </c>
      <c r="G4816" s="923">
        <v>79.964876431669467</v>
      </c>
      <c r="H4816" s="929">
        <v>8.3333333333333332E-3</v>
      </c>
      <c r="I4816" s="929">
        <v>0.15</v>
      </c>
      <c r="J4816" s="923">
        <v>67.970144966919051</v>
      </c>
      <c r="K4816" s="922">
        <v>1</v>
      </c>
      <c r="L4816" s="923">
        <v>67.970144966919051</v>
      </c>
      <c r="M4816" s="923">
        <f t="shared" si="75"/>
        <v>7.9964876431669474</v>
      </c>
    </row>
    <row r="4817" spans="2:13" ht="75">
      <c r="B4817" s="921" t="s">
        <v>988</v>
      </c>
      <c r="C4817" s="921" t="s">
        <v>985</v>
      </c>
      <c r="D4817" s="922" t="s">
        <v>986</v>
      </c>
      <c r="E4817" s="936">
        <v>1</v>
      </c>
      <c r="F4817" s="947">
        <v>44562</v>
      </c>
      <c r="G4817" s="923">
        <v>79.964876431669467</v>
      </c>
      <c r="H4817" s="929">
        <v>8.3333333333333332E-3</v>
      </c>
      <c r="I4817" s="929">
        <v>0.15</v>
      </c>
      <c r="J4817" s="923">
        <v>67.970144966919051</v>
      </c>
      <c r="K4817" s="922">
        <v>1</v>
      </c>
      <c r="L4817" s="923">
        <v>67.970144966919051</v>
      </c>
      <c r="M4817" s="923">
        <f t="shared" si="75"/>
        <v>7.9964876431669474</v>
      </c>
    </row>
    <row r="4818" spans="2:13" ht="75">
      <c r="B4818" s="921" t="s">
        <v>988</v>
      </c>
      <c r="C4818" s="921" t="s">
        <v>985</v>
      </c>
      <c r="D4818" s="922" t="s">
        <v>986</v>
      </c>
      <c r="E4818" s="936">
        <v>1</v>
      </c>
      <c r="F4818" s="947">
        <v>44562</v>
      </c>
      <c r="G4818" s="923">
        <v>239.8946292950084</v>
      </c>
      <c r="H4818" s="929">
        <v>8.3333333333333332E-3</v>
      </c>
      <c r="I4818" s="929">
        <v>0.15</v>
      </c>
      <c r="J4818" s="923">
        <v>203.91043490075714</v>
      </c>
      <c r="K4818" s="922">
        <v>1</v>
      </c>
      <c r="L4818" s="923">
        <v>203.91043490075714</v>
      </c>
      <c r="M4818" s="923">
        <f t="shared" si="75"/>
        <v>23.989462929500842</v>
      </c>
    </row>
    <row r="4819" spans="2:13" ht="75">
      <c r="B4819" s="921" t="s">
        <v>988</v>
      </c>
      <c r="C4819" s="921" t="s">
        <v>985</v>
      </c>
      <c r="D4819" s="922" t="s">
        <v>986</v>
      </c>
      <c r="E4819" s="936">
        <v>1</v>
      </c>
      <c r="F4819" s="947">
        <v>44562</v>
      </c>
      <c r="G4819" s="923">
        <v>79.964876431669467</v>
      </c>
      <c r="H4819" s="929">
        <v>8.3333333333333332E-3</v>
      </c>
      <c r="I4819" s="929">
        <v>0.15</v>
      </c>
      <c r="J4819" s="923">
        <v>67.970144966919051</v>
      </c>
      <c r="K4819" s="922">
        <v>1</v>
      </c>
      <c r="L4819" s="923">
        <v>67.970144966919051</v>
      </c>
      <c r="M4819" s="923">
        <f t="shared" si="75"/>
        <v>7.9964876431669474</v>
      </c>
    </row>
    <row r="4820" spans="2:13" ht="75">
      <c r="B4820" s="921" t="s">
        <v>988</v>
      </c>
      <c r="C4820" s="921" t="s">
        <v>985</v>
      </c>
      <c r="D4820" s="922" t="s">
        <v>986</v>
      </c>
      <c r="E4820" s="936">
        <v>1</v>
      </c>
      <c r="F4820" s="947">
        <v>44317</v>
      </c>
      <c r="G4820" s="923">
        <v>879.61364074836411</v>
      </c>
      <c r="H4820" s="929">
        <v>8.3333333333333332E-3</v>
      </c>
      <c r="I4820" s="929">
        <v>0.21666666666666667</v>
      </c>
      <c r="J4820" s="923">
        <v>689.03068525288518</v>
      </c>
      <c r="K4820" s="922">
        <v>1</v>
      </c>
      <c r="L4820" s="923">
        <v>689.03068525288518</v>
      </c>
      <c r="M4820" s="923">
        <f t="shared" si="75"/>
        <v>87.961364074836411</v>
      </c>
    </row>
    <row r="4821" spans="2:13" ht="75">
      <c r="B4821" s="921" t="s">
        <v>988</v>
      </c>
      <c r="C4821" s="921" t="s">
        <v>985</v>
      </c>
      <c r="D4821" s="922" t="s">
        <v>986</v>
      </c>
      <c r="E4821" s="936">
        <v>1</v>
      </c>
      <c r="F4821" s="947">
        <v>44562</v>
      </c>
      <c r="G4821" s="923">
        <v>79.964876431669467</v>
      </c>
      <c r="H4821" s="929">
        <v>8.3333333333333332E-3</v>
      </c>
      <c r="I4821" s="929">
        <v>0.15</v>
      </c>
      <c r="J4821" s="923">
        <v>67.970144966919051</v>
      </c>
      <c r="K4821" s="922">
        <v>1</v>
      </c>
      <c r="L4821" s="923">
        <v>67.970144966919051</v>
      </c>
      <c r="M4821" s="923">
        <f t="shared" si="75"/>
        <v>7.9964876431669474</v>
      </c>
    </row>
    <row r="4822" spans="2:13" ht="75">
      <c r="B4822" s="921" t="s">
        <v>988</v>
      </c>
      <c r="C4822" s="921" t="s">
        <v>985</v>
      </c>
      <c r="D4822" s="922" t="s">
        <v>986</v>
      </c>
      <c r="E4822" s="936">
        <v>1</v>
      </c>
      <c r="F4822" s="947">
        <v>44562</v>
      </c>
      <c r="G4822" s="923">
        <v>159.92975286333893</v>
      </c>
      <c r="H4822" s="929">
        <v>8.3333333333333332E-3</v>
      </c>
      <c r="I4822" s="929">
        <v>0.15</v>
      </c>
      <c r="J4822" s="923">
        <v>135.9402899338381</v>
      </c>
      <c r="K4822" s="922">
        <v>1</v>
      </c>
      <c r="L4822" s="923">
        <v>135.9402899338381</v>
      </c>
      <c r="M4822" s="923">
        <f t="shared" si="75"/>
        <v>15.992975286333895</v>
      </c>
    </row>
    <row r="4823" spans="2:13" ht="75">
      <c r="B4823" s="921" t="s">
        <v>988</v>
      </c>
      <c r="C4823" s="921" t="s">
        <v>985</v>
      </c>
      <c r="D4823" s="922" t="s">
        <v>986</v>
      </c>
      <c r="E4823" s="936">
        <v>1</v>
      </c>
      <c r="F4823" s="947">
        <v>44562</v>
      </c>
      <c r="G4823" s="923">
        <v>79.964876431669467</v>
      </c>
      <c r="H4823" s="929">
        <v>8.3333333333333332E-3</v>
      </c>
      <c r="I4823" s="929">
        <v>0.15</v>
      </c>
      <c r="J4823" s="923">
        <v>67.970144966919051</v>
      </c>
      <c r="K4823" s="922">
        <v>1</v>
      </c>
      <c r="L4823" s="923">
        <v>67.970144966919051</v>
      </c>
      <c r="M4823" s="923">
        <f t="shared" si="75"/>
        <v>7.9964876431669474</v>
      </c>
    </row>
    <row r="4824" spans="2:13" ht="75">
      <c r="B4824" s="921" t="s">
        <v>988</v>
      </c>
      <c r="C4824" s="921" t="s">
        <v>985</v>
      </c>
      <c r="D4824" s="922" t="s">
        <v>986</v>
      </c>
      <c r="E4824" s="936">
        <v>1</v>
      </c>
      <c r="F4824" s="947">
        <v>44562</v>
      </c>
      <c r="G4824" s="923">
        <v>1119.5082700433725</v>
      </c>
      <c r="H4824" s="929">
        <v>8.3333333333333332E-3</v>
      </c>
      <c r="I4824" s="929">
        <v>0.15</v>
      </c>
      <c r="J4824" s="923">
        <v>951.58202953686657</v>
      </c>
      <c r="K4824" s="922">
        <v>1</v>
      </c>
      <c r="L4824" s="923">
        <v>951.58202953686657</v>
      </c>
      <c r="M4824" s="923">
        <f t="shared" si="75"/>
        <v>111.95082700433726</v>
      </c>
    </row>
    <row r="4825" spans="2:13" ht="75">
      <c r="B4825" s="921" t="s">
        <v>988</v>
      </c>
      <c r="C4825" s="921" t="s">
        <v>985</v>
      </c>
      <c r="D4825" s="922" t="s">
        <v>986</v>
      </c>
      <c r="E4825" s="936">
        <v>1</v>
      </c>
      <c r="F4825" s="947">
        <v>44439</v>
      </c>
      <c r="G4825" s="923">
        <v>799.64876431669472</v>
      </c>
      <c r="H4825" s="929">
        <v>8.3333333333333332E-3</v>
      </c>
      <c r="I4825" s="929">
        <v>0.18333333333333332</v>
      </c>
      <c r="J4825" s="923">
        <v>653.046490858634</v>
      </c>
      <c r="K4825" s="922">
        <v>1</v>
      </c>
      <c r="L4825" s="923">
        <v>653.046490858634</v>
      </c>
      <c r="M4825" s="923">
        <f t="shared" si="75"/>
        <v>79.964876431669481</v>
      </c>
    </row>
    <row r="4826" spans="2:13" ht="75">
      <c r="B4826" s="921" t="s">
        <v>988</v>
      </c>
      <c r="C4826" s="921" t="s">
        <v>985</v>
      </c>
      <c r="D4826" s="922" t="s">
        <v>986</v>
      </c>
      <c r="E4826" s="936">
        <v>1</v>
      </c>
      <c r="F4826" s="947">
        <v>44439</v>
      </c>
      <c r="G4826" s="923">
        <v>79.964876431669467</v>
      </c>
      <c r="H4826" s="929">
        <v>8.3333333333333332E-3</v>
      </c>
      <c r="I4826" s="929">
        <v>0.18333333333333332</v>
      </c>
      <c r="J4826" s="923">
        <v>65.304649085863403</v>
      </c>
      <c r="K4826" s="922">
        <v>1</v>
      </c>
      <c r="L4826" s="923">
        <v>65.304649085863403</v>
      </c>
      <c r="M4826" s="923">
        <f t="shared" si="75"/>
        <v>7.9964876431669474</v>
      </c>
    </row>
    <row r="4827" spans="2:13" ht="75">
      <c r="B4827" s="921" t="s">
        <v>988</v>
      </c>
      <c r="C4827" s="921" t="s">
        <v>985</v>
      </c>
      <c r="D4827" s="922" t="s">
        <v>986</v>
      </c>
      <c r="E4827" s="936">
        <v>1</v>
      </c>
      <c r="F4827" s="947">
        <v>44439</v>
      </c>
      <c r="G4827" s="923">
        <v>1039.5433936117031</v>
      </c>
      <c r="H4827" s="929">
        <v>8.3333333333333332E-3</v>
      </c>
      <c r="I4827" s="929">
        <v>0.18333333333333332</v>
      </c>
      <c r="J4827" s="923">
        <v>848.96043811622417</v>
      </c>
      <c r="K4827" s="922">
        <v>1</v>
      </c>
      <c r="L4827" s="923">
        <v>848.96043811622417</v>
      </c>
      <c r="M4827" s="923">
        <f t="shared" si="75"/>
        <v>103.95433936117031</v>
      </c>
    </row>
    <row r="4828" spans="2:13" ht="75">
      <c r="B4828" s="921" t="s">
        <v>984</v>
      </c>
      <c r="C4828" s="921" t="s">
        <v>985</v>
      </c>
      <c r="D4828" s="922" t="s">
        <v>986</v>
      </c>
      <c r="E4828" s="936">
        <v>1</v>
      </c>
      <c r="F4828" s="947">
        <v>44562</v>
      </c>
      <c r="G4828" s="923">
        <v>1826.4139722110879</v>
      </c>
      <c r="H4828" s="929">
        <v>8.3333333333333332E-3</v>
      </c>
      <c r="I4828" s="929">
        <v>0.15</v>
      </c>
      <c r="J4828" s="923">
        <v>1552.4518763794247</v>
      </c>
      <c r="K4828" s="922">
        <v>1</v>
      </c>
      <c r="L4828" s="923">
        <v>1552.4518763794247</v>
      </c>
      <c r="M4828" s="923">
        <f t="shared" si="75"/>
        <v>182.6413972211088</v>
      </c>
    </row>
    <row r="4829" spans="2:13" ht="75">
      <c r="B4829" s="921" t="s">
        <v>990</v>
      </c>
      <c r="C4829" s="921" t="s">
        <v>985</v>
      </c>
      <c r="D4829" s="922" t="s">
        <v>986</v>
      </c>
      <c r="E4829" s="936">
        <v>1</v>
      </c>
      <c r="F4829" s="947">
        <v>44562</v>
      </c>
      <c r="G4829" s="923">
        <v>4180.4727034651842</v>
      </c>
      <c r="H4829" s="929">
        <v>8.3333333333333332E-3</v>
      </c>
      <c r="I4829" s="929">
        <v>0.15</v>
      </c>
      <c r="J4829" s="923">
        <v>3553.4017979454065</v>
      </c>
      <c r="K4829" s="922">
        <v>1</v>
      </c>
      <c r="L4829" s="923">
        <v>3553.4017979454065</v>
      </c>
      <c r="M4829" s="923">
        <f t="shared" si="75"/>
        <v>418.04727034651842</v>
      </c>
    </row>
    <row r="4830" spans="2:13" ht="75">
      <c r="B4830" s="921" t="s">
        <v>988</v>
      </c>
      <c r="C4830" s="921" t="s">
        <v>985</v>
      </c>
      <c r="D4830" s="922" t="s">
        <v>986</v>
      </c>
      <c r="E4830" s="936">
        <v>1</v>
      </c>
      <c r="F4830" s="947">
        <v>44562</v>
      </c>
      <c r="G4830" s="923">
        <v>159.92975286333893</v>
      </c>
      <c r="H4830" s="929">
        <v>8.3333333333333332E-3</v>
      </c>
      <c r="I4830" s="929">
        <v>0.15</v>
      </c>
      <c r="J4830" s="923">
        <v>135.9402899338381</v>
      </c>
      <c r="K4830" s="922">
        <v>1</v>
      </c>
      <c r="L4830" s="923">
        <v>135.9402899338381</v>
      </c>
      <c r="M4830" s="923">
        <f t="shared" si="75"/>
        <v>15.992975286333895</v>
      </c>
    </row>
    <row r="4831" spans="2:13" ht="75">
      <c r="B4831" s="921" t="s">
        <v>988</v>
      </c>
      <c r="C4831" s="921" t="s">
        <v>985</v>
      </c>
      <c r="D4831" s="922" t="s">
        <v>986</v>
      </c>
      <c r="E4831" s="936">
        <v>1</v>
      </c>
      <c r="F4831" s="947">
        <v>44562</v>
      </c>
      <c r="G4831" s="923">
        <v>1919.1570343600672</v>
      </c>
      <c r="H4831" s="929">
        <v>8.3333333333333332E-3</v>
      </c>
      <c r="I4831" s="929">
        <v>0.15</v>
      </c>
      <c r="J4831" s="923">
        <v>1631.2834792060571</v>
      </c>
      <c r="K4831" s="922">
        <v>1</v>
      </c>
      <c r="L4831" s="923">
        <v>1631.2834792060571</v>
      </c>
      <c r="M4831" s="923">
        <f t="shared" si="75"/>
        <v>191.91570343600674</v>
      </c>
    </row>
    <row r="4832" spans="2:13" ht="75">
      <c r="B4832" s="921" t="s">
        <v>988</v>
      </c>
      <c r="C4832" s="921" t="s">
        <v>985</v>
      </c>
      <c r="D4832" s="922" t="s">
        <v>986</v>
      </c>
      <c r="E4832" s="936">
        <v>1</v>
      </c>
      <c r="F4832" s="947">
        <v>44317</v>
      </c>
      <c r="G4832" s="923">
        <v>879.61364074836411</v>
      </c>
      <c r="H4832" s="929">
        <v>8.3333333333333332E-3</v>
      </c>
      <c r="I4832" s="929">
        <v>0.21666666666666667</v>
      </c>
      <c r="J4832" s="923">
        <v>689.03068525288518</v>
      </c>
      <c r="K4832" s="922">
        <v>1</v>
      </c>
      <c r="L4832" s="923">
        <v>689.03068525288518</v>
      </c>
      <c r="M4832" s="923">
        <f t="shared" si="75"/>
        <v>87.961364074836411</v>
      </c>
    </row>
    <row r="4833" spans="2:13" ht="75">
      <c r="B4833" s="921" t="s">
        <v>988</v>
      </c>
      <c r="C4833" s="921" t="s">
        <v>985</v>
      </c>
      <c r="D4833" s="922" t="s">
        <v>986</v>
      </c>
      <c r="E4833" s="936">
        <v>1</v>
      </c>
      <c r="F4833" s="947">
        <v>44317</v>
      </c>
      <c r="G4833" s="923">
        <v>159.92975286333893</v>
      </c>
      <c r="H4833" s="929">
        <v>8.3333333333333332E-3</v>
      </c>
      <c r="I4833" s="929">
        <v>0.21666666666666667</v>
      </c>
      <c r="J4833" s="923">
        <v>125.2783064096155</v>
      </c>
      <c r="K4833" s="922">
        <v>1</v>
      </c>
      <c r="L4833" s="923">
        <v>125.2783064096155</v>
      </c>
      <c r="M4833" s="923">
        <f t="shared" si="75"/>
        <v>15.992975286333895</v>
      </c>
    </row>
    <row r="4834" spans="2:13" ht="75">
      <c r="B4834" s="921" t="s">
        <v>988</v>
      </c>
      <c r="C4834" s="921" t="s">
        <v>985</v>
      </c>
      <c r="D4834" s="922" t="s">
        <v>986</v>
      </c>
      <c r="E4834" s="936">
        <v>1</v>
      </c>
      <c r="F4834" s="947">
        <v>44317</v>
      </c>
      <c r="G4834" s="923">
        <v>3358.5248101301177</v>
      </c>
      <c r="H4834" s="929">
        <v>8.3333333333333332E-3</v>
      </c>
      <c r="I4834" s="929">
        <v>0.21666666666666667</v>
      </c>
      <c r="J4834" s="923">
        <v>2630.8444346019255</v>
      </c>
      <c r="K4834" s="922">
        <v>1</v>
      </c>
      <c r="L4834" s="923">
        <v>2630.8444346019255</v>
      </c>
      <c r="M4834" s="923">
        <f t="shared" si="75"/>
        <v>335.85248101301181</v>
      </c>
    </row>
    <row r="4835" spans="2:13" ht="75">
      <c r="B4835" s="921" t="s">
        <v>988</v>
      </c>
      <c r="C4835" s="921" t="s">
        <v>985</v>
      </c>
      <c r="D4835" s="922" t="s">
        <v>986</v>
      </c>
      <c r="E4835" s="936">
        <v>1</v>
      </c>
      <c r="F4835" s="947">
        <v>44439</v>
      </c>
      <c r="G4835" s="923">
        <v>559.75413502168624</v>
      </c>
      <c r="H4835" s="929">
        <v>8.3333333333333332E-3</v>
      </c>
      <c r="I4835" s="929">
        <v>0.18333333333333332</v>
      </c>
      <c r="J4835" s="923">
        <v>457.13254360104378</v>
      </c>
      <c r="K4835" s="922">
        <v>1</v>
      </c>
      <c r="L4835" s="923">
        <v>457.13254360104378</v>
      </c>
      <c r="M4835" s="923">
        <f t="shared" si="75"/>
        <v>55.975413502168628</v>
      </c>
    </row>
    <row r="4836" spans="2:13" ht="75">
      <c r="B4836" s="921" t="s">
        <v>988</v>
      </c>
      <c r="C4836" s="921" t="s">
        <v>985</v>
      </c>
      <c r="D4836" s="922" t="s">
        <v>986</v>
      </c>
      <c r="E4836" s="936">
        <v>1</v>
      </c>
      <c r="F4836" s="947">
        <v>44439</v>
      </c>
      <c r="G4836" s="923">
        <v>239.8946292950084</v>
      </c>
      <c r="H4836" s="929">
        <v>8.3333333333333332E-3</v>
      </c>
      <c r="I4836" s="929">
        <v>0.18333333333333332</v>
      </c>
      <c r="J4836" s="923">
        <v>195.91394725759019</v>
      </c>
      <c r="K4836" s="922">
        <v>1</v>
      </c>
      <c r="L4836" s="923">
        <v>195.91394725759019</v>
      </c>
      <c r="M4836" s="923">
        <f t="shared" si="75"/>
        <v>23.989462929500842</v>
      </c>
    </row>
    <row r="4837" spans="2:13" ht="75">
      <c r="B4837" s="921" t="s">
        <v>988</v>
      </c>
      <c r="C4837" s="921" t="s">
        <v>985</v>
      </c>
      <c r="D4837" s="922" t="s">
        <v>986</v>
      </c>
      <c r="E4837" s="936">
        <v>1</v>
      </c>
      <c r="F4837" s="947">
        <v>44439</v>
      </c>
      <c r="G4837" s="923">
        <v>79.964876431669467</v>
      </c>
      <c r="H4837" s="929">
        <v>8.3333333333333332E-3</v>
      </c>
      <c r="I4837" s="929">
        <v>0.18333333333333332</v>
      </c>
      <c r="J4837" s="923">
        <v>65.304649085863403</v>
      </c>
      <c r="K4837" s="922">
        <v>1</v>
      </c>
      <c r="L4837" s="923">
        <v>65.304649085863403</v>
      </c>
      <c r="M4837" s="923">
        <f t="shared" si="75"/>
        <v>7.9964876431669474</v>
      </c>
    </row>
    <row r="4838" spans="2:13" ht="75">
      <c r="B4838" s="921" t="s">
        <v>988</v>
      </c>
      <c r="C4838" s="921" t="s">
        <v>985</v>
      </c>
      <c r="D4838" s="922" t="s">
        <v>986</v>
      </c>
      <c r="E4838" s="936">
        <v>1</v>
      </c>
      <c r="F4838" s="947">
        <v>44439</v>
      </c>
      <c r="G4838" s="923">
        <v>3518.4545629934564</v>
      </c>
      <c r="H4838" s="929">
        <v>8.3333333333333332E-3</v>
      </c>
      <c r="I4838" s="929">
        <v>0.18333333333333332</v>
      </c>
      <c r="J4838" s="923">
        <v>2873.4045597779896</v>
      </c>
      <c r="K4838" s="922">
        <v>1</v>
      </c>
      <c r="L4838" s="923">
        <v>2873.4045597779896</v>
      </c>
      <c r="M4838" s="923">
        <f t="shared" si="75"/>
        <v>351.84545629934564</v>
      </c>
    </row>
    <row r="4839" spans="2:13" ht="75">
      <c r="B4839" s="921" t="s">
        <v>988</v>
      </c>
      <c r="C4839" s="921" t="s">
        <v>985</v>
      </c>
      <c r="D4839" s="922" t="s">
        <v>986</v>
      </c>
      <c r="E4839" s="936">
        <v>1</v>
      </c>
      <c r="F4839" s="947">
        <v>44562</v>
      </c>
      <c r="G4839" s="923">
        <v>79.964876431669467</v>
      </c>
      <c r="H4839" s="929">
        <v>8.3333333333333332E-3</v>
      </c>
      <c r="I4839" s="929">
        <v>0.15</v>
      </c>
      <c r="J4839" s="923">
        <v>67.970144966919051</v>
      </c>
      <c r="K4839" s="922">
        <v>1</v>
      </c>
      <c r="L4839" s="923">
        <v>67.970144966919051</v>
      </c>
      <c r="M4839" s="923">
        <f t="shared" si="75"/>
        <v>7.9964876431669474</v>
      </c>
    </row>
    <row r="4840" spans="2:13" ht="75">
      <c r="B4840" s="921" t="s">
        <v>988</v>
      </c>
      <c r="C4840" s="921" t="s">
        <v>985</v>
      </c>
      <c r="D4840" s="922" t="s">
        <v>986</v>
      </c>
      <c r="E4840" s="936">
        <v>1</v>
      </c>
      <c r="F4840" s="947">
        <v>44562</v>
      </c>
      <c r="G4840" s="923">
        <v>159.92975286333893</v>
      </c>
      <c r="H4840" s="929">
        <v>8.3333333333333332E-3</v>
      </c>
      <c r="I4840" s="929">
        <v>0.15</v>
      </c>
      <c r="J4840" s="923">
        <v>135.9402899338381</v>
      </c>
      <c r="K4840" s="922">
        <v>1</v>
      </c>
      <c r="L4840" s="923">
        <v>135.9402899338381</v>
      </c>
      <c r="M4840" s="923">
        <f t="shared" si="75"/>
        <v>15.992975286333895</v>
      </c>
    </row>
    <row r="4841" spans="2:13" ht="75">
      <c r="B4841" s="921" t="s">
        <v>988</v>
      </c>
      <c r="C4841" s="921" t="s">
        <v>985</v>
      </c>
      <c r="D4841" s="922" t="s">
        <v>986</v>
      </c>
      <c r="E4841" s="936">
        <v>1</v>
      </c>
      <c r="F4841" s="947">
        <v>44562</v>
      </c>
      <c r="G4841" s="923">
        <v>2239.016540086745</v>
      </c>
      <c r="H4841" s="929">
        <v>8.3333333333333332E-3</v>
      </c>
      <c r="I4841" s="929">
        <v>0.15</v>
      </c>
      <c r="J4841" s="923">
        <v>1903.1640590737331</v>
      </c>
      <c r="K4841" s="922">
        <v>1</v>
      </c>
      <c r="L4841" s="923">
        <v>1903.1640590737331</v>
      </c>
      <c r="M4841" s="923">
        <f t="shared" si="75"/>
        <v>223.90165400867451</v>
      </c>
    </row>
    <row r="4842" spans="2:13" ht="75">
      <c r="B4842" s="921" t="s">
        <v>988</v>
      </c>
      <c r="C4842" s="921" t="s">
        <v>985</v>
      </c>
      <c r="D4842" s="922" t="s">
        <v>986</v>
      </c>
      <c r="E4842" s="936">
        <v>1</v>
      </c>
      <c r="F4842" s="947">
        <v>44317</v>
      </c>
      <c r="G4842" s="923">
        <v>2878.7355515401009</v>
      </c>
      <c r="H4842" s="929">
        <v>8.3333333333333332E-3</v>
      </c>
      <c r="I4842" s="929">
        <v>0.21666666666666667</v>
      </c>
      <c r="J4842" s="923">
        <v>2255.009515373079</v>
      </c>
      <c r="K4842" s="922">
        <v>1</v>
      </c>
      <c r="L4842" s="923">
        <v>2255.009515373079</v>
      </c>
      <c r="M4842" s="923">
        <f t="shared" si="75"/>
        <v>287.87355515401009</v>
      </c>
    </row>
    <row r="4843" spans="2:13" ht="75">
      <c r="B4843" s="921" t="s">
        <v>988</v>
      </c>
      <c r="C4843" s="921" t="s">
        <v>985</v>
      </c>
      <c r="D4843" s="922" t="s">
        <v>986</v>
      </c>
      <c r="E4843" s="936">
        <v>1</v>
      </c>
      <c r="F4843" s="947">
        <v>44439</v>
      </c>
      <c r="G4843" s="923">
        <v>4158.1735744468124</v>
      </c>
      <c r="H4843" s="929">
        <v>8.3333333333333332E-3</v>
      </c>
      <c r="I4843" s="929">
        <v>0.18333333333333332</v>
      </c>
      <c r="J4843" s="923">
        <v>3395.8417524648967</v>
      </c>
      <c r="K4843" s="922">
        <v>1</v>
      </c>
      <c r="L4843" s="923">
        <v>3395.8417524648967</v>
      </c>
      <c r="M4843" s="923">
        <f t="shared" si="75"/>
        <v>415.81735744468125</v>
      </c>
    </row>
    <row r="4844" spans="2:13" ht="75">
      <c r="B4844" s="921" t="s">
        <v>984</v>
      </c>
      <c r="C4844" s="921" t="s">
        <v>985</v>
      </c>
      <c r="D4844" s="922" t="s">
        <v>986</v>
      </c>
      <c r="E4844" s="936">
        <v>1</v>
      </c>
      <c r="F4844" s="947">
        <v>44562</v>
      </c>
      <c r="G4844" s="923">
        <v>456.60349305277197</v>
      </c>
      <c r="H4844" s="929">
        <v>8.3333333333333332E-3</v>
      </c>
      <c r="I4844" s="929">
        <v>0.15</v>
      </c>
      <c r="J4844" s="923">
        <v>388.11296909485617</v>
      </c>
      <c r="K4844" s="922">
        <v>1</v>
      </c>
      <c r="L4844" s="923">
        <v>388.11296909485617</v>
      </c>
      <c r="M4844" s="923">
        <f t="shared" si="75"/>
        <v>45.660349305277201</v>
      </c>
    </row>
    <row r="4845" spans="2:13" ht="75">
      <c r="B4845" s="921" t="s">
        <v>984</v>
      </c>
      <c r="C4845" s="921" t="s">
        <v>985</v>
      </c>
      <c r="D4845" s="922" t="s">
        <v>986</v>
      </c>
      <c r="E4845" s="936">
        <v>1</v>
      </c>
      <c r="F4845" s="947">
        <v>44562</v>
      </c>
      <c r="G4845" s="923">
        <v>913.20698610554393</v>
      </c>
      <c r="H4845" s="929">
        <v>8.3333333333333332E-3</v>
      </c>
      <c r="I4845" s="929">
        <v>0.15</v>
      </c>
      <c r="J4845" s="923">
        <v>776.22593818971234</v>
      </c>
      <c r="K4845" s="922">
        <v>1</v>
      </c>
      <c r="L4845" s="923">
        <v>776.22593818971234</v>
      </c>
      <c r="M4845" s="923">
        <f t="shared" si="75"/>
        <v>91.320698610554402</v>
      </c>
    </row>
    <row r="4846" spans="2:13" ht="75">
      <c r="B4846" s="921" t="s">
        <v>984</v>
      </c>
      <c r="C4846" s="921" t="s">
        <v>985</v>
      </c>
      <c r="D4846" s="922" t="s">
        <v>986</v>
      </c>
      <c r="E4846" s="936">
        <v>1</v>
      </c>
      <c r="F4846" s="947">
        <v>44562</v>
      </c>
      <c r="G4846" s="923">
        <v>456.60349305277197</v>
      </c>
      <c r="H4846" s="929">
        <v>8.3333333333333332E-3</v>
      </c>
      <c r="I4846" s="929">
        <v>0.15</v>
      </c>
      <c r="J4846" s="923">
        <v>388.11296909485617</v>
      </c>
      <c r="K4846" s="922">
        <v>1</v>
      </c>
      <c r="L4846" s="923">
        <v>388.11296909485617</v>
      </c>
      <c r="M4846" s="923">
        <f t="shared" si="75"/>
        <v>45.660349305277201</v>
      </c>
    </row>
    <row r="4847" spans="2:13" ht="75">
      <c r="B4847" s="921" t="s">
        <v>984</v>
      </c>
      <c r="C4847" s="921" t="s">
        <v>985</v>
      </c>
      <c r="D4847" s="922" t="s">
        <v>986</v>
      </c>
      <c r="E4847" s="936">
        <v>1</v>
      </c>
      <c r="F4847" s="947">
        <v>44562</v>
      </c>
      <c r="G4847" s="923">
        <v>456.60349305277197</v>
      </c>
      <c r="H4847" s="929">
        <v>8.3333333333333332E-3</v>
      </c>
      <c r="I4847" s="929">
        <v>0.15</v>
      </c>
      <c r="J4847" s="923">
        <v>388.11296909485617</v>
      </c>
      <c r="K4847" s="922">
        <v>1</v>
      </c>
      <c r="L4847" s="923">
        <v>388.11296909485617</v>
      </c>
      <c r="M4847" s="923">
        <f t="shared" si="75"/>
        <v>45.660349305277201</v>
      </c>
    </row>
    <row r="4848" spans="2:13" ht="75">
      <c r="B4848" s="921" t="s">
        <v>989</v>
      </c>
      <c r="C4848" s="921" t="s">
        <v>985</v>
      </c>
      <c r="D4848" s="922" t="s">
        <v>986</v>
      </c>
      <c r="E4848" s="936">
        <v>1</v>
      </c>
      <c r="F4848" s="947">
        <v>44562</v>
      </c>
      <c r="G4848" s="923">
        <v>5118.2060202982484</v>
      </c>
      <c r="H4848" s="929">
        <v>8.3333333333333332E-3</v>
      </c>
      <c r="I4848" s="929">
        <v>0.15</v>
      </c>
      <c r="J4848" s="923">
        <v>4350.4751172535107</v>
      </c>
      <c r="K4848" s="922">
        <v>1</v>
      </c>
      <c r="L4848" s="923">
        <v>4350.4751172535107</v>
      </c>
      <c r="M4848" s="923">
        <f t="shared" si="75"/>
        <v>511.82060202982484</v>
      </c>
    </row>
    <row r="4849" spans="2:13" ht="75">
      <c r="B4849" s="921" t="s">
        <v>988</v>
      </c>
      <c r="C4849" s="921" t="s">
        <v>985</v>
      </c>
      <c r="D4849" s="922" t="s">
        <v>986</v>
      </c>
      <c r="E4849" s="936">
        <v>1</v>
      </c>
      <c r="F4849" s="947">
        <v>44562</v>
      </c>
      <c r="G4849" s="923">
        <v>79.964876431669467</v>
      </c>
      <c r="H4849" s="929">
        <v>8.3333333333333332E-3</v>
      </c>
      <c r="I4849" s="929">
        <v>0.15</v>
      </c>
      <c r="J4849" s="923">
        <v>67.970144966919051</v>
      </c>
      <c r="K4849" s="922">
        <v>1</v>
      </c>
      <c r="L4849" s="923">
        <v>67.970144966919051</v>
      </c>
      <c r="M4849" s="923">
        <f t="shared" si="75"/>
        <v>7.9964876431669474</v>
      </c>
    </row>
    <row r="4850" spans="2:13" ht="75">
      <c r="B4850" s="921" t="s">
        <v>988</v>
      </c>
      <c r="C4850" s="921" t="s">
        <v>985</v>
      </c>
      <c r="D4850" s="922" t="s">
        <v>986</v>
      </c>
      <c r="E4850" s="936">
        <v>1</v>
      </c>
      <c r="F4850" s="947">
        <v>44562</v>
      </c>
      <c r="G4850" s="923">
        <v>159.92975286333893</v>
      </c>
      <c r="H4850" s="929">
        <v>8.3333333333333332E-3</v>
      </c>
      <c r="I4850" s="929">
        <v>0.15</v>
      </c>
      <c r="J4850" s="923">
        <v>135.9402899338381</v>
      </c>
      <c r="K4850" s="922">
        <v>1</v>
      </c>
      <c r="L4850" s="923">
        <v>135.9402899338381</v>
      </c>
      <c r="M4850" s="923">
        <f t="shared" si="75"/>
        <v>15.992975286333895</v>
      </c>
    </row>
    <row r="4851" spans="2:13" ht="75">
      <c r="B4851" s="921" t="s">
        <v>988</v>
      </c>
      <c r="C4851" s="921" t="s">
        <v>985</v>
      </c>
      <c r="D4851" s="922" t="s">
        <v>986</v>
      </c>
      <c r="E4851" s="936">
        <v>1</v>
      </c>
      <c r="F4851" s="947">
        <v>44562</v>
      </c>
      <c r="G4851" s="923">
        <v>399.82438215834736</v>
      </c>
      <c r="H4851" s="929">
        <v>8.3333333333333332E-3</v>
      </c>
      <c r="I4851" s="929">
        <v>0.15</v>
      </c>
      <c r="J4851" s="923">
        <v>339.85072483459527</v>
      </c>
      <c r="K4851" s="922">
        <v>1</v>
      </c>
      <c r="L4851" s="923">
        <v>339.85072483459527</v>
      </c>
      <c r="M4851" s="923">
        <f t="shared" si="75"/>
        <v>39.98243821583474</v>
      </c>
    </row>
    <row r="4852" spans="2:13" ht="75">
      <c r="B4852" s="921" t="s">
        <v>988</v>
      </c>
      <c r="C4852" s="921" t="s">
        <v>985</v>
      </c>
      <c r="D4852" s="922" t="s">
        <v>986</v>
      </c>
      <c r="E4852" s="936">
        <v>1</v>
      </c>
      <c r="F4852" s="947">
        <v>44562</v>
      </c>
      <c r="G4852" s="923">
        <v>79.964876431669467</v>
      </c>
      <c r="H4852" s="929">
        <v>8.3333333333333332E-3</v>
      </c>
      <c r="I4852" s="929">
        <v>0.15</v>
      </c>
      <c r="J4852" s="923">
        <v>67.970144966919051</v>
      </c>
      <c r="K4852" s="922">
        <v>1</v>
      </c>
      <c r="L4852" s="923">
        <v>67.970144966919051</v>
      </c>
      <c r="M4852" s="923">
        <f t="shared" si="75"/>
        <v>7.9964876431669474</v>
      </c>
    </row>
    <row r="4853" spans="2:13" ht="75">
      <c r="B4853" s="921" t="s">
        <v>988</v>
      </c>
      <c r="C4853" s="921" t="s">
        <v>985</v>
      </c>
      <c r="D4853" s="922" t="s">
        <v>986</v>
      </c>
      <c r="E4853" s="936">
        <v>1</v>
      </c>
      <c r="F4853" s="947">
        <v>44317</v>
      </c>
      <c r="G4853" s="923">
        <v>239.8946292950084</v>
      </c>
      <c r="H4853" s="929">
        <v>8.3333333333333332E-3</v>
      </c>
      <c r="I4853" s="929">
        <v>0.21666666666666667</v>
      </c>
      <c r="J4853" s="923">
        <v>187.91745961442325</v>
      </c>
      <c r="K4853" s="922">
        <v>1</v>
      </c>
      <c r="L4853" s="923">
        <v>187.91745961442325</v>
      </c>
      <c r="M4853" s="923">
        <f t="shared" si="75"/>
        <v>23.989462929500842</v>
      </c>
    </row>
    <row r="4854" spans="2:13" ht="75">
      <c r="B4854" s="921" t="s">
        <v>988</v>
      </c>
      <c r="C4854" s="921" t="s">
        <v>985</v>
      </c>
      <c r="D4854" s="922" t="s">
        <v>986</v>
      </c>
      <c r="E4854" s="936">
        <v>1</v>
      </c>
      <c r="F4854" s="947">
        <v>44317</v>
      </c>
      <c r="G4854" s="923">
        <v>159.92975286333893</v>
      </c>
      <c r="H4854" s="929">
        <v>8.3333333333333332E-3</v>
      </c>
      <c r="I4854" s="929">
        <v>0.21666666666666667</v>
      </c>
      <c r="J4854" s="923">
        <v>125.2783064096155</v>
      </c>
      <c r="K4854" s="922">
        <v>1</v>
      </c>
      <c r="L4854" s="923">
        <v>125.2783064096155</v>
      </c>
      <c r="M4854" s="923">
        <f t="shared" si="75"/>
        <v>15.992975286333895</v>
      </c>
    </row>
    <row r="4855" spans="2:13" ht="75">
      <c r="B4855" s="921" t="s">
        <v>988</v>
      </c>
      <c r="C4855" s="921" t="s">
        <v>985</v>
      </c>
      <c r="D4855" s="922" t="s">
        <v>986</v>
      </c>
      <c r="E4855" s="936">
        <v>1</v>
      </c>
      <c r="F4855" s="947">
        <v>44317</v>
      </c>
      <c r="G4855" s="923">
        <v>79.964876431669467</v>
      </c>
      <c r="H4855" s="929">
        <v>8.3333333333333332E-3</v>
      </c>
      <c r="I4855" s="929">
        <v>0.21666666666666667</v>
      </c>
      <c r="J4855" s="923">
        <v>62.639153204807748</v>
      </c>
      <c r="K4855" s="922">
        <v>1</v>
      </c>
      <c r="L4855" s="923">
        <v>62.639153204807748</v>
      </c>
      <c r="M4855" s="923">
        <f t="shared" si="75"/>
        <v>7.9964876431669474</v>
      </c>
    </row>
    <row r="4856" spans="2:13" ht="75">
      <c r="B4856" s="921" t="s">
        <v>990</v>
      </c>
      <c r="C4856" s="921" t="s">
        <v>985</v>
      </c>
      <c r="D4856" s="922" t="s">
        <v>986</v>
      </c>
      <c r="E4856" s="936">
        <v>1</v>
      </c>
      <c r="F4856" s="947">
        <v>44652</v>
      </c>
      <c r="G4856" s="923">
        <v>12541.418110395553</v>
      </c>
      <c r="H4856" s="929">
        <v>8.3333333333333332E-3</v>
      </c>
      <c r="I4856" s="929">
        <v>0.125</v>
      </c>
      <c r="J4856" s="923">
        <v>10973.740846596109</v>
      </c>
      <c r="K4856" s="922">
        <v>1</v>
      </c>
      <c r="L4856" s="923">
        <v>10973.740846596109</v>
      </c>
      <c r="M4856" s="923">
        <f t="shared" si="75"/>
        <v>1254.1418110395553</v>
      </c>
    </row>
    <row r="4857" spans="2:13" ht="75">
      <c r="B4857" s="921" t="s">
        <v>988</v>
      </c>
      <c r="C4857" s="921" t="s">
        <v>985</v>
      </c>
      <c r="D4857" s="922" t="s">
        <v>986</v>
      </c>
      <c r="E4857" s="936">
        <v>1</v>
      </c>
      <c r="F4857" s="947">
        <v>44652</v>
      </c>
      <c r="G4857" s="923">
        <v>159.92975286333893</v>
      </c>
      <c r="H4857" s="929">
        <v>8.3333333333333332E-3</v>
      </c>
      <c r="I4857" s="929">
        <v>0.125</v>
      </c>
      <c r="J4857" s="923">
        <v>139.93853375542156</v>
      </c>
      <c r="K4857" s="922">
        <v>1</v>
      </c>
      <c r="L4857" s="923">
        <v>139.93853375542156</v>
      </c>
      <c r="M4857" s="923">
        <f t="shared" si="75"/>
        <v>15.992975286333895</v>
      </c>
    </row>
    <row r="4858" spans="2:13" ht="75">
      <c r="B4858" s="921" t="s">
        <v>988</v>
      </c>
      <c r="C4858" s="921" t="s">
        <v>985</v>
      </c>
      <c r="D4858" s="922" t="s">
        <v>986</v>
      </c>
      <c r="E4858" s="936">
        <v>1</v>
      </c>
      <c r="F4858" s="947">
        <v>44652</v>
      </c>
      <c r="G4858" s="923">
        <v>79.964876431669467</v>
      </c>
      <c r="H4858" s="929">
        <v>8.3333333333333332E-3</v>
      </c>
      <c r="I4858" s="929">
        <v>0.125</v>
      </c>
      <c r="J4858" s="923">
        <v>69.96926687771078</v>
      </c>
      <c r="K4858" s="922">
        <v>1</v>
      </c>
      <c r="L4858" s="923">
        <v>69.96926687771078</v>
      </c>
      <c r="M4858" s="923">
        <f t="shared" si="75"/>
        <v>7.9964876431669474</v>
      </c>
    </row>
    <row r="4859" spans="2:13" ht="75">
      <c r="B4859" s="921" t="s">
        <v>988</v>
      </c>
      <c r="C4859" s="921" t="s">
        <v>985</v>
      </c>
      <c r="D4859" s="922" t="s">
        <v>986</v>
      </c>
      <c r="E4859" s="936">
        <v>1</v>
      </c>
      <c r="F4859" s="947">
        <v>44652</v>
      </c>
      <c r="G4859" s="923">
        <v>1039.5433936117031</v>
      </c>
      <c r="H4859" s="929">
        <v>8.3333333333333332E-3</v>
      </c>
      <c r="I4859" s="929">
        <v>0.125</v>
      </c>
      <c r="J4859" s="923">
        <v>909.60046941024018</v>
      </c>
      <c r="K4859" s="922">
        <v>1</v>
      </c>
      <c r="L4859" s="923">
        <v>909.60046941024018</v>
      </c>
      <c r="M4859" s="923">
        <f t="shared" si="75"/>
        <v>103.95433936117031</v>
      </c>
    </row>
    <row r="4860" spans="2:13" ht="75">
      <c r="B4860" s="921" t="s">
        <v>988</v>
      </c>
      <c r="C4860" s="921" t="s">
        <v>985</v>
      </c>
      <c r="D4860" s="922" t="s">
        <v>986</v>
      </c>
      <c r="E4860" s="936">
        <v>1</v>
      </c>
      <c r="F4860" s="947">
        <v>44652</v>
      </c>
      <c r="G4860" s="923">
        <v>159.92975286333893</v>
      </c>
      <c r="H4860" s="929">
        <v>8.3333333333333332E-3</v>
      </c>
      <c r="I4860" s="929">
        <v>0.125</v>
      </c>
      <c r="J4860" s="923">
        <v>139.93853375542156</v>
      </c>
      <c r="K4860" s="922">
        <v>1</v>
      </c>
      <c r="L4860" s="923">
        <v>139.93853375542156</v>
      </c>
      <c r="M4860" s="923">
        <f t="shared" si="75"/>
        <v>15.992975286333895</v>
      </c>
    </row>
    <row r="4861" spans="2:13" ht="75">
      <c r="B4861" s="921" t="s">
        <v>988</v>
      </c>
      <c r="C4861" s="921" t="s">
        <v>985</v>
      </c>
      <c r="D4861" s="922" t="s">
        <v>986</v>
      </c>
      <c r="E4861" s="936">
        <v>1</v>
      </c>
      <c r="F4861" s="947">
        <v>44743</v>
      </c>
      <c r="G4861" s="923">
        <v>959.5785171800336</v>
      </c>
      <c r="H4861" s="929">
        <v>8.3333333333333332E-3</v>
      </c>
      <c r="I4861" s="929">
        <v>0.1</v>
      </c>
      <c r="J4861" s="923">
        <v>863.62066546203027</v>
      </c>
      <c r="K4861" s="922">
        <v>1</v>
      </c>
      <c r="L4861" s="923">
        <v>863.62066546203027</v>
      </c>
      <c r="M4861" s="923">
        <f t="shared" si="75"/>
        <v>95.957851718003369</v>
      </c>
    </row>
    <row r="4862" spans="2:13" ht="75">
      <c r="B4862" s="921" t="s">
        <v>988</v>
      </c>
      <c r="C4862" s="921" t="s">
        <v>985</v>
      </c>
      <c r="D4862" s="922" t="s">
        <v>986</v>
      </c>
      <c r="E4862" s="936">
        <v>1</v>
      </c>
      <c r="F4862" s="947">
        <v>44926</v>
      </c>
      <c r="G4862" s="923">
        <v>479.7892585900168</v>
      </c>
      <c r="H4862" s="929">
        <v>8.3333333333333332E-3</v>
      </c>
      <c r="I4862" s="929">
        <v>0.05</v>
      </c>
      <c r="J4862" s="923">
        <v>455.79979566051594</v>
      </c>
      <c r="K4862" s="922">
        <v>1</v>
      </c>
      <c r="L4862" s="923">
        <v>455.79979566051594</v>
      </c>
      <c r="M4862" s="923">
        <f t="shared" si="75"/>
        <v>47.978925859001684</v>
      </c>
    </row>
    <row r="4863" spans="2:13" ht="75">
      <c r="B4863" s="921" t="s">
        <v>988</v>
      </c>
      <c r="C4863" s="921" t="s">
        <v>985</v>
      </c>
      <c r="D4863" s="922" t="s">
        <v>986</v>
      </c>
      <c r="E4863" s="936">
        <v>1</v>
      </c>
      <c r="F4863" s="947">
        <v>44866</v>
      </c>
      <c r="G4863" s="923">
        <v>2079.0867872234062</v>
      </c>
      <c r="H4863" s="929">
        <v>8.3333333333333332E-3</v>
      </c>
      <c r="I4863" s="929">
        <v>6.6666666666666666E-2</v>
      </c>
      <c r="J4863" s="923">
        <v>1940.4810014085124</v>
      </c>
      <c r="K4863" s="922">
        <v>1</v>
      </c>
      <c r="L4863" s="923">
        <v>1940.4810014085124</v>
      </c>
      <c r="M4863" s="923">
        <f t="shared" si="75"/>
        <v>207.90867872234062</v>
      </c>
    </row>
    <row r="4864" spans="2:13" ht="75">
      <c r="B4864" s="921" t="s">
        <v>988</v>
      </c>
      <c r="C4864" s="921" t="s">
        <v>985</v>
      </c>
      <c r="D4864" s="922" t="s">
        <v>986</v>
      </c>
      <c r="E4864" s="936">
        <v>1</v>
      </c>
      <c r="F4864" s="947">
        <v>44926</v>
      </c>
      <c r="G4864" s="923">
        <v>79.964876431669467</v>
      </c>
      <c r="H4864" s="929">
        <v>8.3333333333333332E-3</v>
      </c>
      <c r="I4864" s="929">
        <v>0.05</v>
      </c>
      <c r="J4864" s="923">
        <v>75.966632610085995</v>
      </c>
      <c r="K4864" s="922">
        <v>1</v>
      </c>
      <c r="L4864" s="923">
        <v>75.966632610085995</v>
      </c>
      <c r="M4864" s="923">
        <f t="shared" si="75"/>
        <v>7.9964876431669474</v>
      </c>
    </row>
    <row r="4865" spans="2:13" ht="75">
      <c r="B4865" s="921" t="s">
        <v>988</v>
      </c>
      <c r="C4865" s="921" t="s">
        <v>985</v>
      </c>
      <c r="D4865" s="922" t="s">
        <v>986</v>
      </c>
      <c r="E4865" s="936">
        <v>1</v>
      </c>
      <c r="F4865" s="947">
        <v>44926</v>
      </c>
      <c r="G4865" s="923">
        <v>799.64876431669472</v>
      </c>
      <c r="H4865" s="929">
        <v>8.3333333333333332E-3</v>
      </c>
      <c r="I4865" s="929">
        <v>0.05</v>
      </c>
      <c r="J4865" s="923">
        <v>759.66632610086003</v>
      </c>
      <c r="K4865" s="922">
        <v>1</v>
      </c>
      <c r="L4865" s="923">
        <v>759.66632610086003</v>
      </c>
      <c r="M4865" s="923">
        <f t="shared" si="75"/>
        <v>79.964876431669481</v>
      </c>
    </row>
    <row r="4866" spans="2:13" ht="75">
      <c r="B4866" s="921" t="s">
        <v>988</v>
      </c>
      <c r="C4866" s="921" t="s">
        <v>985</v>
      </c>
      <c r="D4866" s="922" t="s">
        <v>986</v>
      </c>
      <c r="E4866" s="936">
        <v>1</v>
      </c>
      <c r="F4866" s="947">
        <v>44743</v>
      </c>
      <c r="G4866" s="923">
        <v>319.85950572667787</v>
      </c>
      <c r="H4866" s="929">
        <v>8.3333333333333332E-3</v>
      </c>
      <c r="I4866" s="929">
        <v>0.1</v>
      </c>
      <c r="J4866" s="923">
        <v>287.87355515401009</v>
      </c>
      <c r="K4866" s="922">
        <v>1</v>
      </c>
      <c r="L4866" s="923">
        <v>287.87355515401009</v>
      </c>
      <c r="M4866" s="923">
        <f t="shared" si="75"/>
        <v>31.98595057266779</v>
      </c>
    </row>
    <row r="4867" spans="2:13" ht="75">
      <c r="B4867" s="921" t="s">
        <v>988</v>
      </c>
      <c r="C4867" s="921" t="s">
        <v>985</v>
      </c>
      <c r="D4867" s="922" t="s">
        <v>986</v>
      </c>
      <c r="E4867" s="936">
        <v>1</v>
      </c>
      <c r="F4867" s="947">
        <v>44743</v>
      </c>
      <c r="G4867" s="923">
        <v>239.8946292950084</v>
      </c>
      <c r="H4867" s="929">
        <v>8.3333333333333332E-3</v>
      </c>
      <c r="I4867" s="929">
        <v>0.1</v>
      </c>
      <c r="J4867" s="923">
        <v>215.90516636550757</v>
      </c>
      <c r="K4867" s="922">
        <v>1</v>
      </c>
      <c r="L4867" s="923">
        <v>215.90516636550757</v>
      </c>
      <c r="M4867" s="923">
        <f t="shared" si="75"/>
        <v>23.989462929500842</v>
      </c>
    </row>
    <row r="4868" spans="2:13" ht="75">
      <c r="B4868" s="921" t="s">
        <v>988</v>
      </c>
      <c r="C4868" s="921" t="s">
        <v>985</v>
      </c>
      <c r="D4868" s="922" t="s">
        <v>986</v>
      </c>
      <c r="E4868" s="936">
        <v>1</v>
      </c>
      <c r="F4868" s="947">
        <v>44652</v>
      </c>
      <c r="G4868" s="923">
        <v>1439.3677757700505</v>
      </c>
      <c r="H4868" s="929">
        <v>8.3333333333333332E-3</v>
      </c>
      <c r="I4868" s="929">
        <v>0.125</v>
      </c>
      <c r="J4868" s="923">
        <v>1259.4468037987942</v>
      </c>
      <c r="K4868" s="922">
        <v>1</v>
      </c>
      <c r="L4868" s="923">
        <v>1259.4468037987942</v>
      </c>
      <c r="M4868" s="923">
        <f t="shared" si="75"/>
        <v>143.93677757700505</v>
      </c>
    </row>
    <row r="4869" spans="2:13" ht="75">
      <c r="B4869" s="921" t="s">
        <v>988</v>
      </c>
      <c r="C4869" s="921" t="s">
        <v>985</v>
      </c>
      <c r="D4869" s="922" t="s">
        <v>986</v>
      </c>
      <c r="E4869" s="936">
        <v>1</v>
      </c>
      <c r="F4869" s="947">
        <v>44652</v>
      </c>
      <c r="G4869" s="923">
        <v>159.92975286333893</v>
      </c>
      <c r="H4869" s="929">
        <v>8.3333333333333332E-3</v>
      </c>
      <c r="I4869" s="929">
        <v>0.125</v>
      </c>
      <c r="J4869" s="923">
        <v>139.93853375542156</v>
      </c>
      <c r="K4869" s="922">
        <v>1</v>
      </c>
      <c r="L4869" s="923">
        <v>139.93853375542156</v>
      </c>
      <c r="M4869" s="923">
        <f t="shared" si="75"/>
        <v>15.992975286333895</v>
      </c>
    </row>
    <row r="4870" spans="2:13" ht="75">
      <c r="B4870" s="921" t="s">
        <v>988</v>
      </c>
      <c r="C4870" s="921" t="s">
        <v>985</v>
      </c>
      <c r="D4870" s="922" t="s">
        <v>986</v>
      </c>
      <c r="E4870" s="936">
        <v>1</v>
      </c>
      <c r="F4870" s="947">
        <v>44866</v>
      </c>
      <c r="G4870" s="923">
        <v>1279.4380229067115</v>
      </c>
      <c r="H4870" s="929">
        <v>8.3333333333333332E-3</v>
      </c>
      <c r="I4870" s="929">
        <v>6.6666666666666666E-2</v>
      </c>
      <c r="J4870" s="923">
        <v>1194.1421547129307</v>
      </c>
      <c r="K4870" s="922">
        <v>1</v>
      </c>
      <c r="L4870" s="923">
        <v>1194.1421547129307</v>
      </c>
      <c r="M4870" s="923">
        <f t="shared" si="75"/>
        <v>127.94380229067116</v>
      </c>
    </row>
    <row r="4871" spans="2:13" ht="75">
      <c r="B4871" s="921" t="s">
        <v>988</v>
      </c>
      <c r="C4871" s="921" t="s">
        <v>985</v>
      </c>
      <c r="D4871" s="922" t="s">
        <v>986</v>
      </c>
      <c r="E4871" s="936">
        <v>1</v>
      </c>
      <c r="F4871" s="947">
        <v>44439</v>
      </c>
      <c r="G4871" s="923">
        <v>479.7892585900168</v>
      </c>
      <c r="H4871" s="929">
        <v>8.3333333333333332E-3</v>
      </c>
      <c r="I4871" s="929">
        <v>0.18333333333333332</v>
      </c>
      <c r="J4871" s="923">
        <v>391.82789451518039</v>
      </c>
      <c r="K4871" s="922">
        <v>1</v>
      </c>
      <c r="L4871" s="923">
        <v>391.82789451518039</v>
      </c>
      <c r="M4871" s="923">
        <f t="shared" si="75"/>
        <v>47.978925859001684</v>
      </c>
    </row>
    <row r="4872" spans="2:13" ht="75">
      <c r="B4872" s="921" t="s">
        <v>988</v>
      </c>
      <c r="C4872" s="921" t="s">
        <v>985</v>
      </c>
      <c r="D4872" s="922" t="s">
        <v>986</v>
      </c>
      <c r="E4872" s="936">
        <v>1</v>
      </c>
      <c r="F4872" s="947">
        <v>44562</v>
      </c>
      <c r="G4872" s="923">
        <v>639.71901145335573</v>
      </c>
      <c r="H4872" s="929">
        <v>8.3333333333333332E-3</v>
      </c>
      <c r="I4872" s="929">
        <v>0.15</v>
      </c>
      <c r="J4872" s="923">
        <v>543.76115973535241</v>
      </c>
      <c r="K4872" s="922">
        <v>1</v>
      </c>
      <c r="L4872" s="923">
        <v>543.76115973535241</v>
      </c>
      <c r="M4872" s="923">
        <f t="shared" si="75"/>
        <v>63.971901145335579</v>
      </c>
    </row>
    <row r="4873" spans="2:13" ht="75">
      <c r="B4873" s="921" t="s">
        <v>988</v>
      </c>
      <c r="C4873" s="921" t="s">
        <v>985</v>
      </c>
      <c r="D4873" s="922" t="s">
        <v>986</v>
      </c>
      <c r="E4873" s="936">
        <v>1</v>
      </c>
      <c r="F4873" s="947">
        <v>44317</v>
      </c>
      <c r="G4873" s="923">
        <v>559.75413502168624</v>
      </c>
      <c r="H4873" s="929">
        <v>8.3333333333333332E-3</v>
      </c>
      <c r="I4873" s="929">
        <v>0.21666666666666667</v>
      </c>
      <c r="J4873" s="923">
        <v>438.47407243365421</v>
      </c>
      <c r="K4873" s="922">
        <v>1</v>
      </c>
      <c r="L4873" s="923">
        <v>438.47407243365421</v>
      </c>
      <c r="M4873" s="923">
        <f t="shared" si="75"/>
        <v>55.975413502168628</v>
      </c>
    </row>
    <row r="4874" spans="2:13" ht="75">
      <c r="B4874" s="921" t="s">
        <v>988</v>
      </c>
      <c r="C4874" s="921" t="s">
        <v>985</v>
      </c>
      <c r="D4874" s="922" t="s">
        <v>986</v>
      </c>
      <c r="E4874" s="936">
        <v>1</v>
      </c>
      <c r="F4874" s="947">
        <v>44562</v>
      </c>
      <c r="G4874" s="923">
        <v>79.964876431669467</v>
      </c>
      <c r="H4874" s="929">
        <v>8.3333333333333332E-3</v>
      </c>
      <c r="I4874" s="929">
        <v>0.15</v>
      </c>
      <c r="J4874" s="923">
        <v>67.970144966919051</v>
      </c>
      <c r="K4874" s="922">
        <v>1</v>
      </c>
      <c r="L4874" s="923">
        <v>67.970144966919051</v>
      </c>
      <c r="M4874" s="923">
        <f t="shared" si="75"/>
        <v>7.9964876431669474</v>
      </c>
    </row>
    <row r="4875" spans="2:13" ht="75">
      <c r="B4875" s="921" t="s">
        <v>988</v>
      </c>
      <c r="C4875" s="921" t="s">
        <v>985</v>
      </c>
      <c r="D4875" s="922" t="s">
        <v>986</v>
      </c>
      <c r="E4875" s="936">
        <v>1</v>
      </c>
      <c r="F4875" s="947">
        <v>44562</v>
      </c>
      <c r="G4875" s="923">
        <v>79.964876431669467</v>
      </c>
      <c r="H4875" s="929">
        <v>8.3333333333333332E-3</v>
      </c>
      <c r="I4875" s="929">
        <v>0.15</v>
      </c>
      <c r="J4875" s="923">
        <v>67.970144966919051</v>
      </c>
      <c r="K4875" s="922">
        <v>1</v>
      </c>
      <c r="L4875" s="923">
        <v>67.970144966919051</v>
      </c>
      <c r="M4875" s="923">
        <f t="shared" ref="M4875:M4938" si="76">IF(L4875=0,"",IF(I4875=100%,0,(H4875*12)*(G4875*E4875*K4875)))</f>
        <v>7.9964876431669474</v>
      </c>
    </row>
    <row r="4876" spans="2:13" ht="75">
      <c r="B4876" s="921" t="s">
        <v>988</v>
      </c>
      <c r="C4876" s="921" t="s">
        <v>985</v>
      </c>
      <c r="D4876" s="922" t="s">
        <v>986</v>
      </c>
      <c r="E4876" s="936">
        <v>1</v>
      </c>
      <c r="F4876" s="947">
        <v>44562</v>
      </c>
      <c r="G4876" s="923">
        <v>79.964876431669467</v>
      </c>
      <c r="H4876" s="929">
        <v>8.3333333333333332E-3</v>
      </c>
      <c r="I4876" s="929">
        <v>0.15</v>
      </c>
      <c r="J4876" s="923">
        <v>67.970144966919051</v>
      </c>
      <c r="K4876" s="922">
        <v>1</v>
      </c>
      <c r="L4876" s="923">
        <v>67.970144966919051</v>
      </c>
      <c r="M4876" s="923">
        <f t="shared" si="76"/>
        <v>7.9964876431669474</v>
      </c>
    </row>
    <row r="4877" spans="2:13" ht="75">
      <c r="B4877" s="921" t="s">
        <v>988</v>
      </c>
      <c r="C4877" s="921" t="s">
        <v>985</v>
      </c>
      <c r="D4877" s="922" t="s">
        <v>986</v>
      </c>
      <c r="E4877" s="936">
        <v>1</v>
      </c>
      <c r="F4877" s="947">
        <v>44562</v>
      </c>
      <c r="G4877" s="923">
        <v>239.8946292950084</v>
      </c>
      <c r="H4877" s="929">
        <v>8.3333333333333332E-3</v>
      </c>
      <c r="I4877" s="929">
        <v>0.15</v>
      </c>
      <c r="J4877" s="923">
        <v>203.91043490075714</v>
      </c>
      <c r="K4877" s="922">
        <v>1</v>
      </c>
      <c r="L4877" s="923">
        <v>203.91043490075714</v>
      </c>
      <c r="M4877" s="923">
        <f t="shared" si="76"/>
        <v>23.989462929500842</v>
      </c>
    </row>
    <row r="4878" spans="2:13" ht="75">
      <c r="B4878" s="921" t="s">
        <v>988</v>
      </c>
      <c r="C4878" s="921" t="s">
        <v>985</v>
      </c>
      <c r="D4878" s="922" t="s">
        <v>986</v>
      </c>
      <c r="E4878" s="936">
        <v>1</v>
      </c>
      <c r="F4878" s="947">
        <v>44562</v>
      </c>
      <c r="G4878" s="923">
        <v>79.964876431669467</v>
      </c>
      <c r="H4878" s="929">
        <v>8.3333333333333332E-3</v>
      </c>
      <c r="I4878" s="929">
        <v>0.15</v>
      </c>
      <c r="J4878" s="923">
        <v>67.970144966919051</v>
      </c>
      <c r="K4878" s="922">
        <v>1</v>
      </c>
      <c r="L4878" s="923">
        <v>67.970144966919051</v>
      </c>
      <c r="M4878" s="923">
        <f t="shared" si="76"/>
        <v>7.9964876431669474</v>
      </c>
    </row>
    <row r="4879" spans="2:13" ht="75">
      <c r="B4879" s="921" t="s">
        <v>984</v>
      </c>
      <c r="C4879" s="921" t="s">
        <v>985</v>
      </c>
      <c r="D4879" s="922" t="s">
        <v>986</v>
      </c>
      <c r="E4879" s="936">
        <v>1</v>
      </c>
      <c r="F4879" s="947">
        <v>44562</v>
      </c>
      <c r="G4879" s="923">
        <v>456.60349305277197</v>
      </c>
      <c r="H4879" s="929">
        <v>8.3333333333333332E-3</v>
      </c>
      <c r="I4879" s="929">
        <v>0.15</v>
      </c>
      <c r="J4879" s="923">
        <v>388.11296909485617</v>
      </c>
      <c r="K4879" s="922">
        <v>1</v>
      </c>
      <c r="L4879" s="923">
        <v>388.11296909485617</v>
      </c>
      <c r="M4879" s="923">
        <f t="shared" si="76"/>
        <v>45.660349305277201</v>
      </c>
    </row>
    <row r="4880" spans="2:13" ht="75">
      <c r="B4880" s="921" t="s">
        <v>988</v>
      </c>
      <c r="C4880" s="921" t="s">
        <v>985</v>
      </c>
      <c r="D4880" s="922" t="s">
        <v>986</v>
      </c>
      <c r="E4880" s="936">
        <v>1</v>
      </c>
      <c r="F4880" s="947">
        <v>44562</v>
      </c>
      <c r="G4880" s="923">
        <v>159.92975286333893</v>
      </c>
      <c r="H4880" s="929">
        <v>8.3333333333333332E-3</v>
      </c>
      <c r="I4880" s="929">
        <v>0.15</v>
      </c>
      <c r="J4880" s="923">
        <v>135.9402899338381</v>
      </c>
      <c r="K4880" s="922">
        <v>1</v>
      </c>
      <c r="L4880" s="923">
        <v>135.9402899338381</v>
      </c>
      <c r="M4880" s="923">
        <f t="shared" si="76"/>
        <v>15.992975286333895</v>
      </c>
    </row>
    <row r="4881" spans="2:13" ht="75">
      <c r="B4881" s="921" t="s">
        <v>988</v>
      </c>
      <c r="C4881" s="921" t="s">
        <v>985</v>
      </c>
      <c r="D4881" s="922" t="s">
        <v>986</v>
      </c>
      <c r="E4881" s="936">
        <v>1</v>
      </c>
      <c r="F4881" s="947">
        <v>44562</v>
      </c>
      <c r="G4881" s="923">
        <v>79.964876431669467</v>
      </c>
      <c r="H4881" s="929">
        <v>8.3333333333333332E-3</v>
      </c>
      <c r="I4881" s="929">
        <v>0.15</v>
      </c>
      <c r="J4881" s="923">
        <v>67.970144966919051</v>
      </c>
      <c r="K4881" s="922">
        <v>1</v>
      </c>
      <c r="L4881" s="923">
        <v>67.970144966919051</v>
      </c>
      <c r="M4881" s="923">
        <f t="shared" si="76"/>
        <v>7.9964876431669474</v>
      </c>
    </row>
    <row r="4882" spans="2:13" ht="75">
      <c r="B4882" s="921" t="s">
        <v>988</v>
      </c>
      <c r="C4882" s="921" t="s">
        <v>985</v>
      </c>
      <c r="D4882" s="922" t="s">
        <v>986</v>
      </c>
      <c r="E4882" s="936">
        <v>1</v>
      </c>
      <c r="F4882" s="947">
        <v>44562</v>
      </c>
      <c r="G4882" s="923">
        <v>79.964876431669467</v>
      </c>
      <c r="H4882" s="929">
        <v>8.3333333333333332E-3</v>
      </c>
      <c r="I4882" s="929">
        <v>0.15</v>
      </c>
      <c r="J4882" s="923">
        <v>67.970144966919051</v>
      </c>
      <c r="K4882" s="922">
        <v>1</v>
      </c>
      <c r="L4882" s="923">
        <v>67.970144966919051</v>
      </c>
      <c r="M4882" s="923">
        <f t="shared" si="76"/>
        <v>7.9964876431669474</v>
      </c>
    </row>
    <row r="4883" spans="2:13" ht="75">
      <c r="B4883" s="921" t="s">
        <v>988</v>
      </c>
      <c r="C4883" s="921" t="s">
        <v>985</v>
      </c>
      <c r="D4883" s="922" t="s">
        <v>986</v>
      </c>
      <c r="E4883" s="936">
        <v>1</v>
      </c>
      <c r="F4883" s="947">
        <v>44317</v>
      </c>
      <c r="G4883" s="923">
        <v>639.71901145335573</v>
      </c>
      <c r="H4883" s="929">
        <v>8.3333333333333332E-3</v>
      </c>
      <c r="I4883" s="929">
        <v>0.21666666666666667</v>
      </c>
      <c r="J4883" s="923">
        <v>501.11322563846198</v>
      </c>
      <c r="K4883" s="922">
        <v>1</v>
      </c>
      <c r="L4883" s="923">
        <v>501.11322563846198</v>
      </c>
      <c r="M4883" s="923">
        <f t="shared" si="76"/>
        <v>63.971901145335579</v>
      </c>
    </row>
    <row r="4884" spans="2:13" ht="75">
      <c r="B4884" s="921" t="s">
        <v>988</v>
      </c>
      <c r="C4884" s="921" t="s">
        <v>985</v>
      </c>
      <c r="D4884" s="922" t="s">
        <v>986</v>
      </c>
      <c r="E4884" s="936">
        <v>1</v>
      </c>
      <c r="F4884" s="947">
        <v>44562</v>
      </c>
      <c r="G4884" s="923">
        <v>159.92975286333893</v>
      </c>
      <c r="H4884" s="929">
        <v>8.3333333333333332E-3</v>
      </c>
      <c r="I4884" s="929">
        <v>0.15</v>
      </c>
      <c r="J4884" s="923">
        <v>135.9402899338381</v>
      </c>
      <c r="K4884" s="922">
        <v>1</v>
      </c>
      <c r="L4884" s="923">
        <v>135.9402899338381</v>
      </c>
      <c r="M4884" s="923">
        <f t="shared" si="76"/>
        <v>15.992975286333895</v>
      </c>
    </row>
    <row r="4885" spans="2:13" ht="75">
      <c r="B4885" s="921" t="s">
        <v>988</v>
      </c>
      <c r="C4885" s="921" t="s">
        <v>985</v>
      </c>
      <c r="D4885" s="922" t="s">
        <v>986</v>
      </c>
      <c r="E4885" s="936">
        <v>1</v>
      </c>
      <c r="F4885" s="947">
        <v>44562</v>
      </c>
      <c r="G4885" s="923">
        <v>239.8946292950084</v>
      </c>
      <c r="H4885" s="929">
        <v>8.3333333333333332E-3</v>
      </c>
      <c r="I4885" s="929">
        <v>0.15</v>
      </c>
      <c r="J4885" s="923">
        <v>203.91043490075714</v>
      </c>
      <c r="K4885" s="922">
        <v>1</v>
      </c>
      <c r="L4885" s="923">
        <v>203.91043490075714</v>
      </c>
      <c r="M4885" s="923">
        <f t="shared" si="76"/>
        <v>23.989462929500842</v>
      </c>
    </row>
    <row r="4886" spans="2:13" ht="75">
      <c r="B4886" s="921" t="s">
        <v>988</v>
      </c>
      <c r="C4886" s="921" t="s">
        <v>985</v>
      </c>
      <c r="D4886" s="922" t="s">
        <v>986</v>
      </c>
      <c r="E4886" s="936">
        <v>1</v>
      </c>
      <c r="F4886" s="947">
        <v>44439</v>
      </c>
      <c r="G4886" s="923">
        <v>399.82438215834736</v>
      </c>
      <c r="H4886" s="929">
        <v>8.3333333333333332E-3</v>
      </c>
      <c r="I4886" s="929">
        <v>0.18333333333333332</v>
      </c>
      <c r="J4886" s="923">
        <v>326.523245429317</v>
      </c>
      <c r="K4886" s="922">
        <v>1</v>
      </c>
      <c r="L4886" s="923">
        <v>326.523245429317</v>
      </c>
      <c r="M4886" s="923">
        <f t="shared" si="76"/>
        <v>39.98243821583474</v>
      </c>
    </row>
    <row r="4887" spans="2:13" ht="75">
      <c r="B4887" s="921" t="s">
        <v>988</v>
      </c>
      <c r="C4887" s="921" t="s">
        <v>985</v>
      </c>
      <c r="D4887" s="922" t="s">
        <v>986</v>
      </c>
      <c r="E4887" s="936">
        <v>1</v>
      </c>
      <c r="F4887" s="947">
        <v>44439</v>
      </c>
      <c r="G4887" s="923">
        <v>159.92975286333893</v>
      </c>
      <c r="H4887" s="929">
        <v>8.3333333333333332E-3</v>
      </c>
      <c r="I4887" s="929">
        <v>0.18333333333333332</v>
      </c>
      <c r="J4887" s="923">
        <v>130.60929817172681</v>
      </c>
      <c r="K4887" s="922">
        <v>1</v>
      </c>
      <c r="L4887" s="923">
        <v>130.60929817172681</v>
      </c>
      <c r="M4887" s="923">
        <f t="shared" si="76"/>
        <v>15.992975286333895</v>
      </c>
    </row>
    <row r="4888" spans="2:13" ht="75">
      <c r="B4888" s="921" t="s">
        <v>988</v>
      </c>
      <c r="C4888" s="921" t="s">
        <v>985</v>
      </c>
      <c r="D4888" s="922" t="s">
        <v>986</v>
      </c>
      <c r="E4888" s="936">
        <v>1</v>
      </c>
      <c r="F4888" s="947">
        <v>44439</v>
      </c>
      <c r="G4888" s="923">
        <v>79.964876431669467</v>
      </c>
      <c r="H4888" s="929">
        <v>8.3333333333333332E-3</v>
      </c>
      <c r="I4888" s="929">
        <v>0.18333333333333332</v>
      </c>
      <c r="J4888" s="923">
        <v>65.304649085863403</v>
      </c>
      <c r="K4888" s="922">
        <v>1</v>
      </c>
      <c r="L4888" s="923">
        <v>65.304649085863403</v>
      </c>
      <c r="M4888" s="923">
        <f t="shared" si="76"/>
        <v>7.9964876431669474</v>
      </c>
    </row>
    <row r="4889" spans="2:13" ht="75">
      <c r="B4889" s="921" t="s">
        <v>988</v>
      </c>
      <c r="C4889" s="921" t="s">
        <v>985</v>
      </c>
      <c r="D4889" s="922" t="s">
        <v>986</v>
      </c>
      <c r="E4889" s="936">
        <v>1</v>
      </c>
      <c r="F4889" s="947">
        <v>44439</v>
      </c>
      <c r="G4889" s="923">
        <v>159.92975286333893</v>
      </c>
      <c r="H4889" s="929">
        <v>8.3333333333333332E-3</v>
      </c>
      <c r="I4889" s="929">
        <v>0.18333333333333332</v>
      </c>
      <c r="J4889" s="923">
        <v>130.60929817172681</v>
      </c>
      <c r="K4889" s="922">
        <v>1</v>
      </c>
      <c r="L4889" s="923">
        <v>130.60929817172681</v>
      </c>
      <c r="M4889" s="923">
        <f t="shared" si="76"/>
        <v>15.992975286333895</v>
      </c>
    </row>
    <row r="4890" spans="2:13" ht="75">
      <c r="B4890" s="921" t="s">
        <v>988</v>
      </c>
      <c r="C4890" s="921" t="s">
        <v>985</v>
      </c>
      <c r="D4890" s="922" t="s">
        <v>986</v>
      </c>
      <c r="E4890" s="936">
        <v>1</v>
      </c>
      <c r="F4890" s="947">
        <v>44439</v>
      </c>
      <c r="G4890" s="923">
        <v>79.964876431669467</v>
      </c>
      <c r="H4890" s="929">
        <v>8.3333333333333332E-3</v>
      </c>
      <c r="I4890" s="929">
        <v>0.18333333333333332</v>
      </c>
      <c r="J4890" s="923">
        <v>65.304649085863403</v>
      </c>
      <c r="K4890" s="922">
        <v>1</v>
      </c>
      <c r="L4890" s="923">
        <v>65.304649085863403</v>
      </c>
      <c r="M4890" s="923">
        <f t="shared" si="76"/>
        <v>7.9964876431669474</v>
      </c>
    </row>
    <row r="4891" spans="2:13" ht="75">
      <c r="B4891" s="921" t="s">
        <v>988</v>
      </c>
      <c r="C4891" s="921" t="s">
        <v>985</v>
      </c>
      <c r="D4891" s="922" t="s">
        <v>986</v>
      </c>
      <c r="E4891" s="936">
        <v>1</v>
      </c>
      <c r="F4891" s="947">
        <v>44439</v>
      </c>
      <c r="G4891" s="923">
        <v>79.964876431669467</v>
      </c>
      <c r="H4891" s="929">
        <v>8.3333333333333332E-3</v>
      </c>
      <c r="I4891" s="929">
        <v>0.18333333333333332</v>
      </c>
      <c r="J4891" s="923">
        <v>65.304649085863403</v>
      </c>
      <c r="K4891" s="922">
        <v>1</v>
      </c>
      <c r="L4891" s="923">
        <v>65.304649085863403</v>
      </c>
      <c r="M4891" s="923">
        <f t="shared" si="76"/>
        <v>7.9964876431669474</v>
      </c>
    </row>
    <row r="4892" spans="2:13" ht="75">
      <c r="B4892" s="921" t="s">
        <v>988</v>
      </c>
      <c r="C4892" s="921" t="s">
        <v>985</v>
      </c>
      <c r="D4892" s="922" t="s">
        <v>986</v>
      </c>
      <c r="E4892" s="936">
        <v>1</v>
      </c>
      <c r="F4892" s="947">
        <v>44439</v>
      </c>
      <c r="G4892" s="923">
        <v>639.71901145335573</v>
      </c>
      <c r="H4892" s="929">
        <v>8.3333333333333332E-3</v>
      </c>
      <c r="I4892" s="929">
        <v>0.18333333333333332</v>
      </c>
      <c r="J4892" s="923">
        <v>522.43719268690722</v>
      </c>
      <c r="K4892" s="922">
        <v>1</v>
      </c>
      <c r="L4892" s="923">
        <v>522.43719268690722</v>
      </c>
      <c r="M4892" s="923">
        <f t="shared" si="76"/>
        <v>63.971901145335579</v>
      </c>
    </row>
    <row r="4893" spans="2:13" ht="75">
      <c r="B4893" s="921" t="s">
        <v>988</v>
      </c>
      <c r="C4893" s="921" t="s">
        <v>985</v>
      </c>
      <c r="D4893" s="922" t="s">
        <v>986</v>
      </c>
      <c r="E4893" s="936">
        <v>1</v>
      </c>
      <c r="F4893" s="947">
        <v>44562</v>
      </c>
      <c r="G4893" s="923">
        <v>639.71901145335573</v>
      </c>
      <c r="H4893" s="929">
        <v>8.3333333333333332E-3</v>
      </c>
      <c r="I4893" s="929">
        <v>0.15</v>
      </c>
      <c r="J4893" s="923">
        <v>543.76115973535241</v>
      </c>
      <c r="K4893" s="922">
        <v>1</v>
      </c>
      <c r="L4893" s="923">
        <v>543.76115973535241</v>
      </c>
      <c r="M4893" s="923">
        <f t="shared" si="76"/>
        <v>63.971901145335579</v>
      </c>
    </row>
    <row r="4894" spans="2:13" ht="75">
      <c r="B4894" s="921" t="s">
        <v>988</v>
      </c>
      <c r="C4894" s="921" t="s">
        <v>985</v>
      </c>
      <c r="D4894" s="922" t="s">
        <v>986</v>
      </c>
      <c r="E4894" s="936">
        <v>1</v>
      </c>
      <c r="F4894" s="947">
        <v>44562</v>
      </c>
      <c r="G4894" s="923">
        <v>2478.9111693817536</v>
      </c>
      <c r="H4894" s="929">
        <v>8.3333333333333332E-3</v>
      </c>
      <c r="I4894" s="929">
        <v>0.15</v>
      </c>
      <c r="J4894" s="923">
        <v>2107.0744939744905</v>
      </c>
      <c r="K4894" s="922">
        <v>1</v>
      </c>
      <c r="L4894" s="923">
        <v>2107.0744939744905</v>
      </c>
      <c r="M4894" s="923">
        <f t="shared" si="76"/>
        <v>247.89111693817537</v>
      </c>
    </row>
    <row r="4895" spans="2:13" ht="75">
      <c r="B4895" s="921" t="s">
        <v>988</v>
      </c>
      <c r="C4895" s="921" t="s">
        <v>985</v>
      </c>
      <c r="D4895" s="922" t="s">
        <v>986</v>
      </c>
      <c r="E4895" s="936">
        <v>1</v>
      </c>
      <c r="F4895" s="947">
        <v>44562</v>
      </c>
      <c r="G4895" s="923">
        <v>239.8946292950084</v>
      </c>
      <c r="H4895" s="929">
        <v>8.3333333333333332E-3</v>
      </c>
      <c r="I4895" s="929">
        <v>0.15</v>
      </c>
      <c r="J4895" s="923">
        <v>203.91043490075714</v>
      </c>
      <c r="K4895" s="922">
        <v>1</v>
      </c>
      <c r="L4895" s="923">
        <v>203.91043490075714</v>
      </c>
      <c r="M4895" s="923">
        <f t="shared" si="76"/>
        <v>23.989462929500842</v>
      </c>
    </row>
    <row r="4896" spans="2:13" ht="75">
      <c r="B4896" s="921" t="s">
        <v>988</v>
      </c>
      <c r="C4896" s="921" t="s">
        <v>985</v>
      </c>
      <c r="D4896" s="922" t="s">
        <v>986</v>
      </c>
      <c r="E4896" s="936">
        <v>1</v>
      </c>
      <c r="F4896" s="947">
        <v>44317</v>
      </c>
      <c r="G4896" s="923">
        <v>639.71901145335573</v>
      </c>
      <c r="H4896" s="929">
        <v>8.3333333333333332E-3</v>
      </c>
      <c r="I4896" s="929">
        <v>0.21666666666666667</v>
      </c>
      <c r="J4896" s="923">
        <v>501.11322563846198</v>
      </c>
      <c r="K4896" s="922">
        <v>1</v>
      </c>
      <c r="L4896" s="923">
        <v>501.11322563846198</v>
      </c>
      <c r="M4896" s="923">
        <f t="shared" si="76"/>
        <v>63.971901145335579</v>
      </c>
    </row>
    <row r="4897" spans="2:13" ht="75">
      <c r="B4897" s="921" t="s">
        <v>988</v>
      </c>
      <c r="C4897" s="921" t="s">
        <v>985</v>
      </c>
      <c r="D4897" s="922" t="s">
        <v>986</v>
      </c>
      <c r="E4897" s="936">
        <v>1</v>
      </c>
      <c r="F4897" s="947">
        <v>44196</v>
      </c>
      <c r="G4897" s="923">
        <v>399.82438215834736</v>
      </c>
      <c r="H4897" s="929">
        <v>8.3333333333333332E-3</v>
      </c>
      <c r="I4897" s="929">
        <v>0.25</v>
      </c>
      <c r="J4897" s="923">
        <v>299.86828661876052</v>
      </c>
      <c r="K4897" s="922">
        <v>1</v>
      </c>
      <c r="L4897" s="923">
        <v>299.86828661876052</v>
      </c>
      <c r="M4897" s="923">
        <f t="shared" si="76"/>
        <v>39.98243821583474</v>
      </c>
    </row>
    <row r="4898" spans="2:13" ht="75">
      <c r="B4898" s="921" t="s">
        <v>988</v>
      </c>
      <c r="C4898" s="921" t="s">
        <v>985</v>
      </c>
      <c r="D4898" s="922" t="s">
        <v>986</v>
      </c>
      <c r="E4898" s="936">
        <v>1</v>
      </c>
      <c r="F4898" s="947">
        <v>44196</v>
      </c>
      <c r="G4898" s="923">
        <v>559.75413502168624</v>
      </c>
      <c r="H4898" s="929">
        <v>8.3333333333333332E-3</v>
      </c>
      <c r="I4898" s="929">
        <v>0.25</v>
      </c>
      <c r="J4898" s="923">
        <v>419.81560126626471</v>
      </c>
      <c r="K4898" s="922">
        <v>1</v>
      </c>
      <c r="L4898" s="923">
        <v>419.81560126626471</v>
      </c>
      <c r="M4898" s="923">
        <f t="shared" si="76"/>
        <v>55.975413502168628</v>
      </c>
    </row>
    <row r="4899" spans="2:13" ht="75">
      <c r="B4899" s="921" t="s">
        <v>988</v>
      </c>
      <c r="C4899" s="921" t="s">
        <v>985</v>
      </c>
      <c r="D4899" s="922" t="s">
        <v>986</v>
      </c>
      <c r="E4899" s="936">
        <v>1</v>
      </c>
      <c r="F4899" s="947">
        <v>43984</v>
      </c>
      <c r="G4899" s="923">
        <v>319.85950572667787</v>
      </c>
      <c r="H4899" s="929">
        <v>8.3333333333333332E-3</v>
      </c>
      <c r="I4899" s="929">
        <v>0.30833333333333335</v>
      </c>
      <c r="J4899" s="923">
        <v>221.23615812761886</v>
      </c>
      <c r="K4899" s="922">
        <v>1</v>
      </c>
      <c r="L4899" s="923">
        <v>221.23615812761886</v>
      </c>
      <c r="M4899" s="923">
        <f t="shared" si="76"/>
        <v>31.98595057266779</v>
      </c>
    </row>
    <row r="4900" spans="2:13" ht="75">
      <c r="B4900" s="921" t="s">
        <v>988</v>
      </c>
      <c r="C4900" s="921" t="s">
        <v>985</v>
      </c>
      <c r="D4900" s="922" t="s">
        <v>986</v>
      </c>
      <c r="E4900" s="936">
        <v>1</v>
      </c>
      <c r="F4900" s="947">
        <v>43984</v>
      </c>
      <c r="G4900" s="923">
        <v>319.85950572667787</v>
      </c>
      <c r="H4900" s="929">
        <v>8.3333333333333332E-3</v>
      </c>
      <c r="I4900" s="929">
        <v>0.30833333333333335</v>
      </c>
      <c r="J4900" s="923">
        <v>221.23615812761886</v>
      </c>
      <c r="K4900" s="922">
        <v>1</v>
      </c>
      <c r="L4900" s="923">
        <v>221.23615812761886</v>
      </c>
      <c r="M4900" s="923">
        <f t="shared" si="76"/>
        <v>31.98595057266779</v>
      </c>
    </row>
    <row r="4901" spans="2:13" ht="75">
      <c r="B4901" s="921" t="s">
        <v>988</v>
      </c>
      <c r="C4901" s="921" t="s">
        <v>985</v>
      </c>
      <c r="D4901" s="922" t="s">
        <v>986</v>
      </c>
      <c r="E4901" s="936">
        <v>1</v>
      </c>
      <c r="F4901" s="947">
        <v>43984</v>
      </c>
      <c r="G4901" s="923">
        <v>879.61364074836411</v>
      </c>
      <c r="H4901" s="929">
        <v>8.3333333333333332E-3</v>
      </c>
      <c r="I4901" s="929">
        <v>0.30833333333333335</v>
      </c>
      <c r="J4901" s="923">
        <v>608.39943485095182</v>
      </c>
      <c r="K4901" s="922">
        <v>1</v>
      </c>
      <c r="L4901" s="923">
        <v>608.39943485095182</v>
      </c>
      <c r="M4901" s="923">
        <f t="shared" si="76"/>
        <v>87.961364074836411</v>
      </c>
    </row>
    <row r="4902" spans="2:13" ht="75">
      <c r="B4902" s="921" t="s">
        <v>988</v>
      </c>
      <c r="C4902" s="921" t="s">
        <v>985</v>
      </c>
      <c r="D4902" s="922" t="s">
        <v>986</v>
      </c>
      <c r="E4902" s="936">
        <v>1</v>
      </c>
      <c r="F4902" s="947">
        <v>43984</v>
      </c>
      <c r="G4902" s="923">
        <v>959.5785171800336</v>
      </c>
      <c r="H4902" s="929">
        <v>8.3333333333333332E-3</v>
      </c>
      <c r="I4902" s="929">
        <v>0.30833333333333335</v>
      </c>
      <c r="J4902" s="923">
        <v>663.70847438285659</v>
      </c>
      <c r="K4902" s="922">
        <v>1</v>
      </c>
      <c r="L4902" s="923">
        <v>663.70847438285659</v>
      </c>
      <c r="M4902" s="923">
        <f t="shared" si="76"/>
        <v>95.957851718003369</v>
      </c>
    </row>
    <row r="4903" spans="2:13" ht="75">
      <c r="B4903" s="921" t="s">
        <v>988</v>
      </c>
      <c r="C4903" s="921" t="s">
        <v>985</v>
      </c>
      <c r="D4903" s="922" t="s">
        <v>986</v>
      </c>
      <c r="E4903" s="936">
        <v>1</v>
      </c>
      <c r="F4903" s="947">
        <v>43984</v>
      </c>
      <c r="G4903" s="923">
        <v>1279.4380229067115</v>
      </c>
      <c r="H4903" s="929">
        <v>8.3333333333333332E-3</v>
      </c>
      <c r="I4903" s="929">
        <v>0.30833333333333335</v>
      </c>
      <c r="J4903" s="923">
        <v>884.94463251047546</v>
      </c>
      <c r="K4903" s="922">
        <v>1</v>
      </c>
      <c r="L4903" s="923">
        <v>884.94463251047546</v>
      </c>
      <c r="M4903" s="923">
        <f t="shared" si="76"/>
        <v>127.94380229067116</v>
      </c>
    </row>
    <row r="4904" spans="2:13" ht="75">
      <c r="B4904" s="921" t="s">
        <v>988</v>
      </c>
      <c r="C4904" s="921" t="s">
        <v>985</v>
      </c>
      <c r="D4904" s="922" t="s">
        <v>986</v>
      </c>
      <c r="E4904" s="936">
        <v>1</v>
      </c>
      <c r="F4904" s="947">
        <v>44439</v>
      </c>
      <c r="G4904" s="923">
        <v>159.92975286333893</v>
      </c>
      <c r="H4904" s="929">
        <v>8.3333333333333332E-3</v>
      </c>
      <c r="I4904" s="929">
        <v>0.18333333333333332</v>
      </c>
      <c r="J4904" s="923">
        <v>130.60929817172681</v>
      </c>
      <c r="K4904" s="922">
        <v>1</v>
      </c>
      <c r="L4904" s="923">
        <v>130.60929817172681</v>
      </c>
      <c r="M4904" s="923">
        <f t="shared" si="76"/>
        <v>15.992975286333895</v>
      </c>
    </row>
    <row r="4905" spans="2:13" ht="75">
      <c r="B4905" s="921" t="s">
        <v>988</v>
      </c>
      <c r="C4905" s="921" t="s">
        <v>985</v>
      </c>
      <c r="D4905" s="922" t="s">
        <v>986</v>
      </c>
      <c r="E4905" s="936">
        <v>1</v>
      </c>
      <c r="F4905" s="947">
        <v>44439</v>
      </c>
      <c r="G4905" s="923">
        <v>239.8946292950084</v>
      </c>
      <c r="H4905" s="929">
        <v>8.3333333333333332E-3</v>
      </c>
      <c r="I4905" s="929">
        <v>0.18333333333333332</v>
      </c>
      <c r="J4905" s="923">
        <v>195.91394725759019</v>
      </c>
      <c r="K4905" s="922">
        <v>1</v>
      </c>
      <c r="L4905" s="923">
        <v>195.91394725759019</v>
      </c>
      <c r="M4905" s="923">
        <f t="shared" si="76"/>
        <v>23.989462929500842</v>
      </c>
    </row>
    <row r="4906" spans="2:13" ht="75">
      <c r="B4906" s="921" t="s">
        <v>988</v>
      </c>
      <c r="C4906" s="921" t="s">
        <v>985</v>
      </c>
      <c r="D4906" s="922" t="s">
        <v>986</v>
      </c>
      <c r="E4906" s="936">
        <v>1</v>
      </c>
      <c r="F4906" s="947">
        <v>44439</v>
      </c>
      <c r="G4906" s="923">
        <v>8476.2769017569626</v>
      </c>
      <c r="H4906" s="929">
        <v>8.3333333333333332E-3</v>
      </c>
      <c r="I4906" s="929">
        <v>0.18333333333333332</v>
      </c>
      <c r="J4906" s="923">
        <v>6922.2928031015199</v>
      </c>
      <c r="K4906" s="922">
        <v>1</v>
      </c>
      <c r="L4906" s="923">
        <v>6922.2928031015199</v>
      </c>
      <c r="M4906" s="923">
        <f t="shared" si="76"/>
        <v>847.62769017569633</v>
      </c>
    </row>
    <row r="4907" spans="2:13" ht="75">
      <c r="B4907" s="921" t="s">
        <v>988</v>
      </c>
      <c r="C4907" s="921" t="s">
        <v>985</v>
      </c>
      <c r="D4907" s="922" t="s">
        <v>986</v>
      </c>
      <c r="E4907" s="936">
        <v>1</v>
      </c>
      <c r="F4907" s="947">
        <v>44562</v>
      </c>
      <c r="G4907" s="923">
        <v>6956.9442495552439</v>
      </c>
      <c r="H4907" s="929">
        <v>8.3333333333333332E-3</v>
      </c>
      <c r="I4907" s="929">
        <v>0.15</v>
      </c>
      <c r="J4907" s="923">
        <v>5913.4026121219576</v>
      </c>
      <c r="K4907" s="922">
        <v>1</v>
      </c>
      <c r="L4907" s="923">
        <v>5913.4026121219576</v>
      </c>
      <c r="M4907" s="923">
        <f t="shared" si="76"/>
        <v>695.69442495552448</v>
      </c>
    </row>
    <row r="4908" spans="2:13" ht="75">
      <c r="B4908" s="921" t="s">
        <v>988</v>
      </c>
      <c r="C4908" s="921" t="s">
        <v>985</v>
      </c>
      <c r="D4908" s="922" t="s">
        <v>986</v>
      </c>
      <c r="E4908" s="936">
        <v>1</v>
      </c>
      <c r="F4908" s="947">
        <v>44562</v>
      </c>
      <c r="G4908" s="923">
        <v>79.964876431669467</v>
      </c>
      <c r="H4908" s="929">
        <v>8.3333333333333332E-3</v>
      </c>
      <c r="I4908" s="929">
        <v>0.15</v>
      </c>
      <c r="J4908" s="923">
        <v>67.970144966919051</v>
      </c>
      <c r="K4908" s="922">
        <v>1</v>
      </c>
      <c r="L4908" s="923">
        <v>67.970144966919051</v>
      </c>
      <c r="M4908" s="923">
        <f t="shared" si="76"/>
        <v>7.9964876431669474</v>
      </c>
    </row>
    <row r="4909" spans="2:13" ht="75">
      <c r="B4909" s="921" t="s">
        <v>988</v>
      </c>
      <c r="C4909" s="921" t="s">
        <v>985</v>
      </c>
      <c r="D4909" s="922" t="s">
        <v>986</v>
      </c>
      <c r="E4909" s="936">
        <v>1</v>
      </c>
      <c r="F4909" s="947">
        <v>44562</v>
      </c>
      <c r="G4909" s="923">
        <v>2638.8409222450923</v>
      </c>
      <c r="H4909" s="929">
        <v>8.3333333333333332E-3</v>
      </c>
      <c r="I4909" s="929">
        <v>0.15</v>
      </c>
      <c r="J4909" s="923">
        <v>2243.0147839083284</v>
      </c>
      <c r="K4909" s="922">
        <v>1</v>
      </c>
      <c r="L4909" s="923">
        <v>2243.0147839083284</v>
      </c>
      <c r="M4909" s="923">
        <f t="shared" si="76"/>
        <v>263.88409222450923</v>
      </c>
    </row>
    <row r="4910" spans="2:13" ht="75">
      <c r="B4910" s="921" t="s">
        <v>988</v>
      </c>
      <c r="C4910" s="921" t="s">
        <v>985</v>
      </c>
      <c r="D4910" s="922" t="s">
        <v>986</v>
      </c>
      <c r="E4910" s="936">
        <v>1</v>
      </c>
      <c r="F4910" s="947">
        <v>44317</v>
      </c>
      <c r="G4910" s="923">
        <v>9115.9959132103195</v>
      </c>
      <c r="H4910" s="929">
        <v>8.3333333333333332E-3</v>
      </c>
      <c r="I4910" s="929">
        <v>0.21666666666666667</v>
      </c>
      <c r="J4910" s="923">
        <v>7140.863465348084</v>
      </c>
      <c r="K4910" s="922">
        <v>1</v>
      </c>
      <c r="L4910" s="923">
        <v>7140.863465348084</v>
      </c>
      <c r="M4910" s="923">
        <f t="shared" si="76"/>
        <v>911.59959132103199</v>
      </c>
    </row>
    <row r="4911" spans="2:13" ht="75">
      <c r="B4911" s="921" t="s">
        <v>988</v>
      </c>
      <c r="C4911" s="921" t="s">
        <v>985</v>
      </c>
      <c r="D4911" s="922" t="s">
        <v>986</v>
      </c>
      <c r="E4911" s="936">
        <v>1</v>
      </c>
      <c r="F4911" s="947">
        <v>44196</v>
      </c>
      <c r="G4911" s="923">
        <v>159.92975286333893</v>
      </c>
      <c r="H4911" s="929">
        <v>8.3333333333333332E-3</v>
      </c>
      <c r="I4911" s="929">
        <v>0.25</v>
      </c>
      <c r="J4911" s="923">
        <v>119.9473146475042</v>
      </c>
      <c r="K4911" s="922">
        <v>1</v>
      </c>
      <c r="L4911" s="923">
        <v>119.9473146475042</v>
      </c>
      <c r="M4911" s="923">
        <f t="shared" si="76"/>
        <v>15.992975286333895</v>
      </c>
    </row>
    <row r="4912" spans="2:13" ht="75">
      <c r="B4912" s="921" t="s">
        <v>988</v>
      </c>
      <c r="C4912" s="921" t="s">
        <v>985</v>
      </c>
      <c r="D4912" s="922" t="s">
        <v>986</v>
      </c>
      <c r="E4912" s="936">
        <v>1</v>
      </c>
      <c r="F4912" s="947">
        <v>44652</v>
      </c>
      <c r="G4912" s="923">
        <v>79.964876431669467</v>
      </c>
      <c r="H4912" s="929">
        <v>8.3333333333333332E-3</v>
      </c>
      <c r="I4912" s="929">
        <v>0.125</v>
      </c>
      <c r="J4912" s="923">
        <v>69.96926687771078</v>
      </c>
      <c r="K4912" s="922">
        <v>1</v>
      </c>
      <c r="L4912" s="923">
        <v>69.96926687771078</v>
      </c>
      <c r="M4912" s="923">
        <f t="shared" si="76"/>
        <v>7.9964876431669474</v>
      </c>
    </row>
    <row r="4913" spans="2:13" ht="75">
      <c r="B4913" s="921" t="s">
        <v>988</v>
      </c>
      <c r="C4913" s="921" t="s">
        <v>985</v>
      </c>
      <c r="D4913" s="922" t="s">
        <v>986</v>
      </c>
      <c r="E4913" s="936">
        <v>1</v>
      </c>
      <c r="F4913" s="947">
        <v>44652</v>
      </c>
      <c r="G4913" s="923">
        <v>479.7892585900168</v>
      </c>
      <c r="H4913" s="929">
        <v>8.3333333333333332E-3</v>
      </c>
      <c r="I4913" s="929">
        <v>0.125</v>
      </c>
      <c r="J4913" s="923">
        <v>419.81560126626471</v>
      </c>
      <c r="K4913" s="922">
        <v>1</v>
      </c>
      <c r="L4913" s="923">
        <v>419.81560126626471</v>
      </c>
      <c r="M4913" s="923">
        <f t="shared" si="76"/>
        <v>47.978925859001684</v>
      </c>
    </row>
    <row r="4914" spans="2:13" ht="75">
      <c r="B4914" s="921" t="s">
        <v>988</v>
      </c>
      <c r="C4914" s="921" t="s">
        <v>985</v>
      </c>
      <c r="D4914" s="922" t="s">
        <v>986</v>
      </c>
      <c r="E4914" s="936">
        <v>1</v>
      </c>
      <c r="F4914" s="947">
        <v>44743</v>
      </c>
      <c r="G4914" s="923">
        <v>319.85950572667787</v>
      </c>
      <c r="H4914" s="929">
        <v>8.3333333333333332E-3</v>
      </c>
      <c r="I4914" s="929">
        <v>0.1</v>
      </c>
      <c r="J4914" s="923">
        <v>287.87355515401009</v>
      </c>
      <c r="K4914" s="922">
        <v>1</v>
      </c>
      <c r="L4914" s="923">
        <v>287.87355515401009</v>
      </c>
      <c r="M4914" s="923">
        <f t="shared" si="76"/>
        <v>31.98595057266779</v>
      </c>
    </row>
    <row r="4915" spans="2:13" ht="75">
      <c r="B4915" s="921" t="s">
        <v>988</v>
      </c>
      <c r="C4915" s="921" t="s">
        <v>985</v>
      </c>
      <c r="D4915" s="922" t="s">
        <v>986</v>
      </c>
      <c r="E4915" s="936">
        <v>1</v>
      </c>
      <c r="F4915" s="947">
        <v>44743</v>
      </c>
      <c r="G4915" s="923">
        <v>79.964876431669467</v>
      </c>
      <c r="H4915" s="929">
        <v>8.3333333333333332E-3</v>
      </c>
      <c r="I4915" s="929">
        <v>0.1</v>
      </c>
      <c r="J4915" s="923">
        <v>71.968388788502523</v>
      </c>
      <c r="K4915" s="922">
        <v>1</v>
      </c>
      <c r="L4915" s="923">
        <v>71.968388788502523</v>
      </c>
      <c r="M4915" s="923">
        <f t="shared" si="76"/>
        <v>7.9964876431669474</v>
      </c>
    </row>
    <row r="4916" spans="2:13" ht="75">
      <c r="B4916" s="921" t="s">
        <v>988</v>
      </c>
      <c r="C4916" s="921" t="s">
        <v>985</v>
      </c>
      <c r="D4916" s="922" t="s">
        <v>986</v>
      </c>
      <c r="E4916" s="936">
        <v>1</v>
      </c>
      <c r="F4916" s="947">
        <v>44652</v>
      </c>
      <c r="G4916" s="923">
        <v>79.964876431669467</v>
      </c>
      <c r="H4916" s="929">
        <v>8.3333333333333332E-3</v>
      </c>
      <c r="I4916" s="929">
        <v>0.125</v>
      </c>
      <c r="J4916" s="923">
        <v>69.96926687771078</v>
      </c>
      <c r="K4916" s="922">
        <v>1</v>
      </c>
      <c r="L4916" s="923">
        <v>69.96926687771078</v>
      </c>
      <c r="M4916" s="923">
        <f t="shared" si="76"/>
        <v>7.9964876431669474</v>
      </c>
    </row>
    <row r="4917" spans="2:13" ht="75">
      <c r="B4917" s="921" t="s">
        <v>988</v>
      </c>
      <c r="C4917" s="921" t="s">
        <v>985</v>
      </c>
      <c r="D4917" s="922" t="s">
        <v>986</v>
      </c>
      <c r="E4917" s="936">
        <v>1</v>
      </c>
      <c r="F4917" s="947">
        <v>44652</v>
      </c>
      <c r="G4917" s="923">
        <v>159.92975286333893</v>
      </c>
      <c r="H4917" s="929">
        <v>8.3333333333333332E-3</v>
      </c>
      <c r="I4917" s="929">
        <v>0.125</v>
      </c>
      <c r="J4917" s="923">
        <v>139.93853375542156</v>
      </c>
      <c r="K4917" s="922">
        <v>1</v>
      </c>
      <c r="L4917" s="923">
        <v>139.93853375542156</v>
      </c>
      <c r="M4917" s="923">
        <f t="shared" si="76"/>
        <v>15.992975286333895</v>
      </c>
    </row>
    <row r="4918" spans="2:13" ht="75">
      <c r="B4918" s="921" t="s">
        <v>988</v>
      </c>
      <c r="C4918" s="921" t="s">
        <v>985</v>
      </c>
      <c r="D4918" s="922" t="s">
        <v>986</v>
      </c>
      <c r="E4918" s="936">
        <v>1</v>
      </c>
      <c r="F4918" s="947">
        <v>44926</v>
      </c>
      <c r="G4918" s="923">
        <v>159.92975286333893</v>
      </c>
      <c r="H4918" s="929">
        <v>8.3333333333333332E-3</v>
      </c>
      <c r="I4918" s="929">
        <v>0.05</v>
      </c>
      <c r="J4918" s="923">
        <v>151.93326522017199</v>
      </c>
      <c r="K4918" s="922">
        <v>1</v>
      </c>
      <c r="L4918" s="923">
        <v>151.93326522017199</v>
      </c>
      <c r="M4918" s="923">
        <f t="shared" si="76"/>
        <v>15.992975286333895</v>
      </c>
    </row>
    <row r="4919" spans="2:13" ht="75">
      <c r="B4919" s="921" t="s">
        <v>988</v>
      </c>
      <c r="C4919" s="921" t="s">
        <v>985</v>
      </c>
      <c r="D4919" s="922" t="s">
        <v>986</v>
      </c>
      <c r="E4919" s="936">
        <v>1</v>
      </c>
      <c r="F4919" s="947">
        <v>44743</v>
      </c>
      <c r="G4919" s="923">
        <v>159.92975286333893</v>
      </c>
      <c r="H4919" s="929">
        <v>8.3333333333333332E-3</v>
      </c>
      <c r="I4919" s="929">
        <v>0.1</v>
      </c>
      <c r="J4919" s="923">
        <v>143.93677757700505</v>
      </c>
      <c r="K4919" s="922">
        <v>1</v>
      </c>
      <c r="L4919" s="923">
        <v>143.93677757700505</v>
      </c>
      <c r="M4919" s="923">
        <f t="shared" si="76"/>
        <v>15.992975286333895</v>
      </c>
    </row>
    <row r="4920" spans="2:13" ht="75">
      <c r="B4920" s="921" t="s">
        <v>988</v>
      </c>
      <c r="C4920" s="921" t="s">
        <v>985</v>
      </c>
      <c r="D4920" s="922" t="s">
        <v>986</v>
      </c>
      <c r="E4920" s="936">
        <v>1</v>
      </c>
      <c r="F4920" s="947">
        <v>44743</v>
      </c>
      <c r="G4920" s="923">
        <v>79.964876431669467</v>
      </c>
      <c r="H4920" s="929">
        <v>8.3333333333333332E-3</v>
      </c>
      <c r="I4920" s="929">
        <v>0.1</v>
      </c>
      <c r="J4920" s="923">
        <v>71.968388788502523</v>
      </c>
      <c r="K4920" s="922">
        <v>1</v>
      </c>
      <c r="L4920" s="923">
        <v>71.968388788502523</v>
      </c>
      <c r="M4920" s="923">
        <f t="shared" si="76"/>
        <v>7.9964876431669474</v>
      </c>
    </row>
    <row r="4921" spans="2:13" ht="75">
      <c r="B4921" s="921" t="s">
        <v>988</v>
      </c>
      <c r="C4921" s="921" t="s">
        <v>985</v>
      </c>
      <c r="D4921" s="922" t="s">
        <v>986</v>
      </c>
      <c r="E4921" s="936">
        <v>1</v>
      </c>
      <c r="F4921" s="947">
        <v>44866</v>
      </c>
      <c r="G4921" s="923">
        <v>159.92975286333893</v>
      </c>
      <c r="H4921" s="929">
        <v>8.3333333333333332E-3</v>
      </c>
      <c r="I4921" s="929">
        <v>6.6666666666666666E-2</v>
      </c>
      <c r="J4921" s="923">
        <v>149.26776933911634</v>
      </c>
      <c r="K4921" s="922">
        <v>1</v>
      </c>
      <c r="L4921" s="923">
        <v>149.26776933911634</v>
      </c>
      <c r="M4921" s="923">
        <f t="shared" si="76"/>
        <v>15.992975286333895</v>
      </c>
    </row>
    <row r="4922" spans="2:13" ht="75">
      <c r="B4922" s="921" t="s">
        <v>988</v>
      </c>
      <c r="C4922" s="921" t="s">
        <v>985</v>
      </c>
      <c r="D4922" s="922" t="s">
        <v>986</v>
      </c>
      <c r="E4922" s="936">
        <v>1</v>
      </c>
      <c r="F4922" s="947">
        <v>44866</v>
      </c>
      <c r="G4922" s="923">
        <v>79.964876431669467</v>
      </c>
      <c r="H4922" s="929">
        <v>8.3333333333333332E-3</v>
      </c>
      <c r="I4922" s="929">
        <v>6.6666666666666666E-2</v>
      </c>
      <c r="J4922" s="923">
        <v>74.633884669558171</v>
      </c>
      <c r="K4922" s="922">
        <v>1</v>
      </c>
      <c r="L4922" s="923">
        <v>74.633884669558171</v>
      </c>
      <c r="M4922" s="923">
        <f t="shared" si="76"/>
        <v>7.9964876431669474</v>
      </c>
    </row>
    <row r="4923" spans="2:13" ht="75">
      <c r="B4923" s="921" t="s">
        <v>984</v>
      </c>
      <c r="C4923" s="921" t="s">
        <v>985</v>
      </c>
      <c r="D4923" s="922" t="s">
        <v>986</v>
      </c>
      <c r="E4923" s="936">
        <v>1</v>
      </c>
      <c r="F4923" s="947">
        <v>44196</v>
      </c>
      <c r="G4923" s="923">
        <v>4109.4314374749474</v>
      </c>
      <c r="H4923" s="929">
        <v>8.3333333333333332E-3</v>
      </c>
      <c r="I4923" s="929">
        <v>0.25</v>
      </c>
      <c r="J4923" s="923">
        <v>3082.0735781062103</v>
      </c>
      <c r="K4923" s="922">
        <v>1</v>
      </c>
      <c r="L4923" s="923">
        <v>3082.0735781062103</v>
      </c>
      <c r="M4923" s="923">
        <f t="shared" si="76"/>
        <v>410.94314374749479</v>
      </c>
    </row>
    <row r="4924" spans="2:13" ht="75">
      <c r="B4924" s="921" t="s">
        <v>984</v>
      </c>
      <c r="C4924" s="921" t="s">
        <v>985</v>
      </c>
      <c r="D4924" s="922" t="s">
        <v>986</v>
      </c>
      <c r="E4924" s="936">
        <v>1</v>
      </c>
      <c r="F4924" s="947">
        <v>44196</v>
      </c>
      <c r="G4924" s="923">
        <v>913.20698610554393</v>
      </c>
      <c r="H4924" s="929">
        <v>8.3333333333333332E-3</v>
      </c>
      <c r="I4924" s="929">
        <v>0.25</v>
      </c>
      <c r="J4924" s="923">
        <v>684.90523957915798</v>
      </c>
      <c r="K4924" s="922">
        <v>1</v>
      </c>
      <c r="L4924" s="923">
        <v>684.90523957915798</v>
      </c>
      <c r="M4924" s="923">
        <f t="shared" si="76"/>
        <v>91.320698610554402</v>
      </c>
    </row>
    <row r="4925" spans="2:13" ht="75">
      <c r="B4925" s="921" t="s">
        <v>984</v>
      </c>
      <c r="C4925" s="921" t="s">
        <v>985</v>
      </c>
      <c r="D4925" s="922" t="s">
        <v>986</v>
      </c>
      <c r="E4925" s="936">
        <v>1</v>
      </c>
      <c r="F4925" s="947">
        <v>44196</v>
      </c>
      <c r="G4925" s="923">
        <v>456.60349305277197</v>
      </c>
      <c r="H4925" s="929">
        <v>8.3333333333333332E-3</v>
      </c>
      <c r="I4925" s="929">
        <v>0.25</v>
      </c>
      <c r="J4925" s="923">
        <v>342.45261978957899</v>
      </c>
      <c r="K4925" s="922">
        <v>1</v>
      </c>
      <c r="L4925" s="923">
        <v>342.45261978957899</v>
      </c>
      <c r="M4925" s="923">
        <f t="shared" si="76"/>
        <v>45.660349305277201</v>
      </c>
    </row>
    <row r="4926" spans="2:13" ht="75">
      <c r="B4926" s="921" t="s">
        <v>987</v>
      </c>
      <c r="C4926" s="921" t="s">
        <v>985</v>
      </c>
      <c r="D4926" s="922" t="s">
        <v>986</v>
      </c>
      <c r="E4926" s="936">
        <v>1</v>
      </c>
      <c r="F4926" s="947">
        <v>44196</v>
      </c>
      <c r="G4926" s="923">
        <v>1485.0961212969503</v>
      </c>
      <c r="H4926" s="929">
        <v>8.3333333333333332E-3</v>
      </c>
      <c r="I4926" s="929">
        <v>0.25</v>
      </c>
      <c r="J4926" s="923">
        <v>1113.8220909727127</v>
      </c>
      <c r="K4926" s="922">
        <v>1</v>
      </c>
      <c r="L4926" s="923">
        <v>1113.8220909727127</v>
      </c>
      <c r="M4926" s="923">
        <f t="shared" si="76"/>
        <v>148.50961212969503</v>
      </c>
    </row>
    <row r="4927" spans="2:13" ht="75">
      <c r="B4927" s="921" t="s">
        <v>987</v>
      </c>
      <c r="C4927" s="921" t="s">
        <v>985</v>
      </c>
      <c r="D4927" s="922" t="s">
        <v>986</v>
      </c>
      <c r="E4927" s="936">
        <v>1</v>
      </c>
      <c r="F4927" s="947">
        <v>44196</v>
      </c>
      <c r="G4927" s="923">
        <v>1485.0961212969503</v>
      </c>
      <c r="H4927" s="929">
        <v>8.3333333333333332E-3</v>
      </c>
      <c r="I4927" s="929">
        <v>0.25</v>
      </c>
      <c r="J4927" s="923">
        <v>1113.8220909727127</v>
      </c>
      <c r="K4927" s="922">
        <v>1</v>
      </c>
      <c r="L4927" s="923">
        <v>1113.8220909727127</v>
      </c>
      <c r="M4927" s="923">
        <f t="shared" si="76"/>
        <v>148.50961212969503</v>
      </c>
    </row>
    <row r="4928" spans="2:13" ht="75">
      <c r="B4928" s="921" t="s">
        <v>988</v>
      </c>
      <c r="C4928" s="921" t="s">
        <v>985</v>
      </c>
      <c r="D4928" s="922" t="s">
        <v>986</v>
      </c>
      <c r="E4928" s="936">
        <v>1</v>
      </c>
      <c r="F4928" s="947">
        <v>44196</v>
      </c>
      <c r="G4928" s="923">
        <v>79.964876431669467</v>
      </c>
      <c r="H4928" s="929">
        <v>8.3333333333333332E-3</v>
      </c>
      <c r="I4928" s="929">
        <v>0.25</v>
      </c>
      <c r="J4928" s="923">
        <v>59.9736573237521</v>
      </c>
      <c r="K4928" s="922">
        <v>1</v>
      </c>
      <c r="L4928" s="923">
        <v>59.9736573237521</v>
      </c>
      <c r="M4928" s="923">
        <f t="shared" si="76"/>
        <v>7.9964876431669474</v>
      </c>
    </row>
    <row r="4929" spans="2:13" ht="75">
      <c r="B4929" s="921" t="s">
        <v>988</v>
      </c>
      <c r="C4929" s="921" t="s">
        <v>985</v>
      </c>
      <c r="D4929" s="922" t="s">
        <v>986</v>
      </c>
      <c r="E4929" s="936">
        <v>1</v>
      </c>
      <c r="F4929" s="947">
        <v>44196</v>
      </c>
      <c r="G4929" s="923">
        <v>79.964876431669467</v>
      </c>
      <c r="H4929" s="929">
        <v>8.3333333333333332E-3</v>
      </c>
      <c r="I4929" s="929">
        <v>0.25</v>
      </c>
      <c r="J4929" s="923">
        <v>59.9736573237521</v>
      </c>
      <c r="K4929" s="922">
        <v>1</v>
      </c>
      <c r="L4929" s="923">
        <v>59.9736573237521</v>
      </c>
      <c r="M4929" s="923">
        <f t="shared" si="76"/>
        <v>7.9964876431669474</v>
      </c>
    </row>
    <row r="4930" spans="2:13" ht="75">
      <c r="B4930" s="921" t="s">
        <v>988</v>
      </c>
      <c r="C4930" s="921" t="s">
        <v>985</v>
      </c>
      <c r="D4930" s="922" t="s">
        <v>986</v>
      </c>
      <c r="E4930" s="936">
        <v>1</v>
      </c>
      <c r="F4930" s="947">
        <v>44196</v>
      </c>
      <c r="G4930" s="923">
        <v>79.964876431669467</v>
      </c>
      <c r="H4930" s="929">
        <v>8.3333333333333332E-3</v>
      </c>
      <c r="I4930" s="929">
        <v>0.25</v>
      </c>
      <c r="J4930" s="923">
        <v>59.9736573237521</v>
      </c>
      <c r="K4930" s="922">
        <v>1</v>
      </c>
      <c r="L4930" s="923">
        <v>59.9736573237521</v>
      </c>
      <c r="M4930" s="923">
        <f t="shared" si="76"/>
        <v>7.9964876431669474</v>
      </c>
    </row>
    <row r="4931" spans="2:13" ht="75">
      <c r="B4931" s="921" t="s">
        <v>988</v>
      </c>
      <c r="C4931" s="921" t="s">
        <v>985</v>
      </c>
      <c r="D4931" s="922" t="s">
        <v>986</v>
      </c>
      <c r="E4931" s="936">
        <v>1</v>
      </c>
      <c r="F4931" s="947">
        <v>44196</v>
      </c>
      <c r="G4931" s="923">
        <v>79.964876431669467</v>
      </c>
      <c r="H4931" s="929">
        <v>8.3333333333333332E-3</v>
      </c>
      <c r="I4931" s="929">
        <v>0.25</v>
      </c>
      <c r="J4931" s="923">
        <v>59.9736573237521</v>
      </c>
      <c r="K4931" s="922">
        <v>1</v>
      </c>
      <c r="L4931" s="923">
        <v>59.9736573237521</v>
      </c>
      <c r="M4931" s="923">
        <f t="shared" si="76"/>
        <v>7.9964876431669474</v>
      </c>
    </row>
    <row r="4932" spans="2:13" ht="75">
      <c r="B4932" s="921" t="s">
        <v>988</v>
      </c>
      <c r="C4932" s="921" t="s">
        <v>985</v>
      </c>
      <c r="D4932" s="922" t="s">
        <v>986</v>
      </c>
      <c r="E4932" s="936">
        <v>1</v>
      </c>
      <c r="F4932" s="947">
        <v>44196</v>
      </c>
      <c r="G4932" s="923">
        <v>79.964876431669467</v>
      </c>
      <c r="H4932" s="929">
        <v>8.3333333333333332E-3</v>
      </c>
      <c r="I4932" s="929">
        <v>0.25</v>
      </c>
      <c r="J4932" s="923">
        <v>59.9736573237521</v>
      </c>
      <c r="K4932" s="922">
        <v>1</v>
      </c>
      <c r="L4932" s="923">
        <v>59.9736573237521</v>
      </c>
      <c r="M4932" s="923">
        <f t="shared" si="76"/>
        <v>7.9964876431669474</v>
      </c>
    </row>
    <row r="4933" spans="2:13" ht="75">
      <c r="B4933" s="921" t="s">
        <v>988</v>
      </c>
      <c r="C4933" s="921" t="s">
        <v>985</v>
      </c>
      <c r="D4933" s="922" t="s">
        <v>986</v>
      </c>
      <c r="E4933" s="936">
        <v>1</v>
      </c>
      <c r="F4933" s="947">
        <v>44196</v>
      </c>
      <c r="G4933" s="923">
        <v>79.964876431669467</v>
      </c>
      <c r="H4933" s="929">
        <v>8.3333333333333332E-3</v>
      </c>
      <c r="I4933" s="929">
        <v>0.25</v>
      </c>
      <c r="J4933" s="923">
        <v>59.9736573237521</v>
      </c>
      <c r="K4933" s="922">
        <v>1</v>
      </c>
      <c r="L4933" s="923">
        <v>59.9736573237521</v>
      </c>
      <c r="M4933" s="923">
        <f t="shared" si="76"/>
        <v>7.9964876431669474</v>
      </c>
    </row>
    <row r="4934" spans="2:13" ht="75">
      <c r="B4934" s="921" t="s">
        <v>988</v>
      </c>
      <c r="C4934" s="921" t="s">
        <v>985</v>
      </c>
      <c r="D4934" s="922" t="s">
        <v>986</v>
      </c>
      <c r="E4934" s="936">
        <v>1</v>
      </c>
      <c r="F4934" s="947">
        <v>44196</v>
      </c>
      <c r="G4934" s="923">
        <v>79.964876431669467</v>
      </c>
      <c r="H4934" s="929">
        <v>8.3333333333333332E-3</v>
      </c>
      <c r="I4934" s="929">
        <v>0.25</v>
      </c>
      <c r="J4934" s="923">
        <v>59.9736573237521</v>
      </c>
      <c r="K4934" s="922">
        <v>1</v>
      </c>
      <c r="L4934" s="923">
        <v>59.9736573237521</v>
      </c>
      <c r="M4934" s="923">
        <f t="shared" si="76"/>
        <v>7.9964876431669474</v>
      </c>
    </row>
    <row r="4935" spans="2:13" ht="75">
      <c r="B4935" s="921" t="s">
        <v>988</v>
      </c>
      <c r="C4935" s="921" t="s">
        <v>985</v>
      </c>
      <c r="D4935" s="922" t="s">
        <v>986</v>
      </c>
      <c r="E4935" s="936">
        <v>1</v>
      </c>
      <c r="F4935" s="947">
        <v>44196</v>
      </c>
      <c r="G4935" s="923">
        <v>79.964876431669467</v>
      </c>
      <c r="H4935" s="929">
        <v>8.3333333333333332E-3</v>
      </c>
      <c r="I4935" s="929">
        <v>0.25</v>
      </c>
      <c r="J4935" s="923">
        <v>59.9736573237521</v>
      </c>
      <c r="K4935" s="922">
        <v>1</v>
      </c>
      <c r="L4935" s="923">
        <v>59.9736573237521</v>
      </c>
      <c r="M4935" s="923">
        <f t="shared" si="76"/>
        <v>7.9964876431669474</v>
      </c>
    </row>
    <row r="4936" spans="2:13" ht="75">
      <c r="B4936" s="921" t="s">
        <v>988</v>
      </c>
      <c r="C4936" s="921" t="s">
        <v>985</v>
      </c>
      <c r="D4936" s="922" t="s">
        <v>986</v>
      </c>
      <c r="E4936" s="936">
        <v>1</v>
      </c>
      <c r="F4936" s="947">
        <v>44196</v>
      </c>
      <c r="G4936" s="923">
        <v>239.8946292950084</v>
      </c>
      <c r="H4936" s="929">
        <v>8.3333333333333332E-3</v>
      </c>
      <c r="I4936" s="929">
        <v>0.25</v>
      </c>
      <c r="J4936" s="923">
        <v>179.92097197125631</v>
      </c>
      <c r="K4936" s="922">
        <v>1</v>
      </c>
      <c r="L4936" s="923">
        <v>179.92097197125631</v>
      </c>
      <c r="M4936" s="923">
        <f t="shared" si="76"/>
        <v>23.989462929500842</v>
      </c>
    </row>
    <row r="4937" spans="2:13" ht="75">
      <c r="B4937" s="921" t="s">
        <v>988</v>
      </c>
      <c r="C4937" s="921" t="s">
        <v>985</v>
      </c>
      <c r="D4937" s="922" t="s">
        <v>986</v>
      </c>
      <c r="E4937" s="936">
        <v>1</v>
      </c>
      <c r="F4937" s="947">
        <v>44196</v>
      </c>
      <c r="G4937" s="923">
        <v>79.964876431669467</v>
      </c>
      <c r="H4937" s="929">
        <v>8.3333333333333332E-3</v>
      </c>
      <c r="I4937" s="929">
        <v>0.25</v>
      </c>
      <c r="J4937" s="923">
        <v>59.9736573237521</v>
      </c>
      <c r="K4937" s="922">
        <v>1</v>
      </c>
      <c r="L4937" s="923">
        <v>59.9736573237521</v>
      </c>
      <c r="M4937" s="923">
        <f t="shared" si="76"/>
        <v>7.9964876431669474</v>
      </c>
    </row>
    <row r="4938" spans="2:13" ht="75">
      <c r="B4938" s="921" t="s">
        <v>988</v>
      </c>
      <c r="C4938" s="921" t="s">
        <v>985</v>
      </c>
      <c r="D4938" s="922" t="s">
        <v>986</v>
      </c>
      <c r="E4938" s="936">
        <v>1</v>
      </c>
      <c r="F4938" s="947">
        <v>44196</v>
      </c>
      <c r="G4938" s="923">
        <v>79.964876431669467</v>
      </c>
      <c r="H4938" s="929">
        <v>8.3333333333333332E-3</v>
      </c>
      <c r="I4938" s="929">
        <v>0.25</v>
      </c>
      <c r="J4938" s="923">
        <v>59.9736573237521</v>
      </c>
      <c r="K4938" s="922">
        <v>1</v>
      </c>
      <c r="L4938" s="923">
        <v>59.9736573237521</v>
      </c>
      <c r="M4938" s="923">
        <f t="shared" si="76"/>
        <v>7.9964876431669474</v>
      </c>
    </row>
    <row r="4939" spans="2:13" ht="75">
      <c r="B4939" s="921" t="s">
        <v>988</v>
      </c>
      <c r="C4939" s="921" t="s">
        <v>985</v>
      </c>
      <c r="D4939" s="922" t="s">
        <v>986</v>
      </c>
      <c r="E4939" s="936">
        <v>1</v>
      </c>
      <c r="F4939" s="947">
        <v>44196</v>
      </c>
      <c r="G4939" s="923">
        <v>79.964876431669467</v>
      </c>
      <c r="H4939" s="929">
        <v>8.3333333333333332E-3</v>
      </c>
      <c r="I4939" s="929">
        <v>0.25</v>
      </c>
      <c r="J4939" s="923">
        <v>59.9736573237521</v>
      </c>
      <c r="K4939" s="922">
        <v>1</v>
      </c>
      <c r="L4939" s="923">
        <v>59.9736573237521</v>
      </c>
      <c r="M4939" s="923">
        <f t="shared" ref="M4939:M5002" si="77">IF(L4939=0,"",IF(I4939=100%,0,(H4939*12)*(G4939*E4939*K4939)))</f>
        <v>7.9964876431669474</v>
      </c>
    </row>
    <row r="4940" spans="2:13" ht="75">
      <c r="B4940" s="921" t="s">
        <v>988</v>
      </c>
      <c r="C4940" s="921" t="s">
        <v>985</v>
      </c>
      <c r="D4940" s="922" t="s">
        <v>986</v>
      </c>
      <c r="E4940" s="936">
        <v>1</v>
      </c>
      <c r="F4940" s="947">
        <v>44196</v>
      </c>
      <c r="G4940" s="923">
        <v>79.964876431669467</v>
      </c>
      <c r="H4940" s="929">
        <v>8.3333333333333332E-3</v>
      </c>
      <c r="I4940" s="929">
        <v>0.25</v>
      </c>
      <c r="J4940" s="923">
        <v>59.9736573237521</v>
      </c>
      <c r="K4940" s="922">
        <v>1</v>
      </c>
      <c r="L4940" s="923">
        <v>59.9736573237521</v>
      </c>
      <c r="M4940" s="923">
        <f t="shared" si="77"/>
        <v>7.9964876431669474</v>
      </c>
    </row>
    <row r="4941" spans="2:13" ht="75">
      <c r="B4941" s="921" t="s">
        <v>987</v>
      </c>
      <c r="C4941" s="921" t="s">
        <v>985</v>
      </c>
      <c r="D4941" s="922" t="s">
        <v>986</v>
      </c>
      <c r="E4941" s="936">
        <v>1</v>
      </c>
      <c r="F4941" s="947">
        <v>44196</v>
      </c>
      <c r="G4941" s="923">
        <v>26731.730183345106</v>
      </c>
      <c r="H4941" s="929">
        <v>8.3333333333333332E-3</v>
      </c>
      <c r="I4941" s="929">
        <v>0.25</v>
      </c>
      <c r="J4941" s="923">
        <v>20048.797637508829</v>
      </c>
      <c r="K4941" s="922">
        <v>1</v>
      </c>
      <c r="L4941" s="923">
        <v>20048.797637508829</v>
      </c>
      <c r="M4941" s="923">
        <f t="shared" si="77"/>
        <v>2673.1730183345107</v>
      </c>
    </row>
    <row r="4942" spans="2:13" ht="75">
      <c r="B4942" s="921" t="s">
        <v>988</v>
      </c>
      <c r="C4942" s="921" t="s">
        <v>985</v>
      </c>
      <c r="D4942" s="922" t="s">
        <v>986</v>
      </c>
      <c r="E4942" s="936">
        <v>1</v>
      </c>
      <c r="F4942" s="947">
        <v>44196</v>
      </c>
      <c r="G4942" s="923">
        <v>319.85950572667787</v>
      </c>
      <c r="H4942" s="929">
        <v>8.3333333333333332E-3</v>
      </c>
      <c r="I4942" s="929">
        <v>0.25</v>
      </c>
      <c r="J4942" s="923">
        <v>239.8946292950084</v>
      </c>
      <c r="K4942" s="922">
        <v>1</v>
      </c>
      <c r="L4942" s="923">
        <v>239.8946292950084</v>
      </c>
      <c r="M4942" s="923">
        <f t="shared" si="77"/>
        <v>31.98595057266779</v>
      </c>
    </row>
    <row r="4943" spans="2:13" ht="75">
      <c r="B4943" s="921" t="s">
        <v>984</v>
      </c>
      <c r="C4943" s="921" t="s">
        <v>985</v>
      </c>
      <c r="D4943" s="922" t="s">
        <v>986</v>
      </c>
      <c r="E4943" s="936">
        <v>1</v>
      </c>
      <c r="F4943" s="947">
        <v>44196</v>
      </c>
      <c r="G4943" s="923">
        <v>456.60349305277197</v>
      </c>
      <c r="H4943" s="929">
        <v>8.3333333333333332E-3</v>
      </c>
      <c r="I4943" s="929">
        <v>0.25</v>
      </c>
      <c r="J4943" s="923">
        <v>342.45261978957899</v>
      </c>
      <c r="K4943" s="922">
        <v>1</v>
      </c>
      <c r="L4943" s="923">
        <v>342.45261978957899</v>
      </c>
      <c r="M4943" s="923">
        <f t="shared" si="77"/>
        <v>45.660349305277201</v>
      </c>
    </row>
    <row r="4944" spans="2:13" ht="75">
      <c r="B4944" s="921" t="s">
        <v>984</v>
      </c>
      <c r="C4944" s="921" t="s">
        <v>985</v>
      </c>
      <c r="D4944" s="922" t="s">
        <v>986</v>
      </c>
      <c r="E4944" s="936">
        <v>1</v>
      </c>
      <c r="F4944" s="947">
        <v>44196</v>
      </c>
      <c r="G4944" s="923">
        <v>456.60349305277197</v>
      </c>
      <c r="H4944" s="929">
        <v>8.3333333333333332E-3</v>
      </c>
      <c r="I4944" s="929">
        <v>0.25</v>
      </c>
      <c r="J4944" s="923">
        <v>342.45261978957899</v>
      </c>
      <c r="K4944" s="922">
        <v>1</v>
      </c>
      <c r="L4944" s="923">
        <v>342.45261978957899</v>
      </c>
      <c r="M4944" s="923">
        <f t="shared" si="77"/>
        <v>45.660349305277201</v>
      </c>
    </row>
    <row r="4945" spans="2:13" ht="75">
      <c r="B4945" s="921" t="s">
        <v>987</v>
      </c>
      <c r="C4945" s="921" t="s">
        <v>985</v>
      </c>
      <c r="D4945" s="922" t="s">
        <v>986</v>
      </c>
      <c r="E4945" s="936">
        <v>1</v>
      </c>
      <c r="F4945" s="947">
        <v>44196</v>
      </c>
      <c r="G4945" s="923">
        <v>1485.0961212969503</v>
      </c>
      <c r="H4945" s="929">
        <v>8.3333333333333332E-3</v>
      </c>
      <c r="I4945" s="929">
        <v>0.25</v>
      </c>
      <c r="J4945" s="923">
        <v>1113.8220909727127</v>
      </c>
      <c r="K4945" s="922">
        <v>1</v>
      </c>
      <c r="L4945" s="923">
        <v>1113.8220909727127</v>
      </c>
      <c r="M4945" s="923">
        <f t="shared" si="77"/>
        <v>148.50961212969503</v>
      </c>
    </row>
    <row r="4946" spans="2:13" ht="75">
      <c r="B4946" s="921" t="s">
        <v>987</v>
      </c>
      <c r="C4946" s="921" t="s">
        <v>985</v>
      </c>
      <c r="D4946" s="922" t="s">
        <v>986</v>
      </c>
      <c r="E4946" s="936">
        <v>1</v>
      </c>
      <c r="F4946" s="947">
        <v>44196</v>
      </c>
      <c r="G4946" s="923">
        <v>1485.0961212969503</v>
      </c>
      <c r="H4946" s="929">
        <v>8.3333333333333332E-3</v>
      </c>
      <c r="I4946" s="929">
        <v>0.25</v>
      </c>
      <c r="J4946" s="923">
        <v>1113.8220909727127</v>
      </c>
      <c r="K4946" s="922">
        <v>1</v>
      </c>
      <c r="L4946" s="923">
        <v>1113.8220909727127</v>
      </c>
      <c r="M4946" s="923">
        <f t="shared" si="77"/>
        <v>148.50961212969503</v>
      </c>
    </row>
    <row r="4947" spans="2:13" ht="75">
      <c r="B4947" s="921" t="s">
        <v>988</v>
      </c>
      <c r="C4947" s="921" t="s">
        <v>985</v>
      </c>
      <c r="D4947" s="922" t="s">
        <v>986</v>
      </c>
      <c r="E4947" s="936">
        <v>1</v>
      </c>
      <c r="F4947" s="947">
        <v>44196</v>
      </c>
      <c r="G4947" s="923">
        <v>159.92975286333893</v>
      </c>
      <c r="H4947" s="929">
        <v>8.3333333333333332E-3</v>
      </c>
      <c r="I4947" s="929">
        <v>0.25</v>
      </c>
      <c r="J4947" s="923">
        <v>119.9473146475042</v>
      </c>
      <c r="K4947" s="922">
        <v>1</v>
      </c>
      <c r="L4947" s="923">
        <v>119.9473146475042</v>
      </c>
      <c r="M4947" s="923">
        <f t="shared" si="77"/>
        <v>15.992975286333895</v>
      </c>
    </row>
    <row r="4948" spans="2:13" ht="75">
      <c r="B4948" s="921" t="s">
        <v>988</v>
      </c>
      <c r="C4948" s="921" t="s">
        <v>985</v>
      </c>
      <c r="D4948" s="922" t="s">
        <v>986</v>
      </c>
      <c r="E4948" s="936">
        <v>1</v>
      </c>
      <c r="F4948" s="947">
        <v>44196</v>
      </c>
      <c r="G4948" s="923">
        <v>159.92975286333893</v>
      </c>
      <c r="H4948" s="929">
        <v>8.3333333333333332E-3</v>
      </c>
      <c r="I4948" s="929">
        <v>0.25</v>
      </c>
      <c r="J4948" s="923">
        <v>119.9473146475042</v>
      </c>
      <c r="K4948" s="922">
        <v>1</v>
      </c>
      <c r="L4948" s="923">
        <v>119.9473146475042</v>
      </c>
      <c r="M4948" s="923">
        <f t="shared" si="77"/>
        <v>15.992975286333895</v>
      </c>
    </row>
    <row r="4949" spans="2:13" ht="75">
      <c r="B4949" s="921" t="s">
        <v>988</v>
      </c>
      <c r="C4949" s="921" t="s">
        <v>985</v>
      </c>
      <c r="D4949" s="922" t="s">
        <v>986</v>
      </c>
      <c r="E4949" s="936">
        <v>1</v>
      </c>
      <c r="F4949" s="947">
        <v>44196</v>
      </c>
      <c r="G4949" s="923">
        <v>79.964876431669467</v>
      </c>
      <c r="H4949" s="929">
        <v>8.3333333333333332E-3</v>
      </c>
      <c r="I4949" s="929">
        <v>0.25</v>
      </c>
      <c r="J4949" s="923">
        <v>59.9736573237521</v>
      </c>
      <c r="K4949" s="922">
        <v>1</v>
      </c>
      <c r="L4949" s="923">
        <v>59.9736573237521</v>
      </c>
      <c r="M4949" s="923">
        <f t="shared" si="77"/>
        <v>7.9964876431669474</v>
      </c>
    </row>
    <row r="4950" spans="2:13" ht="75">
      <c r="B4950" s="921" t="s">
        <v>988</v>
      </c>
      <c r="C4950" s="921" t="s">
        <v>985</v>
      </c>
      <c r="D4950" s="922" t="s">
        <v>986</v>
      </c>
      <c r="E4950" s="936">
        <v>1</v>
      </c>
      <c r="F4950" s="947">
        <v>44196</v>
      </c>
      <c r="G4950" s="923">
        <v>79.964876431669467</v>
      </c>
      <c r="H4950" s="929">
        <v>8.3333333333333332E-3</v>
      </c>
      <c r="I4950" s="929">
        <v>0.25</v>
      </c>
      <c r="J4950" s="923">
        <v>59.9736573237521</v>
      </c>
      <c r="K4950" s="922">
        <v>1</v>
      </c>
      <c r="L4950" s="923">
        <v>59.9736573237521</v>
      </c>
      <c r="M4950" s="923">
        <f t="shared" si="77"/>
        <v>7.9964876431669474</v>
      </c>
    </row>
    <row r="4951" spans="2:13" ht="75">
      <c r="B4951" s="921" t="s">
        <v>991</v>
      </c>
      <c r="C4951" s="921" t="s">
        <v>985</v>
      </c>
      <c r="D4951" s="922" t="s">
        <v>986</v>
      </c>
      <c r="E4951" s="936">
        <v>1</v>
      </c>
      <c r="F4951" s="947">
        <v>44196</v>
      </c>
      <c r="G4951" s="923">
        <v>3671.3612929430783</v>
      </c>
      <c r="H4951" s="929">
        <v>8.3333333333333332E-3</v>
      </c>
      <c r="I4951" s="929">
        <v>0.25</v>
      </c>
      <c r="J4951" s="923">
        <v>2753.5209697073087</v>
      </c>
      <c r="K4951" s="922">
        <v>1</v>
      </c>
      <c r="L4951" s="923">
        <v>2753.5209697073087</v>
      </c>
      <c r="M4951" s="923">
        <f t="shared" si="77"/>
        <v>367.13612929430786</v>
      </c>
    </row>
    <row r="4952" spans="2:13" ht="75">
      <c r="B4952" s="921" t="s">
        <v>991</v>
      </c>
      <c r="C4952" s="921" t="s">
        <v>985</v>
      </c>
      <c r="D4952" s="922" t="s">
        <v>986</v>
      </c>
      <c r="E4952" s="936">
        <v>1</v>
      </c>
      <c r="F4952" s="947">
        <v>44196</v>
      </c>
      <c r="G4952" s="923">
        <v>14685.445171772313</v>
      </c>
      <c r="H4952" s="929">
        <v>8.3333333333333332E-3</v>
      </c>
      <c r="I4952" s="929">
        <v>0.25</v>
      </c>
      <c r="J4952" s="923">
        <v>11014.083878829235</v>
      </c>
      <c r="K4952" s="922">
        <v>1</v>
      </c>
      <c r="L4952" s="923">
        <v>11014.083878829235</v>
      </c>
      <c r="M4952" s="923">
        <f t="shared" si="77"/>
        <v>1468.5445171772315</v>
      </c>
    </row>
    <row r="4953" spans="2:13" ht="75">
      <c r="B4953" s="921" t="s">
        <v>988</v>
      </c>
      <c r="C4953" s="921" t="s">
        <v>985</v>
      </c>
      <c r="D4953" s="922" t="s">
        <v>986</v>
      </c>
      <c r="E4953" s="936">
        <v>1</v>
      </c>
      <c r="F4953" s="947">
        <v>44196</v>
      </c>
      <c r="G4953" s="923">
        <v>799.64876431669472</v>
      </c>
      <c r="H4953" s="929">
        <v>8.3333333333333332E-3</v>
      </c>
      <c r="I4953" s="929">
        <v>0.25</v>
      </c>
      <c r="J4953" s="923">
        <v>599.73657323752104</v>
      </c>
      <c r="K4953" s="922">
        <v>1</v>
      </c>
      <c r="L4953" s="923">
        <v>599.73657323752104</v>
      </c>
      <c r="M4953" s="923">
        <f t="shared" si="77"/>
        <v>79.964876431669481</v>
      </c>
    </row>
    <row r="4954" spans="2:13" ht="75">
      <c r="B4954" s="921" t="s">
        <v>988</v>
      </c>
      <c r="C4954" s="921" t="s">
        <v>985</v>
      </c>
      <c r="D4954" s="922" t="s">
        <v>986</v>
      </c>
      <c r="E4954" s="936">
        <v>1</v>
      </c>
      <c r="F4954" s="947">
        <v>44196</v>
      </c>
      <c r="G4954" s="923">
        <v>1279.4380229067115</v>
      </c>
      <c r="H4954" s="929">
        <v>8.3333333333333332E-3</v>
      </c>
      <c r="I4954" s="929">
        <v>0.25</v>
      </c>
      <c r="J4954" s="923">
        <v>959.5785171800336</v>
      </c>
      <c r="K4954" s="922">
        <v>1</v>
      </c>
      <c r="L4954" s="923">
        <v>959.5785171800336</v>
      </c>
      <c r="M4954" s="923">
        <f t="shared" si="77"/>
        <v>127.94380229067116</v>
      </c>
    </row>
    <row r="4955" spans="2:13" ht="75">
      <c r="B4955" s="921" t="s">
        <v>988</v>
      </c>
      <c r="C4955" s="921" t="s">
        <v>985</v>
      </c>
      <c r="D4955" s="922" t="s">
        <v>986</v>
      </c>
      <c r="E4955" s="936">
        <v>1</v>
      </c>
      <c r="F4955" s="947">
        <v>44196</v>
      </c>
      <c r="G4955" s="923">
        <v>1439.3677757700505</v>
      </c>
      <c r="H4955" s="929">
        <v>8.3333333333333332E-3</v>
      </c>
      <c r="I4955" s="929">
        <v>0.25</v>
      </c>
      <c r="J4955" s="923">
        <v>1079.5258318275378</v>
      </c>
      <c r="K4955" s="922">
        <v>1</v>
      </c>
      <c r="L4955" s="923">
        <v>1079.5258318275378</v>
      </c>
      <c r="M4955" s="923">
        <f t="shared" si="77"/>
        <v>143.93677757700505</v>
      </c>
    </row>
    <row r="4956" spans="2:13" ht="75">
      <c r="B4956" s="921" t="s">
        <v>988</v>
      </c>
      <c r="C4956" s="921" t="s">
        <v>985</v>
      </c>
      <c r="D4956" s="922" t="s">
        <v>986</v>
      </c>
      <c r="E4956" s="936">
        <v>1</v>
      </c>
      <c r="F4956" s="947">
        <v>43984</v>
      </c>
      <c r="G4956" s="923">
        <v>79.964876431669467</v>
      </c>
      <c r="H4956" s="929">
        <v>8.3333333333333332E-3</v>
      </c>
      <c r="I4956" s="929">
        <v>0.30833333333333335</v>
      </c>
      <c r="J4956" s="923">
        <v>55.309039531904716</v>
      </c>
      <c r="K4956" s="922">
        <v>1</v>
      </c>
      <c r="L4956" s="923">
        <v>55.309039531904716</v>
      </c>
      <c r="M4956" s="923">
        <f t="shared" si="77"/>
        <v>7.9964876431669474</v>
      </c>
    </row>
    <row r="4957" spans="2:13" ht="75">
      <c r="B4957" s="921" t="s">
        <v>988</v>
      </c>
      <c r="C4957" s="921" t="s">
        <v>985</v>
      </c>
      <c r="D4957" s="922" t="s">
        <v>986</v>
      </c>
      <c r="E4957" s="936">
        <v>1</v>
      </c>
      <c r="F4957" s="947">
        <v>43984</v>
      </c>
      <c r="G4957" s="923">
        <v>559.75413502168624</v>
      </c>
      <c r="H4957" s="929">
        <v>8.3333333333333332E-3</v>
      </c>
      <c r="I4957" s="929">
        <v>0.30833333333333335</v>
      </c>
      <c r="J4957" s="923">
        <v>387.16327672333296</v>
      </c>
      <c r="K4957" s="922">
        <v>1</v>
      </c>
      <c r="L4957" s="923">
        <v>387.16327672333296</v>
      </c>
      <c r="M4957" s="923">
        <f t="shared" si="77"/>
        <v>55.975413502168628</v>
      </c>
    </row>
    <row r="4958" spans="2:13" ht="75">
      <c r="B4958" s="921" t="s">
        <v>988</v>
      </c>
      <c r="C4958" s="921" t="s">
        <v>985</v>
      </c>
      <c r="D4958" s="922" t="s">
        <v>986</v>
      </c>
      <c r="E4958" s="936">
        <v>1</v>
      </c>
      <c r="F4958" s="947">
        <v>43984</v>
      </c>
      <c r="G4958" s="923">
        <v>79.964876431669467</v>
      </c>
      <c r="H4958" s="929">
        <v>8.3333333333333332E-3</v>
      </c>
      <c r="I4958" s="929">
        <v>0.30833333333333335</v>
      </c>
      <c r="J4958" s="923">
        <v>55.309039531904716</v>
      </c>
      <c r="K4958" s="922">
        <v>1</v>
      </c>
      <c r="L4958" s="923">
        <v>55.309039531904716</v>
      </c>
      <c r="M4958" s="923">
        <f t="shared" si="77"/>
        <v>7.9964876431669474</v>
      </c>
    </row>
    <row r="4959" spans="2:13" ht="75">
      <c r="B4959" s="921" t="s">
        <v>988</v>
      </c>
      <c r="C4959" s="921" t="s">
        <v>985</v>
      </c>
      <c r="D4959" s="922" t="s">
        <v>986</v>
      </c>
      <c r="E4959" s="936">
        <v>1</v>
      </c>
      <c r="F4959" s="947">
        <v>43800</v>
      </c>
      <c r="G4959" s="923">
        <v>79.964876431669467</v>
      </c>
      <c r="H4959" s="929">
        <v>8.3333333333333332E-3</v>
      </c>
      <c r="I4959" s="929">
        <v>0.35833333333333334</v>
      </c>
      <c r="J4959" s="923">
        <v>51.310795710321244</v>
      </c>
      <c r="K4959" s="922">
        <v>1</v>
      </c>
      <c r="L4959" s="923">
        <v>51.310795710321244</v>
      </c>
      <c r="M4959" s="923">
        <f t="shared" si="77"/>
        <v>7.9964876431669474</v>
      </c>
    </row>
    <row r="4960" spans="2:13" ht="75">
      <c r="B4960" s="921" t="s">
        <v>984</v>
      </c>
      <c r="C4960" s="921" t="s">
        <v>985</v>
      </c>
      <c r="D4960" s="922" t="s">
        <v>986</v>
      </c>
      <c r="E4960" s="936">
        <v>1</v>
      </c>
      <c r="F4960" s="947">
        <v>43800</v>
      </c>
      <c r="G4960" s="923">
        <v>456.60349305277197</v>
      </c>
      <c r="H4960" s="929">
        <v>8.3333333333333332E-3</v>
      </c>
      <c r="I4960" s="929">
        <v>0.35833333333333334</v>
      </c>
      <c r="J4960" s="923">
        <v>292.9872413755287</v>
      </c>
      <c r="K4960" s="922">
        <v>1</v>
      </c>
      <c r="L4960" s="923">
        <v>292.9872413755287</v>
      </c>
      <c r="M4960" s="923">
        <f t="shared" si="77"/>
        <v>45.660349305277201</v>
      </c>
    </row>
    <row r="4961" spans="2:13" ht="75">
      <c r="B4961" s="921" t="s">
        <v>984</v>
      </c>
      <c r="C4961" s="921" t="s">
        <v>985</v>
      </c>
      <c r="D4961" s="922" t="s">
        <v>986</v>
      </c>
      <c r="E4961" s="936">
        <v>1</v>
      </c>
      <c r="F4961" s="947">
        <v>43647</v>
      </c>
      <c r="G4961" s="923">
        <v>456.60349305277197</v>
      </c>
      <c r="H4961" s="929">
        <v>8.3333333333333332E-3</v>
      </c>
      <c r="I4961" s="929">
        <v>0.4</v>
      </c>
      <c r="J4961" s="923">
        <v>273.96209583166319</v>
      </c>
      <c r="K4961" s="922">
        <v>1</v>
      </c>
      <c r="L4961" s="923">
        <v>273.96209583166319</v>
      </c>
      <c r="M4961" s="923">
        <f t="shared" si="77"/>
        <v>45.660349305277201</v>
      </c>
    </row>
    <row r="4962" spans="2:13" ht="75">
      <c r="B4962" s="921" t="s">
        <v>988</v>
      </c>
      <c r="C4962" s="921" t="s">
        <v>985</v>
      </c>
      <c r="D4962" s="922" t="s">
        <v>986</v>
      </c>
      <c r="E4962" s="936">
        <v>1</v>
      </c>
      <c r="F4962" s="947">
        <v>43647</v>
      </c>
      <c r="G4962" s="923">
        <v>239.8946292950084</v>
      </c>
      <c r="H4962" s="929">
        <v>8.3333333333333332E-3</v>
      </c>
      <c r="I4962" s="929">
        <v>0.4</v>
      </c>
      <c r="J4962" s="923">
        <v>143.93677757700505</v>
      </c>
      <c r="K4962" s="922">
        <v>1</v>
      </c>
      <c r="L4962" s="923">
        <v>143.93677757700505</v>
      </c>
      <c r="M4962" s="923">
        <f t="shared" si="77"/>
        <v>23.989462929500842</v>
      </c>
    </row>
    <row r="4963" spans="2:13" ht="75">
      <c r="B4963" s="921" t="s">
        <v>988</v>
      </c>
      <c r="C4963" s="921" t="s">
        <v>985</v>
      </c>
      <c r="D4963" s="922" t="s">
        <v>986</v>
      </c>
      <c r="E4963" s="936">
        <v>1</v>
      </c>
      <c r="F4963" s="947">
        <v>43647</v>
      </c>
      <c r="G4963" s="923">
        <v>159.92975286333893</v>
      </c>
      <c r="H4963" s="929">
        <v>8.3333333333333332E-3</v>
      </c>
      <c r="I4963" s="929">
        <v>0.4</v>
      </c>
      <c r="J4963" s="923">
        <v>95.957851718003354</v>
      </c>
      <c r="K4963" s="922">
        <v>1</v>
      </c>
      <c r="L4963" s="923">
        <v>95.957851718003354</v>
      </c>
      <c r="M4963" s="923">
        <f t="shared" si="77"/>
        <v>15.992975286333895</v>
      </c>
    </row>
    <row r="4964" spans="2:13" ht="75">
      <c r="B4964" s="921" t="s">
        <v>988</v>
      </c>
      <c r="C4964" s="921" t="s">
        <v>985</v>
      </c>
      <c r="D4964" s="922" t="s">
        <v>986</v>
      </c>
      <c r="E4964" s="936">
        <v>1</v>
      </c>
      <c r="F4964" s="947">
        <v>43829</v>
      </c>
      <c r="G4964" s="923">
        <v>79.964876431669467</v>
      </c>
      <c r="H4964" s="929">
        <v>8.3333333333333332E-3</v>
      </c>
      <c r="I4964" s="929">
        <v>0.35833333333333334</v>
      </c>
      <c r="J4964" s="923">
        <v>51.310795710321244</v>
      </c>
      <c r="K4964" s="922">
        <v>1</v>
      </c>
      <c r="L4964" s="923">
        <v>51.310795710321244</v>
      </c>
      <c r="M4964" s="923">
        <f t="shared" si="77"/>
        <v>7.9964876431669474</v>
      </c>
    </row>
    <row r="4965" spans="2:13" ht="75">
      <c r="B4965" s="921" t="s">
        <v>988</v>
      </c>
      <c r="C4965" s="921" t="s">
        <v>985</v>
      </c>
      <c r="D4965" s="922" t="s">
        <v>986</v>
      </c>
      <c r="E4965" s="936">
        <v>1</v>
      </c>
      <c r="F4965" s="947">
        <v>43829</v>
      </c>
      <c r="G4965" s="923">
        <v>319.85950572667787</v>
      </c>
      <c r="H4965" s="929">
        <v>8.3333333333333332E-3</v>
      </c>
      <c r="I4965" s="929">
        <v>0.35833333333333334</v>
      </c>
      <c r="J4965" s="923">
        <v>205.24318284128498</v>
      </c>
      <c r="K4965" s="922">
        <v>1</v>
      </c>
      <c r="L4965" s="923">
        <v>205.24318284128498</v>
      </c>
      <c r="M4965" s="923">
        <f t="shared" si="77"/>
        <v>31.98595057266779</v>
      </c>
    </row>
    <row r="4966" spans="2:13" ht="75">
      <c r="B4966" s="921" t="s">
        <v>988</v>
      </c>
      <c r="C4966" s="921" t="s">
        <v>985</v>
      </c>
      <c r="D4966" s="922" t="s">
        <v>986</v>
      </c>
      <c r="E4966" s="936">
        <v>1</v>
      </c>
      <c r="F4966" s="947">
        <v>43647</v>
      </c>
      <c r="G4966" s="923">
        <v>79.964876431669467</v>
      </c>
      <c r="H4966" s="929">
        <v>8.3333333333333332E-3</v>
      </c>
      <c r="I4966" s="929">
        <v>0.4</v>
      </c>
      <c r="J4966" s="923">
        <v>47.978925859001677</v>
      </c>
      <c r="K4966" s="922">
        <v>1</v>
      </c>
      <c r="L4966" s="923">
        <v>47.978925859001677</v>
      </c>
      <c r="M4966" s="923">
        <f t="shared" si="77"/>
        <v>7.9964876431669474</v>
      </c>
    </row>
    <row r="4967" spans="2:13" ht="75">
      <c r="B4967" s="921" t="s">
        <v>988</v>
      </c>
      <c r="C4967" s="921" t="s">
        <v>985</v>
      </c>
      <c r="D4967" s="922" t="s">
        <v>986</v>
      </c>
      <c r="E4967" s="936">
        <v>1</v>
      </c>
      <c r="F4967" s="947">
        <v>43647</v>
      </c>
      <c r="G4967" s="923">
        <v>1919.1570343600672</v>
      </c>
      <c r="H4967" s="929">
        <v>8.3333333333333332E-3</v>
      </c>
      <c r="I4967" s="929">
        <v>0.4</v>
      </c>
      <c r="J4967" s="923">
        <v>1151.4942206160404</v>
      </c>
      <c r="K4967" s="922">
        <v>1</v>
      </c>
      <c r="L4967" s="923">
        <v>1151.4942206160404</v>
      </c>
      <c r="M4967" s="923">
        <f t="shared" si="77"/>
        <v>191.91570343600674</v>
      </c>
    </row>
    <row r="4968" spans="2:13" ht="75">
      <c r="B4968" s="921" t="s">
        <v>988</v>
      </c>
      <c r="C4968" s="921" t="s">
        <v>985</v>
      </c>
      <c r="D4968" s="922" t="s">
        <v>986</v>
      </c>
      <c r="E4968" s="936">
        <v>1</v>
      </c>
      <c r="F4968" s="947">
        <v>43800</v>
      </c>
      <c r="G4968" s="923">
        <v>2398.9462929500842</v>
      </c>
      <c r="H4968" s="929">
        <v>8.3333333333333332E-3</v>
      </c>
      <c r="I4968" s="929">
        <v>0.35833333333333334</v>
      </c>
      <c r="J4968" s="923">
        <v>1539.3238713096373</v>
      </c>
      <c r="K4968" s="922">
        <v>1</v>
      </c>
      <c r="L4968" s="923">
        <v>1539.3238713096373</v>
      </c>
      <c r="M4968" s="923">
        <f t="shared" si="77"/>
        <v>239.89462929500843</v>
      </c>
    </row>
    <row r="4969" spans="2:13" ht="75">
      <c r="B4969" s="921" t="s">
        <v>988</v>
      </c>
      <c r="C4969" s="921" t="s">
        <v>985</v>
      </c>
      <c r="D4969" s="922" t="s">
        <v>986</v>
      </c>
      <c r="E4969" s="936">
        <v>1</v>
      </c>
      <c r="F4969" s="947">
        <v>43800</v>
      </c>
      <c r="G4969" s="923">
        <v>1039.5433936117031</v>
      </c>
      <c r="H4969" s="929">
        <v>8.3333333333333332E-3</v>
      </c>
      <c r="I4969" s="929">
        <v>0.35833333333333334</v>
      </c>
      <c r="J4969" s="923">
        <v>667.04034423417613</v>
      </c>
      <c r="K4969" s="922">
        <v>1</v>
      </c>
      <c r="L4969" s="923">
        <v>667.04034423417613</v>
      </c>
      <c r="M4969" s="923">
        <f t="shared" si="77"/>
        <v>103.95433936117031</v>
      </c>
    </row>
    <row r="4970" spans="2:13" ht="75">
      <c r="B4970" s="921" t="s">
        <v>988</v>
      </c>
      <c r="C4970" s="921" t="s">
        <v>985</v>
      </c>
      <c r="D4970" s="922" t="s">
        <v>986</v>
      </c>
      <c r="E4970" s="936">
        <v>1</v>
      </c>
      <c r="F4970" s="947">
        <v>43829</v>
      </c>
      <c r="G4970" s="923">
        <v>399.82438215834736</v>
      </c>
      <c r="H4970" s="929">
        <v>8.3333333333333332E-3</v>
      </c>
      <c r="I4970" s="929">
        <v>0.35833333333333334</v>
      </c>
      <c r="J4970" s="923">
        <v>256.55397855160624</v>
      </c>
      <c r="K4970" s="922">
        <v>1</v>
      </c>
      <c r="L4970" s="923">
        <v>256.55397855160624</v>
      </c>
      <c r="M4970" s="923">
        <f t="shared" si="77"/>
        <v>39.98243821583474</v>
      </c>
    </row>
    <row r="4971" spans="2:13" ht="75">
      <c r="B4971" s="921" t="s">
        <v>988</v>
      </c>
      <c r="C4971" s="921" t="s">
        <v>985</v>
      </c>
      <c r="D4971" s="922" t="s">
        <v>986</v>
      </c>
      <c r="E4971" s="936">
        <v>1</v>
      </c>
      <c r="F4971" s="947">
        <v>43829</v>
      </c>
      <c r="G4971" s="923">
        <v>879.61364074836411</v>
      </c>
      <c r="H4971" s="929">
        <v>8.3333333333333332E-3</v>
      </c>
      <c r="I4971" s="929">
        <v>0.35833333333333334</v>
      </c>
      <c r="J4971" s="923">
        <v>564.41875281353362</v>
      </c>
      <c r="K4971" s="922">
        <v>1</v>
      </c>
      <c r="L4971" s="923">
        <v>564.41875281353362</v>
      </c>
      <c r="M4971" s="923">
        <f t="shared" si="77"/>
        <v>87.961364074836411</v>
      </c>
    </row>
    <row r="4972" spans="2:13" ht="75">
      <c r="B4972" s="921" t="s">
        <v>988</v>
      </c>
      <c r="C4972" s="921" t="s">
        <v>985</v>
      </c>
      <c r="D4972" s="922" t="s">
        <v>986</v>
      </c>
      <c r="E4972" s="936">
        <v>1</v>
      </c>
      <c r="F4972" s="947">
        <v>43829</v>
      </c>
      <c r="G4972" s="923">
        <v>879.61364074836411</v>
      </c>
      <c r="H4972" s="929">
        <v>8.3333333333333332E-3</v>
      </c>
      <c r="I4972" s="929">
        <v>0.35833333333333334</v>
      </c>
      <c r="J4972" s="923">
        <v>564.41875281353362</v>
      </c>
      <c r="K4972" s="922">
        <v>1</v>
      </c>
      <c r="L4972" s="923">
        <v>564.41875281353362</v>
      </c>
      <c r="M4972" s="923">
        <f t="shared" si="77"/>
        <v>87.961364074836411</v>
      </c>
    </row>
    <row r="4973" spans="2:13" ht="75">
      <c r="B4973" s="921" t="s">
        <v>988</v>
      </c>
      <c r="C4973" s="921" t="s">
        <v>985</v>
      </c>
      <c r="D4973" s="922" t="s">
        <v>986</v>
      </c>
      <c r="E4973" s="936">
        <v>1</v>
      </c>
      <c r="F4973" s="947">
        <v>44196</v>
      </c>
      <c r="G4973" s="923">
        <v>79.964876431669467</v>
      </c>
      <c r="H4973" s="929">
        <v>8.3333333333333332E-3</v>
      </c>
      <c r="I4973" s="929">
        <v>0.25</v>
      </c>
      <c r="J4973" s="923">
        <v>59.9736573237521</v>
      </c>
      <c r="K4973" s="922">
        <v>1</v>
      </c>
      <c r="L4973" s="923">
        <v>59.9736573237521</v>
      </c>
      <c r="M4973" s="923">
        <f t="shared" si="77"/>
        <v>7.9964876431669474</v>
      </c>
    </row>
    <row r="4974" spans="2:13" ht="75">
      <c r="B4974" s="921" t="s">
        <v>988</v>
      </c>
      <c r="C4974" s="921" t="s">
        <v>985</v>
      </c>
      <c r="D4974" s="922" t="s">
        <v>986</v>
      </c>
      <c r="E4974" s="936">
        <v>1</v>
      </c>
      <c r="F4974" s="947">
        <v>44196</v>
      </c>
      <c r="G4974" s="923">
        <v>239.8946292950084</v>
      </c>
      <c r="H4974" s="929">
        <v>8.3333333333333332E-3</v>
      </c>
      <c r="I4974" s="929">
        <v>0.25</v>
      </c>
      <c r="J4974" s="923">
        <v>179.92097197125631</v>
      </c>
      <c r="K4974" s="922">
        <v>1</v>
      </c>
      <c r="L4974" s="923">
        <v>179.92097197125631</v>
      </c>
      <c r="M4974" s="923">
        <f t="shared" si="77"/>
        <v>23.989462929500842</v>
      </c>
    </row>
    <row r="4975" spans="2:13" ht="75">
      <c r="B4975" s="921" t="s">
        <v>988</v>
      </c>
      <c r="C4975" s="921" t="s">
        <v>985</v>
      </c>
      <c r="D4975" s="922" t="s">
        <v>986</v>
      </c>
      <c r="E4975" s="936">
        <v>1</v>
      </c>
      <c r="F4975" s="947">
        <v>44196</v>
      </c>
      <c r="G4975" s="923">
        <v>79.964876431669467</v>
      </c>
      <c r="H4975" s="929">
        <v>8.3333333333333332E-3</v>
      </c>
      <c r="I4975" s="929">
        <v>0.25</v>
      </c>
      <c r="J4975" s="923">
        <v>59.9736573237521</v>
      </c>
      <c r="K4975" s="922">
        <v>1</v>
      </c>
      <c r="L4975" s="923">
        <v>59.9736573237521</v>
      </c>
      <c r="M4975" s="923">
        <f t="shared" si="77"/>
        <v>7.9964876431669474</v>
      </c>
    </row>
    <row r="4976" spans="2:13" ht="75">
      <c r="B4976" s="921" t="s">
        <v>988</v>
      </c>
      <c r="C4976" s="921" t="s">
        <v>985</v>
      </c>
      <c r="D4976" s="922" t="s">
        <v>986</v>
      </c>
      <c r="E4976" s="936">
        <v>1</v>
      </c>
      <c r="F4976" s="947">
        <v>44196</v>
      </c>
      <c r="G4976" s="923">
        <v>2159.0516636550756</v>
      </c>
      <c r="H4976" s="929">
        <v>8.3333333333333332E-3</v>
      </c>
      <c r="I4976" s="929">
        <v>0.25</v>
      </c>
      <c r="J4976" s="923">
        <v>1619.2887477413067</v>
      </c>
      <c r="K4976" s="922">
        <v>1</v>
      </c>
      <c r="L4976" s="923">
        <v>1619.2887477413067</v>
      </c>
      <c r="M4976" s="923">
        <f t="shared" si="77"/>
        <v>215.90516636550757</v>
      </c>
    </row>
    <row r="4977" spans="2:13" ht="75">
      <c r="B4977" s="921" t="s">
        <v>988</v>
      </c>
      <c r="C4977" s="921" t="s">
        <v>985</v>
      </c>
      <c r="D4977" s="922" t="s">
        <v>986</v>
      </c>
      <c r="E4977" s="936">
        <v>1</v>
      </c>
      <c r="F4977" s="947">
        <v>44196</v>
      </c>
      <c r="G4977" s="923">
        <v>1359.4028993383808</v>
      </c>
      <c r="H4977" s="929">
        <v>8.3333333333333332E-3</v>
      </c>
      <c r="I4977" s="929">
        <v>0.25</v>
      </c>
      <c r="J4977" s="923">
        <v>1019.5521745037856</v>
      </c>
      <c r="K4977" s="922">
        <v>1</v>
      </c>
      <c r="L4977" s="923">
        <v>1019.5521745037856</v>
      </c>
      <c r="M4977" s="923">
        <f t="shared" si="77"/>
        <v>135.9402899338381</v>
      </c>
    </row>
    <row r="4978" spans="2:13" ht="75">
      <c r="B4978" s="921" t="s">
        <v>988</v>
      </c>
      <c r="C4978" s="921" t="s">
        <v>985</v>
      </c>
      <c r="D4978" s="922" t="s">
        <v>986</v>
      </c>
      <c r="E4978" s="936">
        <v>1</v>
      </c>
      <c r="F4978" s="947">
        <v>44196</v>
      </c>
      <c r="G4978" s="923">
        <v>1119.5082700433725</v>
      </c>
      <c r="H4978" s="929">
        <v>8.3333333333333332E-3</v>
      </c>
      <c r="I4978" s="929">
        <v>0.25</v>
      </c>
      <c r="J4978" s="923">
        <v>839.63120253252941</v>
      </c>
      <c r="K4978" s="922">
        <v>1</v>
      </c>
      <c r="L4978" s="923">
        <v>839.63120253252941</v>
      </c>
      <c r="M4978" s="923">
        <f t="shared" si="77"/>
        <v>111.95082700433726</v>
      </c>
    </row>
    <row r="4979" spans="2:13" ht="75">
      <c r="B4979" s="921" t="s">
        <v>988</v>
      </c>
      <c r="C4979" s="921" t="s">
        <v>985</v>
      </c>
      <c r="D4979" s="922" t="s">
        <v>986</v>
      </c>
      <c r="E4979" s="936">
        <v>1</v>
      </c>
      <c r="F4979" s="947">
        <v>43984</v>
      </c>
      <c r="G4979" s="923">
        <v>319.85950572667787</v>
      </c>
      <c r="H4979" s="929">
        <v>8.3333333333333332E-3</v>
      </c>
      <c r="I4979" s="929">
        <v>0.30833333333333335</v>
      </c>
      <c r="J4979" s="923">
        <v>221.23615812761886</v>
      </c>
      <c r="K4979" s="922">
        <v>1</v>
      </c>
      <c r="L4979" s="923">
        <v>221.23615812761886</v>
      </c>
      <c r="M4979" s="923">
        <f t="shared" si="77"/>
        <v>31.98595057266779</v>
      </c>
    </row>
    <row r="4980" spans="2:13" ht="75">
      <c r="B4980" s="921" t="s">
        <v>988</v>
      </c>
      <c r="C4980" s="921" t="s">
        <v>985</v>
      </c>
      <c r="D4980" s="922" t="s">
        <v>986</v>
      </c>
      <c r="E4980" s="936">
        <v>1</v>
      </c>
      <c r="F4980" s="947">
        <v>43984</v>
      </c>
      <c r="G4980" s="923">
        <v>319.85950572667787</v>
      </c>
      <c r="H4980" s="929">
        <v>8.3333333333333332E-3</v>
      </c>
      <c r="I4980" s="929">
        <v>0.30833333333333335</v>
      </c>
      <c r="J4980" s="923">
        <v>221.23615812761886</v>
      </c>
      <c r="K4980" s="922">
        <v>1</v>
      </c>
      <c r="L4980" s="923">
        <v>221.23615812761886</v>
      </c>
      <c r="M4980" s="923">
        <f t="shared" si="77"/>
        <v>31.98595057266779</v>
      </c>
    </row>
    <row r="4981" spans="2:13" ht="75">
      <c r="B4981" s="921" t="s">
        <v>988</v>
      </c>
      <c r="C4981" s="921" t="s">
        <v>985</v>
      </c>
      <c r="D4981" s="922" t="s">
        <v>986</v>
      </c>
      <c r="E4981" s="936">
        <v>1</v>
      </c>
      <c r="F4981" s="947">
        <v>43984</v>
      </c>
      <c r="G4981" s="923">
        <v>79.964876431669467</v>
      </c>
      <c r="H4981" s="929">
        <v>8.3333333333333332E-3</v>
      </c>
      <c r="I4981" s="929">
        <v>0.30833333333333335</v>
      </c>
      <c r="J4981" s="923">
        <v>55.309039531904716</v>
      </c>
      <c r="K4981" s="922">
        <v>1</v>
      </c>
      <c r="L4981" s="923">
        <v>55.309039531904716</v>
      </c>
      <c r="M4981" s="923">
        <f t="shared" si="77"/>
        <v>7.9964876431669474</v>
      </c>
    </row>
    <row r="4982" spans="2:13" ht="75">
      <c r="B4982" s="921" t="s">
        <v>988</v>
      </c>
      <c r="C4982" s="921" t="s">
        <v>985</v>
      </c>
      <c r="D4982" s="922" t="s">
        <v>986</v>
      </c>
      <c r="E4982" s="936">
        <v>1</v>
      </c>
      <c r="F4982" s="947">
        <v>43984</v>
      </c>
      <c r="G4982" s="923">
        <v>559.75413502168624</v>
      </c>
      <c r="H4982" s="929">
        <v>8.3333333333333332E-3</v>
      </c>
      <c r="I4982" s="929">
        <v>0.30833333333333335</v>
      </c>
      <c r="J4982" s="923">
        <v>387.16327672333296</v>
      </c>
      <c r="K4982" s="922">
        <v>1</v>
      </c>
      <c r="L4982" s="923">
        <v>387.16327672333296</v>
      </c>
      <c r="M4982" s="923">
        <f t="shared" si="77"/>
        <v>55.975413502168628</v>
      </c>
    </row>
    <row r="4983" spans="2:13" ht="75">
      <c r="B4983" s="921" t="s">
        <v>987</v>
      </c>
      <c r="C4983" s="921" t="s">
        <v>985</v>
      </c>
      <c r="D4983" s="922" t="s">
        <v>986</v>
      </c>
      <c r="E4983" s="936">
        <v>1</v>
      </c>
      <c r="F4983" s="947">
        <v>43800</v>
      </c>
      <c r="G4983" s="923">
        <v>1485.0961212969503</v>
      </c>
      <c r="H4983" s="929">
        <v>8.3333333333333332E-3</v>
      </c>
      <c r="I4983" s="929">
        <v>0.35833333333333334</v>
      </c>
      <c r="J4983" s="923">
        <v>952.93667783220974</v>
      </c>
      <c r="K4983" s="922">
        <v>1</v>
      </c>
      <c r="L4983" s="923">
        <v>952.93667783220974</v>
      </c>
      <c r="M4983" s="923">
        <f t="shared" si="77"/>
        <v>148.50961212969503</v>
      </c>
    </row>
    <row r="4984" spans="2:13" ht="75">
      <c r="B4984" s="921" t="s">
        <v>988</v>
      </c>
      <c r="C4984" s="921" t="s">
        <v>985</v>
      </c>
      <c r="D4984" s="922" t="s">
        <v>986</v>
      </c>
      <c r="E4984" s="936">
        <v>1</v>
      </c>
      <c r="F4984" s="947">
        <v>43800</v>
      </c>
      <c r="G4984" s="923">
        <v>79.964876431669467</v>
      </c>
      <c r="H4984" s="929">
        <v>8.3333333333333332E-3</v>
      </c>
      <c r="I4984" s="929">
        <v>0.35833333333333334</v>
      </c>
      <c r="J4984" s="923">
        <v>51.310795710321244</v>
      </c>
      <c r="K4984" s="922">
        <v>1</v>
      </c>
      <c r="L4984" s="923">
        <v>51.310795710321244</v>
      </c>
      <c r="M4984" s="923">
        <f t="shared" si="77"/>
        <v>7.9964876431669474</v>
      </c>
    </row>
    <row r="4985" spans="2:13" ht="75">
      <c r="B4985" s="921" t="s">
        <v>988</v>
      </c>
      <c r="C4985" s="921" t="s">
        <v>985</v>
      </c>
      <c r="D4985" s="922" t="s">
        <v>986</v>
      </c>
      <c r="E4985" s="936">
        <v>1</v>
      </c>
      <c r="F4985" s="947">
        <v>43800</v>
      </c>
      <c r="G4985" s="923">
        <v>79.964876431669467</v>
      </c>
      <c r="H4985" s="929">
        <v>8.3333333333333332E-3</v>
      </c>
      <c r="I4985" s="929">
        <v>0.35833333333333334</v>
      </c>
      <c r="J4985" s="923">
        <v>51.310795710321244</v>
      </c>
      <c r="K4985" s="922">
        <v>1</v>
      </c>
      <c r="L4985" s="923">
        <v>51.310795710321244</v>
      </c>
      <c r="M4985" s="923">
        <f t="shared" si="77"/>
        <v>7.9964876431669474</v>
      </c>
    </row>
    <row r="4986" spans="2:13" ht="75">
      <c r="B4986" s="921" t="s">
        <v>988</v>
      </c>
      <c r="C4986" s="921" t="s">
        <v>985</v>
      </c>
      <c r="D4986" s="922" t="s">
        <v>986</v>
      </c>
      <c r="E4986" s="936">
        <v>1</v>
      </c>
      <c r="F4986" s="947">
        <v>43647</v>
      </c>
      <c r="G4986" s="923">
        <v>159.92975286333893</v>
      </c>
      <c r="H4986" s="929">
        <v>8.3333333333333332E-3</v>
      </c>
      <c r="I4986" s="929">
        <v>0.4</v>
      </c>
      <c r="J4986" s="923">
        <v>95.957851718003354</v>
      </c>
      <c r="K4986" s="922">
        <v>1</v>
      </c>
      <c r="L4986" s="923">
        <v>95.957851718003354</v>
      </c>
      <c r="M4986" s="923">
        <f t="shared" si="77"/>
        <v>15.992975286333895</v>
      </c>
    </row>
    <row r="4987" spans="2:13" ht="75">
      <c r="B4987" s="921" t="s">
        <v>988</v>
      </c>
      <c r="C4987" s="921" t="s">
        <v>985</v>
      </c>
      <c r="D4987" s="922" t="s">
        <v>986</v>
      </c>
      <c r="E4987" s="936">
        <v>1</v>
      </c>
      <c r="F4987" s="947">
        <v>43647</v>
      </c>
      <c r="G4987" s="923">
        <v>159.92975286333893</v>
      </c>
      <c r="H4987" s="929">
        <v>8.3333333333333332E-3</v>
      </c>
      <c r="I4987" s="929">
        <v>0.4</v>
      </c>
      <c r="J4987" s="923">
        <v>95.957851718003354</v>
      </c>
      <c r="K4987" s="922">
        <v>1</v>
      </c>
      <c r="L4987" s="923">
        <v>95.957851718003354</v>
      </c>
      <c r="M4987" s="923">
        <f t="shared" si="77"/>
        <v>15.992975286333895</v>
      </c>
    </row>
    <row r="4988" spans="2:13" ht="75">
      <c r="B4988" s="921" t="s">
        <v>988</v>
      </c>
      <c r="C4988" s="921" t="s">
        <v>985</v>
      </c>
      <c r="D4988" s="922" t="s">
        <v>986</v>
      </c>
      <c r="E4988" s="936">
        <v>1</v>
      </c>
      <c r="F4988" s="947">
        <v>43647</v>
      </c>
      <c r="G4988" s="923">
        <v>319.85950572667787</v>
      </c>
      <c r="H4988" s="929">
        <v>8.3333333333333332E-3</v>
      </c>
      <c r="I4988" s="929">
        <v>0.4</v>
      </c>
      <c r="J4988" s="923">
        <v>191.91570343600671</v>
      </c>
      <c r="K4988" s="922">
        <v>1</v>
      </c>
      <c r="L4988" s="923">
        <v>191.91570343600671</v>
      </c>
      <c r="M4988" s="923">
        <f t="shared" si="77"/>
        <v>31.98595057266779</v>
      </c>
    </row>
    <row r="4989" spans="2:13" ht="75">
      <c r="B4989" s="921" t="s">
        <v>987</v>
      </c>
      <c r="C4989" s="921" t="s">
        <v>985</v>
      </c>
      <c r="D4989" s="922" t="s">
        <v>986</v>
      </c>
      <c r="E4989" s="936">
        <v>1</v>
      </c>
      <c r="F4989" s="947">
        <v>45078</v>
      </c>
      <c r="G4989" s="923">
        <v>4455.2883638908506</v>
      </c>
      <c r="H4989" s="929">
        <v>8.3333333333333332E-3</v>
      </c>
      <c r="I4989" s="929">
        <v>8.3333333333333332E-3</v>
      </c>
      <c r="J4989" s="923">
        <v>4418.1609608584267</v>
      </c>
      <c r="K4989" s="922">
        <v>1</v>
      </c>
      <c r="L4989" s="923">
        <v>4418.1609608584267</v>
      </c>
      <c r="M4989" s="923">
        <f t="shared" si="77"/>
        <v>445.52883638908509</v>
      </c>
    </row>
    <row r="4990" spans="2:13" ht="75">
      <c r="B4990" s="921" t="s">
        <v>988</v>
      </c>
      <c r="C4990" s="921" t="s">
        <v>985</v>
      </c>
      <c r="D4990" s="922" t="s">
        <v>986</v>
      </c>
      <c r="E4990" s="936">
        <v>1</v>
      </c>
      <c r="F4990" s="947">
        <v>45078</v>
      </c>
      <c r="G4990" s="923">
        <v>1679.2624050650588</v>
      </c>
      <c r="H4990" s="929">
        <v>8.3333333333333332E-3</v>
      </c>
      <c r="I4990" s="929">
        <v>8.3333333333333332E-3</v>
      </c>
      <c r="J4990" s="923">
        <v>1665.2685516895167</v>
      </c>
      <c r="K4990" s="922">
        <v>1</v>
      </c>
      <c r="L4990" s="923">
        <v>1665.2685516895167</v>
      </c>
      <c r="M4990" s="923">
        <f t="shared" si="77"/>
        <v>167.92624050650591</v>
      </c>
    </row>
    <row r="4991" spans="2:13" ht="75">
      <c r="B4991" s="921" t="s">
        <v>984</v>
      </c>
      <c r="C4991" s="921" t="s">
        <v>985</v>
      </c>
      <c r="D4991" s="922" t="s">
        <v>986</v>
      </c>
      <c r="E4991" s="936">
        <v>1</v>
      </c>
      <c r="F4991" s="947">
        <v>43800</v>
      </c>
      <c r="G4991" s="923">
        <v>456.60349305277197</v>
      </c>
      <c r="H4991" s="929">
        <v>8.3333333333333332E-3</v>
      </c>
      <c r="I4991" s="929">
        <v>0.35833333333333334</v>
      </c>
      <c r="J4991" s="923">
        <v>292.9872413755287</v>
      </c>
      <c r="K4991" s="922">
        <v>1</v>
      </c>
      <c r="L4991" s="923">
        <v>292.9872413755287</v>
      </c>
      <c r="M4991" s="923">
        <f t="shared" si="77"/>
        <v>45.660349305277201</v>
      </c>
    </row>
    <row r="4992" spans="2:13" ht="75">
      <c r="B4992" s="921" t="s">
        <v>984</v>
      </c>
      <c r="C4992" s="921" t="s">
        <v>985</v>
      </c>
      <c r="D4992" s="922" t="s">
        <v>986</v>
      </c>
      <c r="E4992" s="936">
        <v>1</v>
      </c>
      <c r="F4992" s="947">
        <v>43800</v>
      </c>
      <c r="G4992" s="923">
        <v>456.60349305277197</v>
      </c>
      <c r="H4992" s="929">
        <v>8.3333333333333332E-3</v>
      </c>
      <c r="I4992" s="929">
        <v>0.35833333333333334</v>
      </c>
      <c r="J4992" s="923">
        <v>292.9872413755287</v>
      </c>
      <c r="K4992" s="922">
        <v>1</v>
      </c>
      <c r="L4992" s="923">
        <v>292.9872413755287</v>
      </c>
      <c r="M4992" s="923">
        <f t="shared" si="77"/>
        <v>45.660349305277201</v>
      </c>
    </row>
    <row r="4993" spans="2:13" ht="75">
      <c r="B4993" s="921" t="s">
        <v>984</v>
      </c>
      <c r="C4993" s="921" t="s">
        <v>985</v>
      </c>
      <c r="D4993" s="922" t="s">
        <v>986</v>
      </c>
      <c r="E4993" s="936">
        <v>1</v>
      </c>
      <c r="F4993" s="947">
        <v>43800</v>
      </c>
      <c r="G4993" s="923">
        <v>456.60349305277197</v>
      </c>
      <c r="H4993" s="929">
        <v>8.3333333333333332E-3</v>
      </c>
      <c r="I4993" s="929">
        <v>0.35833333333333334</v>
      </c>
      <c r="J4993" s="923">
        <v>292.9872413755287</v>
      </c>
      <c r="K4993" s="922">
        <v>1</v>
      </c>
      <c r="L4993" s="923">
        <v>292.9872413755287</v>
      </c>
      <c r="M4993" s="923">
        <f t="shared" si="77"/>
        <v>45.660349305277201</v>
      </c>
    </row>
    <row r="4994" spans="2:13" ht="75">
      <c r="B4994" s="921" t="s">
        <v>987</v>
      </c>
      <c r="C4994" s="921" t="s">
        <v>985</v>
      </c>
      <c r="D4994" s="922" t="s">
        <v>986</v>
      </c>
      <c r="E4994" s="936">
        <v>1</v>
      </c>
      <c r="F4994" s="947">
        <v>43800</v>
      </c>
      <c r="G4994" s="923">
        <v>1485.0961212969503</v>
      </c>
      <c r="H4994" s="929">
        <v>8.3333333333333332E-3</v>
      </c>
      <c r="I4994" s="929">
        <v>0.35833333333333334</v>
      </c>
      <c r="J4994" s="923">
        <v>952.93667783220974</v>
      </c>
      <c r="K4994" s="922">
        <v>1</v>
      </c>
      <c r="L4994" s="923">
        <v>952.93667783220974</v>
      </c>
      <c r="M4994" s="923">
        <f t="shared" si="77"/>
        <v>148.50961212969503</v>
      </c>
    </row>
    <row r="4995" spans="2:13" ht="75">
      <c r="B4995" s="921" t="s">
        <v>987</v>
      </c>
      <c r="C4995" s="921" t="s">
        <v>985</v>
      </c>
      <c r="D4995" s="922" t="s">
        <v>986</v>
      </c>
      <c r="E4995" s="936">
        <v>1</v>
      </c>
      <c r="F4995" s="947">
        <v>43800</v>
      </c>
      <c r="G4995" s="923">
        <v>1485.0961212969503</v>
      </c>
      <c r="H4995" s="929">
        <v>8.3333333333333332E-3</v>
      </c>
      <c r="I4995" s="929">
        <v>0.35833333333333334</v>
      </c>
      <c r="J4995" s="923">
        <v>952.93667783220974</v>
      </c>
      <c r="K4995" s="922">
        <v>1</v>
      </c>
      <c r="L4995" s="923">
        <v>952.93667783220974</v>
      </c>
      <c r="M4995" s="923">
        <f t="shared" si="77"/>
        <v>148.50961212969503</v>
      </c>
    </row>
    <row r="4996" spans="2:13" ht="75">
      <c r="B4996" s="921" t="s">
        <v>987</v>
      </c>
      <c r="C4996" s="921" t="s">
        <v>985</v>
      </c>
      <c r="D4996" s="922" t="s">
        <v>986</v>
      </c>
      <c r="E4996" s="936">
        <v>1</v>
      </c>
      <c r="F4996" s="947">
        <v>43800</v>
      </c>
      <c r="G4996" s="923">
        <v>5940.3844851878011</v>
      </c>
      <c r="H4996" s="929">
        <v>8.3333333333333332E-3</v>
      </c>
      <c r="I4996" s="929">
        <v>0.35833333333333334</v>
      </c>
      <c r="J4996" s="923">
        <v>3811.746711328839</v>
      </c>
      <c r="K4996" s="922">
        <v>1</v>
      </c>
      <c r="L4996" s="923">
        <v>3811.746711328839</v>
      </c>
      <c r="M4996" s="923">
        <f t="shared" si="77"/>
        <v>594.03844851878011</v>
      </c>
    </row>
    <row r="4997" spans="2:13" ht="75">
      <c r="B4997" s="921" t="s">
        <v>988</v>
      </c>
      <c r="C4997" s="921" t="s">
        <v>985</v>
      </c>
      <c r="D4997" s="922" t="s">
        <v>986</v>
      </c>
      <c r="E4997" s="936">
        <v>1</v>
      </c>
      <c r="F4997" s="947">
        <v>43800</v>
      </c>
      <c r="G4997" s="923">
        <v>79.964876431669467</v>
      </c>
      <c r="H4997" s="929">
        <v>8.3333333333333332E-3</v>
      </c>
      <c r="I4997" s="929">
        <v>0.35833333333333334</v>
      </c>
      <c r="J4997" s="923">
        <v>51.310795710321244</v>
      </c>
      <c r="K4997" s="922">
        <v>1</v>
      </c>
      <c r="L4997" s="923">
        <v>51.310795710321244</v>
      </c>
      <c r="M4997" s="923">
        <f t="shared" si="77"/>
        <v>7.9964876431669474</v>
      </c>
    </row>
    <row r="4998" spans="2:13" ht="75">
      <c r="B4998" s="921" t="s">
        <v>988</v>
      </c>
      <c r="C4998" s="921" t="s">
        <v>985</v>
      </c>
      <c r="D4998" s="922" t="s">
        <v>986</v>
      </c>
      <c r="E4998" s="936">
        <v>1</v>
      </c>
      <c r="F4998" s="947">
        <v>43800</v>
      </c>
      <c r="G4998" s="923">
        <v>79.964876431669467</v>
      </c>
      <c r="H4998" s="929">
        <v>8.3333333333333332E-3</v>
      </c>
      <c r="I4998" s="929">
        <v>0.35833333333333334</v>
      </c>
      <c r="J4998" s="923">
        <v>51.310795710321244</v>
      </c>
      <c r="K4998" s="922">
        <v>1</v>
      </c>
      <c r="L4998" s="923">
        <v>51.310795710321244</v>
      </c>
      <c r="M4998" s="923">
        <f t="shared" si="77"/>
        <v>7.9964876431669474</v>
      </c>
    </row>
    <row r="4999" spans="2:13" ht="75">
      <c r="B4999" s="921" t="s">
        <v>988</v>
      </c>
      <c r="C4999" s="921" t="s">
        <v>985</v>
      </c>
      <c r="D4999" s="922" t="s">
        <v>986</v>
      </c>
      <c r="E4999" s="936">
        <v>1</v>
      </c>
      <c r="F4999" s="947">
        <v>43800</v>
      </c>
      <c r="G4999" s="923">
        <v>79.964876431669467</v>
      </c>
      <c r="H4999" s="929">
        <v>8.3333333333333332E-3</v>
      </c>
      <c r="I4999" s="929">
        <v>0.35833333333333334</v>
      </c>
      <c r="J4999" s="923">
        <v>51.310795710321244</v>
      </c>
      <c r="K4999" s="922">
        <v>1</v>
      </c>
      <c r="L4999" s="923">
        <v>51.310795710321244</v>
      </c>
      <c r="M4999" s="923">
        <f t="shared" si="77"/>
        <v>7.9964876431669474</v>
      </c>
    </row>
    <row r="5000" spans="2:13" ht="75">
      <c r="B5000" s="921" t="s">
        <v>988</v>
      </c>
      <c r="C5000" s="921" t="s">
        <v>985</v>
      </c>
      <c r="D5000" s="922" t="s">
        <v>986</v>
      </c>
      <c r="E5000" s="936">
        <v>1</v>
      </c>
      <c r="F5000" s="947">
        <v>43800</v>
      </c>
      <c r="G5000" s="923">
        <v>79.964876431669467</v>
      </c>
      <c r="H5000" s="929">
        <v>8.3333333333333332E-3</v>
      </c>
      <c r="I5000" s="929">
        <v>0.35833333333333334</v>
      </c>
      <c r="J5000" s="923">
        <v>51.310795710321244</v>
      </c>
      <c r="K5000" s="922">
        <v>1</v>
      </c>
      <c r="L5000" s="923">
        <v>51.310795710321244</v>
      </c>
      <c r="M5000" s="923">
        <f t="shared" si="77"/>
        <v>7.9964876431669474</v>
      </c>
    </row>
    <row r="5001" spans="2:13" ht="75">
      <c r="B5001" s="921" t="s">
        <v>988</v>
      </c>
      <c r="C5001" s="921" t="s">
        <v>985</v>
      </c>
      <c r="D5001" s="922" t="s">
        <v>986</v>
      </c>
      <c r="E5001" s="936">
        <v>1</v>
      </c>
      <c r="F5001" s="947">
        <v>43829</v>
      </c>
      <c r="G5001" s="923">
        <v>799.64876431669472</v>
      </c>
      <c r="H5001" s="929">
        <v>8.3333333333333332E-3</v>
      </c>
      <c r="I5001" s="929">
        <v>0.35833333333333334</v>
      </c>
      <c r="J5001" s="923">
        <v>513.10795710321247</v>
      </c>
      <c r="K5001" s="922">
        <v>1</v>
      </c>
      <c r="L5001" s="923">
        <v>513.10795710321247</v>
      </c>
      <c r="M5001" s="923">
        <f t="shared" si="77"/>
        <v>79.964876431669481</v>
      </c>
    </row>
    <row r="5002" spans="2:13" ht="75">
      <c r="B5002" s="921" t="s">
        <v>988</v>
      </c>
      <c r="C5002" s="921" t="s">
        <v>985</v>
      </c>
      <c r="D5002" s="922" t="s">
        <v>986</v>
      </c>
      <c r="E5002" s="936">
        <v>1</v>
      </c>
      <c r="F5002" s="947">
        <v>44196</v>
      </c>
      <c r="G5002" s="923">
        <v>159.92975286333893</v>
      </c>
      <c r="H5002" s="929">
        <v>8.3333333333333332E-3</v>
      </c>
      <c r="I5002" s="929">
        <v>0.25</v>
      </c>
      <c r="J5002" s="923">
        <v>119.9473146475042</v>
      </c>
      <c r="K5002" s="922">
        <v>1</v>
      </c>
      <c r="L5002" s="923">
        <v>119.9473146475042</v>
      </c>
      <c r="M5002" s="923">
        <f t="shared" si="77"/>
        <v>15.992975286333895</v>
      </c>
    </row>
    <row r="5003" spans="2:13" ht="75">
      <c r="B5003" s="921" t="s">
        <v>988</v>
      </c>
      <c r="C5003" s="921" t="s">
        <v>985</v>
      </c>
      <c r="D5003" s="922" t="s">
        <v>986</v>
      </c>
      <c r="E5003" s="936">
        <v>1</v>
      </c>
      <c r="F5003" s="947">
        <v>44196</v>
      </c>
      <c r="G5003" s="923">
        <v>79.964876431669467</v>
      </c>
      <c r="H5003" s="929">
        <v>8.3333333333333332E-3</v>
      </c>
      <c r="I5003" s="929">
        <v>0.25</v>
      </c>
      <c r="J5003" s="923">
        <v>59.9736573237521</v>
      </c>
      <c r="K5003" s="922">
        <v>1</v>
      </c>
      <c r="L5003" s="923">
        <v>59.9736573237521</v>
      </c>
      <c r="M5003" s="923">
        <f t="shared" ref="M5003:M5066" si="78">IF(L5003=0,"",IF(I5003=100%,0,(H5003*12)*(G5003*E5003*K5003)))</f>
        <v>7.9964876431669474</v>
      </c>
    </row>
    <row r="5004" spans="2:13" ht="75">
      <c r="B5004" s="921" t="s">
        <v>988</v>
      </c>
      <c r="C5004" s="921" t="s">
        <v>985</v>
      </c>
      <c r="D5004" s="922" t="s">
        <v>986</v>
      </c>
      <c r="E5004" s="936">
        <v>1</v>
      </c>
      <c r="F5004" s="947">
        <v>44196</v>
      </c>
      <c r="G5004" s="923">
        <v>79.964876431669467</v>
      </c>
      <c r="H5004" s="929">
        <v>8.3333333333333332E-3</v>
      </c>
      <c r="I5004" s="929">
        <v>0.25</v>
      </c>
      <c r="J5004" s="923">
        <v>59.9736573237521</v>
      </c>
      <c r="K5004" s="922">
        <v>1</v>
      </c>
      <c r="L5004" s="923">
        <v>59.9736573237521</v>
      </c>
      <c r="M5004" s="923">
        <f t="shared" si="78"/>
        <v>7.9964876431669474</v>
      </c>
    </row>
    <row r="5005" spans="2:13" ht="75">
      <c r="B5005" s="921" t="s">
        <v>988</v>
      </c>
      <c r="C5005" s="921" t="s">
        <v>985</v>
      </c>
      <c r="D5005" s="922" t="s">
        <v>986</v>
      </c>
      <c r="E5005" s="936">
        <v>1</v>
      </c>
      <c r="F5005" s="947">
        <v>44196</v>
      </c>
      <c r="G5005" s="923">
        <v>79.964876431669467</v>
      </c>
      <c r="H5005" s="929">
        <v>8.3333333333333332E-3</v>
      </c>
      <c r="I5005" s="929">
        <v>0.25</v>
      </c>
      <c r="J5005" s="923">
        <v>59.9736573237521</v>
      </c>
      <c r="K5005" s="922">
        <v>1</v>
      </c>
      <c r="L5005" s="923">
        <v>59.9736573237521</v>
      </c>
      <c r="M5005" s="923">
        <f t="shared" si="78"/>
        <v>7.9964876431669474</v>
      </c>
    </row>
    <row r="5006" spans="2:13" ht="75">
      <c r="B5006" s="921" t="s">
        <v>988</v>
      </c>
      <c r="C5006" s="921" t="s">
        <v>985</v>
      </c>
      <c r="D5006" s="922" t="s">
        <v>986</v>
      </c>
      <c r="E5006" s="936">
        <v>1</v>
      </c>
      <c r="F5006" s="947">
        <v>44196</v>
      </c>
      <c r="G5006" s="923">
        <v>79.964876431669467</v>
      </c>
      <c r="H5006" s="929">
        <v>8.3333333333333332E-3</v>
      </c>
      <c r="I5006" s="929">
        <v>0.25</v>
      </c>
      <c r="J5006" s="923">
        <v>59.9736573237521</v>
      </c>
      <c r="K5006" s="922">
        <v>1</v>
      </c>
      <c r="L5006" s="923">
        <v>59.9736573237521</v>
      </c>
      <c r="M5006" s="923">
        <f t="shared" si="78"/>
        <v>7.9964876431669474</v>
      </c>
    </row>
    <row r="5007" spans="2:13" ht="75">
      <c r="B5007" s="921" t="s">
        <v>988</v>
      </c>
      <c r="C5007" s="921" t="s">
        <v>985</v>
      </c>
      <c r="D5007" s="922" t="s">
        <v>986</v>
      </c>
      <c r="E5007" s="936">
        <v>1</v>
      </c>
      <c r="F5007" s="947">
        <v>44196</v>
      </c>
      <c r="G5007" s="923">
        <v>79.964876431669467</v>
      </c>
      <c r="H5007" s="929">
        <v>8.3333333333333332E-3</v>
      </c>
      <c r="I5007" s="929">
        <v>0.25</v>
      </c>
      <c r="J5007" s="923">
        <v>59.9736573237521</v>
      </c>
      <c r="K5007" s="922">
        <v>1</v>
      </c>
      <c r="L5007" s="923">
        <v>59.9736573237521</v>
      </c>
      <c r="M5007" s="923">
        <f t="shared" si="78"/>
        <v>7.9964876431669474</v>
      </c>
    </row>
    <row r="5008" spans="2:13" ht="75">
      <c r="B5008" s="921" t="s">
        <v>988</v>
      </c>
      <c r="C5008" s="921" t="s">
        <v>985</v>
      </c>
      <c r="D5008" s="922" t="s">
        <v>986</v>
      </c>
      <c r="E5008" s="936">
        <v>1</v>
      </c>
      <c r="F5008" s="947">
        <v>44196</v>
      </c>
      <c r="G5008" s="923">
        <v>799.64876431669472</v>
      </c>
      <c r="H5008" s="929">
        <v>8.3333333333333332E-3</v>
      </c>
      <c r="I5008" s="929">
        <v>0.25</v>
      </c>
      <c r="J5008" s="923">
        <v>599.73657323752104</v>
      </c>
      <c r="K5008" s="922">
        <v>1</v>
      </c>
      <c r="L5008" s="923">
        <v>599.73657323752104</v>
      </c>
      <c r="M5008" s="923">
        <f t="shared" si="78"/>
        <v>79.964876431669481</v>
      </c>
    </row>
    <row r="5009" spans="2:13" ht="75">
      <c r="B5009" s="921" t="s">
        <v>988</v>
      </c>
      <c r="C5009" s="921" t="s">
        <v>985</v>
      </c>
      <c r="D5009" s="922" t="s">
        <v>986</v>
      </c>
      <c r="E5009" s="936">
        <v>1</v>
      </c>
      <c r="F5009" s="947">
        <v>44196</v>
      </c>
      <c r="G5009" s="923">
        <v>2718.8057986767617</v>
      </c>
      <c r="H5009" s="929">
        <v>8.3333333333333332E-3</v>
      </c>
      <c r="I5009" s="929">
        <v>0.25</v>
      </c>
      <c r="J5009" s="923">
        <v>2039.1043490075713</v>
      </c>
      <c r="K5009" s="922">
        <v>1</v>
      </c>
      <c r="L5009" s="923">
        <v>2039.1043490075713</v>
      </c>
      <c r="M5009" s="923">
        <f t="shared" si="78"/>
        <v>271.8805798676762</v>
      </c>
    </row>
    <row r="5010" spans="2:13" ht="75">
      <c r="B5010" s="921" t="s">
        <v>988</v>
      </c>
      <c r="C5010" s="921" t="s">
        <v>985</v>
      </c>
      <c r="D5010" s="922" t="s">
        <v>986</v>
      </c>
      <c r="E5010" s="936">
        <v>1</v>
      </c>
      <c r="F5010" s="947">
        <v>44196</v>
      </c>
      <c r="G5010" s="923">
        <v>959.5785171800336</v>
      </c>
      <c r="H5010" s="929">
        <v>8.3333333333333332E-3</v>
      </c>
      <c r="I5010" s="929">
        <v>0.25</v>
      </c>
      <c r="J5010" s="923">
        <v>719.68388788502523</v>
      </c>
      <c r="K5010" s="922">
        <v>1</v>
      </c>
      <c r="L5010" s="923">
        <v>719.68388788502523</v>
      </c>
      <c r="M5010" s="923">
        <f t="shared" si="78"/>
        <v>95.957851718003369</v>
      </c>
    </row>
    <row r="5011" spans="2:13" ht="75">
      <c r="B5011" s="921" t="s">
        <v>988</v>
      </c>
      <c r="C5011" s="921" t="s">
        <v>985</v>
      </c>
      <c r="D5011" s="922" t="s">
        <v>986</v>
      </c>
      <c r="E5011" s="936">
        <v>1</v>
      </c>
      <c r="F5011" s="947">
        <v>44196</v>
      </c>
      <c r="G5011" s="923">
        <v>719.68388788502523</v>
      </c>
      <c r="H5011" s="929">
        <v>8.3333333333333332E-3</v>
      </c>
      <c r="I5011" s="929">
        <v>0.25</v>
      </c>
      <c r="J5011" s="923">
        <v>539.76291591376889</v>
      </c>
      <c r="K5011" s="922">
        <v>1</v>
      </c>
      <c r="L5011" s="923">
        <v>539.76291591376889</v>
      </c>
      <c r="M5011" s="923">
        <f t="shared" si="78"/>
        <v>71.968388788502523</v>
      </c>
    </row>
    <row r="5012" spans="2:13" ht="75">
      <c r="B5012" s="921" t="s">
        <v>988</v>
      </c>
      <c r="C5012" s="921" t="s">
        <v>985</v>
      </c>
      <c r="D5012" s="922" t="s">
        <v>986</v>
      </c>
      <c r="E5012" s="936">
        <v>1</v>
      </c>
      <c r="F5012" s="947">
        <v>44196</v>
      </c>
      <c r="G5012" s="923">
        <v>879.61364074836411</v>
      </c>
      <c r="H5012" s="929">
        <v>8.3333333333333332E-3</v>
      </c>
      <c r="I5012" s="929">
        <v>0.25</v>
      </c>
      <c r="J5012" s="923">
        <v>659.71023056127308</v>
      </c>
      <c r="K5012" s="922">
        <v>1</v>
      </c>
      <c r="L5012" s="923">
        <v>659.71023056127308</v>
      </c>
      <c r="M5012" s="923">
        <f t="shared" si="78"/>
        <v>87.961364074836411</v>
      </c>
    </row>
    <row r="5013" spans="2:13" ht="75">
      <c r="B5013" s="921" t="s">
        <v>988</v>
      </c>
      <c r="C5013" s="921" t="s">
        <v>985</v>
      </c>
      <c r="D5013" s="922" t="s">
        <v>986</v>
      </c>
      <c r="E5013" s="936">
        <v>1</v>
      </c>
      <c r="F5013" s="947">
        <v>44196</v>
      </c>
      <c r="G5013" s="923">
        <v>239.8946292950084</v>
      </c>
      <c r="H5013" s="929">
        <v>8.3333333333333332E-3</v>
      </c>
      <c r="I5013" s="929">
        <v>0.25</v>
      </c>
      <c r="J5013" s="923">
        <v>179.92097197125631</v>
      </c>
      <c r="K5013" s="922">
        <v>1</v>
      </c>
      <c r="L5013" s="923">
        <v>179.92097197125631</v>
      </c>
      <c r="M5013" s="923">
        <f t="shared" si="78"/>
        <v>23.989462929500842</v>
      </c>
    </row>
    <row r="5014" spans="2:13" ht="75">
      <c r="B5014" s="921" t="s">
        <v>988</v>
      </c>
      <c r="C5014" s="921" t="s">
        <v>985</v>
      </c>
      <c r="D5014" s="922" t="s">
        <v>986</v>
      </c>
      <c r="E5014" s="936">
        <v>1</v>
      </c>
      <c r="F5014" s="947">
        <v>43984</v>
      </c>
      <c r="G5014" s="923">
        <v>319.85950572667787</v>
      </c>
      <c r="H5014" s="929">
        <v>8.3333333333333332E-3</v>
      </c>
      <c r="I5014" s="929">
        <v>0.30833333333333335</v>
      </c>
      <c r="J5014" s="923">
        <v>221.23615812761886</v>
      </c>
      <c r="K5014" s="922">
        <v>1</v>
      </c>
      <c r="L5014" s="923">
        <v>221.23615812761886</v>
      </c>
      <c r="M5014" s="923">
        <f t="shared" si="78"/>
        <v>31.98595057266779</v>
      </c>
    </row>
    <row r="5015" spans="2:13" ht="75">
      <c r="B5015" s="921" t="s">
        <v>988</v>
      </c>
      <c r="C5015" s="921" t="s">
        <v>985</v>
      </c>
      <c r="D5015" s="922" t="s">
        <v>986</v>
      </c>
      <c r="E5015" s="936">
        <v>1</v>
      </c>
      <c r="F5015" s="947">
        <v>43984</v>
      </c>
      <c r="G5015" s="923">
        <v>79.964876431669467</v>
      </c>
      <c r="H5015" s="929">
        <v>8.3333333333333332E-3</v>
      </c>
      <c r="I5015" s="929">
        <v>0.30833333333333335</v>
      </c>
      <c r="J5015" s="923">
        <v>55.309039531904716</v>
      </c>
      <c r="K5015" s="922">
        <v>1</v>
      </c>
      <c r="L5015" s="923">
        <v>55.309039531904716</v>
      </c>
      <c r="M5015" s="923">
        <f t="shared" si="78"/>
        <v>7.9964876431669474</v>
      </c>
    </row>
    <row r="5016" spans="2:13" ht="75">
      <c r="B5016" s="921" t="s">
        <v>988</v>
      </c>
      <c r="C5016" s="921" t="s">
        <v>985</v>
      </c>
      <c r="D5016" s="922" t="s">
        <v>986</v>
      </c>
      <c r="E5016" s="936">
        <v>1</v>
      </c>
      <c r="F5016" s="947">
        <v>44439</v>
      </c>
      <c r="G5016" s="923">
        <v>559.75413502168624</v>
      </c>
      <c r="H5016" s="929">
        <v>8.3333333333333332E-3</v>
      </c>
      <c r="I5016" s="929">
        <v>0.18333333333333332</v>
      </c>
      <c r="J5016" s="923">
        <v>457.13254360104378</v>
      </c>
      <c r="K5016" s="922">
        <v>1</v>
      </c>
      <c r="L5016" s="923">
        <v>457.13254360104378</v>
      </c>
      <c r="M5016" s="923">
        <f t="shared" si="78"/>
        <v>55.975413502168628</v>
      </c>
    </row>
    <row r="5017" spans="2:13" ht="75">
      <c r="B5017" s="921" t="s">
        <v>988</v>
      </c>
      <c r="C5017" s="921" t="s">
        <v>985</v>
      </c>
      <c r="D5017" s="922" t="s">
        <v>986</v>
      </c>
      <c r="E5017" s="936">
        <v>1</v>
      </c>
      <c r="F5017" s="947">
        <v>44317</v>
      </c>
      <c r="G5017" s="923">
        <v>159.92975286333893</v>
      </c>
      <c r="H5017" s="929">
        <v>8.3333333333333332E-3</v>
      </c>
      <c r="I5017" s="929">
        <v>0.21666666666666667</v>
      </c>
      <c r="J5017" s="923">
        <v>125.2783064096155</v>
      </c>
      <c r="K5017" s="922">
        <v>1</v>
      </c>
      <c r="L5017" s="923">
        <v>125.2783064096155</v>
      </c>
      <c r="M5017" s="923">
        <f t="shared" si="78"/>
        <v>15.992975286333895</v>
      </c>
    </row>
    <row r="5018" spans="2:13" ht="75">
      <c r="B5018" s="921" t="s">
        <v>988</v>
      </c>
      <c r="C5018" s="921" t="s">
        <v>985</v>
      </c>
      <c r="D5018" s="922" t="s">
        <v>986</v>
      </c>
      <c r="E5018" s="936">
        <v>1</v>
      </c>
      <c r="F5018" s="947">
        <v>44317</v>
      </c>
      <c r="G5018" s="923">
        <v>79.964876431669467</v>
      </c>
      <c r="H5018" s="929">
        <v>8.3333333333333332E-3</v>
      </c>
      <c r="I5018" s="929">
        <v>0.21666666666666667</v>
      </c>
      <c r="J5018" s="923">
        <v>62.639153204807748</v>
      </c>
      <c r="K5018" s="922">
        <v>1</v>
      </c>
      <c r="L5018" s="923">
        <v>62.639153204807748</v>
      </c>
      <c r="M5018" s="923">
        <f t="shared" si="78"/>
        <v>7.9964876431669474</v>
      </c>
    </row>
    <row r="5019" spans="2:13" ht="75">
      <c r="B5019" s="921" t="s">
        <v>988</v>
      </c>
      <c r="C5019" s="921" t="s">
        <v>985</v>
      </c>
      <c r="D5019" s="922" t="s">
        <v>986</v>
      </c>
      <c r="E5019" s="936">
        <v>1</v>
      </c>
      <c r="F5019" s="947">
        <v>44562</v>
      </c>
      <c r="G5019" s="923">
        <v>399.82438215834736</v>
      </c>
      <c r="H5019" s="929">
        <v>8.3333333333333332E-3</v>
      </c>
      <c r="I5019" s="929">
        <v>0.15</v>
      </c>
      <c r="J5019" s="923">
        <v>339.85072483459527</v>
      </c>
      <c r="K5019" s="922">
        <v>1</v>
      </c>
      <c r="L5019" s="923">
        <v>339.85072483459527</v>
      </c>
      <c r="M5019" s="923">
        <f t="shared" si="78"/>
        <v>39.98243821583474</v>
      </c>
    </row>
    <row r="5020" spans="2:13" ht="75">
      <c r="B5020" s="921" t="s">
        <v>988</v>
      </c>
      <c r="C5020" s="921" t="s">
        <v>985</v>
      </c>
      <c r="D5020" s="922" t="s">
        <v>986</v>
      </c>
      <c r="E5020" s="936">
        <v>1</v>
      </c>
      <c r="F5020" s="947">
        <v>44196</v>
      </c>
      <c r="G5020" s="923">
        <v>559.75413502168624</v>
      </c>
      <c r="H5020" s="929">
        <v>8.3333333333333332E-3</v>
      </c>
      <c r="I5020" s="929">
        <v>0.25</v>
      </c>
      <c r="J5020" s="923">
        <v>419.81560126626471</v>
      </c>
      <c r="K5020" s="922">
        <v>1</v>
      </c>
      <c r="L5020" s="923">
        <v>419.81560126626471</v>
      </c>
      <c r="M5020" s="923">
        <f t="shared" si="78"/>
        <v>55.975413502168628</v>
      </c>
    </row>
    <row r="5021" spans="2:13" ht="75">
      <c r="B5021" s="921" t="s">
        <v>988</v>
      </c>
      <c r="C5021" s="921" t="s">
        <v>985</v>
      </c>
      <c r="D5021" s="922" t="s">
        <v>986</v>
      </c>
      <c r="E5021" s="936">
        <v>1</v>
      </c>
      <c r="F5021" s="947">
        <v>44196</v>
      </c>
      <c r="G5021" s="923">
        <v>159.92975286333893</v>
      </c>
      <c r="H5021" s="929">
        <v>8.3333333333333332E-3</v>
      </c>
      <c r="I5021" s="929">
        <v>0.25</v>
      </c>
      <c r="J5021" s="923">
        <v>119.9473146475042</v>
      </c>
      <c r="K5021" s="922">
        <v>1</v>
      </c>
      <c r="L5021" s="923">
        <v>119.9473146475042</v>
      </c>
      <c r="M5021" s="923">
        <f t="shared" si="78"/>
        <v>15.992975286333895</v>
      </c>
    </row>
    <row r="5022" spans="2:13" ht="75">
      <c r="B5022" s="921" t="s">
        <v>988</v>
      </c>
      <c r="C5022" s="921" t="s">
        <v>985</v>
      </c>
      <c r="D5022" s="922" t="s">
        <v>986</v>
      </c>
      <c r="E5022" s="936">
        <v>1</v>
      </c>
      <c r="F5022" s="947">
        <v>44196</v>
      </c>
      <c r="G5022" s="923">
        <v>1679.2624050650588</v>
      </c>
      <c r="H5022" s="929">
        <v>8.3333333333333332E-3</v>
      </c>
      <c r="I5022" s="929">
        <v>0.25</v>
      </c>
      <c r="J5022" s="923">
        <v>1259.446803798794</v>
      </c>
      <c r="K5022" s="922">
        <v>1</v>
      </c>
      <c r="L5022" s="923">
        <v>1259.446803798794</v>
      </c>
      <c r="M5022" s="923">
        <f t="shared" si="78"/>
        <v>167.92624050650591</v>
      </c>
    </row>
    <row r="5023" spans="2:13" ht="75">
      <c r="B5023" s="921" t="s">
        <v>988</v>
      </c>
      <c r="C5023" s="921" t="s">
        <v>985</v>
      </c>
      <c r="D5023" s="922" t="s">
        <v>986</v>
      </c>
      <c r="E5023" s="936">
        <v>1</v>
      </c>
      <c r="F5023" s="947">
        <v>44196</v>
      </c>
      <c r="G5023" s="923">
        <v>239.8946292950084</v>
      </c>
      <c r="H5023" s="929">
        <v>8.3333333333333332E-3</v>
      </c>
      <c r="I5023" s="929">
        <v>0.25</v>
      </c>
      <c r="J5023" s="923">
        <v>179.92097197125631</v>
      </c>
      <c r="K5023" s="922">
        <v>1</v>
      </c>
      <c r="L5023" s="923">
        <v>179.92097197125631</v>
      </c>
      <c r="M5023" s="923">
        <f t="shared" si="78"/>
        <v>23.989462929500842</v>
      </c>
    </row>
    <row r="5024" spans="2:13" ht="75">
      <c r="B5024" s="921" t="s">
        <v>988</v>
      </c>
      <c r="C5024" s="921" t="s">
        <v>985</v>
      </c>
      <c r="D5024" s="922" t="s">
        <v>986</v>
      </c>
      <c r="E5024" s="936">
        <v>1</v>
      </c>
      <c r="F5024" s="947">
        <v>44196</v>
      </c>
      <c r="G5024" s="923">
        <v>2558.8760458134229</v>
      </c>
      <c r="H5024" s="929">
        <v>8.3333333333333332E-3</v>
      </c>
      <c r="I5024" s="929">
        <v>0.25</v>
      </c>
      <c r="J5024" s="923">
        <v>1919.1570343600672</v>
      </c>
      <c r="K5024" s="922">
        <v>1</v>
      </c>
      <c r="L5024" s="923">
        <v>1919.1570343600672</v>
      </c>
      <c r="M5024" s="923">
        <f t="shared" si="78"/>
        <v>255.88760458134232</v>
      </c>
    </row>
    <row r="5025" spans="2:13" ht="75">
      <c r="B5025" s="921" t="s">
        <v>988</v>
      </c>
      <c r="C5025" s="921" t="s">
        <v>985</v>
      </c>
      <c r="D5025" s="922" t="s">
        <v>986</v>
      </c>
      <c r="E5025" s="936">
        <v>1</v>
      </c>
      <c r="F5025" s="947">
        <v>43984</v>
      </c>
      <c r="G5025" s="923">
        <v>1039.5433936117031</v>
      </c>
      <c r="H5025" s="929">
        <v>8.3333333333333332E-3</v>
      </c>
      <c r="I5025" s="929">
        <v>0.30833333333333335</v>
      </c>
      <c r="J5025" s="923">
        <v>719.01751391476137</v>
      </c>
      <c r="K5025" s="922">
        <v>1</v>
      </c>
      <c r="L5025" s="923">
        <v>719.01751391476137</v>
      </c>
      <c r="M5025" s="923">
        <f t="shared" si="78"/>
        <v>103.95433936117031</v>
      </c>
    </row>
    <row r="5026" spans="2:13" ht="75">
      <c r="B5026" s="921" t="s">
        <v>988</v>
      </c>
      <c r="C5026" s="921" t="s">
        <v>985</v>
      </c>
      <c r="D5026" s="922" t="s">
        <v>986</v>
      </c>
      <c r="E5026" s="936">
        <v>1</v>
      </c>
      <c r="F5026" s="947">
        <v>43984</v>
      </c>
      <c r="G5026" s="923">
        <v>159.92975286333893</v>
      </c>
      <c r="H5026" s="929">
        <v>8.3333333333333332E-3</v>
      </c>
      <c r="I5026" s="929">
        <v>0.30833333333333335</v>
      </c>
      <c r="J5026" s="923">
        <v>110.61807906380943</v>
      </c>
      <c r="K5026" s="922">
        <v>1</v>
      </c>
      <c r="L5026" s="923">
        <v>110.61807906380943</v>
      </c>
      <c r="M5026" s="923">
        <f t="shared" si="78"/>
        <v>15.992975286333895</v>
      </c>
    </row>
    <row r="5027" spans="2:13" ht="75">
      <c r="B5027" s="921" t="s">
        <v>988</v>
      </c>
      <c r="C5027" s="921" t="s">
        <v>985</v>
      </c>
      <c r="D5027" s="922" t="s">
        <v>986</v>
      </c>
      <c r="E5027" s="936">
        <v>1</v>
      </c>
      <c r="F5027" s="947">
        <v>43984</v>
      </c>
      <c r="G5027" s="923">
        <v>79.964876431669467</v>
      </c>
      <c r="H5027" s="929">
        <v>8.3333333333333332E-3</v>
      </c>
      <c r="I5027" s="929">
        <v>0.30833333333333335</v>
      </c>
      <c r="J5027" s="923">
        <v>55.309039531904716</v>
      </c>
      <c r="K5027" s="922">
        <v>1</v>
      </c>
      <c r="L5027" s="923">
        <v>55.309039531904716</v>
      </c>
      <c r="M5027" s="923">
        <f t="shared" si="78"/>
        <v>7.9964876431669474</v>
      </c>
    </row>
    <row r="5028" spans="2:13" ht="75">
      <c r="B5028" s="921" t="s">
        <v>988</v>
      </c>
      <c r="C5028" s="921" t="s">
        <v>985</v>
      </c>
      <c r="D5028" s="922" t="s">
        <v>986</v>
      </c>
      <c r="E5028" s="936">
        <v>1</v>
      </c>
      <c r="F5028" s="947">
        <v>43984</v>
      </c>
      <c r="G5028" s="923">
        <v>79.964876431669467</v>
      </c>
      <c r="H5028" s="929">
        <v>8.3333333333333332E-3</v>
      </c>
      <c r="I5028" s="929">
        <v>0.30833333333333335</v>
      </c>
      <c r="J5028" s="923">
        <v>55.309039531904716</v>
      </c>
      <c r="K5028" s="922">
        <v>1</v>
      </c>
      <c r="L5028" s="923">
        <v>55.309039531904716</v>
      </c>
      <c r="M5028" s="923">
        <f t="shared" si="78"/>
        <v>7.9964876431669474</v>
      </c>
    </row>
    <row r="5029" spans="2:13" ht="75">
      <c r="B5029" s="921" t="s">
        <v>988</v>
      </c>
      <c r="C5029" s="921" t="s">
        <v>985</v>
      </c>
      <c r="D5029" s="922" t="s">
        <v>986</v>
      </c>
      <c r="E5029" s="936">
        <v>1</v>
      </c>
      <c r="F5029" s="947">
        <v>44196</v>
      </c>
      <c r="G5029" s="923">
        <v>4078.208698015143</v>
      </c>
      <c r="H5029" s="929">
        <v>8.3333333333333332E-3</v>
      </c>
      <c r="I5029" s="929">
        <v>0.25</v>
      </c>
      <c r="J5029" s="923">
        <v>3058.6565235113571</v>
      </c>
      <c r="K5029" s="922">
        <v>1</v>
      </c>
      <c r="L5029" s="923">
        <v>3058.6565235113571</v>
      </c>
      <c r="M5029" s="923">
        <f t="shared" si="78"/>
        <v>407.82086980151433</v>
      </c>
    </row>
    <row r="5030" spans="2:13" ht="75">
      <c r="B5030" s="921" t="s">
        <v>984</v>
      </c>
      <c r="C5030" s="921" t="s">
        <v>985</v>
      </c>
      <c r="D5030" s="922" t="s">
        <v>986</v>
      </c>
      <c r="E5030" s="936">
        <v>1</v>
      </c>
      <c r="F5030" s="947">
        <v>44196</v>
      </c>
      <c r="G5030" s="923">
        <v>456.60349305277197</v>
      </c>
      <c r="H5030" s="929">
        <v>8.3333333333333332E-3</v>
      </c>
      <c r="I5030" s="929">
        <v>0.25</v>
      </c>
      <c r="J5030" s="923">
        <v>342.45261978957899</v>
      </c>
      <c r="K5030" s="922">
        <v>1</v>
      </c>
      <c r="L5030" s="923">
        <v>342.45261978957899</v>
      </c>
      <c r="M5030" s="923">
        <f t="shared" si="78"/>
        <v>45.660349305277201</v>
      </c>
    </row>
    <row r="5031" spans="2:13" ht="75">
      <c r="B5031" s="921" t="s">
        <v>984</v>
      </c>
      <c r="C5031" s="921" t="s">
        <v>985</v>
      </c>
      <c r="D5031" s="922" t="s">
        <v>986</v>
      </c>
      <c r="E5031" s="936">
        <v>1</v>
      </c>
      <c r="F5031" s="947">
        <v>44196</v>
      </c>
      <c r="G5031" s="923">
        <v>456.60349305277197</v>
      </c>
      <c r="H5031" s="929">
        <v>8.3333333333333332E-3</v>
      </c>
      <c r="I5031" s="929">
        <v>0.25</v>
      </c>
      <c r="J5031" s="923">
        <v>342.45261978957899</v>
      </c>
      <c r="K5031" s="922">
        <v>1</v>
      </c>
      <c r="L5031" s="923">
        <v>342.45261978957899</v>
      </c>
      <c r="M5031" s="923">
        <f t="shared" si="78"/>
        <v>45.660349305277201</v>
      </c>
    </row>
    <row r="5032" spans="2:13" ht="75">
      <c r="B5032" s="921" t="s">
        <v>987</v>
      </c>
      <c r="C5032" s="921" t="s">
        <v>985</v>
      </c>
      <c r="D5032" s="922" t="s">
        <v>986</v>
      </c>
      <c r="E5032" s="936">
        <v>1</v>
      </c>
      <c r="F5032" s="947">
        <v>44196</v>
      </c>
      <c r="G5032" s="923">
        <v>1485.0961212969503</v>
      </c>
      <c r="H5032" s="929">
        <v>8.3333333333333332E-3</v>
      </c>
      <c r="I5032" s="929">
        <v>0.25</v>
      </c>
      <c r="J5032" s="923">
        <v>1113.8220909727127</v>
      </c>
      <c r="K5032" s="922">
        <v>1</v>
      </c>
      <c r="L5032" s="923">
        <v>1113.8220909727127</v>
      </c>
      <c r="M5032" s="923">
        <f t="shared" si="78"/>
        <v>148.50961212969503</v>
      </c>
    </row>
    <row r="5033" spans="2:13" ht="75">
      <c r="B5033" s="921" t="s">
        <v>988</v>
      </c>
      <c r="C5033" s="921" t="s">
        <v>985</v>
      </c>
      <c r="D5033" s="922" t="s">
        <v>986</v>
      </c>
      <c r="E5033" s="936">
        <v>1</v>
      </c>
      <c r="F5033" s="947">
        <v>44196</v>
      </c>
      <c r="G5033" s="923">
        <v>399.82438215834736</v>
      </c>
      <c r="H5033" s="929">
        <v>8.3333333333333332E-3</v>
      </c>
      <c r="I5033" s="929">
        <v>0.25</v>
      </c>
      <c r="J5033" s="923">
        <v>299.86828661876052</v>
      </c>
      <c r="K5033" s="922">
        <v>1</v>
      </c>
      <c r="L5033" s="923">
        <v>299.86828661876052</v>
      </c>
      <c r="M5033" s="923">
        <f t="shared" si="78"/>
        <v>39.98243821583474</v>
      </c>
    </row>
    <row r="5034" spans="2:13" ht="75">
      <c r="B5034" s="921" t="s">
        <v>988</v>
      </c>
      <c r="C5034" s="921" t="s">
        <v>985</v>
      </c>
      <c r="D5034" s="922" t="s">
        <v>986</v>
      </c>
      <c r="E5034" s="936">
        <v>1</v>
      </c>
      <c r="F5034" s="947">
        <v>44196</v>
      </c>
      <c r="G5034" s="923">
        <v>559.75413502168624</v>
      </c>
      <c r="H5034" s="929">
        <v>8.3333333333333332E-3</v>
      </c>
      <c r="I5034" s="929">
        <v>0.25</v>
      </c>
      <c r="J5034" s="923">
        <v>419.81560126626471</v>
      </c>
      <c r="K5034" s="922">
        <v>1</v>
      </c>
      <c r="L5034" s="923">
        <v>419.81560126626471</v>
      </c>
      <c r="M5034" s="923">
        <f t="shared" si="78"/>
        <v>55.975413502168628</v>
      </c>
    </row>
    <row r="5035" spans="2:13" ht="75">
      <c r="B5035" s="921" t="s">
        <v>988</v>
      </c>
      <c r="C5035" s="921" t="s">
        <v>985</v>
      </c>
      <c r="D5035" s="922" t="s">
        <v>986</v>
      </c>
      <c r="E5035" s="936">
        <v>1</v>
      </c>
      <c r="F5035" s="947">
        <v>44196</v>
      </c>
      <c r="G5035" s="923">
        <v>479.7892585900168</v>
      </c>
      <c r="H5035" s="929">
        <v>8.3333333333333332E-3</v>
      </c>
      <c r="I5035" s="929">
        <v>0.25</v>
      </c>
      <c r="J5035" s="923">
        <v>359.84194394251261</v>
      </c>
      <c r="K5035" s="922">
        <v>1</v>
      </c>
      <c r="L5035" s="923">
        <v>359.84194394251261</v>
      </c>
      <c r="M5035" s="923">
        <f t="shared" si="78"/>
        <v>47.978925859001684</v>
      </c>
    </row>
    <row r="5036" spans="2:13" ht="75">
      <c r="B5036" s="921" t="s">
        <v>988</v>
      </c>
      <c r="C5036" s="921" t="s">
        <v>985</v>
      </c>
      <c r="D5036" s="922" t="s">
        <v>986</v>
      </c>
      <c r="E5036" s="936">
        <v>1</v>
      </c>
      <c r="F5036" s="947">
        <v>44196</v>
      </c>
      <c r="G5036" s="923">
        <v>79.964876431669467</v>
      </c>
      <c r="H5036" s="929">
        <v>8.3333333333333332E-3</v>
      </c>
      <c r="I5036" s="929">
        <v>0.25</v>
      </c>
      <c r="J5036" s="923">
        <v>59.9736573237521</v>
      </c>
      <c r="K5036" s="922">
        <v>1</v>
      </c>
      <c r="L5036" s="923">
        <v>59.9736573237521</v>
      </c>
      <c r="M5036" s="923">
        <f t="shared" si="78"/>
        <v>7.9964876431669474</v>
      </c>
    </row>
    <row r="5037" spans="2:13" ht="75">
      <c r="B5037" s="921" t="s">
        <v>988</v>
      </c>
      <c r="C5037" s="921" t="s">
        <v>985</v>
      </c>
      <c r="D5037" s="922" t="s">
        <v>986</v>
      </c>
      <c r="E5037" s="936">
        <v>1</v>
      </c>
      <c r="F5037" s="947">
        <v>44196</v>
      </c>
      <c r="G5037" s="923">
        <v>1839.1921579283978</v>
      </c>
      <c r="H5037" s="929">
        <v>8.3333333333333332E-3</v>
      </c>
      <c r="I5037" s="929">
        <v>0.25</v>
      </c>
      <c r="J5037" s="923">
        <v>1379.3941184462983</v>
      </c>
      <c r="K5037" s="922">
        <v>1</v>
      </c>
      <c r="L5037" s="923">
        <v>1379.3941184462983</v>
      </c>
      <c r="M5037" s="923">
        <f t="shared" si="78"/>
        <v>183.91921579283979</v>
      </c>
    </row>
    <row r="5038" spans="2:13" ht="75">
      <c r="B5038" s="921" t="s">
        <v>988</v>
      </c>
      <c r="C5038" s="921" t="s">
        <v>985</v>
      </c>
      <c r="D5038" s="922" t="s">
        <v>986</v>
      </c>
      <c r="E5038" s="936">
        <v>1</v>
      </c>
      <c r="F5038" s="947">
        <v>43984</v>
      </c>
      <c r="G5038" s="923">
        <v>799.64876431669472</v>
      </c>
      <c r="H5038" s="929">
        <v>8.3333333333333332E-3</v>
      </c>
      <c r="I5038" s="929">
        <v>0.30833333333333335</v>
      </c>
      <c r="J5038" s="923">
        <v>553.09039531904716</v>
      </c>
      <c r="K5038" s="922">
        <v>1</v>
      </c>
      <c r="L5038" s="923">
        <v>553.09039531904716</v>
      </c>
      <c r="M5038" s="923">
        <f t="shared" si="78"/>
        <v>79.964876431669481</v>
      </c>
    </row>
    <row r="5039" spans="2:13" ht="75">
      <c r="B5039" s="921" t="s">
        <v>988</v>
      </c>
      <c r="C5039" s="921" t="s">
        <v>985</v>
      </c>
      <c r="D5039" s="922" t="s">
        <v>986</v>
      </c>
      <c r="E5039" s="936">
        <v>1</v>
      </c>
      <c r="F5039" s="947">
        <v>43984</v>
      </c>
      <c r="G5039" s="923">
        <v>79.964876431669467</v>
      </c>
      <c r="H5039" s="929">
        <v>8.3333333333333332E-3</v>
      </c>
      <c r="I5039" s="929">
        <v>0.30833333333333335</v>
      </c>
      <c r="J5039" s="923">
        <v>55.309039531904716</v>
      </c>
      <c r="K5039" s="922">
        <v>1</v>
      </c>
      <c r="L5039" s="923">
        <v>55.309039531904716</v>
      </c>
      <c r="M5039" s="923">
        <f t="shared" si="78"/>
        <v>7.9964876431669474</v>
      </c>
    </row>
    <row r="5040" spans="2:13" ht="75">
      <c r="B5040" s="921" t="s">
        <v>988</v>
      </c>
      <c r="C5040" s="921" t="s">
        <v>985</v>
      </c>
      <c r="D5040" s="922" t="s">
        <v>986</v>
      </c>
      <c r="E5040" s="936">
        <v>1</v>
      </c>
      <c r="F5040" s="947">
        <v>43984</v>
      </c>
      <c r="G5040" s="923">
        <v>79.964876431669467</v>
      </c>
      <c r="H5040" s="929">
        <v>8.3333333333333332E-3</v>
      </c>
      <c r="I5040" s="929">
        <v>0.30833333333333335</v>
      </c>
      <c r="J5040" s="923">
        <v>55.309039531904716</v>
      </c>
      <c r="K5040" s="922">
        <v>1</v>
      </c>
      <c r="L5040" s="923">
        <v>55.309039531904716</v>
      </c>
      <c r="M5040" s="923">
        <f t="shared" si="78"/>
        <v>7.9964876431669474</v>
      </c>
    </row>
    <row r="5041" spans="2:13" ht="75">
      <c r="B5041" s="921" t="s">
        <v>988</v>
      </c>
      <c r="C5041" s="921" t="s">
        <v>985</v>
      </c>
      <c r="D5041" s="922" t="s">
        <v>986</v>
      </c>
      <c r="E5041" s="936">
        <v>1</v>
      </c>
      <c r="F5041" s="947">
        <v>43647</v>
      </c>
      <c r="G5041" s="923">
        <v>159.92975286333893</v>
      </c>
      <c r="H5041" s="929">
        <v>8.3333333333333332E-3</v>
      </c>
      <c r="I5041" s="929">
        <v>0.4</v>
      </c>
      <c r="J5041" s="923">
        <v>95.957851718003354</v>
      </c>
      <c r="K5041" s="922">
        <v>1</v>
      </c>
      <c r="L5041" s="923">
        <v>95.957851718003354</v>
      </c>
      <c r="M5041" s="923">
        <f t="shared" si="78"/>
        <v>15.992975286333895</v>
      </c>
    </row>
    <row r="5042" spans="2:13" ht="75">
      <c r="B5042" s="921" t="s">
        <v>988</v>
      </c>
      <c r="C5042" s="921" t="s">
        <v>985</v>
      </c>
      <c r="D5042" s="922" t="s">
        <v>986</v>
      </c>
      <c r="E5042" s="936">
        <v>1</v>
      </c>
      <c r="F5042" s="947">
        <v>43800</v>
      </c>
      <c r="G5042" s="923">
        <v>719.68388788502523</v>
      </c>
      <c r="H5042" s="929">
        <v>8.3333333333333332E-3</v>
      </c>
      <c r="I5042" s="929">
        <v>0.35833333333333334</v>
      </c>
      <c r="J5042" s="923">
        <v>461.79716139289121</v>
      </c>
      <c r="K5042" s="922">
        <v>1</v>
      </c>
      <c r="L5042" s="923">
        <v>461.79716139289121</v>
      </c>
      <c r="M5042" s="923">
        <f t="shared" si="78"/>
        <v>71.968388788502523</v>
      </c>
    </row>
    <row r="5043" spans="2:13" ht="75">
      <c r="B5043" s="921" t="s">
        <v>988</v>
      </c>
      <c r="C5043" s="921" t="s">
        <v>985</v>
      </c>
      <c r="D5043" s="922" t="s">
        <v>986</v>
      </c>
      <c r="E5043" s="936">
        <v>1</v>
      </c>
      <c r="F5043" s="947">
        <v>43829</v>
      </c>
      <c r="G5043" s="923">
        <v>239.8946292950084</v>
      </c>
      <c r="H5043" s="929">
        <v>8.3333333333333332E-3</v>
      </c>
      <c r="I5043" s="929">
        <v>0.35833333333333334</v>
      </c>
      <c r="J5043" s="923">
        <v>153.93238713096372</v>
      </c>
      <c r="K5043" s="922">
        <v>1</v>
      </c>
      <c r="L5043" s="923">
        <v>153.93238713096372</v>
      </c>
      <c r="M5043" s="923">
        <f t="shared" si="78"/>
        <v>23.989462929500842</v>
      </c>
    </row>
    <row r="5044" spans="2:13" ht="75">
      <c r="B5044" s="921" t="s">
        <v>988</v>
      </c>
      <c r="C5044" s="921" t="s">
        <v>985</v>
      </c>
      <c r="D5044" s="922" t="s">
        <v>986</v>
      </c>
      <c r="E5044" s="936">
        <v>1</v>
      </c>
      <c r="F5044" s="947">
        <v>44196</v>
      </c>
      <c r="G5044" s="923">
        <v>559.75413502168624</v>
      </c>
      <c r="H5044" s="929">
        <v>8.3333333333333332E-3</v>
      </c>
      <c r="I5044" s="929">
        <v>0.25</v>
      </c>
      <c r="J5044" s="923">
        <v>419.81560126626471</v>
      </c>
      <c r="K5044" s="922">
        <v>1</v>
      </c>
      <c r="L5044" s="923">
        <v>419.81560126626471</v>
      </c>
      <c r="M5044" s="923">
        <f t="shared" si="78"/>
        <v>55.975413502168628</v>
      </c>
    </row>
    <row r="5045" spans="2:13" ht="75">
      <c r="B5045" s="921" t="s">
        <v>988</v>
      </c>
      <c r="C5045" s="921" t="s">
        <v>985</v>
      </c>
      <c r="D5045" s="922" t="s">
        <v>986</v>
      </c>
      <c r="E5045" s="936">
        <v>1</v>
      </c>
      <c r="F5045" s="947">
        <v>44196</v>
      </c>
      <c r="G5045" s="923">
        <v>159.92975286333893</v>
      </c>
      <c r="H5045" s="929">
        <v>8.3333333333333332E-3</v>
      </c>
      <c r="I5045" s="929">
        <v>0.25</v>
      </c>
      <c r="J5045" s="923">
        <v>119.9473146475042</v>
      </c>
      <c r="K5045" s="922">
        <v>1</v>
      </c>
      <c r="L5045" s="923">
        <v>119.9473146475042</v>
      </c>
      <c r="M5045" s="923">
        <f t="shared" si="78"/>
        <v>15.992975286333895</v>
      </c>
    </row>
    <row r="5046" spans="2:13" ht="75">
      <c r="B5046" s="921" t="s">
        <v>988</v>
      </c>
      <c r="C5046" s="921" t="s">
        <v>985</v>
      </c>
      <c r="D5046" s="922" t="s">
        <v>986</v>
      </c>
      <c r="E5046" s="936">
        <v>1</v>
      </c>
      <c r="F5046" s="947">
        <v>44196</v>
      </c>
      <c r="G5046" s="923">
        <v>79.964876431669467</v>
      </c>
      <c r="H5046" s="929">
        <v>8.3333333333333332E-3</v>
      </c>
      <c r="I5046" s="929">
        <v>0.25</v>
      </c>
      <c r="J5046" s="923">
        <v>59.9736573237521</v>
      </c>
      <c r="K5046" s="922">
        <v>1</v>
      </c>
      <c r="L5046" s="923">
        <v>59.9736573237521</v>
      </c>
      <c r="M5046" s="923">
        <f t="shared" si="78"/>
        <v>7.9964876431669474</v>
      </c>
    </row>
    <row r="5047" spans="2:13" ht="75">
      <c r="B5047" s="921" t="s">
        <v>988</v>
      </c>
      <c r="C5047" s="921" t="s">
        <v>985</v>
      </c>
      <c r="D5047" s="922" t="s">
        <v>986</v>
      </c>
      <c r="E5047" s="936">
        <v>1</v>
      </c>
      <c r="F5047" s="947">
        <v>44196</v>
      </c>
      <c r="G5047" s="923">
        <v>239.8946292950084</v>
      </c>
      <c r="H5047" s="929">
        <v>8.3333333333333332E-3</v>
      </c>
      <c r="I5047" s="929">
        <v>0.25</v>
      </c>
      <c r="J5047" s="923">
        <v>179.92097197125631</v>
      </c>
      <c r="K5047" s="922">
        <v>1</v>
      </c>
      <c r="L5047" s="923">
        <v>179.92097197125631</v>
      </c>
      <c r="M5047" s="923">
        <f t="shared" si="78"/>
        <v>23.989462929500842</v>
      </c>
    </row>
    <row r="5048" spans="2:13" ht="75">
      <c r="B5048" s="921" t="s">
        <v>988</v>
      </c>
      <c r="C5048" s="921" t="s">
        <v>985</v>
      </c>
      <c r="D5048" s="922" t="s">
        <v>986</v>
      </c>
      <c r="E5048" s="936">
        <v>1</v>
      </c>
      <c r="F5048" s="947">
        <v>44196</v>
      </c>
      <c r="G5048" s="923">
        <v>79.964876431669467</v>
      </c>
      <c r="H5048" s="929">
        <v>8.3333333333333332E-3</v>
      </c>
      <c r="I5048" s="929">
        <v>0.25</v>
      </c>
      <c r="J5048" s="923">
        <v>59.9736573237521</v>
      </c>
      <c r="K5048" s="922">
        <v>1</v>
      </c>
      <c r="L5048" s="923">
        <v>59.9736573237521</v>
      </c>
      <c r="M5048" s="923">
        <f t="shared" si="78"/>
        <v>7.9964876431669474</v>
      </c>
    </row>
    <row r="5049" spans="2:13" ht="75">
      <c r="B5049" s="921" t="s">
        <v>984</v>
      </c>
      <c r="C5049" s="921" t="s">
        <v>985</v>
      </c>
      <c r="D5049" s="922" t="s">
        <v>986</v>
      </c>
      <c r="E5049" s="936">
        <v>1</v>
      </c>
      <c r="F5049" s="947">
        <v>44196</v>
      </c>
      <c r="G5049" s="923">
        <v>456.60349305277197</v>
      </c>
      <c r="H5049" s="929">
        <v>8.3333333333333332E-3</v>
      </c>
      <c r="I5049" s="929">
        <v>0.25</v>
      </c>
      <c r="J5049" s="923">
        <v>342.45261978957899</v>
      </c>
      <c r="K5049" s="922">
        <v>1</v>
      </c>
      <c r="L5049" s="923">
        <v>342.45261978957899</v>
      </c>
      <c r="M5049" s="923">
        <f t="shared" si="78"/>
        <v>45.660349305277201</v>
      </c>
    </row>
    <row r="5050" spans="2:13" ht="75">
      <c r="B5050" s="921" t="s">
        <v>988</v>
      </c>
      <c r="C5050" s="921" t="s">
        <v>985</v>
      </c>
      <c r="D5050" s="922" t="s">
        <v>986</v>
      </c>
      <c r="E5050" s="936">
        <v>1</v>
      </c>
      <c r="F5050" s="947">
        <v>44196</v>
      </c>
      <c r="G5050" s="923">
        <v>5677.506226648532</v>
      </c>
      <c r="H5050" s="929">
        <v>8.3333333333333332E-3</v>
      </c>
      <c r="I5050" s="929">
        <v>0.25</v>
      </c>
      <c r="J5050" s="923">
        <v>4258.1296699863988</v>
      </c>
      <c r="K5050" s="922">
        <v>1</v>
      </c>
      <c r="L5050" s="923">
        <v>4258.1296699863988</v>
      </c>
      <c r="M5050" s="923">
        <f t="shared" si="78"/>
        <v>567.75062266485327</v>
      </c>
    </row>
    <row r="5051" spans="2:13" ht="75">
      <c r="B5051" s="921" t="s">
        <v>988</v>
      </c>
      <c r="C5051" s="921" t="s">
        <v>985</v>
      </c>
      <c r="D5051" s="922" t="s">
        <v>986</v>
      </c>
      <c r="E5051" s="936">
        <v>1</v>
      </c>
      <c r="F5051" s="947">
        <v>43984</v>
      </c>
      <c r="G5051" s="923">
        <v>4078.208698015143</v>
      </c>
      <c r="H5051" s="929">
        <v>8.3333333333333332E-3</v>
      </c>
      <c r="I5051" s="929">
        <v>0.30833333333333335</v>
      </c>
      <c r="J5051" s="923">
        <v>2820.7610161271405</v>
      </c>
      <c r="K5051" s="922">
        <v>1</v>
      </c>
      <c r="L5051" s="923">
        <v>2820.7610161271405</v>
      </c>
      <c r="M5051" s="923">
        <f t="shared" si="78"/>
        <v>407.82086980151433</v>
      </c>
    </row>
    <row r="5052" spans="2:13" ht="75">
      <c r="B5052" s="921" t="s">
        <v>988</v>
      </c>
      <c r="C5052" s="921" t="s">
        <v>985</v>
      </c>
      <c r="D5052" s="922" t="s">
        <v>986</v>
      </c>
      <c r="E5052" s="936">
        <v>1</v>
      </c>
      <c r="F5052" s="947">
        <v>44196</v>
      </c>
      <c r="G5052" s="923">
        <v>5837.4359795118708</v>
      </c>
      <c r="H5052" s="929">
        <v>8.3333333333333332E-3</v>
      </c>
      <c r="I5052" s="929">
        <v>0.25</v>
      </c>
      <c r="J5052" s="923">
        <v>4378.0769846339026</v>
      </c>
      <c r="K5052" s="922">
        <v>1</v>
      </c>
      <c r="L5052" s="923">
        <v>4378.0769846339026</v>
      </c>
      <c r="M5052" s="923">
        <f t="shared" si="78"/>
        <v>583.7435979511871</v>
      </c>
    </row>
    <row r="5053" spans="2:13" ht="75">
      <c r="B5053" s="921" t="s">
        <v>988</v>
      </c>
      <c r="C5053" s="921" t="s">
        <v>985</v>
      </c>
      <c r="D5053" s="922" t="s">
        <v>986</v>
      </c>
      <c r="E5053" s="936">
        <v>1</v>
      </c>
      <c r="F5053" s="947">
        <v>44196</v>
      </c>
      <c r="G5053" s="923">
        <v>7036.9091259869128</v>
      </c>
      <c r="H5053" s="929">
        <v>8.3333333333333332E-3</v>
      </c>
      <c r="I5053" s="929">
        <v>0.25</v>
      </c>
      <c r="J5053" s="923">
        <v>5277.6818444901846</v>
      </c>
      <c r="K5053" s="922">
        <v>1</v>
      </c>
      <c r="L5053" s="923">
        <v>5277.6818444901846</v>
      </c>
      <c r="M5053" s="923">
        <f t="shared" si="78"/>
        <v>703.69091259869128</v>
      </c>
    </row>
    <row r="5054" spans="2:13" ht="75">
      <c r="B5054" s="921" t="s">
        <v>988</v>
      </c>
      <c r="C5054" s="921" t="s">
        <v>985</v>
      </c>
      <c r="D5054" s="922" t="s">
        <v>986</v>
      </c>
      <c r="E5054" s="936">
        <v>1</v>
      </c>
      <c r="F5054" s="947">
        <v>44196</v>
      </c>
      <c r="G5054" s="923">
        <v>3918.2789451518038</v>
      </c>
      <c r="H5054" s="929">
        <v>8.3333333333333332E-3</v>
      </c>
      <c r="I5054" s="929">
        <v>0.25</v>
      </c>
      <c r="J5054" s="923">
        <v>2938.7092088638528</v>
      </c>
      <c r="K5054" s="922">
        <v>1</v>
      </c>
      <c r="L5054" s="923">
        <v>2938.7092088638528</v>
      </c>
      <c r="M5054" s="923">
        <f t="shared" si="78"/>
        <v>391.82789451518039</v>
      </c>
    </row>
    <row r="5055" spans="2:13" ht="75">
      <c r="B5055" s="921" t="s">
        <v>987</v>
      </c>
      <c r="C5055" s="921" t="s">
        <v>985</v>
      </c>
      <c r="D5055" s="922" t="s">
        <v>986</v>
      </c>
      <c r="E5055" s="936">
        <v>1</v>
      </c>
      <c r="F5055" s="947">
        <v>44196</v>
      </c>
      <c r="G5055" s="923">
        <v>1485.0961212969503</v>
      </c>
      <c r="H5055" s="929">
        <v>8.3333333333333332E-3</v>
      </c>
      <c r="I5055" s="929">
        <v>0.25</v>
      </c>
      <c r="J5055" s="923">
        <v>1113.8220909727127</v>
      </c>
      <c r="K5055" s="922">
        <v>1</v>
      </c>
      <c r="L5055" s="923">
        <v>1113.8220909727127</v>
      </c>
      <c r="M5055" s="923">
        <f t="shared" si="78"/>
        <v>148.50961212969503</v>
      </c>
    </row>
    <row r="5056" spans="2:13" ht="75">
      <c r="B5056" s="921" t="s">
        <v>988</v>
      </c>
      <c r="C5056" s="921" t="s">
        <v>985</v>
      </c>
      <c r="D5056" s="922" t="s">
        <v>986</v>
      </c>
      <c r="E5056" s="936">
        <v>1</v>
      </c>
      <c r="F5056" s="947">
        <v>44196</v>
      </c>
      <c r="G5056" s="923">
        <v>2718.8057986767617</v>
      </c>
      <c r="H5056" s="929">
        <v>8.3333333333333332E-3</v>
      </c>
      <c r="I5056" s="929">
        <v>0.25</v>
      </c>
      <c r="J5056" s="923">
        <v>2039.1043490075713</v>
      </c>
      <c r="K5056" s="922">
        <v>1</v>
      </c>
      <c r="L5056" s="923">
        <v>2039.1043490075713</v>
      </c>
      <c r="M5056" s="923">
        <f t="shared" si="78"/>
        <v>271.8805798676762</v>
      </c>
    </row>
    <row r="5057" spans="2:13" ht="75">
      <c r="B5057" s="921" t="s">
        <v>988</v>
      </c>
      <c r="C5057" s="921" t="s">
        <v>985</v>
      </c>
      <c r="D5057" s="922" t="s">
        <v>986</v>
      </c>
      <c r="E5057" s="936">
        <v>1</v>
      </c>
      <c r="F5057" s="947">
        <v>43984</v>
      </c>
      <c r="G5057" s="923">
        <v>639.71901145335573</v>
      </c>
      <c r="H5057" s="929">
        <v>8.3333333333333332E-3</v>
      </c>
      <c r="I5057" s="929">
        <v>0.30833333333333335</v>
      </c>
      <c r="J5057" s="923">
        <v>442.47231625523773</v>
      </c>
      <c r="K5057" s="922">
        <v>1</v>
      </c>
      <c r="L5057" s="923">
        <v>442.47231625523773</v>
      </c>
      <c r="M5057" s="923">
        <f t="shared" si="78"/>
        <v>63.971901145335579</v>
      </c>
    </row>
    <row r="5058" spans="2:13" ht="75">
      <c r="B5058" s="921" t="s">
        <v>988</v>
      </c>
      <c r="C5058" s="921" t="s">
        <v>985</v>
      </c>
      <c r="D5058" s="922" t="s">
        <v>986</v>
      </c>
      <c r="E5058" s="936">
        <v>1</v>
      </c>
      <c r="F5058" s="947">
        <v>43984</v>
      </c>
      <c r="G5058" s="923">
        <v>2398.9462929500842</v>
      </c>
      <c r="H5058" s="929">
        <v>8.3333333333333332E-3</v>
      </c>
      <c r="I5058" s="929">
        <v>0.30833333333333335</v>
      </c>
      <c r="J5058" s="923">
        <v>1659.2711859571414</v>
      </c>
      <c r="K5058" s="922">
        <v>1</v>
      </c>
      <c r="L5058" s="923">
        <v>1659.2711859571414</v>
      </c>
      <c r="M5058" s="923">
        <f t="shared" si="78"/>
        <v>239.89462929500843</v>
      </c>
    </row>
    <row r="5059" spans="2:13" ht="75">
      <c r="B5059" s="921" t="s">
        <v>988</v>
      </c>
      <c r="C5059" s="921" t="s">
        <v>985</v>
      </c>
      <c r="D5059" s="922" t="s">
        <v>986</v>
      </c>
      <c r="E5059" s="936">
        <v>1</v>
      </c>
      <c r="F5059" s="947">
        <v>43984</v>
      </c>
      <c r="G5059" s="923">
        <v>1839.1921579283978</v>
      </c>
      <c r="H5059" s="929">
        <v>8.3333333333333332E-3</v>
      </c>
      <c r="I5059" s="929">
        <v>0.30833333333333335</v>
      </c>
      <c r="J5059" s="923">
        <v>1272.1079092338084</v>
      </c>
      <c r="K5059" s="922">
        <v>1</v>
      </c>
      <c r="L5059" s="923">
        <v>1272.1079092338084</v>
      </c>
      <c r="M5059" s="923">
        <f t="shared" si="78"/>
        <v>183.91921579283979</v>
      </c>
    </row>
    <row r="5060" spans="2:13" ht="75">
      <c r="B5060" s="921" t="s">
        <v>988</v>
      </c>
      <c r="C5060" s="921" t="s">
        <v>985</v>
      </c>
      <c r="D5060" s="922" t="s">
        <v>986</v>
      </c>
      <c r="E5060" s="936">
        <v>1</v>
      </c>
      <c r="F5060" s="947">
        <v>43984</v>
      </c>
      <c r="G5060" s="923">
        <v>159.92975286333893</v>
      </c>
      <c r="H5060" s="929">
        <v>8.3333333333333332E-3</v>
      </c>
      <c r="I5060" s="929">
        <v>0.30833333333333335</v>
      </c>
      <c r="J5060" s="923">
        <v>110.61807906380943</v>
      </c>
      <c r="K5060" s="922">
        <v>1</v>
      </c>
      <c r="L5060" s="923">
        <v>110.61807906380943</v>
      </c>
      <c r="M5060" s="923">
        <f t="shared" si="78"/>
        <v>15.992975286333895</v>
      </c>
    </row>
    <row r="5061" spans="2:13" ht="75">
      <c r="B5061" s="921" t="s">
        <v>988</v>
      </c>
      <c r="C5061" s="921" t="s">
        <v>985</v>
      </c>
      <c r="D5061" s="922" t="s">
        <v>986</v>
      </c>
      <c r="E5061" s="936">
        <v>1</v>
      </c>
      <c r="F5061" s="947">
        <v>43984</v>
      </c>
      <c r="G5061" s="923">
        <v>79.964876431669467</v>
      </c>
      <c r="H5061" s="929">
        <v>8.3333333333333332E-3</v>
      </c>
      <c r="I5061" s="929">
        <v>0.30833333333333335</v>
      </c>
      <c r="J5061" s="923">
        <v>55.309039531904716</v>
      </c>
      <c r="K5061" s="922">
        <v>1</v>
      </c>
      <c r="L5061" s="923">
        <v>55.309039531904716</v>
      </c>
      <c r="M5061" s="923">
        <f t="shared" si="78"/>
        <v>7.9964876431669474</v>
      </c>
    </row>
    <row r="5062" spans="2:13" ht="75">
      <c r="B5062" s="921" t="s">
        <v>988</v>
      </c>
      <c r="C5062" s="921" t="s">
        <v>985</v>
      </c>
      <c r="D5062" s="922" t="s">
        <v>986</v>
      </c>
      <c r="E5062" s="936">
        <v>1</v>
      </c>
      <c r="F5062" s="947">
        <v>43984</v>
      </c>
      <c r="G5062" s="923">
        <v>6157.2954852385492</v>
      </c>
      <c r="H5062" s="929">
        <v>8.3333333333333332E-3</v>
      </c>
      <c r="I5062" s="929">
        <v>0.30833333333333335</v>
      </c>
      <c r="J5062" s="923">
        <v>4258.7960439566632</v>
      </c>
      <c r="K5062" s="922">
        <v>1</v>
      </c>
      <c r="L5062" s="923">
        <v>4258.7960439566632</v>
      </c>
      <c r="M5062" s="923">
        <f t="shared" si="78"/>
        <v>615.72954852385499</v>
      </c>
    </row>
    <row r="5063" spans="2:13" ht="75">
      <c r="B5063" s="921" t="s">
        <v>988</v>
      </c>
      <c r="C5063" s="921" t="s">
        <v>985</v>
      </c>
      <c r="D5063" s="922" t="s">
        <v>986</v>
      </c>
      <c r="E5063" s="936">
        <v>1</v>
      </c>
      <c r="F5063" s="947">
        <v>43984</v>
      </c>
      <c r="G5063" s="923">
        <v>639.71901145335573</v>
      </c>
      <c r="H5063" s="929">
        <v>8.3333333333333332E-3</v>
      </c>
      <c r="I5063" s="929">
        <v>0.30833333333333335</v>
      </c>
      <c r="J5063" s="923">
        <v>442.47231625523773</v>
      </c>
      <c r="K5063" s="922">
        <v>1</v>
      </c>
      <c r="L5063" s="923">
        <v>442.47231625523773</v>
      </c>
      <c r="M5063" s="923">
        <f t="shared" si="78"/>
        <v>63.971901145335579</v>
      </c>
    </row>
    <row r="5064" spans="2:13" ht="75">
      <c r="B5064" s="921" t="s">
        <v>988</v>
      </c>
      <c r="C5064" s="921" t="s">
        <v>985</v>
      </c>
      <c r="D5064" s="922" t="s">
        <v>986</v>
      </c>
      <c r="E5064" s="936">
        <v>1</v>
      </c>
      <c r="F5064" s="947">
        <v>43984</v>
      </c>
      <c r="G5064" s="923">
        <v>479.7892585900168</v>
      </c>
      <c r="H5064" s="929">
        <v>8.3333333333333332E-3</v>
      </c>
      <c r="I5064" s="929">
        <v>0.30833333333333335</v>
      </c>
      <c r="J5064" s="923">
        <v>331.8542371914283</v>
      </c>
      <c r="K5064" s="922">
        <v>1</v>
      </c>
      <c r="L5064" s="923">
        <v>331.8542371914283</v>
      </c>
      <c r="M5064" s="923">
        <f t="shared" si="78"/>
        <v>47.978925859001684</v>
      </c>
    </row>
    <row r="5065" spans="2:13" ht="75">
      <c r="B5065" s="921" t="s">
        <v>988</v>
      </c>
      <c r="C5065" s="921" t="s">
        <v>985</v>
      </c>
      <c r="D5065" s="922" t="s">
        <v>986</v>
      </c>
      <c r="E5065" s="936">
        <v>1</v>
      </c>
      <c r="F5065" s="947">
        <v>43984</v>
      </c>
      <c r="G5065" s="923">
        <v>1039.5433936117031</v>
      </c>
      <c r="H5065" s="929">
        <v>8.3333333333333332E-3</v>
      </c>
      <c r="I5065" s="929">
        <v>0.30833333333333335</v>
      </c>
      <c r="J5065" s="923">
        <v>719.01751391476137</v>
      </c>
      <c r="K5065" s="922">
        <v>1</v>
      </c>
      <c r="L5065" s="923">
        <v>719.01751391476137</v>
      </c>
      <c r="M5065" s="923">
        <f t="shared" si="78"/>
        <v>103.95433936117031</v>
      </c>
    </row>
    <row r="5066" spans="2:13" ht="75">
      <c r="B5066" s="921" t="s">
        <v>988</v>
      </c>
      <c r="C5066" s="921" t="s">
        <v>985</v>
      </c>
      <c r="D5066" s="922" t="s">
        <v>986</v>
      </c>
      <c r="E5066" s="936">
        <v>1</v>
      </c>
      <c r="F5066" s="947">
        <v>43984</v>
      </c>
      <c r="G5066" s="923">
        <v>399.82438215834736</v>
      </c>
      <c r="H5066" s="929">
        <v>8.3333333333333332E-3</v>
      </c>
      <c r="I5066" s="929">
        <v>0.30833333333333335</v>
      </c>
      <c r="J5066" s="923">
        <v>276.54519765952358</v>
      </c>
      <c r="K5066" s="922">
        <v>1</v>
      </c>
      <c r="L5066" s="923">
        <v>276.54519765952358</v>
      </c>
      <c r="M5066" s="923">
        <f t="shared" si="78"/>
        <v>39.98243821583474</v>
      </c>
    </row>
    <row r="5067" spans="2:13" ht="75">
      <c r="B5067" s="921" t="s">
        <v>988</v>
      </c>
      <c r="C5067" s="921" t="s">
        <v>985</v>
      </c>
      <c r="D5067" s="922" t="s">
        <v>986</v>
      </c>
      <c r="E5067" s="936">
        <v>1</v>
      </c>
      <c r="F5067" s="947">
        <v>43984</v>
      </c>
      <c r="G5067" s="923">
        <v>159.92975286333893</v>
      </c>
      <c r="H5067" s="929">
        <v>8.3333333333333332E-3</v>
      </c>
      <c r="I5067" s="929">
        <v>0.30833333333333335</v>
      </c>
      <c r="J5067" s="923">
        <v>110.61807906380943</v>
      </c>
      <c r="K5067" s="922">
        <v>1</v>
      </c>
      <c r="L5067" s="923">
        <v>110.61807906380943</v>
      </c>
      <c r="M5067" s="923">
        <f t="shared" ref="M5067:M5130" si="79">IF(L5067=0,"",IF(I5067=100%,0,(H5067*12)*(G5067*E5067*K5067)))</f>
        <v>15.992975286333895</v>
      </c>
    </row>
    <row r="5068" spans="2:13" ht="75">
      <c r="B5068" s="921" t="s">
        <v>988</v>
      </c>
      <c r="C5068" s="921" t="s">
        <v>985</v>
      </c>
      <c r="D5068" s="922" t="s">
        <v>986</v>
      </c>
      <c r="E5068" s="936">
        <v>1</v>
      </c>
      <c r="F5068" s="947">
        <v>43984</v>
      </c>
      <c r="G5068" s="923">
        <v>79.964876431669467</v>
      </c>
      <c r="H5068" s="929">
        <v>8.3333333333333332E-3</v>
      </c>
      <c r="I5068" s="929">
        <v>0.30833333333333335</v>
      </c>
      <c r="J5068" s="923">
        <v>55.309039531904716</v>
      </c>
      <c r="K5068" s="922">
        <v>1</v>
      </c>
      <c r="L5068" s="923">
        <v>55.309039531904716</v>
      </c>
      <c r="M5068" s="923">
        <f t="shared" si="79"/>
        <v>7.9964876431669474</v>
      </c>
    </row>
    <row r="5069" spans="2:13" ht="75">
      <c r="B5069" s="921" t="s">
        <v>988</v>
      </c>
      <c r="C5069" s="921" t="s">
        <v>985</v>
      </c>
      <c r="D5069" s="922" t="s">
        <v>986</v>
      </c>
      <c r="E5069" s="936">
        <v>1</v>
      </c>
      <c r="F5069" s="947">
        <v>43984</v>
      </c>
      <c r="G5069" s="923">
        <v>79.964876431669467</v>
      </c>
      <c r="H5069" s="929">
        <v>8.3333333333333332E-3</v>
      </c>
      <c r="I5069" s="929">
        <v>0.30833333333333335</v>
      </c>
      <c r="J5069" s="923">
        <v>55.309039531904716</v>
      </c>
      <c r="K5069" s="922">
        <v>1</v>
      </c>
      <c r="L5069" s="923">
        <v>55.309039531904716</v>
      </c>
      <c r="M5069" s="923">
        <f t="shared" si="79"/>
        <v>7.9964876431669474</v>
      </c>
    </row>
    <row r="5070" spans="2:13" ht="75">
      <c r="B5070" s="921" t="s">
        <v>988</v>
      </c>
      <c r="C5070" s="921" t="s">
        <v>985</v>
      </c>
      <c r="D5070" s="922" t="s">
        <v>986</v>
      </c>
      <c r="E5070" s="936">
        <v>1</v>
      </c>
      <c r="F5070" s="947">
        <v>44196</v>
      </c>
      <c r="G5070" s="923">
        <v>2638.8409222450923</v>
      </c>
      <c r="H5070" s="929">
        <v>8.3333333333333332E-3</v>
      </c>
      <c r="I5070" s="929">
        <v>0.25</v>
      </c>
      <c r="J5070" s="923">
        <v>1979.1306916838194</v>
      </c>
      <c r="K5070" s="922">
        <v>1</v>
      </c>
      <c r="L5070" s="923">
        <v>1979.1306916838194</v>
      </c>
      <c r="M5070" s="923">
        <f t="shared" si="79"/>
        <v>263.88409222450923</v>
      </c>
    </row>
    <row r="5071" spans="2:13" ht="75">
      <c r="B5071" s="921" t="s">
        <v>988</v>
      </c>
      <c r="C5071" s="921" t="s">
        <v>985</v>
      </c>
      <c r="D5071" s="922" t="s">
        <v>986</v>
      </c>
      <c r="E5071" s="936">
        <v>1</v>
      </c>
      <c r="F5071" s="947">
        <v>44196</v>
      </c>
      <c r="G5071" s="923">
        <v>2079.0867872234062</v>
      </c>
      <c r="H5071" s="929">
        <v>8.3333333333333332E-3</v>
      </c>
      <c r="I5071" s="929">
        <v>0.25</v>
      </c>
      <c r="J5071" s="923">
        <v>1559.3150904175545</v>
      </c>
      <c r="K5071" s="922">
        <v>1</v>
      </c>
      <c r="L5071" s="923">
        <v>1559.3150904175545</v>
      </c>
      <c r="M5071" s="923">
        <f t="shared" si="79"/>
        <v>207.90867872234062</v>
      </c>
    </row>
    <row r="5072" spans="2:13" ht="75">
      <c r="B5072" s="921" t="s">
        <v>988</v>
      </c>
      <c r="C5072" s="921" t="s">
        <v>985</v>
      </c>
      <c r="D5072" s="922" t="s">
        <v>986</v>
      </c>
      <c r="E5072" s="936">
        <v>1</v>
      </c>
      <c r="F5072" s="947">
        <v>44196</v>
      </c>
      <c r="G5072" s="923">
        <v>1439.3677757700505</v>
      </c>
      <c r="H5072" s="929">
        <v>8.3333333333333332E-3</v>
      </c>
      <c r="I5072" s="929">
        <v>0.25</v>
      </c>
      <c r="J5072" s="923">
        <v>1079.5258318275378</v>
      </c>
      <c r="K5072" s="922">
        <v>1</v>
      </c>
      <c r="L5072" s="923">
        <v>1079.5258318275378</v>
      </c>
      <c r="M5072" s="923">
        <f t="shared" si="79"/>
        <v>143.93677757700505</v>
      </c>
    </row>
    <row r="5073" spans="2:13" ht="75">
      <c r="B5073" s="921" t="s">
        <v>988</v>
      </c>
      <c r="C5073" s="921" t="s">
        <v>985</v>
      </c>
      <c r="D5073" s="922" t="s">
        <v>986</v>
      </c>
      <c r="E5073" s="936">
        <v>1</v>
      </c>
      <c r="F5073" s="947">
        <v>44196</v>
      </c>
      <c r="G5073" s="923">
        <v>399.82438215834736</v>
      </c>
      <c r="H5073" s="929">
        <v>8.3333333333333332E-3</v>
      </c>
      <c r="I5073" s="929">
        <v>0.25</v>
      </c>
      <c r="J5073" s="923">
        <v>299.86828661876052</v>
      </c>
      <c r="K5073" s="922">
        <v>1</v>
      </c>
      <c r="L5073" s="923">
        <v>299.86828661876052</v>
      </c>
      <c r="M5073" s="923">
        <f t="shared" si="79"/>
        <v>39.98243821583474</v>
      </c>
    </row>
    <row r="5074" spans="2:13" ht="75">
      <c r="B5074" s="921" t="s">
        <v>988</v>
      </c>
      <c r="C5074" s="921" t="s">
        <v>985</v>
      </c>
      <c r="D5074" s="922" t="s">
        <v>986</v>
      </c>
      <c r="E5074" s="936">
        <v>1</v>
      </c>
      <c r="F5074" s="947">
        <v>44196</v>
      </c>
      <c r="G5074" s="923">
        <v>1919.1570343600672</v>
      </c>
      <c r="H5074" s="929">
        <v>8.3333333333333332E-3</v>
      </c>
      <c r="I5074" s="929">
        <v>0.25</v>
      </c>
      <c r="J5074" s="923">
        <v>1439.3677757700505</v>
      </c>
      <c r="K5074" s="922">
        <v>1</v>
      </c>
      <c r="L5074" s="923">
        <v>1439.3677757700505</v>
      </c>
      <c r="M5074" s="923">
        <f t="shared" si="79"/>
        <v>191.91570343600674</v>
      </c>
    </row>
    <row r="5075" spans="2:13" ht="75">
      <c r="B5075" s="921" t="s">
        <v>988</v>
      </c>
      <c r="C5075" s="921" t="s">
        <v>985</v>
      </c>
      <c r="D5075" s="922" t="s">
        <v>986</v>
      </c>
      <c r="E5075" s="936">
        <v>1</v>
      </c>
      <c r="F5075" s="947">
        <v>44196</v>
      </c>
      <c r="G5075" s="923">
        <v>1839.1921579283978</v>
      </c>
      <c r="H5075" s="929">
        <v>8.3333333333333332E-3</v>
      </c>
      <c r="I5075" s="929">
        <v>0.25</v>
      </c>
      <c r="J5075" s="923">
        <v>1379.3941184462983</v>
      </c>
      <c r="K5075" s="922">
        <v>1</v>
      </c>
      <c r="L5075" s="923">
        <v>1379.3941184462983</v>
      </c>
      <c r="M5075" s="923">
        <f t="shared" si="79"/>
        <v>183.91921579283979</v>
      </c>
    </row>
    <row r="5076" spans="2:13" ht="75">
      <c r="B5076" s="921" t="s">
        <v>988</v>
      </c>
      <c r="C5076" s="921" t="s">
        <v>985</v>
      </c>
      <c r="D5076" s="922" t="s">
        <v>986</v>
      </c>
      <c r="E5076" s="936">
        <v>1</v>
      </c>
      <c r="F5076" s="947">
        <v>44196</v>
      </c>
      <c r="G5076" s="923">
        <v>719.68388788502523</v>
      </c>
      <c r="H5076" s="929">
        <v>8.3333333333333332E-3</v>
      </c>
      <c r="I5076" s="929">
        <v>0.25</v>
      </c>
      <c r="J5076" s="923">
        <v>539.76291591376889</v>
      </c>
      <c r="K5076" s="922">
        <v>1</v>
      </c>
      <c r="L5076" s="923">
        <v>539.76291591376889</v>
      </c>
      <c r="M5076" s="923">
        <f t="shared" si="79"/>
        <v>71.968388788502523</v>
      </c>
    </row>
    <row r="5077" spans="2:13" ht="75">
      <c r="B5077" s="921" t="s">
        <v>988</v>
      </c>
      <c r="C5077" s="921" t="s">
        <v>985</v>
      </c>
      <c r="D5077" s="922" t="s">
        <v>986</v>
      </c>
      <c r="E5077" s="936">
        <v>1</v>
      </c>
      <c r="F5077" s="947">
        <v>43984</v>
      </c>
      <c r="G5077" s="923">
        <v>1039.5433936117031</v>
      </c>
      <c r="H5077" s="929">
        <v>8.3333333333333332E-3</v>
      </c>
      <c r="I5077" s="929">
        <v>0.30833333333333335</v>
      </c>
      <c r="J5077" s="923">
        <v>719.01751391476137</v>
      </c>
      <c r="K5077" s="922">
        <v>1</v>
      </c>
      <c r="L5077" s="923">
        <v>719.01751391476137</v>
      </c>
      <c r="M5077" s="923">
        <f t="shared" si="79"/>
        <v>103.95433936117031</v>
      </c>
    </row>
    <row r="5078" spans="2:13" ht="75">
      <c r="B5078" s="921" t="s">
        <v>984</v>
      </c>
      <c r="C5078" s="921" t="s">
        <v>985</v>
      </c>
      <c r="D5078" s="922" t="s">
        <v>986</v>
      </c>
      <c r="E5078" s="936">
        <v>1</v>
      </c>
      <c r="F5078" s="947">
        <v>43647</v>
      </c>
      <c r="G5078" s="923">
        <v>456.60349305277197</v>
      </c>
      <c r="H5078" s="929">
        <v>8.3333333333333332E-3</v>
      </c>
      <c r="I5078" s="929">
        <v>0.4</v>
      </c>
      <c r="J5078" s="923">
        <v>273.96209583166319</v>
      </c>
      <c r="K5078" s="922">
        <v>1</v>
      </c>
      <c r="L5078" s="923">
        <v>273.96209583166319</v>
      </c>
      <c r="M5078" s="923">
        <f t="shared" si="79"/>
        <v>45.660349305277201</v>
      </c>
    </row>
    <row r="5079" spans="2:13" ht="75">
      <c r="B5079" s="921" t="s">
        <v>984</v>
      </c>
      <c r="C5079" s="921" t="s">
        <v>985</v>
      </c>
      <c r="D5079" s="922" t="s">
        <v>986</v>
      </c>
      <c r="E5079" s="936">
        <v>1</v>
      </c>
      <c r="F5079" s="947">
        <v>43647</v>
      </c>
      <c r="G5079" s="923">
        <v>456.60349305277197</v>
      </c>
      <c r="H5079" s="929">
        <v>8.3333333333333332E-3</v>
      </c>
      <c r="I5079" s="929">
        <v>0.4</v>
      </c>
      <c r="J5079" s="923">
        <v>273.96209583166319</v>
      </c>
      <c r="K5079" s="922">
        <v>1</v>
      </c>
      <c r="L5079" s="923">
        <v>273.96209583166319</v>
      </c>
      <c r="M5079" s="923">
        <f t="shared" si="79"/>
        <v>45.660349305277201</v>
      </c>
    </row>
    <row r="5080" spans="2:13" ht="75">
      <c r="B5080" s="921" t="s">
        <v>988</v>
      </c>
      <c r="C5080" s="921" t="s">
        <v>985</v>
      </c>
      <c r="D5080" s="922" t="s">
        <v>986</v>
      </c>
      <c r="E5080" s="936">
        <v>1</v>
      </c>
      <c r="F5080" s="947">
        <v>43647</v>
      </c>
      <c r="G5080" s="923">
        <v>319.85950572667787</v>
      </c>
      <c r="H5080" s="929">
        <v>8.3333333333333332E-3</v>
      </c>
      <c r="I5080" s="929">
        <v>0.4</v>
      </c>
      <c r="J5080" s="923">
        <v>191.91570343600671</v>
      </c>
      <c r="K5080" s="922">
        <v>1</v>
      </c>
      <c r="L5080" s="923">
        <v>191.91570343600671</v>
      </c>
      <c r="M5080" s="923">
        <f t="shared" si="79"/>
        <v>31.98595057266779</v>
      </c>
    </row>
    <row r="5081" spans="2:13" ht="75">
      <c r="B5081" s="921" t="s">
        <v>988</v>
      </c>
      <c r="C5081" s="921" t="s">
        <v>985</v>
      </c>
      <c r="D5081" s="922" t="s">
        <v>986</v>
      </c>
      <c r="E5081" s="936">
        <v>1</v>
      </c>
      <c r="F5081" s="947">
        <v>43800</v>
      </c>
      <c r="G5081" s="923">
        <v>1439.3677757700505</v>
      </c>
      <c r="H5081" s="929">
        <v>8.3333333333333332E-3</v>
      </c>
      <c r="I5081" s="929">
        <v>0.35833333333333334</v>
      </c>
      <c r="J5081" s="923">
        <v>923.59432278578242</v>
      </c>
      <c r="K5081" s="922">
        <v>1</v>
      </c>
      <c r="L5081" s="923">
        <v>923.59432278578242</v>
      </c>
      <c r="M5081" s="923">
        <f t="shared" si="79"/>
        <v>143.93677757700505</v>
      </c>
    </row>
    <row r="5082" spans="2:13" ht="75">
      <c r="B5082" s="921" t="s">
        <v>988</v>
      </c>
      <c r="C5082" s="921" t="s">
        <v>985</v>
      </c>
      <c r="D5082" s="922" t="s">
        <v>986</v>
      </c>
      <c r="E5082" s="936">
        <v>1</v>
      </c>
      <c r="F5082" s="947">
        <v>43800</v>
      </c>
      <c r="G5082" s="923">
        <v>1679.2624050650588</v>
      </c>
      <c r="H5082" s="929">
        <v>8.3333333333333332E-3</v>
      </c>
      <c r="I5082" s="929">
        <v>0.35833333333333334</v>
      </c>
      <c r="J5082" s="923">
        <v>1077.5267099167461</v>
      </c>
      <c r="K5082" s="922">
        <v>1</v>
      </c>
      <c r="L5082" s="923">
        <v>1077.5267099167461</v>
      </c>
      <c r="M5082" s="923">
        <f t="shared" si="79"/>
        <v>167.92624050650591</v>
      </c>
    </row>
    <row r="5083" spans="2:13" ht="75">
      <c r="B5083" s="921" t="s">
        <v>988</v>
      </c>
      <c r="C5083" s="921" t="s">
        <v>985</v>
      </c>
      <c r="D5083" s="922" t="s">
        <v>986</v>
      </c>
      <c r="E5083" s="936">
        <v>1</v>
      </c>
      <c r="F5083" s="947">
        <v>43829</v>
      </c>
      <c r="G5083" s="923">
        <v>319.85950572667787</v>
      </c>
      <c r="H5083" s="929">
        <v>8.3333333333333332E-3</v>
      </c>
      <c r="I5083" s="929">
        <v>0.35833333333333334</v>
      </c>
      <c r="J5083" s="923">
        <v>205.24318284128498</v>
      </c>
      <c r="K5083" s="922">
        <v>1</v>
      </c>
      <c r="L5083" s="923">
        <v>205.24318284128498</v>
      </c>
      <c r="M5083" s="923">
        <f t="shared" si="79"/>
        <v>31.98595057266779</v>
      </c>
    </row>
    <row r="5084" spans="2:13" ht="75">
      <c r="B5084" s="921" t="s">
        <v>988</v>
      </c>
      <c r="C5084" s="921" t="s">
        <v>985</v>
      </c>
      <c r="D5084" s="922" t="s">
        <v>986</v>
      </c>
      <c r="E5084" s="936">
        <v>1</v>
      </c>
      <c r="F5084" s="947">
        <v>43829</v>
      </c>
      <c r="G5084" s="923">
        <v>1359.4028993383808</v>
      </c>
      <c r="H5084" s="929">
        <v>8.3333333333333332E-3</v>
      </c>
      <c r="I5084" s="929">
        <v>0.35833333333333334</v>
      </c>
      <c r="J5084" s="923">
        <v>872.28352707546105</v>
      </c>
      <c r="K5084" s="922">
        <v>1</v>
      </c>
      <c r="L5084" s="923">
        <v>872.28352707546105</v>
      </c>
      <c r="M5084" s="923">
        <f t="shared" si="79"/>
        <v>135.9402899338381</v>
      </c>
    </row>
    <row r="5085" spans="2:13" ht="75">
      <c r="B5085" s="921" t="s">
        <v>988</v>
      </c>
      <c r="C5085" s="921" t="s">
        <v>985</v>
      </c>
      <c r="D5085" s="922" t="s">
        <v>986</v>
      </c>
      <c r="E5085" s="936">
        <v>1</v>
      </c>
      <c r="F5085" s="947">
        <v>43829</v>
      </c>
      <c r="G5085" s="923">
        <v>319.85950572667787</v>
      </c>
      <c r="H5085" s="929">
        <v>8.3333333333333332E-3</v>
      </c>
      <c r="I5085" s="929">
        <v>0.35833333333333334</v>
      </c>
      <c r="J5085" s="923">
        <v>205.24318284128498</v>
      </c>
      <c r="K5085" s="922">
        <v>1</v>
      </c>
      <c r="L5085" s="923">
        <v>205.24318284128498</v>
      </c>
      <c r="M5085" s="923">
        <f t="shared" si="79"/>
        <v>31.98595057266779</v>
      </c>
    </row>
    <row r="5086" spans="2:13" ht="75">
      <c r="B5086" s="921" t="s">
        <v>988</v>
      </c>
      <c r="C5086" s="921" t="s">
        <v>985</v>
      </c>
      <c r="D5086" s="922" t="s">
        <v>986</v>
      </c>
      <c r="E5086" s="936">
        <v>1</v>
      </c>
      <c r="F5086" s="947">
        <v>43829</v>
      </c>
      <c r="G5086" s="923">
        <v>479.7892585900168</v>
      </c>
      <c r="H5086" s="929">
        <v>8.3333333333333332E-3</v>
      </c>
      <c r="I5086" s="929">
        <v>0.35833333333333334</v>
      </c>
      <c r="J5086" s="923">
        <v>307.86477426192744</v>
      </c>
      <c r="K5086" s="922">
        <v>1</v>
      </c>
      <c r="L5086" s="923">
        <v>307.86477426192744</v>
      </c>
      <c r="M5086" s="923">
        <f t="shared" si="79"/>
        <v>47.978925859001684</v>
      </c>
    </row>
    <row r="5087" spans="2:13" ht="75">
      <c r="B5087" s="921" t="s">
        <v>987</v>
      </c>
      <c r="C5087" s="921" t="s">
        <v>985</v>
      </c>
      <c r="D5087" s="922" t="s">
        <v>986</v>
      </c>
      <c r="E5087" s="936">
        <v>1</v>
      </c>
      <c r="F5087" s="947">
        <v>44196</v>
      </c>
      <c r="G5087" s="923">
        <v>1485.0961212969503</v>
      </c>
      <c r="H5087" s="929">
        <v>8.3333333333333332E-3</v>
      </c>
      <c r="I5087" s="929">
        <v>0.25</v>
      </c>
      <c r="J5087" s="923">
        <v>1113.8220909727127</v>
      </c>
      <c r="K5087" s="922">
        <v>1</v>
      </c>
      <c r="L5087" s="923">
        <v>1113.8220909727127</v>
      </c>
      <c r="M5087" s="923">
        <f t="shared" si="79"/>
        <v>148.50961212969503</v>
      </c>
    </row>
    <row r="5088" spans="2:13" ht="75">
      <c r="B5088" s="921" t="s">
        <v>987</v>
      </c>
      <c r="C5088" s="921" t="s">
        <v>985</v>
      </c>
      <c r="D5088" s="922" t="s">
        <v>986</v>
      </c>
      <c r="E5088" s="936">
        <v>1</v>
      </c>
      <c r="F5088" s="947">
        <v>44196</v>
      </c>
      <c r="G5088" s="923">
        <v>1485.0961212969503</v>
      </c>
      <c r="H5088" s="929">
        <v>8.3333333333333332E-3</v>
      </c>
      <c r="I5088" s="929">
        <v>0.25</v>
      </c>
      <c r="J5088" s="923">
        <v>1113.8220909727127</v>
      </c>
      <c r="K5088" s="922">
        <v>1</v>
      </c>
      <c r="L5088" s="923">
        <v>1113.8220909727127</v>
      </c>
      <c r="M5088" s="923">
        <f t="shared" si="79"/>
        <v>148.50961212969503</v>
      </c>
    </row>
    <row r="5089" spans="2:13" ht="75">
      <c r="B5089" s="921" t="s">
        <v>988</v>
      </c>
      <c r="C5089" s="921" t="s">
        <v>985</v>
      </c>
      <c r="D5089" s="922" t="s">
        <v>986</v>
      </c>
      <c r="E5089" s="936">
        <v>1</v>
      </c>
      <c r="F5089" s="947">
        <v>44196</v>
      </c>
      <c r="G5089" s="923">
        <v>1999.1219107917366</v>
      </c>
      <c r="H5089" s="929">
        <v>8.3333333333333332E-3</v>
      </c>
      <c r="I5089" s="929">
        <v>0.25</v>
      </c>
      <c r="J5089" s="923">
        <v>1499.3414330938024</v>
      </c>
      <c r="K5089" s="922">
        <v>1</v>
      </c>
      <c r="L5089" s="923">
        <v>1499.3414330938024</v>
      </c>
      <c r="M5089" s="923">
        <f t="shared" si="79"/>
        <v>199.91219107917368</v>
      </c>
    </row>
    <row r="5090" spans="2:13" ht="75">
      <c r="B5090" s="921" t="s">
        <v>988</v>
      </c>
      <c r="C5090" s="921" t="s">
        <v>985</v>
      </c>
      <c r="D5090" s="922" t="s">
        <v>986</v>
      </c>
      <c r="E5090" s="936">
        <v>1</v>
      </c>
      <c r="F5090" s="947">
        <v>44196</v>
      </c>
      <c r="G5090" s="923">
        <v>239.8946292950084</v>
      </c>
      <c r="H5090" s="929">
        <v>8.3333333333333332E-3</v>
      </c>
      <c r="I5090" s="929">
        <v>0.25</v>
      </c>
      <c r="J5090" s="923">
        <v>179.92097197125631</v>
      </c>
      <c r="K5090" s="922">
        <v>1</v>
      </c>
      <c r="L5090" s="923">
        <v>179.92097197125631</v>
      </c>
      <c r="M5090" s="923">
        <f t="shared" si="79"/>
        <v>23.989462929500842</v>
      </c>
    </row>
    <row r="5091" spans="2:13" ht="75">
      <c r="B5091" s="921" t="s">
        <v>988</v>
      </c>
      <c r="C5091" s="921" t="s">
        <v>985</v>
      </c>
      <c r="D5091" s="922" t="s">
        <v>986</v>
      </c>
      <c r="E5091" s="936">
        <v>1</v>
      </c>
      <c r="F5091" s="947">
        <v>44196</v>
      </c>
      <c r="G5091" s="923">
        <v>2798.7706751084315</v>
      </c>
      <c r="H5091" s="929">
        <v>8.3333333333333332E-3</v>
      </c>
      <c r="I5091" s="929">
        <v>0.25</v>
      </c>
      <c r="J5091" s="923">
        <v>2099.0780063313236</v>
      </c>
      <c r="K5091" s="922">
        <v>1</v>
      </c>
      <c r="L5091" s="923">
        <v>2099.0780063313236</v>
      </c>
      <c r="M5091" s="923">
        <f t="shared" si="79"/>
        <v>279.87706751084318</v>
      </c>
    </row>
    <row r="5092" spans="2:13" ht="75">
      <c r="B5092" s="921" t="s">
        <v>988</v>
      </c>
      <c r="C5092" s="921" t="s">
        <v>985</v>
      </c>
      <c r="D5092" s="922" t="s">
        <v>986</v>
      </c>
      <c r="E5092" s="936">
        <v>1</v>
      </c>
      <c r="F5092" s="947">
        <v>44196</v>
      </c>
      <c r="G5092" s="923">
        <v>2079.0867872234062</v>
      </c>
      <c r="H5092" s="929">
        <v>8.3333333333333332E-3</v>
      </c>
      <c r="I5092" s="929">
        <v>0.25</v>
      </c>
      <c r="J5092" s="923">
        <v>1559.3150904175545</v>
      </c>
      <c r="K5092" s="922">
        <v>1</v>
      </c>
      <c r="L5092" s="923">
        <v>1559.3150904175545</v>
      </c>
      <c r="M5092" s="923">
        <f t="shared" si="79"/>
        <v>207.90867872234062</v>
      </c>
    </row>
    <row r="5093" spans="2:13" ht="75">
      <c r="B5093" s="921" t="s">
        <v>988</v>
      </c>
      <c r="C5093" s="921" t="s">
        <v>985</v>
      </c>
      <c r="D5093" s="922" t="s">
        <v>986</v>
      </c>
      <c r="E5093" s="936">
        <v>1</v>
      </c>
      <c r="F5093" s="947">
        <v>44196</v>
      </c>
      <c r="G5093" s="923">
        <v>2478.9111693817536</v>
      </c>
      <c r="H5093" s="929">
        <v>8.3333333333333332E-3</v>
      </c>
      <c r="I5093" s="929">
        <v>0.25</v>
      </c>
      <c r="J5093" s="923">
        <v>1859.1833770363151</v>
      </c>
      <c r="K5093" s="922">
        <v>1</v>
      </c>
      <c r="L5093" s="923">
        <v>1859.1833770363151</v>
      </c>
      <c r="M5093" s="923">
        <f t="shared" si="79"/>
        <v>247.89111693817537</v>
      </c>
    </row>
    <row r="5094" spans="2:13" ht="75">
      <c r="B5094" s="921" t="s">
        <v>988</v>
      </c>
      <c r="C5094" s="921" t="s">
        <v>985</v>
      </c>
      <c r="D5094" s="922" t="s">
        <v>986</v>
      </c>
      <c r="E5094" s="936">
        <v>1</v>
      </c>
      <c r="F5094" s="947">
        <v>44196</v>
      </c>
      <c r="G5094" s="923">
        <v>719.68388788502523</v>
      </c>
      <c r="H5094" s="929">
        <v>8.3333333333333332E-3</v>
      </c>
      <c r="I5094" s="929">
        <v>0.25</v>
      </c>
      <c r="J5094" s="923">
        <v>539.76291591376889</v>
      </c>
      <c r="K5094" s="922">
        <v>1</v>
      </c>
      <c r="L5094" s="923">
        <v>539.76291591376889</v>
      </c>
      <c r="M5094" s="923">
        <f t="shared" si="79"/>
        <v>71.968388788502523</v>
      </c>
    </row>
    <row r="5095" spans="2:13" ht="75">
      <c r="B5095" s="921" t="s">
        <v>988</v>
      </c>
      <c r="C5095" s="921" t="s">
        <v>985</v>
      </c>
      <c r="D5095" s="922" t="s">
        <v>986</v>
      </c>
      <c r="E5095" s="936">
        <v>1</v>
      </c>
      <c r="F5095" s="947">
        <v>44196</v>
      </c>
      <c r="G5095" s="923">
        <v>79.964876431669467</v>
      </c>
      <c r="H5095" s="929">
        <v>8.3333333333333332E-3</v>
      </c>
      <c r="I5095" s="929">
        <v>0.25</v>
      </c>
      <c r="J5095" s="923">
        <v>59.9736573237521</v>
      </c>
      <c r="K5095" s="922">
        <v>1</v>
      </c>
      <c r="L5095" s="923">
        <v>59.9736573237521</v>
      </c>
      <c r="M5095" s="923">
        <f t="shared" si="79"/>
        <v>7.9964876431669474</v>
      </c>
    </row>
    <row r="5096" spans="2:13" ht="75">
      <c r="B5096" s="921" t="s">
        <v>988</v>
      </c>
      <c r="C5096" s="921" t="s">
        <v>985</v>
      </c>
      <c r="D5096" s="922" t="s">
        <v>986</v>
      </c>
      <c r="E5096" s="936">
        <v>1</v>
      </c>
      <c r="F5096" s="947">
        <v>44196</v>
      </c>
      <c r="G5096" s="923">
        <v>79.964876431669467</v>
      </c>
      <c r="H5096" s="929">
        <v>8.3333333333333332E-3</v>
      </c>
      <c r="I5096" s="929">
        <v>0.25</v>
      </c>
      <c r="J5096" s="923">
        <v>59.9736573237521</v>
      </c>
      <c r="K5096" s="922">
        <v>1</v>
      </c>
      <c r="L5096" s="923">
        <v>59.9736573237521</v>
      </c>
      <c r="M5096" s="923">
        <f t="shared" si="79"/>
        <v>7.9964876431669474</v>
      </c>
    </row>
    <row r="5097" spans="2:13" ht="75">
      <c r="B5097" s="921" t="s">
        <v>988</v>
      </c>
      <c r="C5097" s="921" t="s">
        <v>985</v>
      </c>
      <c r="D5097" s="922" t="s">
        <v>986</v>
      </c>
      <c r="E5097" s="936">
        <v>1</v>
      </c>
      <c r="F5097" s="947">
        <v>44196</v>
      </c>
      <c r="G5097" s="923">
        <v>79.964876431669467</v>
      </c>
      <c r="H5097" s="929">
        <v>8.3333333333333332E-3</v>
      </c>
      <c r="I5097" s="929">
        <v>0.25</v>
      </c>
      <c r="J5097" s="923">
        <v>59.9736573237521</v>
      </c>
      <c r="K5097" s="922">
        <v>1</v>
      </c>
      <c r="L5097" s="923">
        <v>59.9736573237521</v>
      </c>
      <c r="M5097" s="923">
        <f t="shared" si="79"/>
        <v>7.9964876431669474</v>
      </c>
    </row>
    <row r="5098" spans="2:13" ht="75">
      <c r="B5098" s="921" t="s">
        <v>988</v>
      </c>
      <c r="C5098" s="921" t="s">
        <v>985</v>
      </c>
      <c r="D5098" s="922" t="s">
        <v>986</v>
      </c>
      <c r="E5098" s="936">
        <v>1</v>
      </c>
      <c r="F5098" s="947">
        <v>43647</v>
      </c>
      <c r="G5098" s="923">
        <v>959.5785171800336</v>
      </c>
      <c r="H5098" s="929">
        <v>8.3333333333333332E-3</v>
      </c>
      <c r="I5098" s="929">
        <v>0.4</v>
      </c>
      <c r="J5098" s="923">
        <v>575.74711030802018</v>
      </c>
      <c r="K5098" s="922">
        <v>1</v>
      </c>
      <c r="L5098" s="923">
        <v>575.74711030802018</v>
      </c>
      <c r="M5098" s="923">
        <f t="shared" si="79"/>
        <v>95.957851718003369</v>
      </c>
    </row>
    <row r="5099" spans="2:13" ht="75">
      <c r="B5099" s="921" t="s">
        <v>988</v>
      </c>
      <c r="C5099" s="921" t="s">
        <v>985</v>
      </c>
      <c r="D5099" s="922" t="s">
        <v>986</v>
      </c>
      <c r="E5099" s="936">
        <v>1</v>
      </c>
      <c r="F5099" s="947">
        <v>43829</v>
      </c>
      <c r="G5099" s="923">
        <v>1199.4731464750421</v>
      </c>
      <c r="H5099" s="929">
        <v>8.3333333333333332E-3</v>
      </c>
      <c r="I5099" s="929">
        <v>0.35833333333333334</v>
      </c>
      <c r="J5099" s="923">
        <v>769.66193565481865</v>
      </c>
      <c r="K5099" s="922">
        <v>1</v>
      </c>
      <c r="L5099" s="923">
        <v>769.66193565481865</v>
      </c>
      <c r="M5099" s="923">
        <f t="shared" si="79"/>
        <v>119.94731464750421</v>
      </c>
    </row>
    <row r="5100" spans="2:13" ht="75">
      <c r="B5100" s="921" t="s">
        <v>988</v>
      </c>
      <c r="C5100" s="921" t="s">
        <v>985</v>
      </c>
      <c r="D5100" s="922" t="s">
        <v>986</v>
      </c>
      <c r="E5100" s="936">
        <v>1</v>
      </c>
      <c r="F5100" s="947">
        <v>43829</v>
      </c>
      <c r="G5100" s="923">
        <v>799.64876431669472</v>
      </c>
      <c r="H5100" s="929">
        <v>8.3333333333333332E-3</v>
      </c>
      <c r="I5100" s="929">
        <v>0.35833333333333334</v>
      </c>
      <c r="J5100" s="923">
        <v>513.10795710321247</v>
      </c>
      <c r="K5100" s="922">
        <v>1</v>
      </c>
      <c r="L5100" s="923">
        <v>513.10795710321247</v>
      </c>
      <c r="M5100" s="923">
        <f t="shared" si="79"/>
        <v>79.964876431669481</v>
      </c>
    </row>
    <row r="5101" spans="2:13" ht="75">
      <c r="B5101" s="921" t="s">
        <v>988</v>
      </c>
      <c r="C5101" s="921" t="s">
        <v>985</v>
      </c>
      <c r="D5101" s="922" t="s">
        <v>986</v>
      </c>
      <c r="E5101" s="936">
        <v>1</v>
      </c>
      <c r="F5101" s="947">
        <v>43829</v>
      </c>
      <c r="G5101" s="923">
        <v>479.7892585900168</v>
      </c>
      <c r="H5101" s="929">
        <v>8.3333333333333332E-3</v>
      </c>
      <c r="I5101" s="929">
        <v>0.35833333333333334</v>
      </c>
      <c r="J5101" s="923">
        <v>307.86477426192744</v>
      </c>
      <c r="K5101" s="922">
        <v>1</v>
      </c>
      <c r="L5101" s="923">
        <v>307.86477426192744</v>
      </c>
      <c r="M5101" s="923">
        <f t="shared" si="79"/>
        <v>47.978925859001684</v>
      </c>
    </row>
    <row r="5102" spans="2:13" ht="75">
      <c r="B5102" s="921" t="s">
        <v>988</v>
      </c>
      <c r="C5102" s="921" t="s">
        <v>985</v>
      </c>
      <c r="D5102" s="922" t="s">
        <v>986</v>
      </c>
      <c r="E5102" s="936">
        <v>1</v>
      </c>
      <c r="F5102" s="947">
        <v>43829</v>
      </c>
      <c r="G5102" s="923">
        <v>319.85950572667787</v>
      </c>
      <c r="H5102" s="929">
        <v>8.3333333333333332E-3</v>
      </c>
      <c r="I5102" s="929">
        <v>0.35833333333333334</v>
      </c>
      <c r="J5102" s="923">
        <v>205.24318284128498</v>
      </c>
      <c r="K5102" s="922">
        <v>1</v>
      </c>
      <c r="L5102" s="923">
        <v>205.24318284128498</v>
      </c>
      <c r="M5102" s="923">
        <f t="shared" si="79"/>
        <v>31.98595057266779</v>
      </c>
    </row>
    <row r="5103" spans="2:13" ht="75">
      <c r="B5103" s="921" t="s">
        <v>988</v>
      </c>
      <c r="C5103" s="921" t="s">
        <v>985</v>
      </c>
      <c r="D5103" s="922" t="s">
        <v>986</v>
      </c>
      <c r="E5103" s="936">
        <v>1</v>
      </c>
      <c r="F5103" s="947">
        <v>43829</v>
      </c>
      <c r="G5103" s="923">
        <v>239.8946292950084</v>
      </c>
      <c r="H5103" s="929">
        <v>8.3333333333333332E-3</v>
      </c>
      <c r="I5103" s="929">
        <v>0.35833333333333334</v>
      </c>
      <c r="J5103" s="923">
        <v>153.93238713096372</v>
      </c>
      <c r="K5103" s="922">
        <v>1</v>
      </c>
      <c r="L5103" s="923">
        <v>153.93238713096372</v>
      </c>
      <c r="M5103" s="923">
        <f t="shared" si="79"/>
        <v>23.989462929500842</v>
      </c>
    </row>
    <row r="5104" spans="2:13" ht="75">
      <c r="B5104" s="921" t="s">
        <v>988</v>
      </c>
      <c r="C5104" s="921" t="s">
        <v>985</v>
      </c>
      <c r="D5104" s="922" t="s">
        <v>986</v>
      </c>
      <c r="E5104" s="936">
        <v>1</v>
      </c>
      <c r="F5104" s="947">
        <v>43800</v>
      </c>
      <c r="G5104" s="923">
        <v>559.75413502168624</v>
      </c>
      <c r="H5104" s="929">
        <v>8.3333333333333332E-3</v>
      </c>
      <c r="I5104" s="929">
        <v>0.35833333333333334</v>
      </c>
      <c r="J5104" s="923">
        <v>359.1755699722487</v>
      </c>
      <c r="K5104" s="922">
        <v>1</v>
      </c>
      <c r="L5104" s="923">
        <v>359.1755699722487</v>
      </c>
      <c r="M5104" s="923">
        <f t="shared" si="79"/>
        <v>55.975413502168628</v>
      </c>
    </row>
    <row r="5105" spans="2:13" ht="75">
      <c r="B5105" s="921" t="s">
        <v>988</v>
      </c>
      <c r="C5105" s="921" t="s">
        <v>985</v>
      </c>
      <c r="D5105" s="922" t="s">
        <v>986</v>
      </c>
      <c r="E5105" s="936">
        <v>1</v>
      </c>
      <c r="F5105" s="947">
        <v>43800</v>
      </c>
      <c r="G5105" s="923">
        <v>1519.3326522017198</v>
      </c>
      <c r="H5105" s="929">
        <v>8.3333333333333332E-3</v>
      </c>
      <c r="I5105" s="929">
        <v>0.35833333333333334</v>
      </c>
      <c r="J5105" s="923">
        <v>974.90511849610357</v>
      </c>
      <c r="K5105" s="922">
        <v>1</v>
      </c>
      <c r="L5105" s="923">
        <v>974.90511849610357</v>
      </c>
      <c r="M5105" s="923">
        <f t="shared" si="79"/>
        <v>151.93326522017199</v>
      </c>
    </row>
    <row r="5106" spans="2:13" ht="75">
      <c r="B5106" s="921" t="s">
        <v>988</v>
      </c>
      <c r="C5106" s="921" t="s">
        <v>985</v>
      </c>
      <c r="D5106" s="922" t="s">
        <v>986</v>
      </c>
      <c r="E5106" s="936">
        <v>1</v>
      </c>
      <c r="F5106" s="947">
        <v>44866</v>
      </c>
      <c r="G5106" s="923">
        <v>79.964876431669467</v>
      </c>
      <c r="H5106" s="929">
        <v>8.3333333333333332E-3</v>
      </c>
      <c r="I5106" s="929">
        <v>6.6666666666666666E-2</v>
      </c>
      <c r="J5106" s="923">
        <v>74.633884669558171</v>
      </c>
      <c r="K5106" s="922">
        <v>1</v>
      </c>
      <c r="L5106" s="923">
        <v>74.633884669558171</v>
      </c>
      <c r="M5106" s="923">
        <f t="shared" si="79"/>
        <v>7.9964876431669474</v>
      </c>
    </row>
    <row r="5107" spans="2:13" ht="75">
      <c r="B5107" s="921" t="s">
        <v>988</v>
      </c>
      <c r="C5107" s="921" t="s">
        <v>985</v>
      </c>
      <c r="D5107" s="922" t="s">
        <v>986</v>
      </c>
      <c r="E5107" s="936">
        <v>1</v>
      </c>
      <c r="F5107" s="947">
        <v>44866</v>
      </c>
      <c r="G5107" s="923">
        <v>79.964876431669467</v>
      </c>
      <c r="H5107" s="929">
        <v>8.3333333333333332E-3</v>
      </c>
      <c r="I5107" s="929">
        <v>6.6666666666666666E-2</v>
      </c>
      <c r="J5107" s="923">
        <v>74.633884669558171</v>
      </c>
      <c r="K5107" s="922">
        <v>1</v>
      </c>
      <c r="L5107" s="923">
        <v>74.633884669558171</v>
      </c>
      <c r="M5107" s="923">
        <f t="shared" si="79"/>
        <v>7.9964876431669474</v>
      </c>
    </row>
    <row r="5108" spans="2:13" ht="75">
      <c r="B5108" s="921" t="s">
        <v>988</v>
      </c>
      <c r="C5108" s="921" t="s">
        <v>985</v>
      </c>
      <c r="D5108" s="922" t="s">
        <v>986</v>
      </c>
      <c r="E5108" s="936">
        <v>1</v>
      </c>
      <c r="F5108" s="947">
        <v>44652</v>
      </c>
      <c r="G5108" s="923">
        <v>79.964876431669467</v>
      </c>
      <c r="H5108" s="929">
        <v>8.3333333333333332E-3</v>
      </c>
      <c r="I5108" s="929">
        <v>0.125</v>
      </c>
      <c r="J5108" s="923">
        <v>69.96926687771078</v>
      </c>
      <c r="K5108" s="922">
        <v>1</v>
      </c>
      <c r="L5108" s="923">
        <v>69.96926687771078</v>
      </c>
      <c r="M5108" s="923">
        <f t="shared" si="79"/>
        <v>7.9964876431669474</v>
      </c>
    </row>
    <row r="5109" spans="2:13" ht="75">
      <c r="B5109" s="921" t="s">
        <v>988</v>
      </c>
      <c r="C5109" s="921" t="s">
        <v>985</v>
      </c>
      <c r="D5109" s="922" t="s">
        <v>986</v>
      </c>
      <c r="E5109" s="936">
        <v>1</v>
      </c>
      <c r="F5109" s="947">
        <v>44652</v>
      </c>
      <c r="G5109" s="923">
        <v>159.92975286333893</v>
      </c>
      <c r="H5109" s="929">
        <v>8.3333333333333332E-3</v>
      </c>
      <c r="I5109" s="929">
        <v>0.125</v>
      </c>
      <c r="J5109" s="923">
        <v>139.93853375542156</v>
      </c>
      <c r="K5109" s="922">
        <v>1</v>
      </c>
      <c r="L5109" s="923">
        <v>139.93853375542156</v>
      </c>
      <c r="M5109" s="923">
        <f t="shared" si="79"/>
        <v>15.992975286333895</v>
      </c>
    </row>
    <row r="5110" spans="2:13" ht="75">
      <c r="B5110" s="921" t="s">
        <v>988</v>
      </c>
      <c r="C5110" s="921" t="s">
        <v>985</v>
      </c>
      <c r="D5110" s="922" t="s">
        <v>986</v>
      </c>
      <c r="E5110" s="936">
        <v>1</v>
      </c>
      <c r="F5110" s="947">
        <v>44652</v>
      </c>
      <c r="G5110" s="923">
        <v>79.964876431669467</v>
      </c>
      <c r="H5110" s="929">
        <v>8.3333333333333332E-3</v>
      </c>
      <c r="I5110" s="929">
        <v>0.125</v>
      </c>
      <c r="J5110" s="923">
        <v>69.96926687771078</v>
      </c>
      <c r="K5110" s="922">
        <v>1</v>
      </c>
      <c r="L5110" s="923">
        <v>69.96926687771078</v>
      </c>
      <c r="M5110" s="923">
        <f t="shared" si="79"/>
        <v>7.9964876431669474</v>
      </c>
    </row>
    <row r="5111" spans="2:13" ht="75">
      <c r="B5111" s="921" t="s">
        <v>984</v>
      </c>
      <c r="C5111" s="921" t="s">
        <v>985</v>
      </c>
      <c r="D5111" s="922" t="s">
        <v>986</v>
      </c>
      <c r="E5111" s="936">
        <v>1</v>
      </c>
      <c r="F5111" s="947">
        <v>44196</v>
      </c>
      <c r="G5111" s="923">
        <v>913.20698610554393</v>
      </c>
      <c r="H5111" s="929">
        <v>8.3333333333333332E-3</v>
      </c>
      <c r="I5111" s="929">
        <v>0.25</v>
      </c>
      <c r="J5111" s="923">
        <v>684.90523957915798</v>
      </c>
      <c r="K5111" s="922">
        <v>1</v>
      </c>
      <c r="L5111" s="923">
        <v>684.90523957915798</v>
      </c>
      <c r="M5111" s="923">
        <f t="shared" si="79"/>
        <v>91.320698610554402</v>
      </c>
    </row>
    <row r="5112" spans="2:13" ht="75">
      <c r="B5112" s="921" t="s">
        <v>984</v>
      </c>
      <c r="C5112" s="921" t="s">
        <v>985</v>
      </c>
      <c r="D5112" s="922" t="s">
        <v>986</v>
      </c>
      <c r="E5112" s="936">
        <v>1</v>
      </c>
      <c r="F5112" s="947">
        <v>44196</v>
      </c>
      <c r="G5112" s="923">
        <v>15981.122256847018</v>
      </c>
      <c r="H5112" s="929">
        <v>8.3333333333333332E-3</v>
      </c>
      <c r="I5112" s="929">
        <v>0.25</v>
      </c>
      <c r="J5112" s="923">
        <v>11985.841692635264</v>
      </c>
      <c r="K5112" s="922">
        <v>1</v>
      </c>
      <c r="L5112" s="923">
        <v>11985.841692635264</v>
      </c>
      <c r="M5112" s="923">
        <f t="shared" si="79"/>
        <v>1598.112225684702</v>
      </c>
    </row>
    <row r="5113" spans="2:13" ht="75">
      <c r="B5113" s="921" t="s">
        <v>987</v>
      </c>
      <c r="C5113" s="921" t="s">
        <v>985</v>
      </c>
      <c r="D5113" s="922" t="s">
        <v>986</v>
      </c>
      <c r="E5113" s="936">
        <v>1</v>
      </c>
      <c r="F5113" s="947">
        <v>44196</v>
      </c>
      <c r="G5113" s="923">
        <v>1485.0961212969503</v>
      </c>
      <c r="H5113" s="929">
        <v>8.3333333333333332E-3</v>
      </c>
      <c r="I5113" s="929">
        <v>0.25</v>
      </c>
      <c r="J5113" s="923">
        <v>1113.8220909727127</v>
      </c>
      <c r="K5113" s="922">
        <v>1</v>
      </c>
      <c r="L5113" s="923">
        <v>1113.8220909727127</v>
      </c>
      <c r="M5113" s="923">
        <f t="shared" si="79"/>
        <v>148.50961212969503</v>
      </c>
    </row>
    <row r="5114" spans="2:13" ht="75">
      <c r="B5114" s="921" t="s">
        <v>987</v>
      </c>
      <c r="C5114" s="921" t="s">
        <v>985</v>
      </c>
      <c r="D5114" s="922" t="s">
        <v>986</v>
      </c>
      <c r="E5114" s="936">
        <v>1</v>
      </c>
      <c r="F5114" s="947">
        <v>44196</v>
      </c>
      <c r="G5114" s="923">
        <v>1485.0961212969503</v>
      </c>
      <c r="H5114" s="929">
        <v>8.3333333333333332E-3</v>
      </c>
      <c r="I5114" s="929">
        <v>0.25</v>
      </c>
      <c r="J5114" s="923">
        <v>1113.8220909727127</v>
      </c>
      <c r="K5114" s="922">
        <v>1</v>
      </c>
      <c r="L5114" s="923">
        <v>1113.8220909727127</v>
      </c>
      <c r="M5114" s="923">
        <f t="shared" si="79"/>
        <v>148.50961212969503</v>
      </c>
    </row>
    <row r="5115" spans="2:13" ht="75">
      <c r="B5115" s="921" t="s">
        <v>990</v>
      </c>
      <c r="C5115" s="921" t="s">
        <v>985</v>
      </c>
      <c r="D5115" s="922" t="s">
        <v>986</v>
      </c>
      <c r="E5115" s="936">
        <v>1</v>
      </c>
      <c r="F5115" s="947">
        <v>44196</v>
      </c>
      <c r="G5115" s="923">
        <v>4180.4727034651842</v>
      </c>
      <c r="H5115" s="929">
        <v>8.3333333333333332E-3</v>
      </c>
      <c r="I5115" s="929">
        <v>0.25</v>
      </c>
      <c r="J5115" s="923">
        <v>3135.3545275988881</v>
      </c>
      <c r="K5115" s="922">
        <v>1</v>
      </c>
      <c r="L5115" s="923">
        <v>3135.3545275988881</v>
      </c>
      <c r="M5115" s="923">
        <f t="shared" si="79"/>
        <v>418.04727034651842</v>
      </c>
    </row>
    <row r="5116" spans="2:13" ht="75">
      <c r="B5116" s="921" t="s">
        <v>990</v>
      </c>
      <c r="C5116" s="921" t="s">
        <v>985</v>
      </c>
      <c r="D5116" s="922" t="s">
        <v>986</v>
      </c>
      <c r="E5116" s="936">
        <v>1</v>
      </c>
      <c r="F5116" s="947">
        <v>44196</v>
      </c>
      <c r="G5116" s="923">
        <v>4180.4727034651842</v>
      </c>
      <c r="H5116" s="929">
        <v>8.3333333333333332E-3</v>
      </c>
      <c r="I5116" s="929">
        <v>0.25</v>
      </c>
      <c r="J5116" s="923">
        <v>3135.3545275988881</v>
      </c>
      <c r="K5116" s="922">
        <v>1</v>
      </c>
      <c r="L5116" s="923">
        <v>3135.3545275988881</v>
      </c>
      <c r="M5116" s="923">
        <f t="shared" si="79"/>
        <v>418.04727034651842</v>
      </c>
    </row>
    <row r="5117" spans="2:13" ht="75">
      <c r="B5117" s="921" t="s">
        <v>988</v>
      </c>
      <c r="C5117" s="921" t="s">
        <v>985</v>
      </c>
      <c r="D5117" s="922" t="s">
        <v>986</v>
      </c>
      <c r="E5117" s="936">
        <v>1</v>
      </c>
      <c r="F5117" s="947">
        <v>44196</v>
      </c>
      <c r="G5117" s="923">
        <v>3358.5248101301177</v>
      </c>
      <c r="H5117" s="929">
        <v>8.3333333333333332E-3</v>
      </c>
      <c r="I5117" s="929">
        <v>0.25</v>
      </c>
      <c r="J5117" s="923">
        <v>2518.893607597588</v>
      </c>
      <c r="K5117" s="922">
        <v>1</v>
      </c>
      <c r="L5117" s="923">
        <v>2518.893607597588</v>
      </c>
      <c r="M5117" s="923">
        <f t="shared" si="79"/>
        <v>335.85248101301181</v>
      </c>
    </row>
    <row r="5118" spans="2:13" ht="75">
      <c r="B5118" s="921" t="s">
        <v>988</v>
      </c>
      <c r="C5118" s="921" t="s">
        <v>985</v>
      </c>
      <c r="D5118" s="922" t="s">
        <v>986</v>
      </c>
      <c r="E5118" s="936">
        <v>1</v>
      </c>
      <c r="F5118" s="947">
        <v>44196</v>
      </c>
      <c r="G5118" s="923">
        <v>239.8946292950084</v>
      </c>
      <c r="H5118" s="929">
        <v>8.3333333333333332E-3</v>
      </c>
      <c r="I5118" s="929">
        <v>0.25</v>
      </c>
      <c r="J5118" s="923">
        <v>179.92097197125631</v>
      </c>
      <c r="K5118" s="922">
        <v>1</v>
      </c>
      <c r="L5118" s="923">
        <v>179.92097197125631</v>
      </c>
      <c r="M5118" s="923">
        <f t="shared" si="79"/>
        <v>23.989462929500842</v>
      </c>
    </row>
    <row r="5119" spans="2:13" ht="75">
      <c r="B5119" s="921" t="s">
        <v>988</v>
      </c>
      <c r="C5119" s="921" t="s">
        <v>985</v>
      </c>
      <c r="D5119" s="922" t="s">
        <v>986</v>
      </c>
      <c r="E5119" s="936">
        <v>1</v>
      </c>
      <c r="F5119" s="947">
        <v>44196</v>
      </c>
      <c r="G5119" s="923">
        <v>319.85950572667787</v>
      </c>
      <c r="H5119" s="929">
        <v>8.3333333333333332E-3</v>
      </c>
      <c r="I5119" s="929">
        <v>0.25</v>
      </c>
      <c r="J5119" s="923">
        <v>239.8946292950084</v>
      </c>
      <c r="K5119" s="922">
        <v>1</v>
      </c>
      <c r="L5119" s="923">
        <v>239.8946292950084</v>
      </c>
      <c r="M5119" s="923">
        <f t="shared" si="79"/>
        <v>31.98595057266779</v>
      </c>
    </row>
    <row r="5120" spans="2:13" ht="75">
      <c r="B5120" s="921" t="s">
        <v>988</v>
      </c>
      <c r="C5120" s="921" t="s">
        <v>985</v>
      </c>
      <c r="D5120" s="922" t="s">
        <v>986</v>
      </c>
      <c r="E5120" s="936">
        <v>1</v>
      </c>
      <c r="F5120" s="947">
        <v>44196</v>
      </c>
      <c r="G5120" s="923">
        <v>79.964876431669467</v>
      </c>
      <c r="H5120" s="929">
        <v>8.3333333333333332E-3</v>
      </c>
      <c r="I5120" s="929">
        <v>0.25</v>
      </c>
      <c r="J5120" s="923">
        <v>59.9736573237521</v>
      </c>
      <c r="K5120" s="922">
        <v>1</v>
      </c>
      <c r="L5120" s="923">
        <v>59.9736573237521</v>
      </c>
      <c r="M5120" s="923">
        <f t="shared" si="79"/>
        <v>7.9964876431669474</v>
      </c>
    </row>
    <row r="5121" spans="2:13" ht="75">
      <c r="B5121" s="921" t="s">
        <v>988</v>
      </c>
      <c r="C5121" s="921" t="s">
        <v>985</v>
      </c>
      <c r="D5121" s="922" t="s">
        <v>986</v>
      </c>
      <c r="E5121" s="936">
        <v>1</v>
      </c>
      <c r="F5121" s="947">
        <v>44196</v>
      </c>
      <c r="G5121" s="923">
        <v>79.964876431669467</v>
      </c>
      <c r="H5121" s="929">
        <v>8.3333333333333332E-3</v>
      </c>
      <c r="I5121" s="929">
        <v>0.25</v>
      </c>
      <c r="J5121" s="923">
        <v>59.9736573237521</v>
      </c>
      <c r="K5121" s="922">
        <v>1</v>
      </c>
      <c r="L5121" s="923">
        <v>59.9736573237521</v>
      </c>
      <c r="M5121" s="923">
        <f t="shared" si="79"/>
        <v>7.9964876431669474</v>
      </c>
    </row>
    <row r="5122" spans="2:13" ht="75">
      <c r="B5122" s="921" t="s">
        <v>988</v>
      </c>
      <c r="C5122" s="921" t="s">
        <v>985</v>
      </c>
      <c r="D5122" s="922" t="s">
        <v>986</v>
      </c>
      <c r="E5122" s="936">
        <v>1</v>
      </c>
      <c r="F5122" s="947">
        <v>44196</v>
      </c>
      <c r="G5122" s="923">
        <v>319.85950572667787</v>
      </c>
      <c r="H5122" s="929">
        <v>8.3333333333333332E-3</v>
      </c>
      <c r="I5122" s="929">
        <v>0.25</v>
      </c>
      <c r="J5122" s="923">
        <v>239.8946292950084</v>
      </c>
      <c r="K5122" s="922">
        <v>1</v>
      </c>
      <c r="L5122" s="923">
        <v>239.8946292950084</v>
      </c>
      <c r="M5122" s="923">
        <f t="shared" si="79"/>
        <v>31.98595057266779</v>
      </c>
    </row>
    <row r="5123" spans="2:13" ht="75">
      <c r="B5123" s="921" t="s">
        <v>988</v>
      </c>
      <c r="C5123" s="921" t="s">
        <v>985</v>
      </c>
      <c r="D5123" s="922" t="s">
        <v>986</v>
      </c>
      <c r="E5123" s="936">
        <v>1</v>
      </c>
      <c r="F5123" s="947">
        <v>44196</v>
      </c>
      <c r="G5123" s="923">
        <v>479.7892585900168</v>
      </c>
      <c r="H5123" s="929">
        <v>8.3333333333333332E-3</v>
      </c>
      <c r="I5123" s="929">
        <v>0.25</v>
      </c>
      <c r="J5123" s="923">
        <v>359.84194394251261</v>
      </c>
      <c r="K5123" s="922">
        <v>1</v>
      </c>
      <c r="L5123" s="923">
        <v>359.84194394251261</v>
      </c>
      <c r="M5123" s="923">
        <f t="shared" si="79"/>
        <v>47.978925859001684</v>
      </c>
    </row>
    <row r="5124" spans="2:13" ht="75">
      <c r="B5124" s="921" t="s">
        <v>988</v>
      </c>
      <c r="C5124" s="921" t="s">
        <v>985</v>
      </c>
      <c r="D5124" s="922" t="s">
        <v>986</v>
      </c>
      <c r="E5124" s="936">
        <v>1</v>
      </c>
      <c r="F5124" s="947">
        <v>44196</v>
      </c>
      <c r="G5124" s="923">
        <v>399.82438215834736</v>
      </c>
      <c r="H5124" s="929">
        <v>8.3333333333333332E-3</v>
      </c>
      <c r="I5124" s="929">
        <v>0.25</v>
      </c>
      <c r="J5124" s="923">
        <v>299.86828661876052</v>
      </c>
      <c r="K5124" s="922">
        <v>1</v>
      </c>
      <c r="L5124" s="923">
        <v>299.86828661876052</v>
      </c>
      <c r="M5124" s="923">
        <f t="shared" si="79"/>
        <v>39.98243821583474</v>
      </c>
    </row>
    <row r="5125" spans="2:13" ht="75">
      <c r="B5125" s="921" t="s">
        <v>988</v>
      </c>
      <c r="C5125" s="921" t="s">
        <v>985</v>
      </c>
      <c r="D5125" s="922" t="s">
        <v>986</v>
      </c>
      <c r="E5125" s="936">
        <v>1</v>
      </c>
      <c r="F5125" s="947">
        <v>44196</v>
      </c>
      <c r="G5125" s="923">
        <v>79.964876431669467</v>
      </c>
      <c r="H5125" s="929">
        <v>8.3333333333333332E-3</v>
      </c>
      <c r="I5125" s="929">
        <v>0.25</v>
      </c>
      <c r="J5125" s="923">
        <v>59.9736573237521</v>
      </c>
      <c r="K5125" s="922">
        <v>1</v>
      </c>
      <c r="L5125" s="923">
        <v>59.9736573237521</v>
      </c>
      <c r="M5125" s="923">
        <f t="shared" si="79"/>
        <v>7.9964876431669474</v>
      </c>
    </row>
    <row r="5126" spans="2:13" ht="75">
      <c r="B5126" s="921" t="s">
        <v>988</v>
      </c>
      <c r="C5126" s="921" t="s">
        <v>985</v>
      </c>
      <c r="D5126" s="922" t="s">
        <v>986</v>
      </c>
      <c r="E5126" s="936">
        <v>1</v>
      </c>
      <c r="F5126" s="947">
        <v>44196</v>
      </c>
      <c r="G5126" s="923">
        <v>159.92975286333893</v>
      </c>
      <c r="H5126" s="929">
        <v>8.3333333333333332E-3</v>
      </c>
      <c r="I5126" s="929">
        <v>0.25</v>
      </c>
      <c r="J5126" s="923">
        <v>119.9473146475042</v>
      </c>
      <c r="K5126" s="922">
        <v>1</v>
      </c>
      <c r="L5126" s="923">
        <v>119.9473146475042</v>
      </c>
      <c r="M5126" s="923">
        <f t="shared" si="79"/>
        <v>15.992975286333895</v>
      </c>
    </row>
    <row r="5127" spans="2:13" ht="75">
      <c r="B5127" s="921" t="s">
        <v>984</v>
      </c>
      <c r="C5127" s="921" t="s">
        <v>985</v>
      </c>
      <c r="D5127" s="922" t="s">
        <v>986</v>
      </c>
      <c r="E5127" s="936">
        <v>1</v>
      </c>
      <c r="F5127" s="947">
        <v>43647</v>
      </c>
      <c r="G5127" s="923">
        <v>456.60349305277197</v>
      </c>
      <c r="H5127" s="929">
        <v>8.3333333333333332E-3</v>
      </c>
      <c r="I5127" s="929">
        <v>0.4</v>
      </c>
      <c r="J5127" s="923">
        <v>273.96209583166319</v>
      </c>
      <c r="K5127" s="922">
        <v>1</v>
      </c>
      <c r="L5127" s="923">
        <v>273.96209583166319</v>
      </c>
      <c r="M5127" s="923">
        <f t="shared" si="79"/>
        <v>45.660349305277201</v>
      </c>
    </row>
    <row r="5128" spans="2:13" ht="75">
      <c r="B5128" s="921" t="s">
        <v>988</v>
      </c>
      <c r="C5128" s="921" t="s">
        <v>985</v>
      </c>
      <c r="D5128" s="922" t="s">
        <v>986</v>
      </c>
      <c r="E5128" s="936">
        <v>1</v>
      </c>
      <c r="F5128" s="947">
        <v>43647</v>
      </c>
      <c r="G5128" s="923">
        <v>479.7892585900168</v>
      </c>
      <c r="H5128" s="929">
        <v>8.3333333333333332E-3</v>
      </c>
      <c r="I5128" s="929">
        <v>0.4</v>
      </c>
      <c r="J5128" s="923">
        <v>287.87355515401009</v>
      </c>
      <c r="K5128" s="922">
        <v>1</v>
      </c>
      <c r="L5128" s="923">
        <v>287.87355515401009</v>
      </c>
      <c r="M5128" s="923">
        <f t="shared" si="79"/>
        <v>47.978925859001684</v>
      </c>
    </row>
    <row r="5129" spans="2:13" ht="75">
      <c r="B5129" s="921" t="s">
        <v>988</v>
      </c>
      <c r="C5129" s="921" t="s">
        <v>985</v>
      </c>
      <c r="D5129" s="922" t="s">
        <v>986</v>
      </c>
      <c r="E5129" s="936">
        <v>1</v>
      </c>
      <c r="F5129" s="947">
        <v>43647</v>
      </c>
      <c r="G5129" s="923">
        <v>159.92975286333893</v>
      </c>
      <c r="H5129" s="929">
        <v>8.3333333333333332E-3</v>
      </c>
      <c r="I5129" s="929">
        <v>0.4</v>
      </c>
      <c r="J5129" s="923">
        <v>95.957851718003354</v>
      </c>
      <c r="K5129" s="922">
        <v>1</v>
      </c>
      <c r="L5129" s="923">
        <v>95.957851718003354</v>
      </c>
      <c r="M5129" s="923">
        <f t="shared" si="79"/>
        <v>15.992975286333895</v>
      </c>
    </row>
    <row r="5130" spans="2:13" ht="75">
      <c r="B5130" s="921" t="s">
        <v>988</v>
      </c>
      <c r="C5130" s="921" t="s">
        <v>985</v>
      </c>
      <c r="D5130" s="922" t="s">
        <v>986</v>
      </c>
      <c r="E5130" s="936">
        <v>1</v>
      </c>
      <c r="F5130" s="947">
        <v>43800</v>
      </c>
      <c r="G5130" s="923">
        <v>1919.1570343600672</v>
      </c>
      <c r="H5130" s="929">
        <v>8.3333333333333332E-3</v>
      </c>
      <c r="I5130" s="929">
        <v>0.35833333333333334</v>
      </c>
      <c r="J5130" s="923">
        <v>1231.4590970477097</v>
      </c>
      <c r="K5130" s="922">
        <v>1</v>
      </c>
      <c r="L5130" s="923">
        <v>1231.4590970477097</v>
      </c>
      <c r="M5130" s="923">
        <f t="shared" si="79"/>
        <v>191.91570343600674</v>
      </c>
    </row>
    <row r="5131" spans="2:13" ht="75">
      <c r="B5131" s="921" t="s">
        <v>988</v>
      </c>
      <c r="C5131" s="921" t="s">
        <v>985</v>
      </c>
      <c r="D5131" s="922" t="s">
        <v>986</v>
      </c>
      <c r="E5131" s="936">
        <v>1</v>
      </c>
      <c r="F5131" s="947">
        <v>43800</v>
      </c>
      <c r="G5131" s="923">
        <v>79.964876431669467</v>
      </c>
      <c r="H5131" s="929">
        <v>8.3333333333333332E-3</v>
      </c>
      <c r="I5131" s="929">
        <v>0.35833333333333334</v>
      </c>
      <c r="J5131" s="923">
        <v>51.310795710321244</v>
      </c>
      <c r="K5131" s="922">
        <v>1</v>
      </c>
      <c r="L5131" s="923">
        <v>51.310795710321244</v>
      </c>
      <c r="M5131" s="923">
        <f t="shared" ref="M5131:M5194" si="80">IF(L5131=0,"",IF(I5131=100%,0,(H5131*12)*(G5131*E5131*K5131)))</f>
        <v>7.9964876431669474</v>
      </c>
    </row>
    <row r="5132" spans="2:13" ht="75">
      <c r="B5132" s="921" t="s">
        <v>988</v>
      </c>
      <c r="C5132" s="921" t="s">
        <v>985</v>
      </c>
      <c r="D5132" s="922" t="s">
        <v>986</v>
      </c>
      <c r="E5132" s="936">
        <v>1</v>
      </c>
      <c r="F5132" s="947">
        <v>43800</v>
      </c>
      <c r="G5132" s="923">
        <v>799.64876431669472</v>
      </c>
      <c r="H5132" s="929">
        <v>8.3333333333333332E-3</v>
      </c>
      <c r="I5132" s="929">
        <v>0.35833333333333334</v>
      </c>
      <c r="J5132" s="923">
        <v>513.10795710321247</v>
      </c>
      <c r="K5132" s="922">
        <v>1</v>
      </c>
      <c r="L5132" s="923">
        <v>513.10795710321247</v>
      </c>
      <c r="M5132" s="923">
        <f t="shared" si="80"/>
        <v>79.964876431669481</v>
      </c>
    </row>
    <row r="5133" spans="2:13" ht="75">
      <c r="B5133" s="921" t="s">
        <v>988</v>
      </c>
      <c r="C5133" s="921" t="s">
        <v>985</v>
      </c>
      <c r="D5133" s="922" t="s">
        <v>986</v>
      </c>
      <c r="E5133" s="936">
        <v>1</v>
      </c>
      <c r="F5133" s="947">
        <v>43800</v>
      </c>
      <c r="G5133" s="923">
        <v>159.92975286333893</v>
      </c>
      <c r="H5133" s="929">
        <v>8.3333333333333332E-3</v>
      </c>
      <c r="I5133" s="929">
        <v>0.35833333333333334</v>
      </c>
      <c r="J5133" s="923">
        <v>102.62159142064249</v>
      </c>
      <c r="K5133" s="922">
        <v>1</v>
      </c>
      <c r="L5133" s="923">
        <v>102.62159142064249</v>
      </c>
      <c r="M5133" s="923">
        <f t="shared" si="80"/>
        <v>15.992975286333895</v>
      </c>
    </row>
    <row r="5134" spans="2:13" ht="75">
      <c r="B5134" s="921" t="s">
        <v>988</v>
      </c>
      <c r="C5134" s="921" t="s">
        <v>985</v>
      </c>
      <c r="D5134" s="922" t="s">
        <v>986</v>
      </c>
      <c r="E5134" s="936">
        <v>1</v>
      </c>
      <c r="F5134" s="947">
        <v>43829</v>
      </c>
      <c r="G5134" s="923">
        <v>159.92975286333893</v>
      </c>
      <c r="H5134" s="929">
        <v>8.3333333333333332E-3</v>
      </c>
      <c r="I5134" s="929">
        <v>0.35833333333333334</v>
      </c>
      <c r="J5134" s="923">
        <v>102.62159142064249</v>
      </c>
      <c r="K5134" s="922">
        <v>1</v>
      </c>
      <c r="L5134" s="923">
        <v>102.62159142064249</v>
      </c>
      <c r="M5134" s="923">
        <f t="shared" si="80"/>
        <v>15.992975286333895</v>
      </c>
    </row>
    <row r="5135" spans="2:13" ht="75">
      <c r="B5135" s="921" t="s">
        <v>988</v>
      </c>
      <c r="C5135" s="921" t="s">
        <v>985</v>
      </c>
      <c r="D5135" s="922" t="s">
        <v>986</v>
      </c>
      <c r="E5135" s="936">
        <v>1</v>
      </c>
      <c r="F5135" s="947">
        <v>43829</v>
      </c>
      <c r="G5135" s="923">
        <v>1279.4380229067115</v>
      </c>
      <c r="H5135" s="929">
        <v>8.3333333333333332E-3</v>
      </c>
      <c r="I5135" s="929">
        <v>0.35833333333333334</v>
      </c>
      <c r="J5135" s="923">
        <v>820.97273136513991</v>
      </c>
      <c r="K5135" s="922">
        <v>1</v>
      </c>
      <c r="L5135" s="923">
        <v>820.97273136513991</v>
      </c>
      <c r="M5135" s="923">
        <f t="shared" si="80"/>
        <v>127.94380229067116</v>
      </c>
    </row>
    <row r="5136" spans="2:13" ht="75">
      <c r="B5136" s="921" t="s">
        <v>988</v>
      </c>
      <c r="C5136" s="921" t="s">
        <v>985</v>
      </c>
      <c r="D5136" s="922" t="s">
        <v>986</v>
      </c>
      <c r="E5136" s="936">
        <v>1</v>
      </c>
      <c r="F5136" s="947">
        <v>44196</v>
      </c>
      <c r="G5136" s="923">
        <v>3118.6301808351091</v>
      </c>
      <c r="H5136" s="929">
        <v>8.3333333333333332E-3</v>
      </c>
      <c r="I5136" s="929">
        <v>0.25</v>
      </c>
      <c r="J5136" s="923">
        <v>2338.9726356263318</v>
      </c>
      <c r="K5136" s="922">
        <v>1</v>
      </c>
      <c r="L5136" s="923">
        <v>2338.9726356263318</v>
      </c>
      <c r="M5136" s="923">
        <f t="shared" si="80"/>
        <v>311.86301808351095</v>
      </c>
    </row>
    <row r="5137" spans="2:13" ht="75">
      <c r="B5137" s="921" t="s">
        <v>988</v>
      </c>
      <c r="C5137" s="921" t="s">
        <v>985</v>
      </c>
      <c r="D5137" s="922" t="s">
        <v>986</v>
      </c>
      <c r="E5137" s="936">
        <v>1</v>
      </c>
      <c r="F5137" s="947">
        <v>44196</v>
      </c>
      <c r="G5137" s="923">
        <v>1519.3326522017198</v>
      </c>
      <c r="H5137" s="929">
        <v>8.3333333333333332E-3</v>
      </c>
      <c r="I5137" s="929">
        <v>0.25</v>
      </c>
      <c r="J5137" s="923">
        <v>1139.4994891512899</v>
      </c>
      <c r="K5137" s="922">
        <v>1</v>
      </c>
      <c r="L5137" s="923">
        <v>1139.4994891512899</v>
      </c>
      <c r="M5137" s="923">
        <f t="shared" si="80"/>
        <v>151.93326522017199</v>
      </c>
    </row>
    <row r="5138" spans="2:13" ht="75">
      <c r="B5138" s="921" t="s">
        <v>988</v>
      </c>
      <c r="C5138" s="921" t="s">
        <v>985</v>
      </c>
      <c r="D5138" s="922" t="s">
        <v>986</v>
      </c>
      <c r="E5138" s="936">
        <v>1</v>
      </c>
      <c r="F5138" s="947">
        <v>43984</v>
      </c>
      <c r="G5138" s="923">
        <v>1279.4380229067115</v>
      </c>
      <c r="H5138" s="929">
        <v>8.3333333333333332E-3</v>
      </c>
      <c r="I5138" s="929">
        <v>0.30833333333333335</v>
      </c>
      <c r="J5138" s="923">
        <v>884.94463251047546</v>
      </c>
      <c r="K5138" s="922">
        <v>1</v>
      </c>
      <c r="L5138" s="923">
        <v>884.94463251047546</v>
      </c>
      <c r="M5138" s="923">
        <f t="shared" si="80"/>
        <v>127.94380229067116</v>
      </c>
    </row>
    <row r="5139" spans="2:13" ht="75">
      <c r="B5139" s="921" t="s">
        <v>984</v>
      </c>
      <c r="C5139" s="921" t="s">
        <v>985</v>
      </c>
      <c r="D5139" s="922" t="s">
        <v>986</v>
      </c>
      <c r="E5139" s="936">
        <v>1</v>
      </c>
      <c r="F5139" s="947">
        <v>43984</v>
      </c>
      <c r="G5139" s="923">
        <v>456.60349305277197</v>
      </c>
      <c r="H5139" s="929">
        <v>8.3333333333333332E-3</v>
      </c>
      <c r="I5139" s="929">
        <v>0.30833333333333335</v>
      </c>
      <c r="J5139" s="923">
        <v>315.81741602816726</v>
      </c>
      <c r="K5139" s="922">
        <v>1</v>
      </c>
      <c r="L5139" s="923">
        <v>315.81741602816726</v>
      </c>
      <c r="M5139" s="923">
        <f t="shared" si="80"/>
        <v>45.660349305277201</v>
      </c>
    </row>
    <row r="5140" spans="2:13" ht="75">
      <c r="B5140" s="921" t="s">
        <v>984</v>
      </c>
      <c r="C5140" s="921" t="s">
        <v>985</v>
      </c>
      <c r="D5140" s="922" t="s">
        <v>986</v>
      </c>
      <c r="E5140" s="936">
        <v>1</v>
      </c>
      <c r="F5140" s="947">
        <v>43984</v>
      </c>
      <c r="G5140" s="923">
        <v>456.60349305277197</v>
      </c>
      <c r="H5140" s="929">
        <v>8.3333333333333332E-3</v>
      </c>
      <c r="I5140" s="929">
        <v>0.30833333333333335</v>
      </c>
      <c r="J5140" s="923">
        <v>315.81741602816726</v>
      </c>
      <c r="K5140" s="922">
        <v>1</v>
      </c>
      <c r="L5140" s="923">
        <v>315.81741602816726</v>
      </c>
      <c r="M5140" s="923">
        <f t="shared" si="80"/>
        <v>45.660349305277201</v>
      </c>
    </row>
    <row r="5141" spans="2:13" ht="75">
      <c r="B5141" s="921" t="s">
        <v>988</v>
      </c>
      <c r="C5141" s="921" t="s">
        <v>985</v>
      </c>
      <c r="D5141" s="922" t="s">
        <v>986</v>
      </c>
      <c r="E5141" s="936">
        <v>1</v>
      </c>
      <c r="F5141" s="947">
        <v>43984</v>
      </c>
      <c r="G5141" s="923">
        <v>159.92975286333893</v>
      </c>
      <c r="H5141" s="929">
        <v>8.3333333333333332E-3</v>
      </c>
      <c r="I5141" s="929">
        <v>0.30833333333333335</v>
      </c>
      <c r="J5141" s="923">
        <v>110.61807906380943</v>
      </c>
      <c r="K5141" s="922">
        <v>1</v>
      </c>
      <c r="L5141" s="923">
        <v>110.61807906380943</v>
      </c>
      <c r="M5141" s="923">
        <f t="shared" si="80"/>
        <v>15.992975286333895</v>
      </c>
    </row>
    <row r="5142" spans="2:13" ht="75">
      <c r="B5142" s="921" t="s">
        <v>988</v>
      </c>
      <c r="C5142" s="921" t="s">
        <v>985</v>
      </c>
      <c r="D5142" s="922" t="s">
        <v>986</v>
      </c>
      <c r="E5142" s="936">
        <v>1</v>
      </c>
      <c r="F5142" s="947">
        <v>43984</v>
      </c>
      <c r="G5142" s="923">
        <v>319.85950572667787</v>
      </c>
      <c r="H5142" s="929">
        <v>8.3333333333333332E-3</v>
      </c>
      <c r="I5142" s="929">
        <v>0.30833333333333335</v>
      </c>
      <c r="J5142" s="923">
        <v>221.23615812761886</v>
      </c>
      <c r="K5142" s="922">
        <v>1</v>
      </c>
      <c r="L5142" s="923">
        <v>221.23615812761886</v>
      </c>
      <c r="M5142" s="923">
        <f t="shared" si="80"/>
        <v>31.98595057266779</v>
      </c>
    </row>
    <row r="5143" spans="2:13" ht="75">
      <c r="B5143" s="921" t="s">
        <v>988</v>
      </c>
      <c r="C5143" s="921" t="s">
        <v>985</v>
      </c>
      <c r="D5143" s="922" t="s">
        <v>986</v>
      </c>
      <c r="E5143" s="936">
        <v>1</v>
      </c>
      <c r="F5143" s="947">
        <v>43984</v>
      </c>
      <c r="G5143" s="923">
        <v>239.8946292950084</v>
      </c>
      <c r="H5143" s="929">
        <v>8.3333333333333332E-3</v>
      </c>
      <c r="I5143" s="929">
        <v>0.30833333333333335</v>
      </c>
      <c r="J5143" s="923">
        <v>165.92711859571415</v>
      </c>
      <c r="K5143" s="922">
        <v>1</v>
      </c>
      <c r="L5143" s="923">
        <v>165.92711859571415</v>
      </c>
      <c r="M5143" s="923">
        <f t="shared" si="80"/>
        <v>23.989462929500842</v>
      </c>
    </row>
    <row r="5144" spans="2:13" ht="75">
      <c r="B5144" s="921" t="s">
        <v>988</v>
      </c>
      <c r="C5144" s="921" t="s">
        <v>985</v>
      </c>
      <c r="D5144" s="922" t="s">
        <v>986</v>
      </c>
      <c r="E5144" s="936">
        <v>1</v>
      </c>
      <c r="F5144" s="947">
        <v>43984</v>
      </c>
      <c r="G5144" s="923">
        <v>399.82438215834736</v>
      </c>
      <c r="H5144" s="929">
        <v>8.3333333333333332E-3</v>
      </c>
      <c r="I5144" s="929">
        <v>0.30833333333333335</v>
      </c>
      <c r="J5144" s="923">
        <v>276.54519765952358</v>
      </c>
      <c r="K5144" s="922">
        <v>1</v>
      </c>
      <c r="L5144" s="923">
        <v>276.54519765952358</v>
      </c>
      <c r="M5144" s="923">
        <f t="shared" si="80"/>
        <v>39.98243821583474</v>
      </c>
    </row>
    <row r="5145" spans="2:13" ht="75">
      <c r="B5145" s="921" t="s">
        <v>988</v>
      </c>
      <c r="C5145" s="921" t="s">
        <v>985</v>
      </c>
      <c r="D5145" s="922" t="s">
        <v>986</v>
      </c>
      <c r="E5145" s="936">
        <v>1</v>
      </c>
      <c r="F5145" s="947">
        <v>43800</v>
      </c>
      <c r="G5145" s="923">
        <v>159.92975286333893</v>
      </c>
      <c r="H5145" s="929">
        <v>8.3333333333333332E-3</v>
      </c>
      <c r="I5145" s="929">
        <v>0.35833333333333334</v>
      </c>
      <c r="J5145" s="923">
        <v>102.62159142064249</v>
      </c>
      <c r="K5145" s="922">
        <v>1</v>
      </c>
      <c r="L5145" s="923">
        <v>102.62159142064249</v>
      </c>
      <c r="M5145" s="923">
        <f t="shared" si="80"/>
        <v>15.992975286333895</v>
      </c>
    </row>
    <row r="5146" spans="2:13" ht="75">
      <c r="B5146" s="921" t="s">
        <v>988</v>
      </c>
      <c r="C5146" s="921" t="s">
        <v>985</v>
      </c>
      <c r="D5146" s="922" t="s">
        <v>986</v>
      </c>
      <c r="E5146" s="936">
        <v>1</v>
      </c>
      <c r="F5146" s="947">
        <v>43800</v>
      </c>
      <c r="G5146" s="923">
        <v>79.964876431669467</v>
      </c>
      <c r="H5146" s="929">
        <v>8.3333333333333332E-3</v>
      </c>
      <c r="I5146" s="929">
        <v>0.35833333333333334</v>
      </c>
      <c r="J5146" s="923">
        <v>51.310795710321244</v>
      </c>
      <c r="K5146" s="922">
        <v>1</v>
      </c>
      <c r="L5146" s="923">
        <v>51.310795710321244</v>
      </c>
      <c r="M5146" s="923">
        <f t="shared" si="80"/>
        <v>7.9964876431669474</v>
      </c>
    </row>
    <row r="5147" spans="2:13" ht="75">
      <c r="B5147" s="921" t="s">
        <v>988</v>
      </c>
      <c r="C5147" s="921" t="s">
        <v>985</v>
      </c>
      <c r="D5147" s="922" t="s">
        <v>986</v>
      </c>
      <c r="E5147" s="936">
        <v>1</v>
      </c>
      <c r="F5147" s="947">
        <v>43647</v>
      </c>
      <c r="G5147" s="923">
        <v>79.964876431669467</v>
      </c>
      <c r="H5147" s="929">
        <v>8.3333333333333332E-3</v>
      </c>
      <c r="I5147" s="929">
        <v>0.4</v>
      </c>
      <c r="J5147" s="923">
        <v>47.978925859001677</v>
      </c>
      <c r="K5147" s="922">
        <v>1</v>
      </c>
      <c r="L5147" s="923">
        <v>47.978925859001677</v>
      </c>
      <c r="M5147" s="923">
        <f t="shared" si="80"/>
        <v>7.9964876431669474</v>
      </c>
    </row>
    <row r="5148" spans="2:13" ht="75">
      <c r="B5148" s="921" t="s">
        <v>988</v>
      </c>
      <c r="C5148" s="921" t="s">
        <v>985</v>
      </c>
      <c r="D5148" s="922" t="s">
        <v>986</v>
      </c>
      <c r="E5148" s="936">
        <v>1</v>
      </c>
      <c r="F5148" s="947">
        <v>43647</v>
      </c>
      <c r="G5148" s="923">
        <v>79.964876431669467</v>
      </c>
      <c r="H5148" s="929">
        <v>8.3333333333333332E-3</v>
      </c>
      <c r="I5148" s="929">
        <v>0.4</v>
      </c>
      <c r="J5148" s="923">
        <v>47.978925859001677</v>
      </c>
      <c r="K5148" s="922">
        <v>1</v>
      </c>
      <c r="L5148" s="923">
        <v>47.978925859001677</v>
      </c>
      <c r="M5148" s="923">
        <f t="shared" si="80"/>
        <v>7.9964876431669474</v>
      </c>
    </row>
    <row r="5149" spans="2:13" ht="75">
      <c r="B5149" s="921" t="s">
        <v>988</v>
      </c>
      <c r="C5149" s="921" t="s">
        <v>985</v>
      </c>
      <c r="D5149" s="922" t="s">
        <v>986</v>
      </c>
      <c r="E5149" s="936">
        <v>1</v>
      </c>
      <c r="F5149" s="947">
        <v>43829</v>
      </c>
      <c r="G5149" s="923">
        <v>239.8946292950084</v>
      </c>
      <c r="H5149" s="929">
        <v>8.3333333333333332E-3</v>
      </c>
      <c r="I5149" s="929">
        <v>0.35833333333333334</v>
      </c>
      <c r="J5149" s="923">
        <v>153.93238713096372</v>
      </c>
      <c r="K5149" s="922">
        <v>1</v>
      </c>
      <c r="L5149" s="923">
        <v>153.93238713096372</v>
      </c>
      <c r="M5149" s="923">
        <f t="shared" si="80"/>
        <v>23.989462929500842</v>
      </c>
    </row>
    <row r="5150" spans="2:13" ht="75">
      <c r="B5150" s="921" t="s">
        <v>988</v>
      </c>
      <c r="C5150" s="921" t="s">
        <v>985</v>
      </c>
      <c r="D5150" s="922" t="s">
        <v>986</v>
      </c>
      <c r="E5150" s="936">
        <v>1</v>
      </c>
      <c r="F5150" s="947">
        <v>43829</v>
      </c>
      <c r="G5150" s="923">
        <v>239.8946292950084</v>
      </c>
      <c r="H5150" s="929">
        <v>8.3333333333333332E-3</v>
      </c>
      <c r="I5150" s="929">
        <v>0.35833333333333334</v>
      </c>
      <c r="J5150" s="923">
        <v>153.93238713096372</v>
      </c>
      <c r="K5150" s="922">
        <v>1</v>
      </c>
      <c r="L5150" s="923">
        <v>153.93238713096372</v>
      </c>
      <c r="M5150" s="923">
        <f t="shared" si="80"/>
        <v>23.989462929500842</v>
      </c>
    </row>
    <row r="5151" spans="2:13" ht="75">
      <c r="B5151" s="921" t="s">
        <v>989</v>
      </c>
      <c r="C5151" s="921" t="s">
        <v>985</v>
      </c>
      <c r="D5151" s="922" t="s">
        <v>986</v>
      </c>
      <c r="E5151" s="936">
        <v>1</v>
      </c>
      <c r="F5151" s="947">
        <v>45078</v>
      </c>
      <c r="G5151" s="923">
        <v>5118.2060202982484</v>
      </c>
      <c r="H5151" s="929">
        <v>8.3333333333333332E-3</v>
      </c>
      <c r="I5151" s="929">
        <v>8.3333333333333332E-3</v>
      </c>
      <c r="J5151" s="923">
        <v>5075.5543034624297</v>
      </c>
      <c r="K5151" s="922">
        <v>1</v>
      </c>
      <c r="L5151" s="923">
        <v>5075.5543034624297</v>
      </c>
      <c r="M5151" s="923">
        <f t="shared" si="80"/>
        <v>511.82060202982484</v>
      </c>
    </row>
    <row r="5152" spans="2:13" ht="75">
      <c r="B5152" s="921" t="s">
        <v>988</v>
      </c>
      <c r="C5152" s="921" t="s">
        <v>985</v>
      </c>
      <c r="D5152" s="922" t="s">
        <v>986</v>
      </c>
      <c r="E5152" s="936">
        <v>1</v>
      </c>
      <c r="F5152" s="947">
        <v>45078</v>
      </c>
      <c r="G5152" s="923">
        <v>159.92975286333893</v>
      </c>
      <c r="H5152" s="929">
        <v>8.3333333333333332E-3</v>
      </c>
      <c r="I5152" s="929">
        <v>8.3333333333333332E-3</v>
      </c>
      <c r="J5152" s="923">
        <v>158.5970049228111</v>
      </c>
      <c r="K5152" s="922">
        <v>1</v>
      </c>
      <c r="L5152" s="923">
        <v>158.5970049228111</v>
      </c>
      <c r="M5152" s="923">
        <f t="shared" si="80"/>
        <v>15.992975286333895</v>
      </c>
    </row>
    <row r="5153" spans="2:13" ht="75">
      <c r="B5153" s="921" t="s">
        <v>988</v>
      </c>
      <c r="C5153" s="921" t="s">
        <v>985</v>
      </c>
      <c r="D5153" s="922" t="s">
        <v>986</v>
      </c>
      <c r="E5153" s="936">
        <v>1</v>
      </c>
      <c r="F5153" s="947">
        <v>44196</v>
      </c>
      <c r="G5153" s="923">
        <v>879.61364074836411</v>
      </c>
      <c r="H5153" s="929">
        <v>8.3333333333333332E-3</v>
      </c>
      <c r="I5153" s="929">
        <v>0.25</v>
      </c>
      <c r="J5153" s="923">
        <v>659.71023056127308</v>
      </c>
      <c r="K5153" s="922">
        <v>1</v>
      </c>
      <c r="L5153" s="923">
        <v>659.71023056127308</v>
      </c>
      <c r="M5153" s="923">
        <f t="shared" si="80"/>
        <v>87.961364074836411</v>
      </c>
    </row>
    <row r="5154" spans="2:13" ht="75">
      <c r="B5154" s="921" t="s">
        <v>988</v>
      </c>
      <c r="C5154" s="921" t="s">
        <v>985</v>
      </c>
      <c r="D5154" s="922" t="s">
        <v>986</v>
      </c>
      <c r="E5154" s="936">
        <v>1</v>
      </c>
      <c r="F5154" s="947">
        <v>44196</v>
      </c>
      <c r="G5154" s="923">
        <v>399.82438215834736</v>
      </c>
      <c r="H5154" s="929">
        <v>8.3333333333333332E-3</v>
      </c>
      <c r="I5154" s="929">
        <v>0.25</v>
      </c>
      <c r="J5154" s="923">
        <v>299.86828661876052</v>
      </c>
      <c r="K5154" s="922">
        <v>1</v>
      </c>
      <c r="L5154" s="923">
        <v>299.86828661876052</v>
      </c>
      <c r="M5154" s="923">
        <f t="shared" si="80"/>
        <v>39.98243821583474</v>
      </c>
    </row>
    <row r="5155" spans="2:13" ht="75">
      <c r="B5155" s="921" t="s">
        <v>988</v>
      </c>
      <c r="C5155" s="921" t="s">
        <v>985</v>
      </c>
      <c r="D5155" s="922" t="s">
        <v>986</v>
      </c>
      <c r="E5155" s="936">
        <v>1</v>
      </c>
      <c r="F5155" s="947">
        <v>44196</v>
      </c>
      <c r="G5155" s="923">
        <v>799.64876431669472</v>
      </c>
      <c r="H5155" s="929">
        <v>8.3333333333333332E-3</v>
      </c>
      <c r="I5155" s="929">
        <v>0.25</v>
      </c>
      <c r="J5155" s="923">
        <v>599.73657323752104</v>
      </c>
      <c r="K5155" s="922">
        <v>1</v>
      </c>
      <c r="L5155" s="923">
        <v>599.73657323752104</v>
      </c>
      <c r="M5155" s="923">
        <f t="shared" si="80"/>
        <v>79.964876431669481</v>
      </c>
    </row>
    <row r="5156" spans="2:13" ht="75">
      <c r="B5156" s="921" t="s">
        <v>988</v>
      </c>
      <c r="C5156" s="921" t="s">
        <v>985</v>
      </c>
      <c r="D5156" s="922" t="s">
        <v>986</v>
      </c>
      <c r="E5156" s="936">
        <v>1</v>
      </c>
      <c r="F5156" s="947">
        <v>44196</v>
      </c>
      <c r="G5156" s="923">
        <v>1039.5433936117031</v>
      </c>
      <c r="H5156" s="929">
        <v>8.3333333333333332E-3</v>
      </c>
      <c r="I5156" s="929">
        <v>0.25</v>
      </c>
      <c r="J5156" s="923">
        <v>779.65754520877726</v>
      </c>
      <c r="K5156" s="922">
        <v>1</v>
      </c>
      <c r="L5156" s="923">
        <v>779.65754520877726</v>
      </c>
      <c r="M5156" s="923">
        <f t="shared" si="80"/>
        <v>103.95433936117031</v>
      </c>
    </row>
    <row r="5157" spans="2:13" ht="75">
      <c r="B5157" s="921" t="s">
        <v>988</v>
      </c>
      <c r="C5157" s="921" t="s">
        <v>985</v>
      </c>
      <c r="D5157" s="922" t="s">
        <v>986</v>
      </c>
      <c r="E5157" s="936">
        <v>1</v>
      </c>
      <c r="F5157" s="947">
        <v>44196</v>
      </c>
      <c r="G5157" s="923">
        <v>479.7892585900168</v>
      </c>
      <c r="H5157" s="929">
        <v>8.3333333333333332E-3</v>
      </c>
      <c r="I5157" s="929">
        <v>0.25</v>
      </c>
      <c r="J5157" s="923">
        <v>359.84194394251261</v>
      </c>
      <c r="K5157" s="922">
        <v>1</v>
      </c>
      <c r="L5157" s="923">
        <v>359.84194394251261</v>
      </c>
      <c r="M5157" s="923">
        <f t="shared" si="80"/>
        <v>47.978925859001684</v>
      </c>
    </row>
    <row r="5158" spans="2:13" ht="75">
      <c r="B5158" s="921" t="s">
        <v>988</v>
      </c>
      <c r="C5158" s="921" t="s">
        <v>985</v>
      </c>
      <c r="D5158" s="922" t="s">
        <v>986</v>
      </c>
      <c r="E5158" s="936">
        <v>1</v>
      </c>
      <c r="F5158" s="947">
        <v>44196</v>
      </c>
      <c r="G5158" s="923">
        <v>3678.3843158567956</v>
      </c>
      <c r="H5158" s="929">
        <v>8.3333333333333332E-3</v>
      </c>
      <c r="I5158" s="929">
        <v>0.25</v>
      </c>
      <c r="J5158" s="923">
        <v>2758.7882368925966</v>
      </c>
      <c r="K5158" s="922">
        <v>1</v>
      </c>
      <c r="L5158" s="923">
        <v>2758.7882368925966</v>
      </c>
      <c r="M5158" s="923">
        <f t="shared" si="80"/>
        <v>367.83843158567959</v>
      </c>
    </row>
    <row r="5159" spans="2:13" ht="75">
      <c r="B5159" s="921" t="s">
        <v>984</v>
      </c>
      <c r="C5159" s="921" t="s">
        <v>985</v>
      </c>
      <c r="D5159" s="922" t="s">
        <v>986</v>
      </c>
      <c r="E5159" s="936">
        <v>1</v>
      </c>
      <c r="F5159" s="947">
        <v>43800</v>
      </c>
      <c r="G5159" s="923">
        <v>1826.4139722110879</v>
      </c>
      <c r="H5159" s="929">
        <v>8.3333333333333332E-3</v>
      </c>
      <c r="I5159" s="929">
        <v>0.35833333333333334</v>
      </c>
      <c r="J5159" s="923">
        <v>1171.9489655021148</v>
      </c>
      <c r="K5159" s="922">
        <v>1</v>
      </c>
      <c r="L5159" s="923">
        <v>1171.9489655021148</v>
      </c>
      <c r="M5159" s="923">
        <f t="shared" si="80"/>
        <v>182.6413972211088</v>
      </c>
    </row>
    <row r="5160" spans="2:13" ht="75">
      <c r="B5160" s="921" t="s">
        <v>984</v>
      </c>
      <c r="C5160" s="921" t="s">
        <v>985</v>
      </c>
      <c r="D5160" s="922" t="s">
        <v>986</v>
      </c>
      <c r="E5160" s="936">
        <v>1</v>
      </c>
      <c r="F5160" s="947">
        <v>43800</v>
      </c>
      <c r="G5160" s="923">
        <v>1369.810479158316</v>
      </c>
      <c r="H5160" s="929">
        <v>8.3333333333333332E-3</v>
      </c>
      <c r="I5160" s="929">
        <v>0.35833333333333334</v>
      </c>
      <c r="J5160" s="923">
        <v>878.96172412658609</v>
      </c>
      <c r="K5160" s="922">
        <v>1</v>
      </c>
      <c r="L5160" s="923">
        <v>878.96172412658609</v>
      </c>
      <c r="M5160" s="923">
        <f t="shared" si="80"/>
        <v>136.9810479158316</v>
      </c>
    </row>
    <row r="5161" spans="2:13" ht="75">
      <c r="B5161" s="921" t="s">
        <v>984</v>
      </c>
      <c r="C5161" s="921" t="s">
        <v>985</v>
      </c>
      <c r="D5161" s="922" t="s">
        <v>986</v>
      </c>
      <c r="E5161" s="936">
        <v>1</v>
      </c>
      <c r="F5161" s="947">
        <v>43647</v>
      </c>
      <c r="G5161" s="923">
        <v>456.60349305277197</v>
      </c>
      <c r="H5161" s="929">
        <v>8.3333333333333332E-3</v>
      </c>
      <c r="I5161" s="929">
        <v>0.4</v>
      </c>
      <c r="J5161" s="923">
        <v>273.96209583166319</v>
      </c>
      <c r="K5161" s="922">
        <v>1</v>
      </c>
      <c r="L5161" s="923">
        <v>273.96209583166319</v>
      </c>
      <c r="M5161" s="923">
        <f t="shared" si="80"/>
        <v>45.660349305277201</v>
      </c>
    </row>
    <row r="5162" spans="2:13" ht="75">
      <c r="B5162" s="921" t="s">
        <v>988</v>
      </c>
      <c r="C5162" s="921" t="s">
        <v>985</v>
      </c>
      <c r="D5162" s="922" t="s">
        <v>986</v>
      </c>
      <c r="E5162" s="936">
        <v>1</v>
      </c>
      <c r="F5162" s="947">
        <v>43647</v>
      </c>
      <c r="G5162" s="923">
        <v>559.75413502168624</v>
      </c>
      <c r="H5162" s="929">
        <v>8.3333333333333332E-3</v>
      </c>
      <c r="I5162" s="929">
        <v>0.4</v>
      </c>
      <c r="J5162" s="923">
        <v>335.8524810130117</v>
      </c>
      <c r="K5162" s="922">
        <v>1</v>
      </c>
      <c r="L5162" s="923">
        <v>335.8524810130117</v>
      </c>
      <c r="M5162" s="923">
        <f t="shared" si="80"/>
        <v>55.975413502168628</v>
      </c>
    </row>
    <row r="5163" spans="2:13" ht="75">
      <c r="B5163" s="921" t="s">
        <v>988</v>
      </c>
      <c r="C5163" s="921" t="s">
        <v>985</v>
      </c>
      <c r="D5163" s="922" t="s">
        <v>986</v>
      </c>
      <c r="E5163" s="936">
        <v>1</v>
      </c>
      <c r="F5163" s="947">
        <v>43647</v>
      </c>
      <c r="G5163" s="923">
        <v>319.85950572667787</v>
      </c>
      <c r="H5163" s="929">
        <v>8.3333333333333332E-3</v>
      </c>
      <c r="I5163" s="929">
        <v>0.4</v>
      </c>
      <c r="J5163" s="923">
        <v>191.91570343600671</v>
      </c>
      <c r="K5163" s="922">
        <v>1</v>
      </c>
      <c r="L5163" s="923">
        <v>191.91570343600671</v>
      </c>
      <c r="M5163" s="923">
        <f t="shared" si="80"/>
        <v>31.98595057266779</v>
      </c>
    </row>
    <row r="5164" spans="2:13" ht="75">
      <c r="B5164" s="921" t="s">
        <v>988</v>
      </c>
      <c r="C5164" s="921" t="s">
        <v>985</v>
      </c>
      <c r="D5164" s="922" t="s">
        <v>986</v>
      </c>
      <c r="E5164" s="936">
        <v>1</v>
      </c>
      <c r="F5164" s="947">
        <v>43829</v>
      </c>
      <c r="G5164" s="923">
        <v>1119.5082700433725</v>
      </c>
      <c r="H5164" s="929">
        <v>8.3333333333333332E-3</v>
      </c>
      <c r="I5164" s="929">
        <v>0.35833333333333334</v>
      </c>
      <c r="J5164" s="923">
        <v>718.35113994449739</v>
      </c>
      <c r="K5164" s="922">
        <v>1</v>
      </c>
      <c r="L5164" s="923">
        <v>718.35113994449739</v>
      </c>
      <c r="M5164" s="923">
        <f t="shared" si="80"/>
        <v>111.95082700433726</v>
      </c>
    </row>
    <row r="5165" spans="2:13" ht="75">
      <c r="B5165" s="921" t="s">
        <v>988</v>
      </c>
      <c r="C5165" s="921" t="s">
        <v>985</v>
      </c>
      <c r="D5165" s="922" t="s">
        <v>986</v>
      </c>
      <c r="E5165" s="936">
        <v>1</v>
      </c>
      <c r="F5165" s="947">
        <v>43829</v>
      </c>
      <c r="G5165" s="923">
        <v>479.7892585900168</v>
      </c>
      <c r="H5165" s="929">
        <v>8.3333333333333332E-3</v>
      </c>
      <c r="I5165" s="929">
        <v>0.35833333333333334</v>
      </c>
      <c r="J5165" s="923">
        <v>307.86477426192744</v>
      </c>
      <c r="K5165" s="922">
        <v>1</v>
      </c>
      <c r="L5165" s="923">
        <v>307.86477426192744</v>
      </c>
      <c r="M5165" s="923">
        <f t="shared" si="80"/>
        <v>47.978925859001684</v>
      </c>
    </row>
    <row r="5166" spans="2:13" ht="75">
      <c r="B5166" s="921" t="s">
        <v>988</v>
      </c>
      <c r="C5166" s="921" t="s">
        <v>985</v>
      </c>
      <c r="D5166" s="922" t="s">
        <v>986</v>
      </c>
      <c r="E5166" s="936">
        <v>1</v>
      </c>
      <c r="F5166" s="947">
        <v>44196</v>
      </c>
      <c r="G5166" s="923">
        <v>1199.4731464750421</v>
      </c>
      <c r="H5166" s="929">
        <v>8.3333333333333332E-3</v>
      </c>
      <c r="I5166" s="929">
        <v>0.25</v>
      </c>
      <c r="J5166" s="923">
        <v>899.60485985628156</v>
      </c>
      <c r="K5166" s="922">
        <v>1</v>
      </c>
      <c r="L5166" s="923">
        <v>899.60485985628156</v>
      </c>
      <c r="M5166" s="923">
        <f t="shared" si="80"/>
        <v>119.94731464750421</v>
      </c>
    </row>
    <row r="5167" spans="2:13" ht="75">
      <c r="B5167" s="921" t="s">
        <v>988</v>
      </c>
      <c r="C5167" s="921" t="s">
        <v>985</v>
      </c>
      <c r="D5167" s="922" t="s">
        <v>986</v>
      </c>
      <c r="E5167" s="936">
        <v>1</v>
      </c>
      <c r="F5167" s="947">
        <v>44196</v>
      </c>
      <c r="G5167" s="923">
        <v>239.8946292950084</v>
      </c>
      <c r="H5167" s="929">
        <v>8.3333333333333332E-3</v>
      </c>
      <c r="I5167" s="929">
        <v>0.25</v>
      </c>
      <c r="J5167" s="923">
        <v>179.92097197125631</v>
      </c>
      <c r="K5167" s="922">
        <v>1</v>
      </c>
      <c r="L5167" s="923">
        <v>179.92097197125631</v>
      </c>
      <c r="M5167" s="923">
        <f t="shared" si="80"/>
        <v>23.989462929500842</v>
      </c>
    </row>
    <row r="5168" spans="2:13" ht="75">
      <c r="B5168" s="921" t="s">
        <v>988</v>
      </c>
      <c r="C5168" s="921" t="s">
        <v>985</v>
      </c>
      <c r="D5168" s="922" t="s">
        <v>986</v>
      </c>
      <c r="E5168" s="936">
        <v>1</v>
      </c>
      <c r="F5168" s="947">
        <v>44196</v>
      </c>
      <c r="G5168" s="923">
        <v>159.92975286333893</v>
      </c>
      <c r="H5168" s="929">
        <v>8.3333333333333332E-3</v>
      </c>
      <c r="I5168" s="929">
        <v>0.25</v>
      </c>
      <c r="J5168" s="923">
        <v>119.9473146475042</v>
      </c>
      <c r="K5168" s="922">
        <v>1</v>
      </c>
      <c r="L5168" s="923">
        <v>119.9473146475042</v>
      </c>
      <c r="M5168" s="923">
        <f t="shared" si="80"/>
        <v>15.992975286333895</v>
      </c>
    </row>
    <row r="5169" spans="2:13" ht="75">
      <c r="B5169" s="921" t="s">
        <v>988</v>
      </c>
      <c r="C5169" s="921" t="s">
        <v>985</v>
      </c>
      <c r="D5169" s="922" t="s">
        <v>986</v>
      </c>
      <c r="E5169" s="936">
        <v>1</v>
      </c>
      <c r="F5169" s="947">
        <v>44196</v>
      </c>
      <c r="G5169" s="923">
        <v>319.85950572667787</v>
      </c>
      <c r="H5169" s="929">
        <v>8.3333333333333332E-3</v>
      </c>
      <c r="I5169" s="929">
        <v>0.25</v>
      </c>
      <c r="J5169" s="923">
        <v>239.8946292950084</v>
      </c>
      <c r="K5169" s="922">
        <v>1</v>
      </c>
      <c r="L5169" s="923">
        <v>239.8946292950084</v>
      </c>
      <c r="M5169" s="923">
        <f t="shared" si="80"/>
        <v>31.98595057266779</v>
      </c>
    </row>
    <row r="5170" spans="2:13" ht="75">
      <c r="B5170" s="921" t="s">
        <v>988</v>
      </c>
      <c r="C5170" s="921" t="s">
        <v>985</v>
      </c>
      <c r="D5170" s="922" t="s">
        <v>986</v>
      </c>
      <c r="E5170" s="936">
        <v>1</v>
      </c>
      <c r="F5170" s="947">
        <v>43647</v>
      </c>
      <c r="G5170" s="923">
        <v>2318.9814165184143</v>
      </c>
      <c r="H5170" s="929">
        <v>8.3333333333333332E-3</v>
      </c>
      <c r="I5170" s="929">
        <v>0.4</v>
      </c>
      <c r="J5170" s="923">
        <v>1391.3888499110485</v>
      </c>
      <c r="K5170" s="922">
        <v>1</v>
      </c>
      <c r="L5170" s="923">
        <v>1391.3888499110485</v>
      </c>
      <c r="M5170" s="923">
        <f t="shared" si="80"/>
        <v>231.89814165184146</v>
      </c>
    </row>
    <row r="5171" spans="2:13" ht="75">
      <c r="B5171" s="921" t="s">
        <v>988</v>
      </c>
      <c r="C5171" s="921" t="s">
        <v>985</v>
      </c>
      <c r="D5171" s="922" t="s">
        <v>986</v>
      </c>
      <c r="E5171" s="936">
        <v>1</v>
      </c>
      <c r="F5171" s="947">
        <v>43647</v>
      </c>
      <c r="G5171" s="923">
        <v>319.85950572667787</v>
      </c>
      <c r="H5171" s="929">
        <v>8.3333333333333332E-3</v>
      </c>
      <c r="I5171" s="929">
        <v>0.4</v>
      </c>
      <c r="J5171" s="923">
        <v>191.91570343600671</v>
      </c>
      <c r="K5171" s="922">
        <v>1</v>
      </c>
      <c r="L5171" s="923">
        <v>191.91570343600671</v>
      </c>
      <c r="M5171" s="923">
        <f t="shared" si="80"/>
        <v>31.98595057266779</v>
      </c>
    </row>
    <row r="5172" spans="2:13" ht="75">
      <c r="B5172" s="921" t="s">
        <v>988</v>
      </c>
      <c r="C5172" s="921" t="s">
        <v>985</v>
      </c>
      <c r="D5172" s="922" t="s">
        <v>986</v>
      </c>
      <c r="E5172" s="936">
        <v>1</v>
      </c>
      <c r="F5172" s="947">
        <v>43800</v>
      </c>
      <c r="G5172" s="923">
        <v>4398.068203741821</v>
      </c>
      <c r="H5172" s="929">
        <v>8.3333333333333332E-3</v>
      </c>
      <c r="I5172" s="929">
        <v>0.35833333333333334</v>
      </c>
      <c r="J5172" s="923">
        <v>2822.0937640676684</v>
      </c>
      <c r="K5172" s="922">
        <v>1</v>
      </c>
      <c r="L5172" s="923">
        <v>2822.0937640676684</v>
      </c>
      <c r="M5172" s="923">
        <f t="shared" si="80"/>
        <v>439.80682037418211</v>
      </c>
    </row>
    <row r="5173" spans="2:13" ht="75">
      <c r="B5173" s="921" t="s">
        <v>988</v>
      </c>
      <c r="C5173" s="921" t="s">
        <v>985</v>
      </c>
      <c r="D5173" s="922" t="s">
        <v>986</v>
      </c>
      <c r="E5173" s="936">
        <v>1</v>
      </c>
      <c r="F5173" s="947">
        <v>43800</v>
      </c>
      <c r="G5173" s="923">
        <v>1759.2272814967282</v>
      </c>
      <c r="H5173" s="929">
        <v>8.3333333333333332E-3</v>
      </c>
      <c r="I5173" s="929">
        <v>0.35833333333333334</v>
      </c>
      <c r="J5173" s="923">
        <v>1128.8375056270672</v>
      </c>
      <c r="K5173" s="922">
        <v>1</v>
      </c>
      <c r="L5173" s="923">
        <v>1128.8375056270672</v>
      </c>
      <c r="M5173" s="923">
        <f t="shared" si="80"/>
        <v>175.92272814967282</v>
      </c>
    </row>
    <row r="5174" spans="2:13" ht="75">
      <c r="B5174" s="921" t="s">
        <v>988</v>
      </c>
      <c r="C5174" s="921" t="s">
        <v>985</v>
      </c>
      <c r="D5174" s="922" t="s">
        <v>986</v>
      </c>
      <c r="E5174" s="936">
        <v>1</v>
      </c>
      <c r="F5174" s="947">
        <v>43829</v>
      </c>
      <c r="G5174" s="923">
        <v>719.68388788502523</v>
      </c>
      <c r="H5174" s="929">
        <v>8.3333333333333332E-3</v>
      </c>
      <c r="I5174" s="929">
        <v>0.35833333333333334</v>
      </c>
      <c r="J5174" s="923">
        <v>461.79716139289121</v>
      </c>
      <c r="K5174" s="922">
        <v>1</v>
      </c>
      <c r="L5174" s="923">
        <v>461.79716139289121</v>
      </c>
      <c r="M5174" s="923">
        <f t="shared" si="80"/>
        <v>71.968388788502523</v>
      </c>
    </row>
    <row r="5175" spans="2:13" ht="75">
      <c r="B5175" s="921" t="s">
        <v>988</v>
      </c>
      <c r="C5175" s="921" t="s">
        <v>985</v>
      </c>
      <c r="D5175" s="922" t="s">
        <v>986</v>
      </c>
      <c r="E5175" s="936">
        <v>1</v>
      </c>
      <c r="F5175" s="947">
        <v>43829</v>
      </c>
      <c r="G5175" s="923">
        <v>4158.1735744468124</v>
      </c>
      <c r="H5175" s="929">
        <v>8.3333333333333332E-3</v>
      </c>
      <c r="I5175" s="929">
        <v>0.35833333333333334</v>
      </c>
      <c r="J5175" s="923">
        <v>2668.1613769367045</v>
      </c>
      <c r="K5175" s="922">
        <v>1</v>
      </c>
      <c r="L5175" s="923">
        <v>2668.1613769367045</v>
      </c>
      <c r="M5175" s="923">
        <f t="shared" si="80"/>
        <v>415.81735744468125</v>
      </c>
    </row>
    <row r="5176" spans="2:13" ht="75">
      <c r="B5176" s="921" t="s">
        <v>984</v>
      </c>
      <c r="C5176" s="921" t="s">
        <v>985</v>
      </c>
      <c r="D5176" s="922" t="s">
        <v>986</v>
      </c>
      <c r="E5176" s="936">
        <v>1</v>
      </c>
      <c r="F5176" s="947">
        <v>43647</v>
      </c>
      <c r="G5176" s="923">
        <v>456.60349305277197</v>
      </c>
      <c r="H5176" s="929">
        <v>8.3333333333333332E-3</v>
      </c>
      <c r="I5176" s="929">
        <v>0.4</v>
      </c>
      <c r="J5176" s="923">
        <v>273.96209583166319</v>
      </c>
      <c r="K5176" s="922">
        <v>1</v>
      </c>
      <c r="L5176" s="923">
        <v>273.96209583166319</v>
      </c>
      <c r="M5176" s="923">
        <f t="shared" si="80"/>
        <v>45.660349305277201</v>
      </c>
    </row>
    <row r="5177" spans="2:13" ht="75">
      <c r="B5177" s="921" t="s">
        <v>987</v>
      </c>
      <c r="C5177" s="921" t="s">
        <v>985</v>
      </c>
      <c r="D5177" s="922" t="s">
        <v>986</v>
      </c>
      <c r="E5177" s="936">
        <v>1</v>
      </c>
      <c r="F5177" s="947">
        <v>43647</v>
      </c>
      <c r="G5177" s="923">
        <v>1485.0961212969503</v>
      </c>
      <c r="H5177" s="929">
        <v>8.3333333333333332E-3</v>
      </c>
      <c r="I5177" s="929">
        <v>0.4</v>
      </c>
      <c r="J5177" s="923">
        <v>891.05767277817017</v>
      </c>
      <c r="K5177" s="922">
        <v>1</v>
      </c>
      <c r="L5177" s="923">
        <v>891.05767277817017</v>
      </c>
      <c r="M5177" s="923">
        <f t="shared" si="80"/>
        <v>148.50961212969503</v>
      </c>
    </row>
    <row r="5178" spans="2:13" ht="75">
      <c r="B5178" s="921" t="s">
        <v>988</v>
      </c>
      <c r="C5178" s="921" t="s">
        <v>985</v>
      </c>
      <c r="D5178" s="922" t="s">
        <v>986</v>
      </c>
      <c r="E5178" s="936">
        <v>1</v>
      </c>
      <c r="F5178" s="947">
        <v>43647</v>
      </c>
      <c r="G5178" s="923">
        <v>1679.2624050650588</v>
      </c>
      <c r="H5178" s="929">
        <v>8.3333333333333332E-3</v>
      </c>
      <c r="I5178" s="929">
        <v>0.4</v>
      </c>
      <c r="J5178" s="923">
        <v>1007.5574430390352</v>
      </c>
      <c r="K5178" s="922">
        <v>1</v>
      </c>
      <c r="L5178" s="923">
        <v>1007.5574430390352</v>
      </c>
      <c r="M5178" s="923">
        <f t="shared" si="80"/>
        <v>167.92624050650591</v>
      </c>
    </row>
    <row r="5179" spans="2:13" ht="75">
      <c r="B5179" s="921" t="s">
        <v>988</v>
      </c>
      <c r="C5179" s="921" t="s">
        <v>985</v>
      </c>
      <c r="D5179" s="922" t="s">
        <v>986</v>
      </c>
      <c r="E5179" s="936">
        <v>1</v>
      </c>
      <c r="F5179" s="947">
        <v>43800</v>
      </c>
      <c r="G5179" s="923">
        <v>719.68388788502523</v>
      </c>
      <c r="H5179" s="929">
        <v>8.3333333333333332E-3</v>
      </c>
      <c r="I5179" s="929">
        <v>0.35833333333333334</v>
      </c>
      <c r="J5179" s="923">
        <v>461.79716139289121</v>
      </c>
      <c r="K5179" s="922">
        <v>1</v>
      </c>
      <c r="L5179" s="923">
        <v>461.79716139289121</v>
      </c>
      <c r="M5179" s="923">
        <f t="shared" si="80"/>
        <v>71.968388788502523</v>
      </c>
    </row>
    <row r="5180" spans="2:13" ht="75">
      <c r="B5180" s="921" t="s">
        <v>988</v>
      </c>
      <c r="C5180" s="921" t="s">
        <v>985</v>
      </c>
      <c r="D5180" s="922" t="s">
        <v>986</v>
      </c>
      <c r="E5180" s="936">
        <v>1</v>
      </c>
      <c r="F5180" s="947">
        <v>43800</v>
      </c>
      <c r="G5180" s="923">
        <v>1199.4731464750421</v>
      </c>
      <c r="H5180" s="929">
        <v>8.3333333333333332E-3</v>
      </c>
      <c r="I5180" s="929">
        <v>0.35833333333333334</v>
      </c>
      <c r="J5180" s="923">
        <v>769.66193565481865</v>
      </c>
      <c r="K5180" s="922">
        <v>1</v>
      </c>
      <c r="L5180" s="923">
        <v>769.66193565481865</v>
      </c>
      <c r="M5180" s="923">
        <f t="shared" si="80"/>
        <v>119.94731464750421</v>
      </c>
    </row>
    <row r="5181" spans="2:13" ht="75">
      <c r="B5181" s="921" t="s">
        <v>988</v>
      </c>
      <c r="C5181" s="921" t="s">
        <v>985</v>
      </c>
      <c r="D5181" s="922" t="s">
        <v>986</v>
      </c>
      <c r="E5181" s="936">
        <v>1</v>
      </c>
      <c r="F5181" s="947">
        <v>43829</v>
      </c>
      <c r="G5181" s="923">
        <v>1039.5433936117031</v>
      </c>
      <c r="H5181" s="929">
        <v>8.3333333333333332E-3</v>
      </c>
      <c r="I5181" s="929">
        <v>0.35833333333333334</v>
      </c>
      <c r="J5181" s="923">
        <v>667.04034423417613</v>
      </c>
      <c r="K5181" s="922">
        <v>1</v>
      </c>
      <c r="L5181" s="923">
        <v>667.04034423417613</v>
      </c>
      <c r="M5181" s="923">
        <f t="shared" si="80"/>
        <v>103.95433936117031</v>
      </c>
    </row>
    <row r="5182" spans="2:13" ht="75">
      <c r="B5182" s="921" t="s">
        <v>988</v>
      </c>
      <c r="C5182" s="921" t="s">
        <v>985</v>
      </c>
      <c r="D5182" s="922" t="s">
        <v>986</v>
      </c>
      <c r="E5182" s="936">
        <v>1</v>
      </c>
      <c r="F5182" s="947">
        <v>43829</v>
      </c>
      <c r="G5182" s="923">
        <v>959.5785171800336</v>
      </c>
      <c r="H5182" s="929">
        <v>8.3333333333333332E-3</v>
      </c>
      <c r="I5182" s="929">
        <v>0.35833333333333334</v>
      </c>
      <c r="J5182" s="923">
        <v>615.72954852385487</v>
      </c>
      <c r="K5182" s="922">
        <v>1</v>
      </c>
      <c r="L5182" s="923">
        <v>615.72954852385487</v>
      </c>
      <c r="M5182" s="923">
        <f t="shared" si="80"/>
        <v>95.957851718003369</v>
      </c>
    </row>
    <row r="5183" spans="2:13" ht="75">
      <c r="B5183" s="921" t="s">
        <v>988</v>
      </c>
      <c r="C5183" s="921" t="s">
        <v>985</v>
      </c>
      <c r="D5183" s="922" t="s">
        <v>986</v>
      </c>
      <c r="E5183" s="936">
        <v>1</v>
      </c>
      <c r="F5183" s="947">
        <v>43829</v>
      </c>
      <c r="G5183" s="923">
        <v>159.92975286333893</v>
      </c>
      <c r="H5183" s="929">
        <v>8.3333333333333332E-3</v>
      </c>
      <c r="I5183" s="929">
        <v>0.35833333333333334</v>
      </c>
      <c r="J5183" s="923">
        <v>102.62159142064249</v>
      </c>
      <c r="K5183" s="922">
        <v>1</v>
      </c>
      <c r="L5183" s="923">
        <v>102.62159142064249</v>
      </c>
      <c r="M5183" s="923">
        <f t="shared" si="80"/>
        <v>15.992975286333895</v>
      </c>
    </row>
    <row r="5184" spans="2:13" ht="75">
      <c r="B5184" s="921" t="s">
        <v>990</v>
      </c>
      <c r="C5184" s="921" t="s">
        <v>985</v>
      </c>
      <c r="D5184" s="922" t="s">
        <v>986</v>
      </c>
      <c r="E5184" s="936">
        <v>1</v>
      </c>
      <c r="F5184" s="947">
        <v>43647</v>
      </c>
      <c r="G5184" s="923">
        <v>4180.4727034651842</v>
      </c>
      <c r="H5184" s="929">
        <v>8.3333333333333332E-3</v>
      </c>
      <c r="I5184" s="929">
        <v>0.4</v>
      </c>
      <c r="J5184" s="923">
        <v>2508.2836220791105</v>
      </c>
      <c r="K5184" s="922">
        <v>1</v>
      </c>
      <c r="L5184" s="923">
        <v>2508.2836220791105</v>
      </c>
      <c r="M5184" s="923">
        <f t="shared" si="80"/>
        <v>418.04727034651842</v>
      </c>
    </row>
    <row r="5185" spans="2:13" ht="75">
      <c r="B5185" s="921" t="s">
        <v>988</v>
      </c>
      <c r="C5185" s="921" t="s">
        <v>985</v>
      </c>
      <c r="D5185" s="922" t="s">
        <v>986</v>
      </c>
      <c r="E5185" s="936">
        <v>1</v>
      </c>
      <c r="F5185" s="947">
        <v>43647</v>
      </c>
      <c r="G5185" s="923">
        <v>4158.1735744468124</v>
      </c>
      <c r="H5185" s="929">
        <v>8.3333333333333332E-3</v>
      </c>
      <c r="I5185" s="929">
        <v>0.4</v>
      </c>
      <c r="J5185" s="923">
        <v>2494.9041446680876</v>
      </c>
      <c r="K5185" s="922">
        <v>1</v>
      </c>
      <c r="L5185" s="923">
        <v>2494.9041446680876</v>
      </c>
      <c r="M5185" s="923">
        <f t="shared" si="80"/>
        <v>415.81735744468125</v>
      </c>
    </row>
    <row r="5186" spans="2:13" ht="75">
      <c r="B5186" s="921" t="s">
        <v>988</v>
      </c>
      <c r="C5186" s="921" t="s">
        <v>985</v>
      </c>
      <c r="D5186" s="922" t="s">
        <v>986</v>
      </c>
      <c r="E5186" s="936">
        <v>1</v>
      </c>
      <c r="F5186" s="947">
        <v>43647</v>
      </c>
      <c r="G5186" s="923">
        <v>479.7892585900168</v>
      </c>
      <c r="H5186" s="929">
        <v>8.3333333333333332E-3</v>
      </c>
      <c r="I5186" s="929">
        <v>0.4</v>
      </c>
      <c r="J5186" s="923">
        <v>287.87355515401009</v>
      </c>
      <c r="K5186" s="922">
        <v>1</v>
      </c>
      <c r="L5186" s="923">
        <v>287.87355515401009</v>
      </c>
      <c r="M5186" s="923">
        <f t="shared" si="80"/>
        <v>47.978925859001684</v>
      </c>
    </row>
    <row r="5187" spans="2:13" ht="75">
      <c r="B5187" s="921" t="s">
        <v>988</v>
      </c>
      <c r="C5187" s="921" t="s">
        <v>985</v>
      </c>
      <c r="D5187" s="922" t="s">
        <v>986</v>
      </c>
      <c r="E5187" s="936">
        <v>1</v>
      </c>
      <c r="F5187" s="947">
        <v>43800</v>
      </c>
      <c r="G5187" s="923">
        <v>1759.2272814967282</v>
      </c>
      <c r="H5187" s="929">
        <v>8.3333333333333332E-3</v>
      </c>
      <c r="I5187" s="929">
        <v>0.35833333333333334</v>
      </c>
      <c r="J5187" s="923">
        <v>1128.8375056270672</v>
      </c>
      <c r="K5187" s="922">
        <v>1</v>
      </c>
      <c r="L5187" s="923">
        <v>1128.8375056270672</v>
      </c>
      <c r="M5187" s="923">
        <f t="shared" si="80"/>
        <v>175.92272814967282</v>
      </c>
    </row>
    <row r="5188" spans="2:13" ht="75">
      <c r="B5188" s="921" t="s">
        <v>988</v>
      </c>
      <c r="C5188" s="921" t="s">
        <v>985</v>
      </c>
      <c r="D5188" s="922" t="s">
        <v>986</v>
      </c>
      <c r="E5188" s="936">
        <v>1</v>
      </c>
      <c r="F5188" s="947">
        <v>43800</v>
      </c>
      <c r="G5188" s="923">
        <v>5517.5764737851932</v>
      </c>
      <c r="H5188" s="929">
        <v>8.3333333333333332E-3</v>
      </c>
      <c r="I5188" s="929">
        <v>0.35833333333333334</v>
      </c>
      <c r="J5188" s="923">
        <v>3540.4449040121654</v>
      </c>
      <c r="K5188" s="922">
        <v>1</v>
      </c>
      <c r="L5188" s="923">
        <v>3540.4449040121654</v>
      </c>
      <c r="M5188" s="923">
        <f t="shared" si="80"/>
        <v>551.75764737851932</v>
      </c>
    </row>
    <row r="5189" spans="2:13" ht="75">
      <c r="B5189" s="921" t="s">
        <v>988</v>
      </c>
      <c r="C5189" s="921" t="s">
        <v>985</v>
      </c>
      <c r="D5189" s="922" t="s">
        <v>986</v>
      </c>
      <c r="E5189" s="936">
        <v>1</v>
      </c>
      <c r="F5189" s="947">
        <v>43829</v>
      </c>
      <c r="G5189" s="923">
        <v>959.5785171800336</v>
      </c>
      <c r="H5189" s="929">
        <v>8.3333333333333332E-3</v>
      </c>
      <c r="I5189" s="929">
        <v>0.35833333333333334</v>
      </c>
      <c r="J5189" s="923">
        <v>615.72954852385487</v>
      </c>
      <c r="K5189" s="922">
        <v>1</v>
      </c>
      <c r="L5189" s="923">
        <v>615.72954852385487</v>
      </c>
      <c r="M5189" s="923">
        <f t="shared" si="80"/>
        <v>95.957851718003369</v>
      </c>
    </row>
    <row r="5190" spans="2:13" ht="75">
      <c r="B5190" s="921" t="s">
        <v>988</v>
      </c>
      <c r="C5190" s="921" t="s">
        <v>985</v>
      </c>
      <c r="D5190" s="922" t="s">
        <v>986</v>
      </c>
      <c r="E5190" s="936">
        <v>1</v>
      </c>
      <c r="F5190" s="947">
        <v>43829</v>
      </c>
      <c r="G5190" s="923">
        <v>1999.1219107917366</v>
      </c>
      <c r="H5190" s="929">
        <v>8.3333333333333332E-3</v>
      </c>
      <c r="I5190" s="929">
        <v>0.35833333333333334</v>
      </c>
      <c r="J5190" s="923">
        <v>1282.7698927580309</v>
      </c>
      <c r="K5190" s="922">
        <v>1</v>
      </c>
      <c r="L5190" s="923">
        <v>1282.7698927580309</v>
      </c>
      <c r="M5190" s="923">
        <f t="shared" si="80"/>
        <v>199.91219107917368</v>
      </c>
    </row>
    <row r="5191" spans="2:13" ht="75">
      <c r="B5191" s="921" t="s">
        <v>988</v>
      </c>
      <c r="C5191" s="921" t="s">
        <v>985</v>
      </c>
      <c r="D5191" s="922" t="s">
        <v>986</v>
      </c>
      <c r="E5191" s="936">
        <v>1</v>
      </c>
      <c r="F5191" s="947">
        <v>43829</v>
      </c>
      <c r="G5191" s="923">
        <v>799.64876431669472</v>
      </c>
      <c r="H5191" s="929">
        <v>8.3333333333333332E-3</v>
      </c>
      <c r="I5191" s="929">
        <v>0.35833333333333334</v>
      </c>
      <c r="J5191" s="923">
        <v>513.10795710321247</v>
      </c>
      <c r="K5191" s="922">
        <v>1</v>
      </c>
      <c r="L5191" s="923">
        <v>513.10795710321247</v>
      </c>
      <c r="M5191" s="923">
        <f t="shared" si="80"/>
        <v>79.964876431669481</v>
      </c>
    </row>
    <row r="5192" spans="2:13" ht="75">
      <c r="B5192" s="921" t="s">
        <v>984</v>
      </c>
      <c r="C5192" s="921" t="s">
        <v>985</v>
      </c>
      <c r="D5192" s="922" t="s">
        <v>986</v>
      </c>
      <c r="E5192" s="936">
        <v>1</v>
      </c>
      <c r="F5192" s="947">
        <v>43647</v>
      </c>
      <c r="G5192" s="923">
        <v>456.60349305277197</v>
      </c>
      <c r="H5192" s="929">
        <v>8.3333333333333332E-3</v>
      </c>
      <c r="I5192" s="929">
        <v>0.4</v>
      </c>
      <c r="J5192" s="923">
        <v>273.96209583166319</v>
      </c>
      <c r="K5192" s="922">
        <v>1</v>
      </c>
      <c r="L5192" s="923">
        <v>273.96209583166319</v>
      </c>
      <c r="M5192" s="923">
        <f t="shared" si="80"/>
        <v>45.660349305277201</v>
      </c>
    </row>
    <row r="5193" spans="2:13" ht="75">
      <c r="B5193" s="921" t="s">
        <v>984</v>
      </c>
      <c r="C5193" s="921" t="s">
        <v>985</v>
      </c>
      <c r="D5193" s="922" t="s">
        <v>986</v>
      </c>
      <c r="E5193" s="936">
        <v>1</v>
      </c>
      <c r="F5193" s="947">
        <v>43647</v>
      </c>
      <c r="G5193" s="923">
        <v>456.60349305277197</v>
      </c>
      <c r="H5193" s="929">
        <v>8.3333333333333332E-3</v>
      </c>
      <c r="I5193" s="929">
        <v>0.4</v>
      </c>
      <c r="J5193" s="923">
        <v>273.96209583166319</v>
      </c>
      <c r="K5193" s="922">
        <v>1</v>
      </c>
      <c r="L5193" s="923">
        <v>273.96209583166319</v>
      </c>
      <c r="M5193" s="923">
        <f t="shared" si="80"/>
        <v>45.660349305277201</v>
      </c>
    </row>
    <row r="5194" spans="2:13" ht="75">
      <c r="B5194" s="921" t="s">
        <v>984</v>
      </c>
      <c r="C5194" s="921" t="s">
        <v>985</v>
      </c>
      <c r="D5194" s="922" t="s">
        <v>986</v>
      </c>
      <c r="E5194" s="936">
        <v>1</v>
      </c>
      <c r="F5194" s="947">
        <v>43647</v>
      </c>
      <c r="G5194" s="923">
        <v>456.60349305277197</v>
      </c>
      <c r="H5194" s="929">
        <v>8.3333333333333332E-3</v>
      </c>
      <c r="I5194" s="929">
        <v>0.4</v>
      </c>
      <c r="J5194" s="923">
        <v>273.96209583166319</v>
      </c>
      <c r="K5194" s="922">
        <v>1</v>
      </c>
      <c r="L5194" s="923">
        <v>273.96209583166319</v>
      </c>
      <c r="M5194" s="923">
        <f t="shared" si="80"/>
        <v>45.660349305277201</v>
      </c>
    </row>
    <row r="5195" spans="2:13" ht="75">
      <c r="B5195" s="921" t="s">
        <v>984</v>
      </c>
      <c r="C5195" s="921" t="s">
        <v>985</v>
      </c>
      <c r="D5195" s="922" t="s">
        <v>986</v>
      </c>
      <c r="E5195" s="936">
        <v>1</v>
      </c>
      <c r="F5195" s="947">
        <v>43647</v>
      </c>
      <c r="G5195" s="923">
        <v>456.60349305277197</v>
      </c>
      <c r="H5195" s="929">
        <v>8.3333333333333332E-3</v>
      </c>
      <c r="I5195" s="929">
        <v>0.4</v>
      </c>
      <c r="J5195" s="923">
        <v>273.96209583166319</v>
      </c>
      <c r="K5195" s="922">
        <v>1</v>
      </c>
      <c r="L5195" s="923">
        <v>273.96209583166319</v>
      </c>
      <c r="M5195" s="923">
        <f t="shared" ref="M5195:M5258" si="81">IF(L5195=0,"",IF(I5195=100%,0,(H5195*12)*(G5195*E5195*K5195)))</f>
        <v>45.660349305277201</v>
      </c>
    </row>
    <row r="5196" spans="2:13" ht="75">
      <c r="B5196" s="921" t="s">
        <v>988</v>
      </c>
      <c r="C5196" s="921" t="s">
        <v>985</v>
      </c>
      <c r="D5196" s="922" t="s">
        <v>986</v>
      </c>
      <c r="E5196" s="936">
        <v>1</v>
      </c>
      <c r="F5196" s="947">
        <v>43647</v>
      </c>
      <c r="G5196" s="923">
        <v>2079.0867872234062</v>
      </c>
      <c r="H5196" s="929">
        <v>8.3333333333333332E-3</v>
      </c>
      <c r="I5196" s="929">
        <v>0.4</v>
      </c>
      <c r="J5196" s="923">
        <v>1247.4520723340438</v>
      </c>
      <c r="K5196" s="922">
        <v>1</v>
      </c>
      <c r="L5196" s="923">
        <v>1247.4520723340438</v>
      </c>
      <c r="M5196" s="923">
        <f t="shared" si="81"/>
        <v>207.90867872234062</v>
      </c>
    </row>
    <row r="5197" spans="2:13" ht="75">
      <c r="B5197" s="921" t="s">
        <v>988</v>
      </c>
      <c r="C5197" s="921" t="s">
        <v>985</v>
      </c>
      <c r="D5197" s="922" t="s">
        <v>986</v>
      </c>
      <c r="E5197" s="936">
        <v>1</v>
      </c>
      <c r="F5197" s="947">
        <v>43800</v>
      </c>
      <c r="G5197" s="923">
        <v>399.82438215834736</v>
      </c>
      <c r="H5197" s="929">
        <v>8.3333333333333332E-3</v>
      </c>
      <c r="I5197" s="929">
        <v>0.35833333333333334</v>
      </c>
      <c r="J5197" s="923">
        <v>256.55397855160624</v>
      </c>
      <c r="K5197" s="922">
        <v>1</v>
      </c>
      <c r="L5197" s="923">
        <v>256.55397855160624</v>
      </c>
      <c r="M5197" s="923">
        <f t="shared" si="81"/>
        <v>39.98243821583474</v>
      </c>
    </row>
    <row r="5198" spans="2:13" ht="75">
      <c r="B5198" s="921" t="s">
        <v>988</v>
      </c>
      <c r="C5198" s="921" t="s">
        <v>985</v>
      </c>
      <c r="D5198" s="922" t="s">
        <v>986</v>
      </c>
      <c r="E5198" s="936">
        <v>1</v>
      </c>
      <c r="F5198" s="947">
        <v>43800</v>
      </c>
      <c r="G5198" s="923">
        <v>4078.208698015143</v>
      </c>
      <c r="H5198" s="929">
        <v>8.3333333333333332E-3</v>
      </c>
      <c r="I5198" s="929">
        <v>0.35833333333333334</v>
      </c>
      <c r="J5198" s="923">
        <v>2616.8505812263834</v>
      </c>
      <c r="K5198" s="922">
        <v>1</v>
      </c>
      <c r="L5198" s="923">
        <v>2616.8505812263834</v>
      </c>
      <c r="M5198" s="923">
        <f t="shared" si="81"/>
        <v>407.82086980151433</v>
      </c>
    </row>
    <row r="5199" spans="2:13" ht="75">
      <c r="B5199" s="921" t="s">
        <v>988</v>
      </c>
      <c r="C5199" s="921" t="s">
        <v>985</v>
      </c>
      <c r="D5199" s="922" t="s">
        <v>986</v>
      </c>
      <c r="E5199" s="936">
        <v>1</v>
      </c>
      <c r="F5199" s="947">
        <v>43800</v>
      </c>
      <c r="G5199" s="923">
        <v>319.85950572667787</v>
      </c>
      <c r="H5199" s="929">
        <v>8.3333333333333332E-3</v>
      </c>
      <c r="I5199" s="929">
        <v>0.35833333333333334</v>
      </c>
      <c r="J5199" s="923">
        <v>205.24318284128498</v>
      </c>
      <c r="K5199" s="922">
        <v>1</v>
      </c>
      <c r="L5199" s="923">
        <v>205.24318284128498</v>
      </c>
      <c r="M5199" s="923">
        <f t="shared" si="81"/>
        <v>31.98595057266779</v>
      </c>
    </row>
    <row r="5200" spans="2:13" ht="75">
      <c r="B5200" s="921" t="s">
        <v>988</v>
      </c>
      <c r="C5200" s="921" t="s">
        <v>985</v>
      </c>
      <c r="D5200" s="922" t="s">
        <v>986</v>
      </c>
      <c r="E5200" s="936">
        <v>1</v>
      </c>
      <c r="F5200" s="947">
        <v>43800</v>
      </c>
      <c r="G5200" s="923">
        <v>159.92975286333893</v>
      </c>
      <c r="H5200" s="929">
        <v>8.3333333333333332E-3</v>
      </c>
      <c r="I5200" s="929">
        <v>0.35833333333333334</v>
      </c>
      <c r="J5200" s="923">
        <v>102.62159142064249</v>
      </c>
      <c r="K5200" s="922">
        <v>1</v>
      </c>
      <c r="L5200" s="923">
        <v>102.62159142064249</v>
      </c>
      <c r="M5200" s="923">
        <f t="shared" si="81"/>
        <v>15.992975286333895</v>
      </c>
    </row>
    <row r="5201" spans="2:13" ht="75">
      <c r="B5201" s="921" t="s">
        <v>988</v>
      </c>
      <c r="C5201" s="921" t="s">
        <v>985</v>
      </c>
      <c r="D5201" s="922" t="s">
        <v>986</v>
      </c>
      <c r="E5201" s="936">
        <v>1</v>
      </c>
      <c r="F5201" s="947">
        <v>43647</v>
      </c>
      <c r="G5201" s="923">
        <v>719.68388788502523</v>
      </c>
      <c r="H5201" s="929">
        <v>8.3333333333333332E-3</v>
      </c>
      <c r="I5201" s="929">
        <v>0.4</v>
      </c>
      <c r="J5201" s="923">
        <v>431.81033273101514</v>
      </c>
      <c r="K5201" s="922">
        <v>1</v>
      </c>
      <c r="L5201" s="923">
        <v>431.81033273101514</v>
      </c>
      <c r="M5201" s="923">
        <f t="shared" si="81"/>
        <v>71.968388788502523</v>
      </c>
    </row>
    <row r="5202" spans="2:13" ht="75">
      <c r="B5202" s="921" t="s">
        <v>988</v>
      </c>
      <c r="C5202" s="921" t="s">
        <v>985</v>
      </c>
      <c r="D5202" s="922" t="s">
        <v>986</v>
      </c>
      <c r="E5202" s="936">
        <v>1</v>
      </c>
      <c r="F5202" s="947">
        <v>43800</v>
      </c>
      <c r="G5202" s="923">
        <v>479.7892585900168</v>
      </c>
      <c r="H5202" s="929">
        <v>8.3333333333333332E-3</v>
      </c>
      <c r="I5202" s="929">
        <v>0.35833333333333334</v>
      </c>
      <c r="J5202" s="923">
        <v>307.86477426192744</v>
      </c>
      <c r="K5202" s="922">
        <v>1</v>
      </c>
      <c r="L5202" s="923">
        <v>307.86477426192744</v>
      </c>
      <c r="M5202" s="923">
        <f t="shared" si="81"/>
        <v>47.978925859001684</v>
      </c>
    </row>
    <row r="5203" spans="2:13" ht="75">
      <c r="B5203" s="921" t="s">
        <v>988</v>
      </c>
      <c r="C5203" s="921" t="s">
        <v>985</v>
      </c>
      <c r="D5203" s="922" t="s">
        <v>986</v>
      </c>
      <c r="E5203" s="936">
        <v>1</v>
      </c>
      <c r="F5203" s="947">
        <v>43829</v>
      </c>
      <c r="G5203" s="923">
        <v>159.92975286333893</v>
      </c>
      <c r="H5203" s="929">
        <v>8.3333333333333332E-3</v>
      </c>
      <c r="I5203" s="929">
        <v>0.35833333333333334</v>
      </c>
      <c r="J5203" s="923">
        <v>102.62159142064249</v>
      </c>
      <c r="K5203" s="922">
        <v>1</v>
      </c>
      <c r="L5203" s="923">
        <v>102.62159142064249</v>
      </c>
      <c r="M5203" s="923">
        <f t="shared" si="81"/>
        <v>15.992975286333895</v>
      </c>
    </row>
    <row r="5204" spans="2:13" ht="75">
      <c r="B5204" s="921" t="s">
        <v>988</v>
      </c>
      <c r="C5204" s="921" t="s">
        <v>985</v>
      </c>
      <c r="D5204" s="922" t="s">
        <v>986</v>
      </c>
      <c r="E5204" s="936">
        <v>1</v>
      </c>
      <c r="F5204" s="947">
        <v>44196</v>
      </c>
      <c r="G5204" s="923">
        <v>1919.1570343600672</v>
      </c>
      <c r="H5204" s="929">
        <v>8.3333333333333332E-3</v>
      </c>
      <c r="I5204" s="929">
        <v>0.25</v>
      </c>
      <c r="J5204" s="923">
        <v>1439.3677757700505</v>
      </c>
      <c r="K5204" s="922">
        <v>1</v>
      </c>
      <c r="L5204" s="923">
        <v>1439.3677757700505</v>
      </c>
      <c r="M5204" s="923">
        <f t="shared" si="81"/>
        <v>191.91570343600674</v>
      </c>
    </row>
    <row r="5205" spans="2:13" ht="75">
      <c r="B5205" s="921" t="s">
        <v>988</v>
      </c>
      <c r="C5205" s="921" t="s">
        <v>985</v>
      </c>
      <c r="D5205" s="922" t="s">
        <v>986</v>
      </c>
      <c r="E5205" s="936">
        <v>1</v>
      </c>
      <c r="F5205" s="947">
        <v>44196</v>
      </c>
      <c r="G5205" s="923">
        <v>559.75413502168624</v>
      </c>
      <c r="H5205" s="929">
        <v>8.3333333333333332E-3</v>
      </c>
      <c r="I5205" s="929">
        <v>0.25</v>
      </c>
      <c r="J5205" s="923">
        <v>419.81560126626471</v>
      </c>
      <c r="K5205" s="922">
        <v>1</v>
      </c>
      <c r="L5205" s="923">
        <v>419.81560126626471</v>
      </c>
      <c r="M5205" s="923">
        <f t="shared" si="81"/>
        <v>55.975413502168628</v>
      </c>
    </row>
    <row r="5206" spans="2:13" ht="75">
      <c r="B5206" s="921" t="s">
        <v>988</v>
      </c>
      <c r="C5206" s="921" t="s">
        <v>985</v>
      </c>
      <c r="D5206" s="922" t="s">
        <v>986</v>
      </c>
      <c r="E5206" s="936">
        <v>1</v>
      </c>
      <c r="F5206" s="947">
        <v>44196</v>
      </c>
      <c r="G5206" s="923">
        <v>1679.2624050650588</v>
      </c>
      <c r="H5206" s="929">
        <v>8.3333333333333332E-3</v>
      </c>
      <c r="I5206" s="929">
        <v>0.25</v>
      </c>
      <c r="J5206" s="923">
        <v>1259.446803798794</v>
      </c>
      <c r="K5206" s="922">
        <v>1</v>
      </c>
      <c r="L5206" s="923">
        <v>1259.446803798794</v>
      </c>
      <c r="M5206" s="923">
        <f t="shared" si="81"/>
        <v>167.92624050650591</v>
      </c>
    </row>
    <row r="5207" spans="2:13" ht="75">
      <c r="B5207" s="921" t="s">
        <v>988</v>
      </c>
      <c r="C5207" s="921" t="s">
        <v>985</v>
      </c>
      <c r="D5207" s="922" t="s">
        <v>986</v>
      </c>
      <c r="E5207" s="936">
        <v>1</v>
      </c>
      <c r="F5207" s="947">
        <v>44196</v>
      </c>
      <c r="G5207" s="923">
        <v>799.64876431669472</v>
      </c>
      <c r="H5207" s="929">
        <v>8.3333333333333332E-3</v>
      </c>
      <c r="I5207" s="929">
        <v>0.25</v>
      </c>
      <c r="J5207" s="923">
        <v>599.73657323752104</v>
      </c>
      <c r="K5207" s="922">
        <v>1</v>
      </c>
      <c r="L5207" s="923">
        <v>599.73657323752104</v>
      </c>
      <c r="M5207" s="923">
        <f t="shared" si="81"/>
        <v>79.964876431669481</v>
      </c>
    </row>
    <row r="5208" spans="2:13" ht="75">
      <c r="B5208" s="921" t="s">
        <v>988</v>
      </c>
      <c r="C5208" s="921" t="s">
        <v>985</v>
      </c>
      <c r="D5208" s="922" t="s">
        <v>986</v>
      </c>
      <c r="E5208" s="936">
        <v>1</v>
      </c>
      <c r="F5208" s="947">
        <v>44196</v>
      </c>
      <c r="G5208" s="923">
        <v>399.82438215834736</v>
      </c>
      <c r="H5208" s="929">
        <v>8.3333333333333332E-3</v>
      </c>
      <c r="I5208" s="929">
        <v>0.25</v>
      </c>
      <c r="J5208" s="923">
        <v>299.86828661876052</v>
      </c>
      <c r="K5208" s="922">
        <v>1</v>
      </c>
      <c r="L5208" s="923">
        <v>299.86828661876052</v>
      </c>
      <c r="M5208" s="923">
        <f t="shared" si="81"/>
        <v>39.98243821583474</v>
      </c>
    </row>
    <row r="5209" spans="2:13" ht="75">
      <c r="B5209" s="921" t="s">
        <v>988</v>
      </c>
      <c r="C5209" s="921" t="s">
        <v>985</v>
      </c>
      <c r="D5209" s="922" t="s">
        <v>986</v>
      </c>
      <c r="E5209" s="936">
        <v>1</v>
      </c>
      <c r="F5209" s="947">
        <v>44196</v>
      </c>
      <c r="G5209" s="923">
        <v>2159.0516636550756</v>
      </c>
      <c r="H5209" s="929">
        <v>8.3333333333333332E-3</v>
      </c>
      <c r="I5209" s="929">
        <v>0.25</v>
      </c>
      <c r="J5209" s="923">
        <v>1619.2887477413067</v>
      </c>
      <c r="K5209" s="922">
        <v>1</v>
      </c>
      <c r="L5209" s="923">
        <v>1619.2887477413067</v>
      </c>
      <c r="M5209" s="923">
        <f t="shared" si="81"/>
        <v>215.90516636550757</v>
      </c>
    </row>
    <row r="5210" spans="2:13" ht="75">
      <c r="B5210" s="921" t="s">
        <v>988</v>
      </c>
      <c r="C5210" s="921" t="s">
        <v>985</v>
      </c>
      <c r="D5210" s="922" t="s">
        <v>986</v>
      </c>
      <c r="E5210" s="936">
        <v>1</v>
      </c>
      <c r="F5210" s="947">
        <v>43984</v>
      </c>
      <c r="G5210" s="923">
        <v>159.92975286333893</v>
      </c>
      <c r="H5210" s="929">
        <v>8.3333333333333332E-3</v>
      </c>
      <c r="I5210" s="929">
        <v>0.30833333333333335</v>
      </c>
      <c r="J5210" s="923">
        <v>110.61807906380943</v>
      </c>
      <c r="K5210" s="922">
        <v>1</v>
      </c>
      <c r="L5210" s="923">
        <v>110.61807906380943</v>
      </c>
      <c r="M5210" s="923">
        <f t="shared" si="81"/>
        <v>15.992975286333895</v>
      </c>
    </row>
    <row r="5211" spans="2:13" ht="75">
      <c r="B5211" s="921" t="s">
        <v>988</v>
      </c>
      <c r="C5211" s="921" t="s">
        <v>985</v>
      </c>
      <c r="D5211" s="922" t="s">
        <v>986</v>
      </c>
      <c r="E5211" s="936">
        <v>1</v>
      </c>
      <c r="F5211" s="947">
        <v>43984</v>
      </c>
      <c r="G5211" s="923">
        <v>159.92975286333893</v>
      </c>
      <c r="H5211" s="929">
        <v>8.3333333333333332E-3</v>
      </c>
      <c r="I5211" s="929">
        <v>0.30833333333333335</v>
      </c>
      <c r="J5211" s="923">
        <v>110.61807906380943</v>
      </c>
      <c r="K5211" s="922">
        <v>1</v>
      </c>
      <c r="L5211" s="923">
        <v>110.61807906380943</v>
      </c>
      <c r="M5211" s="923">
        <f t="shared" si="81"/>
        <v>15.992975286333895</v>
      </c>
    </row>
    <row r="5212" spans="2:13" ht="75">
      <c r="B5212" s="921" t="s">
        <v>988</v>
      </c>
      <c r="C5212" s="921" t="s">
        <v>985</v>
      </c>
      <c r="D5212" s="922" t="s">
        <v>986</v>
      </c>
      <c r="E5212" s="936">
        <v>1</v>
      </c>
      <c r="F5212" s="947">
        <v>43984</v>
      </c>
      <c r="G5212" s="923">
        <v>79.964876431669467</v>
      </c>
      <c r="H5212" s="929">
        <v>8.3333333333333332E-3</v>
      </c>
      <c r="I5212" s="929">
        <v>0.30833333333333335</v>
      </c>
      <c r="J5212" s="923">
        <v>55.309039531904716</v>
      </c>
      <c r="K5212" s="922">
        <v>1</v>
      </c>
      <c r="L5212" s="923">
        <v>55.309039531904716</v>
      </c>
      <c r="M5212" s="923">
        <f t="shared" si="81"/>
        <v>7.9964876431669474</v>
      </c>
    </row>
    <row r="5213" spans="2:13" ht="75">
      <c r="B5213" s="921" t="s">
        <v>988</v>
      </c>
      <c r="C5213" s="921" t="s">
        <v>985</v>
      </c>
      <c r="D5213" s="922" t="s">
        <v>986</v>
      </c>
      <c r="E5213" s="936">
        <v>1</v>
      </c>
      <c r="F5213" s="947">
        <v>43984</v>
      </c>
      <c r="G5213" s="923">
        <v>239.8946292950084</v>
      </c>
      <c r="H5213" s="929">
        <v>8.3333333333333332E-3</v>
      </c>
      <c r="I5213" s="929">
        <v>0.30833333333333335</v>
      </c>
      <c r="J5213" s="923">
        <v>165.92711859571415</v>
      </c>
      <c r="K5213" s="922">
        <v>1</v>
      </c>
      <c r="L5213" s="923">
        <v>165.92711859571415</v>
      </c>
      <c r="M5213" s="923">
        <f t="shared" si="81"/>
        <v>23.989462929500842</v>
      </c>
    </row>
    <row r="5214" spans="2:13" ht="75">
      <c r="B5214" s="921" t="s">
        <v>988</v>
      </c>
      <c r="C5214" s="921" t="s">
        <v>985</v>
      </c>
      <c r="D5214" s="922" t="s">
        <v>986</v>
      </c>
      <c r="E5214" s="936">
        <v>1</v>
      </c>
      <c r="F5214" s="947">
        <v>43984</v>
      </c>
      <c r="G5214" s="923">
        <v>79.964876431669467</v>
      </c>
      <c r="H5214" s="929">
        <v>8.3333333333333332E-3</v>
      </c>
      <c r="I5214" s="929">
        <v>0.30833333333333335</v>
      </c>
      <c r="J5214" s="923">
        <v>55.309039531904716</v>
      </c>
      <c r="K5214" s="922">
        <v>1</v>
      </c>
      <c r="L5214" s="923">
        <v>55.309039531904716</v>
      </c>
      <c r="M5214" s="923">
        <f t="shared" si="81"/>
        <v>7.9964876431669474</v>
      </c>
    </row>
    <row r="5215" spans="2:13" ht="75">
      <c r="B5215" s="921" t="s">
        <v>988</v>
      </c>
      <c r="C5215" s="921" t="s">
        <v>985</v>
      </c>
      <c r="D5215" s="922" t="s">
        <v>986</v>
      </c>
      <c r="E5215" s="936">
        <v>1</v>
      </c>
      <c r="F5215" s="947">
        <v>43647</v>
      </c>
      <c r="G5215" s="923">
        <v>399.82438215834736</v>
      </c>
      <c r="H5215" s="929">
        <v>8.3333333333333332E-3</v>
      </c>
      <c r="I5215" s="929">
        <v>0.4</v>
      </c>
      <c r="J5215" s="923">
        <v>239.8946292950084</v>
      </c>
      <c r="K5215" s="922">
        <v>1</v>
      </c>
      <c r="L5215" s="923">
        <v>239.8946292950084</v>
      </c>
      <c r="M5215" s="923">
        <f t="shared" si="81"/>
        <v>39.98243821583474</v>
      </c>
    </row>
    <row r="5216" spans="2:13" ht="75">
      <c r="B5216" s="921" t="s">
        <v>988</v>
      </c>
      <c r="C5216" s="921" t="s">
        <v>985</v>
      </c>
      <c r="D5216" s="922" t="s">
        <v>986</v>
      </c>
      <c r="E5216" s="936">
        <v>1</v>
      </c>
      <c r="F5216" s="947">
        <v>43647</v>
      </c>
      <c r="G5216" s="923">
        <v>319.85950572667787</v>
      </c>
      <c r="H5216" s="929">
        <v>8.3333333333333332E-3</v>
      </c>
      <c r="I5216" s="929">
        <v>0.4</v>
      </c>
      <c r="J5216" s="923">
        <v>191.91570343600671</v>
      </c>
      <c r="K5216" s="922">
        <v>1</v>
      </c>
      <c r="L5216" s="923">
        <v>191.91570343600671</v>
      </c>
      <c r="M5216" s="923">
        <f t="shared" si="81"/>
        <v>31.98595057266779</v>
      </c>
    </row>
    <row r="5217" spans="2:13" ht="75">
      <c r="B5217" s="921" t="s">
        <v>988</v>
      </c>
      <c r="C5217" s="921" t="s">
        <v>985</v>
      </c>
      <c r="D5217" s="922" t="s">
        <v>986</v>
      </c>
      <c r="E5217" s="936">
        <v>1</v>
      </c>
      <c r="F5217" s="947">
        <v>44501</v>
      </c>
      <c r="G5217" s="923">
        <v>319.85950572667787</v>
      </c>
      <c r="H5217" s="929">
        <v>8.3333333333333332E-3</v>
      </c>
      <c r="I5217" s="929">
        <v>0.16666666666666666</v>
      </c>
      <c r="J5217" s="923">
        <v>266.54958810556491</v>
      </c>
      <c r="K5217" s="922">
        <v>1</v>
      </c>
      <c r="L5217" s="923">
        <v>266.54958810556491</v>
      </c>
      <c r="M5217" s="923">
        <f t="shared" si="81"/>
        <v>31.98595057266779</v>
      </c>
    </row>
    <row r="5218" spans="2:13" ht="75">
      <c r="B5218" s="921" t="s">
        <v>988</v>
      </c>
      <c r="C5218" s="921" t="s">
        <v>985</v>
      </c>
      <c r="D5218" s="922" t="s">
        <v>986</v>
      </c>
      <c r="E5218" s="936">
        <v>1</v>
      </c>
      <c r="F5218" s="947">
        <v>44501</v>
      </c>
      <c r="G5218" s="923">
        <v>559.75413502168624</v>
      </c>
      <c r="H5218" s="929">
        <v>8.3333333333333332E-3</v>
      </c>
      <c r="I5218" s="929">
        <v>0.16666666666666666</v>
      </c>
      <c r="J5218" s="923">
        <v>466.46177918473853</v>
      </c>
      <c r="K5218" s="922">
        <v>1</v>
      </c>
      <c r="L5218" s="923">
        <v>466.46177918473853</v>
      </c>
      <c r="M5218" s="923">
        <f t="shared" si="81"/>
        <v>55.975413502168628</v>
      </c>
    </row>
    <row r="5219" spans="2:13" ht="75">
      <c r="B5219" s="921" t="s">
        <v>988</v>
      </c>
      <c r="C5219" s="921" t="s">
        <v>985</v>
      </c>
      <c r="D5219" s="922" t="s">
        <v>986</v>
      </c>
      <c r="E5219" s="936">
        <v>1</v>
      </c>
      <c r="F5219" s="947">
        <v>44501</v>
      </c>
      <c r="G5219" s="923">
        <v>319.85950572667787</v>
      </c>
      <c r="H5219" s="929">
        <v>8.3333333333333332E-3</v>
      </c>
      <c r="I5219" s="929">
        <v>0.16666666666666666</v>
      </c>
      <c r="J5219" s="923">
        <v>266.54958810556491</v>
      </c>
      <c r="K5219" s="922">
        <v>1</v>
      </c>
      <c r="L5219" s="923">
        <v>266.54958810556491</v>
      </c>
      <c r="M5219" s="923">
        <f t="shared" si="81"/>
        <v>31.98595057266779</v>
      </c>
    </row>
    <row r="5220" spans="2:13" ht="75">
      <c r="B5220" s="921" t="s">
        <v>988</v>
      </c>
      <c r="C5220" s="921" t="s">
        <v>985</v>
      </c>
      <c r="D5220" s="922" t="s">
        <v>986</v>
      </c>
      <c r="E5220" s="936">
        <v>1</v>
      </c>
      <c r="F5220" s="947">
        <v>44501</v>
      </c>
      <c r="G5220" s="923">
        <v>239.8946292950084</v>
      </c>
      <c r="H5220" s="929">
        <v>8.3333333333333332E-3</v>
      </c>
      <c r="I5220" s="929">
        <v>0.16666666666666666</v>
      </c>
      <c r="J5220" s="923">
        <v>199.91219107917368</v>
      </c>
      <c r="K5220" s="922">
        <v>1</v>
      </c>
      <c r="L5220" s="923">
        <v>199.91219107917368</v>
      </c>
      <c r="M5220" s="923">
        <f t="shared" si="81"/>
        <v>23.989462929500842</v>
      </c>
    </row>
    <row r="5221" spans="2:13" ht="75">
      <c r="B5221" s="921" t="s">
        <v>988</v>
      </c>
      <c r="C5221" s="921" t="s">
        <v>985</v>
      </c>
      <c r="D5221" s="922" t="s">
        <v>986</v>
      </c>
      <c r="E5221" s="936">
        <v>1</v>
      </c>
      <c r="F5221" s="947">
        <v>44501</v>
      </c>
      <c r="G5221" s="923">
        <v>159.92975286333893</v>
      </c>
      <c r="H5221" s="929">
        <v>8.3333333333333332E-3</v>
      </c>
      <c r="I5221" s="929">
        <v>0.16666666666666666</v>
      </c>
      <c r="J5221" s="923">
        <v>133.27479405278245</v>
      </c>
      <c r="K5221" s="922">
        <v>1</v>
      </c>
      <c r="L5221" s="923">
        <v>133.27479405278245</v>
      </c>
      <c r="M5221" s="923">
        <f t="shared" si="81"/>
        <v>15.992975286333895</v>
      </c>
    </row>
    <row r="5222" spans="2:13" ht="75">
      <c r="B5222" s="921" t="s">
        <v>988</v>
      </c>
      <c r="C5222" s="921" t="s">
        <v>985</v>
      </c>
      <c r="D5222" s="922" t="s">
        <v>986</v>
      </c>
      <c r="E5222" s="936">
        <v>1</v>
      </c>
      <c r="F5222" s="947">
        <v>43800</v>
      </c>
      <c r="G5222" s="923">
        <v>1279.4380229067115</v>
      </c>
      <c r="H5222" s="929">
        <v>8.3333333333333332E-3</v>
      </c>
      <c r="I5222" s="929">
        <v>0.35833333333333334</v>
      </c>
      <c r="J5222" s="923">
        <v>820.97273136513991</v>
      </c>
      <c r="K5222" s="922">
        <v>1</v>
      </c>
      <c r="L5222" s="923">
        <v>820.97273136513991</v>
      </c>
      <c r="M5222" s="923">
        <f t="shared" si="81"/>
        <v>127.94380229067116</v>
      </c>
    </row>
    <row r="5223" spans="2:13" ht="75">
      <c r="B5223" s="921" t="s">
        <v>988</v>
      </c>
      <c r="C5223" s="921" t="s">
        <v>985</v>
      </c>
      <c r="D5223" s="922" t="s">
        <v>986</v>
      </c>
      <c r="E5223" s="936">
        <v>1</v>
      </c>
      <c r="F5223" s="947">
        <v>43800</v>
      </c>
      <c r="G5223" s="923">
        <v>79.964876431669467</v>
      </c>
      <c r="H5223" s="929">
        <v>8.3333333333333332E-3</v>
      </c>
      <c r="I5223" s="929">
        <v>0.35833333333333334</v>
      </c>
      <c r="J5223" s="923">
        <v>51.310795710321244</v>
      </c>
      <c r="K5223" s="922">
        <v>1</v>
      </c>
      <c r="L5223" s="923">
        <v>51.310795710321244</v>
      </c>
      <c r="M5223" s="923">
        <f t="shared" si="81"/>
        <v>7.9964876431669474</v>
      </c>
    </row>
    <row r="5224" spans="2:13" ht="75">
      <c r="B5224" s="921" t="s">
        <v>988</v>
      </c>
      <c r="C5224" s="921" t="s">
        <v>985</v>
      </c>
      <c r="D5224" s="922" t="s">
        <v>986</v>
      </c>
      <c r="E5224" s="936">
        <v>1</v>
      </c>
      <c r="F5224" s="947">
        <v>43800</v>
      </c>
      <c r="G5224" s="923">
        <v>79.964876431669467</v>
      </c>
      <c r="H5224" s="929">
        <v>8.3333333333333332E-3</v>
      </c>
      <c r="I5224" s="929">
        <v>0.35833333333333334</v>
      </c>
      <c r="J5224" s="923">
        <v>51.310795710321244</v>
      </c>
      <c r="K5224" s="922">
        <v>1</v>
      </c>
      <c r="L5224" s="923">
        <v>51.310795710321244</v>
      </c>
      <c r="M5224" s="923">
        <f t="shared" si="81"/>
        <v>7.9964876431669474</v>
      </c>
    </row>
    <row r="5225" spans="2:13" ht="75">
      <c r="B5225" s="921" t="s">
        <v>984</v>
      </c>
      <c r="C5225" s="921" t="s">
        <v>985</v>
      </c>
      <c r="D5225" s="922" t="s">
        <v>986</v>
      </c>
      <c r="E5225" s="936">
        <v>1</v>
      </c>
      <c r="F5225" s="947">
        <v>43647</v>
      </c>
      <c r="G5225" s="923">
        <v>456.60349305277197</v>
      </c>
      <c r="H5225" s="929">
        <v>8.3333333333333332E-3</v>
      </c>
      <c r="I5225" s="929">
        <v>0.4</v>
      </c>
      <c r="J5225" s="923">
        <v>273.96209583166319</v>
      </c>
      <c r="K5225" s="922">
        <v>1</v>
      </c>
      <c r="L5225" s="923">
        <v>273.96209583166319</v>
      </c>
      <c r="M5225" s="923">
        <f t="shared" si="81"/>
        <v>45.660349305277201</v>
      </c>
    </row>
    <row r="5226" spans="2:13" ht="75">
      <c r="B5226" s="921" t="s">
        <v>995</v>
      </c>
      <c r="C5226" s="921" t="s">
        <v>985</v>
      </c>
      <c r="D5226" s="922" t="s">
        <v>986</v>
      </c>
      <c r="E5226" s="936">
        <v>1</v>
      </c>
      <c r="F5226" s="947">
        <v>43647</v>
      </c>
      <c r="G5226" s="923">
        <v>1329.0174638493293</v>
      </c>
      <c r="H5226" s="929">
        <v>8.3333333333333332E-3</v>
      </c>
      <c r="I5226" s="929">
        <v>0.4</v>
      </c>
      <c r="J5226" s="923">
        <v>797.41047830959758</v>
      </c>
      <c r="K5226" s="922">
        <v>1</v>
      </c>
      <c r="L5226" s="923">
        <v>797.41047830959758</v>
      </c>
      <c r="M5226" s="923">
        <f t="shared" si="81"/>
        <v>132.90174638493292</v>
      </c>
    </row>
    <row r="5227" spans="2:13" ht="75">
      <c r="B5227" s="921" t="s">
        <v>988</v>
      </c>
      <c r="C5227" s="921" t="s">
        <v>985</v>
      </c>
      <c r="D5227" s="922" t="s">
        <v>986</v>
      </c>
      <c r="E5227" s="936">
        <v>1</v>
      </c>
      <c r="F5227" s="947">
        <v>43647</v>
      </c>
      <c r="G5227" s="923">
        <v>4557.9979566051597</v>
      </c>
      <c r="H5227" s="929">
        <v>8.3333333333333332E-3</v>
      </c>
      <c r="I5227" s="929">
        <v>0.4</v>
      </c>
      <c r="J5227" s="923">
        <v>2734.7987739630958</v>
      </c>
      <c r="K5227" s="922">
        <v>1</v>
      </c>
      <c r="L5227" s="923">
        <v>2734.7987739630958</v>
      </c>
      <c r="M5227" s="923">
        <f t="shared" si="81"/>
        <v>455.799795660516</v>
      </c>
    </row>
    <row r="5228" spans="2:13" ht="75">
      <c r="B5228" s="921" t="s">
        <v>988</v>
      </c>
      <c r="C5228" s="921" t="s">
        <v>985</v>
      </c>
      <c r="D5228" s="922" t="s">
        <v>986</v>
      </c>
      <c r="E5228" s="936">
        <v>1</v>
      </c>
      <c r="F5228" s="947">
        <v>43647</v>
      </c>
      <c r="G5228" s="923">
        <v>1919.1570343600672</v>
      </c>
      <c r="H5228" s="929">
        <v>8.3333333333333332E-3</v>
      </c>
      <c r="I5228" s="929">
        <v>0.4</v>
      </c>
      <c r="J5228" s="923">
        <v>1151.4942206160404</v>
      </c>
      <c r="K5228" s="922">
        <v>1</v>
      </c>
      <c r="L5228" s="923">
        <v>1151.4942206160404</v>
      </c>
      <c r="M5228" s="923">
        <f t="shared" si="81"/>
        <v>191.91570343600674</v>
      </c>
    </row>
    <row r="5229" spans="2:13" ht="75">
      <c r="B5229" s="921" t="s">
        <v>988</v>
      </c>
      <c r="C5229" s="921" t="s">
        <v>985</v>
      </c>
      <c r="D5229" s="922" t="s">
        <v>986</v>
      </c>
      <c r="E5229" s="936">
        <v>1</v>
      </c>
      <c r="F5229" s="947">
        <v>43800</v>
      </c>
      <c r="G5229" s="923">
        <v>4158.1735744468124</v>
      </c>
      <c r="H5229" s="929">
        <v>8.3333333333333332E-3</v>
      </c>
      <c r="I5229" s="929">
        <v>0.35833333333333334</v>
      </c>
      <c r="J5229" s="923">
        <v>2668.1613769367045</v>
      </c>
      <c r="K5229" s="922">
        <v>1</v>
      </c>
      <c r="L5229" s="923">
        <v>2668.1613769367045</v>
      </c>
      <c r="M5229" s="923">
        <f t="shared" si="81"/>
        <v>415.81735744468125</v>
      </c>
    </row>
    <row r="5230" spans="2:13" ht="75">
      <c r="B5230" s="921" t="s">
        <v>988</v>
      </c>
      <c r="C5230" s="921" t="s">
        <v>985</v>
      </c>
      <c r="D5230" s="922" t="s">
        <v>986</v>
      </c>
      <c r="E5230" s="936">
        <v>1</v>
      </c>
      <c r="F5230" s="947">
        <v>43800</v>
      </c>
      <c r="G5230" s="923">
        <v>79.964876431669467</v>
      </c>
      <c r="H5230" s="929">
        <v>8.3333333333333332E-3</v>
      </c>
      <c r="I5230" s="929">
        <v>0.35833333333333334</v>
      </c>
      <c r="J5230" s="923">
        <v>51.310795710321244</v>
      </c>
      <c r="K5230" s="922">
        <v>1</v>
      </c>
      <c r="L5230" s="923">
        <v>51.310795710321244</v>
      </c>
      <c r="M5230" s="923">
        <f t="shared" si="81"/>
        <v>7.9964876431669474</v>
      </c>
    </row>
    <row r="5231" spans="2:13" ht="75">
      <c r="B5231" s="921" t="s">
        <v>988</v>
      </c>
      <c r="C5231" s="921" t="s">
        <v>985</v>
      </c>
      <c r="D5231" s="922" t="s">
        <v>986</v>
      </c>
      <c r="E5231" s="936">
        <v>1</v>
      </c>
      <c r="F5231" s="947">
        <v>43829</v>
      </c>
      <c r="G5231" s="923">
        <v>5997.3657323752104</v>
      </c>
      <c r="H5231" s="929">
        <v>8.3333333333333332E-3</v>
      </c>
      <c r="I5231" s="929">
        <v>0.35833333333333334</v>
      </c>
      <c r="J5231" s="923">
        <v>3848.3096782740931</v>
      </c>
      <c r="K5231" s="922">
        <v>1</v>
      </c>
      <c r="L5231" s="923">
        <v>3848.3096782740931</v>
      </c>
      <c r="M5231" s="923">
        <f t="shared" si="81"/>
        <v>599.73657323752104</v>
      </c>
    </row>
    <row r="5232" spans="2:13" ht="75">
      <c r="B5232" s="921" t="s">
        <v>988</v>
      </c>
      <c r="C5232" s="921" t="s">
        <v>985</v>
      </c>
      <c r="D5232" s="922" t="s">
        <v>986</v>
      </c>
      <c r="E5232" s="936">
        <v>1</v>
      </c>
      <c r="F5232" s="947">
        <v>43800</v>
      </c>
      <c r="G5232" s="923">
        <v>159.92975286333893</v>
      </c>
      <c r="H5232" s="929">
        <v>8.3333333333333332E-3</v>
      </c>
      <c r="I5232" s="929">
        <v>0.35833333333333334</v>
      </c>
      <c r="J5232" s="923">
        <v>102.62159142064249</v>
      </c>
      <c r="K5232" s="922">
        <v>1</v>
      </c>
      <c r="L5232" s="923">
        <v>102.62159142064249</v>
      </c>
      <c r="M5232" s="923">
        <f t="shared" si="81"/>
        <v>15.992975286333895</v>
      </c>
    </row>
    <row r="5233" spans="2:13" ht="75">
      <c r="B5233" s="921" t="s">
        <v>988</v>
      </c>
      <c r="C5233" s="921" t="s">
        <v>985</v>
      </c>
      <c r="D5233" s="922" t="s">
        <v>986</v>
      </c>
      <c r="E5233" s="936">
        <v>1</v>
      </c>
      <c r="F5233" s="947">
        <v>43800</v>
      </c>
      <c r="G5233" s="923">
        <v>79.964876431669467</v>
      </c>
      <c r="H5233" s="929">
        <v>8.3333333333333332E-3</v>
      </c>
      <c r="I5233" s="929">
        <v>0.35833333333333334</v>
      </c>
      <c r="J5233" s="923">
        <v>51.310795710321244</v>
      </c>
      <c r="K5233" s="922">
        <v>1</v>
      </c>
      <c r="L5233" s="923">
        <v>51.310795710321244</v>
      </c>
      <c r="M5233" s="923">
        <f t="shared" si="81"/>
        <v>7.9964876431669474</v>
      </c>
    </row>
    <row r="5234" spans="2:13" ht="75">
      <c r="B5234" s="921" t="s">
        <v>988</v>
      </c>
      <c r="C5234" s="921" t="s">
        <v>985</v>
      </c>
      <c r="D5234" s="922" t="s">
        <v>986</v>
      </c>
      <c r="E5234" s="936">
        <v>1</v>
      </c>
      <c r="F5234" s="947">
        <v>43800</v>
      </c>
      <c r="G5234" s="923">
        <v>79.964876431669467</v>
      </c>
      <c r="H5234" s="929">
        <v>8.3333333333333332E-3</v>
      </c>
      <c r="I5234" s="929">
        <v>0.35833333333333334</v>
      </c>
      <c r="J5234" s="923">
        <v>51.310795710321244</v>
      </c>
      <c r="K5234" s="922">
        <v>1</v>
      </c>
      <c r="L5234" s="923">
        <v>51.310795710321244</v>
      </c>
      <c r="M5234" s="923">
        <f t="shared" si="81"/>
        <v>7.9964876431669474</v>
      </c>
    </row>
    <row r="5235" spans="2:13" ht="75">
      <c r="B5235" s="921" t="s">
        <v>988</v>
      </c>
      <c r="C5235" s="921" t="s">
        <v>985</v>
      </c>
      <c r="D5235" s="922" t="s">
        <v>986</v>
      </c>
      <c r="E5235" s="936">
        <v>1</v>
      </c>
      <c r="F5235" s="947">
        <v>43800</v>
      </c>
      <c r="G5235" s="923">
        <v>79.964876431669467</v>
      </c>
      <c r="H5235" s="929">
        <v>8.3333333333333332E-3</v>
      </c>
      <c r="I5235" s="929">
        <v>0.35833333333333334</v>
      </c>
      <c r="J5235" s="923">
        <v>51.310795710321244</v>
      </c>
      <c r="K5235" s="922">
        <v>1</v>
      </c>
      <c r="L5235" s="923">
        <v>51.310795710321244</v>
      </c>
      <c r="M5235" s="923">
        <f t="shared" si="81"/>
        <v>7.9964876431669474</v>
      </c>
    </row>
    <row r="5236" spans="2:13" ht="75">
      <c r="B5236" s="921" t="s">
        <v>988</v>
      </c>
      <c r="C5236" s="921" t="s">
        <v>985</v>
      </c>
      <c r="D5236" s="922" t="s">
        <v>986</v>
      </c>
      <c r="E5236" s="936">
        <v>1</v>
      </c>
      <c r="F5236" s="947">
        <v>43647</v>
      </c>
      <c r="G5236" s="923">
        <v>79.964876431669467</v>
      </c>
      <c r="H5236" s="929">
        <v>8.3333333333333332E-3</v>
      </c>
      <c r="I5236" s="929">
        <v>0.4</v>
      </c>
      <c r="J5236" s="923">
        <v>47.978925859001677</v>
      </c>
      <c r="K5236" s="922">
        <v>1</v>
      </c>
      <c r="L5236" s="923">
        <v>47.978925859001677</v>
      </c>
      <c r="M5236" s="923">
        <f t="shared" si="81"/>
        <v>7.9964876431669474</v>
      </c>
    </row>
    <row r="5237" spans="2:13" ht="75">
      <c r="B5237" s="921" t="s">
        <v>988</v>
      </c>
      <c r="C5237" s="921" t="s">
        <v>985</v>
      </c>
      <c r="D5237" s="922" t="s">
        <v>986</v>
      </c>
      <c r="E5237" s="936">
        <v>1</v>
      </c>
      <c r="F5237" s="947">
        <v>43647</v>
      </c>
      <c r="G5237" s="923">
        <v>879.61364074836411</v>
      </c>
      <c r="H5237" s="929">
        <v>8.3333333333333332E-3</v>
      </c>
      <c r="I5237" s="929">
        <v>0.4</v>
      </c>
      <c r="J5237" s="923">
        <v>527.76818444901846</v>
      </c>
      <c r="K5237" s="922">
        <v>1</v>
      </c>
      <c r="L5237" s="923">
        <v>527.76818444901846</v>
      </c>
      <c r="M5237" s="923">
        <f t="shared" si="81"/>
        <v>87.961364074836411</v>
      </c>
    </row>
    <row r="5238" spans="2:13" ht="75">
      <c r="B5238" s="921" t="s">
        <v>984</v>
      </c>
      <c r="C5238" s="921" t="s">
        <v>985</v>
      </c>
      <c r="D5238" s="922" t="s">
        <v>986</v>
      </c>
      <c r="E5238" s="936">
        <v>1</v>
      </c>
      <c r="F5238" s="947">
        <v>43647</v>
      </c>
      <c r="G5238" s="923">
        <v>456.60349305277197</v>
      </c>
      <c r="H5238" s="929">
        <v>8.3333333333333332E-3</v>
      </c>
      <c r="I5238" s="929">
        <v>0.4</v>
      </c>
      <c r="J5238" s="923">
        <v>273.96209583166319</v>
      </c>
      <c r="K5238" s="922">
        <v>1</v>
      </c>
      <c r="L5238" s="923">
        <v>273.96209583166319</v>
      </c>
      <c r="M5238" s="923">
        <f t="shared" si="81"/>
        <v>45.660349305277201</v>
      </c>
    </row>
    <row r="5239" spans="2:13" ht="75">
      <c r="B5239" s="921" t="s">
        <v>988</v>
      </c>
      <c r="C5239" s="921" t="s">
        <v>985</v>
      </c>
      <c r="D5239" s="922" t="s">
        <v>986</v>
      </c>
      <c r="E5239" s="936">
        <v>1</v>
      </c>
      <c r="F5239" s="947">
        <v>43647</v>
      </c>
      <c r="G5239" s="923">
        <v>159.92975286333893</v>
      </c>
      <c r="H5239" s="929">
        <v>8.3333333333333332E-3</v>
      </c>
      <c r="I5239" s="929">
        <v>0.4</v>
      </c>
      <c r="J5239" s="923">
        <v>95.957851718003354</v>
      </c>
      <c r="K5239" s="922">
        <v>1</v>
      </c>
      <c r="L5239" s="923">
        <v>95.957851718003354</v>
      </c>
      <c r="M5239" s="923">
        <f t="shared" si="81"/>
        <v>15.992975286333895</v>
      </c>
    </row>
    <row r="5240" spans="2:13" ht="75">
      <c r="B5240" s="921" t="s">
        <v>988</v>
      </c>
      <c r="C5240" s="921" t="s">
        <v>985</v>
      </c>
      <c r="D5240" s="922" t="s">
        <v>986</v>
      </c>
      <c r="E5240" s="936">
        <v>1</v>
      </c>
      <c r="F5240" s="947">
        <v>43647</v>
      </c>
      <c r="G5240" s="923">
        <v>639.71901145335573</v>
      </c>
      <c r="H5240" s="929">
        <v>8.3333333333333332E-3</v>
      </c>
      <c r="I5240" s="929">
        <v>0.4</v>
      </c>
      <c r="J5240" s="923">
        <v>383.83140687201342</v>
      </c>
      <c r="K5240" s="922">
        <v>1</v>
      </c>
      <c r="L5240" s="923">
        <v>383.83140687201342</v>
      </c>
      <c r="M5240" s="923">
        <f t="shared" si="81"/>
        <v>63.971901145335579</v>
      </c>
    </row>
    <row r="5241" spans="2:13" ht="75">
      <c r="B5241" s="921" t="s">
        <v>988</v>
      </c>
      <c r="C5241" s="921" t="s">
        <v>985</v>
      </c>
      <c r="D5241" s="922" t="s">
        <v>986</v>
      </c>
      <c r="E5241" s="936">
        <v>1</v>
      </c>
      <c r="F5241" s="947">
        <v>43647</v>
      </c>
      <c r="G5241" s="923">
        <v>79.964876431669467</v>
      </c>
      <c r="H5241" s="929">
        <v>8.3333333333333332E-3</v>
      </c>
      <c r="I5241" s="929">
        <v>0.4</v>
      </c>
      <c r="J5241" s="923">
        <v>47.978925859001677</v>
      </c>
      <c r="K5241" s="922">
        <v>1</v>
      </c>
      <c r="L5241" s="923">
        <v>47.978925859001677</v>
      </c>
      <c r="M5241" s="923">
        <f t="shared" si="81"/>
        <v>7.9964876431669474</v>
      </c>
    </row>
    <row r="5242" spans="2:13" ht="75">
      <c r="B5242" s="921" t="s">
        <v>988</v>
      </c>
      <c r="C5242" s="921" t="s">
        <v>985</v>
      </c>
      <c r="D5242" s="922" t="s">
        <v>986</v>
      </c>
      <c r="E5242" s="936">
        <v>1</v>
      </c>
      <c r="F5242" s="947">
        <v>43829</v>
      </c>
      <c r="G5242" s="923">
        <v>559.75413502168624</v>
      </c>
      <c r="H5242" s="929">
        <v>8.3333333333333332E-3</v>
      </c>
      <c r="I5242" s="929">
        <v>0.35833333333333334</v>
      </c>
      <c r="J5242" s="923">
        <v>359.1755699722487</v>
      </c>
      <c r="K5242" s="922">
        <v>1</v>
      </c>
      <c r="L5242" s="923">
        <v>359.1755699722487</v>
      </c>
      <c r="M5242" s="923">
        <f t="shared" si="81"/>
        <v>55.975413502168628</v>
      </c>
    </row>
    <row r="5243" spans="2:13" ht="75">
      <c r="B5243" s="921" t="s">
        <v>988</v>
      </c>
      <c r="C5243" s="921" t="s">
        <v>985</v>
      </c>
      <c r="D5243" s="922" t="s">
        <v>986</v>
      </c>
      <c r="E5243" s="936">
        <v>1</v>
      </c>
      <c r="F5243" s="947">
        <v>43800</v>
      </c>
      <c r="G5243" s="923">
        <v>1359.4028993383808</v>
      </c>
      <c r="H5243" s="929">
        <v>8.3333333333333332E-3</v>
      </c>
      <c r="I5243" s="929">
        <v>0.35833333333333334</v>
      </c>
      <c r="J5243" s="923">
        <v>872.28352707546105</v>
      </c>
      <c r="K5243" s="922">
        <v>1</v>
      </c>
      <c r="L5243" s="923">
        <v>872.28352707546105</v>
      </c>
      <c r="M5243" s="923">
        <f t="shared" si="81"/>
        <v>135.9402899338381</v>
      </c>
    </row>
    <row r="5244" spans="2:13" ht="75">
      <c r="B5244" s="921" t="s">
        <v>984</v>
      </c>
      <c r="C5244" s="921" t="s">
        <v>985</v>
      </c>
      <c r="D5244" s="922" t="s">
        <v>986</v>
      </c>
      <c r="E5244" s="936">
        <v>1</v>
      </c>
      <c r="F5244" s="947">
        <v>43647</v>
      </c>
      <c r="G5244" s="923">
        <v>913.20698610554393</v>
      </c>
      <c r="H5244" s="929">
        <v>8.3333333333333332E-3</v>
      </c>
      <c r="I5244" s="929">
        <v>0.4</v>
      </c>
      <c r="J5244" s="923">
        <v>547.92419166332638</v>
      </c>
      <c r="K5244" s="922">
        <v>1</v>
      </c>
      <c r="L5244" s="923">
        <v>547.92419166332638</v>
      </c>
      <c r="M5244" s="923">
        <f t="shared" si="81"/>
        <v>91.320698610554402</v>
      </c>
    </row>
    <row r="5245" spans="2:13" ht="75">
      <c r="B5245" s="921" t="s">
        <v>984</v>
      </c>
      <c r="C5245" s="921" t="s">
        <v>985</v>
      </c>
      <c r="D5245" s="922" t="s">
        <v>986</v>
      </c>
      <c r="E5245" s="936">
        <v>1</v>
      </c>
      <c r="F5245" s="947">
        <v>43647</v>
      </c>
      <c r="G5245" s="923">
        <v>913.20698610554393</v>
      </c>
      <c r="H5245" s="929">
        <v>8.3333333333333332E-3</v>
      </c>
      <c r="I5245" s="929">
        <v>0.4</v>
      </c>
      <c r="J5245" s="923">
        <v>547.92419166332638</v>
      </c>
      <c r="K5245" s="922">
        <v>1</v>
      </c>
      <c r="L5245" s="923">
        <v>547.92419166332638</v>
      </c>
      <c r="M5245" s="923">
        <f t="shared" si="81"/>
        <v>91.320698610554402</v>
      </c>
    </row>
    <row r="5246" spans="2:13" ht="75">
      <c r="B5246" s="921" t="s">
        <v>988</v>
      </c>
      <c r="C5246" s="921" t="s">
        <v>985</v>
      </c>
      <c r="D5246" s="922" t="s">
        <v>986</v>
      </c>
      <c r="E5246" s="936">
        <v>1</v>
      </c>
      <c r="F5246" s="947">
        <v>43647</v>
      </c>
      <c r="G5246" s="923">
        <v>3038.6653044034397</v>
      </c>
      <c r="H5246" s="929">
        <v>8.3333333333333332E-3</v>
      </c>
      <c r="I5246" s="929">
        <v>0.4</v>
      </c>
      <c r="J5246" s="923">
        <v>1823.1991826420638</v>
      </c>
      <c r="K5246" s="922">
        <v>1</v>
      </c>
      <c r="L5246" s="923">
        <v>1823.1991826420638</v>
      </c>
      <c r="M5246" s="923">
        <f t="shared" si="81"/>
        <v>303.86653044034398</v>
      </c>
    </row>
    <row r="5247" spans="2:13" ht="75">
      <c r="B5247" s="921" t="s">
        <v>988</v>
      </c>
      <c r="C5247" s="921" t="s">
        <v>985</v>
      </c>
      <c r="D5247" s="922" t="s">
        <v>986</v>
      </c>
      <c r="E5247" s="936">
        <v>1</v>
      </c>
      <c r="F5247" s="947">
        <v>43647</v>
      </c>
      <c r="G5247" s="923">
        <v>1039.5433936117031</v>
      </c>
      <c r="H5247" s="929">
        <v>8.3333333333333332E-3</v>
      </c>
      <c r="I5247" s="929">
        <v>0.4</v>
      </c>
      <c r="J5247" s="923">
        <v>623.7260361670219</v>
      </c>
      <c r="K5247" s="922">
        <v>1</v>
      </c>
      <c r="L5247" s="923">
        <v>623.7260361670219</v>
      </c>
      <c r="M5247" s="923">
        <f t="shared" si="81"/>
        <v>103.95433936117031</v>
      </c>
    </row>
    <row r="5248" spans="2:13" ht="75">
      <c r="B5248" s="921" t="s">
        <v>988</v>
      </c>
      <c r="C5248" s="921" t="s">
        <v>985</v>
      </c>
      <c r="D5248" s="922" t="s">
        <v>986</v>
      </c>
      <c r="E5248" s="936">
        <v>1</v>
      </c>
      <c r="F5248" s="947">
        <v>43800</v>
      </c>
      <c r="G5248" s="923">
        <v>4398.068203741821</v>
      </c>
      <c r="H5248" s="929">
        <v>8.3333333333333332E-3</v>
      </c>
      <c r="I5248" s="929">
        <v>0.35833333333333334</v>
      </c>
      <c r="J5248" s="923">
        <v>2822.0937640676684</v>
      </c>
      <c r="K5248" s="922">
        <v>1</v>
      </c>
      <c r="L5248" s="923">
        <v>2822.0937640676684</v>
      </c>
      <c r="M5248" s="923">
        <f t="shared" si="81"/>
        <v>439.80682037418211</v>
      </c>
    </row>
    <row r="5249" spans="2:13" ht="75">
      <c r="B5249" s="921" t="s">
        <v>988</v>
      </c>
      <c r="C5249" s="921" t="s">
        <v>985</v>
      </c>
      <c r="D5249" s="922" t="s">
        <v>986</v>
      </c>
      <c r="E5249" s="936">
        <v>1</v>
      </c>
      <c r="F5249" s="947">
        <v>43800</v>
      </c>
      <c r="G5249" s="923">
        <v>3918.2789451518038</v>
      </c>
      <c r="H5249" s="929">
        <v>8.3333333333333332E-3</v>
      </c>
      <c r="I5249" s="929">
        <v>0.35833333333333334</v>
      </c>
      <c r="J5249" s="923">
        <v>2514.2289898057406</v>
      </c>
      <c r="K5249" s="922">
        <v>1</v>
      </c>
      <c r="L5249" s="923">
        <v>2514.2289898057406</v>
      </c>
      <c r="M5249" s="923">
        <f t="shared" si="81"/>
        <v>391.82789451518039</v>
      </c>
    </row>
    <row r="5250" spans="2:13" ht="75">
      <c r="B5250" s="921" t="s">
        <v>988</v>
      </c>
      <c r="C5250" s="921" t="s">
        <v>985</v>
      </c>
      <c r="D5250" s="922" t="s">
        <v>986</v>
      </c>
      <c r="E5250" s="936">
        <v>1</v>
      </c>
      <c r="F5250" s="947">
        <v>43800</v>
      </c>
      <c r="G5250" s="923">
        <v>2159.0516636550756</v>
      </c>
      <c r="H5250" s="929">
        <v>8.3333333333333332E-3</v>
      </c>
      <c r="I5250" s="929">
        <v>0.35833333333333334</v>
      </c>
      <c r="J5250" s="923">
        <v>1385.3914841786736</v>
      </c>
      <c r="K5250" s="922">
        <v>1</v>
      </c>
      <c r="L5250" s="923">
        <v>1385.3914841786736</v>
      </c>
      <c r="M5250" s="923">
        <f t="shared" si="81"/>
        <v>215.90516636550757</v>
      </c>
    </row>
    <row r="5251" spans="2:13" ht="75">
      <c r="B5251" s="921" t="s">
        <v>988</v>
      </c>
      <c r="C5251" s="921" t="s">
        <v>985</v>
      </c>
      <c r="D5251" s="922" t="s">
        <v>986</v>
      </c>
      <c r="E5251" s="936">
        <v>1</v>
      </c>
      <c r="F5251" s="947">
        <v>43800</v>
      </c>
      <c r="G5251" s="923">
        <v>879.61364074836411</v>
      </c>
      <c r="H5251" s="929">
        <v>8.3333333333333332E-3</v>
      </c>
      <c r="I5251" s="929">
        <v>0.35833333333333334</v>
      </c>
      <c r="J5251" s="923">
        <v>564.41875281353362</v>
      </c>
      <c r="K5251" s="922">
        <v>1</v>
      </c>
      <c r="L5251" s="923">
        <v>564.41875281353362</v>
      </c>
      <c r="M5251" s="923">
        <f t="shared" si="81"/>
        <v>87.961364074836411</v>
      </c>
    </row>
    <row r="5252" spans="2:13" ht="75">
      <c r="B5252" s="921" t="s">
        <v>988</v>
      </c>
      <c r="C5252" s="921" t="s">
        <v>985</v>
      </c>
      <c r="D5252" s="922" t="s">
        <v>986</v>
      </c>
      <c r="E5252" s="936">
        <v>1</v>
      </c>
      <c r="F5252" s="947">
        <v>43800</v>
      </c>
      <c r="G5252" s="923">
        <v>1919.1570343600672</v>
      </c>
      <c r="H5252" s="929">
        <v>8.3333333333333332E-3</v>
      </c>
      <c r="I5252" s="929">
        <v>0.35833333333333334</v>
      </c>
      <c r="J5252" s="923">
        <v>1231.4590970477097</v>
      </c>
      <c r="K5252" s="922">
        <v>1</v>
      </c>
      <c r="L5252" s="923">
        <v>1231.4590970477097</v>
      </c>
      <c r="M5252" s="923">
        <f t="shared" si="81"/>
        <v>191.91570343600674</v>
      </c>
    </row>
    <row r="5253" spans="2:13" ht="75">
      <c r="B5253" s="921" t="s">
        <v>988</v>
      </c>
      <c r="C5253" s="921" t="s">
        <v>985</v>
      </c>
      <c r="D5253" s="922" t="s">
        <v>986</v>
      </c>
      <c r="E5253" s="936">
        <v>1</v>
      </c>
      <c r="F5253" s="947">
        <v>43829</v>
      </c>
      <c r="G5253" s="923">
        <v>959.5785171800336</v>
      </c>
      <c r="H5253" s="929">
        <v>8.3333333333333332E-3</v>
      </c>
      <c r="I5253" s="929">
        <v>0.35833333333333334</v>
      </c>
      <c r="J5253" s="923">
        <v>615.72954852385487</v>
      </c>
      <c r="K5253" s="922">
        <v>1</v>
      </c>
      <c r="L5253" s="923">
        <v>615.72954852385487</v>
      </c>
      <c r="M5253" s="923">
        <f t="shared" si="81"/>
        <v>95.957851718003369</v>
      </c>
    </row>
    <row r="5254" spans="2:13" ht="75">
      <c r="B5254" s="921" t="s">
        <v>987</v>
      </c>
      <c r="C5254" s="921" t="s">
        <v>985</v>
      </c>
      <c r="D5254" s="922" t="s">
        <v>986</v>
      </c>
      <c r="E5254" s="936">
        <v>1</v>
      </c>
      <c r="F5254" s="947">
        <v>43647</v>
      </c>
      <c r="G5254" s="923">
        <v>1485.0961212969503</v>
      </c>
      <c r="H5254" s="929">
        <v>8.3333333333333332E-3</v>
      </c>
      <c r="I5254" s="929">
        <v>0.4</v>
      </c>
      <c r="J5254" s="923">
        <v>891.05767277817017</v>
      </c>
      <c r="K5254" s="922">
        <v>1</v>
      </c>
      <c r="L5254" s="923">
        <v>891.05767277817017</v>
      </c>
      <c r="M5254" s="923">
        <f t="shared" si="81"/>
        <v>148.50961212969503</v>
      </c>
    </row>
    <row r="5255" spans="2:13" ht="75">
      <c r="B5255" s="921" t="s">
        <v>987</v>
      </c>
      <c r="C5255" s="921" t="s">
        <v>985</v>
      </c>
      <c r="D5255" s="922" t="s">
        <v>986</v>
      </c>
      <c r="E5255" s="936">
        <v>1</v>
      </c>
      <c r="F5255" s="947">
        <v>43647</v>
      </c>
      <c r="G5255" s="923">
        <v>2970.1922425939006</v>
      </c>
      <c r="H5255" s="929">
        <v>8.3333333333333332E-3</v>
      </c>
      <c r="I5255" s="929">
        <v>0.4</v>
      </c>
      <c r="J5255" s="923">
        <v>1782.1153455563403</v>
      </c>
      <c r="K5255" s="922">
        <v>1</v>
      </c>
      <c r="L5255" s="923">
        <v>1782.1153455563403</v>
      </c>
      <c r="M5255" s="923">
        <f t="shared" si="81"/>
        <v>297.01922425939006</v>
      </c>
    </row>
    <row r="5256" spans="2:13" ht="75">
      <c r="B5256" s="921" t="s">
        <v>988</v>
      </c>
      <c r="C5256" s="921" t="s">
        <v>985</v>
      </c>
      <c r="D5256" s="922" t="s">
        <v>986</v>
      </c>
      <c r="E5256" s="936">
        <v>1</v>
      </c>
      <c r="F5256" s="947">
        <v>43647</v>
      </c>
      <c r="G5256" s="923">
        <v>319.85950572667787</v>
      </c>
      <c r="H5256" s="929">
        <v>8.3333333333333332E-3</v>
      </c>
      <c r="I5256" s="929">
        <v>0.4</v>
      </c>
      <c r="J5256" s="923">
        <v>191.91570343600671</v>
      </c>
      <c r="K5256" s="922">
        <v>1</v>
      </c>
      <c r="L5256" s="923">
        <v>191.91570343600671</v>
      </c>
      <c r="M5256" s="923">
        <f t="shared" si="81"/>
        <v>31.98595057266779</v>
      </c>
    </row>
    <row r="5257" spans="2:13" ht="75">
      <c r="B5257" s="921" t="s">
        <v>988</v>
      </c>
      <c r="C5257" s="921" t="s">
        <v>985</v>
      </c>
      <c r="D5257" s="922" t="s">
        <v>986</v>
      </c>
      <c r="E5257" s="936">
        <v>1</v>
      </c>
      <c r="F5257" s="947">
        <v>43647</v>
      </c>
      <c r="G5257" s="923">
        <v>1519.3326522017198</v>
      </c>
      <c r="H5257" s="929">
        <v>8.3333333333333332E-3</v>
      </c>
      <c r="I5257" s="929">
        <v>0.4</v>
      </c>
      <c r="J5257" s="923">
        <v>911.59959132103188</v>
      </c>
      <c r="K5257" s="922">
        <v>1</v>
      </c>
      <c r="L5257" s="923">
        <v>911.59959132103188</v>
      </c>
      <c r="M5257" s="923">
        <f t="shared" si="81"/>
        <v>151.93326522017199</v>
      </c>
    </row>
    <row r="5258" spans="2:13" ht="75">
      <c r="B5258" s="921" t="s">
        <v>988</v>
      </c>
      <c r="C5258" s="921" t="s">
        <v>985</v>
      </c>
      <c r="D5258" s="922" t="s">
        <v>986</v>
      </c>
      <c r="E5258" s="936">
        <v>1</v>
      </c>
      <c r="F5258" s="947">
        <v>43647</v>
      </c>
      <c r="G5258" s="923">
        <v>2798.7706751084315</v>
      </c>
      <c r="H5258" s="929">
        <v>8.3333333333333332E-3</v>
      </c>
      <c r="I5258" s="929">
        <v>0.4</v>
      </c>
      <c r="J5258" s="923">
        <v>1679.2624050650588</v>
      </c>
      <c r="K5258" s="922">
        <v>1</v>
      </c>
      <c r="L5258" s="923">
        <v>1679.2624050650588</v>
      </c>
      <c r="M5258" s="923">
        <f t="shared" si="81"/>
        <v>279.87706751084318</v>
      </c>
    </row>
    <row r="5259" spans="2:13" ht="75">
      <c r="B5259" s="921" t="s">
        <v>988</v>
      </c>
      <c r="C5259" s="921" t="s">
        <v>985</v>
      </c>
      <c r="D5259" s="922" t="s">
        <v>986</v>
      </c>
      <c r="E5259" s="936">
        <v>1</v>
      </c>
      <c r="F5259" s="947">
        <v>43829</v>
      </c>
      <c r="G5259" s="923">
        <v>3598.4194394251258</v>
      </c>
      <c r="H5259" s="929">
        <v>8.3333333333333332E-3</v>
      </c>
      <c r="I5259" s="929">
        <v>0.35833333333333334</v>
      </c>
      <c r="J5259" s="923">
        <v>2308.9858069644556</v>
      </c>
      <c r="K5259" s="922">
        <v>1</v>
      </c>
      <c r="L5259" s="923">
        <v>2308.9858069644556</v>
      </c>
      <c r="M5259" s="923">
        <f t="shared" ref="M5259:M5322" si="82">IF(L5259=0,"",IF(I5259=100%,0,(H5259*12)*(G5259*E5259*K5259)))</f>
        <v>359.84194394251261</v>
      </c>
    </row>
    <row r="5260" spans="2:13" ht="75">
      <c r="B5260" s="921" t="s">
        <v>988</v>
      </c>
      <c r="C5260" s="921" t="s">
        <v>985</v>
      </c>
      <c r="D5260" s="922" t="s">
        <v>986</v>
      </c>
      <c r="E5260" s="936">
        <v>1</v>
      </c>
      <c r="F5260" s="947">
        <v>43832</v>
      </c>
      <c r="G5260" s="923">
        <v>5277.6818444901846</v>
      </c>
      <c r="H5260" s="929">
        <v>8.3333333333333332E-3</v>
      </c>
      <c r="I5260" s="929">
        <v>0.35</v>
      </c>
      <c r="J5260" s="923">
        <v>3430.4931989186202</v>
      </c>
      <c r="K5260" s="922">
        <v>1</v>
      </c>
      <c r="L5260" s="923">
        <v>3430.4931989186202</v>
      </c>
      <c r="M5260" s="923">
        <f t="shared" si="82"/>
        <v>527.76818444901846</v>
      </c>
    </row>
    <row r="5261" spans="2:13" ht="75">
      <c r="B5261" s="921" t="s">
        <v>984</v>
      </c>
      <c r="C5261" s="921" t="s">
        <v>985</v>
      </c>
      <c r="D5261" s="922" t="s">
        <v>986</v>
      </c>
      <c r="E5261" s="936">
        <v>1</v>
      </c>
      <c r="F5261" s="947">
        <v>43647</v>
      </c>
      <c r="G5261" s="923">
        <v>4566.0349305277196</v>
      </c>
      <c r="H5261" s="929">
        <v>8.3333333333333332E-3</v>
      </c>
      <c r="I5261" s="929">
        <v>0.4</v>
      </c>
      <c r="J5261" s="923">
        <v>2739.6209583166319</v>
      </c>
      <c r="K5261" s="922">
        <v>1</v>
      </c>
      <c r="L5261" s="923">
        <v>2739.6209583166319</v>
      </c>
      <c r="M5261" s="923">
        <f t="shared" si="82"/>
        <v>456.60349305277197</v>
      </c>
    </row>
    <row r="5262" spans="2:13" ht="75">
      <c r="B5262" s="921" t="s">
        <v>984</v>
      </c>
      <c r="C5262" s="921" t="s">
        <v>985</v>
      </c>
      <c r="D5262" s="922" t="s">
        <v>986</v>
      </c>
      <c r="E5262" s="936">
        <v>1</v>
      </c>
      <c r="F5262" s="947">
        <v>43647</v>
      </c>
      <c r="G5262" s="923">
        <v>456.60349305277197</v>
      </c>
      <c r="H5262" s="929">
        <v>8.3333333333333332E-3</v>
      </c>
      <c r="I5262" s="929">
        <v>0.4</v>
      </c>
      <c r="J5262" s="923">
        <v>273.96209583166319</v>
      </c>
      <c r="K5262" s="922">
        <v>1</v>
      </c>
      <c r="L5262" s="923">
        <v>273.96209583166319</v>
      </c>
      <c r="M5262" s="923">
        <f t="shared" si="82"/>
        <v>45.660349305277201</v>
      </c>
    </row>
    <row r="5263" spans="2:13" ht="75">
      <c r="B5263" s="921" t="s">
        <v>984</v>
      </c>
      <c r="C5263" s="921" t="s">
        <v>985</v>
      </c>
      <c r="D5263" s="922" t="s">
        <v>986</v>
      </c>
      <c r="E5263" s="936">
        <v>1</v>
      </c>
      <c r="F5263" s="947">
        <v>43647</v>
      </c>
      <c r="G5263" s="923">
        <v>456.60349305277197</v>
      </c>
      <c r="H5263" s="929">
        <v>8.3333333333333332E-3</v>
      </c>
      <c r="I5263" s="929">
        <v>0.4</v>
      </c>
      <c r="J5263" s="923">
        <v>273.96209583166319</v>
      </c>
      <c r="K5263" s="922">
        <v>1</v>
      </c>
      <c r="L5263" s="923">
        <v>273.96209583166319</v>
      </c>
      <c r="M5263" s="923">
        <f t="shared" si="82"/>
        <v>45.660349305277201</v>
      </c>
    </row>
    <row r="5264" spans="2:13" ht="75">
      <c r="B5264" s="921" t="s">
        <v>984</v>
      </c>
      <c r="C5264" s="921" t="s">
        <v>985</v>
      </c>
      <c r="D5264" s="922" t="s">
        <v>986</v>
      </c>
      <c r="E5264" s="936">
        <v>1</v>
      </c>
      <c r="F5264" s="947">
        <v>43647</v>
      </c>
      <c r="G5264" s="923">
        <v>456.60349305277197</v>
      </c>
      <c r="H5264" s="929">
        <v>8.3333333333333332E-3</v>
      </c>
      <c r="I5264" s="929">
        <v>0.4</v>
      </c>
      <c r="J5264" s="923">
        <v>273.96209583166319</v>
      </c>
      <c r="K5264" s="922">
        <v>1</v>
      </c>
      <c r="L5264" s="923">
        <v>273.96209583166319</v>
      </c>
      <c r="M5264" s="923">
        <f t="shared" si="82"/>
        <v>45.660349305277201</v>
      </c>
    </row>
    <row r="5265" spans="2:13" ht="75">
      <c r="B5265" s="921" t="s">
        <v>984</v>
      </c>
      <c r="C5265" s="921" t="s">
        <v>985</v>
      </c>
      <c r="D5265" s="922" t="s">
        <v>986</v>
      </c>
      <c r="E5265" s="936">
        <v>1</v>
      </c>
      <c r="F5265" s="947">
        <v>43647</v>
      </c>
      <c r="G5265" s="923">
        <v>1369.810479158316</v>
      </c>
      <c r="H5265" s="929">
        <v>8.3333333333333332E-3</v>
      </c>
      <c r="I5265" s="929">
        <v>0.4</v>
      </c>
      <c r="J5265" s="923">
        <v>821.88628749498957</v>
      </c>
      <c r="K5265" s="922">
        <v>1</v>
      </c>
      <c r="L5265" s="923">
        <v>821.88628749498957</v>
      </c>
      <c r="M5265" s="923">
        <f t="shared" si="82"/>
        <v>136.9810479158316</v>
      </c>
    </row>
    <row r="5266" spans="2:13" ht="75">
      <c r="B5266" s="921" t="s">
        <v>990</v>
      </c>
      <c r="C5266" s="921" t="s">
        <v>985</v>
      </c>
      <c r="D5266" s="922" t="s">
        <v>986</v>
      </c>
      <c r="E5266" s="936">
        <v>1</v>
      </c>
      <c r="F5266" s="947">
        <v>43647</v>
      </c>
      <c r="G5266" s="923">
        <v>4180.4727034651842</v>
      </c>
      <c r="H5266" s="929">
        <v>8.3333333333333332E-3</v>
      </c>
      <c r="I5266" s="929">
        <v>0.4</v>
      </c>
      <c r="J5266" s="923">
        <v>2508.2836220791105</v>
      </c>
      <c r="K5266" s="922">
        <v>1</v>
      </c>
      <c r="L5266" s="923">
        <v>2508.2836220791105</v>
      </c>
      <c r="M5266" s="923">
        <f t="shared" si="82"/>
        <v>418.04727034651842</v>
      </c>
    </row>
    <row r="5267" spans="2:13" ht="75">
      <c r="B5267" s="921" t="s">
        <v>991</v>
      </c>
      <c r="C5267" s="921" t="s">
        <v>985</v>
      </c>
      <c r="D5267" s="922" t="s">
        <v>986</v>
      </c>
      <c r="E5267" s="936">
        <v>1</v>
      </c>
      <c r="F5267" s="947">
        <v>43647</v>
      </c>
      <c r="G5267" s="923">
        <v>3671.3612929430783</v>
      </c>
      <c r="H5267" s="929">
        <v>8.3333333333333332E-3</v>
      </c>
      <c r="I5267" s="929">
        <v>0.4</v>
      </c>
      <c r="J5267" s="923">
        <v>2202.8167757658466</v>
      </c>
      <c r="K5267" s="922">
        <v>1</v>
      </c>
      <c r="L5267" s="923">
        <v>2202.8167757658466</v>
      </c>
      <c r="M5267" s="923">
        <f t="shared" si="82"/>
        <v>367.13612929430786</v>
      </c>
    </row>
    <row r="5268" spans="2:13" ht="75">
      <c r="B5268" s="921" t="s">
        <v>988</v>
      </c>
      <c r="C5268" s="921" t="s">
        <v>985</v>
      </c>
      <c r="D5268" s="922" t="s">
        <v>986</v>
      </c>
      <c r="E5268" s="936">
        <v>1</v>
      </c>
      <c r="F5268" s="947">
        <v>43647</v>
      </c>
      <c r="G5268" s="923">
        <v>399.82438215834736</v>
      </c>
      <c r="H5268" s="929">
        <v>8.3333333333333332E-3</v>
      </c>
      <c r="I5268" s="929">
        <v>0.4</v>
      </c>
      <c r="J5268" s="923">
        <v>239.8946292950084</v>
      </c>
      <c r="K5268" s="922">
        <v>1</v>
      </c>
      <c r="L5268" s="923">
        <v>239.8946292950084</v>
      </c>
      <c r="M5268" s="923">
        <f t="shared" si="82"/>
        <v>39.98243821583474</v>
      </c>
    </row>
    <row r="5269" spans="2:13" ht="75">
      <c r="B5269" s="921" t="s">
        <v>988</v>
      </c>
      <c r="C5269" s="921" t="s">
        <v>985</v>
      </c>
      <c r="D5269" s="922" t="s">
        <v>986</v>
      </c>
      <c r="E5269" s="936">
        <v>1</v>
      </c>
      <c r="F5269" s="947">
        <v>43647</v>
      </c>
      <c r="G5269" s="923">
        <v>959.5785171800336</v>
      </c>
      <c r="H5269" s="929">
        <v>8.3333333333333332E-3</v>
      </c>
      <c r="I5269" s="929">
        <v>0.4</v>
      </c>
      <c r="J5269" s="923">
        <v>575.74711030802018</v>
      </c>
      <c r="K5269" s="922">
        <v>1</v>
      </c>
      <c r="L5269" s="923">
        <v>575.74711030802018</v>
      </c>
      <c r="M5269" s="923">
        <f t="shared" si="82"/>
        <v>95.957851718003369</v>
      </c>
    </row>
    <row r="5270" spans="2:13" ht="75">
      <c r="B5270" s="921" t="s">
        <v>988</v>
      </c>
      <c r="C5270" s="921" t="s">
        <v>985</v>
      </c>
      <c r="D5270" s="922" t="s">
        <v>986</v>
      </c>
      <c r="E5270" s="936">
        <v>1</v>
      </c>
      <c r="F5270" s="947">
        <v>43647</v>
      </c>
      <c r="G5270" s="923">
        <v>5917.4008559435406</v>
      </c>
      <c r="H5270" s="929">
        <v>8.3333333333333332E-3</v>
      </c>
      <c r="I5270" s="929">
        <v>0.4</v>
      </c>
      <c r="J5270" s="923">
        <v>3550.4405135661241</v>
      </c>
      <c r="K5270" s="922">
        <v>1</v>
      </c>
      <c r="L5270" s="923">
        <v>3550.4405135661241</v>
      </c>
      <c r="M5270" s="923">
        <f t="shared" si="82"/>
        <v>591.74008559435413</v>
      </c>
    </row>
    <row r="5271" spans="2:13" ht="75">
      <c r="B5271" s="921" t="s">
        <v>988</v>
      </c>
      <c r="C5271" s="921" t="s">
        <v>985</v>
      </c>
      <c r="D5271" s="922" t="s">
        <v>986</v>
      </c>
      <c r="E5271" s="936">
        <v>1</v>
      </c>
      <c r="F5271" s="947">
        <v>43647</v>
      </c>
      <c r="G5271" s="923">
        <v>559.75413502168624</v>
      </c>
      <c r="H5271" s="929">
        <v>8.3333333333333332E-3</v>
      </c>
      <c r="I5271" s="929">
        <v>0.4</v>
      </c>
      <c r="J5271" s="923">
        <v>335.8524810130117</v>
      </c>
      <c r="K5271" s="922">
        <v>1</v>
      </c>
      <c r="L5271" s="923">
        <v>335.8524810130117</v>
      </c>
      <c r="M5271" s="923">
        <f t="shared" si="82"/>
        <v>55.975413502168628</v>
      </c>
    </row>
    <row r="5272" spans="2:13" ht="75">
      <c r="B5272" s="921" t="s">
        <v>988</v>
      </c>
      <c r="C5272" s="921" t="s">
        <v>985</v>
      </c>
      <c r="D5272" s="922" t="s">
        <v>986</v>
      </c>
      <c r="E5272" s="936">
        <v>1</v>
      </c>
      <c r="F5272" s="947">
        <v>43647</v>
      </c>
      <c r="G5272" s="923">
        <v>2318.9814165184143</v>
      </c>
      <c r="H5272" s="929">
        <v>8.3333333333333332E-3</v>
      </c>
      <c r="I5272" s="929">
        <v>0.4</v>
      </c>
      <c r="J5272" s="923">
        <v>1391.3888499110485</v>
      </c>
      <c r="K5272" s="922">
        <v>1</v>
      </c>
      <c r="L5272" s="923">
        <v>1391.3888499110485</v>
      </c>
      <c r="M5272" s="923">
        <f t="shared" si="82"/>
        <v>231.89814165184146</v>
      </c>
    </row>
    <row r="5273" spans="2:13" ht="75">
      <c r="B5273" s="921" t="s">
        <v>988</v>
      </c>
      <c r="C5273" s="921" t="s">
        <v>985</v>
      </c>
      <c r="D5273" s="922" t="s">
        <v>986</v>
      </c>
      <c r="E5273" s="936">
        <v>1</v>
      </c>
      <c r="F5273" s="947">
        <v>43800</v>
      </c>
      <c r="G5273" s="923">
        <v>1919.1570343600672</v>
      </c>
      <c r="H5273" s="929">
        <v>8.3333333333333332E-3</v>
      </c>
      <c r="I5273" s="929">
        <v>0.35833333333333334</v>
      </c>
      <c r="J5273" s="923">
        <v>1231.4590970477097</v>
      </c>
      <c r="K5273" s="922">
        <v>1</v>
      </c>
      <c r="L5273" s="923">
        <v>1231.4590970477097</v>
      </c>
      <c r="M5273" s="923">
        <f t="shared" si="82"/>
        <v>191.91570343600674</v>
      </c>
    </row>
    <row r="5274" spans="2:13" ht="75">
      <c r="B5274" s="921" t="s">
        <v>988</v>
      </c>
      <c r="C5274" s="921" t="s">
        <v>985</v>
      </c>
      <c r="D5274" s="922" t="s">
        <v>986</v>
      </c>
      <c r="E5274" s="936">
        <v>1</v>
      </c>
      <c r="F5274" s="947">
        <v>43647</v>
      </c>
      <c r="G5274" s="923">
        <v>2798.7706751084315</v>
      </c>
      <c r="H5274" s="929">
        <v>8.3333333333333332E-3</v>
      </c>
      <c r="I5274" s="929">
        <v>0.4</v>
      </c>
      <c r="J5274" s="923">
        <v>1679.2624050650588</v>
      </c>
      <c r="K5274" s="922">
        <v>1</v>
      </c>
      <c r="L5274" s="923">
        <v>1679.2624050650588</v>
      </c>
      <c r="M5274" s="923">
        <f t="shared" si="82"/>
        <v>279.87706751084318</v>
      </c>
    </row>
    <row r="5275" spans="2:13" ht="75">
      <c r="B5275" s="921" t="s">
        <v>988</v>
      </c>
      <c r="C5275" s="921" t="s">
        <v>985</v>
      </c>
      <c r="D5275" s="922" t="s">
        <v>986</v>
      </c>
      <c r="E5275" s="936">
        <v>1</v>
      </c>
      <c r="F5275" s="947">
        <v>43647</v>
      </c>
      <c r="G5275" s="923">
        <v>10555.363688980369</v>
      </c>
      <c r="H5275" s="929">
        <v>8.3333333333333332E-3</v>
      </c>
      <c r="I5275" s="929">
        <v>0.4</v>
      </c>
      <c r="J5275" s="923">
        <v>6333.2182133882216</v>
      </c>
      <c r="K5275" s="922">
        <v>1</v>
      </c>
      <c r="L5275" s="923">
        <v>6333.2182133882216</v>
      </c>
      <c r="M5275" s="923">
        <f t="shared" si="82"/>
        <v>1055.5363688980369</v>
      </c>
    </row>
    <row r="5276" spans="2:13" ht="75">
      <c r="B5276" s="921" t="s">
        <v>988</v>
      </c>
      <c r="C5276" s="921" t="s">
        <v>985</v>
      </c>
      <c r="D5276" s="922" t="s">
        <v>986</v>
      </c>
      <c r="E5276" s="936">
        <v>1</v>
      </c>
      <c r="F5276" s="947">
        <v>43647</v>
      </c>
      <c r="G5276" s="923">
        <v>2159.0516636550756</v>
      </c>
      <c r="H5276" s="929">
        <v>8.3333333333333332E-3</v>
      </c>
      <c r="I5276" s="929">
        <v>0.4</v>
      </c>
      <c r="J5276" s="923">
        <v>1295.4309981930453</v>
      </c>
      <c r="K5276" s="922">
        <v>1</v>
      </c>
      <c r="L5276" s="923">
        <v>1295.4309981930453</v>
      </c>
      <c r="M5276" s="923">
        <f t="shared" si="82"/>
        <v>215.90516636550757</v>
      </c>
    </row>
    <row r="5277" spans="2:13" ht="75">
      <c r="B5277" s="921" t="s">
        <v>988</v>
      </c>
      <c r="C5277" s="921" t="s">
        <v>985</v>
      </c>
      <c r="D5277" s="922" t="s">
        <v>986</v>
      </c>
      <c r="E5277" s="936">
        <v>1</v>
      </c>
      <c r="F5277" s="947">
        <v>43829</v>
      </c>
      <c r="G5277" s="923">
        <v>79.964876431669467</v>
      </c>
      <c r="H5277" s="929">
        <v>8.3333333333333332E-3</v>
      </c>
      <c r="I5277" s="929">
        <v>0.35833333333333334</v>
      </c>
      <c r="J5277" s="923">
        <v>51.310795710321244</v>
      </c>
      <c r="K5277" s="922">
        <v>1</v>
      </c>
      <c r="L5277" s="923">
        <v>51.310795710321244</v>
      </c>
      <c r="M5277" s="923">
        <f t="shared" si="82"/>
        <v>7.9964876431669474</v>
      </c>
    </row>
    <row r="5278" spans="2:13" ht="75">
      <c r="B5278" s="921" t="s">
        <v>988</v>
      </c>
      <c r="C5278" s="921" t="s">
        <v>985</v>
      </c>
      <c r="D5278" s="922" t="s">
        <v>986</v>
      </c>
      <c r="E5278" s="936">
        <v>1</v>
      </c>
      <c r="F5278" s="947">
        <v>43829</v>
      </c>
      <c r="G5278" s="923">
        <v>3598.4194394251258</v>
      </c>
      <c r="H5278" s="929">
        <v>8.3333333333333332E-3</v>
      </c>
      <c r="I5278" s="929">
        <v>0.35833333333333334</v>
      </c>
      <c r="J5278" s="923">
        <v>2308.9858069644556</v>
      </c>
      <c r="K5278" s="922">
        <v>1</v>
      </c>
      <c r="L5278" s="923">
        <v>2308.9858069644556</v>
      </c>
      <c r="M5278" s="923">
        <f t="shared" si="82"/>
        <v>359.84194394251261</v>
      </c>
    </row>
    <row r="5279" spans="2:13" ht="75">
      <c r="B5279" s="921" t="s">
        <v>988</v>
      </c>
      <c r="C5279" s="921" t="s">
        <v>985</v>
      </c>
      <c r="D5279" s="922" t="s">
        <v>986</v>
      </c>
      <c r="E5279" s="936">
        <v>1</v>
      </c>
      <c r="F5279" s="947">
        <v>43829</v>
      </c>
      <c r="G5279" s="923">
        <v>3278.5599336984483</v>
      </c>
      <c r="H5279" s="929">
        <v>8.3333333333333332E-3</v>
      </c>
      <c r="I5279" s="929">
        <v>0.35833333333333334</v>
      </c>
      <c r="J5279" s="923">
        <v>2103.742624123171</v>
      </c>
      <c r="K5279" s="922">
        <v>1</v>
      </c>
      <c r="L5279" s="923">
        <v>2103.742624123171</v>
      </c>
      <c r="M5279" s="923">
        <f t="shared" si="82"/>
        <v>327.85599336984484</v>
      </c>
    </row>
    <row r="5280" spans="2:13" ht="75">
      <c r="B5280" s="921" t="s">
        <v>988</v>
      </c>
      <c r="C5280" s="921" t="s">
        <v>985</v>
      </c>
      <c r="D5280" s="922" t="s">
        <v>986</v>
      </c>
      <c r="E5280" s="936">
        <v>1</v>
      </c>
      <c r="F5280" s="947">
        <v>43829</v>
      </c>
      <c r="G5280" s="923">
        <v>3838.3140687201344</v>
      </c>
      <c r="H5280" s="929">
        <v>8.3333333333333332E-3</v>
      </c>
      <c r="I5280" s="929">
        <v>0.35833333333333334</v>
      </c>
      <c r="J5280" s="923">
        <v>2462.9181940954195</v>
      </c>
      <c r="K5280" s="922">
        <v>1</v>
      </c>
      <c r="L5280" s="923">
        <v>2462.9181940954195</v>
      </c>
      <c r="M5280" s="923">
        <f t="shared" si="82"/>
        <v>383.83140687201347</v>
      </c>
    </row>
    <row r="5281" spans="2:13" ht="75">
      <c r="B5281" s="921" t="s">
        <v>988</v>
      </c>
      <c r="C5281" s="921" t="s">
        <v>985</v>
      </c>
      <c r="D5281" s="922" t="s">
        <v>986</v>
      </c>
      <c r="E5281" s="936">
        <v>1</v>
      </c>
      <c r="F5281" s="947">
        <v>43800</v>
      </c>
      <c r="G5281" s="923">
        <v>10955.188071138717</v>
      </c>
      <c r="H5281" s="929">
        <v>8.3333333333333332E-3</v>
      </c>
      <c r="I5281" s="929">
        <v>0.35833333333333334</v>
      </c>
      <c r="J5281" s="923">
        <v>7029.5790123140105</v>
      </c>
      <c r="K5281" s="922">
        <v>1</v>
      </c>
      <c r="L5281" s="923">
        <v>7029.5790123140105</v>
      </c>
      <c r="M5281" s="923">
        <f t="shared" si="82"/>
        <v>1095.5188071138716</v>
      </c>
    </row>
    <row r="5282" spans="2:13" ht="75">
      <c r="B5282" s="921" t="s">
        <v>984</v>
      </c>
      <c r="C5282" s="921" t="s">
        <v>985</v>
      </c>
      <c r="D5282" s="922" t="s">
        <v>986</v>
      </c>
      <c r="E5282" s="936">
        <v>1</v>
      </c>
      <c r="F5282" s="947">
        <v>43800</v>
      </c>
      <c r="G5282" s="923">
        <v>456.60349305277197</v>
      </c>
      <c r="H5282" s="929">
        <v>8.3333333333333332E-3</v>
      </c>
      <c r="I5282" s="929">
        <v>0.35833333333333334</v>
      </c>
      <c r="J5282" s="923">
        <v>292.9872413755287</v>
      </c>
      <c r="K5282" s="922">
        <v>1</v>
      </c>
      <c r="L5282" s="923">
        <v>292.9872413755287</v>
      </c>
      <c r="M5282" s="923">
        <f t="shared" si="82"/>
        <v>45.660349305277201</v>
      </c>
    </row>
    <row r="5283" spans="2:13" ht="75">
      <c r="B5283" s="921" t="s">
        <v>988</v>
      </c>
      <c r="C5283" s="921" t="s">
        <v>985</v>
      </c>
      <c r="D5283" s="922" t="s">
        <v>986</v>
      </c>
      <c r="E5283" s="936">
        <v>1</v>
      </c>
      <c r="F5283" s="947">
        <v>43800</v>
      </c>
      <c r="G5283" s="923">
        <v>2318.9814165184143</v>
      </c>
      <c r="H5283" s="929">
        <v>8.3333333333333332E-3</v>
      </c>
      <c r="I5283" s="929">
        <v>0.35833333333333334</v>
      </c>
      <c r="J5283" s="923">
        <v>1488.0130755993159</v>
      </c>
      <c r="K5283" s="922">
        <v>1</v>
      </c>
      <c r="L5283" s="923">
        <v>1488.0130755993159</v>
      </c>
      <c r="M5283" s="923">
        <f t="shared" si="82"/>
        <v>231.89814165184146</v>
      </c>
    </row>
    <row r="5284" spans="2:13" ht="75">
      <c r="B5284" s="921" t="s">
        <v>988</v>
      </c>
      <c r="C5284" s="921" t="s">
        <v>985</v>
      </c>
      <c r="D5284" s="922" t="s">
        <v>986</v>
      </c>
      <c r="E5284" s="936">
        <v>1</v>
      </c>
      <c r="F5284" s="947">
        <v>43800</v>
      </c>
      <c r="G5284" s="923">
        <v>1759.2272814967282</v>
      </c>
      <c r="H5284" s="929">
        <v>8.3333333333333332E-3</v>
      </c>
      <c r="I5284" s="929">
        <v>0.35833333333333334</v>
      </c>
      <c r="J5284" s="923">
        <v>1128.8375056270672</v>
      </c>
      <c r="K5284" s="922">
        <v>1</v>
      </c>
      <c r="L5284" s="923">
        <v>1128.8375056270672</v>
      </c>
      <c r="M5284" s="923">
        <f t="shared" si="82"/>
        <v>175.92272814967282</v>
      </c>
    </row>
    <row r="5285" spans="2:13" ht="75">
      <c r="B5285" s="921" t="s">
        <v>988</v>
      </c>
      <c r="C5285" s="921" t="s">
        <v>985</v>
      </c>
      <c r="D5285" s="922" t="s">
        <v>986</v>
      </c>
      <c r="E5285" s="936">
        <v>1</v>
      </c>
      <c r="F5285" s="947">
        <v>43800</v>
      </c>
      <c r="G5285" s="923">
        <v>719.68388788502523</v>
      </c>
      <c r="H5285" s="929">
        <v>8.3333333333333332E-3</v>
      </c>
      <c r="I5285" s="929">
        <v>0.35833333333333334</v>
      </c>
      <c r="J5285" s="923">
        <v>461.79716139289121</v>
      </c>
      <c r="K5285" s="922">
        <v>1</v>
      </c>
      <c r="L5285" s="923">
        <v>461.79716139289121</v>
      </c>
      <c r="M5285" s="923">
        <f t="shared" si="82"/>
        <v>71.968388788502523</v>
      </c>
    </row>
    <row r="5286" spans="2:13" ht="75">
      <c r="B5286" s="921" t="s">
        <v>988</v>
      </c>
      <c r="C5286" s="921" t="s">
        <v>985</v>
      </c>
      <c r="D5286" s="922" t="s">
        <v>986</v>
      </c>
      <c r="E5286" s="936">
        <v>1</v>
      </c>
      <c r="F5286" s="947">
        <v>43800</v>
      </c>
      <c r="G5286" s="923">
        <v>5917.4008559435406</v>
      </c>
      <c r="H5286" s="929">
        <v>8.3333333333333332E-3</v>
      </c>
      <c r="I5286" s="929">
        <v>0.35833333333333334</v>
      </c>
      <c r="J5286" s="923">
        <v>3796.998882563772</v>
      </c>
      <c r="K5286" s="922">
        <v>1</v>
      </c>
      <c r="L5286" s="923">
        <v>3796.998882563772</v>
      </c>
      <c r="M5286" s="923">
        <f t="shared" si="82"/>
        <v>591.74008559435413</v>
      </c>
    </row>
    <row r="5287" spans="2:13" ht="75">
      <c r="B5287" s="921" t="s">
        <v>988</v>
      </c>
      <c r="C5287" s="921" t="s">
        <v>985</v>
      </c>
      <c r="D5287" s="922" t="s">
        <v>986</v>
      </c>
      <c r="E5287" s="936">
        <v>1</v>
      </c>
      <c r="F5287" s="947">
        <v>43800</v>
      </c>
      <c r="G5287" s="923">
        <v>9195.9607896419893</v>
      </c>
      <c r="H5287" s="929">
        <v>8.3333333333333332E-3</v>
      </c>
      <c r="I5287" s="929">
        <v>0.35833333333333334</v>
      </c>
      <c r="J5287" s="923">
        <v>5900.7415066869435</v>
      </c>
      <c r="K5287" s="922">
        <v>1</v>
      </c>
      <c r="L5287" s="923">
        <v>5900.7415066869435</v>
      </c>
      <c r="M5287" s="923">
        <f t="shared" si="82"/>
        <v>919.59607896419902</v>
      </c>
    </row>
    <row r="5288" spans="2:13" ht="75">
      <c r="B5288" s="921" t="s">
        <v>988</v>
      </c>
      <c r="C5288" s="921" t="s">
        <v>985</v>
      </c>
      <c r="D5288" s="922" t="s">
        <v>986</v>
      </c>
      <c r="E5288" s="936">
        <v>1</v>
      </c>
      <c r="F5288" s="947">
        <v>43800</v>
      </c>
      <c r="G5288" s="923">
        <v>4238.1384508784813</v>
      </c>
      <c r="H5288" s="929">
        <v>8.3333333333333332E-3</v>
      </c>
      <c r="I5288" s="929">
        <v>0.35833333333333334</v>
      </c>
      <c r="J5288" s="923">
        <v>2719.4721726470252</v>
      </c>
      <c r="K5288" s="922">
        <v>1</v>
      </c>
      <c r="L5288" s="923">
        <v>2719.4721726470252</v>
      </c>
      <c r="M5288" s="923">
        <f t="shared" si="82"/>
        <v>423.81384508784816</v>
      </c>
    </row>
    <row r="5289" spans="2:13" ht="75">
      <c r="B5289" s="921" t="s">
        <v>988</v>
      </c>
      <c r="C5289" s="921" t="s">
        <v>985</v>
      </c>
      <c r="D5289" s="922" t="s">
        <v>986</v>
      </c>
      <c r="E5289" s="936">
        <v>1</v>
      </c>
      <c r="F5289" s="947">
        <v>43647</v>
      </c>
      <c r="G5289" s="923">
        <v>79.964876431669467</v>
      </c>
      <c r="H5289" s="929">
        <v>8.3333333333333332E-3</v>
      </c>
      <c r="I5289" s="929">
        <v>0.4</v>
      </c>
      <c r="J5289" s="923">
        <v>47.978925859001677</v>
      </c>
      <c r="K5289" s="922">
        <v>1</v>
      </c>
      <c r="L5289" s="923">
        <v>47.978925859001677</v>
      </c>
      <c r="M5289" s="923">
        <f t="shared" si="82"/>
        <v>7.9964876431669474</v>
      </c>
    </row>
    <row r="5290" spans="2:13" ht="75">
      <c r="B5290" s="921" t="s">
        <v>988</v>
      </c>
      <c r="C5290" s="921" t="s">
        <v>985</v>
      </c>
      <c r="D5290" s="922" t="s">
        <v>986</v>
      </c>
      <c r="E5290" s="936">
        <v>1</v>
      </c>
      <c r="F5290" s="947">
        <v>43647</v>
      </c>
      <c r="G5290" s="923">
        <v>239.8946292950084</v>
      </c>
      <c r="H5290" s="929">
        <v>8.3333333333333332E-3</v>
      </c>
      <c r="I5290" s="929">
        <v>0.4</v>
      </c>
      <c r="J5290" s="923">
        <v>143.93677757700505</v>
      </c>
      <c r="K5290" s="922">
        <v>1</v>
      </c>
      <c r="L5290" s="923">
        <v>143.93677757700505</v>
      </c>
      <c r="M5290" s="923">
        <f t="shared" si="82"/>
        <v>23.989462929500842</v>
      </c>
    </row>
    <row r="5291" spans="2:13" ht="75">
      <c r="B5291" s="921" t="s">
        <v>988</v>
      </c>
      <c r="C5291" s="921" t="s">
        <v>985</v>
      </c>
      <c r="D5291" s="922" t="s">
        <v>986</v>
      </c>
      <c r="E5291" s="936">
        <v>1</v>
      </c>
      <c r="F5291" s="947">
        <v>43829</v>
      </c>
      <c r="G5291" s="923">
        <v>399.82438215834736</v>
      </c>
      <c r="H5291" s="929">
        <v>8.3333333333333332E-3</v>
      </c>
      <c r="I5291" s="929">
        <v>0.35833333333333334</v>
      </c>
      <c r="J5291" s="923">
        <v>256.55397855160624</v>
      </c>
      <c r="K5291" s="922">
        <v>1</v>
      </c>
      <c r="L5291" s="923">
        <v>256.55397855160624</v>
      </c>
      <c r="M5291" s="923">
        <f t="shared" si="82"/>
        <v>39.98243821583474</v>
      </c>
    </row>
    <row r="5292" spans="2:13" ht="75">
      <c r="B5292" s="921" t="s">
        <v>988</v>
      </c>
      <c r="C5292" s="921" t="s">
        <v>985</v>
      </c>
      <c r="D5292" s="922" t="s">
        <v>986</v>
      </c>
      <c r="E5292" s="936">
        <v>1</v>
      </c>
      <c r="F5292" s="947">
        <v>43829</v>
      </c>
      <c r="G5292" s="923">
        <v>159.92975286333893</v>
      </c>
      <c r="H5292" s="929">
        <v>8.3333333333333332E-3</v>
      </c>
      <c r="I5292" s="929">
        <v>0.35833333333333334</v>
      </c>
      <c r="J5292" s="923">
        <v>102.62159142064249</v>
      </c>
      <c r="K5292" s="922">
        <v>1</v>
      </c>
      <c r="L5292" s="923">
        <v>102.62159142064249</v>
      </c>
      <c r="M5292" s="923">
        <f t="shared" si="82"/>
        <v>15.992975286333895</v>
      </c>
    </row>
    <row r="5293" spans="2:13" ht="75">
      <c r="B5293" s="921" t="s">
        <v>988</v>
      </c>
      <c r="C5293" s="921" t="s">
        <v>985</v>
      </c>
      <c r="D5293" s="922" t="s">
        <v>986</v>
      </c>
      <c r="E5293" s="936">
        <v>1</v>
      </c>
      <c r="F5293" s="947">
        <v>43829</v>
      </c>
      <c r="G5293" s="923">
        <v>799.64876431669472</v>
      </c>
      <c r="H5293" s="929">
        <v>8.3333333333333332E-3</v>
      </c>
      <c r="I5293" s="929">
        <v>0.35833333333333334</v>
      </c>
      <c r="J5293" s="923">
        <v>513.10795710321247</v>
      </c>
      <c r="K5293" s="922">
        <v>1</v>
      </c>
      <c r="L5293" s="923">
        <v>513.10795710321247</v>
      </c>
      <c r="M5293" s="923">
        <f t="shared" si="82"/>
        <v>79.964876431669481</v>
      </c>
    </row>
    <row r="5294" spans="2:13" ht="75">
      <c r="B5294" s="921" t="s">
        <v>984</v>
      </c>
      <c r="C5294" s="921" t="s">
        <v>985</v>
      </c>
      <c r="D5294" s="922" t="s">
        <v>986</v>
      </c>
      <c r="E5294" s="936">
        <v>1</v>
      </c>
      <c r="F5294" s="947">
        <v>43647</v>
      </c>
      <c r="G5294" s="923">
        <v>456.60349305277197</v>
      </c>
      <c r="H5294" s="929">
        <v>8.3333333333333332E-3</v>
      </c>
      <c r="I5294" s="929">
        <v>0.4</v>
      </c>
      <c r="J5294" s="923">
        <v>273.96209583166319</v>
      </c>
      <c r="K5294" s="922">
        <v>1</v>
      </c>
      <c r="L5294" s="923">
        <v>273.96209583166319</v>
      </c>
      <c r="M5294" s="923">
        <f t="shared" si="82"/>
        <v>45.660349305277201</v>
      </c>
    </row>
    <row r="5295" spans="2:13" ht="75">
      <c r="B5295" s="921" t="s">
        <v>988</v>
      </c>
      <c r="C5295" s="921" t="s">
        <v>985</v>
      </c>
      <c r="D5295" s="922" t="s">
        <v>986</v>
      </c>
      <c r="E5295" s="936">
        <v>1</v>
      </c>
      <c r="F5295" s="947">
        <v>43647</v>
      </c>
      <c r="G5295" s="923">
        <v>479.7892585900168</v>
      </c>
      <c r="H5295" s="929">
        <v>8.3333333333333332E-3</v>
      </c>
      <c r="I5295" s="929">
        <v>0.4</v>
      </c>
      <c r="J5295" s="923">
        <v>287.87355515401009</v>
      </c>
      <c r="K5295" s="922">
        <v>1</v>
      </c>
      <c r="L5295" s="923">
        <v>287.87355515401009</v>
      </c>
      <c r="M5295" s="923">
        <f t="shared" si="82"/>
        <v>47.978925859001684</v>
      </c>
    </row>
    <row r="5296" spans="2:13" ht="75">
      <c r="B5296" s="921" t="s">
        <v>988</v>
      </c>
      <c r="C5296" s="921" t="s">
        <v>985</v>
      </c>
      <c r="D5296" s="922" t="s">
        <v>986</v>
      </c>
      <c r="E5296" s="936">
        <v>1</v>
      </c>
      <c r="F5296" s="947">
        <v>43647</v>
      </c>
      <c r="G5296" s="923">
        <v>239.8946292950084</v>
      </c>
      <c r="H5296" s="929">
        <v>8.3333333333333332E-3</v>
      </c>
      <c r="I5296" s="929">
        <v>0.4</v>
      </c>
      <c r="J5296" s="923">
        <v>143.93677757700505</v>
      </c>
      <c r="K5296" s="922">
        <v>1</v>
      </c>
      <c r="L5296" s="923">
        <v>143.93677757700505</v>
      </c>
      <c r="M5296" s="923">
        <f t="shared" si="82"/>
        <v>23.989462929500842</v>
      </c>
    </row>
    <row r="5297" spans="2:13" ht="75">
      <c r="B5297" s="921" t="s">
        <v>988</v>
      </c>
      <c r="C5297" s="921" t="s">
        <v>985</v>
      </c>
      <c r="D5297" s="922" t="s">
        <v>986</v>
      </c>
      <c r="E5297" s="936">
        <v>1</v>
      </c>
      <c r="F5297" s="947">
        <v>43647</v>
      </c>
      <c r="G5297" s="923">
        <v>319.85950572667787</v>
      </c>
      <c r="H5297" s="929">
        <v>8.3333333333333332E-3</v>
      </c>
      <c r="I5297" s="929">
        <v>0.4</v>
      </c>
      <c r="J5297" s="923">
        <v>191.91570343600671</v>
      </c>
      <c r="K5297" s="922">
        <v>1</v>
      </c>
      <c r="L5297" s="923">
        <v>191.91570343600671</v>
      </c>
      <c r="M5297" s="923">
        <f t="shared" si="82"/>
        <v>31.98595057266779</v>
      </c>
    </row>
    <row r="5298" spans="2:13" ht="75">
      <c r="B5298" s="921" t="s">
        <v>988</v>
      </c>
      <c r="C5298" s="921" t="s">
        <v>985</v>
      </c>
      <c r="D5298" s="922" t="s">
        <v>986</v>
      </c>
      <c r="E5298" s="936">
        <v>1</v>
      </c>
      <c r="F5298" s="947">
        <v>43647</v>
      </c>
      <c r="G5298" s="923">
        <v>479.7892585900168</v>
      </c>
      <c r="H5298" s="929">
        <v>8.3333333333333332E-3</v>
      </c>
      <c r="I5298" s="929">
        <v>0.4</v>
      </c>
      <c r="J5298" s="923">
        <v>287.87355515401009</v>
      </c>
      <c r="K5298" s="922">
        <v>1</v>
      </c>
      <c r="L5298" s="923">
        <v>287.87355515401009</v>
      </c>
      <c r="M5298" s="923">
        <f t="shared" si="82"/>
        <v>47.978925859001684</v>
      </c>
    </row>
    <row r="5299" spans="2:13" ht="75">
      <c r="B5299" s="921" t="s">
        <v>988</v>
      </c>
      <c r="C5299" s="921" t="s">
        <v>985</v>
      </c>
      <c r="D5299" s="922" t="s">
        <v>986</v>
      </c>
      <c r="E5299" s="936">
        <v>1</v>
      </c>
      <c r="F5299" s="947">
        <v>43829</v>
      </c>
      <c r="G5299" s="923">
        <v>1839.1921579283978</v>
      </c>
      <c r="H5299" s="929">
        <v>8.3333333333333332E-3</v>
      </c>
      <c r="I5299" s="929">
        <v>0.35833333333333334</v>
      </c>
      <c r="J5299" s="923">
        <v>1180.1483013373886</v>
      </c>
      <c r="K5299" s="922">
        <v>1</v>
      </c>
      <c r="L5299" s="923">
        <v>1180.1483013373886</v>
      </c>
      <c r="M5299" s="923">
        <f t="shared" si="82"/>
        <v>183.91921579283979</v>
      </c>
    </row>
    <row r="5300" spans="2:13" ht="75">
      <c r="B5300" s="921" t="s">
        <v>988</v>
      </c>
      <c r="C5300" s="921" t="s">
        <v>985</v>
      </c>
      <c r="D5300" s="922" t="s">
        <v>986</v>
      </c>
      <c r="E5300" s="936">
        <v>1</v>
      </c>
      <c r="F5300" s="947">
        <v>43800</v>
      </c>
      <c r="G5300" s="923">
        <v>799.64876431669472</v>
      </c>
      <c r="H5300" s="929">
        <v>8.3333333333333332E-3</v>
      </c>
      <c r="I5300" s="929">
        <v>0.35833333333333334</v>
      </c>
      <c r="J5300" s="923">
        <v>513.10795710321247</v>
      </c>
      <c r="K5300" s="922">
        <v>1</v>
      </c>
      <c r="L5300" s="923">
        <v>513.10795710321247</v>
      </c>
      <c r="M5300" s="923">
        <f t="shared" si="82"/>
        <v>79.964876431669481</v>
      </c>
    </row>
    <row r="5301" spans="2:13" ht="75">
      <c r="B5301" s="921" t="s">
        <v>988</v>
      </c>
      <c r="C5301" s="921" t="s">
        <v>985</v>
      </c>
      <c r="D5301" s="922" t="s">
        <v>986</v>
      </c>
      <c r="E5301" s="936">
        <v>1</v>
      </c>
      <c r="F5301" s="947">
        <v>43800</v>
      </c>
      <c r="G5301" s="923">
        <v>479.7892585900168</v>
      </c>
      <c r="H5301" s="929">
        <v>8.3333333333333332E-3</v>
      </c>
      <c r="I5301" s="929">
        <v>0.35833333333333334</v>
      </c>
      <c r="J5301" s="923">
        <v>307.86477426192744</v>
      </c>
      <c r="K5301" s="922">
        <v>1</v>
      </c>
      <c r="L5301" s="923">
        <v>307.86477426192744</v>
      </c>
      <c r="M5301" s="923">
        <f t="shared" si="82"/>
        <v>47.978925859001684</v>
      </c>
    </row>
    <row r="5302" spans="2:13" ht="75">
      <c r="B5302" s="921" t="s">
        <v>984</v>
      </c>
      <c r="C5302" s="921" t="s">
        <v>985</v>
      </c>
      <c r="D5302" s="922" t="s">
        <v>986</v>
      </c>
      <c r="E5302" s="936">
        <v>1</v>
      </c>
      <c r="F5302" s="947">
        <v>43647</v>
      </c>
      <c r="G5302" s="923">
        <v>456.60349305277197</v>
      </c>
      <c r="H5302" s="929">
        <v>8.3333333333333332E-3</v>
      </c>
      <c r="I5302" s="929">
        <v>0.4</v>
      </c>
      <c r="J5302" s="923">
        <v>273.96209583166319</v>
      </c>
      <c r="K5302" s="922">
        <v>1</v>
      </c>
      <c r="L5302" s="923">
        <v>273.96209583166319</v>
      </c>
      <c r="M5302" s="923">
        <f t="shared" si="82"/>
        <v>45.660349305277201</v>
      </c>
    </row>
    <row r="5303" spans="2:13" ht="75">
      <c r="B5303" s="921" t="s">
        <v>984</v>
      </c>
      <c r="C5303" s="921" t="s">
        <v>985</v>
      </c>
      <c r="D5303" s="922" t="s">
        <v>986</v>
      </c>
      <c r="E5303" s="936">
        <v>1</v>
      </c>
      <c r="F5303" s="947">
        <v>43647</v>
      </c>
      <c r="G5303" s="923">
        <v>456.60349305277197</v>
      </c>
      <c r="H5303" s="929">
        <v>8.3333333333333332E-3</v>
      </c>
      <c r="I5303" s="929">
        <v>0.4</v>
      </c>
      <c r="J5303" s="923">
        <v>273.96209583166319</v>
      </c>
      <c r="K5303" s="922">
        <v>1</v>
      </c>
      <c r="L5303" s="923">
        <v>273.96209583166319</v>
      </c>
      <c r="M5303" s="923">
        <f t="shared" si="82"/>
        <v>45.660349305277201</v>
      </c>
    </row>
    <row r="5304" spans="2:13" ht="75">
      <c r="B5304" s="921" t="s">
        <v>988</v>
      </c>
      <c r="C5304" s="921" t="s">
        <v>985</v>
      </c>
      <c r="D5304" s="922" t="s">
        <v>986</v>
      </c>
      <c r="E5304" s="936">
        <v>1</v>
      </c>
      <c r="F5304" s="947">
        <v>43647</v>
      </c>
      <c r="G5304" s="923">
        <v>719.68388788502523</v>
      </c>
      <c r="H5304" s="929">
        <v>8.3333333333333332E-3</v>
      </c>
      <c r="I5304" s="929">
        <v>0.4</v>
      </c>
      <c r="J5304" s="923">
        <v>431.81033273101514</v>
      </c>
      <c r="K5304" s="922">
        <v>1</v>
      </c>
      <c r="L5304" s="923">
        <v>431.81033273101514</v>
      </c>
      <c r="M5304" s="923">
        <f t="shared" si="82"/>
        <v>71.968388788502523</v>
      </c>
    </row>
    <row r="5305" spans="2:13" ht="75">
      <c r="B5305" s="921" t="s">
        <v>988</v>
      </c>
      <c r="C5305" s="921" t="s">
        <v>985</v>
      </c>
      <c r="D5305" s="922" t="s">
        <v>986</v>
      </c>
      <c r="E5305" s="936">
        <v>1</v>
      </c>
      <c r="F5305" s="947">
        <v>43647</v>
      </c>
      <c r="G5305" s="923">
        <v>719.68388788502523</v>
      </c>
      <c r="H5305" s="929">
        <v>8.3333333333333332E-3</v>
      </c>
      <c r="I5305" s="929">
        <v>0.4</v>
      </c>
      <c r="J5305" s="923">
        <v>431.81033273101514</v>
      </c>
      <c r="K5305" s="922">
        <v>1</v>
      </c>
      <c r="L5305" s="923">
        <v>431.81033273101514</v>
      </c>
      <c r="M5305" s="923">
        <f t="shared" si="82"/>
        <v>71.968388788502523</v>
      </c>
    </row>
    <row r="5306" spans="2:13" ht="75">
      <c r="B5306" s="921" t="s">
        <v>988</v>
      </c>
      <c r="C5306" s="921" t="s">
        <v>985</v>
      </c>
      <c r="D5306" s="922" t="s">
        <v>986</v>
      </c>
      <c r="E5306" s="936">
        <v>1</v>
      </c>
      <c r="F5306" s="947">
        <v>43647</v>
      </c>
      <c r="G5306" s="923">
        <v>1039.5433936117031</v>
      </c>
      <c r="H5306" s="929">
        <v>8.3333333333333332E-3</v>
      </c>
      <c r="I5306" s="929">
        <v>0.4</v>
      </c>
      <c r="J5306" s="923">
        <v>623.7260361670219</v>
      </c>
      <c r="K5306" s="922">
        <v>1</v>
      </c>
      <c r="L5306" s="923">
        <v>623.7260361670219</v>
      </c>
      <c r="M5306" s="923">
        <f t="shared" si="82"/>
        <v>103.95433936117031</v>
      </c>
    </row>
    <row r="5307" spans="2:13" ht="75">
      <c r="B5307" s="921" t="s">
        <v>988</v>
      </c>
      <c r="C5307" s="921" t="s">
        <v>985</v>
      </c>
      <c r="D5307" s="922" t="s">
        <v>986</v>
      </c>
      <c r="E5307" s="936">
        <v>1</v>
      </c>
      <c r="F5307" s="947">
        <v>43800</v>
      </c>
      <c r="G5307" s="923">
        <v>1679.2624050650588</v>
      </c>
      <c r="H5307" s="929">
        <v>8.3333333333333332E-3</v>
      </c>
      <c r="I5307" s="929">
        <v>0.35833333333333334</v>
      </c>
      <c r="J5307" s="923">
        <v>1077.5267099167461</v>
      </c>
      <c r="K5307" s="922">
        <v>1</v>
      </c>
      <c r="L5307" s="923">
        <v>1077.5267099167461</v>
      </c>
      <c r="M5307" s="923">
        <f t="shared" si="82"/>
        <v>167.92624050650591</v>
      </c>
    </row>
    <row r="5308" spans="2:13" ht="75">
      <c r="B5308" s="921" t="s">
        <v>988</v>
      </c>
      <c r="C5308" s="921" t="s">
        <v>985</v>
      </c>
      <c r="D5308" s="922" t="s">
        <v>986</v>
      </c>
      <c r="E5308" s="936">
        <v>1</v>
      </c>
      <c r="F5308" s="947">
        <v>43800</v>
      </c>
      <c r="G5308" s="923">
        <v>479.7892585900168</v>
      </c>
      <c r="H5308" s="929">
        <v>8.3333333333333332E-3</v>
      </c>
      <c r="I5308" s="929">
        <v>0.35833333333333334</v>
      </c>
      <c r="J5308" s="923">
        <v>307.86477426192744</v>
      </c>
      <c r="K5308" s="922">
        <v>1</v>
      </c>
      <c r="L5308" s="923">
        <v>307.86477426192744</v>
      </c>
      <c r="M5308" s="923">
        <f t="shared" si="82"/>
        <v>47.978925859001684</v>
      </c>
    </row>
    <row r="5309" spans="2:13" ht="75">
      <c r="B5309" s="921" t="s">
        <v>988</v>
      </c>
      <c r="C5309" s="921" t="s">
        <v>985</v>
      </c>
      <c r="D5309" s="922" t="s">
        <v>986</v>
      </c>
      <c r="E5309" s="936">
        <v>1</v>
      </c>
      <c r="F5309" s="947">
        <v>43800</v>
      </c>
      <c r="G5309" s="923">
        <v>719.68388788502523</v>
      </c>
      <c r="H5309" s="929">
        <v>8.3333333333333332E-3</v>
      </c>
      <c r="I5309" s="929">
        <v>0.35833333333333334</v>
      </c>
      <c r="J5309" s="923">
        <v>461.79716139289121</v>
      </c>
      <c r="K5309" s="922">
        <v>1</v>
      </c>
      <c r="L5309" s="923">
        <v>461.79716139289121</v>
      </c>
      <c r="M5309" s="923">
        <f t="shared" si="82"/>
        <v>71.968388788502523</v>
      </c>
    </row>
    <row r="5310" spans="2:13" ht="75">
      <c r="B5310" s="921" t="s">
        <v>988</v>
      </c>
      <c r="C5310" s="921" t="s">
        <v>985</v>
      </c>
      <c r="D5310" s="922" t="s">
        <v>986</v>
      </c>
      <c r="E5310" s="936">
        <v>1</v>
      </c>
      <c r="F5310" s="947">
        <v>43800</v>
      </c>
      <c r="G5310" s="923">
        <v>959.5785171800336</v>
      </c>
      <c r="H5310" s="929">
        <v>8.3333333333333332E-3</v>
      </c>
      <c r="I5310" s="929">
        <v>0.35833333333333334</v>
      </c>
      <c r="J5310" s="923">
        <v>615.72954852385487</v>
      </c>
      <c r="K5310" s="922">
        <v>1</v>
      </c>
      <c r="L5310" s="923">
        <v>615.72954852385487</v>
      </c>
      <c r="M5310" s="923">
        <f t="shared" si="82"/>
        <v>95.957851718003369</v>
      </c>
    </row>
    <row r="5311" spans="2:13" ht="75">
      <c r="B5311" s="921" t="s">
        <v>988</v>
      </c>
      <c r="C5311" s="921" t="s">
        <v>985</v>
      </c>
      <c r="D5311" s="922" t="s">
        <v>986</v>
      </c>
      <c r="E5311" s="936">
        <v>1</v>
      </c>
      <c r="F5311" s="947">
        <v>44196</v>
      </c>
      <c r="G5311" s="923">
        <v>239.8946292950084</v>
      </c>
      <c r="H5311" s="929">
        <v>8.3333333333333332E-3</v>
      </c>
      <c r="I5311" s="929">
        <v>0.25</v>
      </c>
      <c r="J5311" s="923">
        <v>179.92097197125631</v>
      </c>
      <c r="K5311" s="922">
        <v>1</v>
      </c>
      <c r="L5311" s="923">
        <v>179.92097197125631</v>
      </c>
      <c r="M5311" s="923">
        <f t="shared" si="82"/>
        <v>23.989462929500842</v>
      </c>
    </row>
    <row r="5312" spans="2:13" ht="75">
      <c r="B5312" s="921" t="s">
        <v>988</v>
      </c>
      <c r="C5312" s="921" t="s">
        <v>985</v>
      </c>
      <c r="D5312" s="922" t="s">
        <v>986</v>
      </c>
      <c r="E5312" s="936">
        <v>1</v>
      </c>
      <c r="F5312" s="947">
        <v>44196</v>
      </c>
      <c r="G5312" s="923">
        <v>79.964876431669467</v>
      </c>
      <c r="H5312" s="929">
        <v>8.3333333333333332E-3</v>
      </c>
      <c r="I5312" s="929">
        <v>0.25</v>
      </c>
      <c r="J5312" s="923">
        <v>59.9736573237521</v>
      </c>
      <c r="K5312" s="922">
        <v>1</v>
      </c>
      <c r="L5312" s="923">
        <v>59.9736573237521</v>
      </c>
      <c r="M5312" s="923">
        <f t="shared" si="82"/>
        <v>7.9964876431669474</v>
      </c>
    </row>
    <row r="5313" spans="2:13" ht="75">
      <c r="B5313" s="921" t="s">
        <v>988</v>
      </c>
      <c r="C5313" s="921" t="s">
        <v>985</v>
      </c>
      <c r="D5313" s="922" t="s">
        <v>986</v>
      </c>
      <c r="E5313" s="936">
        <v>1</v>
      </c>
      <c r="F5313" s="947">
        <v>43647</v>
      </c>
      <c r="G5313" s="923">
        <v>2718.8057986767617</v>
      </c>
      <c r="H5313" s="929">
        <v>8.3333333333333332E-3</v>
      </c>
      <c r="I5313" s="929">
        <v>0.4</v>
      </c>
      <c r="J5313" s="923">
        <v>1631.2834792060569</v>
      </c>
      <c r="K5313" s="922">
        <v>1</v>
      </c>
      <c r="L5313" s="923">
        <v>1631.2834792060569</v>
      </c>
      <c r="M5313" s="923">
        <f t="shared" si="82"/>
        <v>271.8805798676762</v>
      </c>
    </row>
    <row r="5314" spans="2:13" ht="75">
      <c r="B5314" s="921" t="s">
        <v>988</v>
      </c>
      <c r="C5314" s="921" t="s">
        <v>985</v>
      </c>
      <c r="D5314" s="922" t="s">
        <v>986</v>
      </c>
      <c r="E5314" s="936">
        <v>1</v>
      </c>
      <c r="F5314" s="947">
        <v>43647</v>
      </c>
      <c r="G5314" s="923">
        <v>2478.9111693817536</v>
      </c>
      <c r="H5314" s="929">
        <v>8.3333333333333332E-3</v>
      </c>
      <c r="I5314" s="929">
        <v>0.4</v>
      </c>
      <c r="J5314" s="923">
        <v>1487.3467016290519</v>
      </c>
      <c r="K5314" s="922">
        <v>1</v>
      </c>
      <c r="L5314" s="923">
        <v>1487.3467016290519</v>
      </c>
      <c r="M5314" s="923">
        <f t="shared" si="82"/>
        <v>247.89111693817537</v>
      </c>
    </row>
    <row r="5315" spans="2:13" ht="75">
      <c r="B5315" s="921" t="s">
        <v>988</v>
      </c>
      <c r="C5315" s="921" t="s">
        <v>985</v>
      </c>
      <c r="D5315" s="922" t="s">
        <v>986</v>
      </c>
      <c r="E5315" s="936">
        <v>1</v>
      </c>
      <c r="F5315" s="947">
        <v>43647</v>
      </c>
      <c r="G5315" s="923">
        <v>319.85950572667787</v>
      </c>
      <c r="H5315" s="929">
        <v>8.3333333333333332E-3</v>
      </c>
      <c r="I5315" s="929">
        <v>0.4</v>
      </c>
      <c r="J5315" s="923">
        <v>191.91570343600671</v>
      </c>
      <c r="K5315" s="922">
        <v>1</v>
      </c>
      <c r="L5315" s="923">
        <v>191.91570343600671</v>
      </c>
      <c r="M5315" s="923">
        <f t="shared" si="82"/>
        <v>31.98595057266779</v>
      </c>
    </row>
    <row r="5316" spans="2:13" ht="75">
      <c r="B5316" s="921" t="s">
        <v>988</v>
      </c>
      <c r="C5316" s="921" t="s">
        <v>985</v>
      </c>
      <c r="D5316" s="922" t="s">
        <v>986</v>
      </c>
      <c r="E5316" s="936">
        <v>1</v>
      </c>
      <c r="F5316" s="947">
        <v>43800</v>
      </c>
      <c r="G5316" s="923">
        <v>1599.2975286333894</v>
      </c>
      <c r="H5316" s="929">
        <v>8.3333333333333332E-3</v>
      </c>
      <c r="I5316" s="929">
        <v>0.35833333333333334</v>
      </c>
      <c r="J5316" s="923">
        <v>1026.2159142064249</v>
      </c>
      <c r="K5316" s="922">
        <v>1</v>
      </c>
      <c r="L5316" s="923">
        <v>1026.2159142064249</v>
      </c>
      <c r="M5316" s="923">
        <f t="shared" si="82"/>
        <v>159.92975286333896</v>
      </c>
    </row>
    <row r="5317" spans="2:13" ht="75">
      <c r="B5317" s="921" t="s">
        <v>988</v>
      </c>
      <c r="C5317" s="921" t="s">
        <v>985</v>
      </c>
      <c r="D5317" s="922" t="s">
        <v>986</v>
      </c>
      <c r="E5317" s="936">
        <v>1</v>
      </c>
      <c r="F5317" s="947">
        <v>43800</v>
      </c>
      <c r="G5317" s="923">
        <v>1759.2272814967282</v>
      </c>
      <c r="H5317" s="929">
        <v>8.3333333333333332E-3</v>
      </c>
      <c r="I5317" s="929">
        <v>0.35833333333333334</v>
      </c>
      <c r="J5317" s="923">
        <v>1128.8375056270672</v>
      </c>
      <c r="K5317" s="922">
        <v>1</v>
      </c>
      <c r="L5317" s="923">
        <v>1128.8375056270672</v>
      </c>
      <c r="M5317" s="923">
        <f t="shared" si="82"/>
        <v>175.92272814967282</v>
      </c>
    </row>
    <row r="5318" spans="2:13" ht="75">
      <c r="B5318" s="921" t="s">
        <v>988</v>
      </c>
      <c r="C5318" s="921" t="s">
        <v>985</v>
      </c>
      <c r="D5318" s="922" t="s">
        <v>986</v>
      </c>
      <c r="E5318" s="936">
        <v>1</v>
      </c>
      <c r="F5318" s="947">
        <v>43829</v>
      </c>
      <c r="G5318" s="923">
        <v>1279.4380229067115</v>
      </c>
      <c r="H5318" s="929">
        <v>8.3333333333333332E-3</v>
      </c>
      <c r="I5318" s="929">
        <v>0.35833333333333334</v>
      </c>
      <c r="J5318" s="923">
        <v>820.97273136513991</v>
      </c>
      <c r="K5318" s="922">
        <v>1</v>
      </c>
      <c r="L5318" s="923">
        <v>820.97273136513991</v>
      </c>
      <c r="M5318" s="923">
        <f t="shared" si="82"/>
        <v>127.94380229067116</v>
      </c>
    </row>
    <row r="5319" spans="2:13" ht="75">
      <c r="B5319" s="921" t="s">
        <v>988</v>
      </c>
      <c r="C5319" s="921" t="s">
        <v>985</v>
      </c>
      <c r="D5319" s="922" t="s">
        <v>986</v>
      </c>
      <c r="E5319" s="936">
        <v>1</v>
      </c>
      <c r="F5319" s="947">
        <v>43829</v>
      </c>
      <c r="G5319" s="923">
        <v>2159.0516636550756</v>
      </c>
      <c r="H5319" s="929">
        <v>8.3333333333333332E-3</v>
      </c>
      <c r="I5319" s="929">
        <v>0.35833333333333334</v>
      </c>
      <c r="J5319" s="923">
        <v>1385.3914841786736</v>
      </c>
      <c r="K5319" s="922">
        <v>1</v>
      </c>
      <c r="L5319" s="923">
        <v>1385.3914841786736</v>
      </c>
      <c r="M5319" s="923">
        <f t="shared" si="82"/>
        <v>215.90516636550757</v>
      </c>
    </row>
    <row r="5320" spans="2:13" ht="75">
      <c r="B5320" s="921" t="s">
        <v>984</v>
      </c>
      <c r="C5320" s="921" t="s">
        <v>985</v>
      </c>
      <c r="D5320" s="922" t="s">
        <v>986</v>
      </c>
      <c r="E5320" s="936">
        <v>1</v>
      </c>
      <c r="F5320" s="947">
        <v>44196</v>
      </c>
      <c r="G5320" s="923">
        <v>456.60349305277197</v>
      </c>
      <c r="H5320" s="929">
        <v>8.3333333333333332E-3</v>
      </c>
      <c r="I5320" s="929">
        <v>0.25</v>
      </c>
      <c r="J5320" s="923">
        <v>342.45261978957899</v>
      </c>
      <c r="K5320" s="922">
        <v>1</v>
      </c>
      <c r="L5320" s="923">
        <v>342.45261978957899</v>
      </c>
      <c r="M5320" s="923">
        <f t="shared" si="82"/>
        <v>45.660349305277201</v>
      </c>
    </row>
    <row r="5321" spans="2:13" ht="75">
      <c r="B5321" s="921" t="s">
        <v>984</v>
      </c>
      <c r="C5321" s="921" t="s">
        <v>985</v>
      </c>
      <c r="D5321" s="922" t="s">
        <v>986</v>
      </c>
      <c r="E5321" s="936">
        <v>1</v>
      </c>
      <c r="F5321" s="947">
        <v>44196</v>
      </c>
      <c r="G5321" s="923">
        <v>456.60349305277197</v>
      </c>
      <c r="H5321" s="929">
        <v>8.3333333333333332E-3</v>
      </c>
      <c r="I5321" s="929">
        <v>0.25</v>
      </c>
      <c r="J5321" s="923">
        <v>342.45261978957899</v>
      </c>
      <c r="K5321" s="922">
        <v>1</v>
      </c>
      <c r="L5321" s="923">
        <v>342.45261978957899</v>
      </c>
      <c r="M5321" s="923">
        <f t="shared" si="82"/>
        <v>45.660349305277201</v>
      </c>
    </row>
    <row r="5322" spans="2:13" ht="75">
      <c r="B5322" s="921" t="s">
        <v>988</v>
      </c>
      <c r="C5322" s="921" t="s">
        <v>985</v>
      </c>
      <c r="D5322" s="922" t="s">
        <v>986</v>
      </c>
      <c r="E5322" s="936">
        <v>1</v>
      </c>
      <c r="F5322" s="947">
        <v>44196</v>
      </c>
      <c r="G5322" s="923">
        <v>79.964876431669467</v>
      </c>
      <c r="H5322" s="929">
        <v>8.3333333333333332E-3</v>
      </c>
      <c r="I5322" s="929">
        <v>0.25</v>
      </c>
      <c r="J5322" s="923">
        <v>59.9736573237521</v>
      </c>
      <c r="K5322" s="922">
        <v>1</v>
      </c>
      <c r="L5322" s="923">
        <v>59.9736573237521</v>
      </c>
      <c r="M5322" s="923">
        <f t="shared" si="82"/>
        <v>7.9964876431669474</v>
      </c>
    </row>
    <row r="5323" spans="2:13" ht="75">
      <c r="B5323" s="921" t="s">
        <v>988</v>
      </c>
      <c r="C5323" s="921" t="s">
        <v>985</v>
      </c>
      <c r="D5323" s="922" t="s">
        <v>986</v>
      </c>
      <c r="E5323" s="936">
        <v>1</v>
      </c>
      <c r="F5323" s="947">
        <v>44196</v>
      </c>
      <c r="G5323" s="923">
        <v>79.964876431669467</v>
      </c>
      <c r="H5323" s="929">
        <v>8.3333333333333332E-3</v>
      </c>
      <c r="I5323" s="929">
        <v>0.25</v>
      </c>
      <c r="J5323" s="923">
        <v>59.9736573237521</v>
      </c>
      <c r="K5323" s="922">
        <v>1</v>
      </c>
      <c r="L5323" s="923">
        <v>59.9736573237521</v>
      </c>
      <c r="M5323" s="923">
        <f t="shared" ref="M5323:M5386" si="83">IF(L5323=0,"",IF(I5323=100%,0,(H5323*12)*(G5323*E5323*K5323)))</f>
        <v>7.9964876431669474</v>
      </c>
    </row>
    <row r="5324" spans="2:13" ht="75">
      <c r="B5324" s="921" t="s">
        <v>993</v>
      </c>
      <c r="C5324" s="921" t="s">
        <v>985</v>
      </c>
      <c r="D5324" s="922" t="s">
        <v>986</v>
      </c>
      <c r="E5324" s="936">
        <v>1</v>
      </c>
      <c r="F5324" s="947">
        <v>43647</v>
      </c>
      <c r="G5324" s="923">
        <v>2221.5984914920018</v>
      </c>
      <c r="H5324" s="929">
        <v>8.3333333333333332E-3</v>
      </c>
      <c r="I5324" s="929">
        <v>0.4</v>
      </c>
      <c r="J5324" s="923">
        <v>1332.9590948952009</v>
      </c>
      <c r="K5324" s="922">
        <v>1</v>
      </c>
      <c r="L5324" s="923">
        <v>1332.9590948952009</v>
      </c>
      <c r="M5324" s="923">
        <f t="shared" si="83"/>
        <v>222.1598491492002</v>
      </c>
    </row>
    <row r="5325" spans="2:13" ht="75">
      <c r="B5325" s="921" t="s">
        <v>988</v>
      </c>
      <c r="C5325" s="921" t="s">
        <v>985</v>
      </c>
      <c r="D5325" s="922" t="s">
        <v>986</v>
      </c>
      <c r="E5325" s="936">
        <v>1</v>
      </c>
      <c r="F5325" s="947">
        <v>43647</v>
      </c>
      <c r="G5325" s="923">
        <v>2398.9462929500842</v>
      </c>
      <c r="H5325" s="929">
        <v>8.3333333333333332E-3</v>
      </c>
      <c r="I5325" s="929">
        <v>0.4</v>
      </c>
      <c r="J5325" s="923">
        <v>1439.3677757700505</v>
      </c>
      <c r="K5325" s="922">
        <v>1</v>
      </c>
      <c r="L5325" s="923">
        <v>1439.3677757700505</v>
      </c>
      <c r="M5325" s="923">
        <f t="shared" si="83"/>
        <v>239.89462929500843</v>
      </c>
    </row>
    <row r="5326" spans="2:13" ht="75">
      <c r="B5326" s="921" t="s">
        <v>988</v>
      </c>
      <c r="C5326" s="921" t="s">
        <v>985</v>
      </c>
      <c r="D5326" s="922" t="s">
        <v>986</v>
      </c>
      <c r="E5326" s="936">
        <v>1</v>
      </c>
      <c r="F5326" s="947">
        <v>43647</v>
      </c>
      <c r="G5326" s="923">
        <v>1279.4380229067115</v>
      </c>
      <c r="H5326" s="929">
        <v>8.3333333333333332E-3</v>
      </c>
      <c r="I5326" s="929">
        <v>0.4</v>
      </c>
      <c r="J5326" s="923">
        <v>767.66281374402683</v>
      </c>
      <c r="K5326" s="922">
        <v>1</v>
      </c>
      <c r="L5326" s="923">
        <v>767.66281374402683</v>
      </c>
      <c r="M5326" s="923">
        <f t="shared" si="83"/>
        <v>127.94380229067116</v>
      </c>
    </row>
    <row r="5327" spans="2:13" ht="75">
      <c r="B5327" s="921" t="s">
        <v>988</v>
      </c>
      <c r="C5327" s="921" t="s">
        <v>985</v>
      </c>
      <c r="D5327" s="922" t="s">
        <v>986</v>
      </c>
      <c r="E5327" s="936">
        <v>1</v>
      </c>
      <c r="F5327" s="947">
        <v>43647</v>
      </c>
      <c r="G5327" s="923">
        <v>479.7892585900168</v>
      </c>
      <c r="H5327" s="929">
        <v>8.3333333333333332E-3</v>
      </c>
      <c r="I5327" s="929">
        <v>0.4</v>
      </c>
      <c r="J5327" s="923">
        <v>287.87355515401009</v>
      </c>
      <c r="K5327" s="922">
        <v>1</v>
      </c>
      <c r="L5327" s="923">
        <v>287.87355515401009</v>
      </c>
      <c r="M5327" s="923">
        <f t="shared" si="83"/>
        <v>47.978925859001684</v>
      </c>
    </row>
    <row r="5328" spans="2:13" ht="75">
      <c r="B5328" s="921" t="s">
        <v>988</v>
      </c>
      <c r="C5328" s="921" t="s">
        <v>985</v>
      </c>
      <c r="D5328" s="922" t="s">
        <v>986</v>
      </c>
      <c r="E5328" s="936">
        <v>1</v>
      </c>
      <c r="F5328" s="947">
        <v>43800</v>
      </c>
      <c r="G5328" s="923">
        <v>1279.4380229067115</v>
      </c>
      <c r="H5328" s="929">
        <v>8.3333333333333332E-3</v>
      </c>
      <c r="I5328" s="929">
        <v>0.35833333333333334</v>
      </c>
      <c r="J5328" s="923">
        <v>820.97273136513991</v>
      </c>
      <c r="K5328" s="922">
        <v>1</v>
      </c>
      <c r="L5328" s="923">
        <v>820.97273136513991</v>
      </c>
      <c r="M5328" s="923">
        <f t="shared" si="83"/>
        <v>127.94380229067116</v>
      </c>
    </row>
    <row r="5329" spans="2:13" ht="75">
      <c r="B5329" s="921" t="s">
        <v>988</v>
      </c>
      <c r="C5329" s="921" t="s">
        <v>985</v>
      </c>
      <c r="D5329" s="922" t="s">
        <v>986</v>
      </c>
      <c r="E5329" s="936">
        <v>1</v>
      </c>
      <c r="F5329" s="947">
        <v>43800</v>
      </c>
      <c r="G5329" s="923">
        <v>2558.8760458134229</v>
      </c>
      <c r="H5329" s="929">
        <v>8.3333333333333332E-3</v>
      </c>
      <c r="I5329" s="929">
        <v>0.35833333333333334</v>
      </c>
      <c r="J5329" s="923">
        <v>1641.9454627302798</v>
      </c>
      <c r="K5329" s="922">
        <v>1</v>
      </c>
      <c r="L5329" s="923">
        <v>1641.9454627302798</v>
      </c>
      <c r="M5329" s="923">
        <f t="shared" si="83"/>
        <v>255.88760458134232</v>
      </c>
    </row>
    <row r="5330" spans="2:13" ht="75">
      <c r="B5330" s="921" t="s">
        <v>988</v>
      </c>
      <c r="C5330" s="921" t="s">
        <v>985</v>
      </c>
      <c r="D5330" s="922" t="s">
        <v>986</v>
      </c>
      <c r="E5330" s="936">
        <v>1</v>
      </c>
      <c r="F5330" s="947">
        <v>43800</v>
      </c>
      <c r="G5330" s="923">
        <v>239.8946292950084</v>
      </c>
      <c r="H5330" s="929">
        <v>8.3333333333333332E-3</v>
      </c>
      <c r="I5330" s="929">
        <v>0.35833333333333334</v>
      </c>
      <c r="J5330" s="923">
        <v>153.93238713096372</v>
      </c>
      <c r="K5330" s="922">
        <v>1</v>
      </c>
      <c r="L5330" s="923">
        <v>153.93238713096372</v>
      </c>
      <c r="M5330" s="923">
        <f t="shared" si="83"/>
        <v>23.989462929500842</v>
      </c>
    </row>
    <row r="5331" spans="2:13" ht="75">
      <c r="B5331" s="921" t="s">
        <v>988</v>
      </c>
      <c r="C5331" s="921" t="s">
        <v>985</v>
      </c>
      <c r="D5331" s="922" t="s">
        <v>986</v>
      </c>
      <c r="E5331" s="936">
        <v>1</v>
      </c>
      <c r="F5331" s="947">
        <v>43829</v>
      </c>
      <c r="G5331" s="923">
        <v>1279.4380229067115</v>
      </c>
      <c r="H5331" s="929">
        <v>8.3333333333333332E-3</v>
      </c>
      <c r="I5331" s="929">
        <v>0.35833333333333334</v>
      </c>
      <c r="J5331" s="923">
        <v>820.97273136513991</v>
      </c>
      <c r="K5331" s="922">
        <v>1</v>
      </c>
      <c r="L5331" s="923">
        <v>820.97273136513991</v>
      </c>
      <c r="M5331" s="923">
        <f t="shared" si="83"/>
        <v>127.94380229067116</v>
      </c>
    </row>
    <row r="5332" spans="2:13" ht="75">
      <c r="B5332" s="921" t="s">
        <v>988</v>
      </c>
      <c r="C5332" s="921" t="s">
        <v>985</v>
      </c>
      <c r="D5332" s="922" t="s">
        <v>986</v>
      </c>
      <c r="E5332" s="936">
        <v>1</v>
      </c>
      <c r="F5332" s="947">
        <v>43829</v>
      </c>
      <c r="G5332" s="923">
        <v>2798.7706751084315</v>
      </c>
      <c r="H5332" s="929">
        <v>8.3333333333333332E-3</v>
      </c>
      <c r="I5332" s="929">
        <v>0.35833333333333334</v>
      </c>
      <c r="J5332" s="923">
        <v>1795.8778498612437</v>
      </c>
      <c r="K5332" s="922">
        <v>1</v>
      </c>
      <c r="L5332" s="923">
        <v>1795.8778498612437</v>
      </c>
      <c r="M5332" s="923">
        <f t="shared" si="83"/>
        <v>279.87706751084318</v>
      </c>
    </row>
    <row r="5333" spans="2:13" ht="75">
      <c r="B5333" s="921" t="s">
        <v>988</v>
      </c>
      <c r="C5333" s="921" t="s">
        <v>985</v>
      </c>
      <c r="D5333" s="922" t="s">
        <v>986</v>
      </c>
      <c r="E5333" s="936">
        <v>1</v>
      </c>
      <c r="F5333" s="947">
        <v>44196</v>
      </c>
      <c r="G5333" s="923">
        <v>719.68388788502523</v>
      </c>
      <c r="H5333" s="929">
        <v>8.3333333333333332E-3</v>
      </c>
      <c r="I5333" s="929">
        <v>0.25</v>
      </c>
      <c r="J5333" s="923">
        <v>539.76291591376889</v>
      </c>
      <c r="K5333" s="922">
        <v>1</v>
      </c>
      <c r="L5333" s="923">
        <v>539.76291591376889</v>
      </c>
      <c r="M5333" s="923">
        <f t="shared" si="83"/>
        <v>71.968388788502523</v>
      </c>
    </row>
    <row r="5334" spans="2:13" ht="75">
      <c r="B5334" s="921" t="s">
        <v>988</v>
      </c>
      <c r="C5334" s="921" t="s">
        <v>985</v>
      </c>
      <c r="D5334" s="922" t="s">
        <v>986</v>
      </c>
      <c r="E5334" s="936">
        <v>1</v>
      </c>
      <c r="F5334" s="947">
        <v>43984</v>
      </c>
      <c r="G5334" s="923">
        <v>159.92975286333893</v>
      </c>
      <c r="H5334" s="929">
        <v>8.3333333333333332E-3</v>
      </c>
      <c r="I5334" s="929">
        <v>0.30833333333333335</v>
      </c>
      <c r="J5334" s="923">
        <v>110.61807906380943</v>
      </c>
      <c r="K5334" s="922">
        <v>1</v>
      </c>
      <c r="L5334" s="923">
        <v>110.61807906380943</v>
      </c>
      <c r="M5334" s="923">
        <f t="shared" si="83"/>
        <v>15.992975286333895</v>
      </c>
    </row>
    <row r="5335" spans="2:13" ht="75">
      <c r="B5335" s="921" t="s">
        <v>984</v>
      </c>
      <c r="C5335" s="921" t="s">
        <v>985</v>
      </c>
      <c r="D5335" s="922" t="s">
        <v>986</v>
      </c>
      <c r="E5335" s="936">
        <v>1</v>
      </c>
      <c r="F5335" s="947">
        <v>43647</v>
      </c>
      <c r="G5335" s="923">
        <v>1369.810479158316</v>
      </c>
      <c r="H5335" s="929">
        <v>8.3333333333333332E-3</v>
      </c>
      <c r="I5335" s="929">
        <v>0.4</v>
      </c>
      <c r="J5335" s="923">
        <v>821.88628749498957</v>
      </c>
      <c r="K5335" s="922">
        <v>1</v>
      </c>
      <c r="L5335" s="923">
        <v>821.88628749498957</v>
      </c>
      <c r="M5335" s="923">
        <f t="shared" si="83"/>
        <v>136.9810479158316</v>
      </c>
    </row>
    <row r="5336" spans="2:13" ht="75">
      <c r="B5336" s="921" t="s">
        <v>988</v>
      </c>
      <c r="C5336" s="921" t="s">
        <v>985</v>
      </c>
      <c r="D5336" s="922" t="s">
        <v>986</v>
      </c>
      <c r="E5336" s="936">
        <v>1</v>
      </c>
      <c r="F5336" s="947">
        <v>43647</v>
      </c>
      <c r="G5336" s="923">
        <v>4078.208698015143</v>
      </c>
      <c r="H5336" s="929">
        <v>8.3333333333333332E-3</v>
      </c>
      <c r="I5336" s="929">
        <v>0.4</v>
      </c>
      <c r="J5336" s="923">
        <v>2446.9252188090859</v>
      </c>
      <c r="K5336" s="922">
        <v>1</v>
      </c>
      <c r="L5336" s="923">
        <v>2446.9252188090859</v>
      </c>
      <c r="M5336" s="923">
        <f t="shared" si="83"/>
        <v>407.82086980151433</v>
      </c>
    </row>
    <row r="5337" spans="2:13" ht="75">
      <c r="B5337" s="921" t="s">
        <v>988</v>
      </c>
      <c r="C5337" s="921" t="s">
        <v>985</v>
      </c>
      <c r="D5337" s="922" t="s">
        <v>986</v>
      </c>
      <c r="E5337" s="936">
        <v>1</v>
      </c>
      <c r="F5337" s="947">
        <v>43800</v>
      </c>
      <c r="G5337" s="923">
        <v>6557.1198673968966</v>
      </c>
      <c r="H5337" s="929">
        <v>8.3333333333333332E-3</v>
      </c>
      <c r="I5337" s="929">
        <v>0.35833333333333334</v>
      </c>
      <c r="J5337" s="923">
        <v>4207.4852482463421</v>
      </c>
      <c r="K5337" s="922">
        <v>1</v>
      </c>
      <c r="L5337" s="923">
        <v>4207.4852482463421</v>
      </c>
      <c r="M5337" s="923">
        <f t="shared" si="83"/>
        <v>655.71198673968968</v>
      </c>
    </row>
    <row r="5338" spans="2:13" ht="75">
      <c r="B5338" s="921" t="s">
        <v>988</v>
      </c>
      <c r="C5338" s="921" t="s">
        <v>985</v>
      </c>
      <c r="D5338" s="922" t="s">
        <v>986</v>
      </c>
      <c r="E5338" s="936">
        <v>1</v>
      </c>
      <c r="F5338" s="947">
        <v>43829</v>
      </c>
      <c r="G5338" s="923">
        <v>2718.8057986767617</v>
      </c>
      <c r="H5338" s="929">
        <v>8.3333333333333332E-3</v>
      </c>
      <c r="I5338" s="929">
        <v>0.35833333333333334</v>
      </c>
      <c r="J5338" s="923">
        <v>1744.5670541509221</v>
      </c>
      <c r="K5338" s="922">
        <v>1</v>
      </c>
      <c r="L5338" s="923">
        <v>1744.5670541509221</v>
      </c>
      <c r="M5338" s="923">
        <f t="shared" si="83"/>
        <v>271.8805798676762</v>
      </c>
    </row>
    <row r="5339" spans="2:13" ht="75">
      <c r="B5339" s="921" t="s">
        <v>988</v>
      </c>
      <c r="C5339" s="921" t="s">
        <v>985</v>
      </c>
      <c r="D5339" s="922" t="s">
        <v>986</v>
      </c>
      <c r="E5339" s="936">
        <v>1</v>
      </c>
      <c r="F5339" s="947">
        <v>43829</v>
      </c>
      <c r="G5339" s="923">
        <v>799.64876431669472</v>
      </c>
      <c r="H5339" s="929">
        <v>8.3333333333333332E-3</v>
      </c>
      <c r="I5339" s="929">
        <v>0.35833333333333334</v>
      </c>
      <c r="J5339" s="923">
        <v>513.10795710321247</v>
      </c>
      <c r="K5339" s="922">
        <v>1</v>
      </c>
      <c r="L5339" s="923">
        <v>513.10795710321247</v>
      </c>
      <c r="M5339" s="923">
        <f t="shared" si="83"/>
        <v>79.964876431669481</v>
      </c>
    </row>
    <row r="5340" spans="2:13" ht="75">
      <c r="B5340" s="921" t="s">
        <v>988</v>
      </c>
      <c r="C5340" s="921" t="s">
        <v>985</v>
      </c>
      <c r="D5340" s="922" t="s">
        <v>986</v>
      </c>
      <c r="E5340" s="936">
        <v>1</v>
      </c>
      <c r="F5340" s="947">
        <v>43647</v>
      </c>
      <c r="G5340" s="923">
        <v>79.964876431669467</v>
      </c>
      <c r="H5340" s="929">
        <v>8.3333333333333332E-3</v>
      </c>
      <c r="I5340" s="929">
        <v>0.4</v>
      </c>
      <c r="J5340" s="923">
        <v>47.978925859001677</v>
      </c>
      <c r="K5340" s="922">
        <v>1</v>
      </c>
      <c r="L5340" s="923">
        <v>47.978925859001677</v>
      </c>
      <c r="M5340" s="923">
        <f t="shared" si="83"/>
        <v>7.9964876431669474</v>
      </c>
    </row>
    <row r="5341" spans="2:13" ht="75">
      <c r="B5341" s="921" t="s">
        <v>988</v>
      </c>
      <c r="C5341" s="921" t="s">
        <v>985</v>
      </c>
      <c r="D5341" s="922" t="s">
        <v>986</v>
      </c>
      <c r="E5341" s="936">
        <v>1</v>
      </c>
      <c r="F5341" s="947">
        <v>43647</v>
      </c>
      <c r="G5341" s="923">
        <v>2079.0867872234062</v>
      </c>
      <c r="H5341" s="929">
        <v>8.3333333333333332E-3</v>
      </c>
      <c r="I5341" s="929">
        <v>0.4</v>
      </c>
      <c r="J5341" s="923">
        <v>1247.4520723340438</v>
      </c>
      <c r="K5341" s="922">
        <v>1</v>
      </c>
      <c r="L5341" s="923">
        <v>1247.4520723340438</v>
      </c>
      <c r="M5341" s="923">
        <f t="shared" si="83"/>
        <v>207.90867872234062</v>
      </c>
    </row>
    <row r="5342" spans="2:13" ht="75">
      <c r="B5342" s="921" t="s">
        <v>988</v>
      </c>
      <c r="C5342" s="921" t="s">
        <v>985</v>
      </c>
      <c r="D5342" s="922" t="s">
        <v>986</v>
      </c>
      <c r="E5342" s="936">
        <v>1</v>
      </c>
      <c r="F5342" s="947">
        <v>43800</v>
      </c>
      <c r="G5342" s="923">
        <v>159.92975286333893</v>
      </c>
      <c r="H5342" s="929">
        <v>8.3333333333333332E-3</v>
      </c>
      <c r="I5342" s="929">
        <v>0.35833333333333334</v>
      </c>
      <c r="J5342" s="923">
        <v>102.62159142064249</v>
      </c>
      <c r="K5342" s="922">
        <v>1</v>
      </c>
      <c r="L5342" s="923">
        <v>102.62159142064249</v>
      </c>
      <c r="M5342" s="923">
        <f t="shared" si="83"/>
        <v>15.992975286333895</v>
      </c>
    </row>
    <row r="5343" spans="2:13" ht="75">
      <c r="B5343" s="921" t="s">
        <v>988</v>
      </c>
      <c r="C5343" s="921" t="s">
        <v>985</v>
      </c>
      <c r="D5343" s="922" t="s">
        <v>986</v>
      </c>
      <c r="E5343" s="936">
        <v>1</v>
      </c>
      <c r="F5343" s="947">
        <v>43800</v>
      </c>
      <c r="G5343" s="923">
        <v>639.71901145335573</v>
      </c>
      <c r="H5343" s="929">
        <v>8.3333333333333332E-3</v>
      </c>
      <c r="I5343" s="929">
        <v>0.35833333333333334</v>
      </c>
      <c r="J5343" s="923">
        <v>410.48636568256995</v>
      </c>
      <c r="K5343" s="922">
        <v>1</v>
      </c>
      <c r="L5343" s="923">
        <v>410.48636568256995</v>
      </c>
      <c r="M5343" s="923">
        <f t="shared" si="83"/>
        <v>63.971901145335579</v>
      </c>
    </row>
    <row r="5344" spans="2:13" ht="75">
      <c r="B5344" s="921" t="s">
        <v>988</v>
      </c>
      <c r="C5344" s="921" t="s">
        <v>985</v>
      </c>
      <c r="D5344" s="922" t="s">
        <v>986</v>
      </c>
      <c r="E5344" s="936">
        <v>1</v>
      </c>
      <c r="F5344" s="947">
        <v>43829</v>
      </c>
      <c r="G5344" s="923">
        <v>559.75413502168624</v>
      </c>
      <c r="H5344" s="929">
        <v>8.3333333333333332E-3</v>
      </c>
      <c r="I5344" s="929">
        <v>0.35833333333333334</v>
      </c>
      <c r="J5344" s="923">
        <v>359.1755699722487</v>
      </c>
      <c r="K5344" s="922">
        <v>1</v>
      </c>
      <c r="L5344" s="923">
        <v>359.1755699722487</v>
      </c>
      <c r="M5344" s="923">
        <f t="shared" si="83"/>
        <v>55.975413502168628</v>
      </c>
    </row>
    <row r="5345" spans="2:13" ht="75">
      <c r="B5345" s="921" t="s">
        <v>988</v>
      </c>
      <c r="C5345" s="921" t="s">
        <v>985</v>
      </c>
      <c r="D5345" s="922" t="s">
        <v>986</v>
      </c>
      <c r="E5345" s="936">
        <v>1</v>
      </c>
      <c r="F5345" s="947">
        <v>44317</v>
      </c>
      <c r="G5345" s="923">
        <v>79.964876431669467</v>
      </c>
      <c r="H5345" s="929">
        <v>8.3333333333333332E-3</v>
      </c>
      <c r="I5345" s="929">
        <v>0.21666666666666667</v>
      </c>
      <c r="J5345" s="923">
        <v>62.639153204807748</v>
      </c>
      <c r="K5345" s="922">
        <v>1</v>
      </c>
      <c r="L5345" s="923">
        <v>62.639153204807748</v>
      </c>
      <c r="M5345" s="923">
        <f t="shared" si="83"/>
        <v>7.9964876431669474</v>
      </c>
    </row>
    <row r="5346" spans="2:13" ht="75">
      <c r="B5346" s="921" t="s">
        <v>988</v>
      </c>
      <c r="C5346" s="921" t="s">
        <v>985</v>
      </c>
      <c r="D5346" s="922" t="s">
        <v>986</v>
      </c>
      <c r="E5346" s="936">
        <v>1</v>
      </c>
      <c r="F5346" s="947">
        <v>44562</v>
      </c>
      <c r="G5346" s="923">
        <v>79.964876431669467</v>
      </c>
      <c r="H5346" s="929">
        <v>8.3333333333333332E-3</v>
      </c>
      <c r="I5346" s="929">
        <v>0.15</v>
      </c>
      <c r="J5346" s="923">
        <v>67.970144966919051</v>
      </c>
      <c r="K5346" s="922">
        <v>1</v>
      </c>
      <c r="L5346" s="923">
        <v>67.970144966919051</v>
      </c>
      <c r="M5346" s="923">
        <f t="shared" si="83"/>
        <v>7.9964876431669474</v>
      </c>
    </row>
    <row r="5347" spans="2:13" ht="75">
      <c r="B5347" s="921" t="s">
        <v>988</v>
      </c>
      <c r="C5347" s="921" t="s">
        <v>985</v>
      </c>
      <c r="D5347" s="922" t="s">
        <v>986</v>
      </c>
      <c r="E5347" s="936">
        <v>1</v>
      </c>
      <c r="F5347" s="947">
        <v>44439</v>
      </c>
      <c r="G5347" s="923">
        <v>79.964876431669467</v>
      </c>
      <c r="H5347" s="929">
        <v>8.3333333333333332E-3</v>
      </c>
      <c r="I5347" s="929">
        <v>0.18333333333333332</v>
      </c>
      <c r="J5347" s="923">
        <v>65.304649085863403</v>
      </c>
      <c r="K5347" s="922">
        <v>1</v>
      </c>
      <c r="L5347" s="923">
        <v>65.304649085863403</v>
      </c>
      <c r="M5347" s="923">
        <f t="shared" si="83"/>
        <v>7.9964876431669474</v>
      </c>
    </row>
    <row r="5348" spans="2:13" ht="75">
      <c r="B5348" s="921" t="s">
        <v>988</v>
      </c>
      <c r="C5348" s="921" t="s">
        <v>985</v>
      </c>
      <c r="D5348" s="922" t="s">
        <v>986</v>
      </c>
      <c r="E5348" s="936">
        <v>1</v>
      </c>
      <c r="F5348" s="947">
        <v>44196</v>
      </c>
      <c r="G5348" s="923">
        <v>79.964876431669467</v>
      </c>
      <c r="H5348" s="929">
        <v>8.3333333333333332E-3</v>
      </c>
      <c r="I5348" s="929">
        <v>0.25</v>
      </c>
      <c r="J5348" s="923">
        <v>59.9736573237521</v>
      </c>
      <c r="K5348" s="922">
        <v>1</v>
      </c>
      <c r="L5348" s="923">
        <v>59.9736573237521</v>
      </c>
      <c r="M5348" s="923">
        <f t="shared" si="83"/>
        <v>7.9964876431669474</v>
      </c>
    </row>
    <row r="5349" spans="2:13" ht="75">
      <c r="B5349" s="921" t="s">
        <v>988</v>
      </c>
      <c r="C5349" s="921" t="s">
        <v>985</v>
      </c>
      <c r="D5349" s="922" t="s">
        <v>986</v>
      </c>
      <c r="E5349" s="936">
        <v>1</v>
      </c>
      <c r="F5349" s="947">
        <v>44743</v>
      </c>
      <c r="G5349" s="923">
        <v>159.92975286333893</v>
      </c>
      <c r="H5349" s="929">
        <v>8.3333333333333332E-3</v>
      </c>
      <c r="I5349" s="929">
        <v>0.1</v>
      </c>
      <c r="J5349" s="923">
        <v>143.93677757700505</v>
      </c>
      <c r="K5349" s="922">
        <v>1</v>
      </c>
      <c r="L5349" s="923">
        <v>143.93677757700505</v>
      </c>
      <c r="M5349" s="923">
        <f t="shared" si="83"/>
        <v>15.992975286333895</v>
      </c>
    </row>
    <row r="5350" spans="2:13" ht="75">
      <c r="B5350" s="921" t="s">
        <v>988</v>
      </c>
      <c r="C5350" s="921" t="s">
        <v>985</v>
      </c>
      <c r="D5350" s="922" t="s">
        <v>986</v>
      </c>
      <c r="E5350" s="936">
        <v>1</v>
      </c>
      <c r="F5350" s="947">
        <v>43829</v>
      </c>
      <c r="G5350" s="923">
        <v>79.964876431669467</v>
      </c>
      <c r="H5350" s="929">
        <v>8.3333333333333332E-3</v>
      </c>
      <c r="I5350" s="929">
        <v>0.35833333333333334</v>
      </c>
      <c r="J5350" s="923">
        <v>51.310795710321244</v>
      </c>
      <c r="K5350" s="922">
        <v>1</v>
      </c>
      <c r="L5350" s="923">
        <v>51.310795710321244</v>
      </c>
      <c r="M5350" s="923">
        <f t="shared" si="83"/>
        <v>7.9964876431669474</v>
      </c>
    </row>
    <row r="5351" spans="2:13" ht="75">
      <c r="B5351" s="921" t="s">
        <v>988</v>
      </c>
      <c r="C5351" s="921" t="s">
        <v>985</v>
      </c>
      <c r="D5351" s="922" t="s">
        <v>986</v>
      </c>
      <c r="E5351" s="936">
        <v>1</v>
      </c>
      <c r="F5351" s="947">
        <v>43800</v>
      </c>
      <c r="G5351" s="923">
        <v>319.85950572667787</v>
      </c>
      <c r="H5351" s="929">
        <v>8.3333333333333332E-3</v>
      </c>
      <c r="I5351" s="929">
        <v>0.35833333333333334</v>
      </c>
      <c r="J5351" s="923">
        <v>205.24318284128498</v>
      </c>
      <c r="K5351" s="922">
        <v>1</v>
      </c>
      <c r="L5351" s="923">
        <v>205.24318284128498</v>
      </c>
      <c r="M5351" s="923">
        <f t="shared" si="83"/>
        <v>31.98595057266779</v>
      </c>
    </row>
    <row r="5352" spans="2:13" ht="75">
      <c r="B5352" s="921" t="s">
        <v>988</v>
      </c>
      <c r="C5352" s="921" t="s">
        <v>985</v>
      </c>
      <c r="D5352" s="922" t="s">
        <v>986</v>
      </c>
      <c r="E5352" s="936">
        <v>1</v>
      </c>
      <c r="F5352" s="947">
        <v>43800</v>
      </c>
      <c r="G5352" s="923">
        <v>79.964876431669467</v>
      </c>
      <c r="H5352" s="929">
        <v>8.3333333333333332E-3</v>
      </c>
      <c r="I5352" s="929">
        <v>0.35833333333333334</v>
      </c>
      <c r="J5352" s="923">
        <v>51.310795710321244</v>
      </c>
      <c r="K5352" s="922">
        <v>1</v>
      </c>
      <c r="L5352" s="923">
        <v>51.310795710321244</v>
      </c>
      <c r="M5352" s="923">
        <f t="shared" si="83"/>
        <v>7.9964876431669474</v>
      </c>
    </row>
    <row r="5353" spans="2:13" ht="75">
      <c r="B5353" s="921" t="s">
        <v>988</v>
      </c>
      <c r="C5353" s="921" t="s">
        <v>985</v>
      </c>
      <c r="D5353" s="922" t="s">
        <v>986</v>
      </c>
      <c r="E5353" s="936">
        <v>1</v>
      </c>
      <c r="F5353" s="947">
        <v>43800</v>
      </c>
      <c r="G5353" s="923">
        <v>79.964876431669467</v>
      </c>
      <c r="H5353" s="929">
        <v>8.3333333333333332E-3</v>
      </c>
      <c r="I5353" s="929">
        <v>0.35833333333333334</v>
      </c>
      <c r="J5353" s="923">
        <v>51.310795710321244</v>
      </c>
      <c r="K5353" s="922">
        <v>1</v>
      </c>
      <c r="L5353" s="923">
        <v>51.310795710321244</v>
      </c>
      <c r="M5353" s="923">
        <f t="shared" si="83"/>
        <v>7.9964876431669474</v>
      </c>
    </row>
    <row r="5354" spans="2:13" ht="75">
      <c r="B5354" s="921" t="s">
        <v>988</v>
      </c>
      <c r="C5354" s="921" t="s">
        <v>985</v>
      </c>
      <c r="D5354" s="922" t="s">
        <v>986</v>
      </c>
      <c r="E5354" s="936">
        <v>1</v>
      </c>
      <c r="F5354" s="947">
        <v>43800</v>
      </c>
      <c r="G5354" s="923">
        <v>79.964876431669467</v>
      </c>
      <c r="H5354" s="929">
        <v>8.3333333333333332E-3</v>
      </c>
      <c r="I5354" s="929">
        <v>0.35833333333333334</v>
      </c>
      <c r="J5354" s="923">
        <v>51.310795710321244</v>
      </c>
      <c r="K5354" s="922">
        <v>1</v>
      </c>
      <c r="L5354" s="923">
        <v>51.310795710321244</v>
      </c>
      <c r="M5354" s="923">
        <f t="shared" si="83"/>
        <v>7.9964876431669474</v>
      </c>
    </row>
    <row r="5355" spans="2:13" ht="75">
      <c r="B5355" s="921" t="s">
        <v>987</v>
      </c>
      <c r="C5355" s="921" t="s">
        <v>985</v>
      </c>
      <c r="D5355" s="922" t="s">
        <v>986</v>
      </c>
      <c r="E5355" s="936">
        <v>1</v>
      </c>
      <c r="F5355" s="947">
        <v>43800</v>
      </c>
      <c r="G5355" s="923">
        <v>4455.2883638908506</v>
      </c>
      <c r="H5355" s="929">
        <v>8.3333333333333332E-3</v>
      </c>
      <c r="I5355" s="929">
        <v>0.35833333333333334</v>
      </c>
      <c r="J5355" s="923">
        <v>2858.8100334966293</v>
      </c>
      <c r="K5355" s="922">
        <v>1</v>
      </c>
      <c r="L5355" s="923">
        <v>2858.8100334966293</v>
      </c>
      <c r="M5355" s="923">
        <f t="shared" si="83"/>
        <v>445.52883638908509</v>
      </c>
    </row>
    <row r="5356" spans="2:13" ht="75">
      <c r="B5356" s="921" t="s">
        <v>987</v>
      </c>
      <c r="C5356" s="921" t="s">
        <v>985</v>
      </c>
      <c r="D5356" s="922" t="s">
        <v>986</v>
      </c>
      <c r="E5356" s="936">
        <v>1</v>
      </c>
      <c r="F5356" s="947">
        <v>44196</v>
      </c>
      <c r="G5356" s="923">
        <v>2970.1922425939006</v>
      </c>
      <c r="H5356" s="929">
        <v>8.3333333333333332E-3</v>
      </c>
      <c r="I5356" s="929">
        <v>0.25</v>
      </c>
      <c r="J5356" s="923">
        <v>2227.6441819454253</v>
      </c>
      <c r="K5356" s="922">
        <v>1</v>
      </c>
      <c r="L5356" s="923">
        <v>2227.6441819454253</v>
      </c>
      <c r="M5356" s="923">
        <f t="shared" si="83"/>
        <v>297.01922425939006</v>
      </c>
    </row>
    <row r="5357" spans="2:13" ht="75">
      <c r="B5357" s="921" t="s">
        <v>987</v>
      </c>
      <c r="C5357" s="921" t="s">
        <v>985</v>
      </c>
      <c r="D5357" s="922" t="s">
        <v>986</v>
      </c>
      <c r="E5357" s="936">
        <v>1</v>
      </c>
      <c r="F5357" s="947">
        <v>43647</v>
      </c>
      <c r="G5357" s="923">
        <v>13365.865091672553</v>
      </c>
      <c r="H5357" s="929">
        <v>8.3333333333333332E-3</v>
      </c>
      <c r="I5357" s="929">
        <v>0.4</v>
      </c>
      <c r="J5357" s="923">
        <v>8019.5190550035313</v>
      </c>
      <c r="K5357" s="922">
        <v>1</v>
      </c>
      <c r="L5357" s="923">
        <v>8019.5190550035313</v>
      </c>
      <c r="M5357" s="923">
        <f t="shared" si="83"/>
        <v>1336.5865091672554</v>
      </c>
    </row>
    <row r="5358" spans="2:13" ht="75">
      <c r="B5358" s="921" t="s">
        <v>989</v>
      </c>
      <c r="C5358" s="921" t="s">
        <v>985</v>
      </c>
      <c r="D5358" s="922" t="s">
        <v>986</v>
      </c>
      <c r="E5358" s="936">
        <v>1</v>
      </c>
      <c r="F5358" s="947">
        <v>43647</v>
      </c>
      <c r="G5358" s="923">
        <v>2559.1030101491242</v>
      </c>
      <c r="H5358" s="929">
        <v>8.3333333333333332E-3</v>
      </c>
      <c r="I5358" s="929">
        <v>0.4</v>
      </c>
      <c r="J5358" s="923">
        <v>1535.4618060894745</v>
      </c>
      <c r="K5358" s="922">
        <v>1</v>
      </c>
      <c r="L5358" s="923">
        <v>1535.4618060894745</v>
      </c>
      <c r="M5358" s="923">
        <f t="shared" si="83"/>
        <v>255.91030101491242</v>
      </c>
    </row>
    <row r="5359" spans="2:13" ht="75">
      <c r="B5359" s="921" t="s">
        <v>988</v>
      </c>
      <c r="C5359" s="921" t="s">
        <v>985</v>
      </c>
      <c r="D5359" s="922" t="s">
        <v>986</v>
      </c>
      <c r="E5359" s="936">
        <v>1</v>
      </c>
      <c r="F5359" s="947">
        <v>43647</v>
      </c>
      <c r="G5359" s="923">
        <v>639.71901145335573</v>
      </c>
      <c r="H5359" s="929">
        <v>8.3333333333333332E-3</v>
      </c>
      <c r="I5359" s="929">
        <v>0.4</v>
      </c>
      <c r="J5359" s="923">
        <v>383.83140687201342</v>
      </c>
      <c r="K5359" s="922">
        <v>1</v>
      </c>
      <c r="L5359" s="923">
        <v>383.83140687201342</v>
      </c>
      <c r="M5359" s="923">
        <f t="shared" si="83"/>
        <v>63.971901145335579</v>
      </c>
    </row>
    <row r="5360" spans="2:13" ht="75">
      <c r="B5360" s="921" t="s">
        <v>988</v>
      </c>
      <c r="C5360" s="921" t="s">
        <v>985</v>
      </c>
      <c r="D5360" s="922" t="s">
        <v>986</v>
      </c>
      <c r="E5360" s="936">
        <v>1</v>
      </c>
      <c r="F5360" s="947">
        <v>43829</v>
      </c>
      <c r="G5360" s="923">
        <v>479.7892585900168</v>
      </c>
      <c r="H5360" s="929">
        <v>8.3333333333333332E-3</v>
      </c>
      <c r="I5360" s="929">
        <v>0.35833333333333334</v>
      </c>
      <c r="J5360" s="923">
        <v>307.86477426192744</v>
      </c>
      <c r="K5360" s="922">
        <v>1</v>
      </c>
      <c r="L5360" s="923">
        <v>307.86477426192744</v>
      </c>
      <c r="M5360" s="923">
        <f t="shared" si="83"/>
        <v>47.978925859001684</v>
      </c>
    </row>
    <row r="5361" spans="2:13" ht="75">
      <c r="B5361" s="921" t="s">
        <v>988</v>
      </c>
      <c r="C5361" s="921" t="s">
        <v>985</v>
      </c>
      <c r="D5361" s="922" t="s">
        <v>986</v>
      </c>
      <c r="E5361" s="936">
        <v>1</v>
      </c>
      <c r="F5361" s="947">
        <v>43829</v>
      </c>
      <c r="G5361" s="923">
        <v>79.964876431669467</v>
      </c>
      <c r="H5361" s="929">
        <v>8.3333333333333332E-3</v>
      </c>
      <c r="I5361" s="929">
        <v>0.35833333333333334</v>
      </c>
      <c r="J5361" s="923">
        <v>51.310795710321244</v>
      </c>
      <c r="K5361" s="922">
        <v>1</v>
      </c>
      <c r="L5361" s="923">
        <v>51.310795710321244</v>
      </c>
      <c r="M5361" s="923">
        <f t="shared" si="83"/>
        <v>7.9964876431669474</v>
      </c>
    </row>
    <row r="5362" spans="2:13" ht="75">
      <c r="B5362" s="921" t="s">
        <v>988</v>
      </c>
      <c r="C5362" s="921" t="s">
        <v>985</v>
      </c>
      <c r="D5362" s="922" t="s">
        <v>986</v>
      </c>
      <c r="E5362" s="936">
        <v>1</v>
      </c>
      <c r="F5362" s="947">
        <v>43829</v>
      </c>
      <c r="G5362" s="923">
        <v>159.92975286333893</v>
      </c>
      <c r="H5362" s="929">
        <v>8.3333333333333332E-3</v>
      </c>
      <c r="I5362" s="929">
        <v>0.35833333333333334</v>
      </c>
      <c r="J5362" s="923">
        <v>102.62159142064249</v>
      </c>
      <c r="K5362" s="922">
        <v>1</v>
      </c>
      <c r="L5362" s="923">
        <v>102.62159142064249</v>
      </c>
      <c r="M5362" s="923">
        <f t="shared" si="83"/>
        <v>15.992975286333895</v>
      </c>
    </row>
    <row r="5363" spans="2:13" ht="75">
      <c r="B5363" s="921" t="s">
        <v>988</v>
      </c>
      <c r="C5363" s="921" t="s">
        <v>985</v>
      </c>
      <c r="D5363" s="922" t="s">
        <v>986</v>
      </c>
      <c r="E5363" s="936">
        <v>1</v>
      </c>
      <c r="F5363" s="947">
        <v>43984</v>
      </c>
      <c r="G5363" s="923">
        <v>159.92975286333893</v>
      </c>
      <c r="H5363" s="929">
        <v>8.3333333333333332E-3</v>
      </c>
      <c r="I5363" s="929">
        <v>0.30833333333333335</v>
      </c>
      <c r="J5363" s="923">
        <v>110.61807906380943</v>
      </c>
      <c r="K5363" s="922">
        <v>1</v>
      </c>
      <c r="L5363" s="923">
        <v>110.61807906380943</v>
      </c>
      <c r="M5363" s="923">
        <f t="shared" si="83"/>
        <v>15.992975286333895</v>
      </c>
    </row>
    <row r="5364" spans="2:13" ht="75">
      <c r="B5364" s="921" t="s">
        <v>988</v>
      </c>
      <c r="C5364" s="921" t="s">
        <v>985</v>
      </c>
      <c r="D5364" s="922" t="s">
        <v>986</v>
      </c>
      <c r="E5364" s="936">
        <v>1</v>
      </c>
      <c r="F5364" s="947">
        <v>43984</v>
      </c>
      <c r="G5364" s="923">
        <v>159.92975286333893</v>
      </c>
      <c r="H5364" s="929">
        <v>8.3333333333333332E-3</v>
      </c>
      <c r="I5364" s="929">
        <v>0.30833333333333335</v>
      </c>
      <c r="J5364" s="923">
        <v>110.61807906380943</v>
      </c>
      <c r="K5364" s="922">
        <v>1</v>
      </c>
      <c r="L5364" s="923">
        <v>110.61807906380943</v>
      </c>
      <c r="M5364" s="923">
        <f t="shared" si="83"/>
        <v>15.992975286333895</v>
      </c>
    </row>
    <row r="5365" spans="2:13" ht="75">
      <c r="B5365" s="921" t="s">
        <v>988</v>
      </c>
      <c r="C5365" s="921" t="s">
        <v>985</v>
      </c>
      <c r="D5365" s="922" t="s">
        <v>986</v>
      </c>
      <c r="E5365" s="936">
        <v>1</v>
      </c>
      <c r="F5365" s="947">
        <v>44743</v>
      </c>
      <c r="G5365" s="923">
        <v>159.92975286333893</v>
      </c>
      <c r="H5365" s="929">
        <v>8.3333333333333332E-3</v>
      </c>
      <c r="I5365" s="929">
        <v>0.1</v>
      </c>
      <c r="J5365" s="923">
        <v>143.93677757700505</v>
      </c>
      <c r="K5365" s="922">
        <v>1</v>
      </c>
      <c r="L5365" s="923">
        <v>143.93677757700505</v>
      </c>
      <c r="M5365" s="923">
        <f t="shared" si="83"/>
        <v>15.992975286333895</v>
      </c>
    </row>
    <row r="5366" spans="2:13" ht="75">
      <c r="B5366" s="921" t="s">
        <v>988</v>
      </c>
      <c r="C5366" s="921" t="s">
        <v>985</v>
      </c>
      <c r="D5366" s="922" t="s">
        <v>986</v>
      </c>
      <c r="E5366" s="936">
        <v>1</v>
      </c>
      <c r="F5366" s="947">
        <v>44196</v>
      </c>
      <c r="G5366" s="923">
        <v>959.5785171800336</v>
      </c>
      <c r="H5366" s="929">
        <v>8.3333333333333332E-3</v>
      </c>
      <c r="I5366" s="929">
        <v>0.25</v>
      </c>
      <c r="J5366" s="923">
        <v>719.68388788502523</v>
      </c>
      <c r="K5366" s="922">
        <v>1</v>
      </c>
      <c r="L5366" s="923">
        <v>719.68388788502523</v>
      </c>
      <c r="M5366" s="923">
        <f t="shared" si="83"/>
        <v>95.957851718003369</v>
      </c>
    </row>
    <row r="5367" spans="2:13" ht="75">
      <c r="B5367" s="921" t="s">
        <v>987</v>
      </c>
      <c r="C5367" s="921" t="s">
        <v>985</v>
      </c>
      <c r="D5367" s="922" t="s">
        <v>986</v>
      </c>
      <c r="E5367" s="936">
        <v>1</v>
      </c>
      <c r="F5367" s="947">
        <v>44196</v>
      </c>
      <c r="G5367" s="923">
        <v>16336.057334266454</v>
      </c>
      <c r="H5367" s="929">
        <v>8.3333333333333332E-3</v>
      </c>
      <c r="I5367" s="929">
        <v>0.25</v>
      </c>
      <c r="J5367" s="923">
        <v>12252.043000699839</v>
      </c>
      <c r="K5367" s="922">
        <v>1</v>
      </c>
      <c r="L5367" s="923">
        <v>12252.043000699839</v>
      </c>
      <c r="M5367" s="923">
        <f t="shared" si="83"/>
        <v>1633.6057334266454</v>
      </c>
    </row>
    <row r="5368" spans="2:13" ht="75">
      <c r="B5368" s="921" t="s">
        <v>987</v>
      </c>
      <c r="C5368" s="921" t="s">
        <v>985</v>
      </c>
      <c r="D5368" s="922" t="s">
        <v>986</v>
      </c>
      <c r="E5368" s="936">
        <v>1</v>
      </c>
      <c r="F5368" s="947">
        <v>43984</v>
      </c>
      <c r="G5368" s="923">
        <v>16336.057334266454</v>
      </c>
      <c r="H5368" s="929">
        <v>8.3333333333333332E-3</v>
      </c>
      <c r="I5368" s="929">
        <v>0.30833333333333335</v>
      </c>
      <c r="J5368" s="923">
        <v>11299.10632286763</v>
      </c>
      <c r="K5368" s="922">
        <v>1</v>
      </c>
      <c r="L5368" s="923">
        <v>11299.10632286763</v>
      </c>
      <c r="M5368" s="923">
        <f t="shared" si="83"/>
        <v>1633.6057334266454</v>
      </c>
    </row>
    <row r="5369" spans="2:13" ht="75">
      <c r="B5369" s="921" t="s">
        <v>988</v>
      </c>
      <c r="C5369" s="921" t="s">
        <v>985</v>
      </c>
      <c r="D5369" s="922" t="s">
        <v>986</v>
      </c>
      <c r="E5369" s="936">
        <v>1</v>
      </c>
      <c r="F5369" s="947">
        <v>44562</v>
      </c>
      <c r="G5369" s="923">
        <v>79.964876431669467</v>
      </c>
      <c r="H5369" s="929">
        <v>8.3333333333333332E-3</v>
      </c>
      <c r="I5369" s="929">
        <v>0.15</v>
      </c>
      <c r="J5369" s="923">
        <v>67.970144966919051</v>
      </c>
      <c r="K5369" s="922">
        <v>1</v>
      </c>
      <c r="L5369" s="923">
        <v>67.970144966919051</v>
      </c>
      <c r="M5369" s="923">
        <f t="shared" si="83"/>
        <v>7.9964876431669474</v>
      </c>
    </row>
    <row r="5370" spans="2:13" ht="75">
      <c r="B5370" s="921" t="s">
        <v>988</v>
      </c>
      <c r="C5370" s="921" t="s">
        <v>985</v>
      </c>
      <c r="D5370" s="922" t="s">
        <v>986</v>
      </c>
      <c r="E5370" s="936">
        <v>1</v>
      </c>
      <c r="F5370" s="947">
        <v>44562</v>
      </c>
      <c r="G5370" s="923">
        <v>79.964876431669467</v>
      </c>
      <c r="H5370" s="929">
        <v>8.3333333333333332E-3</v>
      </c>
      <c r="I5370" s="929">
        <v>0.15</v>
      </c>
      <c r="J5370" s="923">
        <v>67.970144966919051</v>
      </c>
      <c r="K5370" s="922">
        <v>1</v>
      </c>
      <c r="L5370" s="923">
        <v>67.970144966919051</v>
      </c>
      <c r="M5370" s="923">
        <f t="shared" si="83"/>
        <v>7.9964876431669474</v>
      </c>
    </row>
    <row r="5371" spans="2:13" ht="75">
      <c r="B5371" s="921" t="s">
        <v>988</v>
      </c>
      <c r="C5371" s="921" t="s">
        <v>985</v>
      </c>
      <c r="D5371" s="922" t="s">
        <v>986</v>
      </c>
      <c r="E5371" s="936">
        <v>1</v>
      </c>
      <c r="F5371" s="947">
        <v>44439</v>
      </c>
      <c r="G5371" s="923">
        <v>959.5785171800336</v>
      </c>
      <c r="H5371" s="929">
        <v>8.3333333333333332E-3</v>
      </c>
      <c r="I5371" s="929">
        <v>0.18333333333333332</v>
      </c>
      <c r="J5371" s="923">
        <v>783.65578903036078</v>
      </c>
      <c r="K5371" s="922">
        <v>1</v>
      </c>
      <c r="L5371" s="923">
        <v>783.65578903036078</v>
      </c>
      <c r="M5371" s="923">
        <f t="shared" si="83"/>
        <v>95.957851718003369</v>
      </c>
    </row>
    <row r="5372" spans="2:13" ht="75">
      <c r="B5372" s="921" t="s">
        <v>988</v>
      </c>
      <c r="C5372" s="921" t="s">
        <v>985</v>
      </c>
      <c r="D5372" s="922" t="s">
        <v>986</v>
      </c>
      <c r="E5372" s="936">
        <v>1</v>
      </c>
      <c r="F5372" s="947">
        <v>44317</v>
      </c>
      <c r="G5372" s="923">
        <v>1199.4731464750421</v>
      </c>
      <c r="H5372" s="929">
        <v>8.3333333333333332E-3</v>
      </c>
      <c r="I5372" s="929">
        <v>0.21666666666666667</v>
      </c>
      <c r="J5372" s="923">
        <v>939.58729807211625</v>
      </c>
      <c r="K5372" s="922">
        <v>1</v>
      </c>
      <c r="L5372" s="923">
        <v>939.58729807211625</v>
      </c>
      <c r="M5372" s="923">
        <f t="shared" si="83"/>
        <v>119.94731464750421</v>
      </c>
    </row>
    <row r="5373" spans="2:13" ht="75">
      <c r="B5373" s="921" t="s">
        <v>988</v>
      </c>
      <c r="C5373" s="921" t="s">
        <v>985</v>
      </c>
      <c r="D5373" s="922" t="s">
        <v>986</v>
      </c>
      <c r="E5373" s="936">
        <v>1</v>
      </c>
      <c r="F5373" s="947">
        <v>44196</v>
      </c>
      <c r="G5373" s="923">
        <v>799.64876431669472</v>
      </c>
      <c r="H5373" s="929">
        <v>8.3333333333333332E-3</v>
      </c>
      <c r="I5373" s="929">
        <v>0.25</v>
      </c>
      <c r="J5373" s="923">
        <v>599.73657323752104</v>
      </c>
      <c r="K5373" s="922">
        <v>1</v>
      </c>
      <c r="L5373" s="923">
        <v>599.73657323752104</v>
      </c>
      <c r="M5373" s="923">
        <f t="shared" si="83"/>
        <v>79.964876431669481</v>
      </c>
    </row>
    <row r="5374" spans="2:13" ht="75">
      <c r="B5374" s="921" t="s">
        <v>988</v>
      </c>
      <c r="C5374" s="921" t="s">
        <v>985</v>
      </c>
      <c r="D5374" s="922" t="s">
        <v>986</v>
      </c>
      <c r="E5374" s="936">
        <v>1</v>
      </c>
      <c r="F5374" s="947">
        <v>44562</v>
      </c>
      <c r="G5374" s="923">
        <v>399.82438215834736</v>
      </c>
      <c r="H5374" s="929">
        <v>8.3333333333333332E-3</v>
      </c>
      <c r="I5374" s="929">
        <v>0.15</v>
      </c>
      <c r="J5374" s="923">
        <v>339.85072483459527</v>
      </c>
      <c r="K5374" s="922">
        <v>1</v>
      </c>
      <c r="L5374" s="923">
        <v>339.85072483459527</v>
      </c>
      <c r="M5374" s="923">
        <f t="shared" si="83"/>
        <v>39.98243821583474</v>
      </c>
    </row>
    <row r="5375" spans="2:13" ht="75">
      <c r="B5375" s="921" t="s">
        <v>988</v>
      </c>
      <c r="C5375" s="921" t="s">
        <v>985</v>
      </c>
      <c r="D5375" s="922" t="s">
        <v>986</v>
      </c>
      <c r="E5375" s="936">
        <v>1</v>
      </c>
      <c r="F5375" s="947">
        <v>44439</v>
      </c>
      <c r="G5375" s="923">
        <v>639.71901145335573</v>
      </c>
      <c r="H5375" s="929">
        <v>8.3333333333333332E-3</v>
      </c>
      <c r="I5375" s="929">
        <v>0.18333333333333332</v>
      </c>
      <c r="J5375" s="923">
        <v>522.43719268690722</v>
      </c>
      <c r="K5375" s="922">
        <v>1</v>
      </c>
      <c r="L5375" s="923">
        <v>522.43719268690722</v>
      </c>
      <c r="M5375" s="923">
        <f t="shared" si="83"/>
        <v>63.971901145335579</v>
      </c>
    </row>
    <row r="5376" spans="2:13" ht="75">
      <c r="B5376" s="921" t="s">
        <v>988</v>
      </c>
      <c r="C5376" s="921" t="s">
        <v>985</v>
      </c>
      <c r="D5376" s="922" t="s">
        <v>986</v>
      </c>
      <c r="E5376" s="936">
        <v>1</v>
      </c>
      <c r="F5376" s="947">
        <v>44317</v>
      </c>
      <c r="G5376" s="923">
        <v>879.61364074836411</v>
      </c>
      <c r="H5376" s="929">
        <v>8.3333333333333332E-3</v>
      </c>
      <c r="I5376" s="929">
        <v>0.21666666666666667</v>
      </c>
      <c r="J5376" s="923">
        <v>689.03068525288518</v>
      </c>
      <c r="K5376" s="922">
        <v>1</v>
      </c>
      <c r="L5376" s="923">
        <v>689.03068525288518</v>
      </c>
      <c r="M5376" s="923">
        <f t="shared" si="83"/>
        <v>87.961364074836411</v>
      </c>
    </row>
    <row r="5377" spans="2:13" ht="75">
      <c r="B5377" s="921" t="s">
        <v>988</v>
      </c>
      <c r="C5377" s="921" t="s">
        <v>985</v>
      </c>
      <c r="D5377" s="922" t="s">
        <v>986</v>
      </c>
      <c r="E5377" s="936">
        <v>1</v>
      </c>
      <c r="F5377" s="947">
        <v>44317</v>
      </c>
      <c r="G5377" s="923">
        <v>959.5785171800336</v>
      </c>
      <c r="H5377" s="929">
        <v>8.3333333333333332E-3</v>
      </c>
      <c r="I5377" s="929">
        <v>0.21666666666666667</v>
      </c>
      <c r="J5377" s="923">
        <v>751.669838457693</v>
      </c>
      <c r="K5377" s="922">
        <v>1</v>
      </c>
      <c r="L5377" s="923">
        <v>751.669838457693</v>
      </c>
      <c r="M5377" s="923">
        <f t="shared" si="83"/>
        <v>95.957851718003369</v>
      </c>
    </row>
    <row r="5378" spans="2:13" ht="75">
      <c r="B5378" s="921" t="s">
        <v>988</v>
      </c>
      <c r="C5378" s="921" t="s">
        <v>985</v>
      </c>
      <c r="D5378" s="922" t="s">
        <v>986</v>
      </c>
      <c r="E5378" s="936">
        <v>1</v>
      </c>
      <c r="F5378" s="947">
        <v>44317</v>
      </c>
      <c r="G5378" s="923">
        <v>2079.0867872234062</v>
      </c>
      <c r="H5378" s="929">
        <v>8.3333333333333332E-3</v>
      </c>
      <c r="I5378" s="929">
        <v>0.21666666666666667</v>
      </c>
      <c r="J5378" s="923">
        <v>1628.6179833250014</v>
      </c>
      <c r="K5378" s="922">
        <v>1</v>
      </c>
      <c r="L5378" s="923">
        <v>1628.6179833250014</v>
      </c>
      <c r="M5378" s="923">
        <f t="shared" si="83"/>
        <v>207.90867872234062</v>
      </c>
    </row>
    <row r="5379" spans="2:13" ht="75">
      <c r="B5379" s="921" t="s">
        <v>988</v>
      </c>
      <c r="C5379" s="921" t="s">
        <v>985</v>
      </c>
      <c r="D5379" s="922" t="s">
        <v>986</v>
      </c>
      <c r="E5379" s="936">
        <v>1</v>
      </c>
      <c r="F5379" s="947">
        <v>44439</v>
      </c>
      <c r="G5379" s="923">
        <v>1359.4028993383808</v>
      </c>
      <c r="H5379" s="929">
        <v>8.3333333333333332E-3</v>
      </c>
      <c r="I5379" s="929">
        <v>0.18333333333333332</v>
      </c>
      <c r="J5379" s="923">
        <v>1110.1790344596777</v>
      </c>
      <c r="K5379" s="922">
        <v>1</v>
      </c>
      <c r="L5379" s="923">
        <v>1110.1790344596777</v>
      </c>
      <c r="M5379" s="923">
        <f t="shared" si="83"/>
        <v>135.9402899338381</v>
      </c>
    </row>
    <row r="5380" spans="2:13" ht="75">
      <c r="B5380" s="921" t="s">
        <v>988</v>
      </c>
      <c r="C5380" s="921" t="s">
        <v>985</v>
      </c>
      <c r="D5380" s="922" t="s">
        <v>986</v>
      </c>
      <c r="E5380" s="936">
        <v>1</v>
      </c>
      <c r="F5380" s="947">
        <v>44439</v>
      </c>
      <c r="G5380" s="923">
        <v>719.68388788502523</v>
      </c>
      <c r="H5380" s="929">
        <v>8.3333333333333332E-3</v>
      </c>
      <c r="I5380" s="929">
        <v>0.18333333333333332</v>
      </c>
      <c r="J5380" s="923">
        <v>587.74184177277061</v>
      </c>
      <c r="K5380" s="922">
        <v>1</v>
      </c>
      <c r="L5380" s="923">
        <v>587.74184177277061</v>
      </c>
      <c r="M5380" s="923">
        <f t="shared" si="83"/>
        <v>71.968388788502523</v>
      </c>
    </row>
    <row r="5381" spans="2:13" ht="75">
      <c r="B5381" s="921" t="s">
        <v>988</v>
      </c>
      <c r="C5381" s="921" t="s">
        <v>985</v>
      </c>
      <c r="D5381" s="922" t="s">
        <v>986</v>
      </c>
      <c r="E5381" s="936">
        <v>1</v>
      </c>
      <c r="F5381" s="947">
        <v>44439</v>
      </c>
      <c r="G5381" s="923">
        <v>239.8946292950084</v>
      </c>
      <c r="H5381" s="929">
        <v>8.3333333333333332E-3</v>
      </c>
      <c r="I5381" s="929">
        <v>0.18333333333333332</v>
      </c>
      <c r="J5381" s="923">
        <v>195.91394725759019</v>
      </c>
      <c r="K5381" s="922">
        <v>1</v>
      </c>
      <c r="L5381" s="923">
        <v>195.91394725759019</v>
      </c>
      <c r="M5381" s="923">
        <f t="shared" si="83"/>
        <v>23.989462929500842</v>
      </c>
    </row>
    <row r="5382" spans="2:13" ht="75">
      <c r="B5382" s="921" t="s">
        <v>988</v>
      </c>
      <c r="C5382" s="921" t="s">
        <v>985</v>
      </c>
      <c r="D5382" s="922" t="s">
        <v>986</v>
      </c>
      <c r="E5382" s="936">
        <v>1</v>
      </c>
      <c r="F5382" s="947">
        <v>44439</v>
      </c>
      <c r="G5382" s="923">
        <v>639.71901145335573</v>
      </c>
      <c r="H5382" s="929">
        <v>8.3333333333333332E-3</v>
      </c>
      <c r="I5382" s="929">
        <v>0.18333333333333332</v>
      </c>
      <c r="J5382" s="923">
        <v>522.43719268690722</v>
      </c>
      <c r="K5382" s="922">
        <v>1</v>
      </c>
      <c r="L5382" s="923">
        <v>522.43719268690722</v>
      </c>
      <c r="M5382" s="923">
        <f t="shared" si="83"/>
        <v>63.971901145335579</v>
      </c>
    </row>
    <row r="5383" spans="2:13" ht="75">
      <c r="B5383" s="921" t="s">
        <v>988</v>
      </c>
      <c r="C5383" s="921" t="s">
        <v>985</v>
      </c>
      <c r="D5383" s="922" t="s">
        <v>986</v>
      </c>
      <c r="E5383" s="936">
        <v>1</v>
      </c>
      <c r="F5383" s="947">
        <v>44439</v>
      </c>
      <c r="G5383" s="923">
        <v>159.92975286333893</v>
      </c>
      <c r="H5383" s="929">
        <v>8.3333333333333332E-3</v>
      </c>
      <c r="I5383" s="929">
        <v>0.18333333333333332</v>
      </c>
      <c r="J5383" s="923">
        <v>130.60929817172681</v>
      </c>
      <c r="K5383" s="922">
        <v>1</v>
      </c>
      <c r="L5383" s="923">
        <v>130.60929817172681</v>
      </c>
      <c r="M5383" s="923">
        <f t="shared" si="83"/>
        <v>15.992975286333895</v>
      </c>
    </row>
    <row r="5384" spans="2:13" ht="75">
      <c r="B5384" s="921" t="s">
        <v>988</v>
      </c>
      <c r="C5384" s="921" t="s">
        <v>985</v>
      </c>
      <c r="D5384" s="922" t="s">
        <v>986</v>
      </c>
      <c r="E5384" s="936">
        <v>1</v>
      </c>
      <c r="F5384" s="947">
        <v>44196</v>
      </c>
      <c r="G5384" s="923">
        <v>2079.0867872234062</v>
      </c>
      <c r="H5384" s="929">
        <v>8.3333333333333332E-3</v>
      </c>
      <c r="I5384" s="929">
        <v>0.25</v>
      </c>
      <c r="J5384" s="923">
        <v>1559.3150904175545</v>
      </c>
      <c r="K5384" s="922">
        <v>1</v>
      </c>
      <c r="L5384" s="923">
        <v>1559.3150904175545</v>
      </c>
      <c r="M5384" s="923">
        <f t="shared" si="83"/>
        <v>207.90867872234062</v>
      </c>
    </row>
    <row r="5385" spans="2:13" ht="75">
      <c r="B5385" s="921" t="s">
        <v>988</v>
      </c>
      <c r="C5385" s="921" t="s">
        <v>985</v>
      </c>
      <c r="D5385" s="922" t="s">
        <v>986</v>
      </c>
      <c r="E5385" s="936">
        <v>1</v>
      </c>
      <c r="F5385" s="947">
        <v>43829</v>
      </c>
      <c r="G5385" s="923">
        <v>8236.3822724619549</v>
      </c>
      <c r="H5385" s="929">
        <v>8.3333333333333332E-3</v>
      </c>
      <c r="I5385" s="929">
        <v>0.35833333333333334</v>
      </c>
      <c r="J5385" s="923">
        <v>5285.0119581630879</v>
      </c>
      <c r="K5385" s="922">
        <v>1</v>
      </c>
      <c r="L5385" s="923">
        <v>5285.0119581630879</v>
      </c>
      <c r="M5385" s="923">
        <f t="shared" si="83"/>
        <v>823.63822724619558</v>
      </c>
    </row>
    <row r="5386" spans="2:13" ht="75">
      <c r="B5386" s="921" t="s">
        <v>988</v>
      </c>
      <c r="C5386" s="921" t="s">
        <v>985</v>
      </c>
      <c r="D5386" s="922" t="s">
        <v>986</v>
      </c>
      <c r="E5386" s="936">
        <v>1</v>
      </c>
      <c r="F5386" s="947">
        <v>44319</v>
      </c>
      <c r="G5386" s="923">
        <v>1119.5082700433725</v>
      </c>
      <c r="H5386" s="929">
        <v>8.3333333333333332E-3</v>
      </c>
      <c r="I5386" s="929">
        <v>0.21666666666666667</v>
      </c>
      <c r="J5386" s="923">
        <v>876.94814486730843</v>
      </c>
      <c r="K5386" s="922">
        <v>1</v>
      </c>
      <c r="L5386" s="923">
        <v>876.94814486730843</v>
      </c>
      <c r="M5386" s="923">
        <f t="shared" si="83"/>
        <v>111.95082700433726</v>
      </c>
    </row>
    <row r="5387" spans="2:13" ht="75">
      <c r="B5387" s="921" t="s">
        <v>988</v>
      </c>
      <c r="C5387" s="921" t="s">
        <v>985</v>
      </c>
      <c r="D5387" s="922" t="s">
        <v>986</v>
      </c>
      <c r="E5387" s="936">
        <v>1</v>
      </c>
      <c r="F5387" s="947">
        <v>43984</v>
      </c>
      <c r="G5387" s="923">
        <v>15992.975286333893</v>
      </c>
      <c r="H5387" s="929">
        <v>8.3333333333333332E-3</v>
      </c>
      <c r="I5387" s="929">
        <v>0.30833333333333335</v>
      </c>
      <c r="J5387" s="923">
        <v>11061.807906380942</v>
      </c>
      <c r="K5387" s="922">
        <v>1</v>
      </c>
      <c r="L5387" s="923">
        <v>11061.807906380942</v>
      </c>
      <c r="M5387" s="923">
        <f t="shared" ref="M5387:M5450" si="84">IF(L5387=0,"",IF(I5387=100%,0,(H5387*12)*(G5387*E5387*K5387)))</f>
        <v>1599.2975286333894</v>
      </c>
    </row>
    <row r="5388" spans="2:13" ht="75">
      <c r="B5388" s="921" t="s">
        <v>988</v>
      </c>
      <c r="C5388" s="921" t="s">
        <v>985</v>
      </c>
      <c r="D5388" s="922" t="s">
        <v>986</v>
      </c>
      <c r="E5388" s="936">
        <v>1</v>
      </c>
      <c r="F5388" s="947">
        <v>44196</v>
      </c>
      <c r="G5388" s="923">
        <v>399.82438215834736</v>
      </c>
      <c r="H5388" s="929">
        <v>8.3333333333333332E-3</v>
      </c>
      <c r="I5388" s="929">
        <v>0.25</v>
      </c>
      <c r="J5388" s="923">
        <v>299.86828661876052</v>
      </c>
      <c r="K5388" s="922">
        <v>1</v>
      </c>
      <c r="L5388" s="923">
        <v>299.86828661876052</v>
      </c>
      <c r="M5388" s="923">
        <f t="shared" si="84"/>
        <v>39.98243821583474</v>
      </c>
    </row>
    <row r="5389" spans="2:13" ht="75">
      <c r="B5389" s="921" t="s">
        <v>988</v>
      </c>
      <c r="C5389" s="921" t="s">
        <v>985</v>
      </c>
      <c r="D5389" s="922" t="s">
        <v>986</v>
      </c>
      <c r="E5389" s="936">
        <v>1</v>
      </c>
      <c r="F5389" s="947">
        <v>43984</v>
      </c>
      <c r="G5389" s="923">
        <v>799.64876431669472</v>
      </c>
      <c r="H5389" s="929">
        <v>8.3333333333333332E-3</v>
      </c>
      <c r="I5389" s="929">
        <v>0.30833333333333335</v>
      </c>
      <c r="J5389" s="923">
        <v>553.09039531904716</v>
      </c>
      <c r="K5389" s="922">
        <v>1</v>
      </c>
      <c r="L5389" s="923">
        <v>553.09039531904716</v>
      </c>
      <c r="M5389" s="923">
        <f t="shared" si="84"/>
        <v>79.964876431669481</v>
      </c>
    </row>
    <row r="5390" spans="2:13" ht="75">
      <c r="B5390" s="921" t="s">
        <v>988</v>
      </c>
      <c r="C5390" s="921" t="s">
        <v>985</v>
      </c>
      <c r="D5390" s="922" t="s">
        <v>986</v>
      </c>
      <c r="E5390" s="936">
        <v>1</v>
      </c>
      <c r="F5390" s="947">
        <v>43984</v>
      </c>
      <c r="G5390" s="923">
        <v>399.82438215834736</v>
      </c>
      <c r="H5390" s="929">
        <v>8.3333333333333332E-3</v>
      </c>
      <c r="I5390" s="929">
        <v>0.30833333333333335</v>
      </c>
      <c r="J5390" s="923">
        <v>276.54519765952358</v>
      </c>
      <c r="K5390" s="922">
        <v>1</v>
      </c>
      <c r="L5390" s="923">
        <v>276.54519765952358</v>
      </c>
      <c r="M5390" s="923">
        <f t="shared" si="84"/>
        <v>39.98243821583474</v>
      </c>
    </row>
    <row r="5391" spans="2:13" ht="75">
      <c r="B5391" s="921" t="s">
        <v>988</v>
      </c>
      <c r="C5391" s="921" t="s">
        <v>985</v>
      </c>
      <c r="D5391" s="922" t="s">
        <v>986</v>
      </c>
      <c r="E5391" s="936">
        <v>1</v>
      </c>
      <c r="F5391" s="947">
        <v>43829</v>
      </c>
      <c r="G5391" s="923">
        <v>639.71901145335573</v>
      </c>
      <c r="H5391" s="929">
        <v>8.3333333333333332E-3</v>
      </c>
      <c r="I5391" s="929">
        <v>0.35833333333333334</v>
      </c>
      <c r="J5391" s="923">
        <v>410.48636568256995</v>
      </c>
      <c r="K5391" s="922">
        <v>1</v>
      </c>
      <c r="L5391" s="923">
        <v>410.48636568256995</v>
      </c>
      <c r="M5391" s="923">
        <f t="shared" si="84"/>
        <v>63.971901145335579</v>
      </c>
    </row>
    <row r="5392" spans="2:13" ht="75">
      <c r="B5392" s="921" t="s">
        <v>988</v>
      </c>
      <c r="C5392" s="921" t="s">
        <v>985</v>
      </c>
      <c r="D5392" s="922" t="s">
        <v>986</v>
      </c>
      <c r="E5392" s="936">
        <v>1</v>
      </c>
      <c r="F5392" s="947">
        <v>44317</v>
      </c>
      <c r="G5392" s="923">
        <v>479.7892585900168</v>
      </c>
      <c r="H5392" s="929">
        <v>8.3333333333333332E-3</v>
      </c>
      <c r="I5392" s="929">
        <v>0.21666666666666667</v>
      </c>
      <c r="J5392" s="923">
        <v>375.8349192288465</v>
      </c>
      <c r="K5392" s="922">
        <v>1</v>
      </c>
      <c r="L5392" s="923">
        <v>375.8349192288465</v>
      </c>
      <c r="M5392" s="923">
        <f t="shared" si="84"/>
        <v>47.978925859001684</v>
      </c>
    </row>
    <row r="5393" spans="2:13" ht="75">
      <c r="B5393" s="921" t="s">
        <v>988</v>
      </c>
      <c r="C5393" s="921" t="s">
        <v>985</v>
      </c>
      <c r="D5393" s="922" t="s">
        <v>986</v>
      </c>
      <c r="E5393" s="936">
        <v>1</v>
      </c>
      <c r="F5393" s="947">
        <v>44317</v>
      </c>
      <c r="G5393" s="923">
        <v>1039.5433936117031</v>
      </c>
      <c r="H5393" s="929">
        <v>8.3333333333333332E-3</v>
      </c>
      <c r="I5393" s="929">
        <v>0.21666666666666667</v>
      </c>
      <c r="J5393" s="923">
        <v>814.30899166250072</v>
      </c>
      <c r="K5393" s="922">
        <v>1</v>
      </c>
      <c r="L5393" s="923">
        <v>814.30899166250072</v>
      </c>
      <c r="M5393" s="923">
        <f t="shared" si="84"/>
        <v>103.95433936117031</v>
      </c>
    </row>
    <row r="5394" spans="2:13" ht="75">
      <c r="B5394" s="921" t="s">
        <v>988</v>
      </c>
      <c r="C5394" s="921" t="s">
        <v>985</v>
      </c>
      <c r="D5394" s="922" t="s">
        <v>986</v>
      </c>
      <c r="E5394" s="936">
        <v>1</v>
      </c>
      <c r="F5394" s="947">
        <v>44317</v>
      </c>
      <c r="G5394" s="923">
        <v>479.7892585900168</v>
      </c>
      <c r="H5394" s="929">
        <v>8.3333333333333332E-3</v>
      </c>
      <c r="I5394" s="929">
        <v>0.21666666666666667</v>
      </c>
      <c r="J5394" s="923">
        <v>375.8349192288465</v>
      </c>
      <c r="K5394" s="922">
        <v>1</v>
      </c>
      <c r="L5394" s="923">
        <v>375.8349192288465</v>
      </c>
      <c r="M5394" s="923">
        <f t="shared" si="84"/>
        <v>47.978925859001684</v>
      </c>
    </row>
    <row r="5395" spans="2:13" ht="75">
      <c r="B5395" s="921" t="s">
        <v>988</v>
      </c>
      <c r="C5395" s="921" t="s">
        <v>985</v>
      </c>
      <c r="D5395" s="922" t="s">
        <v>986</v>
      </c>
      <c r="E5395" s="936">
        <v>1</v>
      </c>
      <c r="F5395" s="947">
        <v>44743</v>
      </c>
      <c r="G5395" s="923">
        <v>319.85950572667787</v>
      </c>
      <c r="H5395" s="929">
        <v>8.3333333333333332E-3</v>
      </c>
      <c r="I5395" s="929">
        <v>0.1</v>
      </c>
      <c r="J5395" s="923">
        <v>287.87355515401009</v>
      </c>
      <c r="K5395" s="922">
        <v>1</v>
      </c>
      <c r="L5395" s="923">
        <v>287.87355515401009</v>
      </c>
      <c r="M5395" s="923">
        <f t="shared" si="84"/>
        <v>31.98595057266779</v>
      </c>
    </row>
    <row r="5396" spans="2:13" ht="75">
      <c r="B5396" s="921" t="s">
        <v>988</v>
      </c>
      <c r="C5396" s="921" t="s">
        <v>985</v>
      </c>
      <c r="D5396" s="922" t="s">
        <v>986</v>
      </c>
      <c r="E5396" s="936">
        <v>1</v>
      </c>
      <c r="F5396" s="947">
        <v>43984</v>
      </c>
      <c r="G5396" s="923">
        <v>719.68388788502523</v>
      </c>
      <c r="H5396" s="929">
        <v>8.3333333333333332E-3</v>
      </c>
      <c r="I5396" s="929">
        <v>0.30833333333333335</v>
      </c>
      <c r="J5396" s="923">
        <v>497.78135578714245</v>
      </c>
      <c r="K5396" s="922">
        <v>1</v>
      </c>
      <c r="L5396" s="923">
        <v>497.78135578714245</v>
      </c>
      <c r="M5396" s="923">
        <f t="shared" si="84"/>
        <v>71.968388788502523</v>
      </c>
    </row>
    <row r="5397" spans="2:13" ht="75">
      <c r="B5397" s="921" t="s">
        <v>991</v>
      </c>
      <c r="C5397" s="921" t="s">
        <v>985</v>
      </c>
      <c r="D5397" s="922" t="s">
        <v>986</v>
      </c>
      <c r="E5397" s="936">
        <v>1</v>
      </c>
      <c r="F5397" s="947">
        <v>43984</v>
      </c>
      <c r="G5397" s="923">
        <v>3671.3612929430783</v>
      </c>
      <c r="H5397" s="929">
        <v>8.3333333333333332E-3</v>
      </c>
      <c r="I5397" s="929">
        <v>0.30833333333333335</v>
      </c>
      <c r="J5397" s="923">
        <v>2539.3582276189627</v>
      </c>
      <c r="K5397" s="922">
        <v>1</v>
      </c>
      <c r="L5397" s="923">
        <v>2539.3582276189627</v>
      </c>
      <c r="M5397" s="923">
        <f t="shared" si="84"/>
        <v>367.13612929430786</v>
      </c>
    </row>
    <row r="5398" spans="2:13" ht="75">
      <c r="B5398" s="921" t="s">
        <v>988</v>
      </c>
      <c r="C5398" s="921" t="s">
        <v>985</v>
      </c>
      <c r="D5398" s="922" t="s">
        <v>986</v>
      </c>
      <c r="E5398" s="936">
        <v>1</v>
      </c>
      <c r="F5398" s="947">
        <v>43984</v>
      </c>
      <c r="G5398" s="923">
        <v>79.964876431669467</v>
      </c>
      <c r="H5398" s="929">
        <v>8.3333333333333332E-3</v>
      </c>
      <c r="I5398" s="929">
        <v>0.30833333333333335</v>
      </c>
      <c r="J5398" s="923">
        <v>55.309039531904716</v>
      </c>
      <c r="K5398" s="922">
        <v>1</v>
      </c>
      <c r="L5398" s="923">
        <v>55.309039531904716</v>
      </c>
      <c r="M5398" s="923">
        <f t="shared" si="84"/>
        <v>7.9964876431669474</v>
      </c>
    </row>
    <row r="5399" spans="2:13" ht="75">
      <c r="B5399" s="921" t="s">
        <v>988</v>
      </c>
      <c r="C5399" s="921" t="s">
        <v>985</v>
      </c>
      <c r="D5399" s="922" t="s">
        <v>986</v>
      </c>
      <c r="E5399" s="936">
        <v>1</v>
      </c>
      <c r="F5399" s="947">
        <v>43984</v>
      </c>
      <c r="G5399" s="923">
        <v>79.964876431669467</v>
      </c>
      <c r="H5399" s="929">
        <v>8.3333333333333332E-3</v>
      </c>
      <c r="I5399" s="929">
        <v>0.30833333333333335</v>
      </c>
      <c r="J5399" s="923">
        <v>55.309039531904716</v>
      </c>
      <c r="K5399" s="922">
        <v>1</v>
      </c>
      <c r="L5399" s="923">
        <v>55.309039531904716</v>
      </c>
      <c r="M5399" s="923">
        <f t="shared" si="84"/>
        <v>7.9964876431669474</v>
      </c>
    </row>
    <row r="5400" spans="2:13" ht="75">
      <c r="B5400" s="921" t="s">
        <v>988</v>
      </c>
      <c r="C5400" s="921" t="s">
        <v>985</v>
      </c>
      <c r="D5400" s="922" t="s">
        <v>986</v>
      </c>
      <c r="E5400" s="936">
        <v>1</v>
      </c>
      <c r="F5400" s="947">
        <v>43984</v>
      </c>
      <c r="G5400" s="923">
        <v>399.82438215834736</v>
      </c>
      <c r="H5400" s="929">
        <v>8.3333333333333332E-3</v>
      </c>
      <c r="I5400" s="929">
        <v>0.30833333333333335</v>
      </c>
      <c r="J5400" s="923">
        <v>276.54519765952358</v>
      </c>
      <c r="K5400" s="922">
        <v>1</v>
      </c>
      <c r="L5400" s="923">
        <v>276.54519765952358</v>
      </c>
      <c r="M5400" s="923">
        <f t="shared" si="84"/>
        <v>39.98243821583474</v>
      </c>
    </row>
    <row r="5401" spans="2:13" ht="75">
      <c r="B5401" s="921" t="s">
        <v>988</v>
      </c>
      <c r="C5401" s="921" t="s">
        <v>985</v>
      </c>
      <c r="D5401" s="922" t="s">
        <v>986</v>
      </c>
      <c r="E5401" s="936">
        <v>1</v>
      </c>
      <c r="F5401" s="947">
        <v>44196</v>
      </c>
      <c r="G5401" s="923">
        <v>159.92975286333893</v>
      </c>
      <c r="H5401" s="929">
        <v>8.3333333333333332E-3</v>
      </c>
      <c r="I5401" s="929">
        <v>0.25</v>
      </c>
      <c r="J5401" s="923">
        <v>119.9473146475042</v>
      </c>
      <c r="K5401" s="922">
        <v>1</v>
      </c>
      <c r="L5401" s="923">
        <v>119.9473146475042</v>
      </c>
      <c r="M5401" s="923">
        <f t="shared" si="84"/>
        <v>15.992975286333895</v>
      </c>
    </row>
    <row r="5402" spans="2:13" ht="75">
      <c r="B5402" s="921" t="s">
        <v>988</v>
      </c>
      <c r="C5402" s="921" t="s">
        <v>985</v>
      </c>
      <c r="D5402" s="922" t="s">
        <v>986</v>
      </c>
      <c r="E5402" s="936">
        <v>1</v>
      </c>
      <c r="F5402" s="947">
        <v>44196</v>
      </c>
      <c r="G5402" s="923">
        <v>239.8946292950084</v>
      </c>
      <c r="H5402" s="929">
        <v>8.3333333333333332E-3</v>
      </c>
      <c r="I5402" s="929">
        <v>0.25</v>
      </c>
      <c r="J5402" s="923">
        <v>179.92097197125631</v>
      </c>
      <c r="K5402" s="922">
        <v>1</v>
      </c>
      <c r="L5402" s="923">
        <v>179.92097197125631</v>
      </c>
      <c r="M5402" s="923">
        <f t="shared" si="84"/>
        <v>23.989462929500842</v>
      </c>
    </row>
    <row r="5403" spans="2:13" ht="75">
      <c r="B5403" s="921" t="s">
        <v>988</v>
      </c>
      <c r="C5403" s="921" t="s">
        <v>985</v>
      </c>
      <c r="D5403" s="922" t="s">
        <v>986</v>
      </c>
      <c r="E5403" s="936">
        <v>1</v>
      </c>
      <c r="F5403" s="947">
        <v>44196</v>
      </c>
      <c r="G5403" s="923">
        <v>79.964876431669467</v>
      </c>
      <c r="H5403" s="929">
        <v>8.3333333333333332E-3</v>
      </c>
      <c r="I5403" s="929">
        <v>0.25</v>
      </c>
      <c r="J5403" s="923">
        <v>59.9736573237521</v>
      </c>
      <c r="K5403" s="922">
        <v>1</v>
      </c>
      <c r="L5403" s="923">
        <v>59.9736573237521</v>
      </c>
      <c r="M5403" s="923">
        <f t="shared" si="84"/>
        <v>7.9964876431669474</v>
      </c>
    </row>
    <row r="5404" spans="2:13" ht="75">
      <c r="B5404" s="921" t="s">
        <v>988</v>
      </c>
      <c r="C5404" s="921" t="s">
        <v>985</v>
      </c>
      <c r="D5404" s="922" t="s">
        <v>986</v>
      </c>
      <c r="E5404" s="936">
        <v>1</v>
      </c>
      <c r="F5404" s="947">
        <v>44196</v>
      </c>
      <c r="G5404" s="923">
        <v>799.64876431669472</v>
      </c>
      <c r="H5404" s="929">
        <v>8.3333333333333332E-3</v>
      </c>
      <c r="I5404" s="929">
        <v>0.25</v>
      </c>
      <c r="J5404" s="923">
        <v>599.73657323752104</v>
      </c>
      <c r="K5404" s="922">
        <v>1</v>
      </c>
      <c r="L5404" s="923">
        <v>599.73657323752104</v>
      </c>
      <c r="M5404" s="923">
        <f t="shared" si="84"/>
        <v>79.964876431669481</v>
      </c>
    </row>
    <row r="5405" spans="2:13" ht="75">
      <c r="B5405" s="921" t="s">
        <v>988</v>
      </c>
      <c r="C5405" s="921" t="s">
        <v>985</v>
      </c>
      <c r="D5405" s="922" t="s">
        <v>986</v>
      </c>
      <c r="E5405" s="936">
        <v>1</v>
      </c>
      <c r="F5405" s="947">
        <v>43984</v>
      </c>
      <c r="G5405" s="923">
        <v>319.85950572667787</v>
      </c>
      <c r="H5405" s="929">
        <v>8.3333333333333332E-3</v>
      </c>
      <c r="I5405" s="929">
        <v>0.30833333333333335</v>
      </c>
      <c r="J5405" s="923">
        <v>221.23615812761886</v>
      </c>
      <c r="K5405" s="922">
        <v>1</v>
      </c>
      <c r="L5405" s="923">
        <v>221.23615812761886</v>
      </c>
      <c r="M5405" s="923">
        <f t="shared" si="84"/>
        <v>31.98595057266779</v>
      </c>
    </row>
    <row r="5406" spans="2:13" ht="75">
      <c r="B5406" s="921" t="s">
        <v>988</v>
      </c>
      <c r="C5406" s="921" t="s">
        <v>985</v>
      </c>
      <c r="D5406" s="922" t="s">
        <v>986</v>
      </c>
      <c r="E5406" s="936">
        <v>1</v>
      </c>
      <c r="F5406" s="947">
        <v>43984</v>
      </c>
      <c r="G5406" s="923">
        <v>319.85950572667787</v>
      </c>
      <c r="H5406" s="929">
        <v>8.3333333333333332E-3</v>
      </c>
      <c r="I5406" s="929">
        <v>0.30833333333333335</v>
      </c>
      <c r="J5406" s="923">
        <v>221.23615812761886</v>
      </c>
      <c r="K5406" s="922">
        <v>1</v>
      </c>
      <c r="L5406" s="923">
        <v>221.23615812761886</v>
      </c>
      <c r="M5406" s="923">
        <f t="shared" si="84"/>
        <v>31.98595057266779</v>
      </c>
    </row>
    <row r="5407" spans="2:13" ht="75">
      <c r="B5407" s="921" t="s">
        <v>988</v>
      </c>
      <c r="C5407" s="921" t="s">
        <v>985</v>
      </c>
      <c r="D5407" s="922" t="s">
        <v>986</v>
      </c>
      <c r="E5407" s="936">
        <v>1</v>
      </c>
      <c r="F5407" s="947">
        <v>44196</v>
      </c>
      <c r="G5407" s="923">
        <v>159.92975286333893</v>
      </c>
      <c r="H5407" s="929">
        <v>8.3333333333333332E-3</v>
      </c>
      <c r="I5407" s="929">
        <v>0.25</v>
      </c>
      <c r="J5407" s="923">
        <v>119.9473146475042</v>
      </c>
      <c r="K5407" s="922">
        <v>1</v>
      </c>
      <c r="L5407" s="923">
        <v>119.9473146475042</v>
      </c>
      <c r="M5407" s="923">
        <f t="shared" si="84"/>
        <v>15.992975286333895</v>
      </c>
    </row>
    <row r="5408" spans="2:13" ht="75">
      <c r="B5408" s="921" t="s">
        <v>988</v>
      </c>
      <c r="C5408" s="921" t="s">
        <v>985</v>
      </c>
      <c r="D5408" s="922" t="s">
        <v>986</v>
      </c>
      <c r="E5408" s="936">
        <v>1</v>
      </c>
      <c r="F5408" s="947">
        <v>44196</v>
      </c>
      <c r="G5408" s="923">
        <v>159.92975286333893</v>
      </c>
      <c r="H5408" s="929">
        <v>8.3333333333333332E-3</v>
      </c>
      <c r="I5408" s="929">
        <v>0.25</v>
      </c>
      <c r="J5408" s="923">
        <v>119.9473146475042</v>
      </c>
      <c r="K5408" s="922">
        <v>1</v>
      </c>
      <c r="L5408" s="923">
        <v>119.9473146475042</v>
      </c>
      <c r="M5408" s="923">
        <f t="shared" si="84"/>
        <v>15.992975286333895</v>
      </c>
    </row>
    <row r="5409" spans="2:13" ht="75">
      <c r="B5409" s="921" t="s">
        <v>988</v>
      </c>
      <c r="C5409" s="921" t="s">
        <v>985</v>
      </c>
      <c r="D5409" s="922" t="s">
        <v>986</v>
      </c>
      <c r="E5409" s="936">
        <v>1</v>
      </c>
      <c r="F5409" s="947">
        <v>44196</v>
      </c>
      <c r="G5409" s="923">
        <v>479.7892585900168</v>
      </c>
      <c r="H5409" s="929">
        <v>8.3333333333333332E-3</v>
      </c>
      <c r="I5409" s="929">
        <v>0.25</v>
      </c>
      <c r="J5409" s="923">
        <v>359.84194394251261</v>
      </c>
      <c r="K5409" s="922">
        <v>1</v>
      </c>
      <c r="L5409" s="923">
        <v>359.84194394251261</v>
      </c>
      <c r="M5409" s="923">
        <f t="shared" si="84"/>
        <v>47.978925859001684</v>
      </c>
    </row>
    <row r="5410" spans="2:13" ht="75">
      <c r="B5410" s="921" t="s">
        <v>988</v>
      </c>
      <c r="C5410" s="921" t="s">
        <v>985</v>
      </c>
      <c r="D5410" s="922" t="s">
        <v>986</v>
      </c>
      <c r="E5410" s="936">
        <v>1</v>
      </c>
      <c r="F5410" s="947">
        <v>44196</v>
      </c>
      <c r="G5410" s="923">
        <v>959.5785171800336</v>
      </c>
      <c r="H5410" s="929">
        <v>8.3333333333333332E-3</v>
      </c>
      <c r="I5410" s="929">
        <v>0.25</v>
      </c>
      <c r="J5410" s="923">
        <v>719.68388788502523</v>
      </c>
      <c r="K5410" s="922">
        <v>1</v>
      </c>
      <c r="L5410" s="923">
        <v>719.68388788502523</v>
      </c>
      <c r="M5410" s="923">
        <f t="shared" si="84"/>
        <v>95.957851718003369</v>
      </c>
    </row>
    <row r="5411" spans="2:13" ht="75">
      <c r="B5411" s="921" t="s">
        <v>988</v>
      </c>
      <c r="C5411" s="921" t="s">
        <v>985</v>
      </c>
      <c r="D5411" s="922" t="s">
        <v>986</v>
      </c>
      <c r="E5411" s="936">
        <v>1</v>
      </c>
      <c r="F5411" s="947">
        <v>44196</v>
      </c>
      <c r="G5411" s="923">
        <v>79.964876431669467</v>
      </c>
      <c r="H5411" s="929">
        <v>8.3333333333333332E-3</v>
      </c>
      <c r="I5411" s="929">
        <v>0.25</v>
      </c>
      <c r="J5411" s="923">
        <v>59.9736573237521</v>
      </c>
      <c r="K5411" s="922">
        <v>1</v>
      </c>
      <c r="L5411" s="923">
        <v>59.9736573237521</v>
      </c>
      <c r="M5411" s="923">
        <f t="shared" si="84"/>
        <v>7.9964876431669474</v>
      </c>
    </row>
    <row r="5412" spans="2:13" ht="75">
      <c r="B5412" s="921" t="s">
        <v>988</v>
      </c>
      <c r="C5412" s="921" t="s">
        <v>985</v>
      </c>
      <c r="D5412" s="922" t="s">
        <v>986</v>
      </c>
      <c r="E5412" s="936">
        <v>1</v>
      </c>
      <c r="F5412" s="947">
        <v>43829</v>
      </c>
      <c r="G5412" s="923">
        <v>719.68388788502523</v>
      </c>
      <c r="H5412" s="929">
        <v>8.3333333333333332E-3</v>
      </c>
      <c r="I5412" s="929">
        <v>0.35833333333333334</v>
      </c>
      <c r="J5412" s="923">
        <v>461.79716139289121</v>
      </c>
      <c r="K5412" s="922">
        <v>1</v>
      </c>
      <c r="L5412" s="923">
        <v>461.79716139289121</v>
      </c>
      <c r="M5412" s="923">
        <f t="shared" si="84"/>
        <v>71.968388788502523</v>
      </c>
    </row>
    <row r="5413" spans="2:13" ht="75">
      <c r="B5413" s="921" t="s">
        <v>988</v>
      </c>
      <c r="C5413" s="921" t="s">
        <v>985</v>
      </c>
      <c r="D5413" s="922" t="s">
        <v>986</v>
      </c>
      <c r="E5413" s="936">
        <v>1</v>
      </c>
      <c r="F5413" s="947">
        <v>43647</v>
      </c>
      <c r="G5413" s="923">
        <v>79.964876431669467</v>
      </c>
      <c r="H5413" s="929">
        <v>8.3333333333333332E-3</v>
      </c>
      <c r="I5413" s="929">
        <v>0.4</v>
      </c>
      <c r="J5413" s="923">
        <v>47.978925859001677</v>
      </c>
      <c r="K5413" s="922">
        <v>1</v>
      </c>
      <c r="L5413" s="923">
        <v>47.978925859001677</v>
      </c>
      <c r="M5413" s="923">
        <f t="shared" si="84"/>
        <v>7.9964876431669474</v>
      </c>
    </row>
    <row r="5414" spans="2:13" ht="75">
      <c r="B5414" s="921" t="s">
        <v>987</v>
      </c>
      <c r="C5414" s="921" t="s">
        <v>985</v>
      </c>
      <c r="D5414" s="922" t="s">
        <v>986</v>
      </c>
      <c r="E5414" s="936">
        <v>1</v>
      </c>
      <c r="F5414" s="947">
        <v>43647</v>
      </c>
      <c r="G5414" s="923">
        <v>71284.61382225361</v>
      </c>
      <c r="H5414" s="929">
        <v>8.3333333333333332E-3</v>
      </c>
      <c r="I5414" s="929">
        <v>0.4</v>
      </c>
      <c r="J5414" s="923">
        <v>42770.768293352165</v>
      </c>
      <c r="K5414" s="922">
        <v>1</v>
      </c>
      <c r="L5414" s="923">
        <v>42770.768293352165</v>
      </c>
      <c r="M5414" s="923">
        <f t="shared" si="84"/>
        <v>7128.4613822253614</v>
      </c>
    </row>
    <row r="5415" spans="2:13" ht="75">
      <c r="B5415" s="921" t="s">
        <v>987</v>
      </c>
      <c r="C5415" s="921" t="s">
        <v>985</v>
      </c>
      <c r="D5415" s="922" t="s">
        <v>986</v>
      </c>
      <c r="E5415" s="936">
        <v>1</v>
      </c>
      <c r="F5415" s="947">
        <v>44317</v>
      </c>
      <c r="G5415" s="923">
        <v>5940.3844851878011</v>
      </c>
      <c r="H5415" s="929">
        <v>8.3333333333333332E-3</v>
      </c>
      <c r="I5415" s="929">
        <v>0.21666666666666667</v>
      </c>
      <c r="J5415" s="923">
        <v>4653.3011800637778</v>
      </c>
      <c r="K5415" s="922">
        <v>1</v>
      </c>
      <c r="L5415" s="923">
        <v>4653.3011800637778</v>
      </c>
      <c r="M5415" s="923">
        <f t="shared" si="84"/>
        <v>594.03844851878011</v>
      </c>
    </row>
    <row r="5416" spans="2:13" ht="75">
      <c r="B5416" s="921" t="s">
        <v>989</v>
      </c>
      <c r="C5416" s="921" t="s">
        <v>985</v>
      </c>
      <c r="D5416" s="922" t="s">
        <v>986</v>
      </c>
      <c r="E5416" s="936">
        <v>1</v>
      </c>
      <c r="F5416" s="947">
        <v>44317</v>
      </c>
      <c r="G5416" s="923">
        <v>2559.1030101491242</v>
      </c>
      <c r="H5416" s="929">
        <v>8.3333333333333332E-3</v>
      </c>
      <c r="I5416" s="929">
        <v>0.21666666666666667</v>
      </c>
      <c r="J5416" s="923">
        <v>2004.6306912834807</v>
      </c>
      <c r="K5416" s="922">
        <v>1</v>
      </c>
      <c r="L5416" s="923">
        <v>2004.6306912834807</v>
      </c>
      <c r="M5416" s="923">
        <f t="shared" si="84"/>
        <v>255.91030101491242</v>
      </c>
    </row>
    <row r="5417" spans="2:13" ht="75">
      <c r="B5417" s="921" t="s">
        <v>988</v>
      </c>
      <c r="C5417" s="921" t="s">
        <v>985</v>
      </c>
      <c r="D5417" s="922" t="s">
        <v>986</v>
      </c>
      <c r="E5417" s="936">
        <v>1</v>
      </c>
      <c r="F5417" s="947">
        <v>44317</v>
      </c>
      <c r="G5417" s="923">
        <v>79.964876431669467</v>
      </c>
      <c r="H5417" s="929">
        <v>8.3333333333333332E-3</v>
      </c>
      <c r="I5417" s="929">
        <v>0.21666666666666667</v>
      </c>
      <c r="J5417" s="923">
        <v>62.639153204807748</v>
      </c>
      <c r="K5417" s="922">
        <v>1</v>
      </c>
      <c r="L5417" s="923">
        <v>62.639153204807748</v>
      </c>
      <c r="M5417" s="923">
        <f t="shared" si="84"/>
        <v>7.9964876431669474</v>
      </c>
    </row>
    <row r="5418" spans="2:13" ht="75">
      <c r="B5418" s="921" t="s">
        <v>988</v>
      </c>
      <c r="C5418" s="921" t="s">
        <v>985</v>
      </c>
      <c r="D5418" s="922" t="s">
        <v>986</v>
      </c>
      <c r="E5418" s="936">
        <v>1</v>
      </c>
      <c r="F5418" s="947">
        <v>44317</v>
      </c>
      <c r="G5418" s="923">
        <v>1359.4028993383808</v>
      </c>
      <c r="H5418" s="929">
        <v>8.3333333333333332E-3</v>
      </c>
      <c r="I5418" s="929">
        <v>0.21666666666666667</v>
      </c>
      <c r="J5418" s="923">
        <v>1064.8656044817317</v>
      </c>
      <c r="K5418" s="922">
        <v>1</v>
      </c>
      <c r="L5418" s="923">
        <v>1064.8656044817317</v>
      </c>
      <c r="M5418" s="923">
        <f t="shared" si="84"/>
        <v>135.9402899338381</v>
      </c>
    </row>
    <row r="5419" spans="2:13" ht="75">
      <c r="B5419" s="921" t="s">
        <v>988</v>
      </c>
      <c r="C5419" s="921" t="s">
        <v>985</v>
      </c>
      <c r="D5419" s="922" t="s">
        <v>986</v>
      </c>
      <c r="E5419" s="936">
        <v>1</v>
      </c>
      <c r="F5419" s="947">
        <v>44196</v>
      </c>
      <c r="G5419" s="923">
        <v>4797.8925859001683</v>
      </c>
      <c r="H5419" s="929">
        <v>8.3333333333333332E-3</v>
      </c>
      <c r="I5419" s="929">
        <v>0.25</v>
      </c>
      <c r="J5419" s="923">
        <v>3598.4194394251263</v>
      </c>
      <c r="K5419" s="922">
        <v>1</v>
      </c>
      <c r="L5419" s="923">
        <v>3598.4194394251263</v>
      </c>
      <c r="M5419" s="923">
        <f t="shared" si="84"/>
        <v>479.78925859001686</v>
      </c>
    </row>
    <row r="5420" spans="2:13" ht="75">
      <c r="B5420" s="921" t="s">
        <v>988</v>
      </c>
      <c r="C5420" s="921" t="s">
        <v>985</v>
      </c>
      <c r="D5420" s="922" t="s">
        <v>986</v>
      </c>
      <c r="E5420" s="936">
        <v>1</v>
      </c>
      <c r="F5420" s="947">
        <v>43984</v>
      </c>
      <c r="G5420" s="923">
        <v>3198.5950572667789</v>
      </c>
      <c r="H5420" s="929">
        <v>8.3333333333333332E-3</v>
      </c>
      <c r="I5420" s="929">
        <v>0.30833333333333335</v>
      </c>
      <c r="J5420" s="923">
        <v>2212.3615812761886</v>
      </c>
      <c r="K5420" s="922">
        <v>1</v>
      </c>
      <c r="L5420" s="923">
        <v>2212.3615812761886</v>
      </c>
      <c r="M5420" s="923">
        <f t="shared" si="84"/>
        <v>319.85950572667792</v>
      </c>
    </row>
    <row r="5421" spans="2:13" ht="75">
      <c r="B5421" s="921" t="s">
        <v>987</v>
      </c>
      <c r="C5421" s="921" t="s">
        <v>985</v>
      </c>
      <c r="D5421" s="922" t="s">
        <v>986</v>
      </c>
      <c r="E5421" s="936">
        <v>1</v>
      </c>
      <c r="F5421" s="947">
        <v>44439</v>
      </c>
      <c r="G5421" s="923">
        <v>8910.5767277817013</v>
      </c>
      <c r="H5421" s="929">
        <v>8.3333333333333332E-3</v>
      </c>
      <c r="I5421" s="929">
        <v>0.18333333333333332</v>
      </c>
      <c r="J5421" s="923">
        <v>7276.9709943550561</v>
      </c>
      <c r="K5421" s="922">
        <v>1</v>
      </c>
      <c r="L5421" s="923">
        <v>7276.9709943550561</v>
      </c>
      <c r="M5421" s="923">
        <f t="shared" si="84"/>
        <v>891.05767277817017</v>
      </c>
    </row>
    <row r="5422" spans="2:13" ht="75">
      <c r="B5422" s="921" t="s">
        <v>988</v>
      </c>
      <c r="C5422" s="921" t="s">
        <v>985</v>
      </c>
      <c r="D5422" s="922" t="s">
        <v>986</v>
      </c>
      <c r="E5422" s="936">
        <v>1</v>
      </c>
      <c r="F5422" s="947">
        <v>44439</v>
      </c>
      <c r="G5422" s="923">
        <v>639.71901145335573</v>
      </c>
      <c r="H5422" s="929">
        <v>8.3333333333333332E-3</v>
      </c>
      <c r="I5422" s="929">
        <v>0.18333333333333332</v>
      </c>
      <c r="J5422" s="923">
        <v>522.43719268690722</v>
      </c>
      <c r="K5422" s="922">
        <v>1</v>
      </c>
      <c r="L5422" s="923">
        <v>522.43719268690722</v>
      </c>
      <c r="M5422" s="923">
        <f t="shared" si="84"/>
        <v>63.971901145335579</v>
      </c>
    </row>
    <row r="5423" spans="2:13" ht="75">
      <c r="B5423" s="921" t="s">
        <v>988</v>
      </c>
      <c r="C5423" s="921" t="s">
        <v>985</v>
      </c>
      <c r="D5423" s="922" t="s">
        <v>986</v>
      </c>
      <c r="E5423" s="936">
        <v>1</v>
      </c>
      <c r="F5423" s="947">
        <v>43800</v>
      </c>
      <c r="G5423" s="923">
        <v>4078.208698015143</v>
      </c>
      <c r="H5423" s="929">
        <v>8.3333333333333332E-3</v>
      </c>
      <c r="I5423" s="929">
        <v>0.35833333333333334</v>
      </c>
      <c r="J5423" s="923">
        <v>2616.8505812263834</v>
      </c>
      <c r="K5423" s="922">
        <v>1</v>
      </c>
      <c r="L5423" s="923">
        <v>2616.8505812263834</v>
      </c>
      <c r="M5423" s="923">
        <f t="shared" si="84"/>
        <v>407.82086980151433</v>
      </c>
    </row>
    <row r="5424" spans="2:13" ht="75">
      <c r="B5424" s="921" t="s">
        <v>988</v>
      </c>
      <c r="C5424" s="921" t="s">
        <v>985</v>
      </c>
      <c r="D5424" s="922" t="s">
        <v>986</v>
      </c>
      <c r="E5424" s="936">
        <v>1</v>
      </c>
      <c r="F5424" s="947">
        <v>43829</v>
      </c>
      <c r="G5424" s="923">
        <v>7596.663261008599</v>
      </c>
      <c r="H5424" s="929">
        <v>8.3333333333333332E-3</v>
      </c>
      <c r="I5424" s="929">
        <v>0.35833333333333334</v>
      </c>
      <c r="J5424" s="923">
        <v>4874.5255924805178</v>
      </c>
      <c r="K5424" s="922">
        <v>1</v>
      </c>
      <c r="L5424" s="923">
        <v>4874.5255924805178</v>
      </c>
      <c r="M5424" s="923">
        <f t="shared" si="84"/>
        <v>759.66632610085992</v>
      </c>
    </row>
    <row r="5425" spans="2:13" ht="75">
      <c r="B5425" s="921" t="s">
        <v>987</v>
      </c>
      <c r="C5425" s="921" t="s">
        <v>985</v>
      </c>
      <c r="D5425" s="922" t="s">
        <v>986</v>
      </c>
      <c r="E5425" s="936">
        <v>1</v>
      </c>
      <c r="F5425" s="947">
        <v>44317</v>
      </c>
      <c r="G5425" s="923">
        <v>4455.2883638908506</v>
      </c>
      <c r="H5425" s="929">
        <v>8.3333333333333332E-3</v>
      </c>
      <c r="I5425" s="929">
        <v>0.21666666666666667</v>
      </c>
      <c r="J5425" s="923">
        <v>3489.9758850478329</v>
      </c>
      <c r="K5425" s="922">
        <v>1</v>
      </c>
      <c r="L5425" s="923">
        <v>3489.9758850478329</v>
      </c>
      <c r="M5425" s="923">
        <f t="shared" si="84"/>
        <v>445.52883638908509</v>
      </c>
    </row>
    <row r="5426" spans="2:13" ht="75">
      <c r="B5426" s="921" t="s">
        <v>988</v>
      </c>
      <c r="C5426" s="921" t="s">
        <v>985</v>
      </c>
      <c r="D5426" s="922" t="s">
        <v>986</v>
      </c>
      <c r="E5426" s="936">
        <v>1</v>
      </c>
      <c r="F5426" s="947">
        <v>44317</v>
      </c>
      <c r="G5426" s="923">
        <v>79.964876431669467</v>
      </c>
      <c r="H5426" s="929">
        <v>8.3333333333333332E-3</v>
      </c>
      <c r="I5426" s="929">
        <v>0.21666666666666667</v>
      </c>
      <c r="J5426" s="923">
        <v>62.639153204807748</v>
      </c>
      <c r="K5426" s="922">
        <v>1</v>
      </c>
      <c r="L5426" s="923">
        <v>62.639153204807748</v>
      </c>
      <c r="M5426" s="923">
        <f t="shared" si="84"/>
        <v>7.9964876431669474</v>
      </c>
    </row>
    <row r="5427" spans="2:13" ht="75">
      <c r="B5427" s="921" t="s">
        <v>988</v>
      </c>
      <c r="C5427" s="921" t="s">
        <v>985</v>
      </c>
      <c r="D5427" s="922" t="s">
        <v>986</v>
      </c>
      <c r="E5427" s="936">
        <v>1</v>
      </c>
      <c r="F5427" s="947">
        <v>44317</v>
      </c>
      <c r="G5427" s="923">
        <v>2239.016540086745</v>
      </c>
      <c r="H5427" s="929">
        <v>8.3333333333333332E-3</v>
      </c>
      <c r="I5427" s="929">
        <v>0.21666666666666667</v>
      </c>
      <c r="J5427" s="923">
        <v>1753.8962897346169</v>
      </c>
      <c r="K5427" s="922">
        <v>1</v>
      </c>
      <c r="L5427" s="923">
        <v>1753.8962897346169</v>
      </c>
      <c r="M5427" s="923">
        <f t="shared" si="84"/>
        <v>223.90165400867451</v>
      </c>
    </row>
    <row r="5428" spans="2:13" ht="75">
      <c r="B5428" s="921" t="s">
        <v>988</v>
      </c>
      <c r="C5428" s="921" t="s">
        <v>985</v>
      </c>
      <c r="D5428" s="922" t="s">
        <v>986</v>
      </c>
      <c r="E5428" s="936">
        <v>1</v>
      </c>
      <c r="F5428" s="947">
        <v>44866</v>
      </c>
      <c r="G5428" s="923">
        <v>2398.9462929500842</v>
      </c>
      <c r="H5428" s="929">
        <v>8.3333333333333332E-3</v>
      </c>
      <c r="I5428" s="929">
        <v>6.6666666666666666E-2</v>
      </c>
      <c r="J5428" s="923">
        <v>2239.0165400867454</v>
      </c>
      <c r="K5428" s="922">
        <v>1</v>
      </c>
      <c r="L5428" s="923">
        <v>2239.0165400867454</v>
      </c>
      <c r="M5428" s="923">
        <f t="shared" si="84"/>
        <v>239.89462929500843</v>
      </c>
    </row>
    <row r="5429" spans="2:13" ht="75">
      <c r="B5429" s="921" t="s">
        <v>988</v>
      </c>
      <c r="C5429" s="921" t="s">
        <v>985</v>
      </c>
      <c r="D5429" s="922" t="s">
        <v>986</v>
      </c>
      <c r="E5429" s="936">
        <v>1</v>
      </c>
      <c r="F5429" s="947">
        <v>44439</v>
      </c>
      <c r="G5429" s="923">
        <v>2398.9462929500842</v>
      </c>
      <c r="H5429" s="929">
        <v>8.3333333333333332E-3</v>
      </c>
      <c r="I5429" s="929">
        <v>0.18333333333333332</v>
      </c>
      <c r="J5429" s="923">
        <v>1959.1394725759021</v>
      </c>
      <c r="K5429" s="922">
        <v>1</v>
      </c>
      <c r="L5429" s="923">
        <v>1959.1394725759021</v>
      </c>
      <c r="M5429" s="923">
        <f t="shared" si="84"/>
        <v>239.89462929500843</v>
      </c>
    </row>
    <row r="5430" spans="2:13" ht="75">
      <c r="B5430" s="921" t="s">
        <v>988</v>
      </c>
      <c r="C5430" s="921" t="s">
        <v>985</v>
      </c>
      <c r="D5430" s="922" t="s">
        <v>986</v>
      </c>
      <c r="E5430" s="936">
        <v>1</v>
      </c>
      <c r="F5430" s="947">
        <v>43800</v>
      </c>
      <c r="G5430" s="923">
        <v>3438.489686561787</v>
      </c>
      <c r="H5430" s="929">
        <v>8.3333333333333332E-3</v>
      </c>
      <c r="I5430" s="929">
        <v>0.35833333333333334</v>
      </c>
      <c r="J5430" s="923">
        <v>2206.3642155438133</v>
      </c>
      <c r="K5430" s="922">
        <v>1</v>
      </c>
      <c r="L5430" s="923">
        <v>2206.3642155438133</v>
      </c>
      <c r="M5430" s="923">
        <f t="shared" si="84"/>
        <v>343.84896865617873</v>
      </c>
    </row>
    <row r="5431" spans="2:13" ht="75">
      <c r="B5431" s="921" t="s">
        <v>988</v>
      </c>
      <c r="C5431" s="921" t="s">
        <v>985</v>
      </c>
      <c r="D5431" s="922" t="s">
        <v>986</v>
      </c>
      <c r="E5431" s="936">
        <v>1</v>
      </c>
      <c r="F5431" s="947">
        <v>43800</v>
      </c>
      <c r="G5431" s="923">
        <v>319.85950572667787</v>
      </c>
      <c r="H5431" s="929">
        <v>8.3333333333333332E-3</v>
      </c>
      <c r="I5431" s="929">
        <v>0.35833333333333334</v>
      </c>
      <c r="J5431" s="923">
        <v>205.24318284128498</v>
      </c>
      <c r="K5431" s="922">
        <v>1</v>
      </c>
      <c r="L5431" s="923">
        <v>205.24318284128498</v>
      </c>
      <c r="M5431" s="923">
        <f t="shared" si="84"/>
        <v>31.98595057266779</v>
      </c>
    </row>
    <row r="5432" spans="2:13" ht="75">
      <c r="B5432" s="921" t="s">
        <v>988</v>
      </c>
      <c r="C5432" s="921" t="s">
        <v>985</v>
      </c>
      <c r="D5432" s="922" t="s">
        <v>986</v>
      </c>
      <c r="E5432" s="936">
        <v>1</v>
      </c>
      <c r="F5432" s="947">
        <v>43800</v>
      </c>
      <c r="G5432" s="923">
        <v>1119.5082700433725</v>
      </c>
      <c r="H5432" s="929">
        <v>8.3333333333333332E-3</v>
      </c>
      <c r="I5432" s="929">
        <v>0.35833333333333334</v>
      </c>
      <c r="J5432" s="923">
        <v>718.35113994449739</v>
      </c>
      <c r="K5432" s="922">
        <v>1</v>
      </c>
      <c r="L5432" s="923">
        <v>718.35113994449739</v>
      </c>
      <c r="M5432" s="923">
        <f t="shared" si="84"/>
        <v>111.95082700433726</v>
      </c>
    </row>
    <row r="5433" spans="2:13" ht="75">
      <c r="B5433" s="921" t="s">
        <v>988</v>
      </c>
      <c r="C5433" s="921" t="s">
        <v>985</v>
      </c>
      <c r="D5433" s="922" t="s">
        <v>986</v>
      </c>
      <c r="E5433" s="936">
        <v>1</v>
      </c>
      <c r="F5433" s="947">
        <v>43800</v>
      </c>
      <c r="G5433" s="923">
        <v>239.8946292950084</v>
      </c>
      <c r="H5433" s="929">
        <v>8.3333333333333332E-3</v>
      </c>
      <c r="I5433" s="929">
        <v>0.35833333333333334</v>
      </c>
      <c r="J5433" s="923">
        <v>153.93238713096372</v>
      </c>
      <c r="K5433" s="922">
        <v>1</v>
      </c>
      <c r="L5433" s="923">
        <v>153.93238713096372</v>
      </c>
      <c r="M5433" s="923">
        <f t="shared" si="84"/>
        <v>23.989462929500842</v>
      </c>
    </row>
    <row r="5434" spans="2:13" ht="75">
      <c r="B5434" s="921" t="s">
        <v>988</v>
      </c>
      <c r="C5434" s="921" t="s">
        <v>985</v>
      </c>
      <c r="D5434" s="922" t="s">
        <v>986</v>
      </c>
      <c r="E5434" s="936">
        <v>1</v>
      </c>
      <c r="F5434" s="947">
        <v>43800</v>
      </c>
      <c r="G5434" s="923">
        <v>159.92975286333893</v>
      </c>
      <c r="H5434" s="929">
        <v>8.3333333333333332E-3</v>
      </c>
      <c r="I5434" s="929">
        <v>0.35833333333333334</v>
      </c>
      <c r="J5434" s="923">
        <v>102.62159142064249</v>
      </c>
      <c r="K5434" s="922">
        <v>1</v>
      </c>
      <c r="L5434" s="923">
        <v>102.62159142064249</v>
      </c>
      <c r="M5434" s="923">
        <f t="shared" si="84"/>
        <v>15.992975286333895</v>
      </c>
    </row>
    <row r="5435" spans="2:13" ht="75">
      <c r="B5435" s="921" t="s">
        <v>988</v>
      </c>
      <c r="C5435" s="921" t="s">
        <v>985</v>
      </c>
      <c r="D5435" s="922" t="s">
        <v>986</v>
      </c>
      <c r="E5435" s="936">
        <v>1</v>
      </c>
      <c r="F5435" s="947">
        <v>44196</v>
      </c>
      <c r="G5435" s="923">
        <v>799.64876431669472</v>
      </c>
      <c r="H5435" s="929">
        <v>8.3333333333333332E-3</v>
      </c>
      <c r="I5435" s="929">
        <v>0.25</v>
      </c>
      <c r="J5435" s="923">
        <v>599.73657323752104</v>
      </c>
      <c r="K5435" s="922">
        <v>1</v>
      </c>
      <c r="L5435" s="923">
        <v>599.73657323752104</v>
      </c>
      <c r="M5435" s="923">
        <f t="shared" si="84"/>
        <v>79.964876431669481</v>
      </c>
    </row>
    <row r="5436" spans="2:13" ht="75">
      <c r="B5436" s="921" t="s">
        <v>988</v>
      </c>
      <c r="C5436" s="921" t="s">
        <v>985</v>
      </c>
      <c r="D5436" s="922" t="s">
        <v>986</v>
      </c>
      <c r="E5436" s="936">
        <v>1</v>
      </c>
      <c r="F5436" s="947">
        <v>44196</v>
      </c>
      <c r="G5436" s="923">
        <v>479.7892585900168</v>
      </c>
      <c r="H5436" s="929">
        <v>8.3333333333333332E-3</v>
      </c>
      <c r="I5436" s="929">
        <v>0.25</v>
      </c>
      <c r="J5436" s="923">
        <v>359.84194394251261</v>
      </c>
      <c r="K5436" s="922">
        <v>1</v>
      </c>
      <c r="L5436" s="923">
        <v>359.84194394251261</v>
      </c>
      <c r="M5436" s="923">
        <f t="shared" si="84"/>
        <v>47.978925859001684</v>
      </c>
    </row>
    <row r="5437" spans="2:13" ht="75">
      <c r="B5437" s="921" t="s">
        <v>988</v>
      </c>
      <c r="C5437" s="921" t="s">
        <v>985</v>
      </c>
      <c r="D5437" s="922" t="s">
        <v>986</v>
      </c>
      <c r="E5437" s="936">
        <v>1</v>
      </c>
      <c r="F5437" s="947">
        <v>43984</v>
      </c>
      <c r="G5437" s="923">
        <v>799.64876431669472</v>
      </c>
      <c r="H5437" s="929">
        <v>8.3333333333333332E-3</v>
      </c>
      <c r="I5437" s="929">
        <v>0.30833333333333335</v>
      </c>
      <c r="J5437" s="923">
        <v>553.09039531904716</v>
      </c>
      <c r="K5437" s="922">
        <v>1</v>
      </c>
      <c r="L5437" s="923">
        <v>553.09039531904716</v>
      </c>
      <c r="M5437" s="923">
        <f t="shared" si="84"/>
        <v>79.964876431669481</v>
      </c>
    </row>
    <row r="5438" spans="2:13" ht="75">
      <c r="B5438" s="921" t="s">
        <v>988</v>
      </c>
      <c r="C5438" s="921" t="s">
        <v>985</v>
      </c>
      <c r="D5438" s="922" t="s">
        <v>986</v>
      </c>
      <c r="E5438" s="936">
        <v>1</v>
      </c>
      <c r="F5438" s="947">
        <v>43984</v>
      </c>
      <c r="G5438" s="923">
        <v>799.64876431669472</v>
      </c>
      <c r="H5438" s="929">
        <v>8.3333333333333332E-3</v>
      </c>
      <c r="I5438" s="929">
        <v>0.30833333333333335</v>
      </c>
      <c r="J5438" s="923">
        <v>553.09039531904716</v>
      </c>
      <c r="K5438" s="922">
        <v>1</v>
      </c>
      <c r="L5438" s="923">
        <v>553.09039531904716</v>
      </c>
      <c r="M5438" s="923">
        <f t="shared" si="84"/>
        <v>79.964876431669481</v>
      </c>
    </row>
    <row r="5439" spans="2:13" ht="75">
      <c r="B5439" s="921" t="s">
        <v>988</v>
      </c>
      <c r="C5439" s="921" t="s">
        <v>985</v>
      </c>
      <c r="D5439" s="922" t="s">
        <v>986</v>
      </c>
      <c r="E5439" s="936">
        <v>1</v>
      </c>
      <c r="F5439" s="947">
        <v>44652</v>
      </c>
      <c r="G5439" s="923">
        <v>399.82438215834736</v>
      </c>
      <c r="H5439" s="929">
        <v>8.3333333333333332E-3</v>
      </c>
      <c r="I5439" s="929">
        <v>0.125</v>
      </c>
      <c r="J5439" s="923">
        <v>349.84633438855394</v>
      </c>
      <c r="K5439" s="922">
        <v>1</v>
      </c>
      <c r="L5439" s="923">
        <v>349.84633438855394</v>
      </c>
      <c r="M5439" s="923">
        <f t="shared" si="84"/>
        <v>39.98243821583474</v>
      </c>
    </row>
    <row r="5440" spans="2:13" ht="75">
      <c r="B5440" s="921" t="s">
        <v>988</v>
      </c>
      <c r="C5440" s="921" t="s">
        <v>985</v>
      </c>
      <c r="D5440" s="922" t="s">
        <v>986</v>
      </c>
      <c r="E5440" s="936">
        <v>1</v>
      </c>
      <c r="F5440" s="947">
        <v>44317</v>
      </c>
      <c r="G5440" s="923">
        <v>1759.2272814967282</v>
      </c>
      <c r="H5440" s="929">
        <v>8.3333333333333332E-3</v>
      </c>
      <c r="I5440" s="929">
        <v>0.21666666666666667</v>
      </c>
      <c r="J5440" s="923">
        <v>1378.0613705057704</v>
      </c>
      <c r="K5440" s="922">
        <v>1</v>
      </c>
      <c r="L5440" s="923">
        <v>1378.0613705057704</v>
      </c>
      <c r="M5440" s="923">
        <f t="shared" si="84"/>
        <v>175.92272814967282</v>
      </c>
    </row>
    <row r="5441" spans="2:13" ht="75">
      <c r="B5441" s="921" t="s">
        <v>988</v>
      </c>
      <c r="C5441" s="921" t="s">
        <v>985</v>
      </c>
      <c r="D5441" s="922" t="s">
        <v>986</v>
      </c>
      <c r="E5441" s="936">
        <v>1</v>
      </c>
      <c r="F5441" s="947">
        <v>43984</v>
      </c>
      <c r="G5441" s="923">
        <v>2398.9462929500842</v>
      </c>
      <c r="H5441" s="929">
        <v>8.3333333333333332E-3</v>
      </c>
      <c r="I5441" s="929">
        <v>0.30833333333333335</v>
      </c>
      <c r="J5441" s="923">
        <v>1659.2711859571414</v>
      </c>
      <c r="K5441" s="922">
        <v>1</v>
      </c>
      <c r="L5441" s="923">
        <v>1659.2711859571414</v>
      </c>
      <c r="M5441" s="923">
        <f t="shared" si="84"/>
        <v>239.89462929500843</v>
      </c>
    </row>
    <row r="5442" spans="2:13" ht="75">
      <c r="B5442" s="921" t="s">
        <v>988</v>
      </c>
      <c r="C5442" s="921" t="s">
        <v>985</v>
      </c>
      <c r="D5442" s="922" t="s">
        <v>986</v>
      </c>
      <c r="E5442" s="936">
        <v>1</v>
      </c>
      <c r="F5442" s="947">
        <v>43984</v>
      </c>
      <c r="G5442" s="923">
        <v>1039.5433936117031</v>
      </c>
      <c r="H5442" s="929">
        <v>8.3333333333333332E-3</v>
      </c>
      <c r="I5442" s="929">
        <v>0.30833333333333335</v>
      </c>
      <c r="J5442" s="923">
        <v>719.01751391476137</v>
      </c>
      <c r="K5442" s="922">
        <v>1</v>
      </c>
      <c r="L5442" s="923">
        <v>719.01751391476137</v>
      </c>
      <c r="M5442" s="923">
        <f t="shared" si="84"/>
        <v>103.95433936117031</v>
      </c>
    </row>
    <row r="5443" spans="2:13" ht="75">
      <c r="B5443" s="921" t="s">
        <v>988</v>
      </c>
      <c r="C5443" s="921" t="s">
        <v>985</v>
      </c>
      <c r="D5443" s="922" t="s">
        <v>986</v>
      </c>
      <c r="E5443" s="936">
        <v>1</v>
      </c>
      <c r="F5443" s="947">
        <v>43984</v>
      </c>
      <c r="G5443" s="923">
        <v>2478.9111693817536</v>
      </c>
      <c r="H5443" s="929">
        <v>8.3333333333333332E-3</v>
      </c>
      <c r="I5443" s="929">
        <v>0.30833333333333335</v>
      </c>
      <c r="J5443" s="923">
        <v>1714.5802254890461</v>
      </c>
      <c r="K5443" s="922">
        <v>1</v>
      </c>
      <c r="L5443" s="923">
        <v>1714.5802254890461</v>
      </c>
      <c r="M5443" s="923">
        <f t="shared" si="84"/>
        <v>247.89111693817537</v>
      </c>
    </row>
    <row r="5444" spans="2:13" ht="75">
      <c r="B5444" s="921" t="s">
        <v>988</v>
      </c>
      <c r="C5444" s="921" t="s">
        <v>985</v>
      </c>
      <c r="D5444" s="922" t="s">
        <v>986</v>
      </c>
      <c r="E5444" s="936">
        <v>1</v>
      </c>
      <c r="F5444" s="947">
        <v>43984</v>
      </c>
      <c r="G5444" s="923">
        <v>239.8946292950084</v>
      </c>
      <c r="H5444" s="929">
        <v>8.3333333333333332E-3</v>
      </c>
      <c r="I5444" s="929">
        <v>0.30833333333333335</v>
      </c>
      <c r="J5444" s="923">
        <v>165.92711859571415</v>
      </c>
      <c r="K5444" s="922">
        <v>1</v>
      </c>
      <c r="L5444" s="923">
        <v>165.92711859571415</v>
      </c>
      <c r="M5444" s="923">
        <f t="shared" si="84"/>
        <v>23.989462929500842</v>
      </c>
    </row>
    <row r="5445" spans="2:13" ht="75">
      <c r="B5445" s="921" t="s">
        <v>988</v>
      </c>
      <c r="C5445" s="921" t="s">
        <v>985</v>
      </c>
      <c r="D5445" s="922" t="s">
        <v>986</v>
      </c>
      <c r="E5445" s="936">
        <v>1</v>
      </c>
      <c r="F5445" s="947">
        <v>43984</v>
      </c>
      <c r="G5445" s="923">
        <v>1839.1921579283978</v>
      </c>
      <c r="H5445" s="929">
        <v>8.3333333333333332E-3</v>
      </c>
      <c r="I5445" s="929">
        <v>0.30833333333333335</v>
      </c>
      <c r="J5445" s="923">
        <v>1272.1079092338084</v>
      </c>
      <c r="K5445" s="922">
        <v>1</v>
      </c>
      <c r="L5445" s="923">
        <v>1272.1079092338084</v>
      </c>
      <c r="M5445" s="923">
        <f t="shared" si="84"/>
        <v>183.91921579283979</v>
      </c>
    </row>
    <row r="5446" spans="2:13" ht="75">
      <c r="B5446" s="921" t="s">
        <v>988</v>
      </c>
      <c r="C5446" s="921" t="s">
        <v>985</v>
      </c>
      <c r="D5446" s="922" t="s">
        <v>986</v>
      </c>
      <c r="E5446" s="936">
        <v>1</v>
      </c>
      <c r="F5446" s="947">
        <v>44196</v>
      </c>
      <c r="G5446" s="923">
        <v>319.85950572667787</v>
      </c>
      <c r="H5446" s="929">
        <v>8.3333333333333332E-3</v>
      </c>
      <c r="I5446" s="929">
        <v>0.25</v>
      </c>
      <c r="J5446" s="923">
        <v>239.8946292950084</v>
      </c>
      <c r="K5446" s="922">
        <v>1</v>
      </c>
      <c r="L5446" s="923">
        <v>239.8946292950084</v>
      </c>
      <c r="M5446" s="923">
        <f t="shared" si="84"/>
        <v>31.98595057266779</v>
      </c>
    </row>
    <row r="5447" spans="2:13" ht="75">
      <c r="B5447" s="921" t="s">
        <v>988</v>
      </c>
      <c r="C5447" s="921" t="s">
        <v>985</v>
      </c>
      <c r="D5447" s="922" t="s">
        <v>986</v>
      </c>
      <c r="E5447" s="936">
        <v>1</v>
      </c>
      <c r="F5447" s="947">
        <v>44196</v>
      </c>
      <c r="G5447" s="923">
        <v>79.964876431669467</v>
      </c>
      <c r="H5447" s="929">
        <v>8.3333333333333332E-3</v>
      </c>
      <c r="I5447" s="929">
        <v>0.25</v>
      </c>
      <c r="J5447" s="923">
        <v>59.9736573237521</v>
      </c>
      <c r="K5447" s="922">
        <v>1</v>
      </c>
      <c r="L5447" s="923">
        <v>59.9736573237521</v>
      </c>
      <c r="M5447" s="923">
        <f t="shared" si="84"/>
        <v>7.9964876431669474</v>
      </c>
    </row>
    <row r="5448" spans="2:13" ht="75">
      <c r="B5448" s="921" t="s">
        <v>988</v>
      </c>
      <c r="C5448" s="921" t="s">
        <v>985</v>
      </c>
      <c r="D5448" s="922" t="s">
        <v>986</v>
      </c>
      <c r="E5448" s="936">
        <v>1</v>
      </c>
      <c r="F5448" s="947">
        <v>43647</v>
      </c>
      <c r="G5448" s="923">
        <v>479.7892585900168</v>
      </c>
      <c r="H5448" s="929">
        <v>8.3333333333333332E-3</v>
      </c>
      <c r="I5448" s="929">
        <v>0.4</v>
      </c>
      <c r="J5448" s="923">
        <v>287.87355515401009</v>
      </c>
      <c r="K5448" s="922">
        <v>1</v>
      </c>
      <c r="L5448" s="923">
        <v>287.87355515401009</v>
      </c>
      <c r="M5448" s="923">
        <f t="shared" si="84"/>
        <v>47.978925859001684</v>
      </c>
    </row>
    <row r="5449" spans="2:13" ht="75">
      <c r="B5449" s="921" t="s">
        <v>988</v>
      </c>
      <c r="C5449" s="921" t="s">
        <v>985</v>
      </c>
      <c r="D5449" s="922" t="s">
        <v>986</v>
      </c>
      <c r="E5449" s="936">
        <v>1</v>
      </c>
      <c r="F5449" s="947">
        <v>43829</v>
      </c>
      <c r="G5449" s="923">
        <v>1039.5433936117031</v>
      </c>
      <c r="H5449" s="929">
        <v>8.3333333333333332E-3</v>
      </c>
      <c r="I5449" s="929">
        <v>0.35833333333333334</v>
      </c>
      <c r="J5449" s="923">
        <v>667.04034423417613</v>
      </c>
      <c r="K5449" s="922">
        <v>1</v>
      </c>
      <c r="L5449" s="923">
        <v>667.04034423417613</v>
      </c>
      <c r="M5449" s="923">
        <f t="shared" si="84"/>
        <v>103.95433936117031</v>
      </c>
    </row>
    <row r="5450" spans="2:13" ht="75">
      <c r="B5450" s="921" t="s">
        <v>988</v>
      </c>
      <c r="C5450" s="921" t="s">
        <v>985</v>
      </c>
      <c r="D5450" s="922" t="s">
        <v>986</v>
      </c>
      <c r="E5450" s="936">
        <v>1</v>
      </c>
      <c r="F5450" s="947">
        <v>44196</v>
      </c>
      <c r="G5450" s="923">
        <v>319.85950572667787</v>
      </c>
      <c r="H5450" s="929">
        <v>8.3333333333333332E-3</v>
      </c>
      <c r="I5450" s="929">
        <v>0.25</v>
      </c>
      <c r="J5450" s="923">
        <v>239.8946292950084</v>
      </c>
      <c r="K5450" s="922">
        <v>1</v>
      </c>
      <c r="L5450" s="923">
        <v>239.8946292950084</v>
      </c>
      <c r="M5450" s="923">
        <f t="shared" si="84"/>
        <v>31.98595057266779</v>
      </c>
    </row>
    <row r="5451" spans="2:13" ht="75">
      <c r="B5451" s="921" t="s">
        <v>988</v>
      </c>
      <c r="C5451" s="921" t="s">
        <v>985</v>
      </c>
      <c r="D5451" s="922" t="s">
        <v>986</v>
      </c>
      <c r="E5451" s="936">
        <v>1</v>
      </c>
      <c r="F5451" s="947">
        <v>44196</v>
      </c>
      <c r="G5451" s="923">
        <v>159.92975286333893</v>
      </c>
      <c r="H5451" s="929">
        <v>8.3333333333333332E-3</v>
      </c>
      <c r="I5451" s="929">
        <v>0.25</v>
      </c>
      <c r="J5451" s="923">
        <v>119.9473146475042</v>
      </c>
      <c r="K5451" s="922">
        <v>1</v>
      </c>
      <c r="L5451" s="923">
        <v>119.9473146475042</v>
      </c>
      <c r="M5451" s="923">
        <f t="shared" ref="M5451:M5514" si="85">IF(L5451=0,"",IF(I5451=100%,0,(H5451*12)*(G5451*E5451*K5451)))</f>
        <v>15.992975286333895</v>
      </c>
    </row>
    <row r="5452" spans="2:13" ht="75">
      <c r="B5452" s="921" t="s">
        <v>988</v>
      </c>
      <c r="C5452" s="921" t="s">
        <v>985</v>
      </c>
      <c r="D5452" s="922" t="s">
        <v>986</v>
      </c>
      <c r="E5452" s="936">
        <v>1</v>
      </c>
      <c r="F5452" s="947">
        <v>43800</v>
      </c>
      <c r="G5452" s="923">
        <v>2398.9462929500842</v>
      </c>
      <c r="H5452" s="929">
        <v>8.3333333333333332E-3</v>
      </c>
      <c r="I5452" s="929">
        <v>0.35833333333333334</v>
      </c>
      <c r="J5452" s="923">
        <v>1539.3238713096373</v>
      </c>
      <c r="K5452" s="922">
        <v>1</v>
      </c>
      <c r="L5452" s="923">
        <v>1539.3238713096373</v>
      </c>
      <c r="M5452" s="923">
        <f t="shared" si="85"/>
        <v>239.89462929500843</v>
      </c>
    </row>
    <row r="5453" spans="2:13" ht="75">
      <c r="B5453" s="921" t="s">
        <v>988</v>
      </c>
      <c r="C5453" s="921" t="s">
        <v>985</v>
      </c>
      <c r="D5453" s="922" t="s">
        <v>986</v>
      </c>
      <c r="E5453" s="936">
        <v>1</v>
      </c>
      <c r="F5453" s="947">
        <v>43800</v>
      </c>
      <c r="G5453" s="923">
        <v>4318.1033273101511</v>
      </c>
      <c r="H5453" s="929">
        <v>8.3333333333333332E-3</v>
      </c>
      <c r="I5453" s="929">
        <v>0.35833333333333334</v>
      </c>
      <c r="J5453" s="923">
        <v>2770.7829683573473</v>
      </c>
      <c r="K5453" s="922">
        <v>1</v>
      </c>
      <c r="L5453" s="923">
        <v>2770.7829683573473</v>
      </c>
      <c r="M5453" s="923">
        <f t="shared" si="85"/>
        <v>431.81033273101514</v>
      </c>
    </row>
    <row r="5454" spans="2:13" ht="75">
      <c r="B5454" s="921" t="s">
        <v>988</v>
      </c>
      <c r="C5454" s="921" t="s">
        <v>985</v>
      </c>
      <c r="D5454" s="922" t="s">
        <v>986</v>
      </c>
      <c r="E5454" s="936">
        <v>1</v>
      </c>
      <c r="F5454" s="947">
        <v>43800</v>
      </c>
      <c r="G5454" s="923">
        <v>319.85950572667787</v>
      </c>
      <c r="H5454" s="929">
        <v>8.3333333333333332E-3</v>
      </c>
      <c r="I5454" s="929">
        <v>0.35833333333333334</v>
      </c>
      <c r="J5454" s="923">
        <v>205.24318284128498</v>
      </c>
      <c r="K5454" s="922">
        <v>1</v>
      </c>
      <c r="L5454" s="923">
        <v>205.24318284128498</v>
      </c>
      <c r="M5454" s="923">
        <f t="shared" si="85"/>
        <v>31.98595057266779</v>
      </c>
    </row>
    <row r="5455" spans="2:13" ht="75">
      <c r="B5455" s="921" t="s">
        <v>988</v>
      </c>
      <c r="C5455" s="921" t="s">
        <v>985</v>
      </c>
      <c r="D5455" s="922" t="s">
        <v>986</v>
      </c>
      <c r="E5455" s="936">
        <v>1</v>
      </c>
      <c r="F5455" s="947">
        <v>43800</v>
      </c>
      <c r="G5455" s="923">
        <v>319.85950572667787</v>
      </c>
      <c r="H5455" s="929">
        <v>8.3333333333333332E-3</v>
      </c>
      <c r="I5455" s="929">
        <v>0.35833333333333334</v>
      </c>
      <c r="J5455" s="923">
        <v>205.24318284128498</v>
      </c>
      <c r="K5455" s="922">
        <v>1</v>
      </c>
      <c r="L5455" s="923">
        <v>205.24318284128498</v>
      </c>
      <c r="M5455" s="923">
        <f t="shared" si="85"/>
        <v>31.98595057266779</v>
      </c>
    </row>
    <row r="5456" spans="2:13" ht="75">
      <c r="B5456" s="921" t="s">
        <v>988</v>
      </c>
      <c r="C5456" s="921" t="s">
        <v>985</v>
      </c>
      <c r="D5456" s="922" t="s">
        <v>986</v>
      </c>
      <c r="E5456" s="936">
        <v>1</v>
      </c>
      <c r="F5456" s="947">
        <v>43800</v>
      </c>
      <c r="G5456" s="923">
        <v>159.92975286333893</v>
      </c>
      <c r="H5456" s="929">
        <v>8.3333333333333332E-3</v>
      </c>
      <c r="I5456" s="929">
        <v>0.35833333333333334</v>
      </c>
      <c r="J5456" s="923">
        <v>102.62159142064249</v>
      </c>
      <c r="K5456" s="922">
        <v>1</v>
      </c>
      <c r="L5456" s="923">
        <v>102.62159142064249</v>
      </c>
      <c r="M5456" s="923">
        <f t="shared" si="85"/>
        <v>15.992975286333895</v>
      </c>
    </row>
    <row r="5457" spans="2:13" ht="75">
      <c r="B5457" s="921" t="s">
        <v>988</v>
      </c>
      <c r="C5457" s="921" t="s">
        <v>985</v>
      </c>
      <c r="D5457" s="922" t="s">
        <v>986</v>
      </c>
      <c r="E5457" s="936">
        <v>1</v>
      </c>
      <c r="F5457" s="947">
        <v>43800</v>
      </c>
      <c r="G5457" s="923">
        <v>79.964876431669467</v>
      </c>
      <c r="H5457" s="929">
        <v>8.3333333333333332E-3</v>
      </c>
      <c r="I5457" s="929">
        <v>0.35833333333333334</v>
      </c>
      <c r="J5457" s="923">
        <v>51.310795710321244</v>
      </c>
      <c r="K5457" s="922">
        <v>1</v>
      </c>
      <c r="L5457" s="923">
        <v>51.310795710321244</v>
      </c>
      <c r="M5457" s="923">
        <f t="shared" si="85"/>
        <v>7.9964876431669474</v>
      </c>
    </row>
    <row r="5458" spans="2:13" ht="75">
      <c r="B5458" s="921" t="s">
        <v>988</v>
      </c>
      <c r="C5458" s="921" t="s">
        <v>985</v>
      </c>
      <c r="D5458" s="922" t="s">
        <v>986</v>
      </c>
      <c r="E5458" s="936">
        <v>1</v>
      </c>
      <c r="F5458" s="947">
        <v>43800</v>
      </c>
      <c r="G5458" s="923">
        <v>319.85950572667787</v>
      </c>
      <c r="H5458" s="929">
        <v>8.3333333333333332E-3</v>
      </c>
      <c r="I5458" s="929">
        <v>0.35833333333333334</v>
      </c>
      <c r="J5458" s="923">
        <v>205.24318284128498</v>
      </c>
      <c r="K5458" s="922">
        <v>1</v>
      </c>
      <c r="L5458" s="923">
        <v>205.24318284128498</v>
      </c>
      <c r="M5458" s="923">
        <f t="shared" si="85"/>
        <v>31.98595057266779</v>
      </c>
    </row>
    <row r="5459" spans="2:13" ht="75">
      <c r="B5459" s="921" t="s">
        <v>987</v>
      </c>
      <c r="C5459" s="921" t="s">
        <v>985</v>
      </c>
      <c r="D5459" s="922" t="s">
        <v>986</v>
      </c>
      <c r="E5459" s="936">
        <v>1</v>
      </c>
      <c r="F5459" s="947">
        <v>43800</v>
      </c>
      <c r="G5459" s="923">
        <v>1485.0961212969503</v>
      </c>
      <c r="H5459" s="929">
        <v>8.3333333333333332E-3</v>
      </c>
      <c r="I5459" s="929">
        <v>0.35833333333333334</v>
      </c>
      <c r="J5459" s="923">
        <v>952.93667783220974</v>
      </c>
      <c r="K5459" s="922">
        <v>1</v>
      </c>
      <c r="L5459" s="923">
        <v>952.93667783220974</v>
      </c>
      <c r="M5459" s="923">
        <f t="shared" si="85"/>
        <v>148.50961212969503</v>
      </c>
    </row>
    <row r="5460" spans="2:13" ht="75">
      <c r="B5460" s="921" t="s">
        <v>988</v>
      </c>
      <c r="C5460" s="921" t="s">
        <v>985</v>
      </c>
      <c r="D5460" s="922" t="s">
        <v>986</v>
      </c>
      <c r="E5460" s="936">
        <v>1</v>
      </c>
      <c r="F5460" s="947">
        <v>43800</v>
      </c>
      <c r="G5460" s="923">
        <v>2398.9462929500842</v>
      </c>
      <c r="H5460" s="929">
        <v>8.3333333333333332E-3</v>
      </c>
      <c r="I5460" s="929">
        <v>0.35833333333333334</v>
      </c>
      <c r="J5460" s="923">
        <v>1539.3238713096373</v>
      </c>
      <c r="K5460" s="922">
        <v>1</v>
      </c>
      <c r="L5460" s="923">
        <v>1539.3238713096373</v>
      </c>
      <c r="M5460" s="923">
        <f t="shared" si="85"/>
        <v>239.89462929500843</v>
      </c>
    </row>
    <row r="5461" spans="2:13" ht="75">
      <c r="B5461" s="921" t="s">
        <v>988</v>
      </c>
      <c r="C5461" s="921" t="s">
        <v>985</v>
      </c>
      <c r="D5461" s="922" t="s">
        <v>986</v>
      </c>
      <c r="E5461" s="936">
        <v>1</v>
      </c>
      <c r="F5461" s="947">
        <v>43800</v>
      </c>
      <c r="G5461" s="923">
        <v>159.92975286333893</v>
      </c>
      <c r="H5461" s="929">
        <v>8.3333333333333332E-3</v>
      </c>
      <c r="I5461" s="929">
        <v>0.35833333333333334</v>
      </c>
      <c r="J5461" s="923">
        <v>102.62159142064249</v>
      </c>
      <c r="K5461" s="922">
        <v>1</v>
      </c>
      <c r="L5461" s="923">
        <v>102.62159142064249</v>
      </c>
      <c r="M5461" s="923">
        <f t="shared" si="85"/>
        <v>15.992975286333895</v>
      </c>
    </row>
    <row r="5462" spans="2:13" ht="75">
      <c r="B5462" s="921" t="s">
        <v>988</v>
      </c>
      <c r="C5462" s="921" t="s">
        <v>985</v>
      </c>
      <c r="D5462" s="922" t="s">
        <v>986</v>
      </c>
      <c r="E5462" s="936">
        <v>1</v>
      </c>
      <c r="F5462" s="947">
        <v>44196</v>
      </c>
      <c r="G5462" s="923">
        <v>8396.3120253252946</v>
      </c>
      <c r="H5462" s="929">
        <v>8.3333333333333332E-3</v>
      </c>
      <c r="I5462" s="929">
        <v>0.25</v>
      </c>
      <c r="J5462" s="923">
        <v>6297.2340189939714</v>
      </c>
      <c r="K5462" s="922">
        <v>1</v>
      </c>
      <c r="L5462" s="923">
        <v>6297.2340189939714</v>
      </c>
      <c r="M5462" s="923">
        <f t="shared" si="85"/>
        <v>839.63120253252953</v>
      </c>
    </row>
    <row r="5463" spans="2:13" ht="75">
      <c r="B5463" s="921" t="s">
        <v>988</v>
      </c>
      <c r="C5463" s="921" t="s">
        <v>985</v>
      </c>
      <c r="D5463" s="922" t="s">
        <v>986</v>
      </c>
      <c r="E5463" s="936">
        <v>1</v>
      </c>
      <c r="F5463" s="947">
        <v>43984</v>
      </c>
      <c r="G5463" s="923">
        <v>639.71901145335573</v>
      </c>
      <c r="H5463" s="929">
        <v>8.3333333333333332E-3</v>
      </c>
      <c r="I5463" s="929">
        <v>0.30833333333333335</v>
      </c>
      <c r="J5463" s="923">
        <v>442.47231625523773</v>
      </c>
      <c r="K5463" s="922">
        <v>1</v>
      </c>
      <c r="L5463" s="923">
        <v>442.47231625523773</v>
      </c>
      <c r="M5463" s="923">
        <f t="shared" si="85"/>
        <v>63.971901145335579</v>
      </c>
    </row>
    <row r="5464" spans="2:13" ht="75">
      <c r="B5464" s="921" t="s">
        <v>988</v>
      </c>
      <c r="C5464" s="921" t="s">
        <v>985</v>
      </c>
      <c r="D5464" s="922" t="s">
        <v>986</v>
      </c>
      <c r="E5464" s="936">
        <v>1</v>
      </c>
      <c r="F5464" s="947">
        <v>43984</v>
      </c>
      <c r="G5464" s="923">
        <v>4078.208698015143</v>
      </c>
      <c r="H5464" s="929">
        <v>8.3333333333333332E-3</v>
      </c>
      <c r="I5464" s="929">
        <v>0.30833333333333335</v>
      </c>
      <c r="J5464" s="923">
        <v>2820.7610161271405</v>
      </c>
      <c r="K5464" s="922">
        <v>1</v>
      </c>
      <c r="L5464" s="923">
        <v>2820.7610161271405</v>
      </c>
      <c r="M5464" s="923">
        <f t="shared" si="85"/>
        <v>407.82086980151433</v>
      </c>
    </row>
    <row r="5465" spans="2:13" ht="75">
      <c r="B5465" s="921" t="s">
        <v>988</v>
      </c>
      <c r="C5465" s="921" t="s">
        <v>985</v>
      </c>
      <c r="D5465" s="922" t="s">
        <v>986</v>
      </c>
      <c r="E5465" s="936">
        <v>1</v>
      </c>
      <c r="F5465" s="947">
        <v>43984</v>
      </c>
      <c r="G5465" s="923">
        <v>79.964876431669467</v>
      </c>
      <c r="H5465" s="929">
        <v>8.3333333333333332E-3</v>
      </c>
      <c r="I5465" s="929">
        <v>0.30833333333333335</v>
      </c>
      <c r="J5465" s="923">
        <v>55.309039531904716</v>
      </c>
      <c r="K5465" s="922">
        <v>1</v>
      </c>
      <c r="L5465" s="923">
        <v>55.309039531904716</v>
      </c>
      <c r="M5465" s="923">
        <f t="shared" si="85"/>
        <v>7.9964876431669474</v>
      </c>
    </row>
    <row r="5466" spans="2:13" ht="75">
      <c r="B5466" s="921" t="s">
        <v>988</v>
      </c>
      <c r="C5466" s="921" t="s">
        <v>985</v>
      </c>
      <c r="D5466" s="922" t="s">
        <v>986</v>
      </c>
      <c r="E5466" s="936">
        <v>1</v>
      </c>
      <c r="F5466" s="947">
        <v>43984</v>
      </c>
      <c r="G5466" s="923">
        <v>1759.2272814967282</v>
      </c>
      <c r="H5466" s="929">
        <v>8.3333333333333332E-3</v>
      </c>
      <c r="I5466" s="929">
        <v>0.30833333333333335</v>
      </c>
      <c r="J5466" s="923">
        <v>1216.7988697019036</v>
      </c>
      <c r="K5466" s="922">
        <v>1</v>
      </c>
      <c r="L5466" s="923">
        <v>1216.7988697019036</v>
      </c>
      <c r="M5466" s="923">
        <f t="shared" si="85"/>
        <v>175.92272814967282</v>
      </c>
    </row>
    <row r="5467" spans="2:13" ht="75">
      <c r="B5467" s="921" t="s">
        <v>988</v>
      </c>
      <c r="C5467" s="921" t="s">
        <v>985</v>
      </c>
      <c r="D5467" s="922" t="s">
        <v>986</v>
      </c>
      <c r="E5467" s="936">
        <v>1</v>
      </c>
      <c r="F5467" s="947">
        <v>43800</v>
      </c>
      <c r="G5467" s="923">
        <v>5117.7520916268459</v>
      </c>
      <c r="H5467" s="929">
        <v>8.3333333333333332E-3</v>
      </c>
      <c r="I5467" s="929">
        <v>0.35833333333333334</v>
      </c>
      <c r="J5467" s="923">
        <v>3283.8909254605596</v>
      </c>
      <c r="K5467" s="922">
        <v>1</v>
      </c>
      <c r="L5467" s="923">
        <v>3283.8909254605596</v>
      </c>
      <c r="M5467" s="923">
        <f t="shared" si="85"/>
        <v>511.77520916268463</v>
      </c>
    </row>
    <row r="5468" spans="2:13" ht="75">
      <c r="B5468" s="921" t="s">
        <v>987</v>
      </c>
      <c r="C5468" s="921" t="s">
        <v>985</v>
      </c>
      <c r="D5468" s="922" t="s">
        <v>986</v>
      </c>
      <c r="E5468" s="936">
        <v>1</v>
      </c>
      <c r="F5468" s="947">
        <v>43800</v>
      </c>
      <c r="G5468" s="923">
        <v>1485.0961212969503</v>
      </c>
      <c r="H5468" s="929">
        <v>8.3333333333333332E-3</v>
      </c>
      <c r="I5468" s="929">
        <v>0.35833333333333334</v>
      </c>
      <c r="J5468" s="923">
        <v>952.93667783220974</v>
      </c>
      <c r="K5468" s="922">
        <v>1</v>
      </c>
      <c r="L5468" s="923">
        <v>952.93667783220974</v>
      </c>
      <c r="M5468" s="923">
        <f t="shared" si="85"/>
        <v>148.50961212969503</v>
      </c>
    </row>
    <row r="5469" spans="2:13" ht="75">
      <c r="B5469" s="921" t="s">
        <v>987</v>
      </c>
      <c r="C5469" s="921" t="s">
        <v>985</v>
      </c>
      <c r="D5469" s="922" t="s">
        <v>986</v>
      </c>
      <c r="E5469" s="936">
        <v>1</v>
      </c>
      <c r="F5469" s="947">
        <v>43800</v>
      </c>
      <c r="G5469" s="923">
        <v>32672.114668532908</v>
      </c>
      <c r="H5469" s="929">
        <v>8.3333333333333332E-3</v>
      </c>
      <c r="I5469" s="929">
        <v>0.35833333333333334</v>
      </c>
      <c r="J5469" s="923">
        <v>20964.606912308616</v>
      </c>
      <c r="K5469" s="922">
        <v>1</v>
      </c>
      <c r="L5469" s="923">
        <v>20964.606912308616</v>
      </c>
      <c r="M5469" s="923">
        <f t="shared" si="85"/>
        <v>3267.2114668532909</v>
      </c>
    </row>
    <row r="5470" spans="2:13" ht="75">
      <c r="B5470" s="921" t="s">
        <v>987</v>
      </c>
      <c r="C5470" s="921" t="s">
        <v>985</v>
      </c>
      <c r="D5470" s="922" t="s">
        <v>986</v>
      </c>
      <c r="E5470" s="936">
        <v>1</v>
      </c>
      <c r="F5470" s="947">
        <v>43829</v>
      </c>
      <c r="G5470" s="923">
        <v>1485.0961212969503</v>
      </c>
      <c r="H5470" s="929">
        <v>8.3333333333333332E-3</v>
      </c>
      <c r="I5470" s="929">
        <v>0.35833333333333334</v>
      </c>
      <c r="J5470" s="923">
        <v>952.93667783220974</v>
      </c>
      <c r="K5470" s="922">
        <v>1</v>
      </c>
      <c r="L5470" s="923">
        <v>952.93667783220974</v>
      </c>
      <c r="M5470" s="923">
        <f t="shared" si="85"/>
        <v>148.50961212969503</v>
      </c>
    </row>
    <row r="5471" spans="2:13" ht="75">
      <c r="B5471" s="921" t="s">
        <v>992</v>
      </c>
      <c r="C5471" s="921" t="s">
        <v>985</v>
      </c>
      <c r="D5471" s="922" t="s">
        <v>986</v>
      </c>
      <c r="E5471" s="936">
        <v>1</v>
      </c>
      <c r="F5471" s="947">
        <v>43829</v>
      </c>
      <c r="G5471" s="923">
        <v>2221.5984914920018</v>
      </c>
      <c r="H5471" s="929">
        <v>8.3333333333333332E-3</v>
      </c>
      <c r="I5471" s="929">
        <v>0.35833333333333334</v>
      </c>
      <c r="J5471" s="923">
        <v>1425.5256987073678</v>
      </c>
      <c r="K5471" s="922">
        <v>1</v>
      </c>
      <c r="L5471" s="923">
        <v>1425.5256987073678</v>
      </c>
      <c r="M5471" s="923">
        <f t="shared" si="85"/>
        <v>222.1598491492002</v>
      </c>
    </row>
    <row r="5472" spans="2:13" ht="75">
      <c r="B5472" s="921" t="s">
        <v>988</v>
      </c>
      <c r="C5472" s="921" t="s">
        <v>985</v>
      </c>
      <c r="D5472" s="922" t="s">
        <v>986</v>
      </c>
      <c r="E5472" s="936">
        <v>1</v>
      </c>
      <c r="F5472" s="947">
        <v>43829</v>
      </c>
      <c r="G5472" s="923">
        <v>3998.2438215834732</v>
      </c>
      <c r="H5472" s="929">
        <v>8.3333333333333332E-3</v>
      </c>
      <c r="I5472" s="929">
        <v>0.35833333333333334</v>
      </c>
      <c r="J5472" s="923">
        <v>2565.5397855160618</v>
      </c>
      <c r="K5472" s="922">
        <v>1</v>
      </c>
      <c r="L5472" s="923">
        <v>2565.5397855160618</v>
      </c>
      <c r="M5472" s="923">
        <f t="shared" si="85"/>
        <v>399.82438215834736</v>
      </c>
    </row>
    <row r="5473" spans="2:13" ht="75">
      <c r="B5473" s="921" t="s">
        <v>988</v>
      </c>
      <c r="C5473" s="921" t="s">
        <v>985</v>
      </c>
      <c r="D5473" s="922" t="s">
        <v>986</v>
      </c>
      <c r="E5473" s="936">
        <v>1</v>
      </c>
      <c r="F5473" s="947">
        <v>45078</v>
      </c>
      <c r="G5473" s="923">
        <v>399.82438215834736</v>
      </c>
      <c r="H5473" s="929">
        <v>8.3333333333333332E-3</v>
      </c>
      <c r="I5473" s="929">
        <v>8.3333333333333332E-3</v>
      </c>
      <c r="J5473" s="923">
        <v>396.49251230702782</v>
      </c>
      <c r="K5473" s="922">
        <v>1</v>
      </c>
      <c r="L5473" s="923">
        <v>396.49251230702782</v>
      </c>
      <c r="M5473" s="923">
        <f t="shared" si="85"/>
        <v>39.98243821583474</v>
      </c>
    </row>
    <row r="5474" spans="2:13" ht="75">
      <c r="B5474" s="921" t="s">
        <v>988</v>
      </c>
      <c r="C5474" s="921" t="s">
        <v>985</v>
      </c>
      <c r="D5474" s="922" t="s">
        <v>986</v>
      </c>
      <c r="E5474" s="936">
        <v>1</v>
      </c>
      <c r="F5474" s="947">
        <v>44562</v>
      </c>
      <c r="G5474" s="923">
        <v>319.85950572667787</v>
      </c>
      <c r="H5474" s="929">
        <v>8.3333333333333332E-3</v>
      </c>
      <c r="I5474" s="929">
        <v>0.15</v>
      </c>
      <c r="J5474" s="923">
        <v>271.8805798676762</v>
      </c>
      <c r="K5474" s="922">
        <v>1</v>
      </c>
      <c r="L5474" s="923">
        <v>271.8805798676762</v>
      </c>
      <c r="M5474" s="923">
        <f t="shared" si="85"/>
        <v>31.98595057266779</v>
      </c>
    </row>
    <row r="5475" spans="2:13" ht="75">
      <c r="B5475" s="921" t="s">
        <v>988</v>
      </c>
      <c r="C5475" s="921" t="s">
        <v>985</v>
      </c>
      <c r="D5475" s="922" t="s">
        <v>986</v>
      </c>
      <c r="E5475" s="936">
        <v>1</v>
      </c>
      <c r="F5475" s="947">
        <v>44562</v>
      </c>
      <c r="G5475" s="923">
        <v>159.92975286333893</v>
      </c>
      <c r="H5475" s="929">
        <v>8.3333333333333332E-3</v>
      </c>
      <c r="I5475" s="929">
        <v>0.15</v>
      </c>
      <c r="J5475" s="923">
        <v>135.9402899338381</v>
      </c>
      <c r="K5475" s="922">
        <v>1</v>
      </c>
      <c r="L5475" s="923">
        <v>135.9402899338381</v>
      </c>
      <c r="M5475" s="923">
        <f t="shared" si="85"/>
        <v>15.992975286333895</v>
      </c>
    </row>
    <row r="5476" spans="2:13" ht="75">
      <c r="B5476" s="921" t="s">
        <v>988</v>
      </c>
      <c r="C5476" s="921" t="s">
        <v>985</v>
      </c>
      <c r="D5476" s="922" t="s">
        <v>986</v>
      </c>
      <c r="E5476" s="936">
        <v>1</v>
      </c>
      <c r="F5476" s="947">
        <v>44196</v>
      </c>
      <c r="G5476" s="923">
        <v>879.61364074836411</v>
      </c>
      <c r="H5476" s="929">
        <v>8.3333333333333332E-3</v>
      </c>
      <c r="I5476" s="929">
        <v>0.25</v>
      </c>
      <c r="J5476" s="923">
        <v>659.71023056127308</v>
      </c>
      <c r="K5476" s="922">
        <v>1</v>
      </c>
      <c r="L5476" s="923">
        <v>659.71023056127308</v>
      </c>
      <c r="M5476" s="923">
        <f t="shared" si="85"/>
        <v>87.961364074836411</v>
      </c>
    </row>
    <row r="5477" spans="2:13" ht="75">
      <c r="B5477" s="921" t="s">
        <v>988</v>
      </c>
      <c r="C5477" s="921" t="s">
        <v>985</v>
      </c>
      <c r="D5477" s="922" t="s">
        <v>986</v>
      </c>
      <c r="E5477" s="936">
        <v>1</v>
      </c>
      <c r="F5477" s="947">
        <v>44196</v>
      </c>
      <c r="G5477" s="923">
        <v>79.964876431669467</v>
      </c>
      <c r="H5477" s="929">
        <v>8.3333333333333332E-3</v>
      </c>
      <c r="I5477" s="929">
        <v>0.25</v>
      </c>
      <c r="J5477" s="923">
        <v>59.9736573237521</v>
      </c>
      <c r="K5477" s="922">
        <v>1</v>
      </c>
      <c r="L5477" s="923">
        <v>59.9736573237521</v>
      </c>
      <c r="M5477" s="923">
        <f t="shared" si="85"/>
        <v>7.9964876431669474</v>
      </c>
    </row>
    <row r="5478" spans="2:13" ht="75">
      <c r="B5478" s="921" t="s">
        <v>988</v>
      </c>
      <c r="C5478" s="921" t="s">
        <v>985</v>
      </c>
      <c r="D5478" s="922" t="s">
        <v>986</v>
      </c>
      <c r="E5478" s="936">
        <v>1</v>
      </c>
      <c r="F5478" s="947">
        <v>43984</v>
      </c>
      <c r="G5478" s="923">
        <v>239.8946292950084</v>
      </c>
      <c r="H5478" s="929">
        <v>8.3333333333333332E-3</v>
      </c>
      <c r="I5478" s="929">
        <v>0.30833333333333335</v>
      </c>
      <c r="J5478" s="923">
        <v>165.92711859571415</v>
      </c>
      <c r="K5478" s="922">
        <v>1</v>
      </c>
      <c r="L5478" s="923">
        <v>165.92711859571415</v>
      </c>
      <c r="M5478" s="923">
        <f t="shared" si="85"/>
        <v>23.989462929500842</v>
      </c>
    </row>
    <row r="5479" spans="2:13" ht="75">
      <c r="B5479" s="921" t="s">
        <v>988</v>
      </c>
      <c r="C5479" s="921" t="s">
        <v>985</v>
      </c>
      <c r="D5479" s="922" t="s">
        <v>986</v>
      </c>
      <c r="E5479" s="936">
        <v>1</v>
      </c>
      <c r="F5479" s="947">
        <v>43984</v>
      </c>
      <c r="G5479" s="923">
        <v>1039.5433936117031</v>
      </c>
      <c r="H5479" s="929">
        <v>8.3333333333333332E-3</v>
      </c>
      <c r="I5479" s="929">
        <v>0.30833333333333335</v>
      </c>
      <c r="J5479" s="923">
        <v>719.01751391476137</v>
      </c>
      <c r="K5479" s="922">
        <v>1</v>
      </c>
      <c r="L5479" s="923">
        <v>719.01751391476137</v>
      </c>
      <c r="M5479" s="923">
        <f t="shared" si="85"/>
        <v>103.95433936117031</v>
      </c>
    </row>
    <row r="5480" spans="2:13" ht="75">
      <c r="B5480" s="921" t="s">
        <v>988</v>
      </c>
      <c r="C5480" s="921" t="s">
        <v>985</v>
      </c>
      <c r="D5480" s="922" t="s">
        <v>986</v>
      </c>
      <c r="E5480" s="936">
        <v>1</v>
      </c>
      <c r="F5480" s="947">
        <v>43984</v>
      </c>
      <c r="G5480" s="923">
        <v>79.964876431669467</v>
      </c>
      <c r="H5480" s="929">
        <v>8.3333333333333332E-3</v>
      </c>
      <c r="I5480" s="929">
        <v>0.30833333333333335</v>
      </c>
      <c r="J5480" s="923">
        <v>55.309039531904716</v>
      </c>
      <c r="K5480" s="922">
        <v>1</v>
      </c>
      <c r="L5480" s="923">
        <v>55.309039531904716</v>
      </c>
      <c r="M5480" s="923">
        <f t="shared" si="85"/>
        <v>7.9964876431669474</v>
      </c>
    </row>
    <row r="5481" spans="2:13" ht="75">
      <c r="B5481" s="921" t="s">
        <v>988</v>
      </c>
      <c r="C5481" s="921" t="s">
        <v>985</v>
      </c>
      <c r="D5481" s="922" t="s">
        <v>986</v>
      </c>
      <c r="E5481" s="936">
        <v>1</v>
      </c>
      <c r="F5481" s="947">
        <v>43984</v>
      </c>
      <c r="G5481" s="923">
        <v>79.964876431669467</v>
      </c>
      <c r="H5481" s="929">
        <v>8.3333333333333332E-3</v>
      </c>
      <c r="I5481" s="929">
        <v>0.30833333333333335</v>
      </c>
      <c r="J5481" s="923">
        <v>55.309039531904716</v>
      </c>
      <c r="K5481" s="922">
        <v>1</v>
      </c>
      <c r="L5481" s="923">
        <v>55.309039531904716</v>
      </c>
      <c r="M5481" s="923">
        <f t="shared" si="85"/>
        <v>7.9964876431669474</v>
      </c>
    </row>
    <row r="5482" spans="2:13" ht="75">
      <c r="B5482" s="921" t="s">
        <v>988</v>
      </c>
      <c r="C5482" s="921" t="s">
        <v>985</v>
      </c>
      <c r="D5482" s="922" t="s">
        <v>986</v>
      </c>
      <c r="E5482" s="936">
        <v>1</v>
      </c>
      <c r="F5482" s="947">
        <v>43984</v>
      </c>
      <c r="G5482" s="923">
        <v>159.92975286333893</v>
      </c>
      <c r="H5482" s="929">
        <v>8.3333333333333332E-3</v>
      </c>
      <c r="I5482" s="929">
        <v>0.30833333333333335</v>
      </c>
      <c r="J5482" s="923">
        <v>110.61807906380943</v>
      </c>
      <c r="K5482" s="922">
        <v>1</v>
      </c>
      <c r="L5482" s="923">
        <v>110.61807906380943</v>
      </c>
      <c r="M5482" s="923">
        <f t="shared" si="85"/>
        <v>15.992975286333895</v>
      </c>
    </row>
    <row r="5483" spans="2:13" ht="75">
      <c r="B5483" s="921" t="s">
        <v>988</v>
      </c>
      <c r="C5483" s="921" t="s">
        <v>985</v>
      </c>
      <c r="D5483" s="922" t="s">
        <v>986</v>
      </c>
      <c r="E5483" s="936">
        <v>1</v>
      </c>
      <c r="F5483" s="947">
        <v>43984</v>
      </c>
      <c r="G5483" s="923">
        <v>79.964876431669467</v>
      </c>
      <c r="H5483" s="929">
        <v>8.3333333333333332E-3</v>
      </c>
      <c r="I5483" s="929">
        <v>0.30833333333333335</v>
      </c>
      <c r="J5483" s="923">
        <v>55.309039531904716</v>
      </c>
      <c r="K5483" s="922">
        <v>1</v>
      </c>
      <c r="L5483" s="923">
        <v>55.309039531904716</v>
      </c>
      <c r="M5483" s="923">
        <f t="shared" si="85"/>
        <v>7.9964876431669474</v>
      </c>
    </row>
    <row r="5484" spans="2:13" ht="75">
      <c r="B5484" s="921" t="s">
        <v>988</v>
      </c>
      <c r="C5484" s="921" t="s">
        <v>985</v>
      </c>
      <c r="D5484" s="922" t="s">
        <v>986</v>
      </c>
      <c r="E5484" s="936">
        <v>1</v>
      </c>
      <c r="F5484" s="947">
        <v>44866</v>
      </c>
      <c r="G5484" s="923">
        <v>479.7892585900168</v>
      </c>
      <c r="H5484" s="929">
        <v>8.3333333333333332E-3</v>
      </c>
      <c r="I5484" s="929">
        <v>6.6666666666666666E-2</v>
      </c>
      <c r="J5484" s="923">
        <v>447.80330801734902</v>
      </c>
      <c r="K5484" s="922">
        <v>1</v>
      </c>
      <c r="L5484" s="923">
        <v>447.80330801734902</v>
      </c>
      <c r="M5484" s="923">
        <f t="shared" si="85"/>
        <v>47.978925859001684</v>
      </c>
    </row>
    <row r="5485" spans="2:13" ht="75">
      <c r="B5485" s="921" t="s">
        <v>988</v>
      </c>
      <c r="C5485" s="921" t="s">
        <v>985</v>
      </c>
      <c r="D5485" s="922" t="s">
        <v>986</v>
      </c>
      <c r="E5485" s="936">
        <v>1</v>
      </c>
      <c r="F5485" s="947">
        <v>44866</v>
      </c>
      <c r="G5485" s="923">
        <v>79.964876431669467</v>
      </c>
      <c r="H5485" s="929">
        <v>8.3333333333333332E-3</v>
      </c>
      <c r="I5485" s="929">
        <v>6.6666666666666666E-2</v>
      </c>
      <c r="J5485" s="923">
        <v>74.633884669558171</v>
      </c>
      <c r="K5485" s="922">
        <v>1</v>
      </c>
      <c r="L5485" s="923">
        <v>74.633884669558171</v>
      </c>
      <c r="M5485" s="923">
        <f t="shared" si="85"/>
        <v>7.9964876431669474</v>
      </c>
    </row>
    <row r="5486" spans="2:13" ht="75">
      <c r="B5486" s="921" t="s">
        <v>988</v>
      </c>
      <c r="C5486" s="921" t="s">
        <v>985</v>
      </c>
      <c r="D5486" s="922" t="s">
        <v>986</v>
      </c>
      <c r="E5486" s="936">
        <v>1</v>
      </c>
      <c r="F5486" s="947">
        <v>43984</v>
      </c>
      <c r="G5486" s="923">
        <v>2558.8760458134229</v>
      </c>
      <c r="H5486" s="929">
        <v>8.3333333333333332E-3</v>
      </c>
      <c r="I5486" s="929">
        <v>0.30833333333333335</v>
      </c>
      <c r="J5486" s="923">
        <v>1769.8892650209509</v>
      </c>
      <c r="K5486" s="922">
        <v>1</v>
      </c>
      <c r="L5486" s="923">
        <v>1769.8892650209509</v>
      </c>
      <c r="M5486" s="923">
        <f t="shared" si="85"/>
        <v>255.88760458134232</v>
      </c>
    </row>
    <row r="5487" spans="2:13" ht="75">
      <c r="B5487" s="921" t="s">
        <v>988</v>
      </c>
      <c r="C5487" s="921" t="s">
        <v>985</v>
      </c>
      <c r="D5487" s="922" t="s">
        <v>986</v>
      </c>
      <c r="E5487" s="936">
        <v>1</v>
      </c>
      <c r="F5487" s="947">
        <v>43984</v>
      </c>
      <c r="G5487" s="923">
        <v>3358.5248101301177</v>
      </c>
      <c r="H5487" s="929">
        <v>8.3333333333333332E-3</v>
      </c>
      <c r="I5487" s="929">
        <v>0.30833333333333335</v>
      </c>
      <c r="J5487" s="923">
        <v>2322.9796603399982</v>
      </c>
      <c r="K5487" s="922">
        <v>1</v>
      </c>
      <c r="L5487" s="923">
        <v>2322.9796603399982</v>
      </c>
      <c r="M5487" s="923">
        <f t="shared" si="85"/>
        <v>335.85248101301181</v>
      </c>
    </row>
    <row r="5488" spans="2:13" ht="75">
      <c r="B5488" s="921" t="s">
        <v>988</v>
      </c>
      <c r="C5488" s="921" t="s">
        <v>985</v>
      </c>
      <c r="D5488" s="922" t="s">
        <v>986</v>
      </c>
      <c r="E5488" s="936">
        <v>1</v>
      </c>
      <c r="F5488" s="947">
        <v>43984</v>
      </c>
      <c r="G5488" s="923">
        <v>2159.0516636550756</v>
      </c>
      <c r="H5488" s="929">
        <v>8.3333333333333332E-3</v>
      </c>
      <c r="I5488" s="929">
        <v>0.30833333333333335</v>
      </c>
      <c r="J5488" s="923">
        <v>1493.3440673614273</v>
      </c>
      <c r="K5488" s="922">
        <v>1</v>
      </c>
      <c r="L5488" s="923">
        <v>1493.3440673614273</v>
      </c>
      <c r="M5488" s="923">
        <f t="shared" si="85"/>
        <v>215.90516636550757</v>
      </c>
    </row>
    <row r="5489" spans="2:13" ht="75">
      <c r="B5489" s="921" t="s">
        <v>988</v>
      </c>
      <c r="C5489" s="921" t="s">
        <v>985</v>
      </c>
      <c r="D5489" s="922" t="s">
        <v>986</v>
      </c>
      <c r="E5489" s="936">
        <v>1</v>
      </c>
      <c r="F5489" s="947">
        <v>43984</v>
      </c>
      <c r="G5489" s="923">
        <v>79.964876431669467</v>
      </c>
      <c r="H5489" s="929">
        <v>8.3333333333333332E-3</v>
      </c>
      <c r="I5489" s="929">
        <v>0.30833333333333335</v>
      </c>
      <c r="J5489" s="923">
        <v>55.309039531904716</v>
      </c>
      <c r="K5489" s="922">
        <v>1</v>
      </c>
      <c r="L5489" s="923">
        <v>55.309039531904716</v>
      </c>
      <c r="M5489" s="923">
        <f t="shared" si="85"/>
        <v>7.9964876431669474</v>
      </c>
    </row>
    <row r="5490" spans="2:13" ht="75">
      <c r="B5490" s="921" t="s">
        <v>988</v>
      </c>
      <c r="C5490" s="921" t="s">
        <v>985</v>
      </c>
      <c r="D5490" s="922" t="s">
        <v>986</v>
      </c>
      <c r="E5490" s="936">
        <v>1</v>
      </c>
      <c r="F5490" s="947">
        <v>43984</v>
      </c>
      <c r="G5490" s="923">
        <v>17912.13232069396</v>
      </c>
      <c r="H5490" s="929">
        <v>8.3333333333333332E-3</v>
      </c>
      <c r="I5490" s="929">
        <v>0.30833333333333335</v>
      </c>
      <c r="J5490" s="923">
        <v>12389.224855146655</v>
      </c>
      <c r="K5490" s="922">
        <v>1</v>
      </c>
      <c r="L5490" s="923">
        <v>12389.224855146655</v>
      </c>
      <c r="M5490" s="923">
        <f t="shared" si="85"/>
        <v>1791.2132320693961</v>
      </c>
    </row>
    <row r="5491" spans="2:13" ht="75">
      <c r="B5491" s="921" t="s">
        <v>988</v>
      </c>
      <c r="C5491" s="921" t="s">
        <v>985</v>
      </c>
      <c r="D5491" s="922" t="s">
        <v>986</v>
      </c>
      <c r="E5491" s="936">
        <v>1</v>
      </c>
      <c r="F5491" s="947">
        <v>43984</v>
      </c>
      <c r="G5491" s="923">
        <v>3758.349192288465</v>
      </c>
      <c r="H5491" s="929">
        <v>8.3333333333333332E-3</v>
      </c>
      <c r="I5491" s="929">
        <v>0.30833333333333335</v>
      </c>
      <c r="J5491" s="923">
        <v>2599.5248579995214</v>
      </c>
      <c r="K5491" s="922">
        <v>1</v>
      </c>
      <c r="L5491" s="923">
        <v>2599.5248579995214</v>
      </c>
      <c r="M5491" s="923">
        <f t="shared" si="85"/>
        <v>375.8349192288465</v>
      </c>
    </row>
    <row r="5492" spans="2:13" ht="75">
      <c r="B5492" s="921" t="s">
        <v>988</v>
      </c>
      <c r="C5492" s="921" t="s">
        <v>985</v>
      </c>
      <c r="D5492" s="922" t="s">
        <v>986</v>
      </c>
      <c r="E5492" s="936">
        <v>1</v>
      </c>
      <c r="F5492" s="947">
        <v>43984</v>
      </c>
      <c r="G5492" s="923">
        <v>159.92975286333893</v>
      </c>
      <c r="H5492" s="929">
        <v>8.3333333333333332E-3</v>
      </c>
      <c r="I5492" s="929">
        <v>0.30833333333333335</v>
      </c>
      <c r="J5492" s="923">
        <v>110.61807906380943</v>
      </c>
      <c r="K5492" s="922">
        <v>1</v>
      </c>
      <c r="L5492" s="923">
        <v>110.61807906380943</v>
      </c>
      <c r="M5492" s="923">
        <f t="shared" si="85"/>
        <v>15.992975286333895</v>
      </c>
    </row>
    <row r="5493" spans="2:13" ht="75">
      <c r="B5493" s="921" t="s">
        <v>988</v>
      </c>
      <c r="C5493" s="921" t="s">
        <v>985</v>
      </c>
      <c r="D5493" s="922" t="s">
        <v>986</v>
      </c>
      <c r="E5493" s="936">
        <v>1</v>
      </c>
      <c r="F5493" s="947">
        <v>43984</v>
      </c>
      <c r="G5493" s="923">
        <v>239.8946292950084</v>
      </c>
      <c r="H5493" s="929">
        <v>8.3333333333333332E-3</v>
      </c>
      <c r="I5493" s="929">
        <v>0.30833333333333335</v>
      </c>
      <c r="J5493" s="923">
        <v>165.92711859571415</v>
      </c>
      <c r="K5493" s="922">
        <v>1</v>
      </c>
      <c r="L5493" s="923">
        <v>165.92711859571415</v>
      </c>
      <c r="M5493" s="923">
        <f t="shared" si="85"/>
        <v>23.989462929500842</v>
      </c>
    </row>
    <row r="5494" spans="2:13" ht="75">
      <c r="B5494" s="921" t="s">
        <v>988</v>
      </c>
      <c r="C5494" s="921" t="s">
        <v>985</v>
      </c>
      <c r="D5494" s="922" t="s">
        <v>986</v>
      </c>
      <c r="E5494" s="936">
        <v>1</v>
      </c>
      <c r="F5494" s="947">
        <v>43984</v>
      </c>
      <c r="G5494" s="923">
        <v>3278.5599336984483</v>
      </c>
      <c r="H5494" s="929">
        <v>8.3333333333333332E-3</v>
      </c>
      <c r="I5494" s="929">
        <v>0.30833333333333335</v>
      </c>
      <c r="J5494" s="923">
        <v>2267.6706208080932</v>
      </c>
      <c r="K5494" s="922">
        <v>1</v>
      </c>
      <c r="L5494" s="923">
        <v>2267.6706208080932</v>
      </c>
      <c r="M5494" s="923">
        <f t="shared" si="85"/>
        <v>327.85599336984484</v>
      </c>
    </row>
    <row r="5495" spans="2:13" ht="75">
      <c r="B5495" s="921" t="s">
        <v>988</v>
      </c>
      <c r="C5495" s="921" t="s">
        <v>985</v>
      </c>
      <c r="D5495" s="922" t="s">
        <v>986</v>
      </c>
      <c r="E5495" s="936">
        <v>1</v>
      </c>
      <c r="F5495" s="947">
        <v>43800</v>
      </c>
      <c r="G5495" s="923">
        <v>3438.489686561787</v>
      </c>
      <c r="H5495" s="929">
        <v>8.3333333333333332E-3</v>
      </c>
      <c r="I5495" s="929">
        <v>0.35833333333333334</v>
      </c>
      <c r="J5495" s="923">
        <v>2206.3642155438133</v>
      </c>
      <c r="K5495" s="922">
        <v>1</v>
      </c>
      <c r="L5495" s="923">
        <v>2206.3642155438133</v>
      </c>
      <c r="M5495" s="923">
        <f t="shared" si="85"/>
        <v>343.84896865617873</v>
      </c>
    </row>
    <row r="5496" spans="2:13" ht="75">
      <c r="B5496" s="921" t="s">
        <v>988</v>
      </c>
      <c r="C5496" s="921" t="s">
        <v>985</v>
      </c>
      <c r="D5496" s="922" t="s">
        <v>986</v>
      </c>
      <c r="E5496" s="936">
        <v>1</v>
      </c>
      <c r="F5496" s="947">
        <v>43800</v>
      </c>
      <c r="G5496" s="923">
        <v>2398.9462929500842</v>
      </c>
      <c r="H5496" s="929">
        <v>8.3333333333333332E-3</v>
      </c>
      <c r="I5496" s="929">
        <v>0.35833333333333334</v>
      </c>
      <c r="J5496" s="923">
        <v>1539.3238713096373</v>
      </c>
      <c r="K5496" s="922">
        <v>1</v>
      </c>
      <c r="L5496" s="923">
        <v>1539.3238713096373</v>
      </c>
      <c r="M5496" s="923">
        <f t="shared" si="85"/>
        <v>239.89462929500843</v>
      </c>
    </row>
    <row r="5497" spans="2:13" ht="75">
      <c r="B5497" s="921" t="s">
        <v>988</v>
      </c>
      <c r="C5497" s="921" t="s">
        <v>985</v>
      </c>
      <c r="D5497" s="922" t="s">
        <v>986</v>
      </c>
      <c r="E5497" s="936">
        <v>1</v>
      </c>
      <c r="F5497" s="947">
        <v>43800</v>
      </c>
      <c r="G5497" s="923">
        <v>3918.2789451518038</v>
      </c>
      <c r="H5497" s="929">
        <v>8.3333333333333332E-3</v>
      </c>
      <c r="I5497" s="929">
        <v>0.35833333333333334</v>
      </c>
      <c r="J5497" s="923">
        <v>2514.2289898057406</v>
      </c>
      <c r="K5497" s="922">
        <v>1</v>
      </c>
      <c r="L5497" s="923">
        <v>2514.2289898057406</v>
      </c>
      <c r="M5497" s="923">
        <f t="shared" si="85"/>
        <v>391.82789451518039</v>
      </c>
    </row>
    <row r="5498" spans="2:13" ht="75">
      <c r="B5498" s="921" t="s">
        <v>988</v>
      </c>
      <c r="C5498" s="921" t="s">
        <v>985</v>
      </c>
      <c r="D5498" s="922" t="s">
        <v>986</v>
      </c>
      <c r="E5498" s="936">
        <v>1</v>
      </c>
      <c r="F5498" s="947">
        <v>43800</v>
      </c>
      <c r="G5498" s="923">
        <v>1519.3326522017198</v>
      </c>
      <c r="H5498" s="929">
        <v>8.3333333333333332E-3</v>
      </c>
      <c r="I5498" s="929">
        <v>0.35833333333333334</v>
      </c>
      <c r="J5498" s="923">
        <v>974.90511849610357</v>
      </c>
      <c r="K5498" s="922">
        <v>1</v>
      </c>
      <c r="L5498" s="923">
        <v>974.90511849610357</v>
      </c>
      <c r="M5498" s="923">
        <f t="shared" si="85"/>
        <v>151.93326522017199</v>
      </c>
    </row>
    <row r="5499" spans="2:13" ht="75">
      <c r="B5499" s="921" t="s">
        <v>988</v>
      </c>
      <c r="C5499" s="921" t="s">
        <v>985</v>
      </c>
      <c r="D5499" s="922" t="s">
        <v>986</v>
      </c>
      <c r="E5499" s="936">
        <v>1</v>
      </c>
      <c r="F5499" s="947">
        <v>43800</v>
      </c>
      <c r="G5499" s="923">
        <v>479.7892585900168</v>
      </c>
      <c r="H5499" s="929">
        <v>8.3333333333333332E-3</v>
      </c>
      <c r="I5499" s="929">
        <v>0.35833333333333334</v>
      </c>
      <c r="J5499" s="923">
        <v>307.86477426192744</v>
      </c>
      <c r="K5499" s="922">
        <v>1</v>
      </c>
      <c r="L5499" s="923">
        <v>307.86477426192744</v>
      </c>
      <c r="M5499" s="923">
        <f t="shared" si="85"/>
        <v>47.978925859001684</v>
      </c>
    </row>
    <row r="5500" spans="2:13" ht="75">
      <c r="B5500" s="921" t="s">
        <v>988</v>
      </c>
      <c r="C5500" s="921" t="s">
        <v>985</v>
      </c>
      <c r="D5500" s="922" t="s">
        <v>986</v>
      </c>
      <c r="E5500" s="936">
        <v>1</v>
      </c>
      <c r="F5500" s="947">
        <v>43984</v>
      </c>
      <c r="G5500" s="923">
        <v>7356.7686317135913</v>
      </c>
      <c r="H5500" s="929">
        <v>8.3333333333333332E-3</v>
      </c>
      <c r="I5500" s="929">
        <v>0.30833333333333335</v>
      </c>
      <c r="J5500" s="923">
        <v>5088.4316369352337</v>
      </c>
      <c r="K5500" s="922">
        <v>1</v>
      </c>
      <c r="L5500" s="923">
        <v>5088.4316369352337</v>
      </c>
      <c r="M5500" s="923">
        <f t="shared" si="85"/>
        <v>735.67686317135917</v>
      </c>
    </row>
    <row r="5501" spans="2:13" ht="75">
      <c r="B5501" s="921" t="s">
        <v>988</v>
      </c>
      <c r="C5501" s="921" t="s">
        <v>985</v>
      </c>
      <c r="D5501" s="922" t="s">
        <v>986</v>
      </c>
      <c r="E5501" s="936">
        <v>1</v>
      </c>
      <c r="F5501" s="947">
        <v>43984</v>
      </c>
      <c r="G5501" s="923">
        <v>2638.8409222450923</v>
      </c>
      <c r="H5501" s="929">
        <v>8.3333333333333332E-3</v>
      </c>
      <c r="I5501" s="929">
        <v>0.30833333333333335</v>
      </c>
      <c r="J5501" s="923">
        <v>1825.1983045528555</v>
      </c>
      <c r="K5501" s="922">
        <v>1</v>
      </c>
      <c r="L5501" s="923">
        <v>1825.1983045528555</v>
      </c>
      <c r="M5501" s="923">
        <f t="shared" si="85"/>
        <v>263.88409222450923</v>
      </c>
    </row>
    <row r="5502" spans="2:13" ht="75">
      <c r="B5502" s="921" t="s">
        <v>988</v>
      </c>
      <c r="C5502" s="921" t="s">
        <v>985</v>
      </c>
      <c r="D5502" s="922" t="s">
        <v>986</v>
      </c>
      <c r="E5502" s="936">
        <v>1</v>
      </c>
      <c r="F5502" s="947">
        <v>43984</v>
      </c>
      <c r="G5502" s="923">
        <v>7596.663261008599</v>
      </c>
      <c r="H5502" s="929">
        <v>8.3333333333333332E-3</v>
      </c>
      <c r="I5502" s="929">
        <v>0.30833333333333335</v>
      </c>
      <c r="J5502" s="923">
        <v>5254.3587555309477</v>
      </c>
      <c r="K5502" s="922">
        <v>1</v>
      </c>
      <c r="L5502" s="923">
        <v>5254.3587555309477</v>
      </c>
      <c r="M5502" s="923">
        <f t="shared" si="85"/>
        <v>759.66632610085992</v>
      </c>
    </row>
    <row r="5503" spans="2:13" ht="75">
      <c r="B5503" s="921" t="s">
        <v>988</v>
      </c>
      <c r="C5503" s="921" t="s">
        <v>985</v>
      </c>
      <c r="D5503" s="922" t="s">
        <v>986</v>
      </c>
      <c r="E5503" s="936">
        <v>1</v>
      </c>
      <c r="F5503" s="947">
        <v>43984</v>
      </c>
      <c r="G5503" s="923">
        <v>11275.047576865394</v>
      </c>
      <c r="H5503" s="929">
        <v>8.3333333333333332E-3</v>
      </c>
      <c r="I5503" s="929">
        <v>0.30833333333333335</v>
      </c>
      <c r="J5503" s="923">
        <v>7798.5745739985641</v>
      </c>
      <c r="K5503" s="922">
        <v>1</v>
      </c>
      <c r="L5503" s="923">
        <v>7798.5745739985641</v>
      </c>
      <c r="M5503" s="923">
        <f t="shared" si="85"/>
        <v>1127.5047576865395</v>
      </c>
    </row>
    <row r="5504" spans="2:13" ht="75">
      <c r="B5504" s="921" t="s">
        <v>988</v>
      </c>
      <c r="C5504" s="921" t="s">
        <v>985</v>
      </c>
      <c r="D5504" s="922" t="s">
        <v>986</v>
      </c>
      <c r="E5504" s="936">
        <v>1</v>
      </c>
      <c r="F5504" s="947">
        <v>43984</v>
      </c>
      <c r="G5504" s="923">
        <v>79.964876431669467</v>
      </c>
      <c r="H5504" s="929">
        <v>8.3333333333333332E-3</v>
      </c>
      <c r="I5504" s="929">
        <v>0.30833333333333335</v>
      </c>
      <c r="J5504" s="923">
        <v>55.309039531904716</v>
      </c>
      <c r="K5504" s="922">
        <v>1</v>
      </c>
      <c r="L5504" s="923">
        <v>55.309039531904716</v>
      </c>
      <c r="M5504" s="923">
        <f t="shared" si="85"/>
        <v>7.9964876431669474</v>
      </c>
    </row>
    <row r="5505" spans="2:13" ht="75">
      <c r="B5505" s="921" t="s">
        <v>988</v>
      </c>
      <c r="C5505" s="921" t="s">
        <v>985</v>
      </c>
      <c r="D5505" s="922" t="s">
        <v>986</v>
      </c>
      <c r="E5505" s="936">
        <v>1</v>
      </c>
      <c r="F5505" s="947">
        <v>43984</v>
      </c>
      <c r="G5505" s="923">
        <v>159.92975286333893</v>
      </c>
      <c r="H5505" s="929">
        <v>8.3333333333333332E-3</v>
      </c>
      <c r="I5505" s="929">
        <v>0.30833333333333335</v>
      </c>
      <c r="J5505" s="923">
        <v>110.61807906380943</v>
      </c>
      <c r="K5505" s="922">
        <v>1</v>
      </c>
      <c r="L5505" s="923">
        <v>110.61807906380943</v>
      </c>
      <c r="M5505" s="923">
        <f t="shared" si="85"/>
        <v>15.992975286333895</v>
      </c>
    </row>
    <row r="5506" spans="2:13" ht="75">
      <c r="B5506" s="921" t="s">
        <v>988</v>
      </c>
      <c r="C5506" s="921" t="s">
        <v>985</v>
      </c>
      <c r="D5506" s="922" t="s">
        <v>986</v>
      </c>
      <c r="E5506" s="936">
        <v>1</v>
      </c>
      <c r="F5506" s="947">
        <v>43984</v>
      </c>
      <c r="G5506" s="923">
        <v>9435.855418936997</v>
      </c>
      <c r="H5506" s="929">
        <v>8.3333333333333332E-3</v>
      </c>
      <c r="I5506" s="929">
        <v>0.30833333333333335</v>
      </c>
      <c r="J5506" s="923">
        <v>6526.4666647647555</v>
      </c>
      <c r="K5506" s="922">
        <v>1</v>
      </c>
      <c r="L5506" s="923">
        <v>6526.4666647647555</v>
      </c>
      <c r="M5506" s="923">
        <f t="shared" si="85"/>
        <v>943.58554189369977</v>
      </c>
    </row>
    <row r="5507" spans="2:13" ht="75">
      <c r="B5507" s="921" t="s">
        <v>984</v>
      </c>
      <c r="C5507" s="921" t="s">
        <v>985</v>
      </c>
      <c r="D5507" s="922" t="s">
        <v>986</v>
      </c>
      <c r="E5507" s="936">
        <v>1</v>
      </c>
      <c r="F5507" s="947">
        <v>43984</v>
      </c>
      <c r="G5507" s="923">
        <v>913.20698610554393</v>
      </c>
      <c r="H5507" s="929">
        <v>8.3333333333333332E-3</v>
      </c>
      <c r="I5507" s="929">
        <v>0.30833333333333335</v>
      </c>
      <c r="J5507" s="923">
        <v>631.63483205633452</v>
      </c>
      <c r="K5507" s="922">
        <v>1</v>
      </c>
      <c r="L5507" s="923">
        <v>631.63483205633452</v>
      </c>
      <c r="M5507" s="923">
        <f t="shared" si="85"/>
        <v>91.320698610554402</v>
      </c>
    </row>
    <row r="5508" spans="2:13" ht="75">
      <c r="B5508" s="921" t="s">
        <v>984</v>
      </c>
      <c r="C5508" s="921" t="s">
        <v>985</v>
      </c>
      <c r="D5508" s="922" t="s">
        <v>986</v>
      </c>
      <c r="E5508" s="936">
        <v>1</v>
      </c>
      <c r="F5508" s="947">
        <v>43984</v>
      </c>
      <c r="G5508" s="923">
        <v>456.60349305277197</v>
      </c>
      <c r="H5508" s="929">
        <v>8.3333333333333332E-3</v>
      </c>
      <c r="I5508" s="929">
        <v>0.30833333333333335</v>
      </c>
      <c r="J5508" s="923">
        <v>315.81741602816726</v>
      </c>
      <c r="K5508" s="922">
        <v>1</v>
      </c>
      <c r="L5508" s="923">
        <v>315.81741602816726</v>
      </c>
      <c r="M5508" s="923">
        <f t="shared" si="85"/>
        <v>45.660349305277201</v>
      </c>
    </row>
    <row r="5509" spans="2:13" ht="75">
      <c r="B5509" s="921" t="s">
        <v>988</v>
      </c>
      <c r="C5509" s="921" t="s">
        <v>985</v>
      </c>
      <c r="D5509" s="922" t="s">
        <v>986</v>
      </c>
      <c r="E5509" s="936">
        <v>1</v>
      </c>
      <c r="F5509" s="947">
        <v>43984</v>
      </c>
      <c r="G5509" s="923">
        <v>3998.2438215834732</v>
      </c>
      <c r="H5509" s="929">
        <v>8.3333333333333332E-3</v>
      </c>
      <c r="I5509" s="929">
        <v>0.30833333333333335</v>
      </c>
      <c r="J5509" s="923">
        <v>2765.4519765952355</v>
      </c>
      <c r="K5509" s="922">
        <v>1</v>
      </c>
      <c r="L5509" s="923">
        <v>2765.4519765952355</v>
      </c>
      <c r="M5509" s="923">
        <f t="shared" si="85"/>
        <v>399.82438215834736</v>
      </c>
    </row>
    <row r="5510" spans="2:13" ht="75">
      <c r="B5510" s="921" t="s">
        <v>988</v>
      </c>
      <c r="C5510" s="921" t="s">
        <v>985</v>
      </c>
      <c r="D5510" s="922" t="s">
        <v>986</v>
      </c>
      <c r="E5510" s="936">
        <v>1</v>
      </c>
      <c r="F5510" s="947">
        <v>43984</v>
      </c>
      <c r="G5510" s="923">
        <v>15273.291398448868</v>
      </c>
      <c r="H5510" s="929">
        <v>8.3333333333333332E-3</v>
      </c>
      <c r="I5510" s="929">
        <v>0.30833333333333335</v>
      </c>
      <c r="J5510" s="923">
        <v>10564.0265505938</v>
      </c>
      <c r="K5510" s="922">
        <v>1</v>
      </c>
      <c r="L5510" s="923">
        <v>10564.0265505938</v>
      </c>
      <c r="M5510" s="923">
        <f t="shared" si="85"/>
        <v>1527.3291398448869</v>
      </c>
    </row>
    <row r="5511" spans="2:13" ht="75">
      <c r="B5511" s="921" t="s">
        <v>988</v>
      </c>
      <c r="C5511" s="921" t="s">
        <v>985</v>
      </c>
      <c r="D5511" s="922" t="s">
        <v>986</v>
      </c>
      <c r="E5511" s="936">
        <v>1</v>
      </c>
      <c r="F5511" s="947">
        <v>43984</v>
      </c>
      <c r="G5511" s="923">
        <v>879.61364074836411</v>
      </c>
      <c r="H5511" s="929">
        <v>8.3333333333333332E-3</v>
      </c>
      <c r="I5511" s="929">
        <v>0.30833333333333335</v>
      </c>
      <c r="J5511" s="923">
        <v>608.39943485095182</v>
      </c>
      <c r="K5511" s="922">
        <v>1</v>
      </c>
      <c r="L5511" s="923">
        <v>608.39943485095182</v>
      </c>
      <c r="M5511" s="923">
        <f t="shared" si="85"/>
        <v>87.961364074836411</v>
      </c>
    </row>
    <row r="5512" spans="2:13" ht="75">
      <c r="B5512" s="921" t="s">
        <v>988</v>
      </c>
      <c r="C5512" s="921" t="s">
        <v>985</v>
      </c>
      <c r="D5512" s="922" t="s">
        <v>986</v>
      </c>
      <c r="E5512" s="936">
        <v>1</v>
      </c>
      <c r="F5512" s="947">
        <v>43800</v>
      </c>
      <c r="G5512" s="923">
        <v>1759.2272814967282</v>
      </c>
      <c r="H5512" s="929">
        <v>8.3333333333333332E-3</v>
      </c>
      <c r="I5512" s="929">
        <v>0.35833333333333334</v>
      </c>
      <c r="J5512" s="923">
        <v>1128.8375056270672</v>
      </c>
      <c r="K5512" s="922">
        <v>1</v>
      </c>
      <c r="L5512" s="923">
        <v>1128.8375056270672</v>
      </c>
      <c r="M5512" s="923">
        <f t="shared" si="85"/>
        <v>175.92272814967282</v>
      </c>
    </row>
    <row r="5513" spans="2:13" ht="75">
      <c r="B5513" s="921" t="s">
        <v>988</v>
      </c>
      <c r="C5513" s="921" t="s">
        <v>985</v>
      </c>
      <c r="D5513" s="922" t="s">
        <v>986</v>
      </c>
      <c r="E5513" s="936">
        <v>1</v>
      </c>
      <c r="F5513" s="947">
        <v>43800</v>
      </c>
      <c r="G5513" s="923">
        <v>4078.208698015143</v>
      </c>
      <c r="H5513" s="929">
        <v>8.3333333333333332E-3</v>
      </c>
      <c r="I5513" s="929">
        <v>0.35833333333333334</v>
      </c>
      <c r="J5513" s="923">
        <v>2616.8505812263834</v>
      </c>
      <c r="K5513" s="922">
        <v>1</v>
      </c>
      <c r="L5513" s="923">
        <v>2616.8505812263834</v>
      </c>
      <c r="M5513" s="923">
        <f t="shared" si="85"/>
        <v>407.82086980151433</v>
      </c>
    </row>
    <row r="5514" spans="2:13" ht="75">
      <c r="B5514" s="921" t="s">
        <v>988</v>
      </c>
      <c r="C5514" s="921" t="s">
        <v>985</v>
      </c>
      <c r="D5514" s="922" t="s">
        <v>986</v>
      </c>
      <c r="E5514" s="936">
        <v>1</v>
      </c>
      <c r="F5514" s="947">
        <v>43800</v>
      </c>
      <c r="G5514" s="923">
        <v>1119.5082700433725</v>
      </c>
      <c r="H5514" s="929">
        <v>8.3333333333333332E-3</v>
      </c>
      <c r="I5514" s="929">
        <v>0.35833333333333334</v>
      </c>
      <c r="J5514" s="923">
        <v>718.35113994449739</v>
      </c>
      <c r="K5514" s="922">
        <v>1</v>
      </c>
      <c r="L5514" s="923">
        <v>718.35113994449739</v>
      </c>
      <c r="M5514" s="923">
        <f t="shared" si="85"/>
        <v>111.95082700433726</v>
      </c>
    </row>
    <row r="5515" spans="2:13" ht="75">
      <c r="B5515" s="921" t="s">
        <v>988</v>
      </c>
      <c r="C5515" s="921" t="s">
        <v>985</v>
      </c>
      <c r="D5515" s="922" t="s">
        <v>986</v>
      </c>
      <c r="E5515" s="936">
        <v>1</v>
      </c>
      <c r="F5515" s="947">
        <v>43800</v>
      </c>
      <c r="G5515" s="923">
        <v>159.92975286333893</v>
      </c>
      <c r="H5515" s="929">
        <v>8.3333333333333332E-3</v>
      </c>
      <c r="I5515" s="929">
        <v>0.35833333333333334</v>
      </c>
      <c r="J5515" s="923">
        <v>102.62159142064249</v>
      </c>
      <c r="K5515" s="922">
        <v>1</v>
      </c>
      <c r="L5515" s="923">
        <v>102.62159142064249</v>
      </c>
      <c r="M5515" s="923">
        <f t="shared" ref="M5515:M5578" si="86">IF(L5515=0,"",IF(I5515=100%,0,(H5515*12)*(G5515*E5515*K5515)))</f>
        <v>15.992975286333895</v>
      </c>
    </row>
    <row r="5516" spans="2:13" ht="75">
      <c r="B5516" s="921" t="s">
        <v>988</v>
      </c>
      <c r="C5516" s="921" t="s">
        <v>985</v>
      </c>
      <c r="D5516" s="922" t="s">
        <v>986</v>
      </c>
      <c r="E5516" s="936">
        <v>1</v>
      </c>
      <c r="F5516" s="947">
        <v>43800</v>
      </c>
      <c r="G5516" s="923">
        <v>239.8946292950084</v>
      </c>
      <c r="H5516" s="929">
        <v>8.3333333333333332E-3</v>
      </c>
      <c r="I5516" s="929">
        <v>0.35833333333333334</v>
      </c>
      <c r="J5516" s="923">
        <v>153.93238713096372</v>
      </c>
      <c r="K5516" s="922">
        <v>1</v>
      </c>
      <c r="L5516" s="923">
        <v>153.93238713096372</v>
      </c>
      <c r="M5516" s="923">
        <f t="shared" si="86"/>
        <v>23.989462929500842</v>
      </c>
    </row>
    <row r="5517" spans="2:13" ht="75">
      <c r="B5517" s="921" t="s">
        <v>988</v>
      </c>
      <c r="C5517" s="921" t="s">
        <v>985</v>
      </c>
      <c r="D5517" s="922" t="s">
        <v>986</v>
      </c>
      <c r="E5517" s="936">
        <v>1</v>
      </c>
      <c r="F5517" s="947">
        <v>43800</v>
      </c>
      <c r="G5517" s="923">
        <v>52057.13455701682</v>
      </c>
      <c r="H5517" s="929">
        <v>8.3333333333333332E-3</v>
      </c>
      <c r="I5517" s="929">
        <v>0.35833333333333334</v>
      </c>
      <c r="J5517" s="923">
        <v>33403.328007419128</v>
      </c>
      <c r="K5517" s="922">
        <v>1</v>
      </c>
      <c r="L5517" s="923">
        <v>33403.328007419128</v>
      </c>
      <c r="M5517" s="923">
        <f t="shared" si="86"/>
        <v>5205.7134557016825</v>
      </c>
    </row>
    <row r="5518" spans="2:13" ht="75">
      <c r="B5518" s="921" t="s">
        <v>984</v>
      </c>
      <c r="C5518" s="921" t="s">
        <v>985</v>
      </c>
      <c r="D5518" s="922" t="s">
        <v>986</v>
      </c>
      <c r="E5518" s="936">
        <v>1</v>
      </c>
      <c r="F5518" s="947">
        <v>43800</v>
      </c>
      <c r="G5518" s="923">
        <v>456.60349305277197</v>
      </c>
      <c r="H5518" s="929">
        <v>8.3333333333333332E-3</v>
      </c>
      <c r="I5518" s="929">
        <v>0.35833333333333334</v>
      </c>
      <c r="J5518" s="923">
        <v>292.9872413755287</v>
      </c>
      <c r="K5518" s="922">
        <v>1</v>
      </c>
      <c r="L5518" s="923">
        <v>292.9872413755287</v>
      </c>
      <c r="M5518" s="923">
        <f t="shared" si="86"/>
        <v>45.660349305277201</v>
      </c>
    </row>
    <row r="5519" spans="2:13" ht="75">
      <c r="B5519" s="921" t="s">
        <v>988</v>
      </c>
      <c r="C5519" s="921" t="s">
        <v>985</v>
      </c>
      <c r="D5519" s="922" t="s">
        <v>986</v>
      </c>
      <c r="E5519" s="936">
        <v>1</v>
      </c>
      <c r="F5519" s="947">
        <v>43800</v>
      </c>
      <c r="G5519" s="923">
        <v>79.964876431669467</v>
      </c>
      <c r="H5519" s="929">
        <v>8.3333333333333332E-3</v>
      </c>
      <c r="I5519" s="929">
        <v>0.35833333333333334</v>
      </c>
      <c r="J5519" s="923">
        <v>51.310795710321244</v>
      </c>
      <c r="K5519" s="922">
        <v>1</v>
      </c>
      <c r="L5519" s="923">
        <v>51.310795710321244</v>
      </c>
      <c r="M5519" s="923">
        <f t="shared" si="86"/>
        <v>7.9964876431669474</v>
      </c>
    </row>
    <row r="5520" spans="2:13" ht="75">
      <c r="B5520" s="921" t="s">
        <v>988</v>
      </c>
      <c r="C5520" s="921" t="s">
        <v>985</v>
      </c>
      <c r="D5520" s="922" t="s">
        <v>986</v>
      </c>
      <c r="E5520" s="936">
        <v>1</v>
      </c>
      <c r="F5520" s="947">
        <v>43800</v>
      </c>
      <c r="G5520" s="923">
        <v>4957.8223387635071</v>
      </c>
      <c r="H5520" s="929">
        <v>8.3333333333333332E-3</v>
      </c>
      <c r="I5520" s="929">
        <v>0.35833333333333334</v>
      </c>
      <c r="J5520" s="923">
        <v>3181.2693340399173</v>
      </c>
      <c r="K5520" s="922">
        <v>1</v>
      </c>
      <c r="L5520" s="923">
        <v>3181.2693340399173</v>
      </c>
      <c r="M5520" s="923">
        <f t="shared" si="86"/>
        <v>495.78223387635074</v>
      </c>
    </row>
    <row r="5521" spans="2:13" ht="75">
      <c r="B5521" s="921" t="s">
        <v>988</v>
      </c>
      <c r="C5521" s="921" t="s">
        <v>985</v>
      </c>
      <c r="D5521" s="922" t="s">
        <v>986</v>
      </c>
      <c r="E5521" s="936">
        <v>1</v>
      </c>
      <c r="F5521" s="947">
        <v>43800</v>
      </c>
      <c r="G5521" s="923">
        <v>2079.0867872234062</v>
      </c>
      <c r="H5521" s="929">
        <v>8.3333333333333332E-3</v>
      </c>
      <c r="I5521" s="929">
        <v>0.35833333333333334</v>
      </c>
      <c r="J5521" s="923">
        <v>1334.0806884683523</v>
      </c>
      <c r="K5521" s="922">
        <v>1</v>
      </c>
      <c r="L5521" s="923">
        <v>1334.0806884683523</v>
      </c>
      <c r="M5521" s="923">
        <f t="shared" si="86"/>
        <v>207.90867872234062</v>
      </c>
    </row>
    <row r="5522" spans="2:13" ht="75">
      <c r="B5522" s="921" t="s">
        <v>988</v>
      </c>
      <c r="C5522" s="921" t="s">
        <v>985</v>
      </c>
      <c r="D5522" s="922" t="s">
        <v>986</v>
      </c>
      <c r="E5522" s="936">
        <v>1</v>
      </c>
      <c r="F5522" s="947">
        <v>43800</v>
      </c>
      <c r="G5522" s="923">
        <v>79.964876431669467</v>
      </c>
      <c r="H5522" s="929">
        <v>8.3333333333333332E-3</v>
      </c>
      <c r="I5522" s="929">
        <v>0.35833333333333334</v>
      </c>
      <c r="J5522" s="923">
        <v>51.310795710321244</v>
      </c>
      <c r="K5522" s="922">
        <v>1</v>
      </c>
      <c r="L5522" s="923">
        <v>51.310795710321244</v>
      </c>
      <c r="M5522" s="923">
        <f t="shared" si="86"/>
        <v>7.9964876431669474</v>
      </c>
    </row>
    <row r="5523" spans="2:13" ht="75">
      <c r="B5523" s="921" t="s">
        <v>988</v>
      </c>
      <c r="C5523" s="921" t="s">
        <v>985</v>
      </c>
      <c r="D5523" s="922" t="s">
        <v>986</v>
      </c>
      <c r="E5523" s="936">
        <v>1</v>
      </c>
      <c r="F5523" s="947">
        <v>43800</v>
      </c>
      <c r="G5523" s="923">
        <v>79.964876431669467</v>
      </c>
      <c r="H5523" s="929">
        <v>8.3333333333333332E-3</v>
      </c>
      <c r="I5523" s="929">
        <v>0.35833333333333334</v>
      </c>
      <c r="J5523" s="923">
        <v>51.310795710321244</v>
      </c>
      <c r="K5523" s="922">
        <v>1</v>
      </c>
      <c r="L5523" s="923">
        <v>51.310795710321244</v>
      </c>
      <c r="M5523" s="923">
        <f t="shared" si="86"/>
        <v>7.9964876431669474</v>
      </c>
    </row>
    <row r="5524" spans="2:13" ht="75">
      <c r="B5524" s="921" t="s">
        <v>988</v>
      </c>
      <c r="C5524" s="921" t="s">
        <v>985</v>
      </c>
      <c r="D5524" s="922" t="s">
        <v>986</v>
      </c>
      <c r="E5524" s="936">
        <v>1</v>
      </c>
      <c r="F5524" s="947">
        <v>43800</v>
      </c>
      <c r="G5524" s="923">
        <v>9275.9256660736573</v>
      </c>
      <c r="H5524" s="929">
        <v>8.3333333333333332E-3</v>
      </c>
      <c r="I5524" s="929">
        <v>0.35833333333333334</v>
      </c>
      <c r="J5524" s="923">
        <v>5952.0523023972637</v>
      </c>
      <c r="K5524" s="922">
        <v>1</v>
      </c>
      <c r="L5524" s="923">
        <v>5952.0523023972637</v>
      </c>
      <c r="M5524" s="923">
        <f t="shared" si="86"/>
        <v>927.59256660736582</v>
      </c>
    </row>
    <row r="5525" spans="2:13" ht="75">
      <c r="B5525" s="921" t="s">
        <v>988</v>
      </c>
      <c r="C5525" s="921" t="s">
        <v>985</v>
      </c>
      <c r="D5525" s="922" t="s">
        <v>986</v>
      </c>
      <c r="E5525" s="936">
        <v>1</v>
      </c>
      <c r="F5525" s="947">
        <v>43800</v>
      </c>
      <c r="G5525" s="923">
        <v>11914.766588318751</v>
      </c>
      <c r="H5525" s="929">
        <v>8.3333333333333332E-3</v>
      </c>
      <c r="I5525" s="929">
        <v>0.35833333333333334</v>
      </c>
      <c r="J5525" s="923">
        <v>7645.3085608378651</v>
      </c>
      <c r="K5525" s="922">
        <v>1</v>
      </c>
      <c r="L5525" s="923">
        <v>7645.3085608378651</v>
      </c>
      <c r="M5525" s="923">
        <f t="shared" si="86"/>
        <v>1191.4766588318751</v>
      </c>
    </row>
    <row r="5526" spans="2:13" ht="75">
      <c r="B5526" s="921" t="s">
        <v>988</v>
      </c>
      <c r="C5526" s="921" t="s">
        <v>985</v>
      </c>
      <c r="D5526" s="922" t="s">
        <v>986</v>
      </c>
      <c r="E5526" s="936">
        <v>1</v>
      </c>
      <c r="F5526" s="947">
        <v>43800</v>
      </c>
      <c r="G5526" s="923">
        <v>5597.5413502168631</v>
      </c>
      <c r="H5526" s="929">
        <v>8.3333333333333332E-3</v>
      </c>
      <c r="I5526" s="929">
        <v>0.35833333333333334</v>
      </c>
      <c r="J5526" s="923">
        <v>3591.7556997224874</v>
      </c>
      <c r="K5526" s="922">
        <v>1</v>
      </c>
      <c r="L5526" s="923">
        <v>3591.7556997224874</v>
      </c>
      <c r="M5526" s="923">
        <f t="shared" si="86"/>
        <v>559.75413502168635</v>
      </c>
    </row>
    <row r="5527" spans="2:13" ht="75">
      <c r="B5527" s="921" t="s">
        <v>988</v>
      </c>
      <c r="C5527" s="921" t="s">
        <v>985</v>
      </c>
      <c r="D5527" s="922" t="s">
        <v>986</v>
      </c>
      <c r="E5527" s="936">
        <v>1</v>
      </c>
      <c r="F5527" s="947">
        <v>43800</v>
      </c>
      <c r="G5527" s="923">
        <v>3998.2438215834732</v>
      </c>
      <c r="H5527" s="929">
        <v>8.3333333333333332E-3</v>
      </c>
      <c r="I5527" s="929">
        <v>0.35833333333333334</v>
      </c>
      <c r="J5527" s="923">
        <v>2565.5397855160618</v>
      </c>
      <c r="K5527" s="922">
        <v>1</v>
      </c>
      <c r="L5527" s="923">
        <v>2565.5397855160618</v>
      </c>
      <c r="M5527" s="923">
        <f t="shared" si="86"/>
        <v>399.82438215834736</v>
      </c>
    </row>
    <row r="5528" spans="2:13" ht="75">
      <c r="B5528" s="921" t="s">
        <v>988</v>
      </c>
      <c r="C5528" s="921" t="s">
        <v>985</v>
      </c>
      <c r="D5528" s="922" t="s">
        <v>986</v>
      </c>
      <c r="E5528" s="936">
        <v>1</v>
      </c>
      <c r="F5528" s="947">
        <v>43800</v>
      </c>
      <c r="G5528" s="923">
        <v>7756.5930138719386</v>
      </c>
      <c r="H5528" s="929">
        <v>8.3333333333333332E-3</v>
      </c>
      <c r="I5528" s="929">
        <v>0.35833333333333334</v>
      </c>
      <c r="J5528" s="923">
        <v>4977.147183901161</v>
      </c>
      <c r="K5528" s="922">
        <v>1</v>
      </c>
      <c r="L5528" s="923">
        <v>4977.147183901161</v>
      </c>
      <c r="M5528" s="923">
        <f t="shared" si="86"/>
        <v>775.65930138719386</v>
      </c>
    </row>
    <row r="5529" spans="2:13" ht="75">
      <c r="B5529" s="921" t="s">
        <v>988</v>
      </c>
      <c r="C5529" s="921" t="s">
        <v>985</v>
      </c>
      <c r="D5529" s="922" t="s">
        <v>986</v>
      </c>
      <c r="E5529" s="936">
        <v>1</v>
      </c>
      <c r="F5529" s="947">
        <v>43800</v>
      </c>
      <c r="G5529" s="923">
        <v>3118.6301808351091</v>
      </c>
      <c r="H5529" s="929">
        <v>8.3333333333333332E-3</v>
      </c>
      <c r="I5529" s="929">
        <v>0.35833333333333334</v>
      </c>
      <c r="J5529" s="923">
        <v>2001.1210327025283</v>
      </c>
      <c r="K5529" s="922">
        <v>1</v>
      </c>
      <c r="L5529" s="923">
        <v>2001.1210327025283</v>
      </c>
      <c r="M5529" s="923">
        <f t="shared" si="86"/>
        <v>311.86301808351095</v>
      </c>
    </row>
    <row r="5530" spans="2:13" ht="75">
      <c r="B5530" s="921" t="s">
        <v>988</v>
      </c>
      <c r="C5530" s="921" t="s">
        <v>985</v>
      </c>
      <c r="D5530" s="922" t="s">
        <v>986</v>
      </c>
      <c r="E5530" s="936">
        <v>1</v>
      </c>
      <c r="F5530" s="947">
        <v>43800</v>
      </c>
      <c r="G5530" s="923">
        <v>879.61364074836411</v>
      </c>
      <c r="H5530" s="929">
        <v>8.3333333333333332E-3</v>
      </c>
      <c r="I5530" s="929">
        <v>0.35833333333333334</v>
      </c>
      <c r="J5530" s="923">
        <v>564.41875281353362</v>
      </c>
      <c r="K5530" s="922">
        <v>1</v>
      </c>
      <c r="L5530" s="923">
        <v>564.41875281353362</v>
      </c>
      <c r="M5530" s="923">
        <f t="shared" si="86"/>
        <v>87.961364074836411</v>
      </c>
    </row>
    <row r="5531" spans="2:13" ht="75">
      <c r="B5531" s="921" t="s">
        <v>988</v>
      </c>
      <c r="C5531" s="921" t="s">
        <v>985</v>
      </c>
      <c r="D5531" s="922" t="s">
        <v>986</v>
      </c>
      <c r="E5531" s="936">
        <v>1</v>
      </c>
      <c r="F5531" s="947">
        <v>43800</v>
      </c>
      <c r="G5531" s="923">
        <v>79.964876431669467</v>
      </c>
      <c r="H5531" s="929">
        <v>8.3333333333333332E-3</v>
      </c>
      <c r="I5531" s="929">
        <v>0.35833333333333334</v>
      </c>
      <c r="J5531" s="923">
        <v>51.310795710321244</v>
      </c>
      <c r="K5531" s="922">
        <v>1</v>
      </c>
      <c r="L5531" s="923">
        <v>51.310795710321244</v>
      </c>
      <c r="M5531" s="923">
        <f t="shared" si="86"/>
        <v>7.9964876431669474</v>
      </c>
    </row>
    <row r="5532" spans="2:13" ht="75">
      <c r="B5532" s="921" t="s">
        <v>988</v>
      </c>
      <c r="C5532" s="921" t="s">
        <v>985</v>
      </c>
      <c r="D5532" s="922" t="s">
        <v>986</v>
      </c>
      <c r="E5532" s="936">
        <v>1</v>
      </c>
      <c r="F5532" s="947">
        <v>43800</v>
      </c>
      <c r="G5532" s="923">
        <v>4637.9628330368287</v>
      </c>
      <c r="H5532" s="929">
        <v>8.3333333333333332E-3</v>
      </c>
      <c r="I5532" s="929">
        <v>0.35833333333333334</v>
      </c>
      <c r="J5532" s="923">
        <v>2976.0261511986319</v>
      </c>
      <c r="K5532" s="922">
        <v>1</v>
      </c>
      <c r="L5532" s="923">
        <v>2976.0261511986319</v>
      </c>
      <c r="M5532" s="923">
        <f t="shared" si="86"/>
        <v>463.79628330368291</v>
      </c>
    </row>
    <row r="5533" spans="2:13" ht="75">
      <c r="B5533" s="921" t="s">
        <v>988</v>
      </c>
      <c r="C5533" s="921" t="s">
        <v>985</v>
      </c>
      <c r="D5533" s="922" t="s">
        <v>986</v>
      </c>
      <c r="E5533" s="936">
        <v>1</v>
      </c>
      <c r="F5533" s="947">
        <v>43800</v>
      </c>
      <c r="G5533" s="923">
        <v>2558.8760458134229</v>
      </c>
      <c r="H5533" s="929">
        <v>8.3333333333333332E-3</v>
      </c>
      <c r="I5533" s="929">
        <v>0.35833333333333334</v>
      </c>
      <c r="J5533" s="923">
        <v>1641.9454627302798</v>
      </c>
      <c r="K5533" s="922">
        <v>1</v>
      </c>
      <c r="L5533" s="923">
        <v>1641.9454627302798</v>
      </c>
      <c r="M5533" s="923">
        <f t="shared" si="86"/>
        <v>255.88760458134232</v>
      </c>
    </row>
    <row r="5534" spans="2:13" ht="75">
      <c r="B5534" s="921" t="s">
        <v>996</v>
      </c>
      <c r="C5534" s="921" t="s">
        <v>985</v>
      </c>
      <c r="D5534" s="922" t="s">
        <v>994</v>
      </c>
      <c r="E5534" s="936">
        <v>0</v>
      </c>
      <c r="F5534" s="947">
        <v>44713</v>
      </c>
      <c r="G5534" s="923">
        <v>0</v>
      </c>
      <c r="H5534" s="929">
        <v>8.3333333333333332E-3</v>
      </c>
      <c r="I5534" s="929">
        <v>0.10833333333333334</v>
      </c>
      <c r="J5534" s="923">
        <v>0</v>
      </c>
      <c r="K5534" s="922">
        <v>1</v>
      </c>
      <c r="L5534" s="923">
        <v>0</v>
      </c>
      <c r="M5534" s="923" t="str">
        <f t="shared" si="86"/>
        <v/>
      </c>
    </row>
    <row r="5535" spans="2:13" ht="75">
      <c r="B5535" s="921" t="s">
        <v>996</v>
      </c>
      <c r="C5535" s="921" t="s">
        <v>985</v>
      </c>
      <c r="D5535" s="922" t="s">
        <v>994</v>
      </c>
      <c r="E5535" s="936">
        <v>0</v>
      </c>
      <c r="F5535" s="947">
        <v>43647</v>
      </c>
      <c r="G5535" s="923">
        <v>0</v>
      </c>
      <c r="H5535" s="929">
        <v>8.3333333333333332E-3</v>
      </c>
      <c r="I5535" s="929">
        <v>0.4</v>
      </c>
      <c r="J5535" s="923">
        <v>0</v>
      </c>
      <c r="K5535" s="922">
        <v>1</v>
      </c>
      <c r="L5535" s="923">
        <v>0</v>
      </c>
      <c r="M5535" s="923" t="str">
        <f t="shared" si="86"/>
        <v/>
      </c>
    </row>
    <row r="5536" spans="2:13" ht="75">
      <c r="B5536" s="921" t="s">
        <v>996</v>
      </c>
      <c r="C5536" s="921" t="s">
        <v>985</v>
      </c>
      <c r="D5536" s="922" t="s">
        <v>994</v>
      </c>
      <c r="E5536" s="936">
        <v>0</v>
      </c>
      <c r="F5536" s="947">
        <v>44682</v>
      </c>
      <c r="G5536" s="923">
        <v>0</v>
      </c>
      <c r="H5536" s="929">
        <v>8.3333333333333332E-3</v>
      </c>
      <c r="I5536" s="929">
        <v>0.11666666666666667</v>
      </c>
      <c r="J5536" s="923">
        <v>0</v>
      </c>
      <c r="K5536" s="922">
        <v>1</v>
      </c>
      <c r="L5536" s="923">
        <v>0</v>
      </c>
      <c r="M5536" s="923" t="str">
        <f t="shared" si="86"/>
        <v/>
      </c>
    </row>
    <row r="5537" spans="2:13" ht="75">
      <c r="B5537" s="921" t="s">
        <v>996</v>
      </c>
      <c r="C5537" s="921" t="s">
        <v>985</v>
      </c>
      <c r="D5537" s="922" t="s">
        <v>994</v>
      </c>
      <c r="E5537" s="936">
        <v>0</v>
      </c>
      <c r="F5537" s="947">
        <v>44682</v>
      </c>
      <c r="G5537" s="923">
        <v>0</v>
      </c>
      <c r="H5537" s="929">
        <v>8.3333333333333332E-3</v>
      </c>
      <c r="I5537" s="929">
        <v>0.11666666666666667</v>
      </c>
      <c r="J5537" s="923">
        <v>0</v>
      </c>
      <c r="K5537" s="922">
        <v>1</v>
      </c>
      <c r="L5537" s="923">
        <v>0</v>
      </c>
      <c r="M5537" s="923" t="str">
        <f t="shared" si="86"/>
        <v/>
      </c>
    </row>
    <row r="5538" spans="2:13" ht="75">
      <c r="B5538" s="921" t="s">
        <v>996</v>
      </c>
      <c r="C5538" s="921" t="s">
        <v>985</v>
      </c>
      <c r="D5538" s="922" t="s">
        <v>994</v>
      </c>
      <c r="E5538" s="936">
        <v>0</v>
      </c>
      <c r="F5538" s="947">
        <v>43647</v>
      </c>
      <c r="G5538" s="923">
        <v>0</v>
      </c>
      <c r="H5538" s="929">
        <v>8.3333333333333332E-3</v>
      </c>
      <c r="I5538" s="929">
        <v>0.4</v>
      </c>
      <c r="J5538" s="923">
        <v>0</v>
      </c>
      <c r="K5538" s="922">
        <v>1</v>
      </c>
      <c r="L5538" s="923">
        <v>0</v>
      </c>
      <c r="M5538" s="923" t="str">
        <f t="shared" si="86"/>
        <v/>
      </c>
    </row>
    <row r="5539" spans="2:13" ht="75">
      <c r="B5539" s="921" t="s">
        <v>996</v>
      </c>
      <c r="C5539" s="921" t="s">
        <v>985</v>
      </c>
      <c r="D5539" s="922" t="s">
        <v>994</v>
      </c>
      <c r="E5539" s="936">
        <v>0</v>
      </c>
      <c r="F5539" s="947">
        <v>43739</v>
      </c>
      <c r="G5539" s="923">
        <v>0</v>
      </c>
      <c r="H5539" s="929">
        <v>8.3333333333333332E-3</v>
      </c>
      <c r="I5539" s="929">
        <v>0.375</v>
      </c>
      <c r="J5539" s="923">
        <v>0</v>
      </c>
      <c r="K5539" s="922">
        <v>1</v>
      </c>
      <c r="L5539" s="923">
        <v>0</v>
      </c>
      <c r="M5539" s="923" t="str">
        <f t="shared" si="86"/>
        <v/>
      </c>
    </row>
    <row r="5540" spans="2:13" ht="75">
      <c r="B5540" s="921" t="s">
        <v>996</v>
      </c>
      <c r="C5540" s="921" t="s">
        <v>985</v>
      </c>
      <c r="D5540" s="922" t="s">
        <v>994</v>
      </c>
      <c r="E5540" s="936">
        <v>0</v>
      </c>
      <c r="F5540" s="947">
        <v>43709</v>
      </c>
      <c r="G5540" s="923">
        <v>0</v>
      </c>
      <c r="H5540" s="929">
        <v>8.3333333333333332E-3</v>
      </c>
      <c r="I5540" s="929">
        <v>0.3833333333333333</v>
      </c>
      <c r="J5540" s="923">
        <v>0</v>
      </c>
      <c r="K5540" s="922">
        <v>1</v>
      </c>
      <c r="L5540" s="923">
        <v>0</v>
      </c>
      <c r="M5540" s="923" t="str">
        <f t="shared" si="86"/>
        <v/>
      </c>
    </row>
    <row r="5541" spans="2:13" ht="75">
      <c r="B5541" s="921" t="s">
        <v>984</v>
      </c>
      <c r="C5541" s="921" t="s">
        <v>985</v>
      </c>
      <c r="D5541" s="922" t="s">
        <v>986</v>
      </c>
      <c r="E5541" s="936">
        <v>1</v>
      </c>
      <c r="F5541" s="947">
        <v>44896</v>
      </c>
      <c r="G5541" s="923">
        <v>0</v>
      </c>
      <c r="H5541" s="929">
        <v>8.3333333333333332E-3</v>
      </c>
      <c r="I5541" s="929">
        <v>5.8333333333333334E-2</v>
      </c>
      <c r="J5541" s="923">
        <v>0</v>
      </c>
      <c r="K5541" s="922">
        <v>1</v>
      </c>
      <c r="L5541" s="923">
        <v>0</v>
      </c>
      <c r="M5541" s="923" t="str">
        <f t="shared" si="86"/>
        <v/>
      </c>
    </row>
    <row r="5542" spans="2:13" ht="75">
      <c r="B5542" s="921" t="s">
        <v>988</v>
      </c>
      <c r="C5542" s="921" t="s">
        <v>985</v>
      </c>
      <c r="D5542" s="922" t="s">
        <v>986</v>
      </c>
      <c r="E5542" s="936">
        <v>1</v>
      </c>
      <c r="F5542" s="947">
        <v>43647</v>
      </c>
      <c r="G5542" s="923">
        <v>0</v>
      </c>
      <c r="H5542" s="929">
        <v>8.3333333333333332E-3</v>
      </c>
      <c r="I5542" s="929">
        <v>0.4</v>
      </c>
      <c r="J5542" s="923">
        <v>0</v>
      </c>
      <c r="K5542" s="922">
        <v>1</v>
      </c>
      <c r="L5542" s="923">
        <v>0</v>
      </c>
      <c r="M5542" s="923" t="str">
        <f t="shared" si="86"/>
        <v/>
      </c>
    </row>
    <row r="5543" spans="2:13" ht="75">
      <c r="B5543" s="921" t="s">
        <v>988</v>
      </c>
      <c r="C5543" s="921" t="s">
        <v>985</v>
      </c>
      <c r="D5543" s="922" t="s">
        <v>986</v>
      </c>
      <c r="E5543" s="936">
        <v>1</v>
      </c>
      <c r="F5543" s="947">
        <v>43678</v>
      </c>
      <c r="G5543" s="923">
        <v>0</v>
      </c>
      <c r="H5543" s="929">
        <v>8.3333333333333332E-3</v>
      </c>
      <c r="I5543" s="929">
        <v>0.39166666666666666</v>
      </c>
      <c r="J5543" s="923">
        <v>0</v>
      </c>
      <c r="K5543" s="922">
        <v>1</v>
      </c>
      <c r="L5543" s="923">
        <v>0</v>
      </c>
      <c r="M5543" s="923" t="str">
        <f t="shared" si="86"/>
        <v/>
      </c>
    </row>
    <row r="5544" spans="2:13" ht="75">
      <c r="B5544" s="921" t="s">
        <v>988</v>
      </c>
      <c r="C5544" s="921" t="s">
        <v>985</v>
      </c>
      <c r="D5544" s="922" t="s">
        <v>986</v>
      </c>
      <c r="E5544" s="936">
        <v>1</v>
      </c>
      <c r="F5544" s="947">
        <v>43709</v>
      </c>
      <c r="G5544" s="923">
        <v>0</v>
      </c>
      <c r="H5544" s="929">
        <v>8.3333333333333332E-3</v>
      </c>
      <c r="I5544" s="929">
        <v>0.3833333333333333</v>
      </c>
      <c r="J5544" s="923">
        <v>0</v>
      </c>
      <c r="K5544" s="922">
        <v>1</v>
      </c>
      <c r="L5544" s="923">
        <v>0</v>
      </c>
      <c r="M5544" s="923" t="str">
        <f t="shared" si="86"/>
        <v/>
      </c>
    </row>
    <row r="5545" spans="2:13" ht="75">
      <c r="B5545" s="921" t="s">
        <v>988</v>
      </c>
      <c r="C5545" s="921" t="s">
        <v>985</v>
      </c>
      <c r="D5545" s="922" t="s">
        <v>986</v>
      </c>
      <c r="E5545" s="936">
        <v>1</v>
      </c>
      <c r="F5545" s="947">
        <v>43739</v>
      </c>
      <c r="G5545" s="923">
        <v>0</v>
      </c>
      <c r="H5545" s="929">
        <v>8.3333333333333332E-3</v>
      </c>
      <c r="I5545" s="929">
        <v>0.375</v>
      </c>
      <c r="J5545" s="923">
        <v>0</v>
      </c>
      <c r="K5545" s="922">
        <v>1</v>
      </c>
      <c r="L5545" s="923">
        <v>0</v>
      </c>
      <c r="M5545" s="923" t="str">
        <f t="shared" si="86"/>
        <v/>
      </c>
    </row>
    <row r="5546" spans="2:13" ht="75">
      <c r="B5546" s="921" t="s">
        <v>988</v>
      </c>
      <c r="C5546" s="921" t="s">
        <v>985</v>
      </c>
      <c r="D5546" s="922" t="s">
        <v>986</v>
      </c>
      <c r="E5546" s="936">
        <v>1</v>
      </c>
      <c r="F5546" s="947">
        <v>43770</v>
      </c>
      <c r="G5546" s="923">
        <v>0</v>
      </c>
      <c r="H5546" s="929">
        <v>8.3333333333333332E-3</v>
      </c>
      <c r="I5546" s="929">
        <v>0.36666666666666664</v>
      </c>
      <c r="J5546" s="923">
        <v>0</v>
      </c>
      <c r="K5546" s="922">
        <v>1</v>
      </c>
      <c r="L5546" s="923">
        <v>0</v>
      </c>
      <c r="M5546" s="923" t="str">
        <f t="shared" si="86"/>
        <v/>
      </c>
    </row>
    <row r="5547" spans="2:13" ht="75">
      <c r="B5547" s="921" t="s">
        <v>988</v>
      </c>
      <c r="C5547" s="921" t="s">
        <v>985</v>
      </c>
      <c r="D5547" s="922" t="s">
        <v>986</v>
      </c>
      <c r="E5547" s="936">
        <v>1</v>
      </c>
      <c r="F5547" s="947">
        <v>43800</v>
      </c>
      <c r="G5547" s="923">
        <v>0</v>
      </c>
      <c r="H5547" s="929">
        <v>8.3333333333333332E-3</v>
      </c>
      <c r="I5547" s="929">
        <v>0.35833333333333334</v>
      </c>
      <c r="J5547" s="923">
        <v>0</v>
      </c>
      <c r="K5547" s="922">
        <v>1</v>
      </c>
      <c r="L5547" s="923">
        <v>0</v>
      </c>
      <c r="M5547" s="923" t="str">
        <f t="shared" si="86"/>
        <v/>
      </c>
    </row>
    <row r="5548" spans="2:13" ht="75">
      <c r="B5548" s="921" t="s">
        <v>988</v>
      </c>
      <c r="C5548" s="921" t="s">
        <v>985</v>
      </c>
      <c r="D5548" s="922" t="s">
        <v>986</v>
      </c>
      <c r="E5548" s="936">
        <v>1</v>
      </c>
      <c r="F5548" s="947">
        <v>43862</v>
      </c>
      <c r="G5548" s="923">
        <v>0</v>
      </c>
      <c r="H5548" s="929">
        <v>8.3333333333333332E-3</v>
      </c>
      <c r="I5548" s="929">
        <v>0.34166666666666667</v>
      </c>
      <c r="J5548" s="923">
        <v>0</v>
      </c>
      <c r="K5548" s="922">
        <v>1</v>
      </c>
      <c r="L5548" s="923">
        <v>0</v>
      </c>
      <c r="M5548" s="923" t="str">
        <f t="shared" si="86"/>
        <v/>
      </c>
    </row>
    <row r="5549" spans="2:13" ht="75">
      <c r="B5549" s="921" t="s">
        <v>988</v>
      </c>
      <c r="C5549" s="921" t="s">
        <v>985</v>
      </c>
      <c r="D5549" s="922" t="s">
        <v>986</v>
      </c>
      <c r="E5549" s="936">
        <v>1</v>
      </c>
      <c r="F5549" s="947">
        <v>43891</v>
      </c>
      <c r="G5549" s="923">
        <v>0</v>
      </c>
      <c r="H5549" s="929">
        <v>8.3333333333333332E-3</v>
      </c>
      <c r="I5549" s="929">
        <v>0.33333333333333331</v>
      </c>
      <c r="J5549" s="923">
        <v>0</v>
      </c>
      <c r="K5549" s="922">
        <v>1</v>
      </c>
      <c r="L5549" s="923">
        <v>0</v>
      </c>
      <c r="M5549" s="923" t="str">
        <f t="shared" si="86"/>
        <v/>
      </c>
    </row>
    <row r="5550" spans="2:13" ht="75">
      <c r="B5550" s="921" t="s">
        <v>988</v>
      </c>
      <c r="C5550" s="921" t="s">
        <v>985</v>
      </c>
      <c r="D5550" s="922" t="s">
        <v>986</v>
      </c>
      <c r="E5550" s="936">
        <v>1</v>
      </c>
      <c r="F5550" s="947">
        <v>44256</v>
      </c>
      <c r="G5550" s="923">
        <v>0</v>
      </c>
      <c r="H5550" s="929">
        <v>8.3333333333333332E-3</v>
      </c>
      <c r="I5550" s="929">
        <v>0.23333333333333334</v>
      </c>
      <c r="J5550" s="923">
        <v>0</v>
      </c>
      <c r="K5550" s="922">
        <v>1</v>
      </c>
      <c r="L5550" s="923">
        <v>0</v>
      </c>
      <c r="M5550" s="923" t="str">
        <f t="shared" si="86"/>
        <v/>
      </c>
    </row>
    <row r="5551" spans="2:13" ht="75">
      <c r="B5551" s="921" t="s">
        <v>988</v>
      </c>
      <c r="C5551" s="921" t="s">
        <v>985</v>
      </c>
      <c r="D5551" s="922" t="s">
        <v>986</v>
      </c>
      <c r="E5551" s="936">
        <v>1</v>
      </c>
      <c r="F5551" s="947">
        <v>44317</v>
      </c>
      <c r="G5551" s="923">
        <v>0</v>
      </c>
      <c r="H5551" s="929">
        <v>8.3333333333333332E-3</v>
      </c>
      <c r="I5551" s="929">
        <v>0.21666666666666667</v>
      </c>
      <c r="J5551" s="923">
        <v>0</v>
      </c>
      <c r="K5551" s="922">
        <v>1</v>
      </c>
      <c r="L5551" s="923">
        <v>0</v>
      </c>
      <c r="M5551" s="923" t="str">
        <f t="shared" si="86"/>
        <v/>
      </c>
    </row>
    <row r="5552" spans="2:13" ht="75">
      <c r="B5552" s="921" t="s">
        <v>988</v>
      </c>
      <c r="C5552" s="921" t="s">
        <v>985</v>
      </c>
      <c r="D5552" s="922" t="s">
        <v>986</v>
      </c>
      <c r="E5552" s="936">
        <v>1</v>
      </c>
      <c r="F5552" s="947">
        <v>44470</v>
      </c>
      <c r="G5552" s="923">
        <v>0</v>
      </c>
      <c r="H5552" s="929">
        <v>8.3333333333333332E-3</v>
      </c>
      <c r="I5552" s="929">
        <v>0.17499999999999999</v>
      </c>
      <c r="J5552" s="923">
        <v>0</v>
      </c>
      <c r="K5552" s="922">
        <v>1</v>
      </c>
      <c r="L5552" s="923">
        <v>0</v>
      </c>
      <c r="M5552" s="923" t="str">
        <f t="shared" si="86"/>
        <v/>
      </c>
    </row>
    <row r="5553" spans="2:13" ht="75">
      <c r="B5553" s="921" t="s">
        <v>988</v>
      </c>
      <c r="C5553" s="921" t="s">
        <v>985</v>
      </c>
      <c r="D5553" s="922" t="s">
        <v>986</v>
      </c>
      <c r="E5553" s="936">
        <v>1</v>
      </c>
      <c r="F5553" s="947">
        <v>44501</v>
      </c>
      <c r="G5553" s="923">
        <v>0</v>
      </c>
      <c r="H5553" s="929">
        <v>8.3333333333333332E-3</v>
      </c>
      <c r="I5553" s="929">
        <v>0.16666666666666666</v>
      </c>
      <c r="J5553" s="923">
        <v>0</v>
      </c>
      <c r="K5553" s="922">
        <v>1</v>
      </c>
      <c r="L5553" s="923">
        <v>0</v>
      </c>
      <c r="M5553" s="923" t="str">
        <f t="shared" si="86"/>
        <v/>
      </c>
    </row>
    <row r="5554" spans="2:13" ht="75">
      <c r="B5554" s="921" t="s">
        <v>988</v>
      </c>
      <c r="C5554" s="921" t="s">
        <v>985</v>
      </c>
      <c r="D5554" s="922" t="s">
        <v>986</v>
      </c>
      <c r="E5554" s="936">
        <v>1</v>
      </c>
      <c r="F5554" s="947">
        <v>44652</v>
      </c>
      <c r="G5554" s="923">
        <v>0</v>
      </c>
      <c r="H5554" s="929">
        <v>8.3333333333333332E-3</v>
      </c>
      <c r="I5554" s="929">
        <v>0.125</v>
      </c>
      <c r="J5554" s="923">
        <v>0</v>
      </c>
      <c r="K5554" s="922">
        <v>1</v>
      </c>
      <c r="L5554" s="923">
        <v>0</v>
      </c>
      <c r="M5554" s="923" t="str">
        <f t="shared" si="86"/>
        <v/>
      </c>
    </row>
    <row r="5555" spans="2:13" ht="75">
      <c r="B5555" s="921" t="s">
        <v>988</v>
      </c>
      <c r="C5555" s="921" t="s">
        <v>985</v>
      </c>
      <c r="D5555" s="922" t="s">
        <v>986</v>
      </c>
      <c r="E5555" s="936">
        <v>1</v>
      </c>
      <c r="F5555" s="947">
        <v>44682</v>
      </c>
      <c r="G5555" s="923">
        <v>0</v>
      </c>
      <c r="H5555" s="929">
        <v>8.3333333333333332E-3</v>
      </c>
      <c r="I5555" s="929">
        <v>0.11666666666666667</v>
      </c>
      <c r="J5555" s="923">
        <v>0</v>
      </c>
      <c r="K5555" s="922">
        <v>1</v>
      </c>
      <c r="L5555" s="923">
        <v>0</v>
      </c>
      <c r="M5555" s="923" t="str">
        <f t="shared" si="86"/>
        <v/>
      </c>
    </row>
    <row r="5556" spans="2:13" ht="75">
      <c r="B5556" s="921" t="s">
        <v>988</v>
      </c>
      <c r="C5556" s="921" t="s">
        <v>985</v>
      </c>
      <c r="D5556" s="922" t="s">
        <v>986</v>
      </c>
      <c r="E5556" s="936">
        <v>1</v>
      </c>
      <c r="F5556" s="947">
        <v>44713</v>
      </c>
      <c r="G5556" s="923">
        <v>0</v>
      </c>
      <c r="H5556" s="929">
        <v>8.3333333333333332E-3</v>
      </c>
      <c r="I5556" s="929">
        <v>0.10833333333333334</v>
      </c>
      <c r="J5556" s="923">
        <v>0</v>
      </c>
      <c r="K5556" s="922">
        <v>1</v>
      </c>
      <c r="L5556" s="923">
        <v>0</v>
      </c>
      <c r="M5556" s="923" t="str">
        <f t="shared" si="86"/>
        <v/>
      </c>
    </row>
    <row r="5557" spans="2:13" ht="75">
      <c r="B5557" s="921" t="s">
        <v>988</v>
      </c>
      <c r="C5557" s="921" t="s">
        <v>985</v>
      </c>
      <c r="D5557" s="922" t="s">
        <v>986</v>
      </c>
      <c r="E5557" s="936">
        <v>1</v>
      </c>
      <c r="F5557" s="947">
        <v>45078</v>
      </c>
      <c r="G5557" s="923">
        <v>0</v>
      </c>
      <c r="H5557" s="929">
        <v>8.3333333333333332E-3</v>
      </c>
      <c r="I5557" s="929">
        <v>8.3333333333333332E-3</v>
      </c>
      <c r="J5557" s="923">
        <v>0</v>
      </c>
      <c r="K5557" s="922">
        <v>1</v>
      </c>
      <c r="L5557" s="923">
        <v>0</v>
      </c>
      <c r="M5557" s="923" t="str">
        <f t="shared" si="86"/>
        <v/>
      </c>
    </row>
    <row r="5558" spans="2:13" ht="75">
      <c r="B5558" s="921" t="s">
        <v>988</v>
      </c>
      <c r="C5558" s="921" t="s">
        <v>985</v>
      </c>
      <c r="D5558" s="922" t="s">
        <v>986</v>
      </c>
      <c r="E5558" s="936">
        <v>1</v>
      </c>
      <c r="F5558" s="947">
        <v>44713</v>
      </c>
      <c r="G5558" s="923">
        <v>0</v>
      </c>
      <c r="H5558" s="929">
        <v>8.3333333333333332E-3</v>
      </c>
      <c r="I5558" s="929">
        <v>0.10833333333333334</v>
      </c>
      <c r="J5558" s="923">
        <v>0</v>
      </c>
      <c r="K5558" s="922">
        <v>1</v>
      </c>
      <c r="L5558" s="923">
        <v>0</v>
      </c>
      <c r="M5558" s="923" t="str">
        <f t="shared" si="86"/>
        <v/>
      </c>
    </row>
    <row r="5559" spans="2:13" ht="75">
      <c r="B5559" s="921" t="s">
        <v>988</v>
      </c>
      <c r="C5559" s="921" t="s">
        <v>985</v>
      </c>
      <c r="D5559" s="922" t="s">
        <v>986</v>
      </c>
      <c r="E5559" s="936">
        <v>1</v>
      </c>
      <c r="F5559" s="947">
        <v>45078</v>
      </c>
      <c r="G5559" s="923">
        <v>0</v>
      </c>
      <c r="H5559" s="929">
        <v>8.3333333333333332E-3</v>
      </c>
      <c r="I5559" s="929">
        <v>8.3333333333333332E-3</v>
      </c>
      <c r="J5559" s="923">
        <v>0</v>
      </c>
      <c r="K5559" s="922">
        <v>1</v>
      </c>
      <c r="L5559" s="923">
        <v>0</v>
      </c>
      <c r="M5559" s="923" t="str">
        <f t="shared" si="86"/>
        <v/>
      </c>
    </row>
    <row r="5560" spans="2:13" ht="75">
      <c r="B5560" s="921" t="s">
        <v>988</v>
      </c>
      <c r="C5560" s="921" t="s">
        <v>985</v>
      </c>
      <c r="D5560" s="922" t="s">
        <v>986</v>
      </c>
      <c r="E5560" s="936">
        <v>1</v>
      </c>
      <c r="F5560" s="947">
        <v>43647</v>
      </c>
      <c r="G5560" s="923">
        <v>0</v>
      </c>
      <c r="H5560" s="929">
        <v>8.3333333333333332E-3</v>
      </c>
      <c r="I5560" s="929">
        <v>0.4</v>
      </c>
      <c r="J5560" s="923">
        <v>0</v>
      </c>
      <c r="K5560" s="922">
        <v>1</v>
      </c>
      <c r="L5560" s="923">
        <v>0</v>
      </c>
      <c r="M5560" s="923" t="str">
        <f t="shared" si="86"/>
        <v/>
      </c>
    </row>
    <row r="5561" spans="2:13" ht="75">
      <c r="B5561" s="921" t="s">
        <v>988</v>
      </c>
      <c r="C5561" s="921" t="s">
        <v>985</v>
      </c>
      <c r="D5561" s="922" t="s">
        <v>986</v>
      </c>
      <c r="E5561" s="936">
        <v>1</v>
      </c>
      <c r="F5561" s="947">
        <v>43678</v>
      </c>
      <c r="G5561" s="923">
        <v>0</v>
      </c>
      <c r="H5561" s="929">
        <v>8.3333333333333332E-3</v>
      </c>
      <c r="I5561" s="929">
        <v>0.39166666666666666</v>
      </c>
      <c r="J5561" s="923">
        <v>0</v>
      </c>
      <c r="K5561" s="922">
        <v>1</v>
      </c>
      <c r="L5561" s="923">
        <v>0</v>
      </c>
      <c r="M5561" s="923" t="str">
        <f t="shared" si="86"/>
        <v/>
      </c>
    </row>
    <row r="5562" spans="2:13" ht="75">
      <c r="B5562" s="921" t="s">
        <v>988</v>
      </c>
      <c r="C5562" s="921" t="s">
        <v>985</v>
      </c>
      <c r="D5562" s="922" t="s">
        <v>986</v>
      </c>
      <c r="E5562" s="936">
        <v>1</v>
      </c>
      <c r="F5562" s="947">
        <v>43709</v>
      </c>
      <c r="G5562" s="923">
        <v>0</v>
      </c>
      <c r="H5562" s="929">
        <v>8.3333333333333332E-3</v>
      </c>
      <c r="I5562" s="929">
        <v>0.3833333333333333</v>
      </c>
      <c r="J5562" s="923">
        <v>0</v>
      </c>
      <c r="K5562" s="922">
        <v>1</v>
      </c>
      <c r="L5562" s="923">
        <v>0</v>
      </c>
      <c r="M5562" s="923" t="str">
        <f t="shared" si="86"/>
        <v/>
      </c>
    </row>
    <row r="5563" spans="2:13" ht="75">
      <c r="B5563" s="921" t="s">
        <v>988</v>
      </c>
      <c r="C5563" s="921" t="s">
        <v>985</v>
      </c>
      <c r="D5563" s="922" t="s">
        <v>986</v>
      </c>
      <c r="E5563" s="936">
        <v>1</v>
      </c>
      <c r="F5563" s="947">
        <v>43739</v>
      </c>
      <c r="G5563" s="923">
        <v>0</v>
      </c>
      <c r="H5563" s="929">
        <v>8.3333333333333332E-3</v>
      </c>
      <c r="I5563" s="929">
        <v>0.375</v>
      </c>
      <c r="J5563" s="923">
        <v>0</v>
      </c>
      <c r="K5563" s="922">
        <v>1</v>
      </c>
      <c r="L5563" s="923">
        <v>0</v>
      </c>
      <c r="M5563" s="923" t="str">
        <f t="shared" si="86"/>
        <v/>
      </c>
    </row>
    <row r="5564" spans="2:13" ht="75">
      <c r="B5564" s="921" t="s">
        <v>988</v>
      </c>
      <c r="C5564" s="921" t="s">
        <v>985</v>
      </c>
      <c r="D5564" s="922" t="s">
        <v>986</v>
      </c>
      <c r="E5564" s="936">
        <v>1</v>
      </c>
      <c r="F5564" s="947">
        <v>43770</v>
      </c>
      <c r="G5564" s="923">
        <v>0</v>
      </c>
      <c r="H5564" s="929">
        <v>8.3333333333333332E-3</v>
      </c>
      <c r="I5564" s="929">
        <v>0.36666666666666664</v>
      </c>
      <c r="J5564" s="923">
        <v>0</v>
      </c>
      <c r="K5564" s="922">
        <v>1</v>
      </c>
      <c r="L5564" s="923">
        <v>0</v>
      </c>
      <c r="M5564" s="923" t="str">
        <f t="shared" si="86"/>
        <v/>
      </c>
    </row>
    <row r="5565" spans="2:13" ht="75">
      <c r="B5565" s="921" t="s">
        <v>988</v>
      </c>
      <c r="C5565" s="921" t="s">
        <v>985</v>
      </c>
      <c r="D5565" s="922" t="s">
        <v>986</v>
      </c>
      <c r="E5565" s="936">
        <v>1</v>
      </c>
      <c r="F5565" s="947">
        <v>43800</v>
      </c>
      <c r="G5565" s="923">
        <v>0</v>
      </c>
      <c r="H5565" s="929">
        <v>8.3333333333333332E-3</v>
      </c>
      <c r="I5565" s="929">
        <v>0.35833333333333334</v>
      </c>
      <c r="J5565" s="923">
        <v>0</v>
      </c>
      <c r="K5565" s="922">
        <v>1</v>
      </c>
      <c r="L5565" s="923">
        <v>0</v>
      </c>
      <c r="M5565" s="923" t="str">
        <f t="shared" si="86"/>
        <v/>
      </c>
    </row>
    <row r="5566" spans="2:13" ht="75">
      <c r="B5566" s="921" t="s">
        <v>988</v>
      </c>
      <c r="C5566" s="921" t="s">
        <v>985</v>
      </c>
      <c r="D5566" s="922" t="s">
        <v>986</v>
      </c>
      <c r="E5566" s="936">
        <v>1</v>
      </c>
      <c r="F5566" s="947">
        <v>43831</v>
      </c>
      <c r="G5566" s="923">
        <v>0</v>
      </c>
      <c r="H5566" s="929">
        <v>8.3333333333333332E-3</v>
      </c>
      <c r="I5566" s="929">
        <v>0.35</v>
      </c>
      <c r="J5566" s="923">
        <v>0</v>
      </c>
      <c r="K5566" s="922">
        <v>1</v>
      </c>
      <c r="L5566" s="923">
        <v>0</v>
      </c>
      <c r="M5566" s="923" t="str">
        <f t="shared" si="86"/>
        <v/>
      </c>
    </row>
    <row r="5567" spans="2:13" ht="75">
      <c r="B5567" s="921" t="s">
        <v>988</v>
      </c>
      <c r="C5567" s="921" t="s">
        <v>985</v>
      </c>
      <c r="D5567" s="922" t="s">
        <v>986</v>
      </c>
      <c r="E5567" s="936">
        <v>1</v>
      </c>
      <c r="F5567" s="947">
        <v>43862</v>
      </c>
      <c r="G5567" s="923">
        <v>0</v>
      </c>
      <c r="H5567" s="929">
        <v>8.3333333333333332E-3</v>
      </c>
      <c r="I5567" s="929">
        <v>0.34166666666666667</v>
      </c>
      <c r="J5567" s="923">
        <v>0</v>
      </c>
      <c r="K5567" s="922">
        <v>1</v>
      </c>
      <c r="L5567" s="923">
        <v>0</v>
      </c>
      <c r="M5567" s="923" t="str">
        <f t="shared" si="86"/>
        <v/>
      </c>
    </row>
    <row r="5568" spans="2:13" ht="75">
      <c r="B5568" s="921" t="s">
        <v>988</v>
      </c>
      <c r="C5568" s="921" t="s">
        <v>985</v>
      </c>
      <c r="D5568" s="922" t="s">
        <v>986</v>
      </c>
      <c r="E5568" s="936">
        <v>1</v>
      </c>
      <c r="F5568" s="947">
        <v>43891</v>
      </c>
      <c r="G5568" s="923">
        <v>0</v>
      </c>
      <c r="H5568" s="929">
        <v>8.3333333333333332E-3</v>
      </c>
      <c r="I5568" s="929">
        <v>0.33333333333333331</v>
      </c>
      <c r="J5568" s="923">
        <v>0</v>
      </c>
      <c r="K5568" s="922">
        <v>1</v>
      </c>
      <c r="L5568" s="923">
        <v>0</v>
      </c>
      <c r="M5568" s="923" t="str">
        <f t="shared" si="86"/>
        <v/>
      </c>
    </row>
    <row r="5569" spans="2:13" ht="75">
      <c r="B5569" s="921" t="s">
        <v>988</v>
      </c>
      <c r="C5569" s="921" t="s">
        <v>985</v>
      </c>
      <c r="D5569" s="922" t="s">
        <v>986</v>
      </c>
      <c r="E5569" s="936">
        <v>1</v>
      </c>
      <c r="F5569" s="947">
        <v>43922</v>
      </c>
      <c r="G5569" s="923">
        <v>0</v>
      </c>
      <c r="H5569" s="929">
        <v>8.3333333333333332E-3</v>
      </c>
      <c r="I5569" s="929">
        <v>0.32500000000000001</v>
      </c>
      <c r="J5569" s="923">
        <v>0</v>
      </c>
      <c r="K5569" s="922">
        <v>1</v>
      </c>
      <c r="L5569" s="923">
        <v>0</v>
      </c>
      <c r="M5569" s="923" t="str">
        <f t="shared" si="86"/>
        <v/>
      </c>
    </row>
    <row r="5570" spans="2:13" ht="75">
      <c r="B5570" s="921" t="s">
        <v>988</v>
      </c>
      <c r="C5570" s="921" t="s">
        <v>985</v>
      </c>
      <c r="D5570" s="922" t="s">
        <v>986</v>
      </c>
      <c r="E5570" s="936">
        <v>1</v>
      </c>
      <c r="F5570" s="947">
        <v>43952</v>
      </c>
      <c r="G5570" s="923">
        <v>0</v>
      </c>
      <c r="H5570" s="929">
        <v>8.3333333333333332E-3</v>
      </c>
      <c r="I5570" s="929">
        <v>0.31666666666666665</v>
      </c>
      <c r="J5570" s="923">
        <v>0</v>
      </c>
      <c r="K5570" s="922">
        <v>1</v>
      </c>
      <c r="L5570" s="923">
        <v>0</v>
      </c>
      <c r="M5570" s="923" t="str">
        <f t="shared" si="86"/>
        <v/>
      </c>
    </row>
    <row r="5571" spans="2:13" ht="75">
      <c r="B5571" s="921" t="s">
        <v>988</v>
      </c>
      <c r="C5571" s="921" t="s">
        <v>985</v>
      </c>
      <c r="D5571" s="922" t="s">
        <v>986</v>
      </c>
      <c r="E5571" s="936">
        <v>1</v>
      </c>
      <c r="F5571" s="947">
        <v>44105</v>
      </c>
      <c r="G5571" s="923">
        <v>0</v>
      </c>
      <c r="H5571" s="929">
        <v>8.3333333333333332E-3</v>
      </c>
      <c r="I5571" s="929">
        <v>0.27500000000000002</v>
      </c>
      <c r="J5571" s="923">
        <v>0</v>
      </c>
      <c r="K5571" s="922">
        <v>1</v>
      </c>
      <c r="L5571" s="923">
        <v>0</v>
      </c>
      <c r="M5571" s="923" t="str">
        <f t="shared" si="86"/>
        <v/>
      </c>
    </row>
    <row r="5572" spans="2:13" ht="75">
      <c r="B5572" s="921" t="s">
        <v>988</v>
      </c>
      <c r="C5572" s="921" t="s">
        <v>985</v>
      </c>
      <c r="D5572" s="922" t="s">
        <v>986</v>
      </c>
      <c r="E5572" s="936">
        <v>1</v>
      </c>
      <c r="F5572" s="947">
        <v>44136</v>
      </c>
      <c r="G5572" s="923">
        <v>0</v>
      </c>
      <c r="H5572" s="929">
        <v>8.3333333333333332E-3</v>
      </c>
      <c r="I5572" s="929">
        <v>0.26666666666666666</v>
      </c>
      <c r="J5572" s="923">
        <v>0</v>
      </c>
      <c r="K5572" s="922">
        <v>1</v>
      </c>
      <c r="L5572" s="923">
        <v>0</v>
      </c>
      <c r="M5572" s="923" t="str">
        <f t="shared" si="86"/>
        <v/>
      </c>
    </row>
    <row r="5573" spans="2:13" ht="75">
      <c r="B5573" s="921" t="s">
        <v>988</v>
      </c>
      <c r="C5573" s="921" t="s">
        <v>985</v>
      </c>
      <c r="D5573" s="922" t="s">
        <v>986</v>
      </c>
      <c r="E5573" s="936">
        <v>1</v>
      </c>
      <c r="F5573" s="947">
        <v>44166</v>
      </c>
      <c r="G5573" s="923">
        <v>0</v>
      </c>
      <c r="H5573" s="929">
        <v>8.3333333333333332E-3</v>
      </c>
      <c r="I5573" s="929">
        <v>0.2583333333333333</v>
      </c>
      <c r="J5573" s="923">
        <v>0</v>
      </c>
      <c r="K5573" s="922">
        <v>1</v>
      </c>
      <c r="L5573" s="923">
        <v>0</v>
      </c>
      <c r="M5573" s="923" t="str">
        <f t="shared" si="86"/>
        <v/>
      </c>
    </row>
    <row r="5574" spans="2:13" ht="75">
      <c r="B5574" s="921" t="s">
        <v>988</v>
      </c>
      <c r="C5574" s="921" t="s">
        <v>985</v>
      </c>
      <c r="D5574" s="922" t="s">
        <v>986</v>
      </c>
      <c r="E5574" s="936">
        <v>1</v>
      </c>
      <c r="F5574" s="947">
        <v>44197</v>
      </c>
      <c r="G5574" s="923">
        <v>0</v>
      </c>
      <c r="H5574" s="929">
        <v>8.3333333333333332E-3</v>
      </c>
      <c r="I5574" s="929">
        <v>0.25</v>
      </c>
      <c r="J5574" s="923">
        <v>0</v>
      </c>
      <c r="K5574" s="922">
        <v>1</v>
      </c>
      <c r="L5574" s="923">
        <v>0</v>
      </c>
      <c r="M5574" s="923" t="str">
        <f t="shared" si="86"/>
        <v/>
      </c>
    </row>
    <row r="5575" spans="2:13" ht="75">
      <c r="B5575" s="921" t="s">
        <v>988</v>
      </c>
      <c r="C5575" s="921" t="s">
        <v>985</v>
      </c>
      <c r="D5575" s="922" t="s">
        <v>986</v>
      </c>
      <c r="E5575" s="936">
        <v>1</v>
      </c>
      <c r="F5575" s="947">
        <v>44228</v>
      </c>
      <c r="G5575" s="923">
        <v>0</v>
      </c>
      <c r="H5575" s="929">
        <v>8.3333333333333332E-3</v>
      </c>
      <c r="I5575" s="929">
        <v>0.24166666666666667</v>
      </c>
      <c r="J5575" s="923">
        <v>0</v>
      </c>
      <c r="K5575" s="922">
        <v>1</v>
      </c>
      <c r="L5575" s="923">
        <v>0</v>
      </c>
      <c r="M5575" s="923" t="str">
        <f t="shared" si="86"/>
        <v/>
      </c>
    </row>
    <row r="5576" spans="2:13" ht="75">
      <c r="B5576" s="921" t="s">
        <v>988</v>
      </c>
      <c r="C5576" s="921" t="s">
        <v>985</v>
      </c>
      <c r="D5576" s="922" t="s">
        <v>986</v>
      </c>
      <c r="E5576" s="936">
        <v>1</v>
      </c>
      <c r="F5576" s="947">
        <v>44256</v>
      </c>
      <c r="G5576" s="923">
        <v>0</v>
      </c>
      <c r="H5576" s="929">
        <v>8.3333333333333332E-3</v>
      </c>
      <c r="I5576" s="929">
        <v>0.23333333333333334</v>
      </c>
      <c r="J5576" s="923">
        <v>0</v>
      </c>
      <c r="K5576" s="922">
        <v>1</v>
      </c>
      <c r="L5576" s="923">
        <v>0</v>
      </c>
      <c r="M5576" s="923" t="str">
        <f t="shared" si="86"/>
        <v/>
      </c>
    </row>
    <row r="5577" spans="2:13" ht="75">
      <c r="B5577" s="921" t="s">
        <v>988</v>
      </c>
      <c r="C5577" s="921" t="s">
        <v>985</v>
      </c>
      <c r="D5577" s="922" t="s">
        <v>986</v>
      </c>
      <c r="E5577" s="936">
        <v>1</v>
      </c>
      <c r="F5577" s="947">
        <v>44470</v>
      </c>
      <c r="G5577" s="923">
        <v>0</v>
      </c>
      <c r="H5577" s="929">
        <v>8.3333333333333332E-3</v>
      </c>
      <c r="I5577" s="929">
        <v>0.17499999999999999</v>
      </c>
      <c r="J5577" s="923">
        <v>0</v>
      </c>
      <c r="K5577" s="922">
        <v>1</v>
      </c>
      <c r="L5577" s="923">
        <v>0</v>
      </c>
      <c r="M5577" s="923" t="str">
        <f t="shared" si="86"/>
        <v/>
      </c>
    </row>
    <row r="5578" spans="2:13" ht="75">
      <c r="B5578" s="921" t="s">
        <v>988</v>
      </c>
      <c r="C5578" s="921" t="s">
        <v>985</v>
      </c>
      <c r="D5578" s="922" t="s">
        <v>986</v>
      </c>
      <c r="E5578" s="936">
        <v>1</v>
      </c>
      <c r="F5578" s="947">
        <v>44501</v>
      </c>
      <c r="G5578" s="923">
        <v>0</v>
      </c>
      <c r="H5578" s="929">
        <v>8.3333333333333332E-3</v>
      </c>
      <c r="I5578" s="929">
        <v>0.16666666666666666</v>
      </c>
      <c r="J5578" s="923">
        <v>0</v>
      </c>
      <c r="K5578" s="922">
        <v>1</v>
      </c>
      <c r="L5578" s="923">
        <v>0</v>
      </c>
      <c r="M5578" s="923" t="str">
        <f t="shared" si="86"/>
        <v/>
      </c>
    </row>
    <row r="5579" spans="2:13" ht="75">
      <c r="B5579" s="921" t="s">
        <v>988</v>
      </c>
      <c r="C5579" s="921" t="s">
        <v>985</v>
      </c>
      <c r="D5579" s="922" t="s">
        <v>986</v>
      </c>
      <c r="E5579" s="936">
        <v>1</v>
      </c>
      <c r="F5579" s="947">
        <v>44593</v>
      </c>
      <c r="G5579" s="923">
        <v>0</v>
      </c>
      <c r="H5579" s="929">
        <v>8.3333333333333332E-3</v>
      </c>
      <c r="I5579" s="929">
        <v>0.14166666666666666</v>
      </c>
      <c r="J5579" s="923">
        <v>0</v>
      </c>
      <c r="K5579" s="922">
        <v>1</v>
      </c>
      <c r="L5579" s="923">
        <v>0</v>
      </c>
      <c r="M5579" s="923" t="str">
        <f t="shared" ref="M5579:M5642" si="87">IF(L5579=0,"",IF(I5579=100%,0,(H5579*12)*(G5579*E5579*K5579)))</f>
        <v/>
      </c>
    </row>
    <row r="5580" spans="2:13" ht="75">
      <c r="B5580" s="921" t="s">
        <v>988</v>
      </c>
      <c r="C5580" s="921" t="s">
        <v>985</v>
      </c>
      <c r="D5580" s="922" t="s">
        <v>986</v>
      </c>
      <c r="E5580" s="936">
        <v>1</v>
      </c>
      <c r="F5580" s="947">
        <v>44652</v>
      </c>
      <c r="G5580" s="923">
        <v>0</v>
      </c>
      <c r="H5580" s="929">
        <v>8.3333333333333332E-3</v>
      </c>
      <c r="I5580" s="929">
        <v>0.125</v>
      </c>
      <c r="J5580" s="923">
        <v>0</v>
      </c>
      <c r="K5580" s="922">
        <v>1</v>
      </c>
      <c r="L5580" s="923">
        <v>0</v>
      </c>
      <c r="M5580" s="923" t="str">
        <f t="shared" si="87"/>
        <v/>
      </c>
    </row>
    <row r="5581" spans="2:13" ht="75">
      <c r="B5581" s="921" t="s">
        <v>988</v>
      </c>
      <c r="C5581" s="921" t="s">
        <v>985</v>
      </c>
      <c r="D5581" s="922" t="s">
        <v>986</v>
      </c>
      <c r="E5581" s="936">
        <v>1</v>
      </c>
      <c r="F5581" s="947">
        <v>44682</v>
      </c>
      <c r="G5581" s="923">
        <v>0</v>
      </c>
      <c r="H5581" s="929">
        <v>8.3333333333333332E-3</v>
      </c>
      <c r="I5581" s="929">
        <v>0.11666666666666667</v>
      </c>
      <c r="J5581" s="923">
        <v>0</v>
      </c>
      <c r="K5581" s="922">
        <v>1</v>
      </c>
      <c r="L5581" s="923">
        <v>0</v>
      </c>
      <c r="M5581" s="923" t="str">
        <f t="shared" si="87"/>
        <v/>
      </c>
    </row>
    <row r="5582" spans="2:13" ht="75">
      <c r="B5582" s="921" t="s">
        <v>988</v>
      </c>
      <c r="C5582" s="921" t="s">
        <v>985</v>
      </c>
      <c r="D5582" s="922" t="s">
        <v>986</v>
      </c>
      <c r="E5582" s="936">
        <v>1</v>
      </c>
      <c r="F5582" s="947">
        <v>44713</v>
      </c>
      <c r="G5582" s="923">
        <v>0</v>
      </c>
      <c r="H5582" s="929">
        <v>8.3333333333333332E-3</v>
      </c>
      <c r="I5582" s="929">
        <v>0.10833333333333334</v>
      </c>
      <c r="J5582" s="923">
        <v>0</v>
      </c>
      <c r="K5582" s="922">
        <v>1</v>
      </c>
      <c r="L5582" s="923">
        <v>0</v>
      </c>
      <c r="M5582" s="923" t="str">
        <f t="shared" si="87"/>
        <v/>
      </c>
    </row>
    <row r="5583" spans="2:13" ht="75">
      <c r="B5583" s="921" t="s">
        <v>988</v>
      </c>
      <c r="C5583" s="921" t="s">
        <v>985</v>
      </c>
      <c r="D5583" s="922" t="s">
        <v>986</v>
      </c>
      <c r="E5583" s="936">
        <v>1</v>
      </c>
      <c r="F5583" s="947">
        <v>44774</v>
      </c>
      <c r="G5583" s="923">
        <v>0</v>
      </c>
      <c r="H5583" s="929">
        <v>8.3333333333333332E-3</v>
      </c>
      <c r="I5583" s="929">
        <v>9.166666666666666E-2</v>
      </c>
      <c r="J5583" s="923">
        <v>0</v>
      </c>
      <c r="K5583" s="922">
        <v>1</v>
      </c>
      <c r="L5583" s="923">
        <v>0</v>
      </c>
      <c r="M5583" s="923" t="str">
        <f t="shared" si="87"/>
        <v/>
      </c>
    </row>
    <row r="5584" spans="2:13" ht="75">
      <c r="B5584" s="921" t="s">
        <v>988</v>
      </c>
      <c r="C5584" s="921" t="s">
        <v>985</v>
      </c>
      <c r="D5584" s="922" t="s">
        <v>986</v>
      </c>
      <c r="E5584" s="936">
        <v>1</v>
      </c>
      <c r="F5584" s="947">
        <v>44805</v>
      </c>
      <c r="G5584" s="923">
        <v>0</v>
      </c>
      <c r="H5584" s="929">
        <v>8.3333333333333332E-3</v>
      </c>
      <c r="I5584" s="929">
        <v>8.3333333333333329E-2</v>
      </c>
      <c r="J5584" s="923">
        <v>0</v>
      </c>
      <c r="K5584" s="922">
        <v>1</v>
      </c>
      <c r="L5584" s="923">
        <v>0</v>
      </c>
      <c r="M5584" s="923" t="str">
        <f t="shared" si="87"/>
        <v/>
      </c>
    </row>
    <row r="5585" spans="2:13" ht="75">
      <c r="B5585" s="921" t="s">
        <v>988</v>
      </c>
      <c r="C5585" s="921" t="s">
        <v>985</v>
      </c>
      <c r="D5585" s="922" t="s">
        <v>986</v>
      </c>
      <c r="E5585" s="936">
        <v>1</v>
      </c>
      <c r="F5585" s="947">
        <v>44835</v>
      </c>
      <c r="G5585" s="923">
        <v>0</v>
      </c>
      <c r="H5585" s="929">
        <v>8.3333333333333332E-3</v>
      </c>
      <c r="I5585" s="929">
        <v>7.4999999999999997E-2</v>
      </c>
      <c r="J5585" s="923">
        <v>0</v>
      </c>
      <c r="K5585" s="922">
        <v>1</v>
      </c>
      <c r="L5585" s="923">
        <v>0</v>
      </c>
      <c r="M5585" s="923" t="str">
        <f t="shared" si="87"/>
        <v/>
      </c>
    </row>
    <row r="5586" spans="2:13" ht="75">
      <c r="B5586" s="921" t="s">
        <v>988</v>
      </c>
      <c r="C5586" s="921" t="s">
        <v>985</v>
      </c>
      <c r="D5586" s="922" t="s">
        <v>986</v>
      </c>
      <c r="E5586" s="936">
        <v>1</v>
      </c>
      <c r="F5586" s="947">
        <v>44866</v>
      </c>
      <c r="G5586" s="923">
        <v>0</v>
      </c>
      <c r="H5586" s="929">
        <v>8.3333333333333332E-3</v>
      </c>
      <c r="I5586" s="929">
        <v>6.6666666666666666E-2</v>
      </c>
      <c r="J5586" s="923">
        <v>0</v>
      </c>
      <c r="K5586" s="922">
        <v>1</v>
      </c>
      <c r="L5586" s="923">
        <v>0</v>
      </c>
      <c r="M5586" s="923" t="str">
        <f t="shared" si="87"/>
        <v/>
      </c>
    </row>
    <row r="5587" spans="2:13" ht="75">
      <c r="B5587" s="921" t="s">
        <v>988</v>
      </c>
      <c r="C5587" s="921" t="s">
        <v>985</v>
      </c>
      <c r="D5587" s="922" t="s">
        <v>986</v>
      </c>
      <c r="E5587" s="936">
        <v>1</v>
      </c>
      <c r="F5587" s="947">
        <v>44896</v>
      </c>
      <c r="G5587" s="923">
        <v>0</v>
      </c>
      <c r="H5587" s="929">
        <v>8.3333333333333332E-3</v>
      </c>
      <c r="I5587" s="929">
        <v>5.8333333333333334E-2</v>
      </c>
      <c r="J5587" s="923">
        <v>0</v>
      </c>
      <c r="K5587" s="922">
        <v>1</v>
      </c>
      <c r="L5587" s="923">
        <v>0</v>
      </c>
      <c r="M5587" s="923" t="str">
        <f t="shared" si="87"/>
        <v/>
      </c>
    </row>
    <row r="5588" spans="2:13" ht="75">
      <c r="B5588" s="921" t="s">
        <v>988</v>
      </c>
      <c r="C5588" s="921" t="s">
        <v>985</v>
      </c>
      <c r="D5588" s="922" t="s">
        <v>986</v>
      </c>
      <c r="E5588" s="936">
        <v>1</v>
      </c>
      <c r="F5588" s="947">
        <v>44958</v>
      </c>
      <c r="G5588" s="923">
        <v>0</v>
      </c>
      <c r="H5588" s="929">
        <v>8.3333333333333332E-3</v>
      </c>
      <c r="I5588" s="929">
        <v>4.1666666666666664E-2</v>
      </c>
      <c r="J5588" s="923">
        <v>0</v>
      </c>
      <c r="K5588" s="922">
        <v>1</v>
      </c>
      <c r="L5588" s="923">
        <v>0</v>
      </c>
      <c r="M5588" s="923" t="str">
        <f t="shared" si="87"/>
        <v/>
      </c>
    </row>
    <row r="5589" spans="2:13" ht="75">
      <c r="B5589" s="921" t="s">
        <v>988</v>
      </c>
      <c r="C5589" s="921" t="s">
        <v>985</v>
      </c>
      <c r="D5589" s="922" t="s">
        <v>986</v>
      </c>
      <c r="E5589" s="936">
        <v>1</v>
      </c>
      <c r="F5589" s="947">
        <v>44986</v>
      </c>
      <c r="G5589" s="923">
        <v>0</v>
      </c>
      <c r="H5589" s="929">
        <v>8.3333333333333332E-3</v>
      </c>
      <c r="I5589" s="929">
        <v>3.3333333333333333E-2</v>
      </c>
      <c r="J5589" s="923">
        <v>0</v>
      </c>
      <c r="K5589" s="922">
        <v>1</v>
      </c>
      <c r="L5589" s="923">
        <v>0</v>
      </c>
      <c r="M5589" s="923" t="str">
        <f t="shared" si="87"/>
        <v/>
      </c>
    </row>
    <row r="5590" spans="2:13" ht="75">
      <c r="B5590" s="921" t="s">
        <v>988</v>
      </c>
      <c r="C5590" s="921" t="s">
        <v>985</v>
      </c>
      <c r="D5590" s="922" t="s">
        <v>986</v>
      </c>
      <c r="E5590" s="936">
        <v>1</v>
      </c>
      <c r="F5590" s="947">
        <v>45078</v>
      </c>
      <c r="G5590" s="923">
        <v>0</v>
      </c>
      <c r="H5590" s="929">
        <v>8.3333333333333332E-3</v>
      </c>
      <c r="I5590" s="929">
        <v>8.3333333333333332E-3</v>
      </c>
      <c r="J5590" s="923">
        <v>0</v>
      </c>
      <c r="K5590" s="922">
        <v>1</v>
      </c>
      <c r="L5590" s="923">
        <v>0</v>
      </c>
      <c r="M5590" s="923" t="str">
        <f t="shared" si="87"/>
        <v/>
      </c>
    </row>
    <row r="5591" spans="2:13" ht="75">
      <c r="B5591" s="921" t="s">
        <v>988</v>
      </c>
      <c r="C5591" s="921" t="s">
        <v>985</v>
      </c>
      <c r="D5591" s="922" t="s">
        <v>986</v>
      </c>
      <c r="E5591" s="936">
        <v>1</v>
      </c>
      <c r="F5591" s="947">
        <v>43800</v>
      </c>
      <c r="G5591" s="923">
        <v>0</v>
      </c>
      <c r="H5591" s="929">
        <v>8.3333333333333332E-3</v>
      </c>
      <c r="I5591" s="929">
        <v>0.35833333333333334</v>
      </c>
      <c r="J5591" s="923">
        <v>0</v>
      </c>
      <c r="K5591" s="922">
        <v>1</v>
      </c>
      <c r="L5591" s="923">
        <v>0</v>
      </c>
      <c r="M5591" s="923" t="str">
        <f t="shared" si="87"/>
        <v/>
      </c>
    </row>
    <row r="5592" spans="2:13" ht="75">
      <c r="B5592" s="921" t="s">
        <v>988</v>
      </c>
      <c r="C5592" s="921" t="s">
        <v>985</v>
      </c>
      <c r="D5592" s="922" t="s">
        <v>986</v>
      </c>
      <c r="E5592" s="936">
        <v>1</v>
      </c>
      <c r="F5592" s="947">
        <v>44256</v>
      </c>
      <c r="G5592" s="923">
        <v>0</v>
      </c>
      <c r="H5592" s="929">
        <v>8.3333333333333332E-3</v>
      </c>
      <c r="I5592" s="929">
        <v>0.23333333333333334</v>
      </c>
      <c r="J5592" s="923">
        <v>0</v>
      </c>
      <c r="K5592" s="922">
        <v>1</v>
      </c>
      <c r="L5592" s="923">
        <v>0</v>
      </c>
      <c r="M5592" s="923" t="str">
        <f t="shared" si="87"/>
        <v/>
      </c>
    </row>
    <row r="5593" spans="2:13" ht="75">
      <c r="B5593" s="921" t="s">
        <v>988</v>
      </c>
      <c r="C5593" s="921" t="s">
        <v>985</v>
      </c>
      <c r="D5593" s="922" t="s">
        <v>986</v>
      </c>
      <c r="E5593" s="936">
        <v>1</v>
      </c>
      <c r="F5593" s="947">
        <v>44317</v>
      </c>
      <c r="G5593" s="923">
        <v>0</v>
      </c>
      <c r="H5593" s="929">
        <v>8.3333333333333332E-3</v>
      </c>
      <c r="I5593" s="929">
        <v>0.21666666666666667</v>
      </c>
      <c r="J5593" s="923">
        <v>0</v>
      </c>
      <c r="K5593" s="922">
        <v>1</v>
      </c>
      <c r="L5593" s="923">
        <v>0</v>
      </c>
      <c r="M5593" s="923" t="str">
        <f t="shared" si="87"/>
        <v/>
      </c>
    </row>
    <row r="5594" spans="2:13" ht="75">
      <c r="B5594" s="921" t="s">
        <v>988</v>
      </c>
      <c r="C5594" s="921" t="s">
        <v>985</v>
      </c>
      <c r="D5594" s="922" t="s">
        <v>986</v>
      </c>
      <c r="E5594" s="936">
        <v>1</v>
      </c>
      <c r="F5594" s="947">
        <v>44501</v>
      </c>
      <c r="G5594" s="923">
        <v>0</v>
      </c>
      <c r="H5594" s="929">
        <v>8.3333333333333332E-3</v>
      </c>
      <c r="I5594" s="929">
        <v>0.16666666666666666</v>
      </c>
      <c r="J5594" s="923">
        <v>0</v>
      </c>
      <c r="K5594" s="922">
        <v>1</v>
      </c>
      <c r="L5594" s="923">
        <v>0</v>
      </c>
      <c r="M5594" s="923" t="str">
        <f t="shared" si="87"/>
        <v/>
      </c>
    </row>
    <row r="5595" spans="2:13" ht="75">
      <c r="B5595" s="921" t="s">
        <v>988</v>
      </c>
      <c r="C5595" s="921" t="s">
        <v>985</v>
      </c>
      <c r="D5595" s="922" t="s">
        <v>986</v>
      </c>
      <c r="E5595" s="936">
        <v>1</v>
      </c>
      <c r="F5595" s="947">
        <v>44652</v>
      </c>
      <c r="G5595" s="923">
        <v>0</v>
      </c>
      <c r="H5595" s="929">
        <v>8.3333333333333332E-3</v>
      </c>
      <c r="I5595" s="929">
        <v>0.125</v>
      </c>
      <c r="J5595" s="923">
        <v>0</v>
      </c>
      <c r="K5595" s="922">
        <v>1</v>
      </c>
      <c r="L5595" s="923">
        <v>0</v>
      </c>
      <c r="M5595" s="923" t="str">
        <f t="shared" si="87"/>
        <v/>
      </c>
    </row>
    <row r="5596" spans="2:13" ht="75">
      <c r="B5596" s="921" t="s">
        <v>988</v>
      </c>
      <c r="C5596" s="921" t="s">
        <v>985</v>
      </c>
      <c r="D5596" s="922" t="s">
        <v>986</v>
      </c>
      <c r="E5596" s="936">
        <v>1</v>
      </c>
      <c r="F5596" s="947">
        <v>44682</v>
      </c>
      <c r="G5596" s="923">
        <v>0</v>
      </c>
      <c r="H5596" s="929">
        <v>8.3333333333333332E-3</v>
      </c>
      <c r="I5596" s="929">
        <v>0.11666666666666667</v>
      </c>
      <c r="J5596" s="923">
        <v>0</v>
      </c>
      <c r="K5596" s="922">
        <v>1</v>
      </c>
      <c r="L5596" s="923">
        <v>0</v>
      </c>
      <c r="M5596" s="923" t="str">
        <f t="shared" si="87"/>
        <v/>
      </c>
    </row>
    <row r="5597" spans="2:13" ht="75">
      <c r="B5597" s="921" t="s">
        <v>988</v>
      </c>
      <c r="C5597" s="921" t="s">
        <v>985</v>
      </c>
      <c r="D5597" s="922" t="s">
        <v>986</v>
      </c>
      <c r="E5597" s="936">
        <v>1</v>
      </c>
      <c r="F5597" s="947">
        <v>45078</v>
      </c>
      <c r="G5597" s="923">
        <v>0</v>
      </c>
      <c r="H5597" s="929">
        <v>8.3333333333333332E-3</v>
      </c>
      <c r="I5597" s="929">
        <v>8.3333333333333332E-3</v>
      </c>
      <c r="J5597" s="923">
        <v>0</v>
      </c>
      <c r="K5597" s="922">
        <v>1</v>
      </c>
      <c r="L5597" s="923">
        <v>0</v>
      </c>
      <c r="M5597" s="923" t="str">
        <f t="shared" si="87"/>
        <v/>
      </c>
    </row>
    <row r="5598" spans="2:13" ht="75">
      <c r="B5598" s="921" t="s">
        <v>984</v>
      </c>
      <c r="C5598" s="921" t="s">
        <v>985</v>
      </c>
      <c r="D5598" s="922" t="s">
        <v>986</v>
      </c>
      <c r="E5598" s="936">
        <v>1</v>
      </c>
      <c r="F5598" s="947">
        <v>44136</v>
      </c>
      <c r="G5598" s="923">
        <v>0</v>
      </c>
      <c r="H5598" s="929">
        <v>8.3333333333333332E-3</v>
      </c>
      <c r="I5598" s="929">
        <v>0.26666666666666666</v>
      </c>
      <c r="J5598" s="923">
        <v>0</v>
      </c>
      <c r="K5598" s="922">
        <v>1</v>
      </c>
      <c r="L5598" s="923">
        <v>0</v>
      </c>
      <c r="M5598" s="923" t="str">
        <f t="shared" si="87"/>
        <v/>
      </c>
    </row>
    <row r="5599" spans="2:13" ht="75">
      <c r="B5599" s="921" t="s">
        <v>984</v>
      </c>
      <c r="C5599" s="921" t="s">
        <v>985</v>
      </c>
      <c r="D5599" s="922" t="s">
        <v>986</v>
      </c>
      <c r="E5599" s="936">
        <v>1</v>
      </c>
      <c r="F5599" s="947">
        <v>44621</v>
      </c>
      <c r="G5599" s="923">
        <v>0</v>
      </c>
      <c r="H5599" s="929">
        <v>8.3333333333333332E-3</v>
      </c>
      <c r="I5599" s="929">
        <v>0.13333333333333333</v>
      </c>
      <c r="J5599" s="923">
        <v>0</v>
      </c>
      <c r="K5599" s="922">
        <v>1</v>
      </c>
      <c r="L5599" s="923">
        <v>0</v>
      </c>
      <c r="M5599" s="923" t="str">
        <f t="shared" si="87"/>
        <v/>
      </c>
    </row>
    <row r="5600" spans="2:13" ht="75">
      <c r="B5600" s="921" t="s">
        <v>987</v>
      </c>
      <c r="C5600" s="921" t="s">
        <v>985</v>
      </c>
      <c r="D5600" s="922" t="s">
        <v>986</v>
      </c>
      <c r="E5600" s="936">
        <v>1</v>
      </c>
      <c r="F5600" s="947">
        <v>44652</v>
      </c>
      <c r="G5600" s="923">
        <v>0</v>
      </c>
      <c r="H5600" s="929">
        <v>8.3333333333333332E-3</v>
      </c>
      <c r="I5600" s="929">
        <v>0.125</v>
      </c>
      <c r="J5600" s="923">
        <v>0</v>
      </c>
      <c r="K5600" s="922">
        <v>1</v>
      </c>
      <c r="L5600" s="923">
        <v>0</v>
      </c>
      <c r="M5600" s="923" t="str">
        <f t="shared" si="87"/>
        <v/>
      </c>
    </row>
    <row r="5601" spans="2:13" ht="75">
      <c r="B5601" s="921" t="s">
        <v>987</v>
      </c>
      <c r="C5601" s="921" t="s">
        <v>985</v>
      </c>
      <c r="D5601" s="922" t="s">
        <v>986</v>
      </c>
      <c r="E5601" s="936">
        <v>1</v>
      </c>
      <c r="F5601" s="947">
        <v>44682</v>
      </c>
      <c r="G5601" s="923">
        <v>0</v>
      </c>
      <c r="H5601" s="929">
        <v>8.3333333333333332E-3</v>
      </c>
      <c r="I5601" s="929">
        <v>0.11666666666666667</v>
      </c>
      <c r="J5601" s="923">
        <v>0</v>
      </c>
      <c r="K5601" s="922">
        <v>1</v>
      </c>
      <c r="L5601" s="923">
        <v>0</v>
      </c>
      <c r="M5601" s="923" t="str">
        <f t="shared" si="87"/>
        <v/>
      </c>
    </row>
    <row r="5602" spans="2:13" ht="75">
      <c r="B5602" s="921" t="s">
        <v>987</v>
      </c>
      <c r="C5602" s="921" t="s">
        <v>985</v>
      </c>
      <c r="D5602" s="922" t="s">
        <v>986</v>
      </c>
      <c r="E5602" s="936">
        <v>1</v>
      </c>
      <c r="F5602" s="947">
        <v>45078</v>
      </c>
      <c r="G5602" s="923">
        <v>0</v>
      </c>
      <c r="H5602" s="929">
        <v>8.3333333333333332E-3</v>
      </c>
      <c r="I5602" s="929">
        <v>8.3333333333333332E-3</v>
      </c>
      <c r="J5602" s="923">
        <v>0</v>
      </c>
      <c r="K5602" s="922">
        <v>1</v>
      </c>
      <c r="L5602" s="923">
        <v>0</v>
      </c>
      <c r="M5602" s="923" t="str">
        <f t="shared" si="87"/>
        <v/>
      </c>
    </row>
    <row r="5603" spans="2:13" ht="75">
      <c r="B5603" s="921" t="s">
        <v>989</v>
      </c>
      <c r="C5603" s="921" t="s">
        <v>985</v>
      </c>
      <c r="D5603" s="922" t="s">
        <v>986</v>
      </c>
      <c r="E5603" s="936">
        <v>1</v>
      </c>
      <c r="F5603" s="947">
        <v>44287</v>
      </c>
      <c r="G5603" s="923">
        <v>0</v>
      </c>
      <c r="H5603" s="929">
        <v>8.3333333333333332E-3</v>
      </c>
      <c r="I5603" s="929">
        <v>0.22500000000000001</v>
      </c>
      <c r="J5603" s="923">
        <v>0</v>
      </c>
      <c r="K5603" s="922">
        <v>1</v>
      </c>
      <c r="L5603" s="923">
        <v>0</v>
      </c>
      <c r="M5603" s="923" t="str">
        <f t="shared" si="87"/>
        <v/>
      </c>
    </row>
    <row r="5604" spans="2:13" ht="75">
      <c r="B5604" s="921" t="s">
        <v>989</v>
      </c>
      <c r="C5604" s="921" t="s">
        <v>985</v>
      </c>
      <c r="D5604" s="922" t="s">
        <v>986</v>
      </c>
      <c r="E5604" s="936">
        <v>1</v>
      </c>
      <c r="F5604" s="947">
        <v>45078</v>
      </c>
      <c r="G5604" s="923">
        <v>0</v>
      </c>
      <c r="H5604" s="929">
        <v>8.3333333333333332E-3</v>
      </c>
      <c r="I5604" s="929">
        <v>8.3333333333333332E-3</v>
      </c>
      <c r="J5604" s="923">
        <v>0</v>
      </c>
      <c r="K5604" s="922">
        <v>1</v>
      </c>
      <c r="L5604" s="923">
        <v>0</v>
      </c>
      <c r="M5604" s="923" t="str">
        <f t="shared" si="87"/>
        <v/>
      </c>
    </row>
    <row r="5605" spans="2:13" ht="75">
      <c r="B5605" s="921" t="s">
        <v>990</v>
      </c>
      <c r="C5605" s="921" t="s">
        <v>985</v>
      </c>
      <c r="D5605" s="922" t="s">
        <v>986</v>
      </c>
      <c r="E5605" s="936">
        <v>1</v>
      </c>
      <c r="F5605" s="947">
        <v>45078</v>
      </c>
      <c r="G5605" s="923">
        <v>0</v>
      </c>
      <c r="H5605" s="929">
        <v>8.3333333333333332E-3</v>
      </c>
      <c r="I5605" s="929">
        <v>8.3333333333333332E-3</v>
      </c>
      <c r="J5605" s="923">
        <v>0</v>
      </c>
      <c r="K5605" s="922">
        <v>1</v>
      </c>
      <c r="L5605" s="923">
        <v>0</v>
      </c>
      <c r="M5605" s="923" t="str">
        <f t="shared" si="87"/>
        <v/>
      </c>
    </row>
    <row r="5606" spans="2:13" ht="75">
      <c r="B5606" s="921" t="s">
        <v>988</v>
      </c>
      <c r="C5606" s="921" t="s">
        <v>985</v>
      </c>
      <c r="D5606" s="922" t="s">
        <v>986</v>
      </c>
      <c r="E5606" s="936">
        <v>1</v>
      </c>
      <c r="F5606" s="947">
        <v>43647</v>
      </c>
      <c r="G5606" s="923">
        <v>0</v>
      </c>
      <c r="H5606" s="929">
        <v>8.3333333333333332E-3</v>
      </c>
      <c r="I5606" s="929">
        <v>0.4</v>
      </c>
      <c r="J5606" s="923">
        <v>0</v>
      </c>
      <c r="K5606" s="922">
        <v>1</v>
      </c>
      <c r="L5606" s="923">
        <v>0</v>
      </c>
      <c r="M5606" s="923" t="str">
        <f t="shared" si="87"/>
        <v/>
      </c>
    </row>
    <row r="5607" spans="2:13" ht="75">
      <c r="B5607" s="921" t="s">
        <v>988</v>
      </c>
      <c r="C5607" s="921" t="s">
        <v>985</v>
      </c>
      <c r="D5607" s="922" t="s">
        <v>986</v>
      </c>
      <c r="E5607" s="936">
        <v>1</v>
      </c>
      <c r="F5607" s="947">
        <v>43709</v>
      </c>
      <c r="G5607" s="923">
        <v>0</v>
      </c>
      <c r="H5607" s="929">
        <v>8.3333333333333332E-3</v>
      </c>
      <c r="I5607" s="929">
        <v>0.3833333333333333</v>
      </c>
      <c r="J5607" s="923">
        <v>0</v>
      </c>
      <c r="K5607" s="922">
        <v>1</v>
      </c>
      <c r="L5607" s="923">
        <v>0</v>
      </c>
      <c r="M5607" s="923" t="str">
        <f t="shared" si="87"/>
        <v/>
      </c>
    </row>
    <row r="5608" spans="2:13" ht="75">
      <c r="B5608" s="921" t="s">
        <v>988</v>
      </c>
      <c r="C5608" s="921" t="s">
        <v>985</v>
      </c>
      <c r="D5608" s="922" t="s">
        <v>986</v>
      </c>
      <c r="E5608" s="936">
        <v>1</v>
      </c>
      <c r="F5608" s="947">
        <v>43739</v>
      </c>
      <c r="G5608" s="923">
        <v>0</v>
      </c>
      <c r="H5608" s="929">
        <v>8.3333333333333332E-3</v>
      </c>
      <c r="I5608" s="929">
        <v>0.375</v>
      </c>
      <c r="J5608" s="923">
        <v>0</v>
      </c>
      <c r="K5608" s="922">
        <v>1</v>
      </c>
      <c r="L5608" s="923">
        <v>0</v>
      </c>
      <c r="M5608" s="923" t="str">
        <f t="shared" si="87"/>
        <v/>
      </c>
    </row>
    <row r="5609" spans="2:13" ht="75">
      <c r="B5609" s="921" t="s">
        <v>988</v>
      </c>
      <c r="C5609" s="921" t="s">
        <v>985</v>
      </c>
      <c r="D5609" s="922" t="s">
        <v>986</v>
      </c>
      <c r="E5609" s="936">
        <v>1</v>
      </c>
      <c r="F5609" s="947">
        <v>43770</v>
      </c>
      <c r="G5609" s="923">
        <v>0</v>
      </c>
      <c r="H5609" s="929">
        <v>8.3333333333333332E-3</v>
      </c>
      <c r="I5609" s="929">
        <v>0.36666666666666664</v>
      </c>
      <c r="J5609" s="923">
        <v>0</v>
      </c>
      <c r="K5609" s="922">
        <v>1</v>
      </c>
      <c r="L5609" s="923">
        <v>0</v>
      </c>
      <c r="M5609" s="923" t="str">
        <f t="shared" si="87"/>
        <v/>
      </c>
    </row>
    <row r="5610" spans="2:13" ht="75">
      <c r="B5610" s="921" t="s">
        <v>988</v>
      </c>
      <c r="C5610" s="921" t="s">
        <v>985</v>
      </c>
      <c r="D5610" s="922" t="s">
        <v>986</v>
      </c>
      <c r="E5610" s="936">
        <v>1</v>
      </c>
      <c r="F5610" s="947">
        <v>43800</v>
      </c>
      <c r="G5610" s="923">
        <v>0</v>
      </c>
      <c r="H5610" s="929">
        <v>8.3333333333333332E-3</v>
      </c>
      <c r="I5610" s="929">
        <v>0.35833333333333334</v>
      </c>
      <c r="J5610" s="923">
        <v>0</v>
      </c>
      <c r="K5610" s="922">
        <v>1</v>
      </c>
      <c r="L5610" s="923">
        <v>0</v>
      </c>
      <c r="M5610" s="923" t="str">
        <f t="shared" si="87"/>
        <v/>
      </c>
    </row>
    <row r="5611" spans="2:13" ht="75">
      <c r="B5611" s="921" t="s">
        <v>988</v>
      </c>
      <c r="C5611" s="921" t="s">
        <v>985</v>
      </c>
      <c r="D5611" s="922" t="s">
        <v>986</v>
      </c>
      <c r="E5611" s="936">
        <v>1</v>
      </c>
      <c r="F5611" s="947">
        <v>44136</v>
      </c>
      <c r="G5611" s="923">
        <v>0</v>
      </c>
      <c r="H5611" s="929">
        <v>8.3333333333333332E-3</v>
      </c>
      <c r="I5611" s="929">
        <v>0.26666666666666666</v>
      </c>
      <c r="J5611" s="923">
        <v>0</v>
      </c>
      <c r="K5611" s="922">
        <v>1</v>
      </c>
      <c r="L5611" s="923">
        <v>0</v>
      </c>
      <c r="M5611" s="923" t="str">
        <f t="shared" si="87"/>
        <v/>
      </c>
    </row>
    <row r="5612" spans="2:13" ht="75">
      <c r="B5612" s="921" t="s">
        <v>988</v>
      </c>
      <c r="C5612" s="921" t="s">
        <v>985</v>
      </c>
      <c r="D5612" s="922" t="s">
        <v>986</v>
      </c>
      <c r="E5612" s="936">
        <v>1</v>
      </c>
      <c r="F5612" s="947">
        <v>44501</v>
      </c>
      <c r="G5612" s="923">
        <v>0</v>
      </c>
      <c r="H5612" s="929">
        <v>8.3333333333333332E-3</v>
      </c>
      <c r="I5612" s="929">
        <v>0.16666666666666666</v>
      </c>
      <c r="J5612" s="923">
        <v>0</v>
      </c>
      <c r="K5612" s="922">
        <v>1</v>
      </c>
      <c r="L5612" s="923">
        <v>0</v>
      </c>
      <c r="M5612" s="923" t="str">
        <f t="shared" si="87"/>
        <v/>
      </c>
    </row>
    <row r="5613" spans="2:13" ht="75">
      <c r="B5613" s="921" t="s">
        <v>988</v>
      </c>
      <c r="C5613" s="921" t="s">
        <v>985</v>
      </c>
      <c r="D5613" s="922" t="s">
        <v>986</v>
      </c>
      <c r="E5613" s="936">
        <v>1</v>
      </c>
      <c r="F5613" s="947">
        <v>44652</v>
      </c>
      <c r="G5613" s="923">
        <v>0</v>
      </c>
      <c r="H5613" s="929">
        <v>8.3333333333333332E-3</v>
      </c>
      <c r="I5613" s="929">
        <v>0.125</v>
      </c>
      <c r="J5613" s="923">
        <v>0</v>
      </c>
      <c r="K5613" s="922">
        <v>1</v>
      </c>
      <c r="L5613" s="923">
        <v>0</v>
      </c>
      <c r="M5613" s="923" t="str">
        <f t="shared" si="87"/>
        <v/>
      </c>
    </row>
    <row r="5614" spans="2:13" ht="75">
      <c r="B5614" s="921" t="s">
        <v>988</v>
      </c>
      <c r="C5614" s="921" t="s">
        <v>985</v>
      </c>
      <c r="D5614" s="922" t="s">
        <v>986</v>
      </c>
      <c r="E5614" s="936">
        <v>1</v>
      </c>
      <c r="F5614" s="947">
        <v>44682</v>
      </c>
      <c r="G5614" s="923">
        <v>0</v>
      </c>
      <c r="H5614" s="929">
        <v>8.3333333333333332E-3</v>
      </c>
      <c r="I5614" s="929">
        <v>0.11666666666666667</v>
      </c>
      <c r="J5614" s="923">
        <v>0</v>
      </c>
      <c r="K5614" s="922">
        <v>1</v>
      </c>
      <c r="L5614" s="923">
        <v>0</v>
      </c>
      <c r="M5614" s="923" t="str">
        <f t="shared" si="87"/>
        <v/>
      </c>
    </row>
    <row r="5615" spans="2:13" ht="75">
      <c r="B5615" s="921" t="s">
        <v>988</v>
      </c>
      <c r="C5615" s="921" t="s">
        <v>985</v>
      </c>
      <c r="D5615" s="922" t="s">
        <v>986</v>
      </c>
      <c r="E5615" s="936">
        <v>1</v>
      </c>
      <c r="F5615" s="947">
        <v>44713</v>
      </c>
      <c r="G5615" s="923">
        <v>0</v>
      </c>
      <c r="H5615" s="929">
        <v>8.3333333333333332E-3</v>
      </c>
      <c r="I5615" s="929">
        <v>0.10833333333333334</v>
      </c>
      <c r="J5615" s="923">
        <v>0</v>
      </c>
      <c r="K5615" s="922">
        <v>1</v>
      </c>
      <c r="L5615" s="923">
        <v>0</v>
      </c>
      <c r="M5615" s="923" t="str">
        <f t="shared" si="87"/>
        <v/>
      </c>
    </row>
    <row r="5616" spans="2:13" ht="75">
      <c r="B5616" s="921" t="s">
        <v>988</v>
      </c>
      <c r="C5616" s="921" t="s">
        <v>985</v>
      </c>
      <c r="D5616" s="922" t="s">
        <v>986</v>
      </c>
      <c r="E5616" s="936">
        <v>1</v>
      </c>
      <c r="F5616" s="947">
        <v>45078</v>
      </c>
      <c r="G5616" s="923">
        <v>0</v>
      </c>
      <c r="H5616" s="929">
        <v>8.3333333333333332E-3</v>
      </c>
      <c r="I5616" s="929">
        <v>8.3333333333333332E-3</v>
      </c>
      <c r="J5616" s="923">
        <v>0</v>
      </c>
      <c r="K5616" s="922">
        <v>1</v>
      </c>
      <c r="L5616" s="923">
        <v>0</v>
      </c>
      <c r="M5616" s="923" t="str">
        <f t="shared" si="87"/>
        <v/>
      </c>
    </row>
    <row r="5617" spans="2:13" ht="75">
      <c r="B5617" s="921" t="s">
        <v>987</v>
      </c>
      <c r="C5617" s="921" t="s">
        <v>985</v>
      </c>
      <c r="D5617" s="922" t="s">
        <v>986</v>
      </c>
      <c r="E5617" s="936">
        <v>1</v>
      </c>
      <c r="F5617" s="947">
        <v>45078</v>
      </c>
      <c r="G5617" s="923">
        <v>0</v>
      </c>
      <c r="H5617" s="929">
        <v>8.3333333333333332E-3</v>
      </c>
      <c r="I5617" s="929">
        <v>8.3333333333333332E-3</v>
      </c>
      <c r="J5617" s="923">
        <v>0</v>
      </c>
      <c r="K5617" s="922">
        <v>1</v>
      </c>
      <c r="L5617" s="923">
        <v>0</v>
      </c>
      <c r="M5617" s="923" t="str">
        <f t="shared" si="87"/>
        <v/>
      </c>
    </row>
    <row r="5618" spans="2:13" ht="75">
      <c r="B5618" s="921" t="s">
        <v>988</v>
      </c>
      <c r="C5618" s="921" t="s">
        <v>985</v>
      </c>
      <c r="D5618" s="922" t="s">
        <v>986</v>
      </c>
      <c r="E5618" s="936">
        <v>1</v>
      </c>
      <c r="F5618" s="947">
        <v>45078</v>
      </c>
      <c r="G5618" s="923">
        <v>0</v>
      </c>
      <c r="H5618" s="929">
        <v>8.3333333333333332E-3</v>
      </c>
      <c r="I5618" s="929">
        <v>8.3333333333333332E-3</v>
      </c>
      <c r="J5618" s="923">
        <v>0</v>
      </c>
      <c r="K5618" s="922">
        <v>1</v>
      </c>
      <c r="L5618" s="923">
        <v>0</v>
      </c>
      <c r="M5618" s="923" t="str">
        <f t="shared" si="87"/>
        <v/>
      </c>
    </row>
    <row r="5619" spans="2:13" ht="75">
      <c r="B5619" s="921" t="s">
        <v>988</v>
      </c>
      <c r="C5619" s="921" t="s">
        <v>985</v>
      </c>
      <c r="D5619" s="922" t="s">
        <v>986</v>
      </c>
      <c r="E5619" s="936">
        <v>1</v>
      </c>
      <c r="F5619" s="947">
        <v>45078</v>
      </c>
      <c r="G5619" s="923">
        <v>0</v>
      </c>
      <c r="H5619" s="929">
        <v>8.3333333333333332E-3</v>
      </c>
      <c r="I5619" s="929">
        <v>8.3333333333333332E-3</v>
      </c>
      <c r="J5619" s="923">
        <v>0</v>
      </c>
      <c r="K5619" s="922">
        <v>1</v>
      </c>
      <c r="L5619" s="923">
        <v>0</v>
      </c>
      <c r="M5619" s="923" t="str">
        <f t="shared" si="87"/>
        <v/>
      </c>
    </row>
    <row r="5620" spans="2:13" ht="75">
      <c r="B5620" s="921" t="s">
        <v>988</v>
      </c>
      <c r="C5620" s="921" t="s">
        <v>985</v>
      </c>
      <c r="D5620" s="922" t="s">
        <v>986</v>
      </c>
      <c r="E5620" s="936">
        <v>1</v>
      </c>
      <c r="F5620" s="947">
        <v>44743</v>
      </c>
      <c r="G5620" s="923">
        <v>0</v>
      </c>
      <c r="H5620" s="929">
        <v>8.3333333333333332E-3</v>
      </c>
      <c r="I5620" s="929">
        <v>0.1</v>
      </c>
      <c r="J5620" s="923">
        <v>0</v>
      </c>
      <c r="K5620" s="922">
        <v>1</v>
      </c>
      <c r="L5620" s="923">
        <v>0</v>
      </c>
      <c r="M5620" s="923" t="str">
        <f t="shared" si="87"/>
        <v/>
      </c>
    </row>
    <row r="5621" spans="2:13" ht="75">
      <c r="B5621" s="921" t="s">
        <v>988</v>
      </c>
      <c r="C5621" s="921" t="s">
        <v>985</v>
      </c>
      <c r="D5621" s="922" t="s">
        <v>986</v>
      </c>
      <c r="E5621" s="936">
        <v>1</v>
      </c>
      <c r="F5621" s="947">
        <v>44835</v>
      </c>
      <c r="G5621" s="923">
        <v>0</v>
      </c>
      <c r="H5621" s="929">
        <v>8.3333333333333332E-3</v>
      </c>
      <c r="I5621" s="929">
        <v>7.4999999999999997E-2</v>
      </c>
      <c r="J5621" s="923">
        <v>0</v>
      </c>
      <c r="K5621" s="922">
        <v>1</v>
      </c>
      <c r="L5621" s="923">
        <v>0</v>
      </c>
      <c r="M5621" s="923" t="str">
        <f t="shared" si="87"/>
        <v/>
      </c>
    </row>
    <row r="5622" spans="2:13" ht="75">
      <c r="B5622" s="921" t="s">
        <v>988</v>
      </c>
      <c r="C5622" s="921" t="s">
        <v>985</v>
      </c>
      <c r="D5622" s="922" t="s">
        <v>986</v>
      </c>
      <c r="E5622" s="936">
        <v>1</v>
      </c>
      <c r="F5622" s="947">
        <v>43709</v>
      </c>
      <c r="G5622" s="923">
        <v>0</v>
      </c>
      <c r="H5622" s="929">
        <v>8.3333333333333332E-3</v>
      </c>
      <c r="I5622" s="929">
        <v>0.3833333333333333</v>
      </c>
      <c r="J5622" s="923">
        <v>0</v>
      </c>
      <c r="K5622" s="922">
        <v>1</v>
      </c>
      <c r="L5622" s="923">
        <v>0</v>
      </c>
      <c r="M5622" s="923" t="str">
        <f t="shared" si="87"/>
        <v/>
      </c>
    </row>
    <row r="5623" spans="2:13" ht="75">
      <c r="B5623" s="921" t="s">
        <v>988</v>
      </c>
      <c r="C5623" s="921" t="s">
        <v>985</v>
      </c>
      <c r="D5623" s="922" t="s">
        <v>986</v>
      </c>
      <c r="E5623" s="936">
        <v>1</v>
      </c>
      <c r="F5623" s="947">
        <v>43739</v>
      </c>
      <c r="G5623" s="923">
        <v>0</v>
      </c>
      <c r="H5623" s="929">
        <v>8.3333333333333332E-3</v>
      </c>
      <c r="I5623" s="929">
        <v>0.375</v>
      </c>
      <c r="J5623" s="923">
        <v>0</v>
      </c>
      <c r="K5623" s="922">
        <v>1</v>
      </c>
      <c r="L5623" s="923">
        <v>0</v>
      </c>
      <c r="M5623" s="923" t="str">
        <f t="shared" si="87"/>
        <v/>
      </c>
    </row>
    <row r="5624" spans="2:13" ht="75">
      <c r="B5624" s="921" t="s">
        <v>988</v>
      </c>
      <c r="C5624" s="921" t="s">
        <v>985</v>
      </c>
      <c r="D5624" s="922" t="s">
        <v>986</v>
      </c>
      <c r="E5624" s="936">
        <v>1</v>
      </c>
      <c r="F5624" s="947">
        <v>43770</v>
      </c>
      <c r="G5624" s="923">
        <v>0</v>
      </c>
      <c r="H5624" s="929">
        <v>8.3333333333333332E-3</v>
      </c>
      <c r="I5624" s="929">
        <v>0.36666666666666664</v>
      </c>
      <c r="J5624" s="923">
        <v>0</v>
      </c>
      <c r="K5624" s="922">
        <v>1</v>
      </c>
      <c r="L5624" s="923">
        <v>0</v>
      </c>
      <c r="M5624" s="923" t="str">
        <f t="shared" si="87"/>
        <v/>
      </c>
    </row>
    <row r="5625" spans="2:13" ht="75">
      <c r="B5625" s="921" t="s">
        <v>988</v>
      </c>
      <c r="C5625" s="921" t="s">
        <v>985</v>
      </c>
      <c r="D5625" s="922" t="s">
        <v>986</v>
      </c>
      <c r="E5625" s="936">
        <v>1</v>
      </c>
      <c r="F5625" s="947">
        <v>43800</v>
      </c>
      <c r="G5625" s="923">
        <v>0</v>
      </c>
      <c r="H5625" s="929">
        <v>8.3333333333333332E-3</v>
      </c>
      <c r="I5625" s="929">
        <v>0.35833333333333334</v>
      </c>
      <c r="J5625" s="923">
        <v>0</v>
      </c>
      <c r="K5625" s="922">
        <v>1</v>
      </c>
      <c r="L5625" s="923">
        <v>0</v>
      </c>
      <c r="M5625" s="923" t="str">
        <f t="shared" si="87"/>
        <v/>
      </c>
    </row>
    <row r="5626" spans="2:13" ht="75">
      <c r="B5626" s="921" t="s">
        <v>988</v>
      </c>
      <c r="C5626" s="921" t="s">
        <v>985</v>
      </c>
      <c r="D5626" s="922" t="s">
        <v>986</v>
      </c>
      <c r="E5626" s="936">
        <v>1</v>
      </c>
      <c r="F5626" s="947">
        <v>44682</v>
      </c>
      <c r="G5626" s="923">
        <v>0</v>
      </c>
      <c r="H5626" s="929">
        <v>8.3333333333333332E-3</v>
      </c>
      <c r="I5626" s="929">
        <v>0.11666666666666667</v>
      </c>
      <c r="J5626" s="923">
        <v>0</v>
      </c>
      <c r="K5626" s="922">
        <v>1</v>
      </c>
      <c r="L5626" s="923">
        <v>0</v>
      </c>
      <c r="M5626" s="923" t="str">
        <f t="shared" si="87"/>
        <v/>
      </c>
    </row>
    <row r="5627" spans="2:13" ht="75">
      <c r="B5627" s="921" t="s">
        <v>988</v>
      </c>
      <c r="C5627" s="921" t="s">
        <v>985</v>
      </c>
      <c r="D5627" s="922" t="s">
        <v>986</v>
      </c>
      <c r="E5627" s="936">
        <v>1</v>
      </c>
      <c r="F5627" s="947">
        <v>44713</v>
      </c>
      <c r="G5627" s="923">
        <v>0</v>
      </c>
      <c r="H5627" s="929">
        <v>8.3333333333333332E-3</v>
      </c>
      <c r="I5627" s="929">
        <v>0.10833333333333334</v>
      </c>
      <c r="J5627" s="923">
        <v>0</v>
      </c>
      <c r="K5627" s="922">
        <v>1</v>
      </c>
      <c r="L5627" s="923">
        <v>0</v>
      </c>
      <c r="M5627" s="923" t="str">
        <f t="shared" si="87"/>
        <v/>
      </c>
    </row>
    <row r="5628" spans="2:13" ht="75">
      <c r="B5628" s="921" t="s">
        <v>988</v>
      </c>
      <c r="C5628" s="921" t="s">
        <v>985</v>
      </c>
      <c r="D5628" s="922" t="s">
        <v>986</v>
      </c>
      <c r="E5628" s="936">
        <v>1</v>
      </c>
      <c r="F5628" s="947">
        <v>44805</v>
      </c>
      <c r="G5628" s="923">
        <v>0</v>
      </c>
      <c r="H5628" s="929">
        <v>8.3333333333333332E-3</v>
      </c>
      <c r="I5628" s="929">
        <v>8.3333333333333329E-2</v>
      </c>
      <c r="J5628" s="923">
        <v>0</v>
      </c>
      <c r="K5628" s="922">
        <v>1</v>
      </c>
      <c r="L5628" s="923">
        <v>0</v>
      </c>
      <c r="M5628" s="923" t="str">
        <f t="shared" si="87"/>
        <v/>
      </c>
    </row>
    <row r="5629" spans="2:13" ht="75">
      <c r="B5629" s="921" t="s">
        <v>988</v>
      </c>
      <c r="C5629" s="921" t="s">
        <v>985</v>
      </c>
      <c r="D5629" s="922" t="s">
        <v>986</v>
      </c>
      <c r="E5629" s="936">
        <v>1</v>
      </c>
      <c r="F5629" s="947">
        <v>44835</v>
      </c>
      <c r="G5629" s="923">
        <v>0</v>
      </c>
      <c r="H5629" s="929">
        <v>8.3333333333333332E-3</v>
      </c>
      <c r="I5629" s="929">
        <v>7.4999999999999997E-2</v>
      </c>
      <c r="J5629" s="923">
        <v>0</v>
      </c>
      <c r="K5629" s="922">
        <v>1</v>
      </c>
      <c r="L5629" s="923">
        <v>0</v>
      </c>
      <c r="M5629" s="923" t="str">
        <f t="shared" si="87"/>
        <v/>
      </c>
    </row>
    <row r="5630" spans="2:13" ht="75">
      <c r="B5630" s="921" t="s">
        <v>988</v>
      </c>
      <c r="C5630" s="921" t="s">
        <v>985</v>
      </c>
      <c r="D5630" s="922" t="s">
        <v>986</v>
      </c>
      <c r="E5630" s="936">
        <v>1</v>
      </c>
      <c r="F5630" s="947">
        <v>44866</v>
      </c>
      <c r="G5630" s="923">
        <v>0</v>
      </c>
      <c r="H5630" s="929">
        <v>8.3333333333333332E-3</v>
      </c>
      <c r="I5630" s="929">
        <v>6.6666666666666666E-2</v>
      </c>
      <c r="J5630" s="923">
        <v>0</v>
      </c>
      <c r="K5630" s="922">
        <v>1</v>
      </c>
      <c r="L5630" s="923">
        <v>0</v>
      </c>
      <c r="M5630" s="923" t="str">
        <f t="shared" si="87"/>
        <v/>
      </c>
    </row>
    <row r="5631" spans="2:13" ht="75">
      <c r="B5631" s="921" t="s">
        <v>988</v>
      </c>
      <c r="C5631" s="921" t="s">
        <v>985</v>
      </c>
      <c r="D5631" s="922" t="s">
        <v>986</v>
      </c>
      <c r="E5631" s="936">
        <v>1</v>
      </c>
      <c r="F5631" s="947">
        <v>44896</v>
      </c>
      <c r="G5631" s="923">
        <v>0</v>
      </c>
      <c r="H5631" s="929">
        <v>8.3333333333333332E-3</v>
      </c>
      <c r="I5631" s="929">
        <v>5.8333333333333334E-2</v>
      </c>
      <c r="J5631" s="923">
        <v>0</v>
      </c>
      <c r="K5631" s="922">
        <v>1</v>
      </c>
      <c r="L5631" s="923">
        <v>0</v>
      </c>
      <c r="M5631" s="923" t="str">
        <f t="shared" si="87"/>
        <v/>
      </c>
    </row>
    <row r="5632" spans="2:13" ht="75">
      <c r="B5632" s="921" t="s">
        <v>988</v>
      </c>
      <c r="C5632" s="921" t="s">
        <v>985</v>
      </c>
      <c r="D5632" s="922" t="s">
        <v>986</v>
      </c>
      <c r="E5632" s="936">
        <v>1</v>
      </c>
      <c r="F5632" s="947">
        <v>43862</v>
      </c>
      <c r="G5632" s="923">
        <v>0</v>
      </c>
      <c r="H5632" s="929">
        <v>8.3333333333333332E-3</v>
      </c>
      <c r="I5632" s="929">
        <v>0.34166666666666667</v>
      </c>
      <c r="J5632" s="923">
        <v>0</v>
      </c>
      <c r="K5632" s="922">
        <v>1</v>
      </c>
      <c r="L5632" s="923">
        <v>0</v>
      </c>
      <c r="M5632" s="923" t="str">
        <f t="shared" si="87"/>
        <v/>
      </c>
    </row>
    <row r="5633" spans="2:13" ht="75">
      <c r="B5633" s="921" t="s">
        <v>988</v>
      </c>
      <c r="C5633" s="921" t="s">
        <v>985</v>
      </c>
      <c r="D5633" s="922" t="s">
        <v>986</v>
      </c>
      <c r="E5633" s="936">
        <v>1</v>
      </c>
      <c r="F5633" s="947">
        <v>43891</v>
      </c>
      <c r="G5633" s="923">
        <v>0</v>
      </c>
      <c r="H5633" s="929">
        <v>8.3333333333333332E-3</v>
      </c>
      <c r="I5633" s="929">
        <v>0.33333333333333331</v>
      </c>
      <c r="J5633" s="923">
        <v>0</v>
      </c>
      <c r="K5633" s="922">
        <v>1</v>
      </c>
      <c r="L5633" s="923">
        <v>0</v>
      </c>
      <c r="M5633" s="923" t="str">
        <f t="shared" si="87"/>
        <v/>
      </c>
    </row>
    <row r="5634" spans="2:13" ht="75">
      <c r="B5634" s="921" t="s">
        <v>988</v>
      </c>
      <c r="C5634" s="921" t="s">
        <v>985</v>
      </c>
      <c r="D5634" s="922" t="s">
        <v>986</v>
      </c>
      <c r="E5634" s="936">
        <v>1</v>
      </c>
      <c r="F5634" s="947">
        <v>43922</v>
      </c>
      <c r="G5634" s="923">
        <v>0</v>
      </c>
      <c r="H5634" s="929">
        <v>8.3333333333333332E-3</v>
      </c>
      <c r="I5634" s="929">
        <v>0.32500000000000001</v>
      </c>
      <c r="J5634" s="923">
        <v>0</v>
      </c>
      <c r="K5634" s="922">
        <v>1</v>
      </c>
      <c r="L5634" s="923">
        <v>0</v>
      </c>
      <c r="M5634" s="923" t="str">
        <f t="shared" si="87"/>
        <v/>
      </c>
    </row>
    <row r="5635" spans="2:13" ht="75">
      <c r="B5635" s="921" t="s">
        <v>988</v>
      </c>
      <c r="C5635" s="921" t="s">
        <v>985</v>
      </c>
      <c r="D5635" s="922" t="s">
        <v>986</v>
      </c>
      <c r="E5635" s="936">
        <v>1</v>
      </c>
      <c r="F5635" s="947">
        <v>44105</v>
      </c>
      <c r="G5635" s="923">
        <v>0</v>
      </c>
      <c r="H5635" s="929">
        <v>8.3333333333333332E-3</v>
      </c>
      <c r="I5635" s="929">
        <v>0.27500000000000002</v>
      </c>
      <c r="J5635" s="923">
        <v>0</v>
      </c>
      <c r="K5635" s="922">
        <v>1</v>
      </c>
      <c r="L5635" s="923">
        <v>0</v>
      </c>
      <c r="M5635" s="923" t="str">
        <f t="shared" si="87"/>
        <v/>
      </c>
    </row>
    <row r="5636" spans="2:13" ht="75">
      <c r="B5636" s="921" t="s">
        <v>988</v>
      </c>
      <c r="C5636" s="921" t="s">
        <v>985</v>
      </c>
      <c r="D5636" s="922" t="s">
        <v>986</v>
      </c>
      <c r="E5636" s="936">
        <v>1</v>
      </c>
      <c r="F5636" s="947">
        <v>44136</v>
      </c>
      <c r="G5636" s="923">
        <v>0</v>
      </c>
      <c r="H5636" s="929">
        <v>8.3333333333333332E-3</v>
      </c>
      <c r="I5636" s="929">
        <v>0.26666666666666666</v>
      </c>
      <c r="J5636" s="923">
        <v>0</v>
      </c>
      <c r="K5636" s="922">
        <v>1</v>
      </c>
      <c r="L5636" s="923">
        <v>0</v>
      </c>
      <c r="M5636" s="923" t="str">
        <f t="shared" si="87"/>
        <v/>
      </c>
    </row>
    <row r="5637" spans="2:13" ht="75">
      <c r="B5637" s="921" t="s">
        <v>988</v>
      </c>
      <c r="C5637" s="921" t="s">
        <v>985</v>
      </c>
      <c r="D5637" s="922" t="s">
        <v>986</v>
      </c>
      <c r="E5637" s="936">
        <v>1</v>
      </c>
      <c r="F5637" s="947">
        <v>43647</v>
      </c>
      <c r="G5637" s="923">
        <v>0</v>
      </c>
      <c r="H5637" s="929">
        <v>8.3333333333333332E-3</v>
      </c>
      <c r="I5637" s="929">
        <v>0.4</v>
      </c>
      <c r="J5637" s="923">
        <v>0</v>
      </c>
      <c r="K5637" s="922">
        <v>1</v>
      </c>
      <c r="L5637" s="923">
        <v>0</v>
      </c>
      <c r="M5637" s="923" t="str">
        <f t="shared" si="87"/>
        <v/>
      </c>
    </row>
    <row r="5638" spans="2:13" ht="75">
      <c r="B5638" s="921" t="s">
        <v>988</v>
      </c>
      <c r="C5638" s="921" t="s">
        <v>985</v>
      </c>
      <c r="D5638" s="922" t="s">
        <v>986</v>
      </c>
      <c r="E5638" s="936">
        <v>1</v>
      </c>
      <c r="F5638" s="947">
        <v>43678</v>
      </c>
      <c r="G5638" s="923">
        <v>0</v>
      </c>
      <c r="H5638" s="929">
        <v>8.3333333333333332E-3</v>
      </c>
      <c r="I5638" s="929">
        <v>0.39166666666666666</v>
      </c>
      <c r="J5638" s="923">
        <v>0</v>
      </c>
      <c r="K5638" s="922">
        <v>1</v>
      </c>
      <c r="L5638" s="923">
        <v>0</v>
      </c>
      <c r="M5638" s="923" t="str">
        <f t="shared" si="87"/>
        <v/>
      </c>
    </row>
    <row r="5639" spans="2:13" ht="75">
      <c r="B5639" s="921" t="s">
        <v>988</v>
      </c>
      <c r="C5639" s="921" t="s">
        <v>985</v>
      </c>
      <c r="D5639" s="922" t="s">
        <v>986</v>
      </c>
      <c r="E5639" s="936">
        <v>1</v>
      </c>
      <c r="F5639" s="947">
        <v>43709</v>
      </c>
      <c r="G5639" s="923">
        <v>0</v>
      </c>
      <c r="H5639" s="929">
        <v>8.3333333333333332E-3</v>
      </c>
      <c r="I5639" s="929">
        <v>0.3833333333333333</v>
      </c>
      <c r="J5639" s="923">
        <v>0</v>
      </c>
      <c r="K5639" s="922">
        <v>1</v>
      </c>
      <c r="L5639" s="923">
        <v>0</v>
      </c>
      <c r="M5639" s="923" t="str">
        <f t="shared" si="87"/>
        <v/>
      </c>
    </row>
    <row r="5640" spans="2:13" ht="75">
      <c r="B5640" s="921" t="s">
        <v>988</v>
      </c>
      <c r="C5640" s="921" t="s">
        <v>985</v>
      </c>
      <c r="D5640" s="922" t="s">
        <v>986</v>
      </c>
      <c r="E5640" s="936">
        <v>1</v>
      </c>
      <c r="F5640" s="947">
        <v>43739</v>
      </c>
      <c r="G5640" s="923">
        <v>0</v>
      </c>
      <c r="H5640" s="929">
        <v>8.3333333333333332E-3</v>
      </c>
      <c r="I5640" s="929">
        <v>0.375</v>
      </c>
      <c r="J5640" s="923">
        <v>0</v>
      </c>
      <c r="K5640" s="922">
        <v>1</v>
      </c>
      <c r="L5640" s="923">
        <v>0</v>
      </c>
      <c r="M5640" s="923" t="str">
        <f t="shared" si="87"/>
        <v/>
      </c>
    </row>
    <row r="5641" spans="2:13" ht="75">
      <c r="B5641" s="921" t="s">
        <v>988</v>
      </c>
      <c r="C5641" s="921" t="s">
        <v>985</v>
      </c>
      <c r="D5641" s="922" t="s">
        <v>986</v>
      </c>
      <c r="E5641" s="936">
        <v>1</v>
      </c>
      <c r="F5641" s="947">
        <v>43770</v>
      </c>
      <c r="G5641" s="923">
        <v>0</v>
      </c>
      <c r="H5641" s="929">
        <v>8.3333333333333332E-3</v>
      </c>
      <c r="I5641" s="929">
        <v>0.36666666666666664</v>
      </c>
      <c r="J5641" s="923">
        <v>0</v>
      </c>
      <c r="K5641" s="922">
        <v>1</v>
      </c>
      <c r="L5641" s="923">
        <v>0</v>
      </c>
      <c r="M5641" s="923" t="str">
        <f t="shared" si="87"/>
        <v/>
      </c>
    </row>
    <row r="5642" spans="2:13" ht="75">
      <c r="B5642" s="921" t="s">
        <v>988</v>
      </c>
      <c r="C5642" s="921" t="s">
        <v>985</v>
      </c>
      <c r="D5642" s="922" t="s">
        <v>986</v>
      </c>
      <c r="E5642" s="936">
        <v>1</v>
      </c>
      <c r="F5642" s="947">
        <v>43800</v>
      </c>
      <c r="G5642" s="923">
        <v>0</v>
      </c>
      <c r="H5642" s="929">
        <v>8.3333333333333332E-3</v>
      </c>
      <c r="I5642" s="929">
        <v>0.35833333333333334</v>
      </c>
      <c r="J5642" s="923">
        <v>0</v>
      </c>
      <c r="K5642" s="922">
        <v>1</v>
      </c>
      <c r="L5642" s="923">
        <v>0</v>
      </c>
      <c r="M5642" s="923" t="str">
        <f t="shared" si="87"/>
        <v/>
      </c>
    </row>
    <row r="5643" spans="2:13" ht="75">
      <c r="B5643" s="921" t="s">
        <v>988</v>
      </c>
      <c r="C5643" s="921" t="s">
        <v>985</v>
      </c>
      <c r="D5643" s="922" t="s">
        <v>986</v>
      </c>
      <c r="E5643" s="936">
        <v>1</v>
      </c>
      <c r="F5643" s="947">
        <v>44927</v>
      </c>
      <c r="G5643" s="923">
        <v>0</v>
      </c>
      <c r="H5643" s="929">
        <v>8.3333333333333332E-3</v>
      </c>
      <c r="I5643" s="929">
        <v>0.05</v>
      </c>
      <c r="J5643" s="923">
        <v>0</v>
      </c>
      <c r="K5643" s="922">
        <v>1</v>
      </c>
      <c r="L5643" s="923">
        <v>0</v>
      </c>
      <c r="M5643" s="923" t="str">
        <f t="shared" ref="M5643:M5706" si="88">IF(L5643=0,"",IF(I5643=100%,0,(H5643*12)*(G5643*E5643*K5643)))</f>
        <v/>
      </c>
    </row>
    <row r="5644" spans="2:13" ht="75">
      <c r="B5644" s="921" t="s">
        <v>988</v>
      </c>
      <c r="C5644" s="921" t="s">
        <v>985</v>
      </c>
      <c r="D5644" s="922" t="s">
        <v>986</v>
      </c>
      <c r="E5644" s="936">
        <v>1</v>
      </c>
      <c r="F5644" s="947">
        <v>44958</v>
      </c>
      <c r="G5644" s="923">
        <v>0</v>
      </c>
      <c r="H5644" s="929">
        <v>8.3333333333333332E-3</v>
      </c>
      <c r="I5644" s="929">
        <v>4.1666666666666664E-2</v>
      </c>
      <c r="J5644" s="923">
        <v>0</v>
      </c>
      <c r="K5644" s="922">
        <v>1</v>
      </c>
      <c r="L5644" s="923">
        <v>0</v>
      </c>
      <c r="M5644" s="923" t="str">
        <f t="shared" si="88"/>
        <v/>
      </c>
    </row>
    <row r="5645" spans="2:13" ht="75">
      <c r="B5645" s="921" t="s">
        <v>988</v>
      </c>
      <c r="C5645" s="921" t="s">
        <v>985</v>
      </c>
      <c r="D5645" s="922" t="s">
        <v>986</v>
      </c>
      <c r="E5645" s="936">
        <v>1</v>
      </c>
      <c r="F5645" s="947">
        <v>44986</v>
      </c>
      <c r="G5645" s="923">
        <v>0</v>
      </c>
      <c r="H5645" s="929">
        <v>8.3333333333333332E-3</v>
      </c>
      <c r="I5645" s="929">
        <v>3.3333333333333333E-2</v>
      </c>
      <c r="J5645" s="923">
        <v>0</v>
      </c>
      <c r="K5645" s="922">
        <v>1</v>
      </c>
      <c r="L5645" s="923">
        <v>0</v>
      </c>
      <c r="M5645" s="923" t="str">
        <f t="shared" si="88"/>
        <v/>
      </c>
    </row>
    <row r="5646" spans="2:13" ht="75">
      <c r="B5646" s="921" t="s">
        <v>988</v>
      </c>
      <c r="C5646" s="921" t="s">
        <v>985</v>
      </c>
      <c r="D5646" s="922" t="s">
        <v>986</v>
      </c>
      <c r="E5646" s="936">
        <v>1</v>
      </c>
      <c r="F5646" s="947">
        <v>45017</v>
      </c>
      <c r="G5646" s="923">
        <v>0</v>
      </c>
      <c r="H5646" s="929">
        <v>8.3333333333333332E-3</v>
      </c>
      <c r="I5646" s="929">
        <v>2.5000000000000001E-2</v>
      </c>
      <c r="J5646" s="923">
        <v>0</v>
      </c>
      <c r="K5646" s="922">
        <v>1</v>
      </c>
      <c r="L5646" s="923">
        <v>0</v>
      </c>
      <c r="M5646" s="923" t="str">
        <f t="shared" si="88"/>
        <v/>
      </c>
    </row>
    <row r="5647" spans="2:13" ht="75">
      <c r="B5647" s="921" t="s">
        <v>988</v>
      </c>
      <c r="C5647" s="921" t="s">
        <v>985</v>
      </c>
      <c r="D5647" s="922" t="s">
        <v>986</v>
      </c>
      <c r="E5647" s="936">
        <v>1</v>
      </c>
      <c r="F5647" s="947">
        <v>45047</v>
      </c>
      <c r="G5647" s="923">
        <v>0</v>
      </c>
      <c r="H5647" s="929">
        <v>8.3333333333333332E-3</v>
      </c>
      <c r="I5647" s="929">
        <v>1.6666666666666666E-2</v>
      </c>
      <c r="J5647" s="923">
        <v>0</v>
      </c>
      <c r="K5647" s="922">
        <v>1</v>
      </c>
      <c r="L5647" s="923">
        <v>0</v>
      </c>
      <c r="M5647" s="923" t="str">
        <f t="shared" si="88"/>
        <v/>
      </c>
    </row>
    <row r="5648" spans="2:13" ht="75">
      <c r="B5648" s="921" t="s">
        <v>988</v>
      </c>
      <c r="C5648" s="921" t="s">
        <v>985</v>
      </c>
      <c r="D5648" s="922" t="s">
        <v>986</v>
      </c>
      <c r="E5648" s="936">
        <v>1</v>
      </c>
      <c r="F5648" s="947">
        <v>45078</v>
      </c>
      <c r="G5648" s="923">
        <v>0</v>
      </c>
      <c r="H5648" s="929">
        <v>8.3333333333333332E-3</v>
      </c>
      <c r="I5648" s="929">
        <v>8.3333333333333332E-3</v>
      </c>
      <c r="J5648" s="923">
        <v>0</v>
      </c>
      <c r="K5648" s="922">
        <v>1</v>
      </c>
      <c r="L5648" s="923">
        <v>0</v>
      </c>
      <c r="M5648" s="923" t="str">
        <f t="shared" si="88"/>
        <v/>
      </c>
    </row>
    <row r="5649" spans="2:13" ht="75">
      <c r="B5649" s="921" t="s">
        <v>988</v>
      </c>
      <c r="C5649" s="921" t="s">
        <v>985</v>
      </c>
      <c r="D5649" s="922" t="s">
        <v>986</v>
      </c>
      <c r="E5649" s="936">
        <v>1</v>
      </c>
      <c r="F5649" s="947">
        <v>45078</v>
      </c>
      <c r="G5649" s="923">
        <v>0</v>
      </c>
      <c r="H5649" s="929">
        <v>8.3333333333333332E-3</v>
      </c>
      <c r="I5649" s="929">
        <v>8.3333333333333332E-3</v>
      </c>
      <c r="J5649" s="923">
        <v>0</v>
      </c>
      <c r="K5649" s="922">
        <v>1</v>
      </c>
      <c r="L5649" s="923">
        <v>0</v>
      </c>
      <c r="M5649" s="923" t="str">
        <f t="shared" si="88"/>
        <v/>
      </c>
    </row>
    <row r="5650" spans="2:13" ht="75">
      <c r="B5650" s="921" t="s">
        <v>988</v>
      </c>
      <c r="C5650" s="921" t="s">
        <v>985</v>
      </c>
      <c r="D5650" s="922" t="s">
        <v>986</v>
      </c>
      <c r="E5650" s="936">
        <v>1</v>
      </c>
      <c r="F5650" s="947">
        <v>44317</v>
      </c>
      <c r="G5650" s="923">
        <v>0</v>
      </c>
      <c r="H5650" s="929">
        <v>8.3333333333333332E-3</v>
      </c>
      <c r="I5650" s="929">
        <v>0.21666666666666667</v>
      </c>
      <c r="J5650" s="923">
        <v>0</v>
      </c>
      <c r="K5650" s="922">
        <v>1</v>
      </c>
      <c r="L5650" s="923">
        <v>0</v>
      </c>
      <c r="M5650" s="923" t="str">
        <f t="shared" si="88"/>
        <v/>
      </c>
    </row>
    <row r="5651" spans="2:13" ht="75">
      <c r="B5651" s="921" t="s">
        <v>988</v>
      </c>
      <c r="C5651" s="921" t="s">
        <v>985</v>
      </c>
      <c r="D5651" s="922" t="s">
        <v>986</v>
      </c>
      <c r="E5651" s="936">
        <v>1</v>
      </c>
      <c r="F5651" s="947">
        <v>44501</v>
      </c>
      <c r="G5651" s="923">
        <v>0</v>
      </c>
      <c r="H5651" s="929">
        <v>8.3333333333333332E-3</v>
      </c>
      <c r="I5651" s="929">
        <v>0.16666666666666666</v>
      </c>
      <c r="J5651" s="923">
        <v>0</v>
      </c>
      <c r="K5651" s="922">
        <v>1</v>
      </c>
      <c r="L5651" s="923">
        <v>0</v>
      </c>
      <c r="M5651" s="923" t="str">
        <f t="shared" si="88"/>
        <v/>
      </c>
    </row>
    <row r="5652" spans="2:13" ht="75">
      <c r="B5652" s="921" t="s">
        <v>988</v>
      </c>
      <c r="C5652" s="921" t="s">
        <v>985</v>
      </c>
      <c r="D5652" s="922" t="s">
        <v>986</v>
      </c>
      <c r="E5652" s="936">
        <v>1</v>
      </c>
      <c r="F5652" s="947">
        <v>44652</v>
      </c>
      <c r="G5652" s="923">
        <v>0</v>
      </c>
      <c r="H5652" s="929">
        <v>8.3333333333333332E-3</v>
      </c>
      <c r="I5652" s="929">
        <v>0.125</v>
      </c>
      <c r="J5652" s="923">
        <v>0</v>
      </c>
      <c r="K5652" s="922">
        <v>1</v>
      </c>
      <c r="L5652" s="923">
        <v>0</v>
      </c>
      <c r="M5652" s="923" t="str">
        <f t="shared" si="88"/>
        <v/>
      </c>
    </row>
    <row r="5653" spans="2:13" ht="75">
      <c r="B5653" s="921" t="s">
        <v>988</v>
      </c>
      <c r="C5653" s="921" t="s">
        <v>985</v>
      </c>
      <c r="D5653" s="922" t="s">
        <v>986</v>
      </c>
      <c r="E5653" s="936">
        <v>1</v>
      </c>
      <c r="F5653" s="947">
        <v>44682</v>
      </c>
      <c r="G5653" s="923">
        <v>0</v>
      </c>
      <c r="H5653" s="929">
        <v>8.3333333333333332E-3</v>
      </c>
      <c r="I5653" s="929">
        <v>0.11666666666666667</v>
      </c>
      <c r="J5653" s="923">
        <v>0</v>
      </c>
      <c r="K5653" s="922">
        <v>1</v>
      </c>
      <c r="L5653" s="923">
        <v>0</v>
      </c>
      <c r="M5653" s="923" t="str">
        <f t="shared" si="88"/>
        <v/>
      </c>
    </row>
    <row r="5654" spans="2:13" ht="75">
      <c r="B5654" s="921" t="s">
        <v>988</v>
      </c>
      <c r="C5654" s="921" t="s">
        <v>985</v>
      </c>
      <c r="D5654" s="922" t="s">
        <v>986</v>
      </c>
      <c r="E5654" s="936">
        <v>1</v>
      </c>
      <c r="F5654" s="947">
        <v>44713</v>
      </c>
      <c r="G5654" s="923">
        <v>0</v>
      </c>
      <c r="H5654" s="929">
        <v>8.3333333333333332E-3</v>
      </c>
      <c r="I5654" s="929">
        <v>0.10833333333333334</v>
      </c>
      <c r="J5654" s="923">
        <v>0</v>
      </c>
      <c r="K5654" s="922">
        <v>1</v>
      </c>
      <c r="L5654" s="923">
        <v>0</v>
      </c>
      <c r="M5654" s="923" t="str">
        <f t="shared" si="88"/>
        <v/>
      </c>
    </row>
    <row r="5655" spans="2:13" ht="75">
      <c r="B5655" s="921" t="s">
        <v>988</v>
      </c>
      <c r="C5655" s="921" t="s">
        <v>985</v>
      </c>
      <c r="D5655" s="922" t="s">
        <v>986</v>
      </c>
      <c r="E5655" s="936">
        <v>1</v>
      </c>
      <c r="F5655" s="947">
        <v>45078</v>
      </c>
      <c r="G5655" s="923">
        <v>0</v>
      </c>
      <c r="H5655" s="929">
        <v>8.3333333333333332E-3</v>
      </c>
      <c r="I5655" s="929">
        <v>8.3333333333333332E-3</v>
      </c>
      <c r="J5655" s="923">
        <v>0</v>
      </c>
      <c r="K5655" s="922">
        <v>1</v>
      </c>
      <c r="L5655" s="923">
        <v>0</v>
      </c>
      <c r="M5655" s="923" t="str">
        <f t="shared" si="88"/>
        <v/>
      </c>
    </row>
    <row r="5656" spans="2:13" ht="75">
      <c r="B5656" s="921" t="s">
        <v>988</v>
      </c>
      <c r="C5656" s="921" t="s">
        <v>985</v>
      </c>
      <c r="D5656" s="922" t="s">
        <v>986</v>
      </c>
      <c r="E5656" s="936">
        <v>1</v>
      </c>
      <c r="F5656" s="947">
        <v>45078</v>
      </c>
      <c r="G5656" s="923">
        <v>0</v>
      </c>
      <c r="H5656" s="929">
        <v>8.3333333333333332E-3</v>
      </c>
      <c r="I5656" s="929">
        <v>8.3333333333333332E-3</v>
      </c>
      <c r="J5656" s="923">
        <v>0</v>
      </c>
      <c r="K5656" s="922">
        <v>1</v>
      </c>
      <c r="L5656" s="923">
        <v>0</v>
      </c>
      <c r="M5656" s="923" t="str">
        <f t="shared" si="88"/>
        <v/>
      </c>
    </row>
    <row r="5657" spans="2:13" ht="75">
      <c r="B5657" s="921" t="s">
        <v>988</v>
      </c>
      <c r="C5657" s="921" t="s">
        <v>985</v>
      </c>
      <c r="D5657" s="922" t="s">
        <v>986</v>
      </c>
      <c r="E5657" s="936">
        <v>1</v>
      </c>
      <c r="F5657" s="947">
        <v>44317</v>
      </c>
      <c r="G5657" s="923">
        <v>0</v>
      </c>
      <c r="H5657" s="929">
        <v>8.3333333333333332E-3</v>
      </c>
      <c r="I5657" s="929">
        <v>0.21666666666666667</v>
      </c>
      <c r="J5657" s="923">
        <v>0</v>
      </c>
      <c r="K5657" s="922">
        <v>1</v>
      </c>
      <c r="L5657" s="923">
        <v>0</v>
      </c>
      <c r="M5657" s="923" t="str">
        <f t="shared" si="88"/>
        <v/>
      </c>
    </row>
    <row r="5658" spans="2:13" ht="75">
      <c r="B5658" s="921" t="s">
        <v>988</v>
      </c>
      <c r="C5658" s="921" t="s">
        <v>985</v>
      </c>
      <c r="D5658" s="922" t="s">
        <v>986</v>
      </c>
      <c r="E5658" s="936">
        <v>1</v>
      </c>
      <c r="F5658" s="947">
        <v>44348</v>
      </c>
      <c r="G5658" s="923">
        <v>0</v>
      </c>
      <c r="H5658" s="929">
        <v>8.3333333333333332E-3</v>
      </c>
      <c r="I5658" s="929">
        <v>0.20833333333333334</v>
      </c>
      <c r="J5658" s="923">
        <v>0</v>
      </c>
      <c r="K5658" s="922">
        <v>1</v>
      </c>
      <c r="L5658" s="923">
        <v>0</v>
      </c>
      <c r="M5658" s="923" t="str">
        <f t="shared" si="88"/>
        <v/>
      </c>
    </row>
    <row r="5659" spans="2:13" ht="75">
      <c r="B5659" s="921" t="s">
        <v>988</v>
      </c>
      <c r="C5659" s="921" t="s">
        <v>985</v>
      </c>
      <c r="D5659" s="922" t="s">
        <v>986</v>
      </c>
      <c r="E5659" s="936">
        <v>1</v>
      </c>
      <c r="F5659" s="947">
        <v>44470</v>
      </c>
      <c r="G5659" s="923">
        <v>0</v>
      </c>
      <c r="H5659" s="929">
        <v>8.3333333333333332E-3</v>
      </c>
      <c r="I5659" s="929">
        <v>0.17499999999999999</v>
      </c>
      <c r="J5659" s="923">
        <v>0</v>
      </c>
      <c r="K5659" s="922">
        <v>1</v>
      </c>
      <c r="L5659" s="923">
        <v>0</v>
      </c>
      <c r="M5659" s="923" t="str">
        <f t="shared" si="88"/>
        <v/>
      </c>
    </row>
    <row r="5660" spans="2:13" ht="75">
      <c r="B5660" s="921" t="s">
        <v>988</v>
      </c>
      <c r="C5660" s="921" t="s">
        <v>985</v>
      </c>
      <c r="D5660" s="922" t="s">
        <v>986</v>
      </c>
      <c r="E5660" s="936">
        <v>1</v>
      </c>
      <c r="F5660" s="947">
        <v>44501</v>
      </c>
      <c r="G5660" s="923">
        <v>0</v>
      </c>
      <c r="H5660" s="929">
        <v>8.3333333333333332E-3</v>
      </c>
      <c r="I5660" s="929">
        <v>0.16666666666666666</v>
      </c>
      <c r="J5660" s="923">
        <v>0</v>
      </c>
      <c r="K5660" s="922">
        <v>1</v>
      </c>
      <c r="L5660" s="923">
        <v>0</v>
      </c>
      <c r="M5660" s="923" t="str">
        <f t="shared" si="88"/>
        <v/>
      </c>
    </row>
    <row r="5661" spans="2:13" ht="75">
      <c r="B5661" s="921" t="s">
        <v>988</v>
      </c>
      <c r="C5661" s="921" t="s">
        <v>985</v>
      </c>
      <c r="D5661" s="922" t="s">
        <v>986</v>
      </c>
      <c r="E5661" s="936">
        <v>1</v>
      </c>
      <c r="F5661" s="947">
        <v>43800</v>
      </c>
      <c r="G5661" s="923">
        <v>0</v>
      </c>
      <c r="H5661" s="929">
        <v>8.3333333333333332E-3</v>
      </c>
      <c r="I5661" s="929">
        <v>0.35833333333333334</v>
      </c>
      <c r="J5661" s="923">
        <v>0</v>
      </c>
      <c r="K5661" s="922">
        <v>1</v>
      </c>
      <c r="L5661" s="923">
        <v>0</v>
      </c>
      <c r="M5661" s="923" t="str">
        <f t="shared" si="88"/>
        <v/>
      </c>
    </row>
    <row r="5662" spans="2:13" ht="75">
      <c r="B5662" s="921" t="s">
        <v>988</v>
      </c>
      <c r="C5662" s="921" t="s">
        <v>985</v>
      </c>
      <c r="D5662" s="922" t="s">
        <v>986</v>
      </c>
      <c r="E5662" s="936">
        <v>1</v>
      </c>
      <c r="F5662" s="947">
        <v>45078</v>
      </c>
      <c r="G5662" s="923">
        <v>0</v>
      </c>
      <c r="H5662" s="929">
        <v>8.3333333333333332E-3</v>
      </c>
      <c r="I5662" s="929">
        <v>8.3333333333333332E-3</v>
      </c>
      <c r="J5662" s="923">
        <v>0</v>
      </c>
      <c r="K5662" s="922">
        <v>1</v>
      </c>
      <c r="L5662" s="923">
        <v>0</v>
      </c>
      <c r="M5662" s="923" t="str">
        <f t="shared" si="88"/>
        <v/>
      </c>
    </row>
    <row r="5663" spans="2:13" ht="75">
      <c r="B5663" s="921" t="s">
        <v>988</v>
      </c>
      <c r="C5663" s="921" t="s">
        <v>985</v>
      </c>
      <c r="D5663" s="922" t="s">
        <v>986</v>
      </c>
      <c r="E5663" s="936">
        <v>1</v>
      </c>
      <c r="F5663" s="947">
        <v>43709</v>
      </c>
      <c r="G5663" s="923">
        <v>0</v>
      </c>
      <c r="H5663" s="929">
        <v>8.3333333333333332E-3</v>
      </c>
      <c r="I5663" s="929">
        <v>0.3833333333333333</v>
      </c>
      <c r="J5663" s="923">
        <v>0</v>
      </c>
      <c r="K5663" s="922">
        <v>1</v>
      </c>
      <c r="L5663" s="923">
        <v>0</v>
      </c>
      <c r="M5663" s="923" t="str">
        <f t="shared" si="88"/>
        <v/>
      </c>
    </row>
    <row r="5664" spans="2:13" ht="75">
      <c r="B5664" s="921" t="s">
        <v>988</v>
      </c>
      <c r="C5664" s="921" t="s">
        <v>985</v>
      </c>
      <c r="D5664" s="922" t="s">
        <v>986</v>
      </c>
      <c r="E5664" s="936">
        <v>1</v>
      </c>
      <c r="F5664" s="947">
        <v>43800</v>
      </c>
      <c r="G5664" s="923">
        <v>0</v>
      </c>
      <c r="H5664" s="929">
        <v>8.3333333333333332E-3</v>
      </c>
      <c r="I5664" s="929">
        <v>0.35833333333333334</v>
      </c>
      <c r="J5664" s="923">
        <v>0</v>
      </c>
      <c r="K5664" s="922">
        <v>1</v>
      </c>
      <c r="L5664" s="923">
        <v>0</v>
      </c>
      <c r="M5664" s="923" t="str">
        <f t="shared" si="88"/>
        <v/>
      </c>
    </row>
    <row r="5665" spans="2:13" ht="75">
      <c r="B5665" s="921" t="s">
        <v>988</v>
      </c>
      <c r="C5665" s="921" t="s">
        <v>985</v>
      </c>
      <c r="D5665" s="922" t="s">
        <v>986</v>
      </c>
      <c r="E5665" s="936">
        <v>1</v>
      </c>
      <c r="F5665" s="947">
        <v>45078</v>
      </c>
      <c r="G5665" s="923">
        <v>0</v>
      </c>
      <c r="H5665" s="929">
        <v>8.3333333333333332E-3</v>
      </c>
      <c r="I5665" s="929">
        <v>8.3333333333333332E-3</v>
      </c>
      <c r="J5665" s="923">
        <v>0</v>
      </c>
      <c r="K5665" s="922">
        <v>1</v>
      </c>
      <c r="L5665" s="923">
        <v>0</v>
      </c>
      <c r="M5665" s="923" t="str">
        <f t="shared" si="88"/>
        <v/>
      </c>
    </row>
    <row r="5666" spans="2:13" ht="75">
      <c r="B5666" s="921" t="s">
        <v>984</v>
      </c>
      <c r="C5666" s="921" t="s">
        <v>985</v>
      </c>
      <c r="D5666" s="922" t="s">
        <v>986</v>
      </c>
      <c r="E5666" s="936">
        <v>1</v>
      </c>
      <c r="F5666" s="947">
        <v>45078</v>
      </c>
      <c r="G5666" s="923">
        <v>0</v>
      </c>
      <c r="H5666" s="929">
        <v>8.3333333333333332E-3</v>
      </c>
      <c r="I5666" s="929">
        <v>8.3333333333333332E-3</v>
      </c>
      <c r="J5666" s="923">
        <v>0</v>
      </c>
      <c r="K5666" s="922">
        <v>1</v>
      </c>
      <c r="L5666" s="923">
        <v>0</v>
      </c>
      <c r="M5666" s="923" t="str">
        <f t="shared" si="88"/>
        <v/>
      </c>
    </row>
    <row r="5667" spans="2:13" ht="75">
      <c r="B5667" s="921" t="s">
        <v>988</v>
      </c>
      <c r="C5667" s="921" t="s">
        <v>985</v>
      </c>
      <c r="D5667" s="922" t="s">
        <v>986</v>
      </c>
      <c r="E5667" s="936">
        <v>1</v>
      </c>
      <c r="F5667" s="947">
        <v>45078</v>
      </c>
      <c r="G5667" s="923">
        <v>0</v>
      </c>
      <c r="H5667" s="929">
        <v>8.3333333333333332E-3</v>
      </c>
      <c r="I5667" s="929">
        <v>8.3333333333333332E-3</v>
      </c>
      <c r="J5667" s="923">
        <v>0</v>
      </c>
      <c r="K5667" s="922">
        <v>1</v>
      </c>
      <c r="L5667" s="923">
        <v>0</v>
      </c>
      <c r="M5667" s="923" t="str">
        <f t="shared" si="88"/>
        <v/>
      </c>
    </row>
    <row r="5668" spans="2:13" ht="75">
      <c r="B5668" s="921" t="s">
        <v>987</v>
      </c>
      <c r="C5668" s="921" t="s">
        <v>985</v>
      </c>
      <c r="D5668" s="922" t="s">
        <v>986</v>
      </c>
      <c r="E5668" s="936">
        <v>1</v>
      </c>
      <c r="F5668" s="947">
        <v>44927</v>
      </c>
      <c r="G5668" s="923">
        <v>0</v>
      </c>
      <c r="H5668" s="929">
        <v>8.3333333333333332E-3</v>
      </c>
      <c r="I5668" s="929">
        <v>0.05</v>
      </c>
      <c r="J5668" s="923">
        <v>0</v>
      </c>
      <c r="K5668" s="922">
        <v>1</v>
      </c>
      <c r="L5668" s="923">
        <v>0</v>
      </c>
      <c r="M5668" s="923" t="str">
        <f t="shared" si="88"/>
        <v/>
      </c>
    </row>
    <row r="5669" spans="2:13" ht="75">
      <c r="B5669" s="921" t="s">
        <v>987</v>
      </c>
      <c r="C5669" s="921" t="s">
        <v>985</v>
      </c>
      <c r="D5669" s="922" t="s">
        <v>986</v>
      </c>
      <c r="E5669" s="936">
        <v>1</v>
      </c>
      <c r="F5669" s="947">
        <v>45078</v>
      </c>
      <c r="G5669" s="923">
        <v>0</v>
      </c>
      <c r="H5669" s="929">
        <v>8.3333333333333332E-3</v>
      </c>
      <c r="I5669" s="929">
        <v>8.3333333333333332E-3</v>
      </c>
      <c r="J5669" s="923">
        <v>0</v>
      </c>
      <c r="K5669" s="922">
        <v>1</v>
      </c>
      <c r="L5669" s="923">
        <v>0</v>
      </c>
      <c r="M5669" s="923" t="str">
        <f t="shared" si="88"/>
        <v/>
      </c>
    </row>
    <row r="5670" spans="2:13" ht="75">
      <c r="B5670" s="921" t="s">
        <v>991</v>
      </c>
      <c r="C5670" s="921" t="s">
        <v>985</v>
      </c>
      <c r="D5670" s="922" t="s">
        <v>986</v>
      </c>
      <c r="E5670" s="936">
        <v>1</v>
      </c>
      <c r="F5670" s="947">
        <v>45078</v>
      </c>
      <c r="G5670" s="923">
        <v>0</v>
      </c>
      <c r="H5670" s="929">
        <v>8.3333333333333332E-3</v>
      </c>
      <c r="I5670" s="929">
        <v>8.3333333333333332E-3</v>
      </c>
      <c r="J5670" s="923">
        <v>0</v>
      </c>
      <c r="K5670" s="922">
        <v>1</v>
      </c>
      <c r="L5670" s="923">
        <v>0</v>
      </c>
      <c r="M5670" s="923" t="str">
        <f t="shared" si="88"/>
        <v/>
      </c>
    </row>
    <row r="5671" spans="2:13" ht="75">
      <c r="B5671" s="921" t="s">
        <v>988</v>
      </c>
      <c r="C5671" s="921" t="s">
        <v>985</v>
      </c>
      <c r="D5671" s="922" t="s">
        <v>986</v>
      </c>
      <c r="E5671" s="936">
        <v>1</v>
      </c>
      <c r="F5671" s="947">
        <v>45078</v>
      </c>
      <c r="G5671" s="923">
        <v>0</v>
      </c>
      <c r="H5671" s="929">
        <v>8.3333333333333332E-3</v>
      </c>
      <c r="I5671" s="929">
        <v>8.3333333333333332E-3</v>
      </c>
      <c r="J5671" s="923">
        <v>0</v>
      </c>
      <c r="K5671" s="922">
        <v>1</v>
      </c>
      <c r="L5671" s="923">
        <v>0</v>
      </c>
      <c r="M5671" s="923" t="str">
        <f t="shared" si="88"/>
        <v/>
      </c>
    </row>
    <row r="5672" spans="2:13" ht="75">
      <c r="B5672" s="921" t="s">
        <v>988</v>
      </c>
      <c r="C5672" s="921" t="s">
        <v>985</v>
      </c>
      <c r="D5672" s="922" t="s">
        <v>986</v>
      </c>
      <c r="E5672" s="936">
        <v>1</v>
      </c>
      <c r="F5672" s="947">
        <v>45078</v>
      </c>
      <c r="G5672" s="923">
        <v>0</v>
      </c>
      <c r="H5672" s="929">
        <v>8.3333333333333332E-3</v>
      </c>
      <c r="I5672" s="929">
        <v>8.3333333333333332E-3</v>
      </c>
      <c r="J5672" s="923">
        <v>0</v>
      </c>
      <c r="K5672" s="922">
        <v>1</v>
      </c>
      <c r="L5672" s="923">
        <v>0</v>
      </c>
      <c r="M5672" s="923" t="str">
        <f t="shared" si="88"/>
        <v/>
      </c>
    </row>
    <row r="5673" spans="2:13" ht="75">
      <c r="B5673" s="921" t="s">
        <v>988</v>
      </c>
      <c r="C5673" s="921" t="s">
        <v>985</v>
      </c>
      <c r="D5673" s="922" t="s">
        <v>986</v>
      </c>
      <c r="E5673" s="936">
        <v>1</v>
      </c>
      <c r="F5673" s="947">
        <v>44713</v>
      </c>
      <c r="G5673" s="923">
        <v>0</v>
      </c>
      <c r="H5673" s="929">
        <v>8.3333333333333332E-3</v>
      </c>
      <c r="I5673" s="929">
        <v>0.10833333333333334</v>
      </c>
      <c r="J5673" s="923">
        <v>0</v>
      </c>
      <c r="K5673" s="922">
        <v>1</v>
      </c>
      <c r="L5673" s="923">
        <v>0</v>
      </c>
      <c r="M5673" s="923" t="str">
        <f t="shared" si="88"/>
        <v/>
      </c>
    </row>
    <row r="5674" spans="2:13" ht="75">
      <c r="B5674" s="921" t="s">
        <v>988</v>
      </c>
      <c r="C5674" s="921" t="s">
        <v>985</v>
      </c>
      <c r="D5674" s="922" t="s">
        <v>986</v>
      </c>
      <c r="E5674" s="936">
        <v>1</v>
      </c>
      <c r="F5674" s="947">
        <v>44774</v>
      </c>
      <c r="G5674" s="923">
        <v>0</v>
      </c>
      <c r="H5674" s="929">
        <v>8.3333333333333332E-3</v>
      </c>
      <c r="I5674" s="929">
        <v>9.166666666666666E-2</v>
      </c>
      <c r="J5674" s="923">
        <v>0</v>
      </c>
      <c r="K5674" s="922">
        <v>1</v>
      </c>
      <c r="L5674" s="923">
        <v>0</v>
      </c>
      <c r="M5674" s="923" t="str">
        <f t="shared" si="88"/>
        <v/>
      </c>
    </row>
    <row r="5675" spans="2:13" ht="75">
      <c r="B5675" s="921" t="s">
        <v>988</v>
      </c>
      <c r="C5675" s="921" t="s">
        <v>985</v>
      </c>
      <c r="D5675" s="922" t="s">
        <v>986</v>
      </c>
      <c r="E5675" s="936">
        <v>1</v>
      </c>
      <c r="F5675" s="947">
        <v>44866</v>
      </c>
      <c r="G5675" s="923">
        <v>0</v>
      </c>
      <c r="H5675" s="929">
        <v>8.3333333333333332E-3</v>
      </c>
      <c r="I5675" s="929">
        <v>6.6666666666666666E-2</v>
      </c>
      <c r="J5675" s="923">
        <v>0</v>
      </c>
      <c r="K5675" s="922">
        <v>1</v>
      </c>
      <c r="L5675" s="923">
        <v>0</v>
      </c>
      <c r="M5675" s="923" t="str">
        <f t="shared" si="88"/>
        <v/>
      </c>
    </row>
    <row r="5676" spans="2:13" ht="75">
      <c r="B5676" s="921" t="s">
        <v>988</v>
      </c>
      <c r="C5676" s="921" t="s">
        <v>985</v>
      </c>
      <c r="D5676" s="922" t="s">
        <v>986</v>
      </c>
      <c r="E5676" s="936">
        <v>1</v>
      </c>
      <c r="F5676" s="947">
        <v>43709</v>
      </c>
      <c r="G5676" s="923">
        <v>0</v>
      </c>
      <c r="H5676" s="929">
        <v>8.3333333333333332E-3</v>
      </c>
      <c r="I5676" s="929">
        <v>0.3833333333333333</v>
      </c>
      <c r="J5676" s="923">
        <v>0</v>
      </c>
      <c r="K5676" s="922">
        <v>1</v>
      </c>
      <c r="L5676" s="923">
        <v>0</v>
      </c>
      <c r="M5676" s="923" t="str">
        <f t="shared" si="88"/>
        <v/>
      </c>
    </row>
    <row r="5677" spans="2:13" ht="75">
      <c r="B5677" s="921" t="s">
        <v>988</v>
      </c>
      <c r="C5677" s="921" t="s">
        <v>985</v>
      </c>
      <c r="D5677" s="922" t="s">
        <v>986</v>
      </c>
      <c r="E5677" s="936">
        <v>1</v>
      </c>
      <c r="F5677" s="947">
        <v>43739</v>
      </c>
      <c r="G5677" s="923">
        <v>0</v>
      </c>
      <c r="H5677" s="929">
        <v>8.3333333333333332E-3</v>
      </c>
      <c r="I5677" s="929">
        <v>0.375</v>
      </c>
      <c r="J5677" s="923">
        <v>0</v>
      </c>
      <c r="K5677" s="922">
        <v>1</v>
      </c>
      <c r="L5677" s="923">
        <v>0</v>
      </c>
      <c r="M5677" s="923" t="str">
        <f t="shared" si="88"/>
        <v/>
      </c>
    </row>
    <row r="5678" spans="2:13" ht="75">
      <c r="B5678" s="921" t="s">
        <v>988</v>
      </c>
      <c r="C5678" s="921" t="s">
        <v>985</v>
      </c>
      <c r="D5678" s="922" t="s">
        <v>986</v>
      </c>
      <c r="E5678" s="936">
        <v>1</v>
      </c>
      <c r="F5678" s="947">
        <v>43770</v>
      </c>
      <c r="G5678" s="923">
        <v>0</v>
      </c>
      <c r="H5678" s="929">
        <v>8.3333333333333332E-3</v>
      </c>
      <c r="I5678" s="929">
        <v>0.36666666666666664</v>
      </c>
      <c r="J5678" s="923">
        <v>0</v>
      </c>
      <c r="K5678" s="922">
        <v>1</v>
      </c>
      <c r="L5678" s="923">
        <v>0</v>
      </c>
      <c r="M5678" s="923" t="str">
        <f t="shared" si="88"/>
        <v/>
      </c>
    </row>
    <row r="5679" spans="2:13" ht="75">
      <c r="B5679" s="921" t="s">
        <v>988</v>
      </c>
      <c r="C5679" s="921" t="s">
        <v>985</v>
      </c>
      <c r="D5679" s="922" t="s">
        <v>986</v>
      </c>
      <c r="E5679" s="936">
        <v>1</v>
      </c>
      <c r="F5679" s="947">
        <v>43800</v>
      </c>
      <c r="G5679" s="923">
        <v>0</v>
      </c>
      <c r="H5679" s="929">
        <v>8.3333333333333332E-3</v>
      </c>
      <c r="I5679" s="929">
        <v>0.35833333333333334</v>
      </c>
      <c r="J5679" s="923">
        <v>0</v>
      </c>
      <c r="K5679" s="922">
        <v>1</v>
      </c>
      <c r="L5679" s="923">
        <v>0</v>
      </c>
      <c r="M5679" s="923" t="str">
        <f t="shared" si="88"/>
        <v/>
      </c>
    </row>
    <row r="5680" spans="2:13" ht="75">
      <c r="B5680" s="921" t="s">
        <v>988</v>
      </c>
      <c r="C5680" s="921" t="s">
        <v>985</v>
      </c>
      <c r="D5680" s="922" t="s">
        <v>986</v>
      </c>
      <c r="E5680" s="936">
        <v>1</v>
      </c>
      <c r="F5680" s="947">
        <v>45078</v>
      </c>
      <c r="G5680" s="923">
        <v>0</v>
      </c>
      <c r="H5680" s="929">
        <v>8.3333333333333332E-3</v>
      </c>
      <c r="I5680" s="929">
        <v>8.3333333333333332E-3</v>
      </c>
      <c r="J5680" s="923">
        <v>0</v>
      </c>
      <c r="K5680" s="922">
        <v>1</v>
      </c>
      <c r="L5680" s="923">
        <v>0</v>
      </c>
      <c r="M5680" s="923" t="str">
        <f t="shared" si="88"/>
        <v/>
      </c>
    </row>
    <row r="5681" spans="2:13" ht="75">
      <c r="B5681" s="921" t="s">
        <v>988</v>
      </c>
      <c r="C5681" s="921" t="s">
        <v>985</v>
      </c>
      <c r="D5681" s="922" t="s">
        <v>986</v>
      </c>
      <c r="E5681" s="936">
        <v>1</v>
      </c>
      <c r="F5681" s="947">
        <v>44713</v>
      </c>
      <c r="G5681" s="923">
        <v>0</v>
      </c>
      <c r="H5681" s="929">
        <v>8.3333333333333332E-3</v>
      </c>
      <c r="I5681" s="929">
        <v>0.10833333333333334</v>
      </c>
      <c r="J5681" s="923">
        <v>0</v>
      </c>
      <c r="K5681" s="922">
        <v>1</v>
      </c>
      <c r="L5681" s="923">
        <v>0</v>
      </c>
      <c r="M5681" s="923" t="str">
        <f t="shared" si="88"/>
        <v/>
      </c>
    </row>
    <row r="5682" spans="2:13" ht="75">
      <c r="B5682" s="921" t="s">
        <v>988</v>
      </c>
      <c r="C5682" s="921" t="s">
        <v>985</v>
      </c>
      <c r="D5682" s="922" t="s">
        <v>986</v>
      </c>
      <c r="E5682" s="936">
        <v>1</v>
      </c>
      <c r="F5682" s="947">
        <v>44835</v>
      </c>
      <c r="G5682" s="923">
        <v>0</v>
      </c>
      <c r="H5682" s="929">
        <v>8.3333333333333332E-3</v>
      </c>
      <c r="I5682" s="929">
        <v>7.4999999999999997E-2</v>
      </c>
      <c r="J5682" s="923">
        <v>0</v>
      </c>
      <c r="K5682" s="922">
        <v>1</v>
      </c>
      <c r="L5682" s="923">
        <v>0</v>
      </c>
      <c r="M5682" s="923" t="str">
        <f t="shared" si="88"/>
        <v/>
      </c>
    </row>
    <row r="5683" spans="2:13" ht="75">
      <c r="B5683" s="921" t="s">
        <v>988</v>
      </c>
      <c r="C5683" s="921" t="s">
        <v>985</v>
      </c>
      <c r="D5683" s="922" t="s">
        <v>986</v>
      </c>
      <c r="E5683" s="936">
        <v>1</v>
      </c>
      <c r="F5683" s="947">
        <v>44866</v>
      </c>
      <c r="G5683" s="923">
        <v>0</v>
      </c>
      <c r="H5683" s="929">
        <v>8.3333333333333332E-3</v>
      </c>
      <c r="I5683" s="929">
        <v>6.6666666666666666E-2</v>
      </c>
      <c r="J5683" s="923">
        <v>0</v>
      </c>
      <c r="K5683" s="922">
        <v>1</v>
      </c>
      <c r="L5683" s="923">
        <v>0</v>
      </c>
      <c r="M5683" s="923" t="str">
        <f t="shared" si="88"/>
        <v/>
      </c>
    </row>
    <row r="5684" spans="2:13" ht="75">
      <c r="B5684" s="921" t="s">
        <v>988</v>
      </c>
      <c r="C5684" s="921" t="s">
        <v>985</v>
      </c>
      <c r="D5684" s="922" t="s">
        <v>986</v>
      </c>
      <c r="E5684" s="936">
        <v>1</v>
      </c>
      <c r="F5684" s="947">
        <v>44896</v>
      </c>
      <c r="G5684" s="923">
        <v>0</v>
      </c>
      <c r="H5684" s="929">
        <v>8.3333333333333332E-3</v>
      </c>
      <c r="I5684" s="929">
        <v>5.8333333333333334E-2</v>
      </c>
      <c r="J5684" s="923">
        <v>0</v>
      </c>
      <c r="K5684" s="922">
        <v>1</v>
      </c>
      <c r="L5684" s="923">
        <v>0</v>
      </c>
      <c r="M5684" s="923" t="str">
        <f t="shared" si="88"/>
        <v/>
      </c>
    </row>
    <row r="5685" spans="2:13" ht="75">
      <c r="B5685" s="921" t="s">
        <v>988</v>
      </c>
      <c r="C5685" s="921" t="s">
        <v>985</v>
      </c>
      <c r="D5685" s="922" t="s">
        <v>986</v>
      </c>
      <c r="E5685" s="936">
        <v>1</v>
      </c>
      <c r="F5685" s="947">
        <v>43862</v>
      </c>
      <c r="G5685" s="923">
        <v>0</v>
      </c>
      <c r="H5685" s="929">
        <v>8.3333333333333332E-3</v>
      </c>
      <c r="I5685" s="929">
        <v>0.34166666666666667</v>
      </c>
      <c r="J5685" s="923">
        <v>0</v>
      </c>
      <c r="K5685" s="922">
        <v>1</v>
      </c>
      <c r="L5685" s="923">
        <v>0</v>
      </c>
      <c r="M5685" s="923" t="str">
        <f t="shared" si="88"/>
        <v/>
      </c>
    </row>
    <row r="5686" spans="2:13" ht="75">
      <c r="B5686" s="921" t="s">
        <v>988</v>
      </c>
      <c r="C5686" s="921" t="s">
        <v>985</v>
      </c>
      <c r="D5686" s="922" t="s">
        <v>986</v>
      </c>
      <c r="E5686" s="936">
        <v>1</v>
      </c>
      <c r="F5686" s="947">
        <v>43891</v>
      </c>
      <c r="G5686" s="923">
        <v>0</v>
      </c>
      <c r="H5686" s="929">
        <v>8.3333333333333332E-3</v>
      </c>
      <c r="I5686" s="929">
        <v>0.33333333333333331</v>
      </c>
      <c r="J5686" s="923">
        <v>0</v>
      </c>
      <c r="K5686" s="922">
        <v>1</v>
      </c>
      <c r="L5686" s="923">
        <v>0</v>
      </c>
      <c r="M5686" s="923" t="str">
        <f t="shared" si="88"/>
        <v/>
      </c>
    </row>
    <row r="5687" spans="2:13" ht="75">
      <c r="B5687" s="921" t="s">
        <v>988</v>
      </c>
      <c r="C5687" s="921" t="s">
        <v>985</v>
      </c>
      <c r="D5687" s="922" t="s">
        <v>986</v>
      </c>
      <c r="E5687" s="936">
        <v>1</v>
      </c>
      <c r="F5687" s="947">
        <v>43922</v>
      </c>
      <c r="G5687" s="923">
        <v>0</v>
      </c>
      <c r="H5687" s="929">
        <v>8.3333333333333332E-3</v>
      </c>
      <c r="I5687" s="929">
        <v>0.32500000000000001</v>
      </c>
      <c r="J5687" s="923">
        <v>0</v>
      </c>
      <c r="K5687" s="922">
        <v>1</v>
      </c>
      <c r="L5687" s="923">
        <v>0</v>
      </c>
      <c r="M5687" s="923" t="str">
        <f t="shared" si="88"/>
        <v/>
      </c>
    </row>
    <row r="5688" spans="2:13" ht="75">
      <c r="B5688" s="921" t="s">
        <v>988</v>
      </c>
      <c r="C5688" s="921" t="s">
        <v>985</v>
      </c>
      <c r="D5688" s="922" t="s">
        <v>986</v>
      </c>
      <c r="E5688" s="936">
        <v>1</v>
      </c>
      <c r="F5688" s="947">
        <v>44013</v>
      </c>
      <c r="G5688" s="923">
        <v>0</v>
      </c>
      <c r="H5688" s="929">
        <v>8.3333333333333332E-3</v>
      </c>
      <c r="I5688" s="929">
        <v>0.3</v>
      </c>
      <c r="J5688" s="923">
        <v>0</v>
      </c>
      <c r="K5688" s="922">
        <v>1</v>
      </c>
      <c r="L5688" s="923">
        <v>0</v>
      </c>
      <c r="M5688" s="923" t="str">
        <f t="shared" si="88"/>
        <v/>
      </c>
    </row>
    <row r="5689" spans="2:13" ht="75">
      <c r="B5689" s="921" t="s">
        <v>988</v>
      </c>
      <c r="C5689" s="921" t="s">
        <v>985</v>
      </c>
      <c r="D5689" s="922" t="s">
        <v>986</v>
      </c>
      <c r="E5689" s="936">
        <v>1</v>
      </c>
      <c r="F5689" s="947">
        <v>44136</v>
      </c>
      <c r="G5689" s="923">
        <v>0</v>
      </c>
      <c r="H5689" s="929">
        <v>8.3333333333333332E-3</v>
      </c>
      <c r="I5689" s="929">
        <v>0.26666666666666666</v>
      </c>
      <c r="J5689" s="923">
        <v>0</v>
      </c>
      <c r="K5689" s="922">
        <v>1</v>
      </c>
      <c r="L5689" s="923">
        <v>0</v>
      </c>
      <c r="M5689" s="923" t="str">
        <f t="shared" si="88"/>
        <v/>
      </c>
    </row>
    <row r="5690" spans="2:13" ht="75">
      <c r="B5690" s="921" t="s">
        <v>988</v>
      </c>
      <c r="C5690" s="921" t="s">
        <v>985</v>
      </c>
      <c r="D5690" s="922" t="s">
        <v>986</v>
      </c>
      <c r="E5690" s="936">
        <v>1</v>
      </c>
      <c r="F5690" s="947">
        <v>44166</v>
      </c>
      <c r="G5690" s="923">
        <v>0</v>
      </c>
      <c r="H5690" s="929">
        <v>8.3333333333333332E-3</v>
      </c>
      <c r="I5690" s="929">
        <v>0.2583333333333333</v>
      </c>
      <c r="J5690" s="923">
        <v>0</v>
      </c>
      <c r="K5690" s="922">
        <v>1</v>
      </c>
      <c r="L5690" s="923">
        <v>0</v>
      </c>
      <c r="M5690" s="923" t="str">
        <f t="shared" si="88"/>
        <v/>
      </c>
    </row>
    <row r="5691" spans="2:13" ht="75">
      <c r="B5691" s="921" t="s">
        <v>988</v>
      </c>
      <c r="C5691" s="921" t="s">
        <v>985</v>
      </c>
      <c r="D5691" s="922" t="s">
        <v>986</v>
      </c>
      <c r="E5691" s="936">
        <v>1</v>
      </c>
      <c r="F5691" s="947">
        <v>44256</v>
      </c>
      <c r="G5691" s="923">
        <v>0</v>
      </c>
      <c r="H5691" s="929">
        <v>8.3333333333333332E-3</v>
      </c>
      <c r="I5691" s="929">
        <v>0.23333333333333334</v>
      </c>
      <c r="J5691" s="923">
        <v>0</v>
      </c>
      <c r="K5691" s="922">
        <v>1</v>
      </c>
      <c r="L5691" s="923">
        <v>0</v>
      </c>
      <c r="M5691" s="923" t="str">
        <f t="shared" si="88"/>
        <v/>
      </c>
    </row>
    <row r="5692" spans="2:13" ht="75">
      <c r="B5692" s="921" t="s">
        <v>988</v>
      </c>
      <c r="C5692" s="921" t="s">
        <v>985</v>
      </c>
      <c r="D5692" s="922" t="s">
        <v>986</v>
      </c>
      <c r="E5692" s="936">
        <v>1</v>
      </c>
      <c r="F5692" s="947">
        <v>44317</v>
      </c>
      <c r="G5692" s="923">
        <v>0</v>
      </c>
      <c r="H5692" s="929">
        <v>8.3333333333333332E-3</v>
      </c>
      <c r="I5692" s="929">
        <v>0.21666666666666667</v>
      </c>
      <c r="J5692" s="923">
        <v>0</v>
      </c>
      <c r="K5692" s="922">
        <v>1</v>
      </c>
      <c r="L5692" s="923">
        <v>0</v>
      </c>
      <c r="M5692" s="923" t="str">
        <f t="shared" si="88"/>
        <v/>
      </c>
    </row>
    <row r="5693" spans="2:13" ht="75">
      <c r="B5693" s="921" t="s">
        <v>988</v>
      </c>
      <c r="C5693" s="921" t="s">
        <v>985</v>
      </c>
      <c r="D5693" s="922" t="s">
        <v>986</v>
      </c>
      <c r="E5693" s="936">
        <v>1</v>
      </c>
      <c r="F5693" s="947">
        <v>44409</v>
      </c>
      <c r="G5693" s="923">
        <v>0</v>
      </c>
      <c r="H5693" s="929">
        <v>8.3333333333333332E-3</v>
      </c>
      <c r="I5693" s="929">
        <v>0.19166666666666665</v>
      </c>
      <c r="J5693" s="923">
        <v>0</v>
      </c>
      <c r="K5693" s="922">
        <v>1</v>
      </c>
      <c r="L5693" s="923">
        <v>0</v>
      </c>
      <c r="M5693" s="923" t="str">
        <f t="shared" si="88"/>
        <v/>
      </c>
    </row>
    <row r="5694" spans="2:13" ht="75">
      <c r="B5694" s="921" t="s">
        <v>988</v>
      </c>
      <c r="C5694" s="921" t="s">
        <v>985</v>
      </c>
      <c r="D5694" s="922" t="s">
        <v>986</v>
      </c>
      <c r="E5694" s="936">
        <v>1</v>
      </c>
      <c r="F5694" s="947">
        <v>44470</v>
      </c>
      <c r="G5694" s="923">
        <v>0</v>
      </c>
      <c r="H5694" s="929">
        <v>8.3333333333333332E-3</v>
      </c>
      <c r="I5694" s="929">
        <v>0.17499999999999999</v>
      </c>
      <c r="J5694" s="923">
        <v>0</v>
      </c>
      <c r="K5694" s="922">
        <v>1</v>
      </c>
      <c r="L5694" s="923">
        <v>0</v>
      </c>
      <c r="M5694" s="923" t="str">
        <f t="shared" si="88"/>
        <v/>
      </c>
    </row>
    <row r="5695" spans="2:13" ht="75">
      <c r="B5695" s="921" t="s">
        <v>988</v>
      </c>
      <c r="C5695" s="921" t="s">
        <v>985</v>
      </c>
      <c r="D5695" s="922" t="s">
        <v>986</v>
      </c>
      <c r="E5695" s="936">
        <v>1</v>
      </c>
      <c r="F5695" s="947">
        <v>44501</v>
      </c>
      <c r="G5695" s="923">
        <v>0</v>
      </c>
      <c r="H5695" s="929">
        <v>8.3333333333333332E-3</v>
      </c>
      <c r="I5695" s="929">
        <v>0.16666666666666666</v>
      </c>
      <c r="J5695" s="923">
        <v>0</v>
      </c>
      <c r="K5695" s="922">
        <v>1</v>
      </c>
      <c r="L5695" s="923">
        <v>0</v>
      </c>
      <c r="M5695" s="923" t="str">
        <f t="shared" si="88"/>
        <v/>
      </c>
    </row>
    <row r="5696" spans="2:13" ht="75">
      <c r="B5696" s="921" t="s">
        <v>988</v>
      </c>
      <c r="C5696" s="921" t="s">
        <v>985</v>
      </c>
      <c r="D5696" s="922" t="s">
        <v>986</v>
      </c>
      <c r="E5696" s="936">
        <v>1</v>
      </c>
      <c r="F5696" s="947">
        <v>45078</v>
      </c>
      <c r="G5696" s="923">
        <v>0</v>
      </c>
      <c r="H5696" s="929">
        <v>8.3333333333333332E-3</v>
      </c>
      <c r="I5696" s="929">
        <v>8.3333333333333332E-3</v>
      </c>
      <c r="J5696" s="923">
        <v>0</v>
      </c>
      <c r="K5696" s="922">
        <v>1</v>
      </c>
      <c r="L5696" s="923">
        <v>0</v>
      </c>
      <c r="M5696" s="923" t="str">
        <f t="shared" si="88"/>
        <v/>
      </c>
    </row>
    <row r="5697" spans="2:13" ht="75">
      <c r="B5697" s="921" t="s">
        <v>988</v>
      </c>
      <c r="C5697" s="921" t="s">
        <v>985</v>
      </c>
      <c r="D5697" s="922" t="s">
        <v>986</v>
      </c>
      <c r="E5697" s="936">
        <v>1</v>
      </c>
      <c r="F5697" s="947">
        <v>43800</v>
      </c>
      <c r="G5697" s="923">
        <v>0</v>
      </c>
      <c r="H5697" s="929">
        <v>8.3333333333333332E-3</v>
      </c>
      <c r="I5697" s="929">
        <v>0.35833333333333334</v>
      </c>
      <c r="J5697" s="923">
        <v>0</v>
      </c>
      <c r="K5697" s="922">
        <v>1</v>
      </c>
      <c r="L5697" s="923">
        <v>0</v>
      </c>
      <c r="M5697" s="923" t="str">
        <f t="shared" si="88"/>
        <v/>
      </c>
    </row>
    <row r="5698" spans="2:13" ht="75">
      <c r="B5698" s="921" t="s">
        <v>988</v>
      </c>
      <c r="C5698" s="921" t="s">
        <v>985</v>
      </c>
      <c r="D5698" s="922" t="s">
        <v>986</v>
      </c>
      <c r="E5698" s="936">
        <v>1</v>
      </c>
      <c r="F5698" s="947">
        <v>44317</v>
      </c>
      <c r="G5698" s="923">
        <v>0</v>
      </c>
      <c r="H5698" s="929">
        <v>8.3333333333333332E-3</v>
      </c>
      <c r="I5698" s="929">
        <v>0.21666666666666667</v>
      </c>
      <c r="J5698" s="923">
        <v>0</v>
      </c>
      <c r="K5698" s="922">
        <v>1</v>
      </c>
      <c r="L5698" s="923">
        <v>0</v>
      </c>
      <c r="M5698" s="923" t="str">
        <f t="shared" si="88"/>
        <v/>
      </c>
    </row>
    <row r="5699" spans="2:13" ht="75">
      <c r="B5699" s="921" t="s">
        <v>988</v>
      </c>
      <c r="C5699" s="921" t="s">
        <v>985</v>
      </c>
      <c r="D5699" s="922" t="s">
        <v>986</v>
      </c>
      <c r="E5699" s="936">
        <v>1</v>
      </c>
      <c r="F5699" s="947">
        <v>44378</v>
      </c>
      <c r="G5699" s="923">
        <v>0</v>
      </c>
      <c r="H5699" s="929">
        <v>8.3333333333333332E-3</v>
      </c>
      <c r="I5699" s="929">
        <v>0.2</v>
      </c>
      <c r="J5699" s="923">
        <v>0</v>
      </c>
      <c r="K5699" s="922">
        <v>1</v>
      </c>
      <c r="L5699" s="923">
        <v>0</v>
      </c>
      <c r="M5699" s="923" t="str">
        <f t="shared" si="88"/>
        <v/>
      </c>
    </row>
    <row r="5700" spans="2:13" ht="75">
      <c r="B5700" s="921" t="s">
        <v>988</v>
      </c>
      <c r="C5700" s="921" t="s">
        <v>985</v>
      </c>
      <c r="D5700" s="922" t="s">
        <v>986</v>
      </c>
      <c r="E5700" s="936">
        <v>1</v>
      </c>
      <c r="F5700" s="947">
        <v>44501</v>
      </c>
      <c r="G5700" s="923">
        <v>0</v>
      </c>
      <c r="H5700" s="929">
        <v>8.3333333333333332E-3</v>
      </c>
      <c r="I5700" s="929">
        <v>0.16666666666666666</v>
      </c>
      <c r="J5700" s="923">
        <v>0</v>
      </c>
      <c r="K5700" s="922">
        <v>1</v>
      </c>
      <c r="L5700" s="923">
        <v>0</v>
      </c>
      <c r="M5700" s="923" t="str">
        <f t="shared" si="88"/>
        <v/>
      </c>
    </row>
    <row r="5701" spans="2:13" ht="75">
      <c r="B5701" s="921" t="s">
        <v>988</v>
      </c>
      <c r="C5701" s="921" t="s">
        <v>985</v>
      </c>
      <c r="D5701" s="922" t="s">
        <v>986</v>
      </c>
      <c r="E5701" s="936">
        <v>1</v>
      </c>
      <c r="F5701" s="947">
        <v>44136</v>
      </c>
      <c r="G5701" s="923">
        <v>0</v>
      </c>
      <c r="H5701" s="929">
        <v>8.3333333333333332E-3</v>
      </c>
      <c r="I5701" s="929">
        <v>0.26666666666666666</v>
      </c>
      <c r="J5701" s="923">
        <v>0</v>
      </c>
      <c r="K5701" s="922">
        <v>1</v>
      </c>
      <c r="L5701" s="923">
        <v>0</v>
      </c>
      <c r="M5701" s="923" t="str">
        <f t="shared" si="88"/>
        <v/>
      </c>
    </row>
    <row r="5702" spans="2:13" ht="75">
      <c r="B5702" s="921" t="s">
        <v>988</v>
      </c>
      <c r="C5702" s="921" t="s">
        <v>985</v>
      </c>
      <c r="D5702" s="922" t="s">
        <v>986</v>
      </c>
      <c r="E5702" s="936">
        <v>1</v>
      </c>
      <c r="F5702" s="947">
        <v>45078</v>
      </c>
      <c r="G5702" s="923">
        <v>0</v>
      </c>
      <c r="H5702" s="929">
        <v>8.3333333333333332E-3</v>
      </c>
      <c r="I5702" s="929">
        <v>8.3333333333333332E-3</v>
      </c>
      <c r="J5702" s="923">
        <v>0</v>
      </c>
      <c r="K5702" s="922">
        <v>1</v>
      </c>
      <c r="L5702" s="923">
        <v>0</v>
      </c>
      <c r="M5702" s="923" t="str">
        <f t="shared" si="88"/>
        <v/>
      </c>
    </row>
    <row r="5703" spans="2:13" ht="75">
      <c r="B5703" s="921" t="s">
        <v>988</v>
      </c>
      <c r="C5703" s="921" t="s">
        <v>985</v>
      </c>
      <c r="D5703" s="922" t="s">
        <v>986</v>
      </c>
      <c r="E5703" s="936">
        <v>1</v>
      </c>
      <c r="F5703" s="947">
        <v>43678</v>
      </c>
      <c r="G5703" s="923">
        <v>0</v>
      </c>
      <c r="H5703" s="929">
        <v>8.3333333333333332E-3</v>
      </c>
      <c r="I5703" s="929">
        <v>0.39166666666666666</v>
      </c>
      <c r="J5703" s="923">
        <v>0</v>
      </c>
      <c r="K5703" s="922">
        <v>1</v>
      </c>
      <c r="L5703" s="923">
        <v>0</v>
      </c>
      <c r="M5703" s="923" t="str">
        <f t="shared" si="88"/>
        <v/>
      </c>
    </row>
    <row r="5704" spans="2:13" ht="75">
      <c r="B5704" s="921" t="s">
        <v>988</v>
      </c>
      <c r="C5704" s="921" t="s">
        <v>985</v>
      </c>
      <c r="D5704" s="922" t="s">
        <v>986</v>
      </c>
      <c r="E5704" s="936">
        <v>1</v>
      </c>
      <c r="F5704" s="947">
        <v>43709</v>
      </c>
      <c r="G5704" s="923">
        <v>0</v>
      </c>
      <c r="H5704" s="929">
        <v>8.3333333333333332E-3</v>
      </c>
      <c r="I5704" s="929">
        <v>0.3833333333333333</v>
      </c>
      <c r="J5704" s="923">
        <v>0</v>
      </c>
      <c r="K5704" s="922">
        <v>1</v>
      </c>
      <c r="L5704" s="923">
        <v>0</v>
      </c>
      <c r="M5704" s="923" t="str">
        <f t="shared" si="88"/>
        <v/>
      </c>
    </row>
    <row r="5705" spans="2:13" ht="75">
      <c r="B5705" s="921" t="s">
        <v>988</v>
      </c>
      <c r="C5705" s="921" t="s">
        <v>985</v>
      </c>
      <c r="D5705" s="922" t="s">
        <v>986</v>
      </c>
      <c r="E5705" s="936">
        <v>1</v>
      </c>
      <c r="F5705" s="947">
        <v>43739</v>
      </c>
      <c r="G5705" s="923">
        <v>0</v>
      </c>
      <c r="H5705" s="929">
        <v>8.3333333333333332E-3</v>
      </c>
      <c r="I5705" s="929">
        <v>0.375</v>
      </c>
      <c r="J5705" s="923">
        <v>0</v>
      </c>
      <c r="K5705" s="922">
        <v>1</v>
      </c>
      <c r="L5705" s="923">
        <v>0</v>
      </c>
      <c r="M5705" s="923" t="str">
        <f t="shared" si="88"/>
        <v/>
      </c>
    </row>
    <row r="5706" spans="2:13" ht="75">
      <c r="B5706" s="921" t="s">
        <v>988</v>
      </c>
      <c r="C5706" s="921" t="s">
        <v>985</v>
      </c>
      <c r="D5706" s="922" t="s">
        <v>986</v>
      </c>
      <c r="E5706" s="936">
        <v>1</v>
      </c>
      <c r="F5706" s="947">
        <v>43770</v>
      </c>
      <c r="G5706" s="923">
        <v>0</v>
      </c>
      <c r="H5706" s="929">
        <v>8.3333333333333332E-3</v>
      </c>
      <c r="I5706" s="929">
        <v>0.36666666666666664</v>
      </c>
      <c r="J5706" s="923">
        <v>0</v>
      </c>
      <c r="K5706" s="922">
        <v>1</v>
      </c>
      <c r="L5706" s="923">
        <v>0</v>
      </c>
      <c r="M5706" s="923" t="str">
        <f t="shared" si="88"/>
        <v/>
      </c>
    </row>
    <row r="5707" spans="2:13" ht="75">
      <c r="B5707" s="921" t="s">
        <v>988</v>
      </c>
      <c r="C5707" s="921" t="s">
        <v>985</v>
      </c>
      <c r="D5707" s="922" t="s">
        <v>986</v>
      </c>
      <c r="E5707" s="936">
        <v>1</v>
      </c>
      <c r="F5707" s="947">
        <v>43800</v>
      </c>
      <c r="G5707" s="923">
        <v>0</v>
      </c>
      <c r="H5707" s="929">
        <v>8.3333333333333332E-3</v>
      </c>
      <c r="I5707" s="929">
        <v>0.35833333333333334</v>
      </c>
      <c r="J5707" s="923">
        <v>0</v>
      </c>
      <c r="K5707" s="922">
        <v>1</v>
      </c>
      <c r="L5707" s="923">
        <v>0</v>
      </c>
      <c r="M5707" s="923" t="str">
        <f t="shared" ref="M5707:M5770" si="89">IF(L5707=0,"",IF(I5707=100%,0,(H5707*12)*(G5707*E5707*K5707)))</f>
        <v/>
      </c>
    </row>
    <row r="5708" spans="2:13" ht="75">
      <c r="B5708" s="921" t="s">
        <v>988</v>
      </c>
      <c r="C5708" s="921" t="s">
        <v>985</v>
      </c>
      <c r="D5708" s="922" t="s">
        <v>986</v>
      </c>
      <c r="E5708" s="936">
        <v>1</v>
      </c>
      <c r="F5708" s="947">
        <v>45078</v>
      </c>
      <c r="G5708" s="923">
        <v>0</v>
      </c>
      <c r="H5708" s="929">
        <v>8.3333333333333332E-3</v>
      </c>
      <c r="I5708" s="929">
        <v>8.3333333333333332E-3</v>
      </c>
      <c r="J5708" s="923">
        <v>0</v>
      </c>
      <c r="K5708" s="922">
        <v>1</v>
      </c>
      <c r="L5708" s="923">
        <v>0</v>
      </c>
      <c r="M5708" s="923" t="str">
        <f t="shared" si="89"/>
        <v/>
      </c>
    </row>
    <row r="5709" spans="2:13" ht="75">
      <c r="B5709" s="921" t="s">
        <v>988</v>
      </c>
      <c r="C5709" s="921" t="s">
        <v>985</v>
      </c>
      <c r="D5709" s="922" t="s">
        <v>986</v>
      </c>
      <c r="E5709" s="936">
        <v>1</v>
      </c>
      <c r="F5709" s="947">
        <v>44501</v>
      </c>
      <c r="G5709" s="923">
        <v>0</v>
      </c>
      <c r="H5709" s="929">
        <v>8.3333333333333332E-3</v>
      </c>
      <c r="I5709" s="929">
        <v>0.16666666666666666</v>
      </c>
      <c r="J5709" s="923">
        <v>0</v>
      </c>
      <c r="K5709" s="922">
        <v>1</v>
      </c>
      <c r="L5709" s="923">
        <v>0</v>
      </c>
      <c r="M5709" s="923" t="str">
        <f t="shared" si="89"/>
        <v/>
      </c>
    </row>
    <row r="5710" spans="2:13" ht="75">
      <c r="B5710" s="921" t="s">
        <v>988</v>
      </c>
      <c r="C5710" s="921" t="s">
        <v>985</v>
      </c>
      <c r="D5710" s="922" t="s">
        <v>986</v>
      </c>
      <c r="E5710" s="936">
        <v>1</v>
      </c>
      <c r="F5710" s="947">
        <v>44531</v>
      </c>
      <c r="G5710" s="923">
        <v>0</v>
      </c>
      <c r="H5710" s="929">
        <v>8.3333333333333332E-3</v>
      </c>
      <c r="I5710" s="929">
        <v>0.15833333333333333</v>
      </c>
      <c r="J5710" s="923">
        <v>0</v>
      </c>
      <c r="K5710" s="922">
        <v>1</v>
      </c>
      <c r="L5710" s="923">
        <v>0</v>
      </c>
      <c r="M5710" s="923" t="str">
        <f t="shared" si="89"/>
        <v/>
      </c>
    </row>
    <row r="5711" spans="2:13" ht="75">
      <c r="B5711" s="921" t="s">
        <v>988</v>
      </c>
      <c r="C5711" s="921" t="s">
        <v>985</v>
      </c>
      <c r="D5711" s="922" t="s">
        <v>986</v>
      </c>
      <c r="E5711" s="936">
        <v>1</v>
      </c>
      <c r="F5711" s="947">
        <v>44682</v>
      </c>
      <c r="G5711" s="923">
        <v>0</v>
      </c>
      <c r="H5711" s="929">
        <v>8.3333333333333332E-3</v>
      </c>
      <c r="I5711" s="929">
        <v>0.11666666666666667</v>
      </c>
      <c r="J5711" s="923">
        <v>0</v>
      </c>
      <c r="K5711" s="922">
        <v>1</v>
      </c>
      <c r="L5711" s="923">
        <v>0</v>
      </c>
      <c r="M5711" s="923" t="str">
        <f t="shared" si="89"/>
        <v/>
      </c>
    </row>
    <row r="5712" spans="2:13" ht="75">
      <c r="B5712" s="921" t="s">
        <v>988</v>
      </c>
      <c r="C5712" s="921" t="s">
        <v>985</v>
      </c>
      <c r="D5712" s="922" t="s">
        <v>986</v>
      </c>
      <c r="E5712" s="936">
        <v>1</v>
      </c>
      <c r="F5712" s="947">
        <v>44713</v>
      </c>
      <c r="G5712" s="923">
        <v>0</v>
      </c>
      <c r="H5712" s="929">
        <v>8.3333333333333332E-3</v>
      </c>
      <c r="I5712" s="929">
        <v>0.10833333333333334</v>
      </c>
      <c r="J5712" s="923">
        <v>0</v>
      </c>
      <c r="K5712" s="922">
        <v>1</v>
      </c>
      <c r="L5712" s="923">
        <v>0</v>
      </c>
      <c r="M5712" s="923" t="str">
        <f t="shared" si="89"/>
        <v/>
      </c>
    </row>
    <row r="5713" spans="2:13" ht="75">
      <c r="B5713" s="921" t="s">
        <v>988</v>
      </c>
      <c r="C5713" s="921" t="s">
        <v>985</v>
      </c>
      <c r="D5713" s="922" t="s">
        <v>986</v>
      </c>
      <c r="E5713" s="936">
        <v>1</v>
      </c>
      <c r="F5713" s="947">
        <v>45078</v>
      </c>
      <c r="G5713" s="923">
        <v>0</v>
      </c>
      <c r="H5713" s="929">
        <v>8.3333333333333332E-3</v>
      </c>
      <c r="I5713" s="929">
        <v>8.3333333333333332E-3</v>
      </c>
      <c r="J5713" s="923">
        <v>0</v>
      </c>
      <c r="K5713" s="922">
        <v>1</v>
      </c>
      <c r="L5713" s="923">
        <v>0</v>
      </c>
      <c r="M5713" s="923" t="str">
        <f t="shared" si="89"/>
        <v/>
      </c>
    </row>
    <row r="5714" spans="2:13" ht="75">
      <c r="B5714" s="921" t="s">
        <v>988</v>
      </c>
      <c r="C5714" s="921" t="s">
        <v>985</v>
      </c>
      <c r="D5714" s="922" t="s">
        <v>986</v>
      </c>
      <c r="E5714" s="936">
        <v>1</v>
      </c>
      <c r="F5714" s="947">
        <v>45078</v>
      </c>
      <c r="G5714" s="923">
        <v>0</v>
      </c>
      <c r="H5714" s="929">
        <v>8.3333333333333332E-3</v>
      </c>
      <c r="I5714" s="929">
        <v>8.3333333333333332E-3</v>
      </c>
      <c r="J5714" s="923">
        <v>0</v>
      </c>
      <c r="K5714" s="922">
        <v>1</v>
      </c>
      <c r="L5714" s="923">
        <v>0</v>
      </c>
      <c r="M5714" s="923" t="str">
        <f t="shared" si="89"/>
        <v/>
      </c>
    </row>
    <row r="5715" spans="2:13" ht="75">
      <c r="B5715" s="921" t="s">
        <v>988</v>
      </c>
      <c r="C5715" s="921" t="s">
        <v>985</v>
      </c>
      <c r="D5715" s="922" t="s">
        <v>986</v>
      </c>
      <c r="E5715" s="936">
        <v>1</v>
      </c>
      <c r="F5715" s="947">
        <v>45078</v>
      </c>
      <c r="G5715" s="923">
        <v>0</v>
      </c>
      <c r="H5715" s="929">
        <v>8.3333333333333332E-3</v>
      </c>
      <c r="I5715" s="929">
        <v>8.3333333333333332E-3</v>
      </c>
      <c r="J5715" s="923">
        <v>0</v>
      </c>
      <c r="K5715" s="922">
        <v>1</v>
      </c>
      <c r="L5715" s="923">
        <v>0</v>
      </c>
      <c r="M5715" s="923" t="str">
        <f t="shared" si="89"/>
        <v/>
      </c>
    </row>
    <row r="5716" spans="2:13" ht="75">
      <c r="B5716" s="921" t="s">
        <v>988</v>
      </c>
      <c r="C5716" s="921" t="s">
        <v>985</v>
      </c>
      <c r="D5716" s="922" t="s">
        <v>986</v>
      </c>
      <c r="E5716" s="936">
        <v>1</v>
      </c>
      <c r="F5716" s="947">
        <v>45078</v>
      </c>
      <c r="G5716" s="923">
        <v>0</v>
      </c>
      <c r="H5716" s="929">
        <v>8.3333333333333332E-3</v>
      </c>
      <c r="I5716" s="929">
        <v>8.3333333333333332E-3</v>
      </c>
      <c r="J5716" s="923">
        <v>0</v>
      </c>
      <c r="K5716" s="922">
        <v>1</v>
      </c>
      <c r="L5716" s="923">
        <v>0</v>
      </c>
      <c r="M5716" s="923" t="str">
        <f t="shared" si="89"/>
        <v/>
      </c>
    </row>
    <row r="5717" spans="2:13" ht="75">
      <c r="B5717" s="921" t="s">
        <v>988</v>
      </c>
      <c r="C5717" s="921" t="s">
        <v>985</v>
      </c>
      <c r="D5717" s="922" t="s">
        <v>986</v>
      </c>
      <c r="E5717" s="936">
        <v>1</v>
      </c>
      <c r="F5717" s="947">
        <v>44317</v>
      </c>
      <c r="G5717" s="923">
        <v>0</v>
      </c>
      <c r="H5717" s="929">
        <v>8.3333333333333332E-3</v>
      </c>
      <c r="I5717" s="929">
        <v>0.21666666666666667</v>
      </c>
      <c r="J5717" s="923">
        <v>0</v>
      </c>
      <c r="K5717" s="922">
        <v>1</v>
      </c>
      <c r="L5717" s="923">
        <v>0</v>
      </c>
      <c r="M5717" s="923" t="str">
        <f t="shared" si="89"/>
        <v/>
      </c>
    </row>
    <row r="5718" spans="2:13" ht="75">
      <c r="B5718" s="921" t="s">
        <v>988</v>
      </c>
      <c r="C5718" s="921" t="s">
        <v>985</v>
      </c>
      <c r="D5718" s="922" t="s">
        <v>986</v>
      </c>
      <c r="E5718" s="936">
        <v>1</v>
      </c>
      <c r="F5718" s="947">
        <v>44470</v>
      </c>
      <c r="G5718" s="923">
        <v>0</v>
      </c>
      <c r="H5718" s="929">
        <v>8.3333333333333332E-3</v>
      </c>
      <c r="I5718" s="929">
        <v>0.17499999999999999</v>
      </c>
      <c r="J5718" s="923">
        <v>0</v>
      </c>
      <c r="K5718" s="922">
        <v>1</v>
      </c>
      <c r="L5718" s="923">
        <v>0</v>
      </c>
      <c r="M5718" s="923" t="str">
        <f t="shared" si="89"/>
        <v/>
      </c>
    </row>
    <row r="5719" spans="2:13" ht="75">
      <c r="B5719" s="921" t="s">
        <v>988</v>
      </c>
      <c r="C5719" s="921" t="s">
        <v>985</v>
      </c>
      <c r="D5719" s="922" t="s">
        <v>986</v>
      </c>
      <c r="E5719" s="936">
        <v>1</v>
      </c>
      <c r="F5719" s="947">
        <v>44501</v>
      </c>
      <c r="G5719" s="923">
        <v>0</v>
      </c>
      <c r="H5719" s="929">
        <v>8.3333333333333332E-3</v>
      </c>
      <c r="I5719" s="929">
        <v>0.16666666666666666</v>
      </c>
      <c r="J5719" s="923">
        <v>0</v>
      </c>
      <c r="K5719" s="922">
        <v>1</v>
      </c>
      <c r="L5719" s="923">
        <v>0</v>
      </c>
      <c r="M5719" s="923" t="str">
        <f t="shared" si="89"/>
        <v/>
      </c>
    </row>
    <row r="5720" spans="2:13" ht="75">
      <c r="B5720" s="921" t="s">
        <v>988</v>
      </c>
      <c r="C5720" s="921" t="s">
        <v>985</v>
      </c>
      <c r="D5720" s="922" t="s">
        <v>986</v>
      </c>
      <c r="E5720" s="936">
        <v>1</v>
      </c>
      <c r="F5720" s="947">
        <v>44531</v>
      </c>
      <c r="G5720" s="923">
        <v>0</v>
      </c>
      <c r="H5720" s="929">
        <v>8.3333333333333332E-3</v>
      </c>
      <c r="I5720" s="929">
        <v>0.15833333333333333</v>
      </c>
      <c r="J5720" s="923">
        <v>0</v>
      </c>
      <c r="K5720" s="922">
        <v>1</v>
      </c>
      <c r="L5720" s="923">
        <v>0</v>
      </c>
      <c r="M5720" s="923" t="str">
        <f t="shared" si="89"/>
        <v/>
      </c>
    </row>
    <row r="5721" spans="2:13" ht="75">
      <c r="B5721" s="921" t="s">
        <v>988</v>
      </c>
      <c r="C5721" s="921" t="s">
        <v>985</v>
      </c>
      <c r="D5721" s="922" t="s">
        <v>986</v>
      </c>
      <c r="E5721" s="936">
        <v>1</v>
      </c>
      <c r="F5721" s="947">
        <v>43800</v>
      </c>
      <c r="G5721" s="923">
        <v>0</v>
      </c>
      <c r="H5721" s="929">
        <v>8.3333333333333332E-3</v>
      </c>
      <c r="I5721" s="929">
        <v>0.35833333333333334</v>
      </c>
      <c r="J5721" s="923">
        <v>0</v>
      </c>
      <c r="K5721" s="922">
        <v>1</v>
      </c>
      <c r="L5721" s="923">
        <v>0</v>
      </c>
      <c r="M5721" s="923" t="str">
        <f t="shared" si="89"/>
        <v/>
      </c>
    </row>
    <row r="5722" spans="2:13" ht="75">
      <c r="B5722" s="921" t="s">
        <v>988</v>
      </c>
      <c r="C5722" s="921" t="s">
        <v>985</v>
      </c>
      <c r="D5722" s="922" t="s">
        <v>986</v>
      </c>
      <c r="E5722" s="936">
        <v>1</v>
      </c>
      <c r="F5722" s="947">
        <v>44317</v>
      </c>
      <c r="G5722" s="923">
        <v>0</v>
      </c>
      <c r="H5722" s="929">
        <v>8.3333333333333332E-3</v>
      </c>
      <c r="I5722" s="929">
        <v>0.21666666666666667</v>
      </c>
      <c r="J5722" s="923">
        <v>0</v>
      </c>
      <c r="K5722" s="922">
        <v>1</v>
      </c>
      <c r="L5722" s="923">
        <v>0</v>
      </c>
      <c r="M5722" s="923" t="str">
        <f t="shared" si="89"/>
        <v/>
      </c>
    </row>
    <row r="5723" spans="2:13" ht="75">
      <c r="B5723" s="921" t="s">
        <v>988</v>
      </c>
      <c r="C5723" s="921" t="s">
        <v>985</v>
      </c>
      <c r="D5723" s="922" t="s">
        <v>986</v>
      </c>
      <c r="E5723" s="936">
        <v>1</v>
      </c>
      <c r="F5723" s="947">
        <v>43770</v>
      </c>
      <c r="G5723" s="923">
        <v>0</v>
      </c>
      <c r="H5723" s="929">
        <v>8.3333333333333332E-3</v>
      </c>
      <c r="I5723" s="929">
        <v>0.36666666666666664</v>
      </c>
      <c r="J5723" s="923">
        <v>0</v>
      </c>
      <c r="K5723" s="922">
        <v>1</v>
      </c>
      <c r="L5723" s="923">
        <v>0</v>
      </c>
      <c r="M5723" s="923" t="str">
        <f t="shared" si="89"/>
        <v/>
      </c>
    </row>
    <row r="5724" spans="2:13" ht="75">
      <c r="B5724" s="921" t="s">
        <v>988</v>
      </c>
      <c r="C5724" s="921" t="s">
        <v>985</v>
      </c>
      <c r="D5724" s="922" t="s">
        <v>986</v>
      </c>
      <c r="E5724" s="936">
        <v>1</v>
      </c>
      <c r="F5724" s="947">
        <v>43800</v>
      </c>
      <c r="G5724" s="923">
        <v>0</v>
      </c>
      <c r="H5724" s="929">
        <v>8.3333333333333332E-3</v>
      </c>
      <c r="I5724" s="929">
        <v>0.35833333333333334</v>
      </c>
      <c r="J5724" s="923">
        <v>0</v>
      </c>
      <c r="K5724" s="922">
        <v>1</v>
      </c>
      <c r="L5724" s="923">
        <v>0</v>
      </c>
      <c r="M5724" s="923" t="str">
        <f t="shared" si="89"/>
        <v/>
      </c>
    </row>
    <row r="5725" spans="2:13" ht="75">
      <c r="B5725" s="921" t="s">
        <v>988</v>
      </c>
      <c r="C5725" s="921" t="s">
        <v>985</v>
      </c>
      <c r="D5725" s="922" t="s">
        <v>986</v>
      </c>
      <c r="E5725" s="936">
        <v>1</v>
      </c>
      <c r="F5725" s="947">
        <v>43831</v>
      </c>
      <c r="G5725" s="923">
        <v>0</v>
      </c>
      <c r="H5725" s="929">
        <v>8.3333333333333332E-3</v>
      </c>
      <c r="I5725" s="929">
        <v>0.35</v>
      </c>
      <c r="J5725" s="923">
        <v>0</v>
      </c>
      <c r="K5725" s="922">
        <v>1</v>
      </c>
      <c r="L5725" s="923">
        <v>0</v>
      </c>
      <c r="M5725" s="923" t="str">
        <f t="shared" si="89"/>
        <v/>
      </c>
    </row>
    <row r="5726" spans="2:13" ht="75">
      <c r="B5726" s="921" t="s">
        <v>988</v>
      </c>
      <c r="C5726" s="921" t="s">
        <v>985</v>
      </c>
      <c r="D5726" s="922" t="s">
        <v>986</v>
      </c>
      <c r="E5726" s="936">
        <v>1</v>
      </c>
      <c r="F5726" s="947">
        <v>43862</v>
      </c>
      <c r="G5726" s="923">
        <v>0</v>
      </c>
      <c r="H5726" s="929">
        <v>8.3333333333333332E-3</v>
      </c>
      <c r="I5726" s="929">
        <v>0.34166666666666667</v>
      </c>
      <c r="J5726" s="923">
        <v>0</v>
      </c>
      <c r="K5726" s="922">
        <v>1</v>
      </c>
      <c r="L5726" s="923">
        <v>0</v>
      </c>
      <c r="M5726" s="923" t="str">
        <f t="shared" si="89"/>
        <v/>
      </c>
    </row>
    <row r="5727" spans="2:13" ht="75">
      <c r="B5727" s="921" t="s">
        <v>988</v>
      </c>
      <c r="C5727" s="921" t="s">
        <v>985</v>
      </c>
      <c r="D5727" s="922" t="s">
        <v>986</v>
      </c>
      <c r="E5727" s="936">
        <v>1</v>
      </c>
      <c r="F5727" s="947">
        <v>43891</v>
      </c>
      <c r="G5727" s="923">
        <v>0</v>
      </c>
      <c r="H5727" s="929">
        <v>8.3333333333333332E-3</v>
      </c>
      <c r="I5727" s="929">
        <v>0.33333333333333331</v>
      </c>
      <c r="J5727" s="923">
        <v>0</v>
      </c>
      <c r="K5727" s="922">
        <v>1</v>
      </c>
      <c r="L5727" s="923">
        <v>0</v>
      </c>
      <c r="M5727" s="923" t="str">
        <f t="shared" si="89"/>
        <v/>
      </c>
    </row>
    <row r="5728" spans="2:13" ht="75">
      <c r="B5728" s="921" t="s">
        <v>988</v>
      </c>
      <c r="C5728" s="921" t="s">
        <v>985</v>
      </c>
      <c r="D5728" s="922" t="s">
        <v>986</v>
      </c>
      <c r="E5728" s="936">
        <v>1</v>
      </c>
      <c r="F5728" s="947">
        <v>45078</v>
      </c>
      <c r="G5728" s="923">
        <v>0</v>
      </c>
      <c r="H5728" s="929">
        <v>8.3333333333333332E-3</v>
      </c>
      <c r="I5728" s="929">
        <v>8.3333333333333332E-3</v>
      </c>
      <c r="J5728" s="923">
        <v>0</v>
      </c>
      <c r="K5728" s="922">
        <v>1</v>
      </c>
      <c r="L5728" s="923">
        <v>0</v>
      </c>
      <c r="M5728" s="923" t="str">
        <f t="shared" si="89"/>
        <v/>
      </c>
    </row>
    <row r="5729" spans="2:13" ht="75">
      <c r="B5729" s="921" t="s">
        <v>988</v>
      </c>
      <c r="C5729" s="921" t="s">
        <v>985</v>
      </c>
      <c r="D5729" s="922" t="s">
        <v>986</v>
      </c>
      <c r="E5729" s="936">
        <v>1</v>
      </c>
      <c r="F5729" s="947">
        <v>44713</v>
      </c>
      <c r="G5729" s="923">
        <v>0</v>
      </c>
      <c r="H5729" s="929">
        <v>8.3333333333333332E-3</v>
      </c>
      <c r="I5729" s="929">
        <v>0.10833333333333334</v>
      </c>
      <c r="J5729" s="923">
        <v>0</v>
      </c>
      <c r="K5729" s="922">
        <v>1</v>
      </c>
      <c r="L5729" s="923">
        <v>0</v>
      </c>
      <c r="M5729" s="923" t="str">
        <f t="shared" si="89"/>
        <v/>
      </c>
    </row>
    <row r="5730" spans="2:13" ht="75">
      <c r="B5730" s="921" t="s">
        <v>988</v>
      </c>
      <c r="C5730" s="921" t="s">
        <v>985</v>
      </c>
      <c r="D5730" s="922" t="s">
        <v>986</v>
      </c>
      <c r="E5730" s="936">
        <v>1</v>
      </c>
      <c r="F5730" s="947">
        <v>44743</v>
      </c>
      <c r="G5730" s="923">
        <v>0</v>
      </c>
      <c r="H5730" s="929">
        <v>8.3333333333333332E-3</v>
      </c>
      <c r="I5730" s="929">
        <v>0.1</v>
      </c>
      <c r="J5730" s="923">
        <v>0</v>
      </c>
      <c r="K5730" s="922">
        <v>1</v>
      </c>
      <c r="L5730" s="923">
        <v>0</v>
      </c>
      <c r="M5730" s="923" t="str">
        <f t="shared" si="89"/>
        <v/>
      </c>
    </row>
    <row r="5731" spans="2:13" ht="75">
      <c r="B5731" s="921" t="s">
        <v>988</v>
      </c>
      <c r="C5731" s="921" t="s">
        <v>985</v>
      </c>
      <c r="D5731" s="922" t="s">
        <v>986</v>
      </c>
      <c r="E5731" s="936">
        <v>1</v>
      </c>
      <c r="F5731" s="947">
        <v>44896</v>
      </c>
      <c r="G5731" s="923">
        <v>0</v>
      </c>
      <c r="H5731" s="929">
        <v>8.3333333333333332E-3</v>
      </c>
      <c r="I5731" s="929">
        <v>5.8333333333333334E-2</v>
      </c>
      <c r="J5731" s="923">
        <v>0</v>
      </c>
      <c r="K5731" s="922">
        <v>1</v>
      </c>
      <c r="L5731" s="923">
        <v>0</v>
      </c>
      <c r="M5731" s="923" t="str">
        <f t="shared" si="89"/>
        <v/>
      </c>
    </row>
    <row r="5732" spans="2:13" ht="75">
      <c r="B5732" s="921" t="s">
        <v>988</v>
      </c>
      <c r="C5732" s="921" t="s">
        <v>985</v>
      </c>
      <c r="D5732" s="922" t="s">
        <v>986</v>
      </c>
      <c r="E5732" s="936">
        <v>1</v>
      </c>
      <c r="F5732" s="947">
        <v>44256</v>
      </c>
      <c r="G5732" s="923">
        <v>0</v>
      </c>
      <c r="H5732" s="929">
        <v>8.3333333333333332E-3</v>
      </c>
      <c r="I5732" s="929">
        <v>0.23333333333333334</v>
      </c>
      <c r="J5732" s="923">
        <v>0</v>
      </c>
      <c r="K5732" s="922">
        <v>1</v>
      </c>
      <c r="L5732" s="923">
        <v>0</v>
      </c>
      <c r="M5732" s="923" t="str">
        <f t="shared" si="89"/>
        <v/>
      </c>
    </row>
    <row r="5733" spans="2:13" ht="75">
      <c r="B5733" s="921" t="s">
        <v>988</v>
      </c>
      <c r="C5733" s="921" t="s">
        <v>985</v>
      </c>
      <c r="D5733" s="922" t="s">
        <v>986</v>
      </c>
      <c r="E5733" s="936">
        <v>1</v>
      </c>
      <c r="F5733" s="947">
        <v>44317</v>
      </c>
      <c r="G5733" s="923">
        <v>0</v>
      </c>
      <c r="H5733" s="929">
        <v>8.3333333333333332E-3</v>
      </c>
      <c r="I5733" s="929">
        <v>0.21666666666666667</v>
      </c>
      <c r="J5733" s="923">
        <v>0</v>
      </c>
      <c r="K5733" s="922">
        <v>1</v>
      </c>
      <c r="L5733" s="923">
        <v>0</v>
      </c>
      <c r="M5733" s="923" t="str">
        <f t="shared" si="89"/>
        <v/>
      </c>
    </row>
    <row r="5734" spans="2:13" ht="75">
      <c r="B5734" s="921" t="s">
        <v>988</v>
      </c>
      <c r="C5734" s="921" t="s">
        <v>985</v>
      </c>
      <c r="D5734" s="922" t="s">
        <v>986</v>
      </c>
      <c r="E5734" s="936">
        <v>1</v>
      </c>
      <c r="F5734" s="947">
        <v>44348</v>
      </c>
      <c r="G5734" s="923">
        <v>0</v>
      </c>
      <c r="H5734" s="929">
        <v>8.3333333333333332E-3</v>
      </c>
      <c r="I5734" s="929">
        <v>0.20833333333333334</v>
      </c>
      <c r="J5734" s="923">
        <v>0</v>
      </c>
      <c r="K5734" s="922">
        <v>1</v>
      </c>
      <c r="L5734" s="923">
        <v>0</v>
      </c>
      <c r="M5734" s="923" t="str">
        <f t="shared" si="89"/>
        <v/>
      </c>
    </row>
    <row r="5735" spans="2:13" ht="75">
      <c r="B5735" s="921" t="s">
        <v>988</v>
      </c>
      <c r="C5735" s="921" t="s">
        <v>985</v>
      </c>
      <c r="D5735" s="922" t="s">
        <v>986</v>
      </c>
      <c r="E5735" s="936">
        <v>1</v>
      </c>
      <c r="F5735" s="947">
        <v>44378</v>
      </c>
      <c r="G5735" s="923">
        <v>0</v>
      </c>
      <c r="H5735" s="929">
        <v>8.3333333333333332E-3</v>
      </c>
      <c r="I5735" s="929">
        <v>0.2</v>
      </c>
      <c r="J5735" s="923">
        <v>0</v>
      </c>
      <c r="K5735" s="922">
        <v>1</v>
      </c>
      <c r="L5735" s="923">
        <v>0</v>
      </c>
      <c r="M5735" s="923" t="str">
        <f t="shared" si="89"/>
        <v/>
      </c>
    </row>
    <row r="5736" spans="2:13" ht="75">
      <c r="B5736" s="921" t="s">
        <v>988</v>
      </c>
      <c r="C5736" s="921" t="s">
        <v>985</v>
      </c>
      <c r="D5736" s="922" t="s">
        <v>986</v>
      </c>
      <c r="E5736" s="936">
        <v>1</v>
      </c>
      <c r="F5736" s="947">
        <v>44409</v>
      </c>
      <c r="G5736" s="923">
        <v>0</v>
      </c>
      <c r="H5736" s="929">
        <v>8.3333333333333332E-3</v>
      </c>
      <c r="I5736" s="929">
        <v>0.19166666666666665</v>
      </c>
      <c r="J5736" s="923">
        <v>0</v>
      </c>
      <c r="K5736" s="922">
        <v>1</v>
      </c>
      <c r="L5736" s="923">
        <v>0</v>
      </c>
      <c r="M5736" s="923" t="str">
        <f t="shared" si="89"/>
        <v/>
      </c>
    </row>
    <row r="5737" spans="2:13" ht="75">
      <c r="B5737" s="921" t="s">
        <v>988</v>
      </c>
      <c r="C5737" s="921" t="s">
        <v>985</v>
      </c>
      <c r="D5737" s="922" t="s">
        <v>986</v>
      </c>
      <c r="E5737" s="936">
        <v>1</v>
      </c>
      <c r="F5737" s="947">
        <v>44501</v>
      </c>
      <c r="G5737" s="923">
        <v>0</v>
      </c>
      <c r="H5737" s="929">
        <v>8.3333333333333332E-3</v>
      </c>
      <c r="I5737" s="929">
        <v>0.16666666666666666</v>
      </c>
      <c r="J5737" s="923">
        <v>0</v>
      </c>
      <c r="K5737" s="922">
        <v>1</v>
      </c>
      <c r="L5737" s="923">
        <v>0</v>
      </c>
      <c r="M5737" s="923" t="str">
        <f t="shared" si="89"/>
        <v/>
      </c>
    </row>
    <row r="5738" spans="2:13" ht="75">
      <c r="B5738" s="921" t="s">
        <v>988</v>
      </c>
      <c r="C5738" s="921" t="s">
        <v>985</v>
      </c>
      <c r="D5738" s="922" t="s">
        <v>986</v>
      </c>
      <c r="E5738" s="936">
        <v>1</v>
      </c>
      <c r="F5738" s="947">
        <v>44531</v>
      </c>
      <c r="G5738" s="923">
        <v>0</v>
      </c>
      <c r="H5738" s="929">
        <v>8.3333333333333332E-3</v>
      </c>
      <c r="I5738" s="929">
        <v>0.15833333333333333</v>
      </c>
      <c r="J5738" s="923">
        <v>0</v>
      </c>
      <c r="K5738" s="922">
        <v>1</v>
      </c>
      <c r="L5738" s="923">
        <v>0</v>
      </c>
      <c r="M5738" s="923" t="str">
        <f t="shared" si="89"/>
        <v/>
      </c>
    </row>
    <row r="5739" spans="2:13" ht="75">
      <c r="B5739" s="921" t="s">
        <v>988</v>
      </c>
      <c r="C5739" s="921" t="s">
        <v>985</v>
      </c>
      <c r="D5739" s="922" t="s">
        <v>986</v>
      </c>
      <c r="E5739" s="936">
        <v>1</v>
      </c>
      <c r="F5739" s="947">
        <v>43739</v>
      </c>
      <c r="G5739" s="923">
        <v>0</v>
      </c>
      <c r="H5739" s="929">
        <v>8.3333333333333332E-3</v>
      </c>
      <c r="I5739" s="929">
        <v>0.375</v>
      </c>
      <c r="J5739" s="923">
        <v>0</v>
      </c>
      <c r="K5739" s="922">
        <v>1</v>
      </c>
      <c r="L5739" s="923">
        <v>0</v>
      </c>
      <c r="M5739" s="923" t="str">
        <f t="shared" si="89"/>
        <v/>
      </c>
    </row>
    <row r="5740" spans="2:13" ht="75">
      <c r="B5740" s="921" t="s">
        <v>988</v>
      </c>
      <c r="C5740" s="921" t="s">
        <v>985</v>
      </c>
      <c r="D5740" s="922" t="s">
        <v>986</v>
      </c>
      <c r="E5740" s="936">
        <v>1</v>
      </c>
      <c r="F5740" s="947">
        <v>43770</v>
      </c>
      <c r="G5740" s="923">
        <v>0</v>
      </c>
      <c r="H5740" s="929">
        <v>8.3333333333333332E-3</v>
      </c>
      <c r="I5740" s="929">
        <v>0.36666666666666664</v>
      </c>
      <c r="J5740" s="923">
        <v>0</v>
      </c>
      <c r="K5740" s="922">
        <v>1</v>
      </c>
      <c r="L5740" s="923">
        <v>0</v>
      </c>
      <c r="M5740" s="923" t="str">
        <f t="shared" si="89"/>
        <v/>
      </c>
    </row>
    <row r="5741" spans="2:13" ht="75">
      <c r="B5741" s="921" t="s">
        <v>988</v>
      </c>
      <c r="C5741" s="921" t="s">
        <v>985</v>
      </c>
      <c r="D5741" s="922" t="s">
        <v>986</v>
      </c>
      <c r="E5741" s="936">
        <v>1</v>
      </c>
      <c r="F5741" s="947">
        <v>43800</v>
      </c>
      <c r="G5741" s="923">
        <v>0</v>
      </c>
      <c r="H5741" s="929">
        <v>8.3333333333333332E-3</v>
      </c>
      <c r="I5741" s="929">
        <v>0.35833333333333334</v>
      </c>
      <c r="J5741" s="923">
        <v>0</v>
      </c>
      <c r="K5741" s="922">
        <v>1</v>
      </c>
      <c r="L5741" s="923">
        <v>0</v>
      </c>
      <c r="M5741" s="923" t="str">
        <f t="shared" si="89"/>
        <v/>
      </c>
    </row>
    <row r="5742" spans="2:13" ht="75">
      <c r="B5742" s="921" t="s">
        <v>984</v>
      </c>
      <c r="C5742" s="921" t="s">
        <v>985</v>
      </c>
      <c r="D5742" s="922" t="s">
        <v>986</v>
      </c>
      <c r="E5742" s="936">
        <v>1</v>
      </c>
      <c r="F5742" s="947">
        <v>45078</v>
      </c>
      <c r="G5742" s="923">
        <v>0</v>
      </c>
      <c r="H5742" s="929">
        <v>8.3333333333333332E-3</v>
      </c>
      <c r="I5742" s="929">
        <v>8.3333333333333332E-3</v>
      </c>
      <c r="J5742" s="923">
        <v>0</v>
      </c>
      <c r="K5742" s="922">
        <v>1</v>
      </c>
      <c r="L5742" s="923">
        <v>0</v>
      </c>
      <c r="M5742" s="923" t="str">
        <f t="shared" si="89"/>
        <v/>
      </c>
    </row>
    <row r="5743" spans="2:13" ht="75">
      <c r="B5743" s="921" t="s">
        <v>987</v>
      </c>
      <c r="C5743" s="921" t="s">
        <v>985</v>
      </c>
      <c r="D5743" s="922" t="s">
        <v>986</v>
      </c>
      <c r="E5743" s="936">
        <v>1</v>
      </c>
      <c r="F5743" s="947">
        <v>45078</v>
      </c>
      <c r="G5743" s="923">
        <v>0</v>
      </c>
      <c r="H5743" s="929">
        <v>8.3333333333333332E-3</v>
      </c>
      <c r="I5743" s="929">
        <v>8.3333333333333332E-3</v>
      </c>
      <c r="J5743" s="923">
        <v>0</v>
      </c>
      <c r="K5743" s="922">
        <v>1</v>
      </c>
      <c r="L5743" s="923">
        <v>0</v>
      </c>
      <c r="M5743" s="923" t="str">
        <f t="shared" si="89"/>
        <v/>
      </c>
    </row>
    <row r="5744" spans="2:13" ht="75">
      <c r="B5744" s="921" t="s">
        <v>988</v>
      </c>
      <c r="C5744" s="921" t="s">
        <v>985</v>
      </c>
      <c r="D5744" s="922" t="s">
        <v>986</v>
      </c>
      <c r="E5744" s="936">
        <v>1</v>
      </c>
      <c r="F5744" s="947">
        <v>45078</v>
      </c>
      <c r="G5744" s="923">
        <v>0</v>
      </c>
      <c r="H5744" s="929">
        <v>8.3333333333333332E-3</v>
      </c>
      <c r="I5744" s="929">
        <v>8.3333333333333332E-3</v>
      </c>
      <c r="J5744" s="923">
        <v>0</v>
      </c>
      <c r="K5744" s="922">
        <v>1</v>
      </c>
      <c r="L5744" s="923">
        <v>0</v>
      </c>
      <c r="M5744" s="923" t="str">
        <f t="shared" si="89"/>
        <v/>
      </c>
    </row>
    <row r="5745" spans="2:13" ht="75">
      <c r="B5745" s="921" t="s">
        <v>988</v>
      </c>
      <c r="C5745" s="921" t="s">
        <v>985</v>
      </c>
      <c r="D5745" s="922" t="s">
        <v>986</v>
      </c>
      <c r="E5745" s="936">
        <v>1</v>
      </c>
      <c r="F5745" s="947">
        <v>45078</v>
      </c>
      <c r="G5745" s="923">
        <v>0</v>
      </c>
      <c r="H5745" s="929">
        <v>8.3333333333333332E-3</v>
      </c>
      <c r="I5745" s="929">
        <v>8.3333333333333332E-3</v>
      </c>
      <c r="J5745" s="923">
        <v>0</v>
      </c>
      <c r="K5745" s="922">
        <v>1</v>
      </c>
      <c r="L5745" s="923">
        <v>0</v>
      </c>
      <c r="M5745" s="923" t="str">
        <f t="shared" si="89"/>
        <v/>
      </c>
    </row>
    <row r="5746" spans="2:13" ht="75">
      <c r="B5746" s="921" t="s">
        <v>988</v>
      </c>
      <c r="C5746" s="921" t="s">
        <v>985</v>
      </c>
      <c r="D5746" s="922" t="s">
        <v>986</v>
      </c>
      <c r="E5746" s="936">
        <v>1</v>
      </c>
      <c r="F5746" s="947">
        <v>44713</v>
      </c>
      <c r="G5746" s="923">
        <v>0</v>
      </c>
      <c r="H5746" s="929">
        <v>8.3333333333333332E-3</v>
      </c>
      <c r="I5746" s="929">
        <v>0.10833333333333334</v>
      </c>
      <c r="J5746" s="923">
        <v>0</v>
      </c>
      <c r="K5746" s="922">
        <v>1</v>
      </c>
      <c r="L5746" s="923">
        <v>0</v>
      </c>
      <c r="M5746" s="923" t="str">
        <f t="shared" si="89"/>
        <v/>
      </c>
    </row>
    <row r="5747" spans="2:13" ht="75">
      <c r="B5747" s="921" t="s">
        <v>988</v>
      </c>
      <c r="C5747" s="921" t="s">
        <v>985</v>
      </c>
      <c r="D5747" s="922" t="s">
        <v>986</v>
      </c>
      <c r="E5747" s="936">
        <v>1</v>
      </c>
      <c r="F5747" s="947">
        <v>44774</v>
      </c>
      <c r="G5747" s="923">
        <v>0</v>
      </c>
      <c r="H5747" s="929">
        <v>8.3333333333333332E-3</v>
      </c>
      <c r="I5747" s="929">
        <v>9.166666666666666E-2</v>
      </c>
      <c r="J5747" s="923">
        <v>0</v>
      </c>
      <c r="K5747" s="922">
        <v>1</v>
      </c>
      <c r="L5747" s="923">
        <v>0</v>
      </c>
      <c r="M5747" s="923" t="str">
        <f t="shared" si="89"/>
        <v/>
      </c>
    </row>
    <row r="5748" spans="2:13" ht="75">
      <c r="B5748" s="921" t="s">
        <v>988</v>
      </c>
      <c r="C5748" s="921" t="s">
        <v>985</v>
      </c>
      <c r="D5748" s="922" t="s">
        <v>986</v>
      </c>
      <c r="E5748" s="936">
        <v>1</v>
      </c>
      <c r="F5748" s="947">
        <v>44805</v>
      </c>
      <c r="G5748" s="923">
        <v>0</v>
      </c>
      <c r="H5748" s="929">
        <v>8.3333333333333332E-3</v>
      </c>
      <c r="I5748" s="929">
        <v>8.3333333333333329E-2</v>
      </c>
      <c r="J5748" s="923">
        <v>0</v>
      </c>
      <c r="K5748" s="922">
        <v>1</v>
      </c>
      <c r="L5748" s="923">
        <v>0</v>
      </c>
      <c r="M5748" s="923" t="str">
        <f t="shared" si="89"/>
        <v/>
      </c>
    </row>
    <row r="5749" spans="2:13" ht="75">
      <c r="B5749" s="921" t="s">
        <v>988</v>
      </c>
      <c r="C5749" s="921" t="s">
        <v>985</v>
      </c>
      <c r="D5749" s="922" t="s">
        <v>986</v>
      </c>
      <c r="E5749" s="936">
        <v>1</v>
      </c>
      <c r="F5749" s="947">
        <v>44835</v>
      </c>
      <c r="G5749" s="923">
        <v>0</v>
      </c>
      <c r="H5749" s="929">
        <v>8.3333333333333332E-3</v>
      </c>
      <c r="I5749" s="929">
        <v>7.4999999999999997E-2</v>
      </c>
      <c r="J5749" s="923">
        <v>0</v>
      </c>
      <c r="K5749" s="922">
        <v>1</v>
      </c>
      <c r="L5749" s="923">
        <v>0</v>
      </c>
      <c r="M5749" s="923" t="str">
        <f t="shared" si="89"/>
        <v/>
      </c>
    </row>
    <row r="5750" spans="2:13" ht="75">
      <c r="B5750" s="921" t="s">
        <v>988</v>
      </c>
      <c r="C5750" s="921" t="s">
        <v>985</v>
      </c>
      <c r="D5750" s="922" t="s">
        <v>986</v>
      </c>
      <c r="E5750" s="936">
        <v>1</v>
      </c>
      <c r="F5750" s="947">
        <v>44866</v>
      </c>
      <c r="G5750" s="923">
        <v>0</v>
      </c>
      <c r="H5750" s="929">
        <v>8.3333333333333332E-3</v>
      </c>
      <c r="I5750" s="929">
        <v>6.6666666666666666E-2</v>
      </c>
      <c r="J5750" s="923">
        <v>0</v>
      </c>
      <c r="K5750" s="922">
        <v>1</v>
      </c>
      <c r="L5750" s="923">
        <v>0</v>
      </c>
      <c r="M5750" s="923" t="str">
        <f t="shared" si="89"/>
        <v/>
      </c>
    </row>
    <row r="5751" spans="2:13" ht="75">
      <c r="B5751" s="921" t="s">
        <v>988</v>
      </c>
      <c r="C5751" s="921" t="s">
        <v>985</v>
      </c>
      <c r="D5751" s="922" t="s">
        <v>986</v>
      </c>
      <c r="E5751" s="936">
        <v>1</v>
      </c>
      <c r="F5751" s="947">
        <v>44896</v>
      </c>
      <c r="G5751" s="923">
        <v>0</v>
      </c>
      <c r="H5751" s="929">
        <v>8.3333333333333332E-3</v>
      </c>
      <c r="I5751" s="929">
        <v>5.8333333333333334E-2</v>
      </c>
      <c r="J5751" s="923">
        <v>0</v>
      </c>
      <c r="K5751" s="922">
        <v>1</v>
      </c>
      <c r="L5751" s="923">
        <v>0</v>
      </c>
      <c r="M5751" s="923" t="str">
        <f t="shared" si="89"/>
        <v/>
      </c>
    </row>
    <row r="5752" spans="2:13" ht="75">
      <c r="B5752" s="921" t="s">
        <v>988</v>
      </c>
      <c r="C5752" s="921" t="s">
        <v>985</v>
      </c>
      <c r="D5752" s="922" t="s">
        <v>986</v>
      </c>
      <c r="E5752" s="936">
        <v>1</v>
      </c>
      <c r="F5752" s="947">
        <v>44256</v>
      </c>
      <c r="G5752" s="923">
        <v>0</v>
      </c>
      <c r="H5752" s="929">
        <v>8.3333333333333332E-3</v>
      </c>
      <c r="I5752" s="929">
        <v>0.23333333333333334</v>
      </c>
      <c r="J5752" s="923">
        <v>0</v>
      </c>
      <c r="K5752" s="922">
        <v>1</v>
      </c>
      <c r="L5752" s="923">
        <v>0</v>
      </c>
      <c r="M5752" s="923" t="str">
        <f t="shared" si="89"/>
        <v/>
      </c>
    </row>
    <row r="5753" spans="2:13" ht="75">
      <c r="B5753" s="921" t="s">
        <v>988</v>
      </c>
      <c r="C5753" s="921" t="s">
        <v>985</v>
      </c>
      <c r="D5753" s="922" t="s">
        <v>986</v>
      </c>
      <c r="E5753" s="936">
        <v>1</v>
      </c>
      <c r="F5753" s="947">
        <v>44287</v>
      </c>
      <c r="G5753" s="923">
        <v>0</v>
      </c>
      <c r="H5753" s="929">
        <v>8.3333333333333332E-3</v>
      </c>
      <c r="I5753" s="929">
        <v>0.22500000000000001</v>
      </c>
      <c r="J5753" s="923">
        <v>0</v>
      </c>
      <c r="K5753" s="922">
        <v>1</v>
      </c>
      <c r="L5753" s="923">
        <v>0</v>
      </c>
      <c r="M5753" s="923" t="str">
        <f t="shared" si="89"/>
        <v/>
      </c>
    </row>
    <row r="5754" spans="2:13" ht="75">
      <c r="B5754" s="921" t="s">
        <v>988</v>
      </c>
      <c r="C5754" s="921" t="s">
        <v>985</v>
      </c>
      <c r="D5754" s="922" t="s">
        <v>986</v>
      </c>
      <c r="E5754" s="936">
        <v>1</v>
      </c>
      <c r="F5754" s="947">
        <v>44317</v>
      </c>
      <c r="G5754" s="923">
        <v>0</v>
      </c>
      <c r="H5754" s="929">
        <v>8.3333333333333332E-3</v>
      </c>
      <c r="I5754" s="929">
        <v>0.21666666666666667</v>
      </c>
      <c r="J5754" s="923">
        <v>0</v>
      </c>
      <c r="K5754" s="922">
        <v>1</v>
      </c>
      <c r="L5754" s="923">
        <v>0</v>
      </c>
      <c r="M5754" s="923" t="str">
        <f t="shared" si="89"/>
        <v/>
      </c>
    </row>
    <row r="5755" spans="2:13" ht="75">
      <c r="B5755" s="921" t="s">
        <v>988</v>
      </c>
      <c r="C5755" s="921" t="s">
        <v>985</v>
      </c>
      <c r="D5755" s="922" t="s">
        <v>986</v>
      </c>
      <c r="E5755" s="936">
        <v>1</v>
      </c>
      <c r="F5755" s="947">
        <v>44378</v>
      </c>
      <c r="G5755" s="923">
        <v>0</v>
      </c>
      <c r="H5755" s="929">
        <v>8.3333333333333332E-3</v>
      </c>
      <c r="I5755" s="929">
        <v>0.2</v>
      </c>
      <c r="J5755" s="923">
        <v>0</v>
      </c>
      <c r="K5755" s="922">
        <v>1</v>
      </c>
      <c r="L5755" s="923">
        <v>0</v>
      </c>
      <c r="M5755" s="923" t="str">
        <f t="shared" si="89"/>
        <v/>
      </c>
    </row>
    <row r="5756" spans="2:13" ht="75">
      <c r="B5756" s="921" t="s">
        <v>988</v>
      </c>
      <c r="C5756" s="921" t="s">
        <v>985</v>
      </c>
      <c r="D5756" s="922" t="s">
        <v>986</v>
      </c>
      <c r="E5756" s="936">
        <v>1</v>
      </c>
      <c r="F5756" s="947">
        <v>44409</v>
      </c>
      <c r="G5756" s="923">
        <v>0</v>
      </c>
      <c r="H5756" s="929">
        <v>8.3333333333333332E-3</v>
      </c>
      <c r="I5756" s="929">
        <v>0.19166666666666665</v>
      </c>
      <c r="J5756" s="923">
        <v>0</v>
      </c>
      <c r="K5756" s="922">
        <v>1</v>
      </c>
      <c r="L5756" s="923">
        <v>0</v>
      </c>
      <c r="M5756" s="923" t="str">
        <f t="shared" si="89"/>
        <v/>
      </c>
    </row>
    <row r="5757" spans="2:13" ht="75">
      <c r="B5757" s="921" t="s">
        <v>988</v>
      </c>
      <c r="C5757" s="921" t="s">
        <v>985</v>
      </c>
      <c r="D5757" s="922" t="s">
        <v>986</v>
      </c>
      <c r="E5757" s="936">
        <v>1</v>
      </c>
      <c r="F5757" s="947">
        <v>44470</v>
      </c>
      <c r="G5757" s="923">
        <v>0</v>
      </c>
      <c r="H5757" s="929">
        <v>8.3333333333333332E-3</v>
      </c>
      <c r="I5757" s="929">
        <v>0.17499999999999999</v>
      </c>
      <c r="J5757" s="923">
        <v>0</v>
      </c>
      <c r="K5757" s="922">
        <v>1</v>
      </c>
      <c r="L5757" s="923">
        <v>0</v>
      </c>
      <c r="M5757" s="923" t="str">
        <f t="shared" si="89"/>
        <v/>
      </c>
    </row>
    <row r="5758" spans="2:13" ht="75">
      <c r="B5758" s="921" t="s">
        <v>988</v>
      </c>
      <c r="C5758" s="921" t="s">
        <v>985</v>
      </c>
      <c r="D5758" s="922" t="s">
        <v>986</v>
      </c>
      <c r="E5758" s="936">
        <v>1</v>
      </c>
      <c r="F5758" s="947">
        <v>44501</v>
      </c>
      <c r="G5758" s="923">
        <v>0</v>
      </c>
      <c r="H5758" s="929">
        <v>8.3333333333333332E-3</v>
      </c>
      <c r="I5758" s="929">
        <v>0.16666666666666666</v>
      </c>
      <c r="J5758" s="923">
        <v>0</v>
      </c>
      <c r="K5758" s="922">
        <v>1</v>
      </c>
      <c r="L5758" s="923">
        <v>0</v>
      </c>
      <c r="M5758" s="923" t="str">
        <f t="shared" si="89"/>
        <v/>
      </c>
    </row>
    <row r="5759" spans="2:13" ht="75">
      <c r="B5759" s="921" t="s">
        <v>988</v>
      </c>
      <c r="C5759" s="921" t="s">
        <v>985</v>
      </c>
      <c r="D5759" s="922" t="s">
        <v>986</v>
      </c>
      <c r="E5759" s="936">
        <v>1</v>
      </c>
      <c r="F5759" s="947">
        <v>44531</v>
      </c>
      <c r="G5759" s="923">
        <v>0</v>
      </c>
      <c r="H5759" s="929">
        <v>8.3333333333333332E-3</v>
      </c>
      <c r="I5759" s="929">
        <v>0.15833333333333333</v>
      </c>
      <c r="J5759" s="923">
        <v>0</v>
      </c>
      <c r="K5759" s="922">
        <v>1</v>
      </c>
      <c r="L5759" s="923">
        <v>0</v>
      </c>
      <c r="M5759" s="923" t="str">
        <f t="shared" si="89"/>
        <v/>
      </c>
    </row>
    <row r="5760" spans="2:13" ht="75">
      <c r="B5760" s="921" t="s">
        <v>988</v>
      </c>
      <c r="C5760" s="921" t="s">
        <v>985</v>
      </c>
      <c r="D5760" s="922" t="s">
        <v>986</v>
      </c>
      <c r="E5760" s="936">
        <v>1</v>
      </c>
      <c r="F5760" s="947">
        <v>43709</v>
      </c>
      <c r="G5760" s="923">
        <v>0</v>
      </c>
      <c r="H5760" s="929">
        <v>8.3333333333333332E-3</v>
      </c>
      <c r="I5760" s="929">
        <v>0.3833333333333333</v>
      </c>
      <c r="J5760" s="923">
        <v>0</v>
      </c>
      <c r="K5760" s="922">
        <v>1</v>
      </c>
      <c r="L5760" s="923">
        <v>0</v>
      </c>
      <c r="M5760" s="923" t="str">
        <f t="shared" si="89"/>
        <v/>
      </c>
    </row>
    <row r="5761" spans="2:13" ht="75">
      <c r="B5761" s="921" t="s">
        <v>988</v>
      </c>
      <c r="C5761" s="921" t="s">
        <v>985</v>
      </c>
      <c r="D5761" s="922" t="s">
        <v>986</v>
      </c>
      <c r="E5761" s="936">
        <v>1</v>
      </c>
      <c r="F5761" s="947">
        <v>43739</v>
      </c>
      <c r="G5761" s="923">
        <v>0</v>
      </c>
      <c r="H5761" s="929">
        <v>8.3333333333333332E-3</v>
      </c>
      <c r="I5761" s="929">
        <v>0.375</v>
      </c>
      <c r="J5761" s="923">
        <v>0</v>
      </c>
      <c r="K5761" s="922">
        <v>1</v>
      </c>
      <c r="L5761" s="923">
        <v>0</v>
      </c>
      <c r="M5761" s="923" t="str">
        <f t="shared" si="89"/>
        <v/>
      </c>
    </row>
    <row r="5762" spans="2:13" ht="75">
      <c r="B5762" s="921" t="s">
        <v>988</v>
      </c>
      <c r="C5762" s="921" t="s">
        <v>985</v>
      </c>
      <c r="D5762" s="922" t="s">
        <v>986</v>
      </c>
      <c r="E5762" s="936">
        <v>1</v>
      </c>
      <c r="F5762" s="947">
        <v>43770</v>
      </c>
      <c r="G5762" s="923">
        <v>0</v>
      </c>
      <c r="H5762" s="929">
        <v>8.3333333333333332E-3</v>
      </c>
      <c r="I5762" s="929">
        <v>0.36666666666666664</v>
      </c>
      <c r="J5762" s="923">
        <v>0</v>
      </c>
      <c r="K5762" s="922">
        <v>1</v>
      </c>
      <c r="L5762" s="923">
        <v>0</v>
      </c>
      <c r="M5762" s="923" t="str">
        <f t="shared" si="89"/>
        <v/>
      </c>
    </row>
    <row r="5763" spans="2:13" ht="75">
      <c r="B5763" s="921" t="s">
        <v>988</v>
      </c>
      <c r="C5763" s="921" t="s">
        <v>985</v>
      </c>
      <c r="D5763" s="922" t="s">
        <v>986</v>
      </c>
      <c r="E5763" s="936">
        <v>1</v>
      </c>
      <c r="F5763" s="947">
        <v>43800</v>
      </c>
      <c r="G5763" s="923">
        <v>0</v>
      </c>
      <c r="H5763" s="929">
        <v>8.3333333333333332E-3</v>
      </c>
      <c r="I5763" s="929">
        <v>0.35833333333333334</v>
      </c>
      <c r="J5763" s="923">
        <v>0</v>
      </c>
      <c r="K5763" s="922">
        <v>1</v>
      </c>
      <c r="L5763" s="923">
        <v>0</v>
      </c>
      <c r="M5763" s="923" t="str">
        <f t="shared" si="89"/>
        <v/>
      </c>
    </row>
    <row r="5764" spans="2:13" ht="75">
      <c r="B5764" s="921" t="s">
        <v>988</v>
      </c>
      <c r="C5764" s="921" t="s">
        <v>985</v>
      </c>
      <c r="D5764" s="922" t="s">
        <v>986</v>
      </c>
      <c r="E5764" s="936">
        <v>1</v>
      </c>
      <c r="F5764" s="947">
        <v>44501</v>
      </c>
      <c r="G5764" s="923">
        <v>0</v>
      </c>
      <c r="H5764" s="929">
        <v>8.3333333333333332E-3</v>
      </c>
      <c r="I5764" s="929">
        <v>0.16666666666666666</v>
      </c>
      <c r="J5764" s="923">
        <v>0</v>
      </c>
      <c r="K5764" s="922">
        <v>1</v>
      </c>
      <c r="L5764" s="923">
        <v>0</v>
      </c>
      <c r="M5764" s="923" t="str">
        <f t="shared" si="89"/>
        <v/>
      </c>
    </row>
    <row r="5765" spans="2:13" ht="75">
      <c r="B5765" s="921" t="s">
        <v>988</v>
      </c>
      <c r="C5765" s="921" t="s">
        <v>985</v>
      </c>
      <c r="D5765" s="922" t="s">
        <v>986</v>
      </c>
      <c r="E5765" s="936">
        <v>1</v>
      </c>
      <c r="F5765" s="947">
        <v>44531</v>
      </c>
      <c r="G5765" s="923">
        <v>0</v>
      </c>
      <c r="H5765" s="929">
        <v>8.3333333333333332E-3</v>
      </c>
      <c r="I5765" s="929">
        <v>0.15833333333333333</v>
      </c>
      <c r="J5765" s="923">
        <v>0</v>
      </c>
      <c r="K5765" s="922">
        <v>1</v>
      </c>
      <c r="L5765" s="923">
        <v>0</v>
      </c>
      <c r="M5765" s="923" t="str">
        <f t="shared" si="89"/>
        <v/>
      </c>
    </row>
    <row r="5766" spans="2:13" ht="75">
      <c r="B5766" s="921" t="s">
        <v>988</v>
      </c>
      <c r="C5766" s="921" t="s">
        <v>985</v>
      </c>
      <c r="D5766" s="922" t="s">
        <v>986</v>
      </c>
      <c r="E5766" s="936">
        <v>1</v>
      </c>
      <c r="F5766" s="947">
        <v>45078</v>
      </c>
      <c r="G5766" s="923">
        <v>0</v>
      </c>
      <c r="H5766" s="929">
        <v>8.3333333333333332E-3</v>
      </c>
      <c r="I5766" s="929">
        <v>8.3333333333333332E-3</v>
      </c>
      <c r="J5766" s="923">
        <v>0</v>
      </c>
      <c r="K5766" s="922">
        <v>1</v>
      </c>
      <c r="L5766" s="923">
        <v>0</v>
      </c>
      <c r="M5766" s="923" t="str">
        <f t="shared" si="89"/>
        <v/>
      </c>
    </row>
    <row r="5767" spans="2:13" ht="75">
      <c r="B5767" s="921" t="s">
        <v>988</v>
      </c>
      <c r="C5767" s="921" t="s">
        <v>985</v>
      </c>
      <c r="D5767" s="922" t="s">
        <v>986</v>
      </c>
      <c r="E5767" s="936">
        <v>1</v>
      </c>
      <c r="F5767" s="947">
        <v>44713</v>
      </c>
      <c r="G5767" s="923">
        <v>0</v>
      </c>
      <c r="H5767" s="929">
        <v>8.3333333333333332E-3</v>
      </c>
      <c r="I5767" s="929">
        <v>0.10833333333333334</v>
      </c>
      <c r="J5767" s="923">
        <v>0</v>
      </c>
      <c r="K5767" s="922">
        <v>1</v>
      </c>
      <c r="L5767" s="923">
        <v>0</v>
      </c>
      <c r="M5767" s="923" t="str">
        <f t="shared" si="89"/>
        <v/>
      </c>
    </row>
    <row r="5768" spans="2:13" ht="75">
      <c r="B5768" s="921" t="s">
        <v>988</v>
      </c>
      <c r="C5768" s="921" t="s">
        <v>985</v>
      </c>
      <c r="D5768" s="922" t="s">
        <v>986</v>
      </c>
      <c r="E5768" s="936">
        <v>1</v>
      </c>
      <c r="F5768" s="947">
        <v>44774</v>
      </c>
      <c r="G5768" s="923">
        <v>0</v>
      </c>
      <c r="H5768" s="929">
        <v>8.3333333333333332E-3</v>
      </c>
      <c r="I5768" s="929">
        <v>9.166666666666666E-2</v>
      </c>
      <c r="J5768" s="923">
        <v>0</v>
      </c>
      <c r="K5768" s="922">
        <v>1</v>
      </c>
      <c r="L5768" s="923">
        <v>0</v>
      </c>
      <c r="M5768" s="923" t="str">
        <f t="shared" si="89"/>
        <v/>
      </c>
    </row>
    <row r="5769" spans="2:13" ht="75">
      <c r="B5769" s="921" t="s">
        <v>988</v>
      </c>
      <c r="C5769" s="921" t="s">
        <v>985</v>
      </c>
      <c r="D5769" s="922" t="s">
        <v>986</v>
      </c>
      <c r="E5769" s="936">
        <v>1</v>
      </c>
      <c r="F5769" s="947">
        <v>44256</v>
      </c>
      <c r="G5769" s="923">
        <v>0</v>
      </c>
      <c r="H5769" s="929">
        <v>8.3333333333333332E-3</v>
      </c>
      <c r="I5769" s="929">
        <v>0.23333333333333334</v>
      </c>
      <c r="J5769" s="923">
        <v>0</v>
      </c>
      <c r="K5769" s="922">
        <v>1</v>
      </c>
      <c r="L5769" s="923">
        <v>0</v>
      </c>
      <c r="M5769" s="923" t="str">
        <f t="shared" si="89"/>
        <v/>
      </c>
    </row>
    <row r="5770" spans="2:13" ht="75">
      <c r="B5770" s="921" t="s">
        <v>988</v>
      </c>
      <c r="C5770" s="921" t="s">
        <v>985</v>
      </c>
      <c r="D5770" s="922" t="s">
        <v>986</v>
      </c>
      <c r="E5770" s="936">
        <v>1</v>
      </c>
      <c r="F5770" s="947">
        <v>44317</v>
      </c>
      <c r="G5770" s="923">
        <v>0</v>
      </c>
      <c r="H5770" s="929">
        <v>8.3333333333333332E-3</v>
      </c>
      <c r="I5770" s="929">
        <v>0.21666666666666667</v>
      </c>
      <c r="J5770" s="923">
        <v>0</v>
      </c>
      <c r="K5770" s="922">
        <v>1</v>
      </c>
      <c r="L5770" s="923">
        <v>0</v>
      </c>
      <c r="M5770" s="923" t="str">
        <f t="shared" si="89"/>
        <v/>
      </c>
    </row>
    <row r="5771" spans="2:13" ht="75">
      <c r="B5771" s="921" t="s">
        <v>988</v>
      </c>
      <c r="C5771" s="921" t="s">
        <v>985</v>
      </c>
      <c r="D5771" s="922" t="s">
        <v>986</v>
      </c>
      <c r="E5771" s="936">
        <v>1</v>
      </c>
      <c r="F5771" s="947">
        <v>44348</v>
      </c>
      <c r="G5771" s="923">
        <v>0</v>
      </c>
      <c r="H5771" s="929">
        <v>8.3333333333333332E-3</v>
      </c>
      <c r="I5771" s="929">
        <v>0.20833333333333334</v>
      </c>
      <c r="J5771" s="923">
        <v>0</v>
      </c>
      <c r="K5771" s="922">
        <v>1</v>
      </c>
      <c r="L5771" s="923">
        <v>0</v>
      </c>
      <c r="M5771" s="923" t="str">
        <f t="shared" ref="M5771:M5834" si="90">IF(L5771=0,"",IF(I5771=100%,0,(H5771*12)*(G5771*E5771*K5771)))</f>
        <v/>
      </c>
    </row>
    <row r="5772" spans="2:13" ht="75">
      <c r="B5772" s="921" t="s">
        <v>988</v>
      </c>
      <c r="C5772" s="921" t="s">
        <v>985</v>
      </c>
      <c r="D5772" s="922" t="s">
        <v>986</v>
      </c>
      <c r="E5772" s="936">
        <v>1</v>
      </c>
      <c r="F5772" s="947">
        <v>44409</v>
      </c>
      <c r="G5772" s="923">
        <v>0</v>
      </c>
      <c r="H5772" s="929">
        <v>8.3333333333333332E-3</v>
      </c>
      <c r="I5772" s="929">
        <v>0.19166666666666665</v>
      </c>
      <c r="J5772" s="923">
        <v>0</v>
      </c>
      <c r="K5772" s="922">
        <v>1</v>
      </c>
      <c r="L5772" s="923">
        <v>0</v>
      </c>
      <c r="M5772" s="923" t="str">
        <f t="shared" si="90"/>
        <v/>
      </c>
    </row>
    <row r="5773" spans="2:13" ht="75">
      <c r="B5773" s="921" t="s">
        <v>988</v>
      </c>
      <c r="C5773" s="921" t="s">
        <v>985</v>
      </c>
      <c r="D5773" s="922" t="s">
        <v>986</v>
      </c>
      <c r="E5773" s="936">
        <v>1</v>
      </c>
      <c r="F5773" s="947">
        <v>44470</v>
      </c>
      <c r="G5773" s="923">
        <v>0</v>
      </c>
      <c r="H5773" s="929">
        <v>8.3333333333333332E-3</v>
      </c>
      <c r="I5773" s="929">
        <v>0.17499999999999999</v>
      </c>
      <c r="J5773" s="923">
        <v>0</v>
      </c>
      <c r="K5773" s="922">
        <v>1</v>
      </c>
      <c r="L5773" s="923">
        <v>0</v>
      </c>
      <c r="M5773" s="923" t="str">
        <f t="shared" si="90"/>
        <v/>
      </c>
    </row>
    <row r="5774" spans="2:13" ht="75">
      <c r="B5774" s="921" t="s">
        <v>988</v>
      </c>
      <c r="C5774" s="921" t="s">
        <v>985</v>
      </c>
      <c r="D5774" s="922" t="s">
        <v>986</v>
      </c>
      <c r="E5774" s="936">
        <v>1</v>
      </c>
      <c r="F5774" s="947">
        <v>44501</v>
      </c>
      <c r="G5774" s="923">
        <v>0</v>
      </c>
      <c r="H5774" s="929">
        <v>8.3333333333333332E-3</v>
      </c>
      <c r="I5774" s="929">
        <v>0.16666666666666666</v>
      </c>
      <c r="J5774" s="923">
        <v>0</v>
      </c>
      <c r="K5774" s="922">
        <v>1</v>
      </c>
      <c r="L5774" s="923">
        <v>0</v>
      </c>
      <c r="M5774" s="923" t="str">
        <f t="shared" si="90"/>
        <v/>
      </c>
    </row>
    <row r="5775" spans="2:13" ht="75">
      <c r="B5775" s="921" t="s">
        <v>988</v>
      </c>
      <c r="C5775" s="921" t="s">
        <v>985</v>
      </c>
      <c r="D5775" s="922" t="s">
        <v>986</v>
      </c>
      <c r="E5775" s="936">
        <v>1</v>
      </c>
      <c r="F5775" s="947">
        <v>43770</v>
      </c>
      <c r="G5775" s="923">
        <v>0</v>
      </c>
      <c r="H5775" s="929">
        <v>8.3333333333333332E-3</v>
      </c>
      <c r="I5775" s="929">
        <v>0.36666666666666664</v>
      </c>
      <c r="J5775" s="923">
        <v>0</v>
      </c>
      <c r="K5775" s="922">
        <v>1</v>
      </c>
      <c r="L5775" s="923">
        <v>0</v>
      </c>
      <c r="M5775" s="923" t="str">
        <f t="shared" si="90"/>
        <v/>
      </c>
    </row>
    <row r="5776" spans="2:13" ht="75">
      <c r="B5776" s="921" t="s">
        <v>988</v>
      </c>
      <c r="C5776" s="921" t="s">
        <v>985</v>
      </c>
      <c r="D5776" s="922" t="s">
        <v>986</v>
      </c>
      <c r="E5776" s="936">
        <v>1</v>
      </c>
      <c r="F5776" s="947">
        <v>43800</v>
      </c>
      <c r="G5776" s="923">
        <v>0</v>
      </c>
      <c r="H5776" s="929">
        <v>8.3333333333333332E-3</v>
      </c>
      <c r="I5776" s="929">
        <v>0.35833333333333334</v>
      </c>
      <c r="J5776" s="923">
        <v>0</v>
      </c>
      <c r="K5776" s="922">
        <v>1</v>
      </c>
      <c r="L5776" s="923">
        <v>0</v>
      </c>
      <c r="M5776" s="923" t="str">
        <f t="shared" si="90"/>
        <v/>
      </c>
    </row>
    <row r="5777" spans="2:13" ht="75">
      <c r="B5777" s="921" t="s">
        <v>988</v>
      </c>
      <c r="C5777" s="921" t="s">
        <v>985</v>
      </c>
      <c r="D5777" s="922" t="s">
        <v>986</v>
      </c>
      <c r="E5777" s="936">
        <v>1</v>
      </c>
      <c r="F5777" s="947">
        <v>45078</v>
      </c>
      <c r="G5777" s="923">
        <v>0</v>
      </c>
      <c r="H5777" s="929">
        <v>8.3333333333333332E-3</v>
      </c>
      <c r="I5777" s="929">
        <v>8.3333333333333332E-3</v>
      </c>
      <c r="J5777" s="923">
        <v>0</v>
      </c>
      <c r="K5777" s="922">
        <v>1</v>
      </c>
      <c r="L5777" s="923">
        <v>0</v>
      </c>
      <c r="M5777" s="923" t="str">
        <f t="shared" si="90"/>
        <v/>
      </c>
    </row>
    <row r="5778" spans="2:13" ht="75">
      <c r="B5778" s="921" t="s">
        <v>988</v>
      </c>
      <c r="C5778" s="921" t="s">
        <v>985</v>
      </c>
      <c r="D5778" s="922" t="s">
        <v>986</v>
      </c>
      <c r="E5778" s="936">
        <v>1</v>
      </c>
      <c r="F5778" s="947">
        <v>45078</v>
      </c>
      <c r="G5778" s="923">
        <v>0</v>
      </c>
      <c r="H5778" s="929">
        <v>8.3333333333333332E-3</v>
      </c>
      <c r="I5778" s="929">
        <v>8.3333333333333332E-3</v>
      </c>
      <c r="J5778" s="923">
        <v>0</v>
      </c>
      <c r="K5778" s="922">
        <v>1</v>
      </c>
      <c r="L5778" s="923">
        <v>0</v>
      </c>
      <c r="M5778" s="923" t="str">
        <f t="shared" si="90"/>
        <v/>
      </c>
    </row>
    <row r="5779" spans="2:13" ht="75">
      <c r="B5779" s="921" t="s">
        <v>988</v>
      </c>
      <c r="C5779" s="921" t="s">
        <v>985</v>
      </c>
      <c r="D5779" s="922" t="s">
        <v>986</v>
      </c>
      <c r="E5779" s="936">
        <v>1</v>
      </c>
      <c r="F5779" s="947">
        <v>45078</v>
      </c>
      <c r="G5779" s="923">
        <v>0</v>
      </c>
      <c r="H5779" s="929">
        <v>8.3333333333333332E-3</v>
      </c>
      <c r="I5779" s="929">
        <v>8.3333333333333332E-3</v>
      </c>
      <c r="J5779" s="923">
        <v>0</v>
      </c>
      <c r="K5779" s="922">
        <v>1</v>
      </c>
      <c r="L5779" s="923">
        <v>0</v>
      </c>
      <c r="M5779" s="923" t="str">
        <f t="shared" si="90"/>
        <v/>
      </c>
    </row>
    <row r="5780" spans="2:13" ht="75">
      <c r="B5780" s="921" t="s">
        <v>988</v>
      </c>
      <c r="C5780" s="921" t="s">
        <v>985</v>
      </c>
      <c r="D5780" s="922" t="s">
        <v>986</v>
      </c>
      <c r="E5780" s="936">
        <v>1</v>
      </c>
      <c r="F5780" s="947">
        <v>44682</v>
      </c>
      <c r="G5780" s="923">
        <v>0</v>
      </c>
      <c r="H5780" s="929">
        <v>8.3333333333333332E-3</v>
      </c>
      <c r="I5780" s="929">
        <v>0.11666666666666667</v>
      </c>
      <c r="J5780" s="923">
        <v>0</v>
      </c>
      <c r="K5780" s="922">
        <v>1</v>
      </c>
      <c r="L5780" s="923">
        <v>0</v>
      </c>
      <c r="M5780" s="923" t="str">
        <f t="shared" si="90"/>
        <v/>
      </c>
    </row>
    <row r="5781" spans="2:13" ht="75">
      <c r="B5781" s="921" t="s">
        <v>988</v>
      </c>
      <c r="C5781" s="921" t="s">
        <v>985</v>
      </c>
      <c r="D5781" s="922" t="s">
        <v>986</v>
      </c>
      <c r="E5781" s="936">
        <v>1</v>
      </c>
      <c r="F5781" s="947">
        <v>44713</v>
      </c>
      <c r="G5781" s="923">
        <v>0</v>
      </c>
      <c r="H5781" s="929">
        <v>8.3333333333333332E-3</v>
      </c>
      <c r="I5781" s="929">
        <v>0.10833333333333334</v>
      </c>
      <c r="J5781" s="923">
        <v>0</v>
      </c>
      <c r="K5781" s="922">
        <v>1</v>
      </c>
      <c r="L5781" s="923">
        <v>0</v>
      </c>
      <c r="M5781" s="923" t="str">
        <f t="shared" si="90"/>
        <v/>
      </c>
    </row>
    <row r="5782" spans="2:13" ht="75">
      <c r="B5782" s="921" t="s">
        <v>988</v>
      </c>
      <c r="C5782" s="921" t="s">
        <v>985</v>
      </c>
      <c r="D5782" s="922" t="s">
        <v>986</v>
      </c>
      <c r="E5782" s="936">
        <v>1</v>
      </c>
      <c r="F5782" s="947">
        <v>44743</v>
      </c>
      <c r="G5782" s="923">
        <v>0</v>
      </c>
      <c r="H5782" s="929">
        <v>8.3333333333333332E-3</v>
      </c>
      <c r="I5782" s="929">
        <v>0.1</v>
      </c>
      <c r="J5782" s="923">
        <v>0</v>
      </c>
      <c r="K5782" s="922">
        <v>1</v>
      </c>
      <c r="L5782" s="923">
        <v>0</v>
      </c>
      <c r="M5782" s="923" t="str">
        <f t="shared" si="90"/>
        <v/>
      </c>
    </row>
    <row r="5783" spans="2:13" ht="75">
      <c r="B5783" s="921" t="s">
        <v>988</v>
      </c>
      <c r="C5783" s="921" t="s">
        <v>985</v>
      </c>
      <c r="D5783" s="922" t="s">
        <v>986</v>
      </c>
      <c r="E5783" s="936">
        <v>1</v>
      </c>
      <c r="F5783" s="947">
        <v>44805</v>
      </c>
      <c r="G5783" s="923">
        <v>0</v>
      </c>
      <c r="H5783" s="929">
        <v>8.3333333333333332E-3</v>
      </c>
      <c r="I5783" s="929">
        <v>8.3333333333333329E-2</v>
      </c>
      <c r="J5783" s="923">
        <v>0</v>
      </c>
      <c r="K5783" s="922">
        <v>1</v>
      </c>
      <c r="L5783" s="923">
        <v>0</v>
      </c>
      <c r="M5783" s="923" t="str">
        <f t="shared" si="90"/>
        <v/>
      </c>
    </row>
    <row r="5784" spans="2:13" ht="75">
      <c r="B5784" s="921" t="s">
        <v>988</v>
      </c>
      <c r="C5784" s="921" t="s">
        <v>985</v>
      </c>
      <c r="D5784" s="922" t="s">
        <v>986</v>
      </c>
      <c r="E5784" s="936">
        <v>1</v>
      </c>
      <c r="F5784" s="947">
        <v>44835</v>
      </c>
      <c r="G5784" s="923">
        <v>0</v>
      </c>
      <c r="H5784" s="929">
        <v>8.3333333333333332E-3</v>
      </c>
      <c r="I5784" s="929">
        <v>7.4999999999999997E-2</v>
      </c>
      <c r="J5784" s="923">
        <v>0</v>
      </c>
      <c r="K5784" s="922">
        <v>1</v>
      </c>
      <c r="L5784" s="923">
        <v>0</v>
      </c>
      <c r="M5784" s="923" t="str">
        <f t="shared" si="90"/>
        <v/>
      </c>
    </row>
    <row r="5785" spans="2:13" ht="75">
      <c r="B5785" s="921" t="s">
        <v>988</v>
      </c>
      <c r="C5785" s="921" t="s">
        <v>985</v>
      </c>
      <c r="D5785" s="922" t="s">
        <v>986</v>
      </c>
      <c r="E5785" s="936">
        <v>1</v>
      </c>
      <c r="F5785" s="947">
        <v>44866</v>
      </c>
      <c r="G5785" s="923">
        <v>0</v>
      </c>
      <c r="H5785" s="929">
        <v>8.3333333333333332E-3</v>
      </c>
      <c r="I5785" s="929">
        <v>6.6666666666666666E-2</v>
      </c>
      <c r="J5785" s="923">
        <v>0</v>
      </c>
      <c r="K5785" s="922">
        <v>1</v>
      </c>
      <c r="L5785" s="923">
        <v>0</v>
      </c>
      <c r="M5785" s="923" t="str">
        <f t="shared" si="90"/>
        <v/>
      </c>
    </row>
    <row r="5786" spans="2:13" ht="75">
      <c r="B5786" s="921" t="s">
        <v>988</v>
      </c>
      <c r="C5786" s="921" t="s">
        <v>985</v>
      </c>
      <c r="D5786" s="922" t="s">
        <v>986</v>
      </c>
      <c r="E5786" s="936">
        <v>1</v>
      </c>
      <c r="F5786" s="947">
        <v>44562</v>
      </c>
      <c r="G5786" s="923">
        <v>0</v>
      </c>
      <c r="H5786" s="929">
        <v>8.3333333333333332E-3</v>
      </c>
      <c r="I5786" s="929">
        <v>0.15</v>
      </c>
      <c r="J5786" s="923">
        <v>0</v>
      </c>
      <c r="K5786" s="922">
        <v>1</v>
      </c>
      <c r="L5786" s="923">
        <v>0</v>
      </c>
      <c r="M5786" s="923" t="str">
        <f t="shared" si="90"/>
        <v/>
      </c>
    </row>
    <row r="5787" spans="2:13" ht="75">
      <c r="B5787" s="921" t="s">
        <v>988</v>
      </c>
      <c r="C5787" s="921" t="s">
        <v>985</v>
      </c>
      <c r="D5787" s="922" t="s">
        <v>986</v>
      </c>
      <c r="E5787" s="936">
        <v>1</v>
      </c>
      <c r="F5787" s="947">
        <v>44621</v>
      </c>
      <c r="G5787" s="923">
        <v>0</v>
      </c>
      <c r="H5787" s="929">
        <v>8.3333333333333332E-3</v>
      </c>
      <c r="I5787" s="929">
        <v>0.13333333333333333</v>
      </c>
      <c r="J5787" s="923">
        <v>0</v>
      </c>
      <c r="K5787" s="922">
        <v>1</v>
      </c>
      <c r="L5787" s="923">
        <v>0</v>
      </c>
      <c r="M5787" s="923" t="str">
        <f t="shared" si="90"/>
        <v/>
      </c>
    </row>
    <row r="5788" spans="2:13" ht="75">
      <c r="B5788" s="921" t="s">
        <v>988</v>
      </c>
      <c r="C5788" s="921" t="s">
        <v>985</v>
      </c>
      <c r="D5788" s="922" t="s">
        <v>986</v>
      </c>
      <c r="E5788" s="936">
        <v>1</v>
      </c>
      <c r="F5788" s="947">
        <v>44652</v>
      </c>
      <c r="G5788" s="923">
        <v>0</v>
      </c>
      <c r="H5788" s="929">
        <v>8.3333333333333332E-3</v>
      </c>
      <c r="I5788" s="929">
        <v>0.125</v>
      </c>
      <c r="J5788" s="923">
        <v>0</v>
      </c>
      <c r="K5788" s="922">
        <v>1</v>
      </c>
      <c r="L5788" s="923">
        <v>0</v>
      </c>
      <c r="M5788" s="923" t="str">
        <f t="shared" si="90"/>
        <v/>
      </c>
    </row>
    <row r="5789" spans="2:13" ht="75">
      <c r="B5789" s="921" t="s">
        <v>988</v>
      </c>
      <c r="C5789" s="921" t="s">
        <v>985</v>
      </c>
      <c r="D5789" s="922" t="s">
        <v>986</v>
      </c>
      <c r="E5789" s="936">
        <v>1</v>
      </c>
      <c r="F5789" s="947">
        <v>44682</v>
      </c>
      <c r="G5789" s="923">
        <v>0</v>
      </c>
      <c r="H5789" s="929">
        <v>8.3333333333333332E-3</v>
      </c>
      <c r="I5789" s="929">
        <v>0.11666666666666667</v>
      </c>
      <c r="J5789" s="923">
        <v>0</v>
      </c>
      <c r="K5789" s="922">
        <v>1</v>
      </c>
      <c r="L5789" s="923">
        <v>0</v>
      </c>
      <c r="M5789" s="923" t="str">
        <f t="shared" si="90"/>
        <v/>
      </c>
    </row>
    <row r="5790" spans="2:13" ht="75">
      <c r="B5790" s="921" t="s">
        <v>988</v>
      </c>
      <c r="C5790" s="921" t="s">
        <v>985</v>
      </c>
      <c r="D5790" s="922" t="s">
        <v>986</v>
      </c>
      <c r="E5790" s="936">
        <v>1</v>
      </c>
      <c r="F5790" s="947">
        <v>44713</v>
      </c>
      <c r="G5790" s="923">
        <v>0</v>
      </c>
      <c r="H5790" s="929">
        <v>8.3333333333333332E-3</v>
      </c>
      <c r="I5790" s="929">
        <v>0.10833333333333334</v>
      </c>
      <c r="J5790" s="923">
        <v>0</v>
      </c>
      <c r="K5790" s="922">
        <v>1</v>
      </c>
      <c r="L5790" s="923">
        <v>0</v>
      </c>
      <c r="M5790" s="923" t="str">
        <f t="shared" si="90"/>
        <v/>
      </c>
    </row>
    <row r="5791" spans="2:13" ht="75">
      <c r="B5791" s="921" t="s">
        <v>988</v>
      </c>
      <c r="C5791" s="921" t="s">
        <v>985</v>
      </c>
      <c r="D5791" s="922" t="s">
        <v>986</v>
      </c>
      <c r="E5791" s="936">
        <v>1</v>
      </c>
      <c r="F5791" s="947">
        <v>44866</v>
      </c>
      <c r="G5791" s="923">
        <v>0</v>
      </c>
      <c r="H5791" s="929">
        <v>8.3333333333333332E-3</v>
      </c>
      <c r="I5791" s="929">
        <v>6.6666666666666666E-2</v>
      </c>
      <c r="J5791" s="923">
        <v>0</v>
      </c>
      <c r="K5791" s="922">
        <v>1</v>
      </c>
      <c r="L5791" s="923">
        <v>0</v>
      </c>
      <c r="M5791" s="923" t="str">
        <f t="shared" si="90"/>
        <v/>
      </c>
    </row>
    <row r="5792" spans="2:13" ht="75">
      <c r="B5792" s="921" t="s">
        <v>988</v>
      </c>
      <c r="C5792" s="921" t="s">
        <v>985</v>
      </c>
      <c r="D5792" s="922" t="s">
        <v>986</v>
      </c>
      <c r="E5792" s="936">
        <v>1</v>
      </c>
      <c r="F5792" s="947">
        <v>44896</v>
      </c>
      <c r="G5792" s="923">
        <v>0</v>
      </c>
      <c r="H5792" s="929">
        <v>8.3333333333333332E-3</v>
      </c>
      <c r="I5792" s="929">
        <v>5.8333333333333334E-2</v>
      </c>
      <c r="J5792" s="923">
        <v>0</v>
      </c>
      <c r="K5792" s="922">
        <v>1</v>
      </c>
      <c r="L5792" s="923">
        <v>0</v>
      </c>
      <c r="M5792" s="923" t="str">
        <f t="shared" si="90"/>
        <v/>
      </c>
    </row>
    <row r="5793" spans="2:13" ht="75">
      <c r="B5793" s="921" t="s">
        <v>988</v>
      </c>
      <c r="C5793" s="921" t="s">
        <v>985</v>
      </c>
      <c r="D5793" s="922" t="s">
        <v>986</v>
      </c>
      <c r="E5793" s="936">
        <v>1</v>
      </c>
      <c r="F5793" s="947">
        <v>44228</v>
      </c>
      <c r="G5793" s="923">
        <v>0</v>
      </c>
      <c r="H5793" s="929">
        <v>8.3333333333333332E-3</v>
      </c>
      <c r="I5793" s="929">
        <v>0.24166666666666667</v>
      </c>
      <c r="J5793" s="923">
        <v>0</v>
      </c>
      <c r="K5793" s="922">
        <v>1</v>
      </c>
      <c r="L5793" s="923">
        <v>0</v>
      </c>
      <c r="M5793" s="923" t="str">
        <f t="shared" si="90"/>
        <v/>
      </c>
    </row>
    <row r="5794" spans="2:13" ht="75">
      <c r="B5794" s="921" t="s">
        <v>988</v>
      </c>
      <c r="C5794" s="921" t="s">
        <v>985</v>
      </c>
      <c r="D5794" s="922" t="s">
        <v>986</v>
      </c>
      <c r="E5794" s="936">
        <v>1</v>
      </c>
      <c r="F5794" s="947">
        <v>44256</v>
      </c>
      <c r="G5794" s="923">
        <v>0</v>
      </c>
      <c r="H5794" s="929">
        <v>8.3333333333333332E-3</v>
      </c>
      <c r="I5794" s="929">
        <v>0.23333333333333334</v>
      </c>
      <c r="J5794" s="923">
        <v>0</v>
      </c>
      <c r="K5794" s="922">
        <v>1</v>
      </c>
      <c r="L5794" s="923">
        <v>0</v>
      </c>
      <c r="M5794" s="923" t="str">
        <f t="shared" si="90"/>
        <v/>
      </c>
    </row>
    <row r="5795" spans="2:13" ht="75">
      <c r="B5795" s="921" t="s">
        <v>988</v>
      </c>
      <c r="C5795" s="921" t="s">
        <v>985</v>
      </c>
      <c r="D5795" s="922" t="s">
        <v>986</v>
      </c>
      <c r="E5795" s="936">
        <v>1</v>
      </c>
      <c r="F5795" s="947">
        <v>44317</v>
      </c>
      <c r="G5795" s="923">
        <v>0</v>
      </c>
      <c r="H5795" s="929">
        <v>8.3333333333333332E-3</v>
      </c>
      <c r="I5795" s="929">
        <v>0.21666666666666667</v>
      </c>
      <c r="J5795" s="923">
        <v>0</v>
      </c>
      <c r="K5795" s="922">
        <v>1</v>
      </c>
      <c r="L5795" s="923">
        <v>0</v>
      </c>
      <c r="M5795" s="923" t="str">
        <f t="shared" si="90"/>
        <v/>
      </c>
    </row>
    <row r="5796" spans="2:13" ht="75">
      <c r="B5796" s="921" t="s">
        <v>988</v>
      </c>
      <c r="C5796" s="921" t="s">
        <v>985</v>
      </c>
      <c r="D5796" s="922" t="s">
        <v>986</v>
      </c>
      <c r="E5796" s="936">
        <v>1</v>
      </c>
      <c r="F5796" s="947">
        <v>44348</v>
      </c>
      <c r="G5796" s="923">
        <v>0</v>
      </c>
      <c r="H5796" s="929">
        <v>8.3333333333333332E-3</v>
      </c>
      <c r="I5796" s="929">
        <v>0.20833333333333334</v>
      </c>
      <c r="J5796" s="923">
        <v>0</v>
      </c>
      <c r="K5796" s="922">
        <v>1</v>
      </c>
      <c r="L5796" s="923">
        <v>0</v>
      </c>
      <c r="M5796" s="923" t="str">
        <f t="shared" si="90"/>
        <v/>
      </c>
    </row>
    <row r="5797" spans="2:13" ht="75">
      <c r="B5797" s="921" t="s">
        <v>988</v>
      </c>
      <c r="C5797" s="921" t="s">
        <v>985</v>
      </c>
      <c r="D5797" s="922" t="s">
        <v>986</v>
      </c>
      <c r="E5797" s="936">
        <v>1</v>
      </c>
      <c r="F5797" s="947">
        <v>44501</v>
      </c>
      <c r="G5797" s="923">
        <v>0</v>
      </c>
      <c r="H5797" s="929">
        <v>8.3333333333333332E-3</v>
      </c>
      <c r="I5797" s="929">
        <v>0.16666666666666666</v>
      </c>
      <c r="J5797" s="923">
        <v>0</v>
      </c>
      <c r="K5797" s="922">
        <v>1</v>
      </c>
      <c r="L5797" s="923">
        <v>0</v>
      </c>
      <c r="M5797" s="923" t="str">
        <f t="shared" si="90"/>
        <v/>
      </c>
    </row>
    <row r="5798" spans="2:13" ht="75">
      <c r="B5798" s="921" t="s">
        <v>988</v>
      </c>
      <c r="C5798" s="921" t="s">
        <v>985</v>
      </c>
      <c r="D5798" s="922" t="s">
        <v>986</v>
      </c>
      <c r="E5798" s="936">
        <v>1</v>
      </c>
      <c r="F5798" s="947">
        <v>44682</v>
      </c>
      <c r="G5798" s="923">
        <v>0</v>
      </c>
      <c r="H5798" s="929">
        <v>8.3333333333333332E-3</v>
      </c>
      <c r="I5798" s="929">
        <v>0.11666666666666667</v>
      </c>
      <c r="J5798" s="923">
        <v>0</v>
      </c>
      <c r="K5798" s="922">
        <v>1</v>
      </c>
      <c r="L5798" s="923">
        <v>0</v>
      </c>
      <c r="M5798" s="923" t="str">
        <f t="shared" si="90"/>
        <v/>
      </c>
    </row>
    <row r="5799" spans="2:13" ht="75">
      <c r="B5799" s="921" t="s">
        <v>988</v>
      </c>
      <c r="C5799" s="921" t="s">
        <v>985</v>
      </c>
      <c r="D5799" s="922" t="s">
        <v>986</v>
      </c>
      <c r="E5799" s="936">
        <v>1</v>
      </c>
      <c r="F5799" s="947">
        <v>44713</v>
      </c>
      <c r="G5799" s="923">
        <v>0</v>
      </c>
      <c r="H5799" s="929">
        <v>8.3333333333333332E-3</v>
      </c>
      <c r="I5799" s="929">
        <v>0.10833333333333334</v>
      </c>
      <c r="J5799" s="923">
        <v>0</v>
      </c>
      <c r="K5799" s="922">
        <v>1</v>
      </c>
      <c r="L5799" s="923">
        <v>0</v>
      </c>
      <c r="M5799" s="923" t="str">
        <f t="shared" si="90"/>
        <v/>
      </c>
    </row>
    <row r="5800" spans="2:13" ht="75">
      <c r="B5800" s="921" t="s">
        <v>988</v>
      </c>
      <c r="C5800" s="921" t="s">
        <v>985</v>
      </c>
      <c r="D5800" s="922" t="s">
        <v>986</v>
      </c>
      <c r="E5800" s="936">
        <v>1</v>
      </c>
      <c r="F5800" s="947">
        <v>44805</v>
      </c>
      <c r="G5800" s="923">
        <v>0</v>
      </c>
      <c r="H5800" s="929">
        <v>8.3333333333333332E-3</v>
      </c>
      <c r="I5800" s="929">
        <v>8.3333333333333329E-2</v>
      </c>
      <c r="J5800" s="923">
        <v>0</v>
      </c>
      <c r="K5800" s="922">
        <v>1</v>
      </c>
      <c r="L5800" s="923">
        <v>0</v>
      </c>
      <c r="M5800" s="923" t="str">
        <f t="shared" si="90"/>
        <v/>
      </c>
    </row>
    <row r="5801" spans="2:13" ht="75">
      <c r="B5801" s="921" t="s">
        <v>988</v>
      </c>
      <c r="C5801" s="921" t="s">
        <v>985</v>
      </c>
      <c r="D5801" s="922" t="s">
        <v>986</v>
      </c>
      <c r="E5801" s="936">
        <v>1</v>
      </c>
      <c r="F5801" s="947">
        <v>44835</v>
      </c>
      <c r="G5801" s="923">
        <v>0</v>
      </c>
      <c r="H5801" s="929">
        <v>8.3333333333333332E-3</v>
      </c>
      <c r="I5801" s="929">
        <v>7.4999999999999997E-2</v>
      </c>
      <c r="J5801" s="923">
        <v>0</v>
      </c>
      <c r="K5801" s="922">
        <v>1</v>
      </c>
      <c r="L5801" s="923">
        <v>0</v>
      </c>
      <c r="M5801" s="923" t="str">
        <f t="shared" si="90"/>
        <v/>
      </c>
    </row>
    <row r="5802" spans="2:13" ht="75">
      <c r="B5802" s="921" t="s">
        <v>984</v>
      </c>
      <c r="C5802" s="921" t="s">
        <v>985</v>
      </c>
      <c r="D5802" s="922" t="s">
        <v>986</v>
      </c>
      <c r="E5802" s="936">
        <v>1</v>
      </c>
      <c r="F5802" s="947">
        <v>44835</v>
      </c>
      <c r="G5802" s="923">
        <v>0</v>
      </c>
      <c r="H5802" s="929">
        <v>8.3333333333333332E-3</v>
      </c>
      <c r="I5802" s="929">
        <v>7.4999999999999997E-2</v>
      </c>
      <c r="J5802" s="923">
        <v>0</v>
      </c>
      <c r="K5802" s="922">
        <v>1</v>
      </c>
      <c r="L5802" s="923">
        <v>0</v>
      </c>
      <c r="M5802" s="923" t="str">
        <f t="shared" si="90"/>
        <v/>
      </c>
    </row>
    <row r="5803" spans="2:13" ht="75">
      <c r="B5803" s="921" t="s">
        <v>988</v>
      </c>
      <c r="C5803" s="921" t="s">
        <v>985</v>
      </c>
      <c r="D5803" s="922" t="s">
        <v>986</v>
      </c>
      <c r="E5803" s="936">
        <v>1</v>
      </c>
      <c r="F5803" s="947">
        <v>44652</v>
      </c>
      <c r="G5803" s="923">
        <v>0</v>
      </c>
      <c r="H5803" s="929">
        <v>8.3333333333333332E-3</v>
      </c>
      <c r="I5803" s="929">
        <v>0.125</v>
      </c>
      <c r="J5803" s="923">
        <v>0</v>
      </c>
      <c r="K5803" s="922">
        <v>1</v>
      </c>
      <c r="L5803" s="923">
        <v>0</v>
      </c>
      <c r="M5803" s="923" t="str">
        <f t="shared" si="90"/>
        <v/>
      </c>
    </row>
    <row r="5804" spans="2:13" ht="75">
      <c r="B5804" s="921" t="s">
        <v>988</v>
      </c>
      <c r="C5804" s="921" t="s">
        <v>985</v>
      </c>
      <c r="D5804" s="922" t="s">
        <v>986</v>
      </c>
      <c r="E5804" s="936">
        <v>1</v>
      </c>
      <c r="F5804" s="947">
        <v>44682</v>
      </c>
      <c r="G5804" s="923">
        <v>0</v>
      </c>
      <c r="H5804" s="929">
        <v>8.3333333333333332E-3</v>
      </c>
      <c r="I5804" s="929">
        <v>0.11666666666666667</v>
      </c>
      <c r="J5804" s="923">
        <v>0</v>
      </c>
      <c r="K5804" s="922">
        <v>1</v>
      </c>
      <c r="L5804" s="923">
        <v>0</v>
      </c>
      <c r="M5804" s="923" t="str">
        <f t="shared" si="90"/>
        <v/>
      </c>
    </row>
    <row r="5805" spans="2:13" ht="75">
      <c r="B5805" s="921" t="s">
        <v>988</v>
      </c>
      <c r="C5805" s="921" t="s">
        <v>985</v>
      </c>
      <c r="D5805" s="922" t="s">
        <v>986</v>
      </c>
      <c r="E5805" s="936">
        <v>1</v>
      </c>
      <c r="F5805" s="947">
        <v>44713</v>
      </c>
      <c r="G5805" s="923">
        <v>0</v>
      </c>
      <c r="H5805" s="929">
        <v>8.3333333333333332E-3</v>
      </c>
      <c r="I5805" s="929">
        <v>0.10833333333333334</v>
      </c>
      <c r="J5805" s="923">
        <v>0</v>
      </c>
      <c r="K5805" s="922">
        <v>1</v>
      </c>
      <c r="L5805" s="923">
        <v>0</v>
      </c>
      <c r="M5805" s="923" t="str">
        <f t="shared" si="90"/>
        <v/>
      </c>
    </row>
    <row r="5806" spans="2:13" ht="75">
      <c r="B5806" s="921" t="s">
        <v>988</v>
      </c>
      <c r="C5806" s="921" t="s">
        <v>985</v>
      </c>
      <c r="D5806" s="922" t="s">
        <v>986</v>
      </c>
      <c r="E5806" s="936">
        <v>1</v>
      </c>
      <c r="F5806" s="947">
        <v>44743</v>
      </c>
      <c r="G5806" s="923">
        <v>0</v>
      </c>
      <c r="H5806" s="929">
        <v>8.3333333333333332E-3</v>
      </c>
      <c r="I5806" s="929">
        <v>0.1</v>
      </c>
      <c r="J5806" s="923">
        <v>0</v>
      </c>
      <c r="K5806" s="922">
        <v>1</v>
      </c>
      <c r="L5806" s="923">
        <v>0</v>
      </c>
      <c r="M5806" s="923" t="str">
        <f t="shared" si="90"/>
        <v/>
      </c>
    </row>
    <row r="5807" spans="2:13" ht="75">
      <c r="B5807" s="921" t="s">
        <v>988</v>
      </c>
      <c r="C5807" s="921" t="s">
        <v>985</v>
      </c>
      <c r="D5807" s="922" t="s">
        <v>986</v>
      </c>
      <c r="E5807" s="936">
        <v>1</v>
      </c>
      <c r="F5807" s="947">
        <v>44805</v>
      </c>
      <c r="G5807" s="923">
        <v>0</v>
      </c>
      <c r="H5807" s="929">
        <v>8.3333333333333332E-3</v>
      </c>
      <c r="I5807" s="929">
        <v>8.3333333333333329E-2</v>
      </c>
      <c r="J5807" s="923">
        <v>0</v>
      </c>
      <c r="K5807" s="922">
        <v>1</v>
      </c>
      <c r="L5807" s="923">
        <v>0</v>
      </c>
      <c r="M5807" s="923" t="str">
        <f t="shared" si="90"/>
        <v/>
      </c>
    </row>
    <row r="5808" spans="2:13" ht="75">
      <c r="B5808" s="921" t="s">
        <v>988</v>
      </c>
      <c r="C5808" s="921" t="s">
        <v>985</v>
      </c>
      <c r="D5808" s="922" t="s">
        <v>986</v>
      </c>
      <c r="E5808" s="936">
        <v>1</v>
      </c>
      <c r="F5808" s="947">
        <v>44835</v>
      </c>
      <c r="G5808" s="923">
        <v>0</v>
      </c>
      <c r="H5808" s="929">
        <v>8.3333333333333332E-3</v>
      </c>
      <c r="I5808" s="929">
        <v>7.4999999999999997E-2</v>
      </c>
      <c r="J5808" s="923">
        <v>0</v>
      </c>
      <c r="K5808" s="922">
        <v>1</v>
      </c>
      <c r="L5808" s="923">
        <v>0</v>
      </c>
      <c r="M5808" s="923" t="str">
        <f t="shared" si="90"/>
        <v/>
      </c>
    </row>
    <row r="5809" spans="2:13" ht="75">
      <c r="B5809" s="921" t="s">
        <v>988</v>
      </c>
      <c r="C5809" s="921" t="s">
        <v>985</v>
      </c>
      <c r="D5809" s="922" t="s">
        <v>986</v>
      </c>
      <c r="E5809" s="936">
        <v>1</v>
      </c>
      <c r="F5809" s="947">
        <v>44866</v>
      </c>
      <c r="G5809" s="923">
        <v>0</v>
      </c>
      <c r="H5809" s="929">
        <v>8.3333333333333332E-3</v>
      </c>
      <c r="I5809" s="929">
        <v>6.6666666666666666E-2</v>
      </c>
      <c r="J5809" s="923">
        <v>0</v>
      </c>
      <c r="K5809" s="922">
        <v>1</v>
      </c>
      <c r="L5809" s="923">
        <v>0</v>
      </c>
      <c r="M5809" s="923" t="str">
        <f t="shared" si="90"/>
        <v/>
      </c>
    </row>
    <row r="5810" spans="2:13" ht="75">
      <c r="B5810" s="921" t="s">
        <v>988</v>
      </c>
      <c r="C5810" s="921" t="s">
        <v>985</v>
      </c>
      <c r="D5810" s="922" t="s">
        <v>986</v>
      </c>
      <c r="E5810" s="936">
        <v>1</v>
      </c>
      <c r="F5810" s="947">
        <v>44896</v>
      </c>
      <c r="G5810" s="923">
        <v>0</v>
      </c>
      <c r="H5810" s="929">
        <v>8.3333333333333332E-3</v>
      </c>
      <c r="I5810" s="929">
        <v>5.8333333333333334E-2</v>
      </c>
      <c r="J5810" s="923">
        <v>0</v>
      </c>
      <c r="K5810" s="922">
        <v>1</v>
      </c>
      <c r="L5810" s="923">
        <v>0</v>
      </c>
      <c r="M5810" s="923" t="str">
        <f t="shared" si="90"/>
        <v/>
      </c>
    </row>
    <row r="5811" spans="2:13" ht="75">
      <c r="B5811" s="921" t="s">
        <v>988</v>
      </c>
      <c r="C5811" s="921" t="s">
        <v>985</v>
      </c>
      <c r="D5811" s="922" t="s">
        <v>986</v>
      </c>
      <c r="E5811" s="936">
        <v>1</v>
      </c>
      <c r="F5811" s="947">
        <v>45078</v>
      </c>
      <c r="G5811" s="923">
        <v>0</v>
      </c>
      <c r="H5811" s="929">
        <v>8.3333333333333332E-3</v>
      </c>
      <c r="I5811" s="929">
        <v>8.3333333333333332E-3</v>
      </c>
      <c r="J5811" s="923">
        <v>0</v>
      </c>
      <c r="K5811" s="922">
        <v>1</v>
      </c>
      <c r="L5811" s="923">
        <v>0</v>
      </c>
      <c r="M5811" s="923" t="str">
        <f t="shared" si="90"/>
        <v/>
      </c>
    </row>
    <row r="5812" spans="2:13" ht="75">
      <c r="B5812" s="921" t="s">
        <v>988</v>
      </c>
      <c r="C5812" s="921" t="s">
        <v>985</v>
      </c>
      <c r="D5812" s="922" t="s">
        <v>986</v>
      </c>
      <c r="E5812" s="936">
        <v>1</v>
      </c>
      <c r="F5812" s="947">
        <v>44256</v>
      </c>
      <c r="G5812" s="923">
        <v>0</v>
      </c>
      <c r="H5812" s="929">
        <v>8.3333333333333332E-3</v>
      </c>
      <c r="I5812" s="929">
        <v>0.23333333333333334</v>
      </c>
      <c r="J5812" s="923">
        <v>0</v>
      </c>
      <c r="K5812" s="922">
        <v>1</v>
      </c>
      <c r="L5812" s="923">
        <v>0</v>
      </c>
      <c r="M5812" s="923" t="str">
        <f t="shared" si="90"/>
        <v/>
      </c>
    </row>
    <row r="5813" spans="2:13" ht="75">
      <c r="B5813" s="921" t="s">
        <v>988</v>
      </c>
      <c r="C5813" s="921" t="s">
        <v>985</v>
      </c>
      <c r="D5813" s="922" t="s">
        <v>986</v>
      </c>
      <c r="E5813" s="936">
        <v>1</v>
      </c>
      <c r="F5813" s="947">
        <v>44317</v>
      </c>
      <c r="G5813" s="923">
        <v>0</v>
      </c>
      <c r="H5813" s="929">
        <v>8.3333333333333332E-3</v>
      </c>
      <c r="I5813" s="929">
        <v>0.21666666666666667</v>
      </c>
      <c r="J5813" s="923">
        <v>0</v>
      </c>
      <c r="K5813" s="922">
        <v>1</v>
      </c>
      <c r="L5813" s="923">
        <v>0</v>
      </c>
      <c r="M5813" s="923" t="str">
        <f t="shared" si="90"/>
        <v/>
      </c>
    </row>
    <row r="5814" spans="2:13" ht="75">
      <c r="B5814" s="921" t="s">
        <v>988</v>
      </c>
      <c r="C5814" s="921" t="s">
        <v>985</v>
      </c>
      <c r="D5814" s="922" t="s">
        <v>986</v>
      </c>
      <c r="E5814" s="936">
        <v>1</v>
      </c>
      <c r="F5814" s="947">
        <v>44378</v>
      </c>
      <c r="G5814" s="923">
        <v>0</v>
      </c>
      <c r="H5814" s="929">
        <v>8.3333333333333332E-3</v>
      </c>
      <c r="I5814" s="929">
        <v>0.2</v>
      </c>
      <c r="J5814" s="923">
        <v>0</v>
      </c>
      <c r="K5814" s="922">
        <v>1</v>
      </c>
      <c r="L5814" s="923">
        <v>0</v>
      </c>
      <c r="M5814" s="923" t="str">
        <f t="shared" si="90"/>
        <v/>
      </c>
    </row>
    <row r="5815" spans="2:13" ht="75">
      <c r="B5815" s="921" t="s">
        <v>988</v>
      </c>
      <c r="C5815" s="921" t="s">
        <v>985</v>
      </c>
      <c r="D5815" s="922" t="s">
        <v>986</v>
      </c>
      <c r="E5815" s="936">
        <v>1</v>
      </c>
      <c r="F5815" s="947">
        <v>44409</v>
      </c>
      <c r="G5815" s="923">
        <v>0</v>
      </c>
      <c r="H5815" s="929">
        <v>8.3333333333333332E-3</v>
      </c>
      <c r="I5815" s="929">
        <v>0.19166666666666665</v>
      </c>
      <c r="J5815" s="923">
        <v>0</v>
      </c>
      <c r="K5815" s="922">
        <v>1</v>
      </c>
      <c r="L5815" s="923">
        <v>0</v>
      </c>
      <c r="M5815" s="923" t="str">
        <f t="shared" si="90"/>
        <v/>
      </c>
    </row>
    <row r="5816" spans="2:13" ht="75">
      <c r="B5816" s="921" t="s">
        <v>988</v>
      </c>
      <c r="C5816" s="921" t="s">
        <v>985</v>
      </c>
      <c r="D5816" s="922" t="s">
        <v>986</v>
      </c>
      <c r="E5816" s="936">
        <v>1</v>
      </c>
      <c r="F5816" s="947">
        <v>44470</v>
      </c>
      <c r="G5816" s="923">
        <v>0</v>
      </c>
      <c r="H5816" s="929">
        <v>8.3333333333333332E-3</v>
      </c>
      <c r="I5816" s="929">
        <v>0.17499999999999999</v>
      </c>
      <c r="J5816" s="923">
        <v>0</v>
      </c>
      <c r="K5816" s="922">
        <v>1</v>
      </c>
      <c r="L5816" s="923">
        <v>0</v>
      </c>
      <c r="M5816" s="923" t="str">
        <f t="shared" si="90"/>
        <v/>
      </c>
    </row>
    <row r="5817" spans="2:13" ht="75">
      <c r="B5817" s="921" t="s">
        <v>988</v>
      </c>
      <c r="C5817" s="921" t="s">
        <v>985</v>
      </c>
      <c r="D5817" s="922" t="s">
        <v>986</v>
      </c>
      <c r="E5817" s="936">
        <v>1</v>
      </c>
      <c r="F5817" s="947">
        <v>44501</v>
      </c>
      <c r="G5817" s="923">
        <v>0</v>
      </c>
      <c r="H5817" s="929">
        <v>8.3333333333333332E-3</v>
      </c>
      <c r="I5817" s="929">
        <v>0.16666666666666666</v>
      </c>
      <c r="J5817" s="923">
        <v>0</v>
      </c>
      <c r="K5817" s="922">
        <v>1</v>
      </c>
      <c r="L5817" s="923">
        <v>0</v>
      </c>
      <c r="M5817" s="923" t="str">
        <f t="shared" si="90"/>
        <v/>
      </c>
    </row>
    <row r="5818" spans="2:13" ht="75">
      <c r="B5818" s="921" t="s">
        <v>988</v>
      </c>
      <c r="C5818" s="921" t="s">
        <v>985</v>
      </c>
      <c r="D5818" s="922" t="s">
        <v>986</v>
      </c>
      <c r="E5818" s="936">
        <v>1</v>
      </c>
      <c r="F5818" s="947">
        <v>44256</v>
      </c>
      <c r="G5818" s="923">
        <v>0</v>
      </c>
      <c r="H5818" s="929">
        <v>8.3333333333333332E-3</v>
      </c>
      <c r="I5818" s="929">
        <v>0.23333333333333334</v>
      </c>
      <c r="J5818" s="923">
        <v>0</v>
      </c>
      <c r="K5818" s="922">
        <v>1</v>
      </c>
      <c r="L5818" s="923">
        <v>0</v>
      </c>
      <c r="M5818" s="923" t="str">
        <f t="shared" si="90"/>
        <v/>
      </c>
    </row>
    <row r="5819" spans="2:13" ht="75">
      <c r="B5819" s="921" t="s">
        <v>988</v>
      </c>
      <c r="C5819" s="921" t="s">
        <v>985</v>
      </c>
      <c r="D5819" s="922" t="s">
        <v>986</v>
      </c>
      <c r="E5819" s="936">
        <v>1</v>
      </c>
      <c r="F5819" s="947">
        <v>44287</v>
      </c>
      <c r="G5819" s="923">
        <v>0</v>
      </c>
      <c r="H5819" s="929">
        <v>8.3333333333333332E-3</v>
      </c>
      <c r="I5819" s="929">
        <v>0.22500000000000001</v>
      </c>
      <c r="J5819" s="923">
        <v>0</v>
      </c>
      <c r="K5819" s="922">
        <v>1</v>
      </c>
      <c r="L5819" s="923">
        <v>0</v>
      </c>
      <c r="M5819" s="923" t="str">
        <f t="shared" si="90"/>
        <v/>
      </c>
    </row>
    <row r="5820" spans="2:13" ht="75">
      <c r="B5820" s="921" t="s">
        <v>988</v>
      </c>
      <c r="C5820" s="921" t="s">
        <v>985</v>
      </c>
      <c r="D5820" s="922" t="s">
        <v>986</v>
      </c>
      <c r="E5820" s="936">
        <v>1</v>
      </c>
      <c r="F5820" s="947">
        <v>44317</v>
      </c>
      <c r="G5820" s="923">
        <v>0</v>
      </c>
      <c r="H5820" s="929">
        <v>8.3333333333333332E-3</v>
      </c>
      <c r="I5820" s="929">
        <v>0.21666666666666667</v>
      </c>
      <c r="J5820" s="923">
        <v>0</v>
      </c>
      <c r="K5820" s="922">
        <v>1</v>
      </c>
      <c r="L5820" s="923">
        <v>0</v>
      </c>
      <c r="M5820" s="923" t="str">
        <f t="shared" si="90"/>
        <v/>
      </c>
    </row>
    <row r="5821" spans="2:13" ht="75">
      <c r="B5821" s="921" t="s">
        <v>988</v>
      </c>
      <c r="C5821" s="921" t="s">
        <v>985</v>
      </c>
      <c r="D5821" s="922" t="s">
        <v>986</v>
      </c>
      <c r="E5821" s="936">
        <v>1</v>
      </c>
      <c r="F5821" s="947">
        <v>44409</v>
      </c>
      <c r="G5821" s="923">
        <v>0</v>
      </c>
      <c r="H5821" s="929">
        <v>8.3333333333333332E-3</v>
      </c>
      <c r="I5821" s="929">
        <v>0.19166666666666665</v>
      </c>
      <c r="J5821" s="923">
        <v>0</v>
      </c>
      <c r="K5821" s="922">
        <v>1</v>
      </c>
      <c r="L5821" s="923">
        <v>0</v>
      </c>
      <c r="M5821" s="923" t="str">
        <f t="shared" si="90"/>
        <v/>
      </c>
    </row>
    <row r="5822" spans="2:13" ht="75">
      <c r="B5822" s="921" t="s">
        <v>988</v>
      </c>
      <c r="C5822" s="921" t="s">
        <v>985</v>
      </c>
      <c r="D5822" s="922" t="s">
        <v>986</v>
      </c>
      <c r="E5822" s="936">
        <v>1</v>
      </c>
      <c r="F5822" s="947">
        <v>44470</v>
      </c>
      <c r="G5822" s="923">
        <v>0</v>
      </c>
      <c r="H5822" s="929">
        <v>8.3333333333333332E-3</v>
      </c>
      <c r="I5822" s="929">
        <v>0.17499999999999999</v>
      </c>
      <c r="J5822" s="923">
        <v>0</v>
      </c>
      <c r="K5822" s="922">
        <v>1</v>
      </c>
      <c r="L5822" s="923">
        <v>0</v>
      </c>
      <c r="M5822" s="923" t="str">
        <f t="shared" si="90"/>
        <v/>
      </c>
    </row>
    <row r="5823" spans="2:13" ht="75">
      <c r="B5823" s="921" t="s">
        <v>988</v>
      </c>
      <c r="C5823" s="921" t="s">
        <v>985</v>
      </c>
      <c r="D5823" s="922" t="s">
        <v>986</v>
      </c>
      <c r="E5823" s="936">
        <v>1</v>
      </c>
      <c r="F5823" s="947">
        <v>44501</v>
      </c>
      <c r="G5823" s="923">
        <v>0</v>
      </c>
      <c r="H5823" s="929">
        <v>8.3333333333333332E-3</v>
      </c>
      <c r="I5823" s="929">
        <v>0.16666666666666666</v>
      </c>
      <c r="J5823" s="923">
        <v>0</v>
      </c>
      <c r="K5823" s="922">
        <v>1</v>
      </c>
      <c r="L5823" s="923">
        <v>0</v>
      </c>
      <c r="M5823" s="923" t="str">
        <f t="shared" si="90"/>
        <v/>
      </c>
    </row>
    <row r="5824" spans="2:13" ht="75">
      <c r="B5824" s="921" t="s">
        <v>988</v>
      </c>
      <c r="C5824" s="921" t="s">
        <v>985</v>
      </c>
      <c r="D5824" s="922" t="s">
        <v>986</v>
      </c>
      <c r="E5824" s="936">
        <v>1</v>
      </c>
      <c r="F5824" s="947">
        <v>44531</v>
      </c>
      <c r="G5824" s="923">
        <v>0</v>
      </c>
      <c r="H5824" s="929">
        <v>8.3333333333333332E-3</v>
      </c>
      <c r="I5824" s="929">
        <v>0.15833333333333333</v>
      </c>
      <c r="J5824" s="923">
        <v>0</v>
      </c>
      <c r="K5824" s="922">
        <v>1</v>
      </c>
      <c r="L5824" s="923">
        <v>0</v>
      </c>
      <c r="M5824" s="923" t="str">
        <f t="shared" si="90"/>
        <v/>
      </c>
    </row>
    <row r="5825" spans="2:13" ht="75">
      <c r="B5825" s="921" t="s">
        <v>988</v>
      </c>
      <c r="C5825" s="921" t="s">
        <v>985</v>
      </c>
      <c r="D5825" s="922" t="s">
        <v>986</v>
      </c>
      <c r="E5825" s="936">
        <v>1</v>
      </c>
      <c r="F5825" s="947">
        <v>43831</v>
      </c>
      <c r="G5825" s="923">
        <v>0</v>
      </c>
      <c r="H5825" s="929">
        <v>8.3333333333333332E-3</v>
      </c>
      <c r="I5825" s="929">
        <v>0.35</v>
      </c>
      <c r="J5825" s="923">
        <v>0</v>
      </c>
      <c r="K5825" s="922">
        <v>1</v>
      </c>
      <c r="L5825" s="923">
        <v>0</v>
      </c>
      <c r="M5825" s="923" t="str">
        <f t="shared" si="90"/>
        <v/>
      </c>
    </row>
    <row r="5826" spans="2:13" ht="75">
      <c r="B5826" s="921" t="s">
        <v>988</v>
      </c>
      <c r="C5826" s="921" t="s">
        <v>985</v>
      </c>
      <c r="D5826" s="922" t="s">
        <v>986</v>
      </c>
      <c r="E5826" s="936">
        <v>1</v>
      </c>
      <c r="F5826" s="947">
        <v>43862</v>
      </c>
      <c r="G5826" s="923">
        <v>0</v>
      </c>
      <c r="H5826" s="929">
        <v>8.3333333333333332E-3</v>
      </c>
      <c r="I5826" s="929">
        <v>0.34166666666666667</v>
      </c>
      <c r="J5826" s="923">
        <v>0</v>
      </c>
      <c r="K5826" s="922">
        <v>1</v>
      </c>
      <c r="L5826" s="923">
        <v>0</v>
      </c>
      <c r="M5826" s="923" t="str">
        <f t="shared" si="90"/>
        <v/>
      </c>
    </row>
    <row r="5827" spans="2:13" ht="75">
      <c r="B5827" s="921" t="s">
        <v>988</v>
      </c>
      <c r="C5827" s="921" t="s">
        <v>985</v>
      </c>
      <c r="D5827" s="922" t="s">
        <v>986</v>
      </c>
      <c r="E5827" s="936">
        <v>1</v>
      </c>
      <c r="F5827" s="947">
        <v>43891</v>
      </c>
      <c r="G5827" s="923">
        <v>0</v>
      </c>
      <c r="H5827" s="929">
        <v>8.3333333333333332E-3</v>
      </c>
      <c r="I5827" s="929">
        <v>0.33333333333333331</v>
      </c>
      <c r="J5827" s="923">
        <v>0</v>
      </c>
      <c r="K5827" s="922">
        <v>1</v>
      </c>
      <c r="L5827" s="923">
        <v>0</v>
      </c>
      <c r="M5827" s="923" t="str">
        <f t="shared" si="90"/>
        <v/>
      </c>
    </row>
    <row r="5828" spans="2:13" ht="75">
      <c r="B5828" s="921" t="s">
        <v>988</v>
      </c>
      <c r="C5828" s="921" t="s">
        <v>985</v>
      </c>
      <c r="D5828" s="922" t="s">
        <v>986</v>
      </c>
      <c r="E5828" s="936">
        <v>1</v>
      </c>
      <c r="F5828" s="947">
        <v>43922</v>
      </c>
      <c r="G5828" s="923">
        <v>0</v>
      </c>
      <c r="H5828" s="929">
        <v>8.3333333333333332E-3</v>
      </c>
      <c r="I5828" s="929">
        <v>0.32500000000000001</v>
      </c>
      <c r="J5828" s="923">
        <v>0</v>
      </c>
      <c r="K5828" s="922">
        <v>1</v>
      </c>
      <c r="L5828" s="923">
        <v>0</v>
      </c>
      <c r="M5828" s="923" t="str">
        <f t="shared" si="90"/>
        <v/>
      </c>
    </row>
    <row r="5829" spans="2:13" ht="75">
      <c r="B5829" s="921" t="s">
        <v>988</v>
      </c>
      <c r="C5829" s="921" t="s">
        <v>985</v>
      </c>
      <c r="D5829" s="922" t="s">
        <v>986</v>
      </c>
      <c r="E5829" s="936">
        <v>1</v>
      </c>
      <c r="F5829" s="947">
        <v>44044</v>
      </c>
      <c r="G5829" s="923">
        <v>0</v>
      </c>
      <c r="H5829" s="929">
        <v>8.3333333333333332E-3</v>
      </c>
      <c r="I5829" s="929">
        <v>0.29166666666666669</v>
      </c>
      <c r="J5829" s="923">
        <v>0</v>
      </c>
      <c r="K5829" s="922">
        <v>1</v>
      </c>
      <c r="L5829" s="923">
        <v>0</v>
      </c>
      <c r="M5829" s="923" t="str">
        <f t="shared" si="90"/>
        <v/>
      </c>
    </row>
    <row r="5830" spans="2:13" ht="75">
      <c r="B5830" s="921" t="s">
        <v>988</v>
      </c>
      <c r="C5830" s="921" t="s">
        <v>985</v>
      </c>
      <c r="D5830" s="922" t="s">
        <v>986</v>
      </c>
      <c r="E5830" s="936">
        <v>1</v>
      </c>
      <c r="F5830" s="947">
        <v>44105</v>
      </c>
      <c r="G5830" s="923">
        <v>0</v>
      </c>
      <c r="H5830" s="929">
        <v>8.3333333333333332E-3</v>
      </c>
      <c r="I5830" s="929">
        <v>0.27500000000000002</v>
      </c>
      <c r="J5830" s="923">
        <v>0</v>
      </c>
      <c r="K5830" s="922">
        <v>1</v>
      </c>
      <c r="L5830" s="923">
        <v>0</v>
      </c>
      <c r="M5830" s="923" t="str">
        <f t="shared" si="90"/>
        <v/>
      </c>
    </row>
    <row r="5831" spans="2:13" ht="75">
      <c r="B5831" s="921" t="s">
        <v>988</v>
      </c>
      <c r="C5831" s="921" t="s">
        <v>985</v>
      </c>
      <c r="D5831" s="922" t="s">
        <v>986</v>
      </c>
      <c r="E5831" s="936">
        <v>1</v>
      </c>
      <c r="F5831" s="947">
        <v>44136</v>
      </c>
      <c r="G5831" s="923">
        <v>0</v>
      </c>
      <c r="H5831" s="929">
        <v>8.3333333333333332E-3</v>
      </c>
      <c r="I5831" s="929">
        <v>0.26666666666666666</v>
      </c>
      <c r="J5831" s="923">
        <v>0</v>
      </c>
      <c r="K5831" s="922">
        <v>1</v>
      </c>
      <c r="L5831" s="923">
        <v>0</v>
      </c>
      <c r="M5831" s="923" t="str">
        <f t="shared" si="90"/>
        <v/>
      </c>
    </row>
    <row r="5832" spans="2:13" ht="75">
      <c r="B5832" s="921" t="s">
        <v>988</v>
      </c>
      <c r="C5832" s="921" t="s">
        <v>985</v>
      </c>
      <c r="D5832" s="922" t="s">
        <v>986</v>
      </c>
      <c r="E5832" s="936">
        <v>1</v>
      </c>
      <c r="F5832" s="947">
        <v>43891</v>
      </c>
      <c r="G5832" s="923">
        <v>0</v>
      </c>
      <c r="H5832" s="929">
        <v>8.3333333333333332E-3</v>
      </c>
      <c r="I5832" s="929">
        <v>0.33333333333333331</v>
      </c>
      <c r="J5832" s="923">
        <v>0</v>
      </c>
      <c r="K5832" s="922">
        <v>1</v>
      </c>
      <c r="L5832" s="923">
        <v>0</v>
      </c>
      <c r="M5832" s="923" t="str">
        <f t="shared" si="90"/>
        <v/>
      </c>
    </row>
    <row r="5833" spans="2:13" ht="75">
      <c r="B5833" s="921" t="s">
        <v>988</v>
      </c>
      <c r="C5833" s="921" t="s">
        <v>985</v>
      </c>
      <c r="D5833" s="922" t="s">
        <v>986</v>
      </c>
      <c r="E5833" s="936">
        <v>1</v>
      </c>
      <c r="F5833" s="947">
        <v>43922</v>
      </c>
      <c r="G5833" s="923">
        <v>0</v>
      </c>
      <c r="H5833" s="929">
        <v>8.3333333333333332E-3</v>
      </c>
      <c r="I5833" s="929">
        <v>0.32500000000000001</v>
      </c>
      <c r="J5833" s="923">
        <v>0</v>
      </c>
      <c r="K5833" s="922">
        <v>1</v>
      </c>
      <c r="L5833" s="923">
        <v>0</v>
      </c>
      <c r="M5833" s="923" t="str">
        <f t="shared" si="90"/>
        <v/>
      </c>
    </row>
    <row r="5834" spans="2:13" ht="75">
      <c r="B5834" s="921" t="s">
        <v>988</v>
      </c>
      <c r="C5834" s="921" t="s">
        <v>985</v>
      </c>
      <c r="D5834" s="922" t="s">
        <v>986</v>
      </c>
      <c r="E5834" s="936">
        <v>1</v>
      </c>
      <c r="F5834" s="947">
        <v>43983</v>
      </c>
      <c r="G5834" s="923">
        <v>0</v>
      </c>
      <c r="H5834" s="929">
        <v>8.3333333333333332E-3</v>
      </c>
      <c r="I5834" s="929">
        <v>0.30833333333333335</v>
      </c>
      <c r="J5834" s="923">
        <v>0</v>
      </c>
      <c r="K5834" s="922">
        <v>1</v>
      </c>
      <c r="L5834" s="923">
        <v>0</v>
      </c>
      <c r="M5834" s="923" t="str">
        <f t="shared" si="90"/>
        <v/>
      </c>
    </row>
    <row r="5835" spans="2:13" ht="75">
      <c r="B5835" s="921" t="s">
        <v>988</v>
      </c>
      <c r="C5835" s="921" t="s">
        <v>985</v>
      </c>
      <c r="D5835" s="922" t="s">
        <v>986</v>
      </c>
      <c r="E5835" s="936">
        <v>1</v>
      </c>
      <c r="F5835" s="947">
        <v>44013</v>
      </c>
      <c r="G5835" s="923">
        <v>0</v>
      </c>
      <c r="H5835" s="929">
        <v>8.3333333333333332E-3</v>
      </c>
      <c r="I5835" s="929">
        <v>0.3</v>
      </c>
      <c r="J5835" s="923">
        <v>0</v>
      </c>
      <c r="K5835" s="922">
        <v>1</v>
      </c>
      <c r="L5835" s="923">
        <v>0</v>
      </c>
      <c r="M5835" s="923" t="str">
        <f t="shared" ref="M5835:M5898" si="91">IF(L5835=0,"",IF(I5835=100%,0,(H5835*12)*(G5835*E5835*K5835)))</f>
        <v/>
      </c>
    </row>
    <row r="5836" spans="2:13" ht="75">
      <c r="B5836" s="921" t="s">
        <v>988</v>
      </c>
      <c r="C5836" s="921" t="s">
        <v>985</v>
      </c>
      <c r="D5836" s="922" t="s">
        <v>986</v>
      </c>
      <c r="E5836" s="936">
        <v>1</v>
      </c>
      <c r="F5836" s="947">
        <v>44044</v>
      </c>
      <c r="G5836" s="923">
        <v>0</v>
      </c>
      <c r="H5836" s="929">
        <v>8.3333333333333332E-3</v>
      </c>
      <c r="I5836" s="929">
        <v>0.29166666666666669</v>
      </c>
      <c r="J5836" s="923">
        <v>0</v>
      </c>
      <c r="K5836" s="922">
        <v>1</v>
      </c>
      <c r="L5836" s="923">
        <v>0</v>
      </c>
      <c r="M5836" s="923" t="str">
        <f t="shared" si="91"/>
        <v/>
      </c>
    </row>
    <row r="5837" spans="2:13" ht="75">
      <c r="B5837" s="921" t="s">
        <v>988</v>
      </c>
      <c r="C5837" s="921" t="s">
        <v>985</v>
      </c>
      <c r="D5837" s="922" t="s">
        <v>986</v>
      </c>
      <c r="E5837" s="936">
        <v>1</v>
      </c>
      <c r="F5837" s="947">
        <v>44075</v>
      </c>
      <c r="G5837" s="923">
        <v>0</v>
      </c>
      <c r="H5837" s="929">
        <v>8.3333333333333332E-3</v>
      </c>
      <c r="I5837" s="929">
        <v>0.28333333333333333</v>
      </c>
      <c r="J5837" s="923">
        <v>0</v>
      </c>
      <c r="K5837" s="922">
        <v>1</v>
      </c>
      <c r="L5837" s="923">
        <v>0</v>
      </c>
      <c r="M5837" s="923" t="str">
        <f t="shared" si="91"/>
        <v/>
      </c>
    </row>
    <row r="5838" spans="2:13" ht="75">
      <c r="B5838" s="921" t="s">
        <v>988</v>
      </c>
      <c r="C5838" s="921" t="s">
        <v>985</v>
      </c>
      <c r="D5838" s="922" t="s">
        <v>986</v>
      </c>
      <c r="E5838" s="936">
        <v>1</v>
      </c>
      <c r="F5838" s="947">
        <v>44166</v>
      </c>
      <c r="G5838" s="923">
        <v>0</v>
      </c>
      <c r="H5838" s="929">
        <v>8.3333333333333332E-3</v>
      </c>
      <c r="I5838" s="929">
        <v>0.2583333333333333</v>
      </c>
      <c r="J5838" s="923">
        <v>0</v>
      </c>
      <c r="K5838" s="922">
        <v>1</v>
      </c>
      <c r="L5838" s="923">
        <v>0</v>
      </c>
      <c r="M5838" s="923" t="str">
        <f t="shared" si="91"/>
        <v/>
      </c>
    </row>
    <row r="5839" spans="2:13" ht="75">
      <c r="B5839" s="921" t="s">
        <v>988</v>
      </c>
      <c r="C5839" s="921" t="s">
        <v>985</v>
      </c>
      <c r="D5839" s="922" t="s">
        <v>986</v>
      </c>
      <c r="E5839" s="936">
        <v>1</v>
      </c>
      <c r="F5839" s="947">
        <v>43922</v>
      </c>
      <c r="G5839" s="923">
        <v>0</v>
      </c>
      <c r="H5839" s="929">
        <v>8.3333333333333332E-3</v>
      </c>
      <c r="I5839" s="929">
        <v>0.32500000000000001</v>
      </c>
      <c r="J5839" s="923">
        <v>0</v>
      </c>
      <c r="K5839" s="922">
        <v>1</v>
      </c>
      <c r="L5839" s="923">
        <v>0</v>
      </c>
      <c r="M5839" s="923" t="str">
        <f t="shared" si="91"/>
        <v/>
      </c>
    </row>
    <row r="5840" spans="2:13" ht="75">
      <c r="B5840" s="921" t="s">
        <v>988</v>
      </c>
      <c r="C5840" s="921" t="s">
        <v>985</v>
      </c>
      <c r="D5840" s="922" t="s">
        <v>986</v>
      </c>
      <c r="E5840" s="936">
        <v>1</v>
      </c>
      <c r="F5840" s="947">
        <v>44105</v>
      </c>
      <c r="G5840" s="923">
        <v>0</v>
      </c>
      <c r="H5840" s="929">
        <v>8.3333333333333332E-3</v>
      </c>
      <c r="I5840" s="929">
        <v>0.27500000000000002</v>
      </c>
      <c r="J5840" s="923">
        <v>0</v>
      </c>
      <c r="K5840" s="922">
        <v>1</v>
      </c>
      <c r="L5840" s="923">
        <v>0</v>
      </c>
      <c r="M5840" s="923" t="str">
        <f t="shared" si="91"/>
        <v/>
      </c>
    </row>
    <row r="5841" spans="2:13" ht="75">
      <c r="B5841" s="921" t="s">
        <v>988</v>
      </c>
      <c r="C5841" s="921" t="s">
        <v>985</v>
      </c>
      <c r="D5841" s="922" t="s">
        <v>986</v>
      </c>
      <c r="E5841" s="936">
        <v>1</v>
      </c>
      <c r="F5841" s="947">
        <v>44136</v>
      </c>
      <c r="G5841" s="923">
        <v>0</v>
      </c>
      <c r="H5841" s="929">
        <v>8.3333333333333332E-3</v>
      </c>
      <c r="I5841" s="929">
        <v>0.26666666666666666</v>
      </c>
      <c r="J5841" s="923">
        <v>0</v>
      </c>
      <c r="K5841" s="922">
        <v>1</v>
      </c>
      <c r="L5841" s="923">
        <v>0</v>
      </c>
      <c r="M5841" s="923" t="str">
        <f t="shared" si="91"/>
        <v/>
      </c>
    </row>
    <row r="5842" spans="2:13" ht="75">
      <c r="B5842" s="921" t="s">
        <v>988</v>
      </c>
      <c r="C5842" s="921" t="s">
        <v>985</v>
      </c>
      <c r="D5842" s="922" t="s">
        <v>986</v>
      </c>
      <c r="E5842" s="936">
        <v>1</v>
      </c>
      <c r="F5842" s="947">
        <v>44166</v>
      </c>
      <c r="G5842" s="923">
        <v>0</v>
      </c>
      <c r="H5842" s="929">
        <v>8.3333333333333332E-3</v>
      </c>
      <c r="I5842" s="929">
        <v>0.2583333333333333</v>
      </c>
      <c r="J5842" s="923">
        <v>0</v>
      </c>
      <c r="K5842" s="922">
        <v>1</v>
      </c>
      <c r="L5842" s="923">
        <v>0</v>
      </c>
      <c r="M5842" s="923" t="str">
        <f t="shared" si="91"/>
        <v/>
      </c>
    </row>
    <row r="5843" spans="2:13" ht="75">
      <c r="B5843" s="921" t="s">
        <v>988</v>
      </c>
      <c r="C5843" s="921" t="s">
        <v>985</v>
      </c>
      <c r="D5843" s="922" t="s">
        <v>986</v>
      </c>
      <c r="E5843" s="936">
        <v>1</v>
      </c>
      <c r="F5843" s="947">
        <v>43739</v>
      </c>
      <c r="G5843" s="923">
        <v>0</v>
      </c>
      <c r="H5843" s="929">
        <v>8.3333333333333332E-3</v>
      </c>
      <c r="I5843" s="929">
        <v>0.375</v>
      </c>
      <c r="J5843" s="923">
        <v>0</v>
      </c>
      <c r="K5843" s="922">
        <v>1</v>
      </c>
      <c r="L5843" s="923">
        <v>0</v>
      </c>
      <c r="M5843" s="923" t="str">
        <f t="shared" si="91"/>
        <v/>
      </c>
    </row>
    <row r="5844" spans="2:13" ht="75">
      <c r="B5844" s="921" t="s">
        <v>988</v>
      </c>
      <c r="C5844" s="921" t="s">
        <v>985</v>
      </c>
      <c r="D5844" s="922" t="s">
        <v>986</v>
      </c>
      <c r="E5844" s="936">
        <v>1</v>
      </c>
      <c r="F5844" s="947">
        <v>43770</v>
      </c>
      <c r="G5844" s="923">
        <v>0</v>
      </c>
      <c r="H5844" s="929">
        <v>8.3333333333333332E-3</v>
      </c>
      <c r="I5844" s="929">
        <v>0.36666666666666664</v>
      </c>
      <c r="J5844" s="923">
        <v>0</v>
      </c>
      <c r="K5844" s="922">
        <v>1</v>
      </c>
      <c r="L5844" s="923">
        <v>0</v>
      </c>
      <c r="M5844" s="923" t="str">
        <f t="shared" si="91"/>
        <v/>
      </c>
    </row>
    <row r="5845" spans="2:13" ht="75">
      <c r="B5845" s="921" t="s">
        <v>988</v>
      </c>
      <c r="C5845" s="921" t="s">
        <v>985</v>
      </c>
      <c r="D5845" s="922" t="s">
        <v>986</v>
      </c>
      <c r="E5845" s="936">
        <v>1</v>
      </c>
      <c r="F5845" s="947">
        <v>43800</v>
      </c>
      <c r="G5845" s="923">
        <v>0</v>
      </c>
      <c r="H5845" s="929">
        <v>8.3333333333333332E-3</v>
      </c>
      <c r="I5845" s="929">
        <v>0.35833333333333334</v>
      </c>
      <c r="J5845" s="923">
        <v>0</v>
      </c>
      <c r="K5845" s="922">
        <v>1</v>
      </c>
      <c r="L5845" s="923">
        <v>0</v>
      </c>
      <c r="M5845" s="923" t="str">
        <f t="shared" si="91"/>
        <v/>
      </c>
    </row>
    <row r="5846" spans="2:13" ht="75">
      <c r="B5846" s="921" t="s">
        <v>988</v>
      </c>
      <c r="C5846" s="921" t="s">
        <v>985</v>
      </c>
      <c r="D5846" s="922" t="s">
        <v>986</v>
      </c>
      <c r="E5846" s="936">
        <v>1</v>
      </c>
      <c r="F5846" s="947">
        <v>43770</v>
      </c>
      <c r="G5846" s="923">
        <v>0</v>
      </c>
      <c r="H5846" s="929">
        <v>8.3333333333333332E-3</v>
      </c>
      <c r="I5846" s="929">
        <v>0.36666666666666664</v>
      </c>
      <c r="J5846" s="923">
        <v>0</v>
      </c>
      <c r="K5846" s="922">
        <v>1</v>
      </c>
      <c r="L5846" s="923">
        <v>0</v>
      </c>
      <c r="M5846" s="923" t="str">
        <f t="shared" si="91"/>
        <v/>
      </c>
    </row>
    <row r="5847" spans="2:13" ht="75">
      <c r="B5847" s="921" t="s">
        <v>988</v>
      </c>
      <c r="C5847" s="921" t="s">
        <v>985</v>
      </c>
      <c r="D5847" s="922" t="s">
        <v>986</v>
      </c>
      <c r="E5847" s="936">
        <v>1</v>
      </c>
      <c r="F5847" s="947">
        <v>43800</v>
      </c>
      <c r="G5847" s="923">
        <v>0</v>
      </c>
      <c r="H5847" s="929">
        <v>8.3333333333333332E-3</v>
      </c>
      <c r="I5847" s="929">
        <v>0.35833333333333334</v>
      </c>
      <c r="J5847" s="923">
        <v>0</v>
      </c>
      <c r="K5847" s="922">
        <v>1</v>
      </c>
      <c r="L5847" s="923">
        <v>0</v>
      </c>
      <c r="M5847" s="923" t="str">
        <f t="shared" si="91"/>
        <v/>
      </c>
    </row>
    <row r="5848" spans="2:13" ht="75">
      <c r="B5848" s="921" t="s">
        <v>988</v>
      </c>
      <c r="C5848" s="921" t="s">
        <v>985</v>
      </c>
      <c r="D5848" s="922" t="s">
        <v>986</v>
      </c>
      <c r="E5848" s="936">
        <v>1</v>
      </c>
      <c r="F5848" s="947">
        <v>43739</v>
      </c>
      <c r="G5848" s="923">
        <v>0</v>
      </c>
      <c r="H5848" s="929">
        <v>8.3333333333333332E-3</v>
      </c>
      <c r="I5848" s="929">
        <v>0.375</v>
      </c>
      <c r="J5848" s="923">
        <v>0</v>
      </c>
      <c r="K5848" s="922">
        <v>1</v>
      </c>
      <c r="L5848" s="923">
        <v>0</v>
      </c>
      <c r="M5848" s="923" t="str">
        <f t="shared" si="91"/>
        <v/>
      </c>
    </row>
    <row r="5849" spans="2:13" ht="75">
      <c r="B5849" s="921" t="s">
        <v>988</v>
      </c>
      <c r="C5849" s="921" t="s">
        <v>985</v>
      </c>
      <c r="D5849" s="922" t="s">
        <v>986</v>
      </c>
      <c r="E5849" s="936">
        <v>1</v>
      </c>
      <c r="F5849" s="947">
        <v>43770</v>
      </c>
      <c r="G5849" s="923">
        <v>0</v>
      </c>
      <c r="H5849" s="929">
        <v>8.3333333333333332E-3</v>
      </c>
      <c r="I5849" s="929">
        <v>0.36666666666666664</v>
      </c>
      <c r="J5849" s="923">
        <v>0</v>
      </c>
      <c r="K5849" s="922">
        <v>1</v>
      </c>
      <c r="L5849" s="923">
        <v>0</v>
      </c>
      <c r="M5849" s="923" t="str">
        <f t="shared" si="91"/>
        <v/>
      </c>
    </row>
    <row r="5850" spans="2:13" ht="75">
      <c r="B5850" s="921" t="s">
        <v>988</v>
      </c>
      <c r="C5850" s="921" t="s">
        <v>985</v>
      </c>
      <c r="D5850" s="922" t="s">
        <v>986</v>
      </c>
      <c r="E5850" s="936">
        <v>1</v>
      </c>
      <c r="F5850" s="947">
        <v>43800</v>
      </c>
      <c r="G5850" s="923">
        <v>0</v>
      </c>
      <c r="H5850" s="929">
        <v>8.3333333333333332E-3</v>
      </c>
      <c r="I5850" s="929">
        <v>0.35833333333333334</v>
      </c>
      <c r="J5850" s="923">
        <v>0</v>
      </c>
      <c r="K5850" s="922">
        <v>1</v>
      </c>
      <c r="L5850" s="923">
        <v>0</v>
      </c>
      <c r="M5850" s="923" t="str">
        <f t="shared" si="91"/>
        <v/>
      </c>
    </row>
    <row r="5851" spans="2:13" ht="75">
      <c r="B5851" s="921" t="s">
        <v>988</v>
      </c>
      <c r="C5851" s="921" t="s">
        <v>985</v>
      </c>
      <c r="D5851" s="922" t="s">
        <v>986</v>
      </c>
      <c r="E5851" s="936">
        <v>1</v>
      </c>
      <c r="F5851" s="947">
        <v>43647</v>
      </c>
      <c r="G5851" s="923">
        <v>0</v>
      </c>
      <c r="H5851" s="929">
        <v>8.3333333333333332E-3</v>
      </c>
      <c r="I5851" s="929">
        <v>0.4</v>
      </c>
      <c r="J5851" s="923">
        <v>0</v>
      </c>
      <c r="K5851" s="922">
        <v>1</v>
      </c>
      <c r="L5851" s="923">
        <v>0</v>
      </c>
      <c r="M5851" s="923" t="str">
        <f t="shared" si="91"/>
        <v/>
      </c>
    </row>
    <row r="5852" spans="2:13" ht="75">
      <c r="B5852" s="921" t="s">
        <v>988</v>
      </c>
      <c r="C5852" s="921" t="s">
        <v>985</v>
      </c>
      <c r="D5852" s="922" t="s">
        <v>986</v>
      </c>
      <c r="E5852" s="936">
        <v>1</v>
      </c>
      <c r="F5852" s="947">
        <v>43678</v>
      </c>
      <c r="G5852" s="923">
        <v>0</v>
      </c>
      <c r="H5852" s="929">
        <v>8.3333333333333332E-3</v>
      </c>
      <c r="I5852" s="929">
        <v>0.39166666666666666</v>
      </c>
      <c r="J5852" s="923">
        <v>0</v>
      </c>
      <c r="K5852" s="922">
        <v>1</v>
      </c>
      <c r="L5852" s="923">
        <v>0</v>
      </c>
      <c r="M5852" s="923" t="str">
        <f t="shared" si="91"/>
        <v/>
      </c>
    </row>
    <row r="5853" spans="2:13" ht="75">
      <c r="B5853" s="921" t="s">
        <v>988</v>
      </c>
      <c r="C5853" s="921" t="s">
        <v>985</v>
      </c>
      <c r="D5853" s="922" t="s">
        <v>986</v>
      </c>
      <c r="E5853" s="936">
        <v>1</v>
      </c>
      <c r="F5853" s="947">
        <v>43709</v>
      </c>
      <c r="G5853" s="923">
        <v>0</v>
      </c>
      <c r="H5853" s="929">
        <v>8.3333333333333332E-3</v>
      </c>
      <c r="I5853" s="929">
        <v>0.3833333333333333</v>
      </c>
      <c r="J5853" s="923">
        <v>0</v>
      </c>
      <c r="K5853" s="922">
        <v>1</v>
      </c>
      <c r="L5853" s="923">
        <v>0</v>
      </c>
      <c r="M5853" s="923" t="str">
        <f t="shared" si="91"/>
        <v/>
      </c>
    </row>
    <row r="5854" spans="2:13" ht="75">
      <c r="B5854" s="921" t="s">
        <v>988</v>
      </c>
      <c r="C5854" s="921" t="s">
        <v>985</v>
      </c>
      <c r="D5854" s="922" t="s">
        <v>986</v>
      </c>
      <c r="E5854" s="936">
        <v>1</v>
      </c>
      <c r="F5854" s="947">
        <v>43739</v>
      </c>
      <c r="G5854" s="923">
        <v>0</v>
      </c>
      <c r="H5854" s="929">
        <v>8.3333333333333332E-3</v>
      </c>
      <c r="I5854" s="929">
        <v>0.375</v>
      </c>
      <c r="J5854" s="923">
        <v>0</v>
      </c>
      <c r="K5854" s="922">
        <v>1</v>
      </c>
      <c r="L5854" s="923">
        <v>0</v>
      </c>
      <c r="M5854" s="923" t="str">
        <f t="shared" si="91"/>
        <v/>
      </c>
    </row>
    <row r="5855" spans="2:13" ht="75">
      <c r="B5855" s="921" t="s">
        <v>988</v>
      </c>
      <c r="C5855" s="921" t="s">
        <v>985</v>
      </c>
      <c r="D5855" s="922" t="s">
        <v>986</v>
      </c>
      <c r="E5855" s="936">
        <v>1</v>
      </c>
      <c r="F5855" s="947">
        <v>43770</v>
      </c>
      <c r="G5855" s="923">
        <v>0</v>
      </c>
      <c r="H5855" s="929">
        <v>8.3333333333333332E-3</v>
      </c>
      <c r="I5855" s="929">
        <v>0.36666666666666664</v>
      </c>
      <c r="J5855" s="923">
        <v>0</v>
      </c>
      <c r="K5855" s="922">
        <v>1</v>
      </c>
      <c r="L5855" s="923">
        <v>0</v>
      </c>
      <c r="M5855" s="923" t="str">
        <f t="shared" si="91"/>
        <v/>
      </c>
    </row>
    <row r="5856" spans="2:13" ht="75">
      <c r="B5856" s="921" t="s">
        <v>988</v>
      </c>
      <c r="C5856" s="921" t="s">
        <v>985</v>
      </c>
      <c r="D5856" s="922" t="s">
        <v>986</v>
      </c>
      <c r="E5856" s="936">
        <v>1</v>
      </c>
      <c r="F5856" s="947">
        <v>43800</v>
      </c>
      <c r="G5856" s="923">
        <v>0</v>
      </c>
      <c r="H5856" s="929">
        <v>8.3333333333333332E-3</v>
      </c>
      <c r="I5856" s="929">
        <v>0.35833333333333334</v>
      </c>
      <c r="J5856" s="923">
        <v>0</v>
      </c>
      <c r="K5856" s="922">
        <v>1</v>
      </c>
      <c r="L5856" s="923">
        <v>0</v>
      </c>
      <c r="M5856" s="923" t="str">
        <f t="shared" si="91"/>
        <v/>
      </c>
    </row>
    <row r="5857" spans="2:13" ht="75">
      <c r="B5857" s="921" t="s">
        <v>988</v>
      </c>
      <c r="C5857" s="921" t="s">
        <v>985</v>
      </c>
      <c r="D5857" s="922" t="s">
        <v>986</v>
      </c>
      <c r="E5857" s="936">
        <v>1</v>
      </c>
      <c r="F5857" s="947">
        <v>43831</v>
      </c>
      <c r="G5857" s="923">
        <v>0</v>
      </c>
      <c r="H5857" s="929">
        <v>8.3333333333333332E-3</v>
      </c>
      <c r="I5857" s="929">
        <v>0.35</v>
      </c>
      <c r="J5857" s="923">
        <v>0</v>
      </c>
      <c r="K5857" s="922">
        <v>1</v>
      </c>
      <c r="L5857" s="923">
        <v>0</v>
      </c>
      <c r="M5857" s="923" t="str">
        <f t="shared" si="91"/>
        <v/>
      </c>
    </row>
    <row r="5858" spans="2:13" ht="75">
      <c r="B5858" s="921" t="s">
        <v>988</v>
      </c>
      <c r="C5858" s="921" t="s">
        <v>985</v>
      </c>
      <c r="D5858" s="922" t="s">
        <v>986</v>
      </c>
      <c r="E5858" s="936">
        <v>1</v>
      </c>
      <c r="F5858" s="947">
        <v>43862</v>
      </c>
      <c r="G5858" s="923">
        <v>0</v>
      </c>
      <c r="H5858" s="929">
        <v>8.3333333333333332E-3</v>
      </c>
      <c r="I5858" s="929">
        <v>0.34166666666666667</v>
      </c>
      <c r="J5858" s="923">
        <v>0</v>
      </c>
      <c r="K5858" s="922">
        <v>1</v>
      </c>
      <c r="L5858" s="923">
        <v>0</v>
      </c>
      <c r="M5858" s="923" t="str">
        <f t="shared" si="91"/>
        <v/>
      </c>
    </row>
    <row r="5859" spans="2:13" ht="75">
      <c r="B5859" s="921" t="s">
        <v>988</v>
      </c>
      <c r="C5859" s="921" t="s">
        <v>985</v>
      </c>
      <c r="D5859" s="922" t="s">
        <v>986</v>
      </c>
      <c r="E5859" s="936">
        <v>1</v>
      </c>
      <c r="F5859" s="947">
        <v>43891</v>
      </c>
      <c r="G5859" s="923">
        <v>0</v>
      </c>
      <c r="H5859" s="929">
        <v>8.3333333333333332E-3</v>
      </c>
      <c r="I5859" s="929">
        <v>0.33333333333333331</v>
      </c>
      <c r="J5859" s="923">
        <v>0</v>
      </c>
      <c r="K5859" s="922">
        <v>1</v>
      </c>
      <c r="L5859" s="923">
        <v>0</v>
      </c>
      <c r="M5859" s="923" t="str">
        <f t="shared" si="91"/>
        <v/>
      </c>
    </row>
    <row r="5860" spans="2:13" ht="75">
      <c r="B5860" s="921" t="s">
        <v>988</v>
      </c>
      <c r="C5860" s="921" t="s">
        <v>985</v>
      </c>
      <c r="D5860" s="922" t="s">
        <v>986</v>
      </c>
      <c r="E5860" s="936">
        <v>1</v>
      </c>
      <c r="F5860" s="947">
        <v>43922</v>
      </c>
      <c r="G5860" s="923">
        <v>0</v>
      </c>
      <c r="H5860" s="929">
        <v>8.3333333333333332E-3</v>
      </c>
      <c r="I5860" s="929">
        <v>0.32500000000000001</v>
      </c>
      <c r="J5860" s="923">
        <v>0</v>
      </c>
      <c r="K5860" s="922">
        <v>1</v>
      </c>
      <c r="L5860" s="923">
        <v>0</v>
      </c>
      <c r="M5860" s="923" t="str">
        <f t="shared" si="91"/>
        <v/>
      </c>
    </row>
    <row r="5861" spans="2:13" ht="75">
      <c r="B5861" s="921" t="s">
        <v>988</v>
      </c>
      <c r="C5861" s="921" t="s">
        <v>985</v>
      </c>
      <c r="D5861" s="922" t="s">
        <v>986</v>
      </c>
      <c r="E5861" s="936">
        <v>1</v>
      </c>
      <c r="F5861" s="947">
        <v>44136</v>
      </c>
      <c r="G5861" s="923">
        <v>0</v>
      </c>
      <c r="H5861" s="929">
        <v>8.3333333333333332E-3</v>
      </c>
      <c r="I5861" s="929">
        <v>0.26666666666666666</v>
      </c>
      <c r="J5861" s="923">
        <v>0</v>
      </c>
      <c r="K5861" s="922">
        <v>1</v>
      </c>
      <c r="L5861" s="923">
        <v>0</v>
      </c>
      <c r="M5861" s="923" t="str">
        <f t="shared" si="91"/>
        <v/>
      </c>
    </row>
    <row r="5862" spans="2:13" ht="75">
      <c r="B5862" s="921" t="s">
        <v>988</v>
      </c>
      <c r="C5862" s="921" t="s">
        <v>985</v>
      </c>
      <c r="D5862" s="922" t="s">
        <v>986</v>
      </c>
      <c r="E5862" s="936">
        <v>1</v>
      </c>
      <c r="F5862" s="947">
        <v>44228</v>
      </c>
      <c r="G5862" s="923">
        <v>0</v>
      </c>
      <c r="H5862" s="929">
        <v>8.3333333333333332E-3</v>
      </c>
      <c r="I5862" s="929">
        <v>0.24166666666666667</v>
      </c>
      <c r="J5862" s="923">
        <v>0</v>
      </c>
      <c r="K5862" s="922">
        <v>1</v>
      </c>
      <c r="L5862" s="923">
        <v>0</v>
      </c>
      <c r="M5862" s="923" t="str">
        <f t="shared" si="91"/>
        <v/>
      </c>
    </row>
    <row r="5863" spans="2:13" ht="75">
      <c r="B5863" s="921" t="s">
        <v>988</v>
      </c>
      <c r="C5863" s="921" t="s">
        <v>985</v>
      </c>
      <c r="D5863" s="922" t="s">
        <v>986</v>
      </c>
      <c r="E5863" s="936">
        <v>1</v>
      </c>
      <c r="F5863" s="947">
        <v>44256</v>
      </c>
      <c r="G5863" s="923">
        <v>0</v>
      </c>
      <c r="H5863" s="929">
        <v>8.3333333333333332E-3</v>
      </c>
      <c r="I5863" s="929">
        <v>0.23333333333333334</v>
      </c>
      <c r="J5863" s="923">
        <v>0</v>
      </c>
      <c r="K5863" s="922">
        <v>1</v>
      </c>
      <c r="L5863" s="923">
        <v>0</v>
      </c>
      <c r="M5863" s="923" t="str">
        <f t="shared" si="91"/>
        <v/>
      </c>
    </row>
    <row r="5864" spans="2:13" ht="75">
      <c r="B5864" s="921" t="s">
        <v>988</v>
      </c>
      <c r="C5864" s="921" t="s">
        <v>985</v>
      </c>
      <c r="D5864" s="922" t="s">
        <v>986</v>
      </c>
      <c r="E5864" s="936">
        <v>1</v>
      </c>
      <c r="F5864" s="947">
        <v>44470</v>
      </c>
      <c r="G5864" s="923">
        <v>0</v>
      </c>
      <c r="H5864" s="929">
        <v>8.3333333333333332E-3</v>
      </c>
      <c r="I5864" s="929">
        <v>0.17499999999999999</v>
      </c>
      <c r="J5864" s="923">
        <v>0</v>
      </c>
      <c r="K5864" s="922">
        <v>1</v>
      </c>
      <c r="L5864" s="923">
        <v>0</v>
      </c>
      <c r="M5864" s="923" t="str">
        <f t="shared" si="91"/>
        <v/>
      </c>
    </row>
    <row r="5865" spans="2:13" ht="75">
      <c r="B5865" s="921" t="s">
        <v>988</v>
      </c>
      <c r="C5865" s="921" t="s">
        <v>985</v>
      </c>
      <c r="D5865" s="922" t="s">
        <v>986</v>
      </c>
      <c r="E5865" s="936">
        <v>1</v>
      </c>
      <c r="F5865" s="947">
        <v>44501</v>
      </c>
      <c r="G5865" s="923">
        <v>0</v>
      </c>
      <c r="H5865" s="929">
        <v>8.3333333333333332E-3</v>
      </c>
      <c r="I5865" s="929">
        <v>0.16666666666666666</v>
      </c>
      <c r="J5865" s="923">
        <v>0</v>
      </c>
      <c r="K5865" s="922">
        <v>1</v>
      </c>
      <c r="L5865" s="923">
        <v>0</v>
      </c>
      <c r="M5865" s="923" t="str">
        <f t="shared" si="91"/>
        <v/>
      </c>
    </row>
    <row r="5866" spans="2:13" ht="75">
      <c r="B5866" s="921" t="s">
        <v>988</v>
      </c>
      <c r="C5866" s="921" t="s">
        <v>985</v>
      </c>
      <c r="D5866" s="922" t="s">
        <v>986</v>
      </c>
      <c r="E5866" s="936">
        <v>1</v>
      </c>
      <c r="F5866" s="947">
        <v>44531</v>
      </c>
      <c r="G5866" s="923">
        <v>0</v>
      </c>
      <c r="H5866" s="929">
        <v>8.3333333333333332E-3</v>
      </c>
      <c r="I5866" s="929">
        <v>0.15833333333333333</v>
      </c>
      <c r="J5866" s="923">
        <v>0</v>
      </c>
      <c r="K5866" s="922">
        <v>1</v>
      </c>
      <c r="L5866" s="923">
        <v>0</v>
      </c>
      <c r="M5866" s="923" t="str">
        <f t="shared" si="91"/>
        <v/>
      </c>
    </row>
    <row r="5867" spans="2:13" ht="75">
      <c r="B5867" s="921" t="s">
        <v>988</v>
      </c>
      <c r="C5867" s="921" t="s">
        <v>985</v>
      </c>
      <c r="D5867" s="922" t="s">
        <v>986</v>
      </c>
      <c r="E5867" s="936">
        <v>1</v>
      </c>
      <c r="F5867" s="947">
        <v>44562</v>
      </c>
      <c r="G5867" s="923">
        <v>0</v>
      </c>
      <c r="H5867" s="929">
        <v>8.3333333333333332E-3</v>
      </c>
      <c r="I5867" s="929">
        <v>0.15</v>
      </c>
      <c r="J5867" s="923">
        <v>0</v>
      </c>
      <c r="K5867" s="922">
        <v>1</v>
      </c>
      <c r="L5867" s="923">
        <v>0</v>
      </c>
      <c r="M5867" s="923" t="str">
        <f t="shared" si="91"/>
        <v/>
      </c>
    </row>
    <row r="5868" spans="2:13" ht="75">
      <c r="B5868" s="921" t="s">
        <v>988</v>
      </c>
      <c r="C5868" s="921" t="s">
        <v>985</v>
      </c>
      <c r="D5868" s="922" t="s">
        <v>986</v>
      </c>
      <c r="E5868" s="936">
        <v>1</v>
      </c>
      <c r="F5868" s="947">
        <v>44621</v>
      </c>
      <c r="G5868" s="923">
        <v>0</v>
      </c>
      <c r="H5868" s="929">
        <v>8.3333333333333332E-3</v>
      </c>
      <c r="I5868" s="929">
        <v>0.13333333333333333</v>
      </c>
      <c r="J5868" s="923">
        <v>0</v>
      </c>
      <c r="K5868" s="922">
        <v>1</v>
      </c>
      <c r="L5868" s="923">
        <v>0</v>
      </c>
      <c r="M5868" s="923" t="str">
        <f t="shared" si="91"/>
        <v/>
      </c>
    </row>
    <row r="5869" spans="2:13" ht="75">
      <c r="B5869" s="921" t="s">
        <v>988</v>
      </c>
      <c r="C5869" s="921" t="s">
        <v>985</v>
      </c>
      <c r="D5869" s="922" t="s">
        <v>986</v>
      </c>
      <c r="E5869" s="936">
        <v>1</v>
      </c>
      <c r="F5869" s="947">
        <v>44652</v>
      </c>
      <c r="G5869" s="923">
        <v>0</v>
      </c>
      <c r="H5869" s="929">
        <v>8.3333333333333332E-3</v>
      </c>
      <c r="I5869" s="929">
        <v>0.125</v>
      </c>
      <c r="J5869" s="923">
        <v>0</v>
      </c>
      <c r="K5869" s="922">
        <v>1</v>
      </c>
      <c r="L5869" s="923">
        <v>0</v>
      </c>
      <c r="M5869" s="923" t="str">
        <f t="shared" si="91"/>
        <v/>
      </c>
    </row>
    <row r="5870" spans="2:13" ht="75">
      <c r="B5870" s="921" t="s">
        <v>988</v>
      </c>
      <c r="C5870" s="921" t="s">
        <v>985</v>
      </c>
      <c r="D5870" s="922" t="s">
        <v>986</v>
      </c>
      <c r="E5870" s="936">
        <v>1</v>
      </c>
      <c r="F5870" s="947">
        <v>44682</v>
      </c>
      <c r="G5870" s="923">
        <v>0</v>
      </c>
      <c r="H5870" s="929">
        <v>8.3333333333333332E-3</v>
      </c>
      <c r="I5870" s="929">
        <v>0.11666666666666667</v>
      </c>
      <c r="J5870" s="923">
        <v>0</v>
      </c>
      <c r="K5870" s="922">
        <v>1</v>
      </c>
      <c r="L5870" s="923">
        <v>0</v>
      </c>
      <c r="M5870" s="923" t="str">
        <f t="shared" si="91"/>
        <v/>
      </c>
    </row>
    <row r="5871" spans="2:13" ht="75">
      <c r="B5871" s="921" t="s">
        <v>988</v>
      </c>
      <c r="C5871" s="921" t="s">
        <v>985</v>
      </c>
      <c r="D5871" s="922" t="s">
        <v>986</v>
      </c>
      <c r="E5871" s="936">
        <v>1</v>
      </c>
      <c r="F5871" s="947">
        <v>44713</v>
      </c>
      <c r="G5871" s="923">
        <v>0</v>
      </c>
      <c r="H5871" s="929">
        <v>8.3333333333333332E-3</v>
      </c>
      <c r="I5871" s="929">
        <v>0.10833333333333334</v>
      </c>
      <c r="J5871" s="923">
        <v>0</v>
      </c>
      <c r="K5871" s="922">
        <v>1</v>
      </c>
      <c r="L5871" s="923">
        <v>0</v>
      </c>
      <c r="M5871" s="923" t="str">
        <f t="shared" si="91"/>
        <v/>
      </c>
    </row>
    <row r="5872" spans="2:13" ht="75">
      <c r="B5872" s="921" t="s">
        <v>988</v>
      </c>
      <c r="C5872" s="921" t="s">
        <v>985</v>
      </c>
      <c r="D5872" s="922" t="s">
        <v>986</v>
      </c>
      <c r="E5872" s="936">
        <v>1</v>
      </c>
      <c r="F5872" s="947">
        <v>44805</v>
      </c>
      <c r="G5872" s="923">
        <v>0</v>
      </c>
      <c r="H5872" s="929">
        <v>8.3333333333333332E-3</v>
      </c>
      <c r="I5872" s="929">
        <v>8.3333333333333329E-2</v>
      </c>
      <c r="J5872" s="923">
        <v>0</v>
      </c>
      <c r="K5872" s="922">
        <v>1</v>
      </c>
      <c r="L5872" s="923">
        <v>0</v>
      </c>
      <c r="M5872" s="923" t="str">
        <f t="shared" si="91"/>
        <v/>
      </c>
    </row>
    <row r="5873" spans="2:13" ht="75">
      <c r="B5873" s="921" t="s">
        <v>988</v>
      </c>
      <c r="C5873" s="921" t="s">
        <v>985</v>
      </c>
      <c r="D5873" s="922" t="s">
        <v>986</v>
      </c>
      <c r="E5873" s="936">
        <v>1</v>
      </c>
      <c r="F5873" s="947">
        <v>44866</v>
      </c>
      <c r="G5873" s="923">
        <v>0</v>
      </c>
      <c r="H5873" s="929">
        <v>8.3333333333333332E-3</v>
      </c>
      <c r="I5873" s="929">
        <v>6.6666666666666666E-2</v>
      </c>
      <c r="J5873" s="923">
        <v>0</v>
      </c>
      <c r="K5873" s="922">
        <v>1</v>
      </c>
      <c r="L5873" s="923">
        <v>0</v>
      </c>
      <c r="M5873" s="923" t="str">
        <f t="shared" si="91"/>
        <v/>
      </c>
    </row>
    <row r="5874" spans="2:13" ht="75">
      <c r="B5874" s="921" t="s">
        <v>984</v>
      </c>
      <c r="C5874" s="921" t="s">
        <v>985</v>
      </c>
      <c r="D5874" s="922" t="s">
        <v>986</v>
      </c>
      <c r="E5874" s="936">
        <v>1</v>
      </c>
      <c r="F5874" s="947">
        <v>43862</v>
      </c>
      <c r="G5874" s="923">
        <v>0</v>
      </c>
      <c r="H5874" s="929">
        <v>8.3333333333333332E-3</v>
      </c>
      <c r="I5874" s="929">
        <v>0.34166666666666667</v>
      </c>
      <c r="J5874" s="923">
        <v>0</v>
      </c>
      <c r="K5874" s="922">
        <v>1</v>
      </c>
      <c r="L5874" s="923">
        <v>0</v>
      </c>
      <c r="M5874" s="923" t="str">
        <f t="shared" si="91"/>
        <v/>
      </c>
    </row>
    <row r="5875" spans="2:13" ht="75">
      <c r="B5875" s="921" t="s">
        <v>988</v>
      </c>
      <c r="C5875" s="921" t="s">
        <v>985</v>
      </c>
      <c r="D5875" s="922" t="s">
        <v>986</v>
      </c>
      <c r="E5875" s="936">
        <v>1</v>
      </c>
      <c r="F5875" s="947">
        <v>43647</v>
      </c>
      <c r="G5875" s="923">
        <v>0</v>
      </c>
      <c r="H5875" s="929">
        <v>8.3333333333333332E-3</v>
      </c>
      <c r="I5875" s="929">
        <v>0.4</v>
      </c>
      <c r="J5875" s="923">
        <v>0</v>
      </c>
      <c r="K5875" s="922">
        <v>1</v>
      </c>
      <c r="L5875" s="923">
        <v>0</v>
      </c>
      <c r="M5875" s="923" t="str">
        <f t="shared" si="91"/>
        <v/>
      </c>
    </row>
    <row r="5876" spans="2:13" ht="75">
      <c r="B5876" s="921" t="s">
        <v>988</v>
      </c>
      <c r="C5876" s="921" t="s">
        <v>985</v>
      </c>
      <c r="D5876" s="922" t="s">
        <v>986</v>
      </c>
      <c r="E5876" s="936">
        <v>1</v>
      </c>
      <c r="F5876" s="947">
        <v>43678</v>
      </c>
      <c r="G5876" s="923">
        <v>0</v>
      </c>
      <c r="H5876" s="929">
        <v>8.3333333333333332E-3</v>
      </c>
      <c r="I5876" s="929">
        <v>0.39166666666666666</v>
      </c>
      <c r="J5876" s="923">
        <v>0</v>
      </c>
      <c r="K5876" s="922">
        <v>1</v>
      </c>
      <c r="L5876" s="923">
        <v>0</v>
      </c>
      <c r="M5876" s="923" t="str">
        <f t="shared" si="91"/>
        <v/>
      </c>
    </row>
    <row r="5877" spans="2:13" ht="75">
      <c r="B5877" s="921" t="s">
        <v>988</v>
      </c>
      <c r="C5877" s="921" t="s">
        <v>985</v>
      </c>
      <c r="D5877" s="922" t="s">
        <v>986</v>
      </c>
      <c r="E5877" s="936">
        <v>1</v>
      </c>
      <c r="F5877" s="947">
        <v>43709</v>
      </c>
      <c r="G5877" s="923">
        <v>0</v>
      </c>
      <c r="H5877" s="929">
        <v>8.3333333333333332E-3</v>
      </c>
      <c r="I5877" s="929">
        <v>0.3833333333333333</v>
      </c>
      <c r="J5877" s="923">
        <v>0</v>
      </c>
      <c r="K5877" s="922">
        <v>1</v>
      </c>
      <c r="L5877" s="923">
        <v>0</v>
      </c>
      <c r="M5877" s="923" t="str">
        <f t="shared" si="91"/>
        <v/>
      </c>
    </row>
    <row r="5878" spans="2:13" ht="75">
      <c r="B5878" s="921" t="s">
        <v>988</v>
      </c>
      <c r="C5878" s="921" t="s">
        <v>985</v>
      </c>
      <c r="D5878" s="922" t="s">
        <v>986</v>
      </c>
      <c r="E5878" s="936">
        <v>1</v>
      </c>
      <c r="F5878" s="947">
        <v>43739</v>
      </c>
      <c r="G5878" s="923">
        <v>0</v>
      </c>
      <c r="H5878" s="929">
        <v>8.3333333333333332E-3</v>
      </c>
      <c r="I5878" s="929">
        <v>0.375</v>
      </c>
      <c r="J5878" s="923">
        <v>0</v>
      </c>
      <c r="K5878" s="922">
        <v>1</v>
      </c>
      <c r="L5878" s="923">
        <v>0</v>
      </c>
      <c r="M5878" s="923" t="str">
        <f t="shared" si="91"/>
        <v/>
      </c>
    </row>
    <row r="5879" spans="2:13" ht="75">
      <c r="B5879" s="921" t="s">
        <v>988</v>
      </c>
      <c r="C5879" s="921" t="s">
        <v>985</v>
      </c>
      <c r="D5879" s="922" t="s">
        <v>986</v>
      </c>
      <c r="E5879" s="936">
        <v>1</v>
      </c>
      <c r="F5879" s="947">
        <v>43800</v>
      </c>
      <c r="G5879" s="923">
        <v>0</v>
      </c>
      <c r="H5879" s="929">
        <v>8.3333333333333332E-3</v>
      </c>
      <c r="I5879" s="929">
        <v>0.35833333333333334</v>
      </c>
      <c r="J5879" s="923">
        <v>0</v>
      </c>
      <c r="K5879" s="922">
        <v>1</v>
      </c>
      <c r="L5879" s="923">
        <v>0</v>
      </c>
      <c r="M5879" s="923" t="str">
        <f t="shared" si="91"/>
        <v/>
      </c>
    </row>
    <row r="5880" spans="2:13" ht="75">
      <c r="B5880" s="921" t="s">
        <v>988</v>
      </c>
      <c r="C5880" s="921" t="s">
        <v>985</v>
      </c>
      <c r="D5880" s="922" t="s">
        <v>986</v>
      </c>
      <c r="E5880" s="936">
        <v>1</v>
      </c>
      <c r="F5880" s="947">
        <v>43831</v>
      </c>
      <c r="G5880" s="923">
        <v>0</v>
      </c>
      <c r="H5880" s="929">
        <v>8.3333333333333332E-3</v>
      </c>
      <c r="I5880" s="929">
        <v>0.35</v>
      </c>
      <c r="J5880" s="923">
        <v>0</v>
      </c>
      <c r="K5880" s="922">
        <v>1</v>
      </c>
      <c r="L5880" s="923">
        <v>0</v>
      </c>
      <c r="M5880" s="923" t="str">
        <f t="shared" si="91"/>
        <v/>
      </c>
    </row>
    <row r="5881" spans="2:13" ht="75">
      <c r="B5881" s="921" t="s">
        <v>988</v>
      </c>
      <c r="C5881" s="921" t="s">
        <v>985</v>
      </c>
      <c r="D5881" s="922" t="s">
        <v>986</v>
      </c>
      <c r="E5881" s="936">
        <v>1</v>
      </c>
      <c r="F5881" s="947">
        <v>43862</v>
      </c>
      <c r="G5881" s="923">
        <v>0</v>
      </c>
      <c r="H5881" s="929">
        <v>8.3333333333333332E-3</v>
      </c>
      <c r="I5881" s="929">
        <v>0.34166666666666667</v>
      </c>
      <c r="J5881" s="923">
        <v>0</v>
      </c>
      <c r="K5881" s="922">
        <v>1</v>
      </c>
      <c r="L5881" s="923">
        <v>0</v>
      </c>
      <c r="M5881" s="923" t="str">
        <f t="shared" si="91"/>
        <v/>
      </c>
    </row>
    <row r="5882" spans="2:13" ht="75">
      <c r="B5882" s="921" t="s">
        <v>988</v>
      </c>
      <c r="C5882" s="921" t="s">
        <v>985</v>
      </c>
      <c r="D5882" s="922" t="s">
        <v>986</v>
      </c>
      <c r="E5882" s="936">
        <v>1</v>
      </c>
      <c r="F5882" s="947">
        <v>43891</v>
      </c>
      <c r="G5882" s="923">
        <v>0</v>
      </c>
      <c r="H5882" s="929">
        <v>8.3333333333333332E-3</v>
      </c>
      <c r="I5882" s="929">
        <v>0.33333333333333331</v>
      </c>
      <c r="J5882" s="923">
        <v>0</v>
      </c>
      <c r="K5882" s="922">
        <v>1</v>
      </c>
      <c r="L5882" s="923">
        <v>0</v>
      </c>
      <c r="M5882" s="923" t="str">
        <f t="shared" si="91"/>
        <v/>
      </c>
    </row>
    <row r="5883" spans="2:13" ht="75">
      <c r="B5883" s="921" t="s">
        <v>988</v>
      </c>
      <c r="C5883" s="921" t="s">
        <v>985</v>
      </c>
      <c r="D5883" s="922" t="s">
        <v>986</v>
      </c>
      <c r="E5883" s="936">
        <v>1</v>
      </c>
      <c r="F5883" s="947">
        <v>44075</v>
      </c>
      <c r="G5883" s="923">
        <v>0</v>
      </c>
      <c r="H5883" s="929">
        <v>8.3333333333333332E-3</v>
      </c>
      <c r="I5883" s="929">
        <v>0.28333333333333333</v>
      </c>
      <c r="J5883" s="923">
        <v>0</v>
      </c>
      <c r="K5883" s="922">
        <v>1</v>
      </c>
      <c r="L5883" s="923">
        <v>0</v>
      </c>
      <c r="M5883" s="923" t="str">
        <f t="shared" si="91"/>
        <v/>
      </c>
    </row>
    <row r="5884" spans="2:13" ht="75">
      <c r="B5884" s="921" t="s">
        <v>988</v>
      </c>
      <c r="C5884" s="921" t="s">
        <v>985</v>
      </c>
      <c r="D5884" s="922" t="s">
        <v>986</v>
      </c>
      <c r="E5884" s="936">
        <v>1</v>
      </c>
      <c r="F5884" s="947">
        <v>44136</v>
      </c>
      <c r="G5884" s="923">
        <v>0</v>
      </c>
      <c r="H5884" s="929">
        <v>8.3333333333333332E-3</v>
      </c>
      <c r="I5884" s="929">
        <v>0.26666666666666666</v>
      </c>
      <c r="J5884" s="923">
        <v>0</v>
      </c>
      <c r="K5884" s="922">
        <v>1</v>
      </c>
      <c r="L5884" s="923">
        <v>0</v>
      </c>
      <c r="M5884" s="923" t="str">
        <f t="shared" si="91"/>
        <v/>
      </c>
    </row>
    <row r="5885" spans="2:13" ht="75">
      <c r="B5885" s="921" t="s">
        <v>988</v>
      </c>
      <c r="C5885" s="921" t="s">
        <v>985</v>
      </c>
      <c r="D5885" s="922" t="s">
        <v>986</v>
      </c>
      <c r="E5885" s="936">
        <v>1</v>
      </c>
      <c r="F5885" s="947">
        <v>44197</v>
      </c>
      <c r="G5885" s="923">
        <v>0</v>
      </c>
      <c r="H5885" s="929">
        <v>8.3333333333333332E-3</v>
      </c>
      <c r="I5885" s="929">
        <v>0.25</v>
      </c>
      <c r="J5885" s="923">
        <v>0</v>
      </c>
      <c r="K5885" s="922">
        <v>1</v>
      </c>
      <c r="L5885" s="923">
        <v>0</v>
      </c>
      <c r="M5885" s="923" t="str">
        <f t="shared" si="91"/>
        <v/>
      </c>
    </row>
    <row r="5886" spans="2:13" ht="75">
      <c r="B5886" s="921" t="s">
        <v>988</v>
      </c>
      <c r="C5886" s="921" t="s">
        <v>985</v>
      </c>
      <c r="D5886" s="922" t="s">
        <v>986</v>
      </c>
      <c r="E5886" s="936">
        <v>1</v>
      </c>
      <c r="F5886" s="947">
        <v>44256</v>
      </c>
      <c r="G5886" s="923">
        <v>0</v>
      </c>
      <c r="H5886" s="929">
        <v>8.3333333333333332E-3</v>
      </c>
      <c r="I5886" s="929">
        <v>0.23333333333333334</v>
      </c>
      <c r="J5886" s="923">
        <v>0</v>
      </c>
      <c r="K5886" s="922">
        <v>1</v>
      </c>
      <c r="L5886" s="923">
        <v>0</v>
      </c>
      <c r="M5886" s="923" t="str">
        <f t="shared" si="91"/>
        <v/>
      </c>
    </row>
    <row r="5887" spans="2:13" ht="75">
      <c r="B5887" s="921" t="s">
        <v>988</v>
      </c>
      <c r="C5887" s="921" t="s">
        <v>985</v>
      </c>
      <c r="D5887" s="922" t="s">
        <v>986</v>
      </c>
      <c r="E5887" s="936">
        <v>1</v>
      </c>
      <c r="F5887" s="947">
        <v>44287</v>
      </c>
      <c r="G5887" s="923">
        <v>0</v>
      </c>
      <c r="H5887" s="929">
        <v>8.3333333333333332E-3</v>
      </c>
      <c r="I5887" s="929">
        <v>0.22500000000000001</v>
      </c>
      <c r="J5887" s="923">
        <v>0</v>
      </c>
      <c r="K5887" s="922">
        <v>1</v>
      </c>
      <c r="L5887" s="923">
        <v>0</v>
      </c>
      <c r="M5887" s="923" t="str">
        <f t="shared" si="91"/>
        <v/>
      </c>
    </row>
    <row r="5888" spans="2:13" ht="75">
      <c r="B5888" s="921" t="s">
        <v>988</v>
      </c>
      <c r="C5888" s="921" t="s">
        <v>985</v>
      </c>
      <c r="D5888" s="922" t="s">
        <v>986</v>
      </c>
      <c r="E5888" s="936">
        <v>1</v>
      </c>
      <c r="F5888" s="947">
        <v>44317</v>
      </c>
      <c r="G5888" s="923">
        <v>0</v>
      </c>
      <c r="H5888" s="929">
        <v>8.3333333333333332E-3</v>
      </c>
      <c r="I5888" s="929">
        <v>0.21666666666666667</v>
      </c>
      <c r="J5888" s="923">
        <v>0</v>
      </c>
      <c r="K5888" s="922">
        <v>1</v>
      </c>
      <c r="L5888" s="923">
        <v>0</v>
      </c>
      <c r="M5888" s="923" t="str">
        <f t="shared" si="91"/>
        <v/>
      </c>
    </row>
    <row r="5889" spans="2:13" ht="75">
      <c r="B5889" s="921" t="s">
        <v>988</v>
      </c>
      <c r="C5889" s="921" t="s">
        <v>985</v>
      </c>
      <c r="D5889" s="922" t="s">
        <v>986</v>
      </c>
      <c r="E5889" s="936">
        <v>1</v>
      </c>
      <c r="F5889" s="947">
        <v>44378</v>
      </c>
      <c r="G5889" s="923">
        <v>0</v>
      </c>
      <c r="H5889" s="929">
        <v>8.3333333333333332E-3</v>
      </c>
      <c r="I5889" s="929">
        <v>0.2</v>
      </c>
      <c r="J5889" s="923">
        <v>0</v>
      </c>
      <c r="K5889" s="922">
        <v>1</v>
      </c>
      <c r="L5889" s="923">
        <v>0</v>
      </c>
      <c r="M5889" s="923" t="str">
        <f t="shared" si="91"/>
        <v/>
      </c>
    </row>
    <row r="5890" spans="2:13" ht="75">
      <c r="B5890" s="921" t="s">
        <v>988</v>
      </c>
      <c r="C5890" s="921" t="s">
        <v>985</v>
      </c>
      <c r="D5890" s="922" t="s">
        <v>986</v>
      </c>
      <c r="E5890" s="936">
        <v>1</v>
      </c>
      <c r="F5890" s="947">
        <v>44409</v>
      </c>
      <c r="G5890" s="923">
        <v>0</v>
      </c>
      <c r="H5890" s="929">
        <v>8.3333333333333332E-3</v>
      </c>
      <c r="I5890" s="929">
        <v>0.19166666666666665</v>
      </c>
      <c r="J5890" s="923">
        <v>0</v>
      </c>
      <c r="K5890" s="922">
        <v>1</v>
      </c>
      <c r="L5890" s="923">
        <v>0</v>
      </c>
      <c r="M5890" s="923" t="str">
        <f t="shared" si="91"/>
        <v/>
      </c>
    </row>
    <row r="5891" spans="2:13" ht="75">
      <c r="B5891" s="921" t="s">
        <v>988</v>
      </c>
      <c r="C5891" s="921" t="s">
        <v>985</v>
      </c>
      <c r="D5891" s="922" t="s">
        <v>986</v>
      </c>
      <c r="E5891" s="936">
        <v>1</v>
      </c>
      <c r="F5891" s="947">
        <v>44440</v>
      </c>
      <c r="G5891" s="923">
        <v>0</v>
      </c>
      <c r="H5891" s="929">
        <v>8.3333333333333332E-3</v>
      </c>
      <c r="I5891" s="929">
        <v>0.18333333333333332</v>
      </c>
      <c r="J5891" s="923">
        <v>0</v>
      </c>
      <c r="K5891" s="922">
        <v>1</v>
      </c>
      <c r="L5891" s="923">
        <v>0</v>
      </c>
      <c r="M5891" s="923" t="str">
        <f t="shared" si="91"/>
        <v/>
      </c>
    </row>
    <row r="5892" spans="2:13" ht="75">
      <c r="B5892" s="921" t="s">
        <v>988</v>
      </c>
      <c r="C5892" s="921" t="s">
        <v>985</v>
      </c>
      <c r="D5892" s="922" t="s">
        <v>986</v>
      </c>
      <c r="E5892" s="936">
        <v>1</v>
      </c>
      <c r="F5892" s="947">
        <v>44470</v>
      </c>
      <c r="G5892" s="923">
        <v>0</v>
      </c>
      <c r="H5892" s="929">
        <v>8.3333333333333332E-3</v>
      </c>
      <c r="I5892" s="929">
        <v>0.17499999999999999</v>
      </c>
      <c r="J5892" s="923">
        <v>0</v>
      </c>
      <c r="K5892" s="922">
        <v>1</v>
      </c>
      <c r="L5892" s="923">
        <v>0</v>
      </c>
      <c r="M5892" s="923" t="str">
        <f t="shared" si="91"/>
        <v/>
      </c>
    </row>
    <row r="5893" spans="2:13" ht="75">
      <c r="B5893" s="921" t="s">
        <v>988</v>
      </c>
      <c r="C5893" s="921" t="s">
        <v>985</v>
      </c>
      <c r="D5893" s="922" t="s">
        <v>986</v>
      </c>
      <c r="E5893" s="936">
        <v>1</v>
      </c>
      <c r="F5893" s="947">
        <v>44501</v>
      </c>
      <c r="G5893" s="923">
        <v>0</v>
      </c>
      <c r="H5893" s="929">
        <v>8.3333333333333332E-3</v>
      </c>
      <c r="I5893" s="929">
        <v>0.16666666666666666</v>
      </c>
      <c r="J5893" s="923">
        <v>0</v>
      </c>
      <c r="K5893" s="922">
        <v>1</v>
      </c>
      <c r="L5893" s="923">
        <v>0</v>
      </c>
      <c r="M5893" s="923" t="str">
        <f t="shared" si="91"/>
        <v/>
      </c>
    </row>
    <row r="5894" spans="2:13" ht="75">
      <c r="B5894" s="921" t="s">
        <v>988</v>
      </c>
      <c r="C5894" s="921" t="s">
        <v>985</v>
      </c>
      <c r="D5894" s="922" t="s">
        <v>986</v>
      </c>
      <c r="E5894" s="936">
        <v>1</v>
      </c>
      <c r="F5894" s="947">
        <v>44531</v>
      </c>
      <c r="G5894" s="923">
        <v>0</v>
      </c>
      <c r="H5894" s="929">
        <v>8.3333333333333332E-3</v>
      </c>
      <c r="I5894" s="929">
        <v>0.15833333333333333</v>
      </c>
      <c r="J5894" s="923">
        <v>0</v>
      </c>
      <c r="K5894" s="922">
        <v>1</v>
      </c>
      <c r="L5894" s="923">
        <v>0</v>
      </c>
      <c r="M5894" s="923" t="str">
        <f t="shared" si="91"/>
        <v/>
      </c>
    </row>
    <row r="5895" spans="2:13" ht="75">
      <c r="B5895" s="921" t="s">
        <v>987</v>
      </c>
      <c r="C5895" s="921" t="s">
        <v>985</v>
      </c>
      <c r="D5895" s="922" t="s">
        <v>986</v>
      </c>
      <c r="E5895" s="936">
        <v>1</v>
      </c>
      <c r="F5895" s="947">
        <v>45078</v>
      </c>
      <c r="G5895" s="923">
        <v>0</v>
      </c>
      <c r="H5895" s="929">
        <v>8.3333333333333332E-3</v>
      </c>
      <c r="I5895" s="929">
        <v>8.3333333333333332E-3</v>
      </c>
      <c r="J5895" s="923">
        <v>0</v>
      </c>
      <c r="K5895" s="922">
        <v>1</v>
      </c>
      <c r="L5895" s="923">
        <v>0</v>
      </c>
      <c r="M5895" s="923" t="str">
        <f t="shared" si="91"/>
        <v/>
      </c>
    </row>
    <row r="5896" spans="2:13" ht="75">
      <c r="B5896" s="921" t="s">
        <v>988</v>
      </c>
      <c r="C5896" s="921" t="s">
        <v>985</v>
      </c>
      <c r="D5896" s="922" t="s">
        <v>986</v>
      </c>
      <c r="E5896" s="936">
        <v>1</v>
      </c>
      <c r="F5896" s="947">
        <v>45078</v>
      </c>
      <c r="G5896" s="923">
        <v>0</v>
      </c>
      <c r="H5896" s="929">
        <v>8.3333333333333332E-3</v>
      </c>
      <c r="I5896" s="929">
        <v>8.3333333333333332E-3</v>
      </c>
      <c r="J5896" s="923">
        <v>0</v>
      </c>
      <c r="K5896" s="922">
        <v>1</v>
      </c>
      <c r="L5896" s="923">
        <v>0</v>
      </c>
      <c r="M5896" s="923" t="str">
        <f t="shared" si="91"/>
        <v/>
      </c>
    </row>
    <row r="5897" spans="2:13" ht="75">
      <c r="B5897" s="921" t="s">
        <v>1006</v>
      </c>
      <c r="C5897" s="921" t="s">
        <v>1007</v>
      </c>
      <c r="D5897" s="922" t="s">
        <v>986</v>
      </c>
      <c r="E5897" s="936">
        <v>1</v>
      </c>
      <c r="F5897" s="947">
        <v>44896</v>
      </c>
      <c r="G5897" s="923">
        <v>40604.678184264332</v>
      </c>
      <c r="H5897" s="929">
        <v>0</v>
      </c>
      <c r="I5897" s="929">
        <v>0</v>
      </c>
      <c r="J5897" s="923">
        <v>40604.678184264332</v>
      </c>
      <c r="K5897" s="922">
        <v>0.10022362951597155</v>
      </c>
      <c r="L5897" s="923">
        <v>4069.5482229549607</v>
      </c>
      <c r="M5897" s="923">
        <f t="shared" si="91"/>
        <v>0</v>
      </c>
    </row>
    <row r="5898" spans="2:13" ht="75">
      <c r="B5898" s="921" t="s">
        <v>1008</v>
      </c>
      <c r="C5898" s="921" t="s">
        <v>1007</v>
      </c>
      <c r="D5898" s="922" t="s">
        <v>986</v>
      </c>
      <c r="E5898" s="936">
        <v>1</v>
      </c>
      <c r="F5898" s="947">
        <v>44505</v>
      </c>
      <c r="G5898" s="923">
        <v>62099.020961704802</v>
      </c>
      <c r="H5898" s="929">
        <v>0</v>
      </c>
      <c r="I5898" s="929">
        <v>0</v>
      </c>
      <c r="J5898" s="923">
        <v>62099.020961704802</v>
      </c>
      <c r="K5898" s="922">
        <v>0.627</v>
      </c>
      <c r="L5898" s="923">
        <v>38936.086142988912</v>
      </c>
      <c r="M5898" s="923">
        <f t="shared" si="91"/>
        <v>0</v>
      </c>
    </row>
    <row r="5899" spans="2:13" ht="75">
      <c r="B5899" s="921" t="s">
        <v>1009</v>
      </c>
      <c r="C5899" s="921" t="s">
        <v>1007</v>
      </c>
      <c r="D5899" s="922" t="s">
        <v>986</v>
      </c>
      <c r="E5899" s="936">
        <v>1</v>
      </c>
      <c r="F5899" s="947">
        <v>44512</v>
      </c>
      <c r="G5899" s="923">
        <v>51462.493654647464</v>
      </c>
      <c r="H5899" s="929">
        <v>0</v>
      </c>
      <c r="I5899" s="929">
        <v>0</v>
      </c>
      <c r="J5899" s="923">
        <v>51462.493654647464</v>
      </c>
      <c r="K5899" s="922">
        <v>0.56364129016719189</v>
      </c>
      <c r="L5899" s="923">
        <v>29006.386318726421</v>
      </c>
      <c r="M5899" s="923">
        <f t="shared" ref="M5899:M5962" si="92">IF(L5899=0,"",IF(I5899=100%,0,(H5899*12)*(G5899*E5899*K5899)))</f>
        <v>0</v>
      </c>
    </row>
    <row r="5900" spans="2:13" ht="45">
      <c r="B5900" s="921" t="s">
        <v>1010</v>
      </c>
      <c r="C5900" s="921" t="s">
        <v>1011</v>
      </c>
      <c r="D5900" s="922" t="s">
        <v>986</v>
      </c>
      <c r="E5900" s="936">
        <v>1</v>
      </c>
      <c r="F5900" s="947">
        <v>44657</v>
      </c>
      <c r="G5900" s="923">
        <v>0</v>
      </c>
      <c r="H5900" s="929">
        <v>0</v>
      </c>
      <c r="I5900" s="929">
        <v>0</v>
      </c>
      <c r="J5900" s="923">
        <v>0</v>
      </c>
      <c r="K5900" s="922">
        <v>0.24246382158050311</v>
      </c>
      <c r="L5900" s="923">
        <v>0</v>
      </c>
      <c r="M5900" s="923" t="str">
        <f t="shared" si="92"/>
        <v/>
      </c>
    </row>
    <row r="5901" spans="2:13" ht="45">
      <c r="B5901" s="921" t="s">
        <v>1010</v>
      </c>
      <c r="C5901" s="921" t="s">
        <v>1011</v>
      </c>
      <c r="D5901" s="922" t="s">
        <v>986</v>
      </c>
      <c r="E5901" s="936">
        <v>1</v>
      </c>
      <c r="F5901" s="947">
        <v>45017</v>
      </c>
      <c r="G5901" s="923">
        <v>0</v>
      </c>
      <c r="H5901" s="929">
        <v>0</v>
      </c>
      <c r="I5901" s="929">
        <v>0</v>
      </c>
      <c r="J5901" s="923">
        <v>0</v>
      </c>
      <c r="K5901" s="922">
        <v>0.24246382158050311</v>
      </c>
      <c r="L5901" s="923">
        <v>0</v>
      </c>
      <c r="M5901" s="923" t="str">
        <f t="shared" si="92"/>
        <v/>
      </c>
    </row>
    <row r="5902" spans="2:13" ht="60">
      <c r="B5902" s="921" t="s">
        <v>1012</v>
      </c>
      <c r="C5902" s="921" t="s">
        <v>1013</v>
      </c>
      <c r="D5902" s="922" t="s">
        <v>994</v>
      </c>
      <c r="E5902" s="936">
        <v>0</v>
      </c>
      <c r="F5902" s="947">
        <v>44560</v>
      </c>
      <c r="G5902" s="923">
        <v>0</v>
      </c>
      <c r="H5902" s="929">
        <v>0</v>
      </c>
      <c r="I5902" s="929">
        <v>0</v>
      </c>
      <c r="J5902" s="923">
        <v>0</v>
      </c>
      <c r="K5902" s="922">
        <v>1</v>
      </c>
      <c r="L5902" s="923">
        <v>0</v>
      </c>
      <c r="M5902" s="923" t="str">
        <f t="shared" si="92"/>
        <v/>
      </c>
    </row>
    <row r="5903" spans="2:13" ht="60">
      <c r="B5903" s="921" t="s">
        <v>1014</v>
      </c>
      <c r="C5903" s="921" t="s">
        <v>1013</v>
      </c>
      <c r="D5903" s="922" t="s">
        <v>994</v>
      </c>
      <c r="E5903" s="936">
        <v>0</v>
      </c>
      <c r="F5903" s="947">
        <v>44560</v>
      </c>
      <c r="G5903" s="923">
        <v>0</v>
      </c>
      <c r="H5903" s="929">
        <v>0</v>
      </c>
      <c r="I5903" s="929">
        <v>0</v>
      </c>
      <c r="J5903" s="923">
        <v>0</v>
      </c>
      <c r="K5903" s="922">
        <v>1</v>
      </c>
      <c r="L5903" s="923">
        <v>0</v>
      </c>
      <c r="M5903" s="923" t="str">
        <f t="shared" si="92"/>
        <v/>
      </c>
    </row>
    <row r="5904" spans="2:13" ht="75">
      <c r="B5904" s="921" t="s">
        <v>1015</v>
      </c>
      <c r="C5904" s="921" t="s">
        <v>1016</v>
      </c>
      <c r="D5904" s="922" t="s">
        <v>994</v>
      </c>
      <c r="E5904" s="936">
        <v>0</v>
      </c>
      <c r="F5904" s="947">
        <v>44560</v>
      </c>
      <c r="G5904" s="923">
        <v>136553.62</v>
      </c>
      <c r="H5904" s="929">
        <v>0</v>
      </c>
      <c r="I5904" s="929">
        <v>0</v>
      </c>
      <c r="J5904" s="923">
        <v>136553.62</v>
      </c>
      <c r="K5904" s="922">
        <v>0.51156634989817074</v>
      </c>
      <c r="L5904" s="923">
        <v>0</v>
      </c>
      <c r="M5904" s="923" t="str">
        <f t="shared" si="92"/>
        <v/>
      </c>
    </row>
    <row r="5905" spans="2:13" ht="75">
      <c r="B5905" s="921" t="s">
        <v>1017</v>
      </c>
      <c r="C5905" s="921" t="s">
        <v>1007</v>
      </c>
      <c r="D5905" s="922" t="s">
        <v>986</v>
      </c>
      <c r="E5905" s="936">
        <v>1</v>
      </c>
      <c r="F5905" s="947">
        <v>45017</v>
      </c>
      <c r="G5905" s="923">
        <v>139771.94966272009</v>
      </c>
      <c r="H5905" s="929">
        <v>0</v>
      </c>
      <c r="I5905" s="929">
        <v>0</v>
      </c>
      <c r="J5905" s="923">
        <v>139771.94966272009</v>
      </c>
      <c r="K5905" s="922">
        <v>0.92664015904572561</v>
      </c>
      <c r="L5905" s="923">
        <v>129518.30166559409</v>
      </c>
      <c r="M5905" s="923">
        <f t="shared" si="92"/>
        <v>0</v>
      </c>
    </row>
    <row r="5906" spans="2:13" ht="45">
      <c r="B5906" s="921" t="s">
        <v>1018</v>
      </c>
      <c r="C5906" s="921" t="s">
        <v>1011</v>
      </c>
      <c r="D5906" s="922" t="s">
        <v>986</v>
      </c>
      <c r="E5906" s="936">
        <v>1</v>
      </c>
      <c r="F5906" s="947">
        <v>44531</v>
      </c>
      <c r="G5906" s="923">
        <v>1322936.7220750817</v>
      </c>
      <c r="H5906" s="929">
        <v>0</v>
      </c>
      <c r="I5906" s="929">
        <v>0</v>
      </c>
      <c r="J5906" s="923">
        <v>1322936.7220750817</v>
      </c>
      <c r="K5906" s="922">
        <v>0.68393426776220401</v>
      </c>
      <c r="L5906" s="923">
        <v>904801.75830815139</v>
      </c>
      <c r="M5906" s="923">
        <f t="shared" si="92"/>
        <v>0</v>
      </c>
    </row>
    <row r="5907" spans="2:13" ht="60">
      <c r="B5907" s="921" t="s">
        <v>1012</v>
      </c>
      <c r="C5907" s="921" t="s">
        <v>1013</v>
      </c>
      <c r="D5907" s="922" t="s">
        <v>994</v>
      </c>
      <c r="E5907" s="936">
        <v>0</v>
      </c>
      <c r="F5907" s="947">
        <v>44560</v>
      </c>
      <c r="G5907" s="923">
        <v>0</v>
      </c>
      <c r="H5907" s="929">
        <v>0</v>
      </c>
      <c r="I5907" s="929">
        <v>0</v>
      </c>
      <c r="J5907" s="923">
        <v>0</v>
      </c>
      <c r="K5907" s="922">
        <v>1</v>
      </c>
      <c r="L5907" s="923">
        <v>0</v>
      </c>
      <c r="M5907" s="923" t="str">
        <f t="shared" si="92"/>
        <v/>
      </c>
    </row>
    <row r="5908" spans="2:13" ht="75">
      <c r="B5908" s="921" t="s">
        <v>1019</v>
      </c>
      <c r="C5908" s="921" t="s">
        <v>1020</v>
      </c>
      <c r="D5908" s="922" t="s">
        <v>986</v>
      </c>
      <c r="E5908" s="936">
        <v>1</v>
      </c>
      <c r="F5908" s="947">
        <v>44684</v>
      </c>
      <c r="G5908" s="923">
        <v>55287.085460450093</v>
      </c>
      <c r="H5908" s="929">
        <v>8.3333333333333332E-3</v>
      </c>
      <c r="I5908" s="929">
        <v>0.11666666666666667</v>
      </c>
      <c r="J5908" s="923">
        <v>48836.925490064248</v>
      </c>
      <c r="K5908" s="922">
        <v>1</v>
      </c>
      <c r="L5908" s="923">
        <v>48836.925490064248</v>
      </c>
      <c r="M5908" s="923">
        <f t="shared" si="92"/>
        <v>5528.7085460450098</v>
      </c>
    </row>
    <row r="5909" spans="2:13" ht="75">
      <c r="B5909" s="921" t="s">
        <v>1021</v>
      </c>
      <c r="C5909" s="921" t="s">
        <v>1020</v>
      </c>
      <c r="D5909" s="922" t="s">
        <v>994</v>
      </c>
      <c r="E5909" s="936">
        <v>0</v>
      </c>
      <c r="F5909" s="947">
        <v>44837</v>
      </c>
      <c r="G5909" s="923">
        <v>1730.05</v>
      </c>
      <c r="H5909" s="929">
        <v>8.3333333333333332E-3</v>
      </c>
      <c r="I5909" s="929">
        <v>7.4999999999999997E-2</v>
      </c>
      <c r="J5909" s="923">
        <v>1600.2962499999999</v>
      </c>
      <c r="K5909" s="922">
        <v>1</v>
      </c>
      <c r="L5909" s="923">
        <v>0</v>
      </c>
      <c r="M5909" s="923" t="str">
        <f t="shared" si="92"/>
        <v/>
      </c>
    </row>
    <row r="5910" spans="2:13" ht="90">
      <c r="B5910" s="921" t="s">
        <v>1022</v>
      </c>
      <c r="C5910" s="921" t="s">
        <v>1020</v>
      </c>
      <c r="D5910" s="922" t="s">
        <v>986</v>
      </c>
      <c r="E5910" s="936">
        <v>1</v>
      </c>
      <c r="F5910" s="947">
        <v>44617</v>
      </c>
      <c r="G5910" s="923">
        <v>249419.19915532321</v>
      </c>
      <c r="H5910" s="929">
        <v>8.3333333333333332E-3</v>
      </c>
      <c r="I5910" s="929">
        <v>0.14166666666666666</v>
      </c>
      <c r="J5910" s="923">
        <v>214084.8126083191</v>
      </c>
      <c r="K5910" s="922">
        <v>1</v>
      </c>
      <c r="L5910" s="923">
        <v>214084.8126083191</v>
      </c>
      <c r="M5910" s="923">
        <f t="shared" si="92"/>
        <v>24941.919915532322</v>
      </c>
    </row>
    <row r="5911" spans="2:13" ht="75">
      <c r="B5911" s="921" t="s">
        <v>1023</v>
      </c>
      <c r="C5911" s="921" t="s">
        <v>1024</v>
      </c>
      <c r="D5911" s="922" t="s">
        <v>986</v>
      </c>
      <c r="E5911" s="936">
        <v>1</v>
      </c>
      <c r="F5911" s="947">
        <v>44335</v>
      </c>
      <c r="G5911" s="923">
        <v>30180.314536478214</v>
      </c>
      <c r="H5911" s="929">
        <v>8.3333333333333332E-3</v>
      </c>
      <c r="I5911" s="929">
        <v>0.21666666666666667</v>
      </c>
      <c r="J5911" s="923">
        <v>23641.246386907933</v>
      </c>
      <c r="K5911" s="922">
        <v>1</v>
      </c>
      <c r="L5911" s="923">
        <v>23641.246386907933</v>
      </c>
      <c r="M5911" s="923">
        <f t="shared" si="92"/>
        <v>3018.0314536478218</v>
      </c>
    </row>
    <row r="5912" spans="2:13" ht="75">
      <c r="B5912" s="921" t="s">
        <v>1023</v>
      </c>
      <c r="C5912" s="921" t="s">
        <v>1024</v>
      </c>
      <c r="D5912" s="922" t="s">
        <v>986</v>
      </c>
      <c r="E5912" s="936">
        <v>1</v>
      </c>
      <c r="F5912" s="947">
        <v>44335</v>
      </c>
      <c r="G5912" s="923">
        <v>30180.314536478214</v>
      </c>
      <c r="H5912" s="929">
        <v>8.3333333333333332E-3</v>
      </c>
      <c r="I5912" s="929">
        <v>0.21666666666666667</v>
      </c>
      <c r="J5912" s="923">
        <v>23641.246386907933</v>
      </c>
      <c r="K5912" s="922">
        <v>1</v>
      </c>
      <c r="L5912" s="923">
        <v>23641.246386907933</v>
      </c>
      <c r="M5912" s="923">
        <f t="shared" si="92"/>
        <v>3018.0314536478218</v>
      </c>
    </row>
    <row r="5913" spans="2:13" ht="75">
      <c r="B5913" s="921" t="s">
        <v>1025</v>
      </c>
      <c r="C5913" s="921" t="s">
        <v>1024</v>
      </c>
      <c r="D5913" s="922" t="s">
        <v>986</v>
      </c>
      <c r="E5913" s="936">
        <v>1</v>
      </c>
      <c r="F5913" s="947">
        <v>44270</v>
      </c>
      <c r="G5913" s="923">
        <v>1588.5183276703895</v>
      </c>
      <c r="H5913" s="929">
        <v>8.3333333333333332E-3</v>
      </c>
      <c r="I5913" s="929">
        <v>0.23333333333333334</v>
      </c>
      <c r="J5913" s="923">
        <v>1217.8640512139652</v>
      </c>
      <c r="K5913" s="922">
        <v>1</v>
      </c>
      <c r="L5913" s="923">
        <v>1217.8640512139652</v>
      </c>
      <c r="M5913" s="923">
        <f t="shared" si="92"/>
        <v>158.85183276703896</v>
      </c>
    </row>
    <row r="5914" spans="2:13" ht="75">
      <c r="B5914" s="921" t="s">
        <v>1026</v>
      </c>
      <c r="C5914" s="921" t="s">
        <v>1024</v>
      </c>
      <c r="D5914" s="922" t="s">
        <v>986</v>
      </c>
      <c r="E5914" s="936">
        <v>1</v>
      </c>
      <c r="F5914" s="947">
        <v>43693</v>
      </c>
      <c r="G5914" s="923">
        <v>15025.232416262645</v>
      </c>
      <c r="H5914" s="929">
        <v>8.3333333333333332E-3</v>
      </c>
      <c r="I5914" s="929">
        <v>0.39166666666666666</v>
      </c>
      <c r="J5914" s="923">
        <v>9140.3497198931091</v>
      </c>
      <c r="K5914" s="922">
        <v>1</v>
      </c>
      <c r="L5914" s="923">
        <v>9140.3497198931091</v>
      </c>
      <c r="M5914" s="923">
        <f t="shared" si="92"/>
        <v>1502.5232416262645</v>
      </c>
    </row>
    <row r="5915" spans="2:13" ht="75">
      <c r="B5915" s="921" t="s">
        <v>1027</v>
      </c>
      <c r="C5915" s="921" t="s">
        <v>1024</v>
      </c>
      <c r="D5915" s="922" t="s">
        <v>986</v>
      </c>
      <c r="E5915" s="936">
        <v>1</v>
      </c>
      <c r="F5915" s="947">
        <v>43693</v>
      </c>
      <c r="G5915" s="923">
        <v>12745.953687214884</v>
      </c>
      <c r="H5915" s="929">
        <v>8.3333333333333332E-3</v>
      </c>
      <c r="I5915" s="929">
        <v>0.39166666666666666</v>
      </c>
      <c r="J5915" s="923">
        <v>7753.7884930557211</v>
      </c>
      <c r="K5915" s="922">
        <v>1</v>
      </c>
      <c r="L5915" s="923">
        <v>7753.7884930557211</v>
      </c>
      <c r="M5915" s="923">
        <f t="shared" si="92"/>
        <v>1274.5953687214885</v>
      </c>
    </row>
    <row r="5916" spans="2:13" ht="75">
      <c r="B5916" s="921" t="s">
        <v>1028</v>
      </c>
      <c r="C5916" s="921" t="s">
        <v>1024</v>
      </c>
      <c r="D5916" s="922" t="s">
        <v>986</v>
      </c>
      <c r="E5916" s="936">
        <v>1</v>
      </c>
      <c r="F5916" s="947">
        <v>44440</v>
      </c>
      <c r="G5916" s="923">
        <v>36360.715507436391</v>
      </c>
      <c r="H5916" s="929">
        <v>8.3333333333333332E-3</v>
      </c>
      <c r="I5916" s="929">
        <v>0.18333333333333332</v>
      </c>
      <c r="J5916" s="923">
        <v>29694.584331073052</v>
      </c>
      <c r="K5916" s="922">
        <v>1</v>
      </c>
      <c r="L5916" s="923">
        <v>29694.584331073052</v>
      </c>
      <c r="M5916" s="923">
        <f t="shared" si="92"/>
        <v>3636.0715507436394</v>
      </c>
    </row>
    <row r="5917" spans="2:13" ht="45">
      <c r="B5917" s="921" t="s">
        <v>1029</v>
      </c>
      <c r="C5917" s="921" t="s">
        <v>1030</v>
      </c>
      <c r="D5917" s="922" t="s">
        <v>986</v>
      </c>
      <c r="E5917" s="936">
        <v>1</v>
      </c>
      <c r="F5917" s="947">
        <v>43709</v>
      </c>
      <c r="G5917" s="923">
        <v>103090.98577884371</v>
      </c>
      <c r="H5917" s="929">
        <v>8.3333333333333332E-3</v>
      </c>
      <c r="I5917" s="929">
        <v>0.3833333333333333</v>
      </c>
      <c r="J5917" s="923">
        <v>63572.774563620289</v>
      </c>
      <c r="K5917" s="922">
        <v>1</v>
      </c>
      <c r="L5917" s="923">
        <v>63572.774563620289</v>
      </c>
      <c r="M5917" s="923">
        <f t="shared" si="92"/>
        <v>10309.098577884371</v>
      </c>
    </row>
    <row r="5918" spans="2:13" ht="45">
      <c r="B5918" s="921" t="s">
        <v>1031</v>
      </c>
      <c r="C5918" s="921" t="s">
        <v>1030</v>
      </c>
      <c r="D5918" s="922" t="s">
        <v>986</v>
      </c>
      <c r="E5918" s="936">
        <v>1</v>
      </c>
      <c r="F5918" s="947">
        <v>43754</v>
      </c>
      <c r="G5918" s="923">
        <v>40863.429952018421</v>
      </c>
      <c r="H5918" s="929">
        <v>8.3333333333333332E-3</v>
      </c>
      <c r="I5918" s="929">
        <v>0.375</v>
      </c>
      <c r="J5918" s="923">
        <v>25539.643720011514</v>
      </c>
      <c r="K5918" s="922">
        <v>1</v>
      </c>
      <c r="L5918" s="923">
        <v>25539.643720011514</v>
      </c>
      <c r="M5918" s="923">
        <f t="shared" si="92"/>
        <v>4086.3429952018423</v>
      </c>
    </row>
    <row r="5919" spans="2:13" ht="45">
      <c r="B5919" s="921" t="s">
        <v>1032</v>
      </c>
      <c r="C5919" s="921" t="s">
        <v>1030</v>
      </c>
      <c r="D5919" s="922" t="s">
        <v>986</v>
      </c>
      <c r="E5919" s="936">
        <v>1</v>
      </c>
      <c r="F5919" s="947">
        <v>44459</v>
      </c>
      <c r="G5919" s="923">
        <v>27992.248007611979</v>
      </c>
      <c r="H5919" s="929">
        <v>8.3333333333333332E-3</v>
      </c>
      <c r="I5919" s="929">
        <v>0.18333333333333332</v>
      </c>
      <c r="J5919" s="923">
        <v>22860.335872883115</v>
      </c>
      <c r="K5919" s="922">
        <v>1</v>
      </c>
      <c r="L5919" s="923">
        <v>22860.335872883115</v>
      </c>
      <c r="M5919" s="923">
        <f t="shared" si="92"/>
        <v>2799.2248007611979</v>
      </c>
    </row>
    <row r="5920" spans="2:13" ht="105">
      <c r="B5920" s="921" t="s">
        <v>1033</v>
      </c>
      <c r="C5920" s="921" t="s">
        <v>1034</v>
      </c>
      <c r="D5920" s="922" t="s">
        <v>986</v>
      </c>
      <c r="E5920" s="936">
        <v>1</v>
      </c>
      <c r="F5920" s="947">
        <v>44757</v>
      </c>
      <c r="G5920" s="923">
        <v>543433.72197529429</v>
      </c>
      <c r="H5920" s="929">
        <v>8.3333333333333332E-3</v>
      </c>
      <c r="I5920" s="929">
        <v>0.1</v>
      </c>
      <c r="J5920" s="923">
        <v>489090.34977776487</v>
      </c>
      <c r="K5920" s="922">
        <v>0</v>
      </c>
      <c r="L5920" s="923">
        <v>0</v>
      </c>
      <c r="M5920" s="923" t="str">
        <f t="shared" si="92"/>
        <v/>
      </c>
    </row>
    <row r="5921" spans="2:13" ht="75">
      <c r="B5921" s="921" t="s">
        <v>1035</v>
      </c>
      <c r="C5921" s="921" t="s">
        <v>1036</v>
      </c>
      <c r="D5921" s="922" t="s">
        <v>986</v>
      </c>
      <c r="E5921" s="936">
        <v>1</v>
      </c>
      <c r="F5921" s="947">
        <v>44501</v>
      </c>
      <c r="G5921" s="923">
        <v>83597.134668684113</v>
      </c>
      <c r="H5921" s="929">
        <v>8.3333333333333332E-3</v>
      </c>
      <c r="I5921" s="929">
        <v>0.16666666666666666</v>
      </c>
      <c r="J5921" s="923">
        <v>69664.278890570102</v>
      </c>
      <c r="K5921" s="922">
        <v>1</v>
      </c>
      <c r="L5921" s="923">
        <v>69664.278890570102</v>
      </c>
      <c r="M5921" s="923">
        <f t="shared" si="92"/>
        <v>8359.7134668684121</v>
      </c>
    </row>
    <row r="5922" spans="2:13" ht="45">
      <c r="B5922" s="921" t="s">
        <v>1037</v>
      </c>
      <c r="C5922" s="921" t="s">
        <v>1030</v>
      </c>
      <c r="D5922" s="922" t="s">
        <v>986</v>
      </c>
      <c r="E5922" s="936">
        <v>1</v>
      </c>
      <c r="F5922" s="947">
        <v>43717</v>
      </c>
      <c r="G5922" s="923">
        <v>103090.98577884371</v>
      </c>
      <c r="H5922" s="929">
        <v>8.3333333333333332E-3</v>
      </c>
      <c r="I5922" s="929">
        <v>0.3833333333333333</v>
      </c>
      <c r="J5922" s="923">
        <v>63572.774563620289</v>
      </c>
      <c r="K5922" s="922">
        <v>1</v>
      </c>
      <c r="L5922" s="923">
        <v>63572.774563620289</v>
      </c>
      <c r="M5922" s="923">
        <f t="shared" si="92"/>
        <v>10309.098577884371</v>
      </c>
    </row>
    <row r="5923" spans="2:13" ht="75">
      <c r="B5923" s="921" t="s">
        <v>1035</v>
      </c>
      <c r="C5923" s="921" t="s">
        <v>1036</v>
      </c>
      <c r="D5923" s="922" t="s">
        <v>986</v>
      </c>
      <c r="E5923" s="936">
        <v>1</v>
      </c>
      <c r="F5923" s="947">
        <v>44501</v>
      </c>
      <c r="G5923" s="923">
        <v>80316.451687892753</v>
      </c>
      <c r="H5923" s="929">
        <v>8.3333333333333332E-3</v>
      </c>
      <c r="I5923" s="929">
        <v>0.16666666666666666</v>
      </c>
      <c r="J5923" s="923">
        <v>66930.376406577299</v>
      </c>
      <c r="K5923" s="922">
        <v>1</v>
      </c>
      <c r="L5923" s="923">
        <v>66930.376406577299</v>
      </c>
      <c r="M5923" s="923">
        <f t="shared" si="92"/>
        <v>8031.6451687892759</v>
      </c>
    </row>
    <row r="5924" spans="2:13" ht="75">
      <c r="B5924" s="921" t="s">
        <v>1035</v>
      </c>
      <c r="C5924" s="921" t="s">
        <v>1036</v>
      </c>
      <c r="D5924" s="922" t="s">
        <v>986</v>
      </c>
      <c r="E5924" s="936">
        <v>1</v>
      </c>
      <c r="F5924" s="947">
        <v>44501</v>
      </c>
      <c r="G5924" s="923">
        <v>80316.451687892753</v>
      </c>
      <c r="H5924" s="929">
        <v>8.3333333333333332E-3</v>
      </c>
      <c r="I5924" s="929">
        <v>0.16666666666666666</v>
      </c>
      <c r="J5924" s="923">
        <v>66930.376406577299</v>
      </c>
      <c r="K5924" s="922">
        <v>1</v>
      </c>
      <c r="L5924" s="923">
        <v>66930.376406577299</v>
      </c>
      <c r="M5924" s="923">
        <f t="shared" si="92"/>
        <v>8031.6451687892759</v>
      </c>
    </row>
    <row r="5925" spans="2:13" ht="75">
      <c r="B5925" s="921" t="s">
        <v>1038</v>
      </c>
      <c r="C5925" s="921" t="s">
        <v>1024</v>
      </c>
      <c r="D5925" s="922" t="s">
        <v>986</v>
      </c>
      <c r="E5925" s="936">
        <v>1</v>
      </c>
      <c r="F5925" s="947">
        <v>44180</v>
      </c>
      <c r="G5925" s="923">
        <v>9369.56</v>
      </c>
      <c r="H5925" s="929">
        <v>0</v>
      </c>
      <c r="I5925" s="929">
        <v>0</v>
      </c>
      <c r="J5925" s="923">
        <v>9369.56</v>
      </c>
      <c r="K5925" s="922">
        <v>1</v>
      </c>
      <c r="L5925" s="923">
        <v>9369.56</v>
      </c>
      <c r="M5925" s="923">
        <f t="shared" si="92"/>
        <v>0</v>
      </c>
    </row>
    <row r="5926" spans="2:13" ht="75">
      <c r="B5926" s="921" t="s">
        <v>1039</v>
      </c>
      <c r="C5926" s="921" t="s">
        <v>1024</v>
      </c>
      <c r="D5926" s="922" t="s">
        <v>986</v>
      </c>
      <c r="E5926" s="936">
        <v>1</v>
      </c>
      <c r="F5926" s="947">
        <v>44180</v>
      </c>
      <c r="G5926" s="923">
        <v>8100</v>
      </c>
      <c r="H5926" s="929">
        <v>0</v>
      </c>
      <c r="I5926" s="929">
        <v>0</v>
      </c>
      <c r="J5926" s="923">
        <v>8100</v>
      </c>
      <c r="K5926" s="922">
        <v>1</v>
      </c>
      <c r="L5926" s="923">
        <v>8100</v>
      </c>
      <c r="M5926" s="923">
        <f t="shared" si="92"/>
        <v>0</v>
      </c>
    </row>
    <row r="5927" spans="2:13" ht="75">
      <c r="B5927" s="921" t="s">
        <v>1040</v>
      </c>
      <c r="C5927" s="921" t="s">
        <v>1024</v>
      </c>
      <c r="D5927" s="922" t="s">
        <v>986</v>
      </c>
      <c r="E5927" s="936">
        <v>1</v>
      </c>
      <c r="F5927" s="947">
        <v>44440</v>
      </c>
      <c r="G5927" s="923">
        <v>11784.98</v>
      </c>
      <c r="H5927" s="929">
        <v>0</v>
      </c>
      <c r="I5927" s="929">
        <v>0</v>
      </c>
      <c r="J5927" s="923">
        <v>11784.98</v>
      </c>
      <c r="K5927" s="922">
        <v>1</v>
      </c>
      <c r="L5927" s="923">
        <v>11784.98</v>
      </c>
      <c r="M5927" s="923">
        <f t="shared" si="92"/>
        <v>0</v>
      </c>
    </row>
    <row r="5928" spans="2:13" ht="45">
      <c r="B5928" s="921" t="s">
        <v>1032</v>
      </c>
      <c r="C5928" s="921" t="s">
        <v>1030</v>
      </c>
      <c r="D5928" s="922" t="s">
        <v>986</v>
      </c>
      <c r="E5928" s="936">
        <v>1</v>
      </c>
      <c r="F5928" s="947">
        <v>44459</v>
      </c>
      <c r="G5928" s="923">
        <v>27992.248007611979</v>
      </c>
      <c r="H5928" s="929">
        <v>8.3333333333333332E-3</v>
      </c>
      <c r="I5928" s="929">
        <v>0.18333333333333332</v>
      </c>
      <c r="J5928" s="923">
        <v>22860.335872883115</v>
      </c>
      <c r="K5928" s="922">
        <v>1</v>
      </c>
      <c r="L5928" s="923">
        <v>22860.335872883115</v>
      </c>
      <c r="M5928" s="923">
        <f t="shared" si="92"/>
        <v>2799.2248007611979</v>
      </c>
    </row>
    <row r="5929" spans="2:13" ht="45">
      <c r="B5929" s="921" t="s">
        <v>1041</v>
      </c>
      <c r="C5929" s="921" t="s">
        <v>1042</v>
      </c>
      <c r="D5929" s="922" t="s">
        <v>986</v>
      </c>
      <c r="E5929" s="936">
        <v>1</v>
      </c>
      <c r="F5929" s="947">
        <v>44459</v>
      </c>
      <c r="G5929" s="923">
        <v>7431.03</v>
      </c>
      <c r="H5929" s="929">
        <v>0</v>
      </c>
      <c r="I5929" s="929">
        <v>0</v>
      </c>
      <c r="J5929" s="923">
        <v>7431.03</v>
      </c>
      <c r="K5929" s="922">
        <v>1</v>
      </c>
      <c r="L5929" s="923">
        <v>7431.03</v>
      </c>
      <c r="M5929" s="923">
        <f t="shared" si="92"/>
        <v>0</v>
      </c>
    </row>
    <row r="5930" spans="2:13" ht="45">
      <c r="B5930" s="921" t="s">
        <v>1032</v>
      </c>
      <c r="C5930" s="921" t="s">
        <v>1030</v>
      </c>
      <c r="D5930" s="922" t="s">
        <v>986</v>
      </c>
      <c r="E5930" s="936">
        <v>1</v>
      </c>
      <c r="F5930" s="947">
        <v>44459</v>
      </c>
      <c r="G5930" s="923">
        <v>27992.248007611979</v>
      </c>
      <c r="H5930" s="929">
        <v>8.3333333333333332E-3</v>
      </c>
      <c r="I5930" s="929">
        <v>0.18333333333333332</v>
      </c>
      <c r="J5930" s="923">
        <v>22860.335872883115</v>
      </c>
      <c r="K5930" s="922">
        <v>1</v>
      </c>
      <c r="L5930" s="923">
        <v>22860.335872883115</v>
      </c>
      <c r="M5930" s="923">
        <f t="shared" si="92"/>
        <v>2799.2248007611979</v>
      </c>
    </row>
    <row r="5931" spans="2:13" ht="45">
      <c r="B5931" s="921" t="s">
        <v>1032</v>
      </c>
      <c r="C5931" s="921" t="s">
        <v>1030</v>
      </c>
      <c r="D5931" s="922" t="s">
        <v>986</v>
      </c>
      <c r="E5931" s="936">
        <v>1</v>
      </c>
      <c r="F5931" s="947">
        <v>44459</v>
      </c>
      <c r="G5931" s="923">
        <v>27992.248007611979</v>
      </c>
      <c r="H5931" s="929">
        <v>8.3333333333333332E-3</v>
      </c>
      <c r="I5931" s="929">
        <v>0.18333333333333332</v>
      </c>
      <c r="J5931" s="923">
        <v>22860.335872883115</v>
      </c>
      <c r="K5931" s="922">
        <v>1</v>
      </c>
      <c r="L5931" s="923">
        <v>22860.335872883115</v>
      </c>
      <c r="M5931" s="923">
        <f t="shared" si="92"/>
        <v>2799.2248007611979</v>
      </c>
    </row>
    <row r="5932" spans="2:13" ht="45">
      <c r="B5932" s="921" t="s">
        <v>1032</v>
      </c>
      <c r="C5932" s="921" t="s">
        <v>1030</v>
      </c>
      <c r="D5932" s="922" t="s">
        <v>986</v>
      </c>
      <c r="E5932" s="936">
        <v>1</v>
      </c>
      <c r="F5932" s="947">
        <v>44459</v>
      </c>
      <c r="G5932" s="923">
        <v>27992.248007611979</v>
      </c>
      <c r="H5932" s="929">
        <v>8.3333333333333332E-3</v>
      </c>
      <c r="I5932" s="929">
        <v>0.18333333333333332</v>
      </c>
      <c r="J5932" s="923">
        <v>22860.335872883115</v>
      </c>
      <c r="K5932" s="922">
        <v>1</v>
      </c>
      <c r="L5932" s="923">
        <v>22860.335872883115</v>
      </c>
      <c r="M5932" s="923">
        <f t="shared" si="92"/>
        <v>2799.2248007611979</v>
      </c>
    </row>
    <row r="5933" spans="2:13" ht="45">
      <c r="B5933" s="921" t="s">
        <v>1043</v>
      </c>
      <c r="C5933" s="921" t="s">
        <v>1042</v>
      </c>
      <c r="D5933" s="922" t="s">
        <v>986</v>
      </c>
      <c r="E5933" s="936">
        <v>1</v>
      </c>
      <c r="F5933" s="947">
        <v>44949</v>
      </c>
      <c r="G5933" s="923">
        <v>107659.13357330236</v>
      </c>
      <c r="H5933" s="929">
        <v>8.3333333333333332E-3</v>
      </c>
      <c r="I5933" s="929">
        <v>0.05</v>
      </c>
      <c r="J5933" s="923">
        <v>102276.17689463725</v>
      </c>
      <c r="K5933" s="922">
        <v>0.78834940681683208</v>
      </c>
      <c r="L5933" s="923">
        <v>80629.363386380661</v>
      </c>
      <c r="M5933" s="923">
        <f t="shared" si="92"/>
        <v>8487.3014090927009</v>
      </c>
    </row>
    <row r="5934" spans="2:13" ht="75">
      <c r="B5934" s="921" t="s">
        <v>1028</v>
      </c>
      <c r="C5934" s="921" t="s">
        <v>1024</v>
      </c>
      <c r="D5934" s="922" t="s">
        <v>986</v>
      </c>
      <c r="E5934" s="936">
        <v>1</v>
      </c>
      <c r="F5934" s="947">
        <v>44459</v>
      </c>
      <c r="G5934" s="923">
        <v>36360.715507436391</v>
      </c>
      <c r="H5934" s="929">
        <v>8.3333333333333332E-3</v>
      </c>
      <c r="I5934" s="929">
        <v>0.18333333333333332</v>
      </c>
      <c r="J5934" s="923">
        <v>29694.584331073052</v>
      </c>
      <c r="K5934" s="922">
        <v>1</v>
      </c>
      <c r="L5934" s="923">
        <v>29694.584331073052</v>
      </c>
      <c r="M5934" s="923">
        <f t="shared" si="92"/>
        <v>3636.0715507436394</v>
      </c>
    </row>
    <row r="5935" spans="2:13" ht="75">
      <c r="B5935" s="921" t="s">
        <v>1040</v>
      </c>
      <c r="C5935" s="921" t="s">
        <v>1024</v>
      </c>
      <c r="D5935" s="922" t="s">
        <v>986</v>
      </c>
      <c r="E5935" s="936">
        <v>1</v>
      </c>
      <c r="F5935" s="947">
        <v>44440</v>
      </c>
      <c r="G5935" s="923">
        <v>11146.848879805797</v>
      </c>
      <c r="H5935" s="929">
        <v>8.3333333333333332E-3</v>
      </c>
      <c r="I5935" s="929">
        <v>0.18333333333333332</v>
      </c>
      <c r="J5935" s="923">
        <v>9103.2599185080671</v>
      </c>
      <c r="K5935" s="922">
        <v>1</v>
      </c>
      <c r="L5935" s="923">
        <v>9103.2599185080671</v>
      </c>
      <c r="M5935" s="923">
        <f t="shared" si="92"/>
        <v>1114.6848879805798</v>
      </c>
    </row>
    <row r="5936" spans="2:13" ht="45">
      <c r="B5936" s="921" t="s">
        <v>1032</v>
      </c>
      <c r="C5936" s="921" t="s">
        <v>1030</v>
      </c>
      <c r="D5936" s="922" t="s">
        <v>986</v>
      </c>
      <c r="E5936" s="936">
        <v>1</v>
      </c>
      <c r="F5936" s="947">
        <v>44459</v>
      </c>
      <c r="G5936" s="923">
        <v>27992.248007611979</v>
      </c>
      <c r="H5936" s="929">
        <v>8.3333333333333332E-3</v>
      </c>
      <c r="I5936" s="929">
        <v>0.18333333333333332</v>
      </c>
      <c r="J5936" s="923">
        <v>22860.335872883115</v>
      </c>
      <c r="K5936" s="922">
        <v>1</v>
      </c>
      <c r="L5936" s="923">
        <v>22860.335872883115</v>
      </c>
      <c r="M5936" s="923">
        <f t="shared" si="92"/>
        <v>2799.2248007611979</v>
      </c>
    </row>
    <row r="5937" spans="2:13" ht="75">
      <c r="B5937" s="921" t="s">
        <v>1035</v>
      </c>
      <c r="C5937" s="921" t="s">
        <v>1036</v>
      </c>
      <c r="D5937" s="922" t="s">
        <v>986</v>
      </c>
      <c r="E5937" s="936">
        <v>1</v>
      </c>
      <c r="F5937" s="947">
        <v>44501</v>
      </c>
      <c r="G5937" s="923">
        <v>83597.134668684113</v>
      </c>
      <c r="H5937" s="929">
        <v>8.3333333333333332E-3</v>
      </c>
      <c r="I5937" s="929">
        <v>0.16666666666666666</v>
      </c>
      <c r="J5937" s="923">
        <v>69664.278890570102</v>
      </c>
      <c r="K5937" s="922">
        <v>1</v>
      </c>
      <c r="L5937" s="923">
        <v>69664.278890570102</v>
      </c>
      <c r="M5937" s="923">
        <f t="shared" si="92"/>
        <v>8359.7134668684121</v>
      </c>
    </row>
    <row r="5938" spans="2:13" ht="75">
      <c r="B5938" s="921" t="s">
        <v>1035</v>
      </c>
      <c r="C5938" s="921" t="s">
        <v>1036</v>
      </c>
      <c r="D5938" s="922" t="s">
        <v>986</v>
      </c>
      <c r="E5938" s="936">
        <v>1</v>
      </c>
      <c r="F5938" s="947">
        <v>44501</v>
      </c>
      <c r="G5938" s="923">
        <v>83597.134668684113</v>
      </c>
      <c r="H5938" s="929">
        <v>8.3333333333333332E-3</v>
      </c>
      <c r="I5938" s="929">
        <v>0.16666666666666666</v>
      </c>
      <c r="J5938" s="923">
        <v>69664.278890570102</v>
      </c>
      <c r="K5938" s="922">
        <v>1</v>
      </c>
      <c r="L5938" s="923">
        <v>69664.278890570102</v>
      </c>
      <c r="M5938" s="923">
        <f t="shared" si="92"/>
        <v>8359.7134668684121</v>
      </c>
    </row>
    <row r="5939" spans="2:13" ht="90">
      <c r="B5939" s="921" t="s">
        <v>1044</v>
      </c>
      <c r="C5939" s="921" t="s">
        <v>1042</v>
      </c>
      <c r="D5939" s="922" t="s">
        <v>986</v>
      </c>
      <c r="E5939" s="936">
        <v>1</v>
      </c>
      <c r="F5939" s="947">
        <v>44757</v>
      </c>
      <c r="G5939" s="923">
        <v>552626.74445630121</v>
      </c>
      <c r="H5939" s="929">
        <v>8.3333333333333332E-3</v>
      </c>
      <c r="I5939" s="929">
        <v>0.1</v>
      </c>
      <c r="J5939" s="923">
        <v>497364.0700106711</v>
      </c>
      <c r="K5939" s="922">
        <v>0</v>
      </c>
      <c r="L5939" s="923">
        <v>0</v>
      </c>
      <c r="M5939" s="923" t="str">
        <f t="shared" si="92"/>
        <v/>
      </c>
    </row>
    <row r="5940" spans="2:13" ht="105">
      <c r="B5940" s="921" t="s">
        <v>1045</v>
      </c>
      <c r="C5940" s="921" t="s">
        <v>1042</v>
      </c>
      <c r="D5940" s="922" t="s">
        <v>986</v>
      </c>
      <c r="E5940" s="936">
        <v>1</v>
      </c>
      <c r="F5940" s="947">
        <v>44757</v>
      </c>
      <c r="G5940" s="923">
        <v>189060.37279901127</v>
      </c>
      <c r="H5940" s="929">
        <v>8.3333333333333332E-3</v>
      </c>
      <c r="I5940" s="929">
        <v>0.1</v>
      </c>
      <c r="J5940" s="923">
        <v>170154.33551911014</v>
      </c>
      <c r="K5940" s="922">
        <v>0</v>
      </c>
      <c r="L5940" s="923">
        <v>0</v>
      </c>
      <c r="M5940" s="923" t="str">
        <f t="shared" si="92"/>
        <v/>
      </c>
    </row>
    <row r="5941" spans="2:13" ht="105">
      <c r="B5941" s="921" t="s">
        <v>1045</v>
      </c>
      <c r="C5941" s="921" t="s">
        <v>1042</v>
      </c>
      <c r="D5941" s="922" t="s">
        <v>986</v>
      </c>
      <c r="E5941" s="936">
        <v>1</v>
      </c>
      <c r="F5941" s="947">
        <v>44757</v>
      </c>
      <c r="G5941" s="923">
        <v>189060.37279901127</v>
      </c>
      <c r="H5941" s="929">
        <v>8.3333333333333332E-3</v>
      </c>
      <c r="I5941" s="929">
        <v>0.1</v>
      </c>
      <c r="J5941" s="923">
        <v>170154.33551911014</v>
      </c>
      <c r="K5941" s="922">
        <v>0</v>
      </c>
      <c r="L5941" s="923">
        <v>0</v>
      </c>
      <c r="M5941" s="923" t="str">
        <f t="shared" si="92"/>
        <v/>
      </c>
    </row>
    <row r="5942" spans="2:13" ht="75">
      <c r="B5942" s="921" t="s">
        <v>1035</v>
      </c>
      <c r="C5942" s="921" t="s">
        <v>1036</v>
      </c>
      <c r="D5942" s="922" t="s">
        <v>986</v>
      </c>
      <c r="E5942" s="936">
        <v>1</v>
      </c>
      <c r="F5942" s="947">
        <v>44369</v>
      </c>
      <c r="G5942" s="923">
        <v>136721.3045755472</v>
      </c>
      <c r="H5942" s="929">
        <v>8.3333333333333332E-3</v>
      </c>
      <c r="I5942" s="929">
        <v>0.20833333333333334</v>
      </c>
      <c r="J5942" s="923">
        <v>108237.69945564153</v>
      </c>
      <c r="K5942" s="922">
        <v>1</v>
      </c>
      <c r="L5942" s="923">
        <v>108237.69945564153</v>
      </c>
      <c r="M5942" s="923">
        <f t="shared" si="92"/>
        <v>13672.13045755472</v>
      </c>
    </row>
    <row r="5943" spans="2:13" ht="45">
      <c r="B5943" s="921" t="s">
        <v>1046</v>
      </c>
      <c r="C5943" s="921" t="s">
        <v>1042</v>
      </c>
      <c r="D5943" s="922" t="s">
        <v>986</v>
      </c>
      <c r="E5943" s="936">
        <v>1</v>
      </c>
      <c r="F5943" s="947">
        <v>43754</v>
      </c>
      <c r="G5943" s="923">
        <v>8047.5</v>
      </c>
      <c r="H5943" s="929">
        <v>0</v>
      </c>
      <c r="I5943" s="929">
        <v>0</v>
      </c>
      <c r="J5943" s="923">
        <v>8047.5</v>
      </c>
      <c r="K5943" s="922">
        <v>1</v>
      </c>
      <c r="L5943" s="923">
        <v>8047.5</v>
      </c>
      <c r="M5943" s="923">
        <f t="shared" si="92"/>
        <v>0</v>
      </c>
    </row>
    <row r="5944" spans="2:13" ht="75">
      <c r="B5944" s="921" t="s">
        <v>1047</v>
      </c>
      <c r="C5944" s="921" t="s">
        <v>1024</v>
      </c>
      <c r="D5944" s="922" t="s">
        <v>986</v>
      </c>
      <c r="E5944" s="936">
        <v>1</v>
      </c>
      <c r="F5944" s="947">
        <v>44760</v>
      </c>
      <c r="G5944" s="923">
        <v>20161.780790780722</v>
      </c>
      <c r="H5944" s="929">
        <v>8.3333333333333332E-3</v>
      </c>
      <c r="I5944" s="929">
        <v>0.1</v>
      </c>
      <c r="J5944" s="923">
        <v>18145.60271170265</v>
      </c>
      <c r="K5944" s="922">
        <v>1</v>
      </c>
      <c r="L5944" s="923">
        <v>18145.60271170265</v>
      </c>
      <c r="M5944" s="923">
        <f t="shared" si="92"/>
        <v>2016.1780790780722</v>
      </c>
    </row>
    <row r="5945" spans="2:13" ht="45">
      <c r="B5945" s="921" t="s">
        <v>1048</v>
      </c>
      <c r="C5945" s="921" t="s">
        <v>1030</v>
      </c>
      <c r="D5945" s="922" t="s">
        <v>986</v>
      </c>
      <c r="E5945" s="936">
        <v>1</v>
      </c>
      <c r="F5945" s="947">
        <v>44459</v>
      </c>
      <c r="G5945" s="923">
        <v>8880</v>
      </c>
      <c r="H5945" s="929">
        <v>0</v>
      </c>
      <c r="I5945" s="929">
        <v>0</v>
      </c>
      <c r="J5945" s="923">
        <v>8880</v>
      </c>
      <c r="K5945" s="922">
        <v>1</v>
      </c>
      <c r="L5945" s="923">
        <v>8880</v>
      </c>
      <c r="M5945" s="923">
        <f t="shared" si="92"/>
        <v>0</v>
      </c>
    </row>
    <row r="5946" spans="2:13" ht="45">
      <c r="B5946" s="921" t="s">
        <v>1049</v>
      </c>
      <c r="C5946" s="921" t="s">
        <v>1030</v>
      </c>
      <c r="D5946" s="922" t="s">
        <v>986</v>
      </c>
      <c r="E5946" s="936">
        <v>1</v>
      </c>
      <c r="F5946" s="947">
        <v>44459</v>
      </c>
      <c r="G5946" s="923">
        <v>18499.184143186976</v>
      </c>
      <c r="H5946" s="929">
        <v>8.3333333333333332E-3</v>
      </c>
      <c r="I5946" s="929">
        <v>0.18333333333333332</v>
      </c>
      <c r="J5946" s="923">
        <v>15107.667050269363</v>
      </c>
      <c r="K5946" s="922">
        <v>1</v>
      </c>
      <c r="L5946" s="923">
        <v>15107.667050269363</v>
      </c>
      <c r="M5946" s="923">
        <f t="shared" si="92"/>
        <v>1849.9184143186976</v>
      </c>
    </row>
    <row r="5947" spans="2:13" ht="45">
      <c r="B5947" s="921" t="s">
        <v>1050</v>
      </c>
      <c r="C5947" s="921" t="s">
        <v>1030</v>
      </c>
      <c r="D5947" s="922" t="s">
        <v>986</v>
      </c>
      <c r="E5947" s="936">
        <v>1</v>
      </c>
      <c r="F5947" s="947">
        <v>44459</v>
      </c>
      <c r="G5947" s="923">
        <v>30913.266592442651</v>
      </c>
      <c r="H5947" s="929">
        <v>8.3333333333333332E-3</v>
      </c>
      <c r="I5947" s="929">
        <v>0.18333333333333332</v>
      </c>
      <c r="J5947" s="923">
        <v>25245.834383828165</v>
      </c>
      <c r="K5947" s="922">
        <v>1</v>
      </c>
      <c r="L5947" s="923">
        <v>25245.834383828165</v>
      </c>
      <c r="M5947" s="923">
        <f t="shared" si="92"/>
        <v>3091.3266592442651</v>
      </c>
    </row>
    <row r="5948" spans="2:13" ht="45">
      <c r="B5948" s="921" t="s">
        <v>1050</v>
      </c>
      <c r="C5948" s="921" t="s">
        <v>1030</v>
      </c>
      <c r="D5948" s="922" t="s">
        <v>986</v>
      </c>
      <c r="E5948" s="936">
        <v>1</v>
      </c>
      <c r="F5948" s="947">
        <v>44459</v>
      </c>
      <c r="G5948" s="923">
        <v>30913.266592442651</v>
      </c>
      <c r="H5948" s="929">
        <v>8.3333333333333332E-3</v>
      </c>
      <c r="I5948" s="929">
        <v>0.18333333333333332</v>
      </c>
      <c r="J5948" s="923">
        <v>25245.834383828165</v>
      </c>
      <c r="K5948" s="922">
        <v>1</v>
      </c>
      <c r="L5948" s="923">
        <v>25245.834383828165</v>
      </c>
      <c r="M5948" s="923">
        <f t="shared" si="92"/>
        <v>3091.3266592442651</v>
      </c>
    </row>
    <row r="5949" spans="2:13" ht="45">
      <c r="B5949" s="921" t="s">
        <v>1051</v>
      </c>
      <c r="C5949" s="921" t="s">
        <v>1030</v>
      </c>
      <c r="D5949" s="922" t="s">
        <v>986</v>
      </c>
      <c r="E5949" s="936">
        <v>1</v>
      </c>
      <c r="F5949" s="947">
        <v>44459</v>
      </c>
      <c r="G5949" s="923">
        <v>33489.372141812877</v>
      </c>
      <c r="H5949" s="929">
        <v>8.3333333333333332E-3</v>
      </c>
      <c r="I5949" s="929">
        <v>0.18333333333333332</v>
      </c>
      <c r="J5949" s="923">
        <v>27349.653915813851</v>
      </c>
      <c r="K5949" s="922">
        <v>1</v>
      </c>
      <c r="L5949" s="923">
        <v>27349.653915813851</v>
      </c>
      <c r="M5949" s="923">
        <f t="shared" si="92"/>
        <v>3348.9372141812878</v>
      </c>
    </row>
    <row r="5950" spans="2:13" ht="45">
      <c r="B5950" s="921" t="s">
        <v>1052</v>
      </c>
      <c r="C5950" s="921" t="s">
        <v>1030</v>
      </c>
      <c r="D5950" s="922" t="s">
        <v>986</v>
      </c>
      <c r="E5950" s="936">
        <v>1</v>
      </c>
      <c r="F5950" s="947">
        <v>44459</v>
      </c>
      <c r="G5950" s="923">
        <v>18428.69014021051</v>
      </c>
      <c r="H5950" s="929">
        <v>8.3333333333333332E-3</v>
      </c>
      <c r="I5950" s="929">
        <v>0.18333333333333332</v>
      </c>
      <c r="J5950" s="923">
        <v>15050.096947838583</v>
      </c>
      <c r="K5950" s="922">
        <v>1</v>
      </c>
      <c r="L5950" s="923">
        <v>15050.096947838583</v>
      </c>
      <c r="M5950" s="923">
        <f t="shared" si="92"/>
        <v>1842.869014021051</v>
      </c>
    </row>
    <row r="5951" spans="2:13" ht="45">
      <c r="B5951" s="921" t="s">
        <v>1052</v>
      </c>
      <c r="C5951" s="921" t="s">
        <v>1030</v>
      </c>
      <c r="D5951" s="922" t="s">
        <v>986</v>
      </c>
      <c r="E5951" s="936">
        <v>1</v>
      </c>
      <c r="F5951" s="947">
        <v>44459</v>
      </c>
      <c r="G5951" s="923">
        <v>18428.69014021051</v>
      </c>
      <c r="H5951" s="929">
        <v>8.3333333333333332E-3</v>
      </c>
      <c r="I5951" s="929">
        <v>0.18333333333333332</v>
      </c>
      <c r="J5951" s="923">
        <v>15050.096947838583</v>
      </c>
      <c r="K5951" s="922">
        <v>1</v>
      </c>
      <c r="L5951" s="923">
        <v>15050.096947838583</v>
      </c>
      <c r="M5951" s="923">
        <f t="shared" si="92"/>
        <v>1842.869014021051</v>
      </c>
    </row>
    <row r="5952" spans="2:13" ht="45">
      <c r="B5952" s="921" t="s">
        <v>1052</v>
      </c>
      <c r="C5952" s="921" t="s">
        <v>1030</v>
      </c>
      <c r="D5952" s="922" t="s">
        <v>986</v>
      </c>
      <c r="E5952" s="936">
        <v>1</v>
      </c>
      <c r="F5952" s="947">
        <v>44459</v>
      </c>
      <c r="G5952" s="923">
        <v>18428.69014021051</v>
      </c>
      <c r="H5952" s="929">
        <v>8.3333333333333332E-3</v>
      </c>
      <c r="I5952" s="929">
        <v>0.18333333333333332</v>
      </c>
      <c r="J5952" s="923">
        <v>15050.096947838583</v>
      </c>
      <c r="K5952" s="922">
        <v>1</v>
      </c>
      <c r="L5952" s="923">
        <v>15050.096947838583</v>
      </c>
      <c r="M5952" s="923">
        <f t="shared" si="92"/>
        <v>1842.869014021051</v>
      </c>
    </row>
    <row r="5953" spans="2:13" ht="45">
      <c r="B5953" s="921" t="s">
        <v>1037</v>
      </c>
      <c r="C5953" s="921" t="s">
        <v>1030</v>
      </c>
      <c r="D5953" s="922" t="s">
        <v>986</v>
      </c>
      <c r="E5953" s="936">
        <v>1</v>
      </c>
      <c r="F5953" s="947">
        <v>44459</v>
      </c>
      <c r="G5953" s="923">
        <v>103090.98577884371</v>
      </c>
      <c r="H5953" s="929">
        <v>8.3333333333333332E-3</v>
      </c>
      <c r="I5953" s="929">
        <v>0.18333333333333332</v>
      </c>
      <c r="J5953" s="923">
        <v>84190.971719389025</v>
      </c>
      <c r="K5953" s="922">
        <v>1</v>
      </c>
      <c r="L5953" s="923">
        <v>84190.971719389025</v>
      </c>
      <c r="M5953" s="923">
        <f t="shared" si="92"/>
        <v>10309.098577884371</v>
      </c>
    </row>
    <row r="5954" spans="2:13" ht="45">
      <c r="B5954" s="921" t="s">
        <v>1037</v>
      </c>
      <c r="C5954" s="921" t="s">
        <v>1030</v>
      </c>
      <c r="D5954" s="922" t="s">
        <v>986</v>
      </c>
      <c r="E5954" s="936">
        <v>1</v>
      </c>
      <c r="F5954" s="947">
        <v>44459</v>
      </c>
      <c r="G5954" s="923">
        <v>103090.98577884371</v>
      </c>
      <c r="H5954" s="929">
        <v>8.3333333333333332E-3</v>
      </c>
      <c r="I5954" s="929">
        <v>0.18333333333333332</v>
      </c>
      <c r="J5954" s="923">
        <v>84190.971719389025</v>
      </c>
      <c r="K5954" s="922">
        <v>1</v>
      </c>
      <c r="L5954" s="923">
        <v>84190.971719389025</v>
      </c>
      <c r="M5954" s="923">
        <f t="shared" si="92"/>
        <v>10309.098577884371</v>
      </c>
    </row>
    <row r="5955" spans="2:13" ht="45">
      <c r="B5955" s="921" t="s">
        <v>1037</v>
      </c>
      <c r="C5955" s="921" t="s">
        <v>1030</v>
      </c>
      <c r="D5955" s="922" t="s">
        <v>986</v>
      </c>
      <c r="E5955" s="936">
        <v>1</v>
      </c>
      <c r="F5955" s="947">
        <v>44459</v>
      </c>
      <c r="G5955" s="923">
        <v>103090.98577884371</v>
      </c>
      <c r="H5955" s="929">
        <v>8.3333333333333332E-3</v>
      </c>
      <c r="I5955" s="929">
        <v>0.18333333333333332</v>
      </c>
      <c r="J5955" s="923">
        <v>84190.971719389025</v>
      </c>
      <c r="K5955" s="922">
        <v>1</v>
      </c>
      <c r="L5955" s="923">
        <v>84190.971719389025</v>
      </c>
      <c r="M5955" s="923">
        <f t="shared" si="92"/>
        <v>10309.098577884371</v>
      </c>
    </row>
    <row r="5956" spans="2:13" ht="45">
      <c r="B5956" s="921" t="s">
        <v>1037</v>
      </c>
      <c r="C5956" s="921" t="s">
        <v>1030</v>
      </c>
      <c r="D5956" s="922" t="s">
        <v>986</v>
      </c>
      <c r="E5956" s="936">
        <v>1</v>
      </c>
      <c r="F5956" s="947">
        <v>44459</v>
      </c>
      <c r="G5956" s="923">
        <v>103090.98577884371</v>
      </c>
      <c r="H5956" s="929">
        <v>8.3333333333333332E-3</v>
      </c>
      <c r="I5956" s="929">
        <v>0.18333333333333332</v>
      </c>
      <c r="J5956" s="923">
        <v>84190.971719389025</v>
      </c>
      <c r="K5956" s="922">
        <v>1</v>
      </c>
      <c r="L5956" s="923">
        <v>84190.971719389025</v>
      </c>
      <c r="M5956" s="923">
        <f t="shared" si="92"/>
        <v>10309.098577884371</v>
      </c>
    </row>
    <row r="5957" spans="2:13" ht="45">
      <c r="B5957" s="921" t="s">
        <v>1037</v>
      </c>
      <c r="C5957" s="921" t="s">
        <v>1030</v>
      </c>
      <c r="D5957" s="922" t="s">
        <v>986</v>
      </c>
      <c r="E5957" s="936">
        <v>1</v>
      </c>
      <c r="F5957" s="947">
        <v>44459</v>
      </c>
      <c r="G5957" s="923">
        <v>103090.98577884371</v>
      </c>
      <c r="H5957" s="929">
        <v>8.3333333333333332E-3</v>
      </c>
      <c r="I5957" s="929">
        <v>0.18333333333333332</v>
      </c>
      <c r="J5957" s="923">
        <v>84190.971719389025</v>
      </c>
      <c r="K5957" s="922">
        <v>1</v>
      </c>
      <c r="L5957" s="923">
        <v>84190.971719389025</v>
      </c>
      <c r="M5957" s="923">
        <f t="shared" si="92"/>
        <v>10309.098577884371</v>
      </c>
    </row>
    <row r="5958" spans="2:13" ht="45">
      <c r="B5958" s="921" t="s">
        <v>1037</v>
      </c>
      <c r="C5958" s="921" t="s">
        <v>1030</v>
      </c>
      <c r="D5958" s="922" t="s">
        <v>986</v>
      </c>
      <c r="E5958" s="936">
        <v>1</v>
      </c>
      <c r="F5958" s="947">
        <v>43717</v>
      </c>
      <c r="G5958" s="923">
        <v>103090.98577884371</v>
      </c>
      <c r="H5958" s="929">
        <v>8.3333333333333332E-3</v>
      </c>
      <c r="I5958" s="929">
        <v>0.3833333333333333</v>
      </c>
      <c r="J5958" s="923">
        <v>63572.774563620289</v>
      </c>
      <c r="K5958" s="922">
        <v>1</v>
      </c>
      <c r="L5958" s="923">
        <v>63572.774563620289</v>
      </c>
      <c r="M5958" s="923">
        <f t="shared" si="92"/>
        <v>10309.098577884371</v>
      </c>
    </row>
    <row r="5959" spans="2:13" ht="45">
      <c r="B5959" s="921" t="s">
        <v>1049</v>
      </c>
      <c r="C5959" s="921" t="s">
        <v>1030</v>
      </c>
      <c r="D5959" s="922" t="s">
        <v>986</v>
      </c>
      <c r="E5959" s="936">
        <v>1</v>
      </c>
      <c r="F5959" s="947">
        <v>44459</v>
      </c>
      <c r="G5959" s="923">
        <v>18499.184143186976</v>
      </c>
      <c r="H5959" s="929">
        <v>8.3333333333333332E-3</v>
      </c>
      <c r="I5959" s="929">
        <v>0.18333333333333332</v>
      </c>
      <c r="J5959" s="923">
        <v>15107.667050269363</v>
      </c>
      <c r="K5959" s="922">
        <v>1</v>
      </c>
      <c r="L5959" s="923">
        <v>15107.667050269363</v>
      </c>
      <c r="M5959" s="923">
        <f t="shared" si="92"/>
        <v>1849.9184143186976</v>
      </c>
    </row>
    <row r="5960" spans="2:13" ht="45">
      <c r="B5960" s="921" t="s">
        <v>1053</v>
      </c>
      <c r="C5960" s="921" t="s">
        <v>1030</v>
      </c>
      <c r="D5960" s="922" t="s">
        <v>986</v>
      </c>
      <c r="E5960" s="936">
        <v>1</v>
      </c>
      <c r="F5960" s="947">
        <v>43661</v>
      </c>
      <c r="G5960" s="923">
        <v>53234.70577668638</v>
      </c>
      <c r="H5960" s="929">
        <v>4.1666666666666666E-3</v>
      </c>
      <c r="I5960" s="929">
        <v>0.2</v>
      </c>
      <c r="J5960" s="923">
        <v>42587.764621349103</v>
      </c>
      <c r="K5960" s="922">
        <v>1</v>
      </c>
      <c r="L5960" s="923">
        <v>42587.764621349103</v>
      </c>
      <c r="M5960" s="923">
        <f t="shared" si="92"/>
        <v>2661.7352888343194</v>
      </c>
    </row>
    <row r="5961" spans="2:13" ht="45">
      <c r="B5961" s="921" t="s">
        <v>1053</v>
      </c>
      <c r="C5961" s="921" t="s">
        <v>1030</v>
      </c>
      <c r="D5961" s="922" t="s">
        <v>986</v>
      </c>
      <c r="E5961" s="936">
        <v>1</v>
      </c>
      <c r="F5961" s="947">
        <v>44459</v>
      </c>
      <c r="G5961" s="923">
        <v>53234.70577668638</v>
      </c>
      <c r="H5961" s="929">
        <v>4.1666666666666666E-3</v>
      </c>
      <c r="I5961" s="929">
        <v>9.166666666666666E-2</v>
      </c>
      <c r="J5961" s="923">
        <v>48354.857747156799</v>
      </c>
      <c r="K5961" s="922">
        <v>1</v>
      </c>
      <c r="L5961" s="923">
        <v>48354.857747156799</v>
      </c>
      <c r="M5961" s="923">
        <f t="shared" si="92"/>
        <v>2661.7352888343194</v>
      </c>
    </row>
    <row r="5962" spans="2:13" ht="45">
      <c r="B5962" s="921" t="s">
        <v>1054</v>
      </c>
      <c r="C5962" s="921" t="s">
        <v>1030</v>
      </c>
      <c r="D5962" s="922" t="s">
        <v>986</v>
      </c>
      <c r="E5962" s="936">
        <v>1</v>
      </c>
      <c r="F5962" s="947">
        <v>44459</v>
      </c>
      <c r="G5962" s="923">
        <v>6660</v>
      </c>
      <c r="H5962" s="929">
        <v>0</v>
      </c>
      <c r="I5962" s="929">
        <v>0</v>
      </c>
      <c r="J5962" s="923">
        <v>6660</v>
      </c>
      <c r="K5962" s="922">
        <v>1</v>
      </c>
      <c r="L5962" s="923">
        <v>6660</v>
      </c>
      <c r="M5962" s="923">
        <f t="shared" si="92"/>
        <v>0</v>
      </c>
    </row>
    <row r="5963" spans="2:13" ht="45">
      <c r="B5963" s="921" t="s">
        <v>1051</v>
      </c>
      <c r="C5963" s="921" t="s">
        <v>1030</v>
      </c>
      <c r="D5963" s="922" t="s">
        <v>986</v>
      </c>
      <c r="E5963" s="936">
        <v>1</v>
      </c>
      <c r="F5963" s="947">
        <v>44459</v>
      </c>
      <c r="G5963" s="923">
        <v>14430</v>
      </c>
      <c r="H5963" s="929">
        <v>0</v>
      </c>
      <c r="I5963" s="929">
        <v>0</v>
      </c>
      <c r="J5963" s="923">
        <v>14430</v>
      </c>
      <c r="K5963" s="922">
        <v>1</v>
      </c>
      <c r="L5963" s="923">
        <v>14430</v>
      </c>
      <c r="M5963" s="923">
        <f t="shared" ref="M5963:M6026" si="93">IF(L5963=0,"",IF(I5963=100%,0,(H5963*12)*(G5963*E5963*K5963)))</f>
        <v>0</v>
      </c>
    </row>
    <row r="5964" spans="2:13" ht="45">
      <c r="B5964" s="921" t="s">
        <v>1052</v>
      </c>
      <c r="C5964" s="921" t="s">
        <v>1030</v>
      </c>
      <c r="D5964" s="922" t="s">
        <v>986</v>
      </c>
      <c r="E5964" s="936">
        <v>1</v>
      </c>
      <c r="F5964" s="947">
        <v>44459</v>
      </c>
      <c r="G5964" s="923">
        <v>7770</v>
      </c>
      <c r="H5964" s="929">
        <v>0</v>
      </c>
      <c r="I5964" s="929">
        <v>0</v>
      </c>
      <c r="J5964" s="923">
        <v>7770</v>
      </c>
      <c r="K5964" s="922">
        <v>1</v>
      </c>
      <c r="L5964" s="923">
        <v>7770</v>
      </c>
      <c r="M5964" s="923">
        <f t="shared" si="93"/>
        <v>0</v>
      </c>
    </row>
    <row r="5965" spans="2:13" ht="45">
      <c r="B5965" s="921" t="s">
        <v>1052</v>
      </c>
      <c r="C5965" s="921" t="s">
        <v>1030</v>
      </c>
      <c r="D5965" s="922" t="s">
        <v>986</v>
      </c>
      <c r="E5965" s="936">
        <v>1</v>
      </c>
      <c r="F5965" s="947">
        <v>44459</v>
      </c>
      <c r="G5965" s="923">
        <v>7770</v>
      </c>
      <c r="H5965" s="929">
        <v>0</v>
      </c>
      <c r="I5965" s="929">
        <v>0</v>
      </c>
      <c r="J5965" s="923">
        <v>7770</v>
      </c>
      <c r="K5965" s="922">
        <v>1</v>
      </c>
      <c r="L5965" s="923">
        <v>7770</v>
      </c>
      <c r="M5965" s="923">
        <f t="shared" si="93"/>
        <v>0</v>
      </c>
    </row>
    <row r="5966" spans="2:13" ht="45">
      <c r="B5966" s="921" t="s">
        <v>1052</v>
      </c>
      <c r="C5966" s="921" t="s">
        <v>1030</v>
      </c>
      <c r="D5966" s="922" t="s">
        <v>986</v>
      </c>
      <c r="E5966" s="936">
        <v>1</v>
      </c>
      <c r="F5966" s="947">
        <v>44459</v>
      </c>
      <c r="G5966" s="923">
        <v>7770</v>
      </c>
      <c r="H5966" s="929">
        <v>0</v>
      </c>
      <c r="I5966" s="929">
        <v>0</v>
      </c>
      <c r="J5966" s="923">
        <v>7770</v>
      </c>
      <c r="K5966" s="922">
        <v>1</v>
      </c>
      <c r="L5966" s="923">
        <v>7770</v>
      </c>
      <c r="M5966" s="923">
        <f t="shared" si="93"/>
        <v>0</v>
      </c>
    </row>
    <row r="5967" spans="2:13" ht="45">
      <c r="B5967" s="921" t="s">
        <v>1052</v>
      </c>
      <c r="C5967" s="921" t="s">
        <v>1030</v>
      </c>
      <c r="D5967" s="922" t="s">
        <v>986</v>
      </c>
      <c r="E5967" s="936">
        <v>1</v>
      </c>
      <c r="F5967" s="947">
        <v>44459</v>
      </c>
      <c r="G5967" s="923">
        <v>7770</v>
      </c>
      <c r="H5967" s="929">
        <v>0</v>
      </c>
      <c r="I5967" s="929">
        <v>0</v>
      </c>
      <c r="J5967" s="923">
        <v>7770</v>
      </c>
      <c r="K5967" s="922">
        <v>1</v>
      </c>
      <c r="L5967" s="923">
        <v>7770</v>
      </c>
      <c r="M5967" s="923">
        <f t="shared" si="93"/>
        <v>0</v>
      </c>
    </row>
    <row r="5968" spans="2:13" ht="45">
      <c r="B5968" s="921" t="s">
        <v>1055</v>
      </c>
      <c r="C5968" s="921" t="s">
        <v>1030</v>
      </c>
      <c r="D5968" s="922" t="s">
        <v>986</v>
      </c>
      <c r="E5968" s="936">
        <v>1</v>
      </c>
      <c r="F5968" s="947">
        <v>44459</v>
      </c>
      <c r="G5968" s="923">
        <v>5132.57</v>
      </c>
      <c r="H5968" s="929">
        <v>0</v>
      </c>
      <c r="I5968" s="929">
        <v>0</v>
      </c>
      <c r="J5968" s="923">
        <v>5132.57</v>
      </c>
      <c r="K5968" s="922">
        <v>1</v>
      </c>
      <c r="L5968" s="923">
        <v>5132.57</v>
      </c>
      <c r="M5968" s="923">
        <f t="shared" si="93"/>
        <v>0</v>
      </c>
    </row>
    <row r="5969" spans="2:13" ht="45">
      <c r="B5969" s="921" t="s">
        <v>1056</v>
      </c>
      <c r="C5969" s="921" t="s">
        <v>1030</v>
      </c>
      <c r="D5969" s="922" t="s">
        <v>986</v>
      </c>
      <c r="E5969" s="936">
        <v>1</v>
      </c>
      <c r="F5969" s="947">
        <v>44455</v>
      </c>
      <c r="G5969" s="923">
        <v>43167.156908664409</v>
      </c>
      <c r="H5969" s="929">
        <v>8.3333333333333332E-3</v>
      </c>
      <c r="I5969" s="929">
        <v>0.18333333333333332</v>
      </c>
      <c r="J5969" s="923">
        <v>35253.178142075936</v>
      </c>
      <c r="K5969" s="922">
        <v>1</v>
      </c>
      <c r="L5969" s="923">
        <v>35253.178142075936</v>
      </c>
      <c r="M5969" s="923">
        <f t="shared" si="93"/>
        <v>4316.715690866441</v>
      </c>
    </row>
    <row r="5970" spans="2:13" ht="75">
      <c r="B5970" s="921" t="s">
        <v>1057</v>
      </c>
      <c r="C5970" s="921" t="s">
        <v>1024</v>
      </c>
      <c r="D5970" s="922" t="s">
        <v>986</v>
      </c>
      <c r="E5970" s="936">
        <v>1</v>
      </c>
      <c r="F5970" s="947">
        <v>44440</v>
      </c>
      <c r="G5970" s="923">
        <v>36360.715507436391</v>
      </c>
      <c r="H5970" s="929">
        <v>8.3333333333333332E-3</v>
      </c>
      <c r="I5970" s="929">
        <v>0.18333333333333332</v>
      </c>
      <c r="J5970" s="923">
        <v>29694.584331073052</v>
      </c>
      <c r="K5970" s="922">
        <v>1</v>
      </c>
      <c r="L5970" s="923">
        <v>29694.584331073052</v>
      </c>
      <c r="M5970" s="923">
        <f t="shared" si="93"/>
        <v>3636.0715507436394</v>
      </c>
    </row>
    <row r="5971" spans="2:13" ht="75">
      <c r="B5971" s="921" t="s">
        <v>1028</v>
      </c>
      <c r="C5971" s="921" t="s">
        <v>1024</v>
      </c>
      <c r="D5971" s="922" t="s">
        <v>986</v>
      </c>
      <c r="E5971" s="936">
        <v>1</v>
      </c>
      <c r="F5971" s="947">
        <v>44459</v>
      </c>
      <c r="G5971" s="923">
        <v>36360.715507436391</v>
      </c>
      <c r="H5971" s="929">
        <v>8.3333333333333332E-3</v>
      </c>
      <c r="I5971" s="929">
        <v>0.18333333333333332</v>
      </c>
      <c r="J5971" s="923">
        <v>29694.584331073052</v>
      </c>
      <c r="K5971" s="922">
        <v>0</v>
      </c>
      <c r="L5971" s="923">
        <v>0</v>
      </c>
      <c r="M5971" s="923" t="str">
        <f t="shared" si="93"/>
        <v/>
      </c>
    </row>
    <row r="5972" spans="2:13" ht="75">
      <c r="B5972" s="921" t="s">
        <v>1057</v>
      </c>
      <c r="C5972" s="921" t="s">
        <v>1024</v>
      </c>
      <c r="D5972" s="922" t="s">
        <v>986</v>
      </c>
      <c r="E5972" s="936">
        <v>1</v>
      </c>
      <c r="F5972" s="947">
        <v>44353</v>
      </c>
      <c r="G5972" s="923">
        <v>36360.715507436391</v>
      </c>
      <c r="H5972" s="929">
        <v>8.3333333333333332E-3</v>
      </c>
      <c r="I5972" s="929">
        <v>0.20833333333333334</v>
      </c>
      <c r="J5972" s="923">
        <v>28785.566443387142</v>
      </c>
      <c r="K5972" s="922">
        <v>1</v>
      </c>
      <c r="L5972" s="923">
        <v>28785.566443387142</v>
      </c>
      <c r="M5972" s="923">
        <f t="shared" si="93"/>
        <v>3636.0715507436394</v>
      </c>
    </row>
    <row r="5973" spans="2:13" ht="75">
      <c r="B5973" s="921" t="s">
        <v>1028</v>
      </c>
      <c r="C5973" s="921" t="s">
        <v>1024</v>
      </c>
      <c r="D5973" s="922" t="s">
        <v>986</v>
      </c>
      <c r="E5973" s="936">
        <v>1</v>
      </c>
      <c r="F5973" s="947">
        <v>44459</v>
      </c>
      <c r="G5973" s="923">
        <v>36360.715507436391</v>
      </c>
      <c r="H5973" s="929">
        <v>8.3333333333333332E-3</v>
      </c>
      <c r="I5973" s="929">
        <v>0.18333333333333332</v>
      </c>
      <c r="J5973" s="923">
        <v>29694.584331073052</v>
      </c>
      <c r="K5973" s="922">
        <v>0</v>
      </c>
      <c r="L5973" s="923">
        <v>0</v>
      </c>
      <c r="M5973" s="923" t="str">
        <f t="shared" si="93"/>
        <v/>
      </c>
    </row>
    <row r="5974" spans="2:13" ht="45">
      <c r="B5974" s="921" t="s">
        <v>1058</v>
      </c>
      <c r="C5974" s="921" t="s">
        <v>1030</v>
      </c>
      <c r="D5974" s="922" t="s">
        <v>986</v>
      </c>
      <c r="E5974" s="936">
        <v>1</v>
      </c>
      <c r="F5974" s="947">
        <v>44459</v>
      </c>
      <c r="G5974" s="923">
        <v>54152.3408207799</v>
      </c>
      <c r="H5974" s="929">
        <v>8.3333333333333332E-3</v>
      </c>
      <c r="I5974" s="929">
        <v>0.18333333333333332</v>
      </c>
      <c r="J5974" s="923">
        <v>44224.411670303583</v>
      </c>
      <c r="K5974" s="922">
        <v>1</v>
      </c>
      <c r="L5974" s="923">
        <v>44224.411670303583</v>
      </c>
      <c r="M5974" s="923">
        <f t="shared" si="93"/>
        <v>5415.23408207799</v>
      </c>
    </row>
    <row r="5975" spans="2:13" ht="45">
      <c r="B5975" s="921" t="s">
        <v>1058</v>
      </c>
      <c r="C5975" s="921" t="s">
        <v>1030</v>
      </c>
      <c r="D5975" s="922" t="s">
        <v>986</v>
      </c>
      <c r="E5975" s="936">
        <v>1</v>
      </c>
      <c r="F5975" s="947">
        <v>44459</v>
      </c>
      <c r="G5975" s="923">
        <v>54152.3408207799</v>
      </c>
      <c r="H5975" s="929">
        <v>8.3333333333333332E-3</v>
      </c>
      <c r="I5975" s="929">
        <v>0.18333333333333332</v>
      </c>
      <c r="J5975" s="923">
        <v>44224.411670303583</v>
      </c>
      <c r="K5975" s="922">
        <v>1</v>
      </c>
      <c r="L5975" s="923">
        <v>44224.411670303583</v>
      </c>
      <c r="M5975" s="923">
        <f t="shared" si="93"/>
        <v>5415.23408207799</v>
      </c>
    </row>
    <row r="5976" spans="2:13" ht="45">
      <c r="B5976" s="921" t="s">
        <v>1058</v>
      </c>
      <c r="C5976" s="921" t="s">
        <v>1030</v>
      </c>
      <c r="D5976" s="922" t="s">
        <v>986</v>
      </c>
      <c r="E5976" s="936">
        <v>1</v>
      </c>
      <c r="F5976" s="947">
        <v>44459</v>
      </c>
      <c r="G5976" s="923">
        <v>54152.3408207799</v>
      </c>
      <c r="H5976" s="929">
        <v>8.3333333333333332E-3</v>
      </c>
      <c r="I5976" s="929">
        <v>0.18333333333333332</v>
      </c>
      <c r="J5976" s="923">
        <v>44224.411670303583</v>
      </c>
      <c r="K5976" s="922">
        <v>1</v>
      </c>
      <c r="L5976" s="923">
        <v>44224.411670303583</v>
      </c>
      <c r="M5976" s="923">
        <f t="shared" si="93"/>
        <v>5415.23408207799</v>
      </c>
    </row>
    <row r="5977" spans="2:13" ht="45">
      <c r="B5977" s="921" t="s">
        <v>1058</v>
      </c>
      <c r="C5977" s="921" t="s">
        <v>1030</v>
      </c>
      <c r="D5977" s="922" t="s">
        <v>986</v>
      </c>
      <c r="E5977" s="936">
        <v>1</v>
      </c>
      <c r="F5977" s="947">
        <v>44455</v>
      </c>
      <c r="G5977" s="923">
        <v>54152.3408207799</v>
      </c>
      <c r="H5977" s="929">
        <v>8.3333333333333332E-3</v>
      </c>
      <c r="I5977" s="929">
        <v>0.18333333333333332</v>
      </c>
      <c r="J5977" s="923">
        <v>44224.411670303583</v>
      </c>
      <c r="K5977" s="922">
        <v>1</v>
      </c>
      <c r="L5977" s="923">
        <v>44224.411670303583</v>
      </c>
      <c r="M5977" s="923">
        <f t="shared" si="93"/>
        <v>5415.23408207799</v>
      </c>
    </row>
    <row r="5978" spans="2:13" ht="75">
      <c r="B5978" s="921" t="s">
        <v>1028</v>
      </c>
      <c r="C5978" s="921" t="s">
        <v>1024</v>
      </c>
      <c r="D5978" s="922" t="s">
        <v>986</v>
      </c>
      <c r="E5978" s="936">
        <v>1</v>
      </c>
      <c r="F5978" s="947">
        <v>44459</v>
      </c>
      <c r="G5978" s="923">
        <v>36360.715507436391</v>
      </c>
      <c r="H5978" s="929">
        <v>8.3333333333333332E-3</v>
      </c>
      <c r="I5978" s="929">
        <v>0.18333333333333332</v>
      </c>
      <c r="J5978" s="923">
        <v>29694.584331073052</v>
      </c>
      <c r="K5978" s="922">
        <v>1</v>
      </c>
      <c r="L5978" s="923">
        <v>29694.584331073052</v>
      </c>
      <c r="M5978" s="923">
        <f t="shared" si="93"/>
        <v>3636.0715507436394</v>
      </c>
    </row>
    <row r="5979" spans="2:13" ht="75">
      <c r="B5979" s="921" t="s">
        <v>1028</v>
      </c>
      <c r="C5979" s="921" t="s">
        <v>1024</v>
      </c>
      <c r="D5979" s="922" t="s">
        <v>986</v>
      </c>
      <c r="E5979" s="936">
        <v>1</v>
      </c>
      <c r="F5979" s="947">
        <v>44459</v>
      </c>
      <c r="G5979" s="923">
        <v>36360.715507436391</v>
      </c>
      <c r="H5979" s="929">
        <v>8.3333333333333332E-3</v>
      </c>
      <c r="I5979" s="929">
        <v>0.18333333333333332</v>
      </c>
      <c r="J5979" s="923">
        <v>29694.584331073052</v>
      </c>
      <c r="K5979" s="922">
        <v>1</v>
      </c>
      <c r="L5979" s="923">
        <v>29694.584331073052</v>
      </c>
      <c r="M5979" s="923">
        <f t="shared" si="93"/>
        <v>3636.0715507436394</v>
      </c>
    </row>
    <row r="5980" spans="2:13" ht="75">
      <c r="B5980" s="921" t="s">
        <v>1028</v>
      </c>
      <c r="C5980" s="921" t="s">
        <v>1024</v>
      </c>
      <c r="D5980" s="922" t="s">
        <v>986</v>
      </c>
      <c r="E5980" s="936">
        <v>1</v>
      </c>
      <c r="F5980" s="947">
        <v>44459</v>
      </c>
      <c r="G5980" s="923">
        <v>36360.715507436391</v>
      </c>
      <c r="H5980" s="929">
        <v>8.3333333333333332E-3</v>
      </c>
      <c r="I5980" s="929">
        <v>0.18333333333333332</v>
      </c>
      <c r="J5980" s="923">
        <v>29694.584331073052</v>
      </c>
      <c r="K5980" s="922">
        <v>1</v>
      </c>
      <c r="L5980" s="923">
        <v>29694.584331073052</v>
      </c>
      <c r="M5980" s="923">
        <f t="shared" si="93"/>
        <v>3636.0715507436394</v>
      </c>
    </row>
    <row r="5981" spans="2:13" ht="45">
      <c r="B5981" s="921" t="s">
        <v>1059</v>
      </c>
      <c r="C5981" s="921" t="s">
        <v>1030</v>
      </c>
      <c r="D5981" s="922" t="s">
        <v>986</v>
      </c>
      <c r="E5981" s="936">
        <v>1</v>
      </c>
      <c r="F5981" s="947">
        <v>44459</v>
      </c>
      <c r="G5981" s="923">
        <v>116040.77817220314</v>
      </c>
      <c r="H5981" s="929">
        <v>8.3333333333333332E-3</v>
      </c>
      <c r="I5981" s="929">
        <v>0.18333333333333332</v>
      </c>
      <c r="J5981" s="923">
        <v>94766.63550729923</v>
      </c>
      <c r="K5981" s="922">
        <v>1</v>
      </c>
      <c r="L5981" s="923">
        <v>94766.63550729923</v>
      </c>
      <c r="M5981" s="923">
        <f t="shared" si="93"/>
        <v>11604.077817220314</v>
      </c>
    </row>
    <row r="5982" spans="2:13" ht="45">
      <c r="B5982" s="921" t="s">
        <v>1059</v>
      </c>
      <c r="C5982" s="921" t="s">
        <v>1030</v>
      </c>
      <c r="D5982" s="922" t="s">
        <v>986</v>
      </c>
      <c r="E5982" s="936">
        <v>1</v>
      </c>
      <c r="F5982" s="947">
        <v>44459</v>
      </c>
      <c r="G5982" s="923">
        <v>116040.77817220314</v>
      </c>
      <c r="H5982" s="929">
        <v>8.3333333333333332E-3</v>
      </c>
      <c r="I5982" s="929">
        <v>0.18333333333333332</v>
      </c>
      <c r="J5982" s="923">
        <v>94766.63550729923</v>
      </c>
      <c r="K5982" s="922">
        <v>1</v>
      </c>
      <c r="L5982" s="923">
        <v>94766.63550729923</v>
      </c>
      <c r="M5982" s="923">
        <f t="shared" si="93"/>
        <v>11604.077817220314</v>
      </c>
    </row>
    <row r="5983" spans="2:13" ht="45">
      <c r="B5983" s="921" t="s">
        <v>1060</v>
      </c>
      <c r="C5983" s="921" t="s">
        <v>1030</v>
      </c>
      <c r="D5983" s="922" t="s">
        <v>986</v>
      </c>
      <c r="E5983" s="936">
        <v>1</v>
      </c>
      <c r="F5983" s="947">
        <v>44539</v>
      </c>
      <c r="G5983" s="923">
        <v>228866.62229638235</v>
      </c>
      <c r="H5983" s="929">
        <v>8.3333333333333332E-3</v>
      </c>
      <c r="I5983" s="929">
        <v>0.15833333333333333</v>
      </c>
      <c r="J5983" s="923">
        <v>192629.40709945516</v>
      </c>
      <c r="K5983" s="922">
        <v>1</v>
      </c>
      <c r="L5983" s="923">
        <v>192629.40709945516</v>
      </c>
      <c r="M5983" s="923">
        <f t="shared" si="93"/>
        <v>22886.662229638237</v>
      </c>
    </row>
    <row r="5984" spans="2:13" ht="45">
      <c r="B5984" s="921" t="s">
        <v>1061</v>
      </c>
      <c r="C5984" s="921" t="s">
        <v>1030</v>
      </c>
      <c r="D5984" s="922" t="s">
        <v>986</v>
      </c>
      <c r="E5984" s="936">
        <v>1</v>
      </c>
      <c r="F5984" s="947">
        <v>44531</v>
      </c>
      <c r="G5984" s="923">
        <v>9336.6552616762219</v>
      </c>
      <c r="H5984" s="929">
        <v>8.3333333333333332E-3</v>
      </c>
      <c r="I5984" s="929">
        <v>0.15833333333333333</v>
      </c>
      <c r="J5984" s="923">
        <v>7858.3515119108197</v>
      </c>
      <c r="K5984" s="922">
        <v>1</v>
      </c>
      <c r="L5984" s="923">
        <v>7858.3515119108197</v>
      </c>
      <c r="M5984" s="923">
        <f t="shared" si="93"/>
        <v>933.66552616762226</v>
      </c>
    </row>
    <row r="5985" spans="2:13" ht="45">
      <c r="B5985" s="921" t="s">
        <v>1061</v>
      </c>
      <c r="C5985" s="921" t="s">
        <v>1030</v>
      </c>
      <c r="D5985" s="922" t="s">
        <v>986</v>
      </c>
      <c r="E5985" s="936">
        <v>1</v>
      </c>
      <c r="F5985" s="947">
        <v>44531</v>
      </c>
      <c r="G5985" s="923">
        <v>9336.6552616762219</v>
      </c>
      <c r="H5985" s="929">
        <v>8.3333333333333332E-3</v>
      </c>
      <c r="I5985" s="929">
        <v>0.15833333333333333</v>
      </c>
      <c r="J5985" s="923">
        <v>7858.3515119108197</v>
      </c>
      <c r="K5985" s="922">
        <v>1</v>
      </c>
      <c r="L5985" s="923">
        <v>7858.3515119108197</v>
      </c>
      <c r="M5985" s="923">
        <f t="shared" si="93"/>
        <v>933.66552616762226</v>
      </c>
    </row>
    <row r="5986" spans="2:13" ht="45">
      <c r="B5986" s="921" t="s">
        <v>1061</v>
      </c>
      <c r="C5986" s="921" t="s">
        <v>1030</v>
      </c>
      <c r="D5986" s="922" t="s">
        <v>986</v>
      </c>
      <c r="E5986" s="936">
        <v>1</v>
      </c>
      <c r="F5986" s="947">
        <v>44531</v>
      </c>
      <c r="G5986" s="923">
        <v>9336.6552616762219</v>
      </c>
      <c r="H5986" s="929">
        <v>8.3333333333333332E-3</v>
      </c>
      <c r="I5986" s="929">
        <v>0.15833333333333333</v>
      </c>
      <c r="J5986" s="923">
        <v>7858.3515119108197</v>
      </c>
      <c r="K5986" s="922">
        <v>1</v>
      </c>
      <c r="L5986" s="923">
        <v>7858.3515119108197</v>
      </c>
      <c r="M5986" s="923">
        <f t="shared" si="93"/>
        <v>933.66552616762226</v>
      </c>
    </row>
    <row r="5987" spans="2:13" ht="45">
      <c r="B5987" s="921" t="s">
        <v>1061</v>
      </c>
      <c r="C5987" s="921" t="s">
        <v>1030</v>
      </c>
      <c r="D5987" s="922" t="s">
        <v>986</v>
      </c>
      <c r="E5987" s="936">
        <v>1</v>
      </c>
      <c r="F5987" s="947">
        <v>44531</v>
      </c>
      <c r="G5987" s="923">
        <v>9336.6552616762219</v>
      </c>
      <c r="H5987" s="929">
        <v>8.3333333333333332E-3</v>
      </c>
      <c r="I5987" s="929">
        <v>0.15833333333333333</v>
      </c>
      <c r="J5987" s="923">
        <v>7858.3515119108197</v>
      </c>
      <c r="K5987" s="922">
        <v>1</v>
      </c>
      <c r="L5987" s="923">
        <v>7858.3515119108197</v>
      </c>
      <c r="M5987" s="923">
        <f t="shared" si="93"/>
        <v>933.66552616762226</v>
      </c>
    </row>
    <row r="5988" spans="2:13" ht="75">
      <c r="B5988" s="921" t="s">
        <v>1057</v>
      </c>
      <c r="C5988" s="921" t="s">
        <v>1024</v>
      </c>
      <c r="D5988" s="922" t="s">
        <v>986</v>
      </c>
      <c r="E5988" s="936">
        <v>1</v>
      </c>
      <c r="F5988" s="947">
        <v>44440</v>
      </c>
      <c r="G5988" s="923">
        <v>36360.715507436391</v>
      </c>
      <c r="H5988" s="929">
        <v>8.3333333333333332E-3</v>
      </c>
      <c r="I5988" s="929">
        <v>0.18333333333333332</v>
      </c>
      <c r="J5988" s="923">
        <v>29694.584331073052</v>
      </c>
      <c r="K5988" s="922">
        <v>1</v>
      </c>
      <c r="L5988" s="923">
        <v>29694.584331073052</v>
      </c>
      <c r="M5988" s="923">
        <f t="shared" si="93"/>
        <v>3636.0715507436394</v>
      </c>
    </row>
    <row r="5989" spans="2:13" ht="45">
      <c r="B5989" s="921" t="s">
        <v>1035</v>
      </c>
      <c r="C5989" s="921" t="s">
        <v>1030</v>
      </c>
      <c r="D5989" s="922" t="s">
        <v>986</v>
      </c>
      <c r="E5989" s="936">
        <v>1</v>
      </c>
      <c r="F5989" s="947">
        <v>44369</v>
      </c>
      <c r="G5989" s="923">
        <v>139034.15704636378</v>
      </c>
      <c r="H5989" s="929">
        <v>8.3333333333333332E-3</v>
      </c>
      <c r="I5989" s="929">
        <v>0.20833333333333334</v>
      </c>
      <c r="J5989" s="923">
        <v>110068.70766170466</v>
      </c>
      <c r="K5989" s="922">
        <v>1</v>
      </c>
      <c r="L5989" s="923">
        <v>110068.70766170466</v>
      </c>
      <c r="M5989" s="923">
        <f t="shared" si="93"/>
        <v>13903.415704636378</v>
      </c>
    </row>
    <row r="5990" spans="2:13" ht="45">
      <c r="B5990" s="921" t="s">
        <v>1062</v>
      </c>
      <c r="C5990" s="921" t="s">
        <v>1030</v>
      </c>
      <c r="D5990" s="922" t="s">
        <v>986</v>
      </c>
      <c r="E5990" s="936">
        <v>1</v>
      </c>
      <c r="F5990" s="947">
        <v>44531</v>
      </c>
      <c r="G5990" s="923">
        <v>9336.6552616762219</v>
      </c>
      <c r="H5990" s="929">
        <v>8.3333333333333332E-3</v>
      </c>
      <c r="I5990" s="929">
        <v>0.15833333333333333</v>
      </c>
      <c r="J5990" s="923">
        <v>7858.3515119108197</v>
      </c>
      <c r="K5990" s="922">
        <v>1</v>
      </c>
      <c r="L5990" s="923">
        <v>7858.3515119108197</v>
      </c>
      <c r="M5990" s="923">
        <f t="shared" si="93"/>
        <v>933.66552616762226</v>
      </c>
    </row>
    <row r="5991" spans="2:13" ht="45">
      <c r="B5991" s="921" t="s">
        <v>1054</v>
      </c>
      <c r="C5991" s="921" t="s">
        <v>1030</v>
      </c>
      <c r="D5991" s="922" t="s">
        <v>986</v>
      </c>
      <c r="E5991" s="936">
        <v>1</v>
      </c>
      <c r="F5991" s="947">
        <v>44459</v>
      </c>
      <c r="G5991" s="923">
        <v>15497.284705953549</v>
      </c>
      <c r="H5991" s="929">
        <v>8.3333333333333332E-3</v>
      </c>
      <c r="I5991" s="929">
        <v>0.18333333333333332</v>
      </c>
      <c r="J5991" s="923">
        <v>12656.115843195399</v>
      </c>
      <c r="K5991" s="922">
        <v>1</v>
      </c>
      <c r="L5991" s="923">
        <v>12656.115843195399</v>
      </c>
      <c r="M5991" s="923">
        <f t="shared" si="93"/>
        <v>1549.728470595355</v>
      </c>
    </row>
    <row r="5992" spans="2:13" ht="45">
      <c r="B5992" s="921" t="s">
        <v>1052</v>
      </c>
      <c r="C5992" s="921" t="s">
        <v>1030</v>
      </c>
      <c r="D5992" s="922" t="s">
        <v>986</v>
      </c>
      <c r="E5992" s="936">
        <v>1</v>
      </c>
      <c r="F5992" s="947">
        <v>44459</v>
      </c>
      <c r="G5992" s="923">
        <v>18428.69014021051</v>
      </c>
      <c r="H5992" s="929">
        <v>8.3333333333333332E-3</v>
      </c>
      <c r="I5992" s="929">
        <v>0.18333333333333332</v>
      </c>
      <c r="J5992" s="923">
        <v>15050.096947838583</v>
      </c>
      <c r="K5992" s="922">
        <v>1</v>
      </c>
      <c r="L5992" s="923">
        <v>15050.096947838583</v>
      </c>
      <c r="M5992" s="923">
        <f t="shared" si="93"/>
        <v>1842.869014021051</v>
      </c>
    </row>
    <row r="5993" spans="2:13" ht="45">
      <c r="B5993" s="921" t="s">
        <v>1054</v>
      </c>
      <c r="C5993" s="921" t="s">
        <v>1030</v>
      </c>
      <c r="D5993" s="922" t="s">
        <v>986</v>
      </c>
      <c r="E5993" s="936">
        <v>1</v>
      </c>
      <c r="F5993" s="947">
        <v>44459</v>
      </c>
      <c r="G5993" s="923">
        <v>15497.284705953549</v>
      </c>
      <c r="H5993" s="929">
        <v>8.3333333333333332E-3</v>
      </c>
      <c r="I5993" s="929">
        <v>0.18333333333333332</v>
      </c>
      <c r="J5993" s="923">
        <v>12656.115843195399</v>
      </c>
      <c r="K5993" s="922">
        <v>1</v>
      </c>
      <c r="L5993" s="923">
        <v>12656.115843195399</v>
      </c>
      <c r="M5993" s="923">
        <f t="shared" si="93"/>
        <v>1549.728470595355</v>
      </c>
    </row>
    <row r="5994" spans="2:13" ht="45">
      <c r="B5994" s="921" t="s">
        <v>1054</v>
      </c>
      <c r="C5994" s="921" t="s">
        <v>1030</v>
      </c>
      <c r="D5994" s="922" t="s">
        <v>986</v>
      </c>
      <c r="E5994" s="936">
        <v>1</v>
      </c>
      <c r="F5994" s="947">
        <v>44459</v>
      </c>
      <c r="G5994" s="923">
        <v>15497.284705953549</v>
      </c>
      <c r="H5994" s="929">
        <v>8.3333333333333332E-3</v>
      </c>
      <c r="I5994" s="929">
        <v>0.18333333333333332</v>
      </c>
      <c r="J5994" s="923">
        <v>12656.115843195399</v>
      </c>
      <c r="K5994" s="922">
        <v>1</v>
      </c>
      <c r="L5994" s="923">
        <v>12656.115843195399</v>
      </c>
      <c r="M5994" s="923">
        <f t="shared" si="93"/>
        <v>1549.728470595355</v>
      </c>
    </row>
    <row r="5995" spans="2:13" ht="45">
      <c r="B5995" s="921" t="s">
        <v>1054</v>
      </c>
      <c r="C5995" s="921" t="s">
        <v>1030</v>
      </c>
      <c r="D5995" s="922" t="s">
        <v>986</v>
      </c>
      <c r="E5995" s="936">
        <v>1</v>
      </c>
      <c r="F5995" s="947">
        <v>44459</v>
      </c>
      <c r="G5995" s="923">
        <v>15497.284705953549</v>
      </c>
      <c r="H5995" s="929">
        <v>8.3333333333333332E-3</v>
      </c>
      <c r="I5995" s="929">
        <v>0.18333333333333332</v>
      </c>
      <c r="J5995" s="923">
        <v>12656.115843195399</v>
      </c>
      <c r="K5995" s="922">
        <v>1</v>
      </c>
      <c r="L5995" s="923">
        <v>12656.115843195399</v>
      </c>
      <c r="M5995" s="923">
        <f t="shared" si="93"/>
        <v>1549.728470595355</v>
      </c>
    </row>
    <row r="5996" spans="2:13" ht="45">
      <c r="B5996" s="921" t="s">
        <v>1051</v>
      </c>
      <c r="C5996" s="921" t="s">
        <v>1030</v>
      </c>
      <c r="D5996" s="922" t="s">
        <v>986</v>
      </c>
      <c r="E5996" s="936">
        <v>1</v>
      </c>
      <c r="F5996" s="947">
        <v>44459</v>
      </c>
      <c r="G5996" s="923">
        <v>33489.372141812877</v>
      </c>
      <c r="H5996" s="929">
        <v>8.3333333333333332E-3</v>
      </c>
      <c r="I5996" s="929">
        <v>0.18333333333333332</v>
      </c>
      <c r="J5996" s="923">
        <v>27349.653915813851</v>
      </c>
      <c r="K5996" s="922">
        <v>1</v>
      </c>
      <c r="L5996" s="923">
        <v>27349.653915813851</v>
      </c>
      <c r="M5996" s="923">
        <f t="shared" si="93"/>
        <v>3348.9372141812878</v>
      </c>
    </row>
    <row r="5997" spans="2:13" ht="45">
      <c r="B5997" s="921" t="s">
        <v>1063</v>
      </c>
      <c r="C5997" s="921" t="s">
        <v>1030</v>
      </c>
      <c r="D5997" s="922" t="s">
        <v>986</v>
      </c>
      <c r="E5997" s="936">
        <v>1</v>
      </c>
      <c r="F5997" s="947">
        <v>44459</v>
      </c>
      <c r="G5997" s="923">
        <v>12362.405617214255</v>
      </c>
      <c r="H5997" s="929">
        <v>8.3333333333333332E-3</v>
      </c>
      <c r="I5997" s="929">
        <v>0.18333333333333332</v>
      </c>
      <c r="J5997" s="923">
        <v>10095.964587391642</v>
      </c>
      <c r="K5997" s="922">
        <v>1</v>
      </c>
      <c r="L5997" s="923">
        <v>10095.964587391642</v>
      </c>
      <c r="M5997" s="923">
        <f t="shared" si="93"/>
        <v>1236.2405617214256</v>
      </c>
    </row>
    <row r="5998" spans="2:13" ht="45">
      <c r="B5998" s="921" t="s">
        <v>1050</v>
      </c>
      <c r="C5998" s="921" t="s">
        <v>1030</v>
      </c>
      <c r="D5998" s="922" t="s">
        <v>986</v>
      </c>
      <c r="E5998" s="936">
        <v>1</v>
      </c>
      <c r="F5998" s="947">
        <v>44459</v>
      </c>
      <c r="G5998" s="923">
        <v>30913.266592442651</v>
      </c>
      <c r="H5998" s="929">
        <v>8.3333333333333332E-3</v>
      </c>
      <c r="I5998" s="929">
        <v>0.18333333333333332</v>
      </c>
      <c r="J5998" s="923">
        <v>25245.834383828165</v>
      </c>
      <c r="K5998" s="922">
        <v>1</v>
      </c>
      <c r="L5998" s="923">
        <v>25245.834383828165</v>
      </c>
      <c r="M5998" s="923">
        <f t="shared" si="93"/>
        <v>3091.3266592442651</v>
      </c>
    </row>
    <row r="5999" spans="2:13" ht="45">
      <c r="B5999" s="921" t="s">
        <v>1064</v>
      </c>
      <c r="C5999" s="921" t="s">
        <v>1030</v>
      </c>
      <c r="D5999" s="922" t="s">
        <v>986</v>
      </c>
      <c r="E5999" s="936">
        <v>1</v>
      </c>
      <c r="F5999" s="947">
        <v>43754</v>
      </c>
      <c r="G5999" s="923">
        <v>103090.98577884371</v>
      </c>
      <c r="H5999" s="929">
        <v>8.3333333333333332E-3</v>
      </c>
      <c r="I5999" s="929">
        <v>0.375</v>
      </c>
      <c r="J5999" s="923">
        <v>64431.866111777315</v>
      </c>
      <c r="K5999" s="922">
        <v>1</v>
      </c>
      <c r="L5999" s="923">
        <v>64431.866111777315</v>
      </c>
      <c r="M5999" s="923">
        <f t="shared" si="93"/>
        <v>10309.098577884371</v>
      </c>
    </row>
    <row r="6000" spans="2:13" ht="45">
      <c r="B6000" s="921" t="s">
        <v>1064</v>
      </c>
      <c r="C6000" s="921" t="s">
        <v>1030</v>
      </c>
      <c r="D6000" s="922" t="s">
        <v>986</v>
      </c>
      <c r="E6000" s="936">
        <v>1</v>
      </c>
      <c r="F6000" s="947">
        <v>43754</v>
      </c>
      <c r="G6000" s="923">
        <v>103090.98577884371</v>
      </c>
      <c r="H6000" s="929">
        <v>8.3333333333333332E-3</v>
      </c>
      <c r="I6000" s="929">
        <v>0.375</v>
      </c>
      <c r="J6000" s="923">
        <v>64431.866111777315</v>
      </c>
      <c r="K6000" s="922">
        <v>1</v>
      </c>
      <c r="L6000" s="923">
        <v>64431.866111777315</v>
      </c>
      <c r="M6000" s="923">
        <f t="shared" si="93"/>
        <v>10309.098577884371</v>
      </c>
    </row>
    <row r="6001" spans="2:13" ht="45">
      <c r="B6001" s="921" t="s">
        <v>1062</v>
      </c>
      <c r="C6001" s="921" t="s">
        <v>1030</v>
      </c>
      <c r="D6001" s="922" t="s">
        <v>986</v>
      </c>
      <c r="E6001" s="936">
        <v>1</v>
      </c>
      <c r="F6001" s="947">
        <v>44531</v>
      </c>
      <c r="G6001" s="923">
        <v>9336.6552616762219</v>
      </c>
      <c r="H6001" s="929">
        <v>8.3333333333333332E-3</v>
      </c>
      <c r="I6001" s="929">
        <v>0.15833333333333333</v>
      </c>
      <c r="J6001" s="923">
        <v>7858.3515119108197</v>
      </c>
      <c r="K6001" s="922">
        <v>1</v>
      </c>
      <c r="L6001" s="923">
        <v>7858.3515119108197</v>
      </c>
      <c r="M6001" s="923">
        <f t="shared" si="93"/>
        <v>933.66552616762226</v>
      </c>
    </row>
    <row r="6002" spans="2:13" ht="45">
      <c r="B6002" s="921" t="s">
        <v>1062</v>
      </c>
      <c r="C6002" s="921" t="s">
        <v>1030</v>
      </c>
      <c r="D6002" s="922" t="s">
        <v>986</v>
      </c>
      <c r="E6002" s="936">
        <v>1</v>
      </c>
      <c r="F6002" s="947">
        <v>44531</v>
      </c>
      <c r="G6002" s="923">
        <v>9336.6552616762219</v>
      </c>
      <c r="H6002" s="929">
        <v>8.3333333333333332E-3</v>
      </c>
      <c r="I6002" s="929">
        <v>0.15833333333333333</v>
      </c>
      <c r="J6002" s="923">
        <v>7858.3515119108197</v>
      </c>
      <c r="K6002" s="922">
        <v>1</v>
      </c>
      <c r="L6002" s="923">
        <v>7858.3515119108197</v>
      </c>
      <c r="M6002" s="923">
        <f t="shared" si="93"/>
        <v>933.66552616762226</v>
      </c>
    </row>
    <row r="6003" spans="2:13" ht="45">
      <c r="B6003" s="921" t="s">
        <v>1065</v>
      </c>
      <c r="C6003" s="921" t="s">
        <v>1042</v>
      </c>
      <c r="D6003" s="922" t="s">
        <v>986</v>
      </c>
      <c r="E6003" s="936">
        <v>1</v>
      </c>
      <c r="F6003" s="947">
        <v>44949</v>
      </c>
      <c r="G6003" s="923">
        <v>32349.16</v>
      </c>
      <c r="H6003" s="929">
        <v>0</v>
      </c>
      <c r="I6003" s="929">
        <v>0</v>
      </c>
      <c r="J6003" s="923">
        <v>32349.16</v>
      </c>
      <c r="K6003" s="922">
        <v>1</v>
      </c>
      <c r="L6003" s="923">
        <v>32349.16</v>
      </c>
      <c r="M6003" s="923">
        <f t="shared" si="93"/>
        <v>0</v>
      </c>
    </row>
    <row r="6004" spans="2:13" ht="45">
      <c r="B6004" s="921" t="s">
        <v>1065</v>
      </c>
      <c r="C6004" s="921" t="s">
        <v>1042</v>
      </c>
      <c r="D6004" s="922" t="s">
        <v>986</v>
      </c>
      <c r="E6004" s="936">
        <v>1</v>
      </c>
      <c r="F6004" s="947">
        <v>44949</v>
      </c>
      <c r="G6004" s="923">
        <v>26700.9</v>
      </c>
      <c r="H6004" s="929">
        <v>0</v>
      </c>
      <c r="I6004" s="929">
        <v>0</v>
      </c>
      <c r="J6004" s="923">
        <v>26700.9</v>
      </c>
      <c r="K6004" s="922">
        <v>1</v>
      </c>
      <c r="L6004" s="923">
        <v>26700.9</v>
      </c>
      <c r="M6004" s="923">
        <f t="shared" si="93"/>
        <v>0</v>
      </c>
    </row>
    <row r="6005" spans="2:13" ht="45">
      <c r="B6005" s="921" t="s">
        <v>1066</v>
      </c>
      <c r="C6005" s="921" t="s">
        <v>1030</v>
      </c>
      <c r="D6005" s="922" t="s">
        <v>986</v>
      </c>
      <c r="E6005" s="936">
        <v>1</v>
      </c>
      <c r="F6005" s="947">
        <v>44683</v>
      </c>
      <c r="G6005" s="923">
        <v>26773.570065761436</v>
      </c>
      <c r="H6005" s="929">
        <v>8.3333333333333332E-3</v>
      </c>
      <c r="I6005" s="929">
        <v>0.11666666666666667</v>
      </c>
      <c r="J6005" s="923">
        <v>23649.986891422603</v>
      </c>
      <c r="K6005" s="922">
        <v>1</v>
      </c>
      <c r="L6005" s="923">
        <v>23649.986891422603</v>
      </c>
      <c r="M6005" s="923">
        <f t="shared" si="93"/>
        <v>2677.3570065761437</v>
      </c>
    </row>
    <row r="6006" spans="2:13" ht="45">
      <c r="B6006" s="921" t="s">
        <v>1032</v>
      </c>
      <c r="C6006" s="921" t="s">
        <v>1042</v>
      </c>
      <c r="D6006" s="922" t="s">
        <v>986</v>
      </c>
      <c r="E6006" s="936">
        <v>1</v>
      </c>
      <c r="F6006" s="947">
        <v>44459</v>
      </c>
      <c r="G6006" s="923">
        <v>12061.46</v>
      </c>
      <c r="H6006" s="929">
        <v>0</v>
      </c>
      <c r="I6006" s="929">
        <v>0</v>
      </c>
      <c r="J6006" s="923">
        <v>12061.46</v>
      </c>
      <c r="K6006" s="922">
        <v>1</v>
      </c>
      <c r="L6006" s="923">
        <v>12061.46</v>
      </c>
      <c r="M6006" s="923">
        <f t="shared" si="93"/>
        <v>0</v>
      </c>
    </row>
    <row r="6007" spans="2:13" ht="45">
      <c r="B6007" s="921" t="s">
        <v>1032</v>
      </c>
      <c r="C6007" s="921" t="s">
        <v>1042</v>
      </c>
      <c r="D6007" s="922" t="s">
        <v>986</v>
      </c>
      <c r="E6007" s="936">
        <v>1</v>
      </c>
      <c r="F6007" s="947">
        <v>44459</v>
      </c>
      <c r="G6007" s="923">
        <v>12061.38</v>
      </c>
      <c r="H6007" s="929">
        <v>0</v>
      </c>
      <c r="I6007" s="929">
        <v>0</v>
      </c>
      <c r="J6007" s="923">
        <v>12061.38</v>
      </c>
      <c r="K6007" s="922">
        <v>1</v>
      </c>
      <c r="L6007" s="923">
        <v>12061.38</v>
      </c>
      <c r="M6007" s="923">
        <f t="shared" si="93"/>
        <v>0</v>
      </c>
    </row>
    <row r="6008" spans="2:13" ht="75">
      <c r="B6008" s="921" t="s">
        <v>1067</v>
      </c>
      <c r="C6008" s="921" t="s">
        <v>1024</v>
      </c>
      <c r="D6008" s="922" t="s">
        <v>986</v>
      </c>
      <c r="E6008" s="936">
        <v>1</v>
      </c>
      <c r="F6008" s="947">
        <v>44459</v>
      </c>
      <c r="G6008" s="923">
        <v>18778.39</v>
      </c>
      <c r="H6008" s="929">
        <v>0</v>
      </c>
      <c r="I6008" s="929">
        <v>0</v>
      </c>
      <c r="J6008" s="923">
        <v>18778.39</v>
      </c>
      <c r="K6008" s="922">
        <v>1</v>
      </c>
      <c r="L6008" s="923">
        <v>18778.39</v>
      </c>
      <c r="M6008" s="923">
        <f t="shared" si="93"/>
        <v>0</v>
      </c>
    </row>
    <row r="6009" spans="2:13" ht="45">
      <c r="B6009" s="921" t="s">
        <v>1062</v>
      </c>
      <c r="C6009" s="921" t="s">
        <v>1042</v>
      </c>
      <c r="D6009" s="922" t="s">
        <v>986</v>
      </c>
      <c r="E6009" s="936">
        <v>1</v>
      </c>
      <c r="F6009" s="947">
        <v>44796</v>
      </c>
      <c r="G6009" s="923">
        <v>8209.7454007501092</v>
      </c>
      <c r="H6009" s="929">
        <v>8.3333333333333332E-3</v>
      </c>
      <c r="I6009" s="929">
        <v>9.166666666666666E-2</v>
      </c>
      <c r="J6009" s="923">
        <v>7457.185405681349</v>
      </c>
      <c r="K6009" s="922">
        <v>1</v>
      </c>
      <c r="L6009" s="923">
        <v>7457.185405681349</v>
      </c>
      <c r="M6009" s="923">
        <f t="shared" si="93"/>
        <v>820.97454007501096</v>
      </c>
    </row>
    <row r="6010" spans="2:13" ht="45">
      <c r="B6010" s="921" t="s">
        <v>1062</v>
      </c>
      <c r="C6010" s="921" t="s">
        <v>1042</v>
      </c>
      <c r="D6010" s="922" t="s">
        <v>986</v>
      </c>
      <c r="E6010" s="936">
        <v>1</v>
      </c>
      <c r="F6010" s="947">
        <v>44796</v>
      </c>
      <c r="G6010" s="923">
        <v>8209.8636991808562</v>
      </c>
      <c r="H6010" s="929">
        <v>8.3333333333333332E-3</v>
      </c>
      <c r="I6010" s="929">
        <v>9.166666666666666E-2</v>
      </c>
      <c r="J6010" s="923">
        <v>7457.2928600892774</v>
      </c>
      <c r="K6010" s="922">
        <v>1</v>
      </c>
      <c r="L6010" s="923">
        <v>7457.2928600892774</v>
      </c>
      <c r="M6010" s="923">
        <f t="shared" si="93"/>
        <v>820.98636991808564</v>
      </c>
    </row>
    <row r="6011" spans="2:13" ht="45">
      <c r="B6011" s="921" t="s">
        <v>1068</v>
      </c>
      <c r="C6011" s="921" t="s">
        <v>1042</v>
      </c>
      <c r="D6011" s="922" t="s">
        <v>986</v>
      </c>
      <c r="E6011" s="936">
        <v>1</v>
      </c>
      <c r="F6011" s="947">
        <v>44747</v>
      </c>
      <c r="G6011" s="923">
        <v>5333.33</v>
      </c>
      <c r="H6011" s="929">
        <v>0</v>
      </c>
      <c r="I6011" s="929">
        <v>0</v>
      </c>
      <c r="J6011" s="923">
        <v>5333.33</v>
      </c>
      <c r="K6011" s="922">
        <v>1</v>
      </c>
      <c r="L6011" s="923">
        <v>5333.33</v>
      </c>
      <c r="M6011" s="923">
        <f t="shared" si="93"/>
        <v>0</v>
      </c>
    </row>
    <row r="6012" spans="2:13" ht="45">
      <c r="B6012" s="921" t="s">
        <v>1069</v>
      </c>
      <c r="C6012" s="921" t="s">
        <v>1042</v>
      </c>
      <c r="D6012" s="922" t="s">
        <v>986</v>
      </c>
      <c r="E6012" s="936">
        <v>1</v>
      </c>
      <c r="F6012" s="947">
        <v>44747</v>
      </c>
      <c r="G6012" s="923">
        <v>14000</v>
      </c>
      <c r="H6012" s="929">
        <v>0</v>
      </c>
      <c r="I6012" s="929">
        <v>0</v>
      </c>
      <c r="J6012" s="923">
        <v>14000</v>
      </c>
      <c r="K6012" s="922">
        <v>1</v>
      </c>
      <c r="L6012" s="923">
        <v>14000</v>
      </c>
      <c r="M6012" s="923">
        <f t="shared" si="93"/>
        <v>0</v>
      </c>
    </row>
    <row r="6013" spans="2:13" ht="45">
      <c r="B6013" s="921" t="s">
        <v>1069</v>
      </c>
      <c r="C6013" s="921" t="s">
        <v>1042</v>
      </c>
      <c r="D6013" s="922" t="s">
        <v>986</v>
      </c>
      <c r="E6013" s="936">
        <v>1</v>
      </c>
      <c r="F6013" s="947">
        <v>44747</v>
      </c>
      <c r="G6013" s="923">
        <v>14000</v>
      </c>
      <c r="H6013" s="929">
        <v>0</v>
      </c>
      <c r="I6013" s="929">
        <v>0</v>
      </c>
      <c r="J6013" s="923">
        <v>14000</v>
      </c>
      <c r="K6013" s="922">
        <v>1</v>
      </c>
      <c r="L6013" s="923">
        <v>14000</v>
      </c>
      <c r="M6013" s="923">
        <f t="shared" si="93"/>
        <v>0</v>
      </c>
    </row>
    <row r="6014" spans="2:13" ht="45">
      <c r="B6014" s="921" t="s">
        <v>1069</v>
      </c>
      <c r="C6014" s="921" t="s">
        <v>1042</v>
      </c>
      <c r="D6014" s="922" t="s">
        <v>986</v>
      </c>
      <c r="E6014" s="936">
        <v>1</v>
      </c>
      <c r="F6014" s="947">
        <v>44747</v>
      </c>
      <c r="G6014" s="923">
        <v>17500</v>
      </c>
      <c r="H6014" s="929">
        <v>0</v>
      </c>
      <c r="I6014" s="929">
        <v>0</v>
      </c>
      <c r="J6014" s="923">
        <v>17500</v>
      </c>
      <c r="K6014" s="922">
        <v>1</v>
      </c>
      <c r="L6014" s="923">
        <v>17500</v>
      </c>
      <c r="M6014" s="923">
        <f t="shared" si="93"/>
        <v>0</v>
      </c>
    </row>
    <row r="6015" spans="2:13" ht="45">
      <c r="B6015" s="921" t="s">
        <v>1069</v>
      </c>
      <c r="C6015" s="921" t="s">
        <v>1042</v>
      </c>
      <c r="D6015" s="922" t="s">
        <v>986</v>
      </c>
      <c r="E6015" s="936">
        <v>1</v>
      </c>
      <c r="F6015" s="947">
        <v>44747</v>
      </c>
      <c r="G6015" s="923">
        <v>14000</v>
      </c>
      <c r="H6015" s="929">
        <v>0</v>
      </c>
      <c r="I6015" s="929">
        <v>0</v>
      </c>
      <c r="J6015" s="923">
        <v>14000</v>
      </c>
      <c r="K6015" s="922">
        <v>1</v>
      </c>
      <c r="L6015" s="923">
        <v>14000</v>
      </c>
      <c r="M6015" s="923">
        <f t="shared" si="93"/>
        <v>0</v>
      </c>
    </row>
    <row r="6016" spans="2:13" ht="45">
      <c r="B6016" s="921" t="s">
        <v>1069</v>
      </c>
      <c r="C6016" s="921" t="s">
        <v>1042</v>
      </c>
      <c r="D6016" s="922" t="s">
        <v>986</v>
      </c>
      <c r="E6016" s="936">
        <v>1</v>
      </c>
      <c r="F6016" s="947">
        <v>44747</v>
      </c>
      <c r="G6016" s="923">
        <v>14000</v>
      </c>
      <c r="H6016" s="929">
        <v>0</v>
      </c>
      <c r="I6016" s="929">
        <v>0</v>
      </c>
      <c r="J6016" s="923">
        <v>14000</v>
      </c>
      <c r="K6016" s="922">
        <v>1</v>
      </c>
      <c r="L6016" s="923">
        <v>14000</v>
      </c>
      <c r="M6016" s="923">
        <f t="shared" si="93"/>
        <v>0</v>
      </c>
    </row>
    <row r="6017" spans="2:13" ht="45">
      <c r="B6017" s="921" t="s">
        <v>1069</v>
      </c>
      <c r="C6017" s="921" t="s">
        <v>1042</v>
      </c>
      <c r="D6017" s="922" t="s">
        <v>986</v>
      </c>
      <c r="E6017" s="936">
        <v>1</v>
      </c>
      <c r="F6017" s="947">
        <v>44747</v>
      </c>
      <c r="G6017" s="923">
        <v>17500</v>
      </c>
      <c r="H6017" s="929">
        <v>0</v>
      </c>
      <c r="I6017" s="929">
        <v>0</v>
      </c>
      <c r="J6017" s="923">
        <v>17500</v>
      </c>
      <c r="K6017" s="922">
        <v>1</v>
      </c>
      <c r="L6017" s="923">
        <v>17500</v>
      </c>
      <c r="M6017" s="923">
        <f t="shared" si="93"/>
        <v>0</v>
      </c>
    </row>
    <row r="6018" spans="2:13" ht="45">
      <c r="B6018" s="921" t="s">
        <v>1069</v>
      </c>
      <c r="C6018" s="921" t="s">
        <v>1042</v>
      </c>
      <c r="D6018" s="922" t="s">
        <v>986</v>
      </c>
      <c r="E6018" s="936">
        <v>1</v>
      </c>
      <c r="F6018" s="947">
        <v>44747</v>
      </c>
      <c r="G6018" s="923">
        <v>17500</v>
      </c>
      <c r="H6018" s="929">
        <v>0</v>
      </c>
      <c r="I6018" s="929">
        <v>0</v>
      </c>
      <c r="J6018" s="923">
        <v>17500</v>
      </c>
      <c r="K6018" s="922">
        <v>1</v>
      </c>
      <c r="L6018" s="923">
        <v>17500</v>
      </c>
      <c r="M6018" s="923">
        <f t="shared" si="93"/>
        <v>0</v>
      </c>
    </row>
    <row r="6019" spans="2:13" ht="45">
      <c r="B6019" s="921" t="s">
        <v>1069</v>
      </c>
      <c r="C6019" s="921" t="s">
        <v>1042</v>
      </c>
      <c r="D6019" s="922" t="s">
        <v>986</v>
      </c>
      <c r="E6019" s="936">
        <v>1</v>
      </c>
      <c r="F6019" s="947">
        <v>44747</v>
      </c>
      <c r="G6019" s="923">
        <v>14000</v>
      </c>
      <c r="H6019" s="929">
        <v>0</v>
      </c>
      <c r="I6019" s="929">
        <v>0</v>
      </c>
      <c r="J6019" s="923">
        <v>14000</v>
      </c>
      <c r="K6019" s="922">
        <v>1</v>
      </c>
      <c r="L6019" s="923">
        <v>14000</v>
      </c>
      <c r="M6019" s="923">
        <f t="shared" si="93"/>
        <v>0</v>
      </c>
    </row>
    <row r="6020" spans="2:13" ht="45">
      <c r="B6020" s="921" t="s">
        <v>1070</v>
      </c>
      <c r="C6020" s="921" t="s">
        <v>1042</v>
      </c>
      <c r="D6020" s="922" t="s">
        <v>986</v>
      </c>
      <c r="E6020" s="936">
        <v>1</v>
      </c>
      <c r="F6020" s="947">
        <v>44747</v>
      </c>
      <c r="G6020" s="923">
        <v>18333.330000000002</v>
      </c>
      <c r="H6020" s="929">
        <v>0</v>
      </c>
      <c r="I6020" s="929">
        <v>0</v>
      </c>
      <c r="J6020" s="923">
        <v>18333.330000000002</v>
      </c>
      <c r="K6020" s="922">
        <v>1</v>
      </c>
      <c r="L6020" s="923">
        <v>18333.330000000002</v>
      </c>
      <c r="M6020" s="923">
        <f t="shared" si="93"/>
        <v>0</v>
      </c>
    </row>
    <row r="6021" spans="2:13" ht="45">
      <c r="B6021" s="921" t="s">
        <v>1070</v>
      </c>
      <c r="C6021" s="921" t="s">
        <v>1042</v>
      </c>
      <c r="D6021" s="922" t="s">
        <v>986</v>
      </c>
      <c r="E6021" s="936">
        <v>1</v>
      </c>
      <c r="F6021" s="947">
        <v>44747</v>
      </c>
      <c r="G6021" s="923">
        <v>18333.330000000002</v>
      </c>
      <c r="H6021" s="929">
        <v>0</v>
      </c>
      <c r="I6021" s="929">
        <v>0</v>
      </c>
      <c r="J6021" s="923">
        <v>18333.330000000002</v>
      </c>
      <c r="K6021" s="922">
        <v>1</v>
      </c>
      <c r="L6021" s="923">
        <v>18333.330000000002</v>
      </c>
      <c r="M6021" s="923">
        <f t="shared" si="93"/>
        <v>0</v>
      </c>
    </row>
    <row r="6022" spans="2:13" ht="45">
      <c r="B6022" s="921" t="s">
        <v>1070</v>
      </c>
      <c r="C6022" s="921" t="s">
        <v>1042</v>
      </c>
      <c r="D6022" s="922" t="s">
        <v>986</v>
      </c>
      <c r="E6022" s="936">
        <v>1</v>
      </c>
      <c r="F6022" s="947">
        <v>44747</v>
      </c>
      <c r="G6022" s="923">
        <v>18333.330000000002</v>
      </c>
      <c r="H6022" s="929">
        <v>0</v>
      </c>
      <c r="I6022" s="929">
        <v>0</v>
      </c>
      <c r="J6022" s="923">
        <v>18333.330000000002</v>
      </c>
      <c r="K6022" s="922">
        <v>1</v>
      </c>
      <c r="L6022" s="923">
        <v>18333.330000000002</v>
      </c>
      <c r="M6022" s="923">
        <f t="shared" si="93"/>
        <v>0</v>
      </c>
    </row>
    <row r="6023" spans="2:13" ht="45">
      <c r="B6023" s="921" t="s">
        <v>1062</v>
      </c>
      <c r="C6023" s="921" t="s">
        <v>1042</v>
      </c>
      <c r="D6023" s="922" t="s">
        <v>986</v>
      </c>
      <c r="E6023" s="936">
        <v>1</v>
      </c>
      <c r="F6023" s="947">
        <v>44796</v>
      </c>
      <c r="G6023" s="923">
        <v>6062.83</v>
      </c>
      <c r="H6023" s="929">
        <v>0</v>
      </c>
      <c r="I6023" s="929">
        <v>0</v>
      </c>
      <c r="J6023" s="923">
        <v>6062.83</v>
      </c>
      <c r="K6023" s="922">
        <v>1</v>
      </c>
      <c r="L6023" s="923">
        <v>6062.83</v>
      </c>
      <c r="M6023" s="923">
        <f t="shared" si="93"/>
        <v>0</v>
      </c>
    </row>
    <row r="6024" spans="2:13" ht="45">
      <c r="B6024" s="921" t="s">
        <v>1071</v>
      </c>
      <c r="C6024" s="921" t="s">
        <v>1042</v>
      </c>
      <c r="D6024" s="922" t="s">
        <v>986</v>
      </c>
      <c r="E6024" s="936">
        <v>1</v>
      </c>
      <c r="F6024" s="947">
        <v>44648</v>
      </c>
      <c r="G6024" s="923">
        <v>6944.2</v>
      </c>
      <c r="H6024" s="929">
        <v>0</v>
      </c>
      <c r="I6024" s="929">
        <v>0</v>
      </c>
      <c r="J6024" s="923">
        <v>6944.2</v>
      </c>
      <c r="K6024" s="922">
        <v>1</v>
      </c>
      <c r="L6024" s="923">
        <v>6944.2</v>
      </c>
      <c r="M6024" s="923">
        <f t="shared" si="93"/>
        <v>0</v>
      </c>
    </row>
    <row r="6025" spans="2:13" ht="45">
      <c r="B6025" s="921" t="s">
        <v>1071</v>
      </c>
      <c r="C6025" s="921" t="s">
        <v>1042</v>
      </c>
      <c r="D6025" s="922" t="s">
        <v>986</v>
      </c>
      <c r="E6025" s="936">
        <v>1</v>
      </c>
      <c r="F6025" s="947">
        <v>44648</v>
      </c>
      <c r="G6025" s="923">
        <v>6944.2</v>
      </c>
      <c r="H6025" s="929">
        <v>0</v>
      </c>
      <c r="I6025" s="929">
        <v>0</v>
      </c>
      <c r="J6025" s="923">
        <v>6944.2</v>
      </c>
      <c r="K6025" s="922">
        <v>1</v>
      </c>
      <c r="L6025" s="923">
        <v>6944.2</v>
      </c>
      <c r="M6025" s="923">
        <f t="shared" si="93"/>
        <v>0</v>
      </c>
    </row>
    <row r="6026" spans="2:13" ht="45">
      <c r="B6026" s="921" t="s">
        <v>1071</v>
      </c>
      <c r="C6026" s="921" t="s">
        <v>1042</v>
      </c>
      <c r="D6026" s="922" t="s">
        <v>986</v>
      </c>
      <c r="E6026" s="936">
        <v>1</v>
      </c>
      <c r="F6026" s="947">
        <v>44648</v>
      </c>
      <c r="G6026" s="923">
        <v>6944.2</v>
      </c>
      <c r="H6026" s="929">
        <v>0</v>
      </c>
      <c r="I6026" s="929">
        <v>0</v>
      </c>
      <c r="J6026" s="923">
        <v>6944.2</v>
      </c>
      <c r="K6026" s="922">
        <v>1</v>
      </c>
      <c r="L6026" s="923">
        <v>6944.2</v>
      </c>
      <c r="M6026" s="923">
        <f t="shared" si="93"/>
        <v>0</v>
      </c>
    </row>
    <row r="6027" spans="2:13" ht="45">
      <c r="B6027" s="921" t="s">
        <v>1071</v>
      </c>
      <c r="C6027" s="921" t="s">
        <v>1042</v>
      </c>
      <c r="D6027" s="922" t="s">
        <v>986</v>
      </c>
      <c r="E6027" s="936">
        <v>1</v>
      </c>
      <c r="F6027" s="947">
        <v>44648</v>
      </c>
      <c r="G6027" s="923">
        <v>6944.19</v>
      </c>
      <c r="H6027" s="929">
        <v>0</v>
      </c>
      <c r="I6027" s="929">
        <v>0</v>
      </c>
      <c r="J6027" s="923">
        <v>6944.19</v>
      </c>
      <c r="K6027" s="922">
        <v>1</v>
      </c>
      <c r="L6027" s="923">
        <v>6944.19</v>
      </c>
      <c r="M6027" s="923">
        <f t="shared" ref="M6027:M6090" si="94">IF(L6027=0,"",IF(I6027=100%,0,(H6027*12)*(G6027*E6027*K6027)))</f>
        <v>0</v>
      </c>
    </row>
    <row r="6028" spans="2:13" ht="45">
      <c r="B6028" s="921" t="s">
        <v>1071</v>
      </c>
      <c r="C6028" s="921" t="s">
        <v>1042</v>
      </c>
      <c r="D6028" s="922" t="s">
        <v>986</v>
      </c>
      <c r="E6028" s="936">
        <v>1</v>
      </c>
      <c r="F6028" s="947">
        <v>44648</v>
      </c>
      <c r="G6028" s="923">
        <v>6944.22</v>
      </c>
      <c r="H6028" s="929">
        <v>0</v>
      </c>
      <c r="I6028" s="929">
        <v>0</v>
      </c>
      <c r="J6028" s="923">
        <v>6944.22</v>
      </c>
      <c r="K6028" s="922">
        <v>1</v>
      </c>
      <c r="L6028" s="923">
        <v>6944.22</v>
      </c>
      <c r="M6028" s="923">
        <f t="shared" si="94"/>
        <v>0</v>
      </c>
    </row>
    <row r="6029" spans="2:13" ht="45">
      <c r="B6029" s="921" t="s">
        <v>1071</v>
      </c>
      <c r="C6029" s="921" t="s">
        <v>1042</v>
      </c>
      <c r="D6029" s="922" t="s">
        <v>986</v>
      </c>
      <c r="E6029" s="936">
        <v>1</v>
      </c>
      <c r="F6029" s="947">
        <v>44648</v>
      </c>
      <c r="G6029" s="923">
        <v>6944.2</v>
      </c>
      <c r="H6029" s="929">
        <v>0</v>
      </c>
      <c r="I6029" s="929">
        <v>0</v>
      </c>
      <c r="J6029" s="923">
        <v>6944.2</v>
      </c>
      <c r="K6029" s="922">
        <v>1</v>
      </c>
      <c r="L6029" s="923">
        <v>6944.2</v>
      </c>
      <c r="M6029" s="923">
        <f t="shared" si="94"/>
        <v>0</v>
      </c>
    </row>
    <row r="6030" spans="2:13" ht="45">
      <c r="B6030" s="921" t="s">
        <v>1071</v>
      </c>
      <c r="C6030" s="921" t="s">
        <v>1042</v>
      </c>
      <c r="D6030" s="922" t="s">
        <v>986</v>
      </c>
      <c r="E6030" s="936">
        <v>1</v>
      </c>
      <c r="F6030" s="947">
        <v>44648</v>
      </c>
      <c r="G6030" s="923">
        <v>6944.2</v>
      </c>
      <c r="H6030" s="929">
        <v>0</v>
      </c>
      <c r="I6030" s="929">
        <v>0</v>
      </c>
      <c r="J6030" s="923">
        <v>6944.2</v>
      </c>
      <c r="K6030" s="922">
        <v>1</v>
      </c>
      <c r="L6030" s="923">
        <v>6944.2</v>
      </c>
      <c r="M6030" s="923">
        <f t="shared" si="94"/>
        <v>0</v>
      </c>
    </row>
    <row r="6031" spans="2:13" ht="45">
      <c r="B6031" s="921" t="s">
        <v>1071</v>
      </c>
      <c r="C6031" s="921" t="s">
        <v>1042</v>
      </c>
      <c r="D6031" s="922" t="s">
        <v>986</v>
      </c>
      <c r="E6031" s="936">
        <v>1</v>
      </c>
      <c r="F6031" s="947">
        <v>44648</v>
      </c>
      <c r="G6031" s="923">
        <v>6944.2</v>
      </c>
      <c r="H6031" s="929">
        <v>0</v>
      </c>
      <c r="I6031" s="929">
        <v>0</v>
      </c>
      <c r="J6031" s="923">
        <v>6944.2</v>
      </c>
      <c r="K6031" s="922">
        <v>1</v>
      </c>
      <c r="L6031" s="923">
        <v>6944.2</v>
      </c>
      <c r="M6031" s="923">
        <f t="shared" si="94"/>
        <v>0</v>
      </c>
    </row>
    <row r="6032" spans="2:13" ht="45">
      <c r="B6032" s="921" t="s">
        <v>1071</v>
      </c>
      <c r="C6032" s="921" t="s">
        <v>1042</v>
      </c>
      <c r="D6032" s="922" t="s">
        <v>986</v>
      </c>
      <c r="E6032" s="936">
        <v>1</v>
      </c>
      <c r="F6032" s="947">
        <v>44648</v>
      </c>
      <c r="G6032" s="923">
        <v>6944.22</v>
      </c>
      <c r="H6032" s="929">
        <v>0</v>
      </c>
      <c r="I6032" s="929">
        <v>0</v>
      </c>
      <c r="J6032" s="923">
        <v>6944.22</v>
      </c>
      <c r="K6032" s="922">
        <v>1</v>
      </c>
      <c r="L6032" s="923">
        <v>6944.22</v>
      </c>
      <c r="M6032" s="923">
        <f t="shared" si="94"/>
        <v>0</v>
      </c>
    </row>
    <row r="6033" spans="2:13" ht="45">
      <c r="B6033" s="921" t="s">
        <v>1071</v>
      </c>
      <c r="C6033" s="921" t="s">
        <v>1042</v>
      </c>
      <c r="D6033" s="922" t="s">
        <v>986</v>
      </c>
      <c r="E6033" s="936">
        <v>1</v>
      </c>
      <c r="F6033" s="947">
        <v>44648</v>
      </c>
      <c r="G6033" s="923">
        <v>6944.19</v>
      </c>
      <c r="H6033" s="929">
        <v>0</v>
      </c>
      <c r="I6033" s="929">
        <v>0</v>
      </c>
      <c r="J6033" s="923">
        <v>6944.19</v>
      </c>
      <c r="K6033" s="922">
        <v>1</v>
      </c>
      <c r="L6033" s="923">
        <v>6944.19</v>
      </c>
      <c r="M6033" s="923">
        <f t="shared" si="94"/>
        <v>0</v>
      </c>
    </row>
    <row r="6034" spans="2:13" ht="45">
      <c r="B6034" s="921" t="s">
        <v>1062</v>
      </c>
      <c r="C6034" s="921" t="s">
        <v>1042</v>
      </c>
      <c r="D6034" s="922" t="s">
        <v>986</v>
      </c>
      <c r="E6034" s="936">
        <v>1</v>
      </c>
      <c r="F6034" s="947">
        <v>44796</v>
      </c>
      <c r="G6034" s="923">
        <v>6062.36</v>
      </c>
      <c r="H6034" s="929">
        <v>0</v>
      </c>
      <c r="I6034" s="929">
        <v>0</v>
      </c>
      <c r="J6034" s="923">
        <v>6062.36</v>
      </c>
      <c r="K6034" s="922">
        <v>1</v>
      </c>
      <c r="L6034" s="923">
        <v>6062.36</v>
      </c>
      <c r="M6034" s="923">
        <f t="shared" si="94"/>
        <v>0</v>
      </c>
    </row>
    <row r="6035" spans="2:13" ht="45">
      <c r="B6035" s="921" t="s">
        <v>1062</v>
      </c>
      <c r="C6035" s="921" t="s">
        <v>1042</v>
      </c>
      <c r="D6035" s="922" t="s">
        <v>986</v>
      </c>
      <c r="E6035" s="936">
        <v>1</v>
      </c>
      <c r="F6035" s="947">
        <v>44796</v>
      </c>
      <c r="G6035" s="923">
        <v>6062.83</v>
      </c>
      <c r="H6035" s="929">
        <v>0</v>
      </c>
      <c r="I6035" s="929">
        <v>0</v>
      </c>
      <c r="J6035" s="923">
        <v>6062.83</v>
      </c>
      <c r="K6035" s="922">
        <v>1</v>
      </c>
      <c r="L6035" s="923">
        <v>6062.83</v>
      </c>
      <c r="M6035" s="923">
        <f t="shared" si="94"/>
        <v>0</v>
      </c>
    </row>
    <row r="6036" spans="2:13" ht="45">
      <c r="B6036" s="921" t="s">
        <v>1062</v>
      </c>
      <c r="C6036" s="921" t="s">
        <v>1042</v>
      </c>
      <c r="D6036" s="922" t="s">
        <v>986</v>
      </c>
      <c r="E6036" s="936">
        <v>1</v>
      </c>
      <c r="F6036" s="947">
        <v>44796</v>
      </c>
      <c r="G6036" s="923">
        <v>6062.83</v>
      </c>
      <c r="H6036" s="929">
        <v>0</v>
      </c>
      <c r="I6036" s="929">
        <v>0</v>
      </c>
      <c r="J6036" s="923">
        <v>6062.83</v>
      </c>
      <c r="K6036" s="922">
        <v>1</v>
      </c>
      <c r="L6036" s="923">
        <v>6062.83</v>
      </c>
      <c r="M6036" s="923">
        <f t="shared" si="94"/>
        <v>0</v>
      </c>
    </row>
    <row r="6037" spans="2:13" ht="45">
      <c r="B6037" s="921" t="s">
        <v>1062</v>
      </c>
      <c r="C6037" s="921" t="s">
        <v>1042</v>
      </c>
      <c r="D6037" s="922" t="s">
        <v>986</v>
      </c>
      <c r="E6037" s="936">
        <v>1</v>
      </c>
      <c r="F6037" s="947">
        <v>44796</v>
      </c>
      <c r="G6037" s="923">
        <v>6062.83</v>
      </c>
      <c r="H6037" s="929">
        <v>0</v>
      </c>
      <c r="I6037" s="929">
        <v>0</v>
      </c>
      <c r="J6037" s="923">
        <v>6062.83</v>
      </c>
      <c r="K6037" s="922">
        <v>1</v>
      </c>
      <c r="L6037" s="923">
        <v>6062.83</v>
      </c>
      <c r="M6037" s="923">
        <f t="shared" si="94"/>
        <v>0</v>
      </c>
    </row>
    <row r="6038" spans="2:13" ht="45">
      <c r="B6038" s="921" t="s">
        <v>1062</v>
      </c>
      <c r="C6038" s="921" t="s">
        <v>1042</v>
      </c>
      <c r="D6038" s="922" t="s">
        <v>986</v>
      </c>
      <c r="E6038" s="936">
        <v>1</v>
      </c>
      <c r="F6038" s="947">
        <v>44796</v>
      </c>
      <c r="G6038" s="923">
        <v>6062.82</v>
      </c>
      <c r="H6038" s="929">
        <v>0</v>
      </c>
      <c r="I6038" s="929">
        <v>0</v>
      </c>
      <c r="J6038" s="923">
        <v>6062.82</v>
      </c>
      <c r="K6038" s="922">
        <v>1</v>
      </c>
      <c r="L6038" s="923">
        <v>6062.82</v>
      </c>
      <c r="M6038" s="923">
        <f t="shared" si="94"/>
        <v>0</v>
      </c>
    </row>
    <row r="6039" spans="2:13" ht="45">
      <c r="B6039" s="921" t="s">
        <v>1072</v>
      </c>
      <c r="C6039" s="921" t="s">
        <v>1042</v>
      </c>
      <c r="D6039" s="922" t="s">
        <v>986</v>
      </c>
      <c r="E6039" s="936">
        <v>1</v>
      </c>
      <c r="F6039" s="947">
        <v>44747</v>
      </c>
      <c r="G6039" s="923">
        <v>5333.33</v>
      </c>
      <c r="H6039" s="929">
        <v>0</v>
      </c>
      <c r="I6039" s="929">
        <v>0</v>
      </c>
      <c r="J6039" s="923">
        <v>5333.33</v>
      </c>
      <c r="K6039" s="922">
        <v>1</v>
      </c>
      <c r="L6039" s="923">
        <v>5333.33</v>
      </c>
      <c r="M6039" s="923">
        <f t="shared" si="94"/>
        <v>0</v>
      </c>
    </row>
    <row r="6040" spans="2:13" ht="45">
      <c r="B6040" s="921" t="s">
        <v>1072</v>
      </c>
      <c r="C6040" s="921" t="s">
        <v>1042</v>
      </c>
      <c r="D6040" s="922" t="s">
        <v>986</v>
      </c>
      <c r="E6040" s="936">
        <v>1</v>
      </c>
      <c r="F6040" s="947">
        <v>44747</v>
      </c>
      <c r="G6040" s="923">
        <v>5333.33</v>
      </c>
      <c r="H6040" s="929">
        <v>0</v>
      </c>
      <c r="I6040" s="929">
        <v>0</v>
      </c>
      <c r="J6040" s="923">
        <v>5333.33</v>
      </c>
      <c r="K6040" s="922">
        <v>1</v>
      </c>
      <c r="L6040" s="923">
        <v>5333.33</v>
      </c>
      <c r="M6040" s="923">
        <f t="shared" si="94"/>
        <v>0</v>
      </c>
    </row>
    <row r="6041" spans="2:13" ht="45">
      <c r="B6041" s="921" t="s">
        <v>1072</v>
      </c>
      <c r="C6041" s="921" t="s">
        <v>1042</v>
      </c>
      <c r="D6041" s="922" t="s">
        <v>986</v>
      </c>
      <c r="E6041" s="936">
        <v>1</v>
      </c>
      <c r="F6041" s="947">
        <v>44747</v>
      </c>
      <c r="G6041" s="923">
        <v>5333.33</v>
      </c>
      <c r="H6041" s="929">
        <v>0</v>
      </c>
      <c r="I6041" s="929">
        <v>0</v>
      </c>
      <c r="J6041" s="923">
        <v>5333.33</v>
      </c>
      <c r="K6041" s="922">
        <v>1</v>
      </c>
      <c r="L6041" s="923">
        <v>5333.33</v>
      </c>
      <c r="M6041" s="923">
        <f t="shared" si="94"/>
        <v>0</v>
      </c>
    </row>
    <row r="6042" spans="2:13" ht="45">
      <c r="B6042" s="921" t="s">
        <v>1072</v>
      </c>
      <c r="C6042" s="921" t="s">
        <v>1042</v>
      </c>
      <c r="D6042" s="922" t="s">
        <v>986</v>
      </c>
      <c r="E6042" s="936">
        <v>1</v>
      </c>
      <c r="F6042" s="947">
        <v>44747</v>
      </c>
      <c r="G6042" s="923">
        <v>5333.33</v>
      </c>
      <c r="H6042" s="929">
        <v>0</v>
      </c>
      <c r="I6042" s="929">
        <v>0</v>
      </c>
      <c r="J6042" s="923">
        <v>5333.33</v>
      </c>
      <c r="K6042" s="922">
        <v>1</v>
      </c>
      <c r="L6042" s="923">
        <v>5333.33</v>
      </c>
      <c r="M6042" s="923">
        <f t="shared" si="94"/>
        <v>0</v>
      </c>
    </row>
    <row r="6043" spans="2:13" ht="45">
      <c r="B6043" s="921" t="s">
        <v>1072</v>
      </c>
      <c r="C6043" s="921" t="s">
        <v>1042</v>
      </c>
      <c r="D6043" s="922" t="s">
        <v>986</v>
      </c>
      <c r="E6043" s="936">
        <v>1</v>
      </c>
      <c r="F6043" s="947">
        <v>44747</v>
      </c>
      <c r="G6043" s="923">
        <v>5333.33</v>
      </c>
      <c r="H6043" s="929">
        <v>0</v>
      </c>
      <c r="I6043" s="929">
        <v>0</v>
      </c>
      <c r="J6043" s="923">
        <v>5333.33</v>
      </c>
      <c r="K6043" s="922">
        <v>1</v>
      </c>
      <c r="L6043" s="923">
        <v>5333.33</v>
      </c>
      <c r="M6043" s="923">
        <f t="shared" si="94"/>
        <v>0</v>
      </c>
    </row>
    <row r="6044" spans="2:13" ht="45">
      <c r="B6044" s="921" t="s">
        <v>1072</v>
      </c>
      <c r="C6044" s="921" t="s">
        <v>1042</v>
      </c>
      <c r="D6044" s="922" t="s">
        <v>986</v>
      </c>
      <c r="E6044" s="936">
        <v>1</v>
      </c>
      <c r="F6044" s="947">
        <v>44747</v>
      </c>
      <c r="G6044" s="923">
        <v>5333.33</v>
      </c>
      <c r="H6044" s="929">
        <v>0</v>
      </c>
      <c r="I6044" s="929">
        <v>0</v>
      </c>
      <c r="J6044" s="923">
        <v>5333.33</v>
      </c>
      <c r="K6044" s="922">
        <v>1</v>
      </c>
      <c r="L6044" s="923">
        <v>5333.33</v>
      </c>
      <c r="M6044" s="923">
        <f t="shared" si="94"/>
        <v>0</v>
      </c>
    </row>
    <row r="6045" spans="2:13" ht="45">
      <c r="B6045" s="921" t="s">
        <v>1072</v>
      </c>
      <c r="C6045" s="921" t="s">
        <v>1042</v>
      </c>
      <c r="D6045" s="922" t="s">
        <v>986</v>
      </c>
      <c r="E6045" s="936">
        <v>1</v>
      </c>
      <c r="F6045" s="947">
        <v>44747</v>
      </c>
      <c r="G6045" s="923">
        <v>5333.33</v>
      </c>
      <c r="H6045" s="929">
        <v>0</v>
      </c>
      <c r="I6045" s="929">
        <v>0</v>
      </c>
      <c r="J6045" s="923">
        <v>5333.33</v>
      </c>
      <c r="K6045" s="922">
        <v>1</v>
      </c>
      <c r="L6045" s="923">
        <v>5333.33</v>
      </c>
      <c r="M6045" s="923">
        <f t="shared" si="94"/>
        <v>0</v>
      </c>
    </row>
    <row r="6046" spans="2:13" ht="45">
      <c r="B6046" s="921" t="s">
        <v>1072</v>
      </c>
      <c r="C6046" s="921" t="s">
        <v>1042</v>
      </c>
      <c r="D6046" s="922" t="s">
        <v>986</v>
      </c>
      <c r="E6046" s="936">
        <v>1</v>
      </c>
      <c r="F6046" s="947">
        <v>44747</v>
      </c>
      <c r="G6046" s="923">
        <v>5333.33</v>
      </c>
      <c r="H6046" s="929">
        <v>0</v>
      </c>
      <c r="I6046" s="929">
        <v>0</v>
      </c>
      <c r="J6046" s="923">
        <v>5333.33</v>
      </c>
      <c r="K6046" s="922">
        <v>1</v>
      </c>
      <c r="L6046" s="923">
        <v>5333.33</v>
      </c>
      <c r="M6046" s="923">
        <f t="shared" si="94"/>
        <v>0</v>
      </c>
    </row>
    <row r="6047" spans="2:13" ht="45">
      <c r="B6047" s="921" t="s">
        <v>1072</v>
      </c>
      <c r="C6047" s="921" t="s">
        <v>1042</v>
      </c>
      <c r="D6047" s="922" t="s">
        <v>986</v>
      </c>
      <c r="E6047" s="936">
        <v>1</v>
      </c>
      <c r="F6047" s="947">
        <v>44747</v>
      </c>
      <c r="G6047" s="923">
        <v>5333.33</v>
      </c>
      <c r="H6047" s="929">
        <v>0</v>
      </c>
      <c r="I6047" s="929">
        <v>0</v>
      </c>
      <c r="J6047" s="923">
        <v>5333.33</v>
      </c>
      <c r="K6047" s="922">
        <v>1</v>
      </c>
      <c r="L6047" s="923">
        <v>5333.33</v>
      </c>
      <c r="M6047" s="923">
        <f t="shared" si="94"/>
        <v>0</v>
      </c>
    </row>
    <row r="6048" spans="2:13" ht="45">
      <c r="B6048" s="921" t="s">
        <v>1072</v>
      </c>
      <c r="C6048" s="921" t="s">
        <v>1042</v>
      </c>
      <c r="D6048" s="922" t="s">
        <v>986</v>
      </c>
      <c r="E6048" s="936">
        <v>1</v>
      </c>
      <c r="F6048" s="947">
        <v>44747</v>
      </c>
      <c r="G6048" s="923">
        <v>5333.33</v>
      </c>
      <c r="H6048" s="929">
        <v>0</v>
      </c>
      <c r="I6048" s="929">
        <v>0</v>
      </c>
      <c r="J6048" s="923">
        <v>5333.33</v>
      </c>
      <c r="K6048" s="922">
        <v>1</v>
      </c>
      <c r="L6048" s="923">
        <v>5333.33</v>
      </c>
      <c r="M6048" s="923">
        <f t="shared" si="94"/>
        <v>0</v>
      </c>
    </row>
    <row r="6049" spans="2:13" ht="45">
      <c r="B6049" s="921" t="s">
        <v>1072</v>
      </c>
      <c r="C6049" s="921" t="s">
        <v>1042</v>
      </c>
      <c r="D6049" s="922" t="s">
        <v>986</v>
      </c>
      <c r="E6049" s="936">
        <v>1</v>
      </c>
      <c r="F6049" s="947">
        <v>44747</v>
      </c>
      <c r="G6049" s="923">
        <v>5333.33</v>
      </c>
      <c r="H6049" s="929">
        <v>0</v>
      </c>
      <c r="I6049" s="929">
        <v>0</v>
      </c>
      <c r="J6049" s="923">
        <v>5333.33</v>
      </c>
      <c r="K6049" s="922">
        <v>1</v>
      </c>
      <c r="L6049" s="923">
        <v>5333.33</v>
      </c>
      <c r="M6049" s="923">
        <f t="shared" si="94"/>
        <v>0</v>
      </c>
    </row>
    <row r="6050" spans="2:13" ht="45">
      <c r="B6050" s="921" t="s">
        <v>1072</v>
      </c>
      <c r="C6050" s="921" t="s">
        <v>1042</v>
      </c>
      <c r="D6050" s="922" t="s">
        <v>986</v>
      </c>
      <c r="E6050" s="936">
        <v>1</v>
      </c>
      <c r="F6050" s="947">
        <v>44747</v>
      </c>
      <c r="G6050" s="923">
        <v>5333.33</v>
      </c>
      <c r="H6050" s="929">
        <v>0</v>
      </c>
      <c r="I6050" s="929">
        <v>0</v>
      </c>
      <c r="J6050" s="923">
        <v>5333.33</v>
      </c>
      <c r="K6050" s="922">
        <v>1</v>
      </c>
      <c r="L6050" s="923">
        <v>5333.33</v>
      </c>
      <c r="M6050" s="923">
        <f t="shared" si="94"/>
        <v>0</v>
      </c>
    </row>
    <row r="6051" spans="2:13" ht="45">
      <c r="B6051" s="921" t="s">
        <v>1072</v>
      </c>
      <c r="C6051" s="921" t="s">
        <v>1042</v>
      </c>
      <c r="D6051" s="922" t="s">
        <v>986</v>
      </c>
      <c r="E6051" s="936">
        <v>1</v>
      </c>
      <c r="F6051" s="947">
        <v>44747</v>
      </c>
      <c r="G6051" s="923">
        <v>5333.33</v>
      </c>
      <c r="H6051" s="929">
        <v>0</v>
      </c>
      <c r="I6051" s="929">
        <v>0</v>
      </c>
      <c r="J6051" s="923">
        <v>5333.33</v>
      </c>
      <c r="K6051" s="922">
        <v>1</v>
      </c>
      <c r="L6051" s="923">
        <v>5333.33</v>
      </c>
      <c r="M6051" s="923">
        <f t="shared" si="94"/>
        <v>0</v>
      </c>
    </row>
    <row r="6052" spans="2:13" ht="45">
      <c r="B6052" s="921" t="s">
        <v>1072</v>
      </c>
      <c r="C6052" s="921" t="s">
        <v>1042</v>
      </c>
      <c r="D6052" s="922" t="s">
        <v>986</v>
      </c>
      <c r="E6052" s="936">
        <v>1</v>
      </c>
      <c r="F6052" s="947">
        <v>44747</v>
      </c>
      <c r="G6052" s="923">
        <v>5333.33</v>
      </c>
      <c r="H6052" s="929">
        <v>0</v>
      </c>
      <c r="I6052" s="929">
        <v>0</v>
      </c>
      <c r="J6052" s="923">
        <v>5333.33</v>
      </c>
      <c r="K6052" s="922">
        <v>1</v>
      </c>
      <c r="L6052" s="923">
        <v>5333.33</v>
      </c>
      <c r="M6052" s="923">
        <f t="shared" si="94"/>
        <v>0</v>
      </c>
    </row>
    <row r="6053" spans="2:13" ht="75">
      <c r="B6053" s="921" t="s">
        <v>1073</v>
      </c>
      <c r="C6053" s="921" t="s">
        <v>1024</v>
      </c>
      <c r="D6053" s="922" t="s">
        <v>986</v>
      </c>
      <c r="E6053" s="936">
        <v>1</v>
      </c>
      <c r="F6053" s="947">
        <v>44418</v>
      </c>
      <c r="G6053" s="923">
        <v>19680</v>
      </c>
      <c r="H6053" s="929">
        <v>0</v>
      </c>
      <c r="I6053" s="929">
        <v>0</v>
      </c>
      <c r="J6053" s="923">
        <v>19680</v>
      </c>
      <c r="K6053" s="922">
        <v>1</v>
      </c>
      <c r="L6053" s="923">
        <v>19680</v>
      </c>
      <c r="M6053" s="923">
        <f t="shared" si="94"/>
        <v>0</v>
      </c>
    </row>
    <row r="6054" spans="2:13" ht="45">
      <c r="B6054" s="921" t="s">
        <v>1072</v>
      </c>
      <c r="C6054" s="921" t="s">
        <v>1042</v>
      </c>
      <c r="D6054" s="922" t="s">
        <v>986</v>
      </c>
      <c r="E6054" s="936">
        <v>1</v>
      </c>
      <c r="F6054" s="947">
        <v>44747</v>
      </c>
      <c r="G6054" s="923">
        <v>11666.66</v>
      </c>
      <c r="H6054" s="929">
        <v>0</v>
      </c>
      <c r="I6054" s="929">
        <v>0</v>
      </c>
      <c r="J6054" s="923">
        <v>11666.66</v>
      </c>
      <c r="K6054" s="922">
        <v>1</v>
      </c>
      <c r="L6054" s="923">
        <v>11666.66</v>
      </c>
      <c r="M6054" s="923">
        <f t="shared" si="94"/>
        <v>0</v>
      </c>
    </row>
    <row r="6055" spans="2:13" ht="60">
      <c r="B6055" s="921" t="s">
        <v>1074</v>
      </c>
      <c r="C6055" s="921" t="s">
        <v>1042</v>
      </c>
      <c r="D6055" s="922" t="s">
        <v>986</v>
      </c>
      <c r="E6055" s="936">
        <v>1</v>
      </c>
      <c r="F6055" s="947">
        <v>44459</v>
      </c>
      <c r="G6055" s="923">
        <v>12061.38</v>
      </c>
      <c r="H6055" s="929">
        <v>0</v>
      </c>
      <c r="I6055" s="929">
        <v>0</v>
      </c>
      <c r="J6055" s="923">
        <v>12061.38</v>
      </c>
      <c r="K6055" s="922">
        <v>1</v>
      </c>
      <c r="L6055" s="923">
        <v>12061.38</v>
      </c>
      <c r="M6055" s="923">
        <f t="shared" si="94"/>
        <v>0</v>
      </c>
    </row>
    <row r="6056" spans="2:13" ht="60">
      <c r="B6056" s="921" t="s">
        <v>1074</v>
      </c>
      <c r="C6056" s="921" t="s">
        <v>1042</v>
      </c>
      <c r="D6056" s="922" t="s">
        <v>986</v>
      </c>
      <c r="E6056" s="936">
        <v>1</v>
      </c>
      <c r="F6056" s="947">
        <v>44459</v>
      </c>
      <c r="G6056" s="923">
        <v>12061.38</v>
      </c>
      <c r="H6056" s="929">
        <v>0</v>
      </c>
      <c r="I6056" s="929">
        <v>0</v>
      </c>
      <c r="J6056" s="923">
        <v>12061.38</v>
      </c>
      <c r="K6056" s="922">
        <v>1</v>
      </c>
      <c r="L6056" s="923">
        <v>12061.38</v>
      </c>
      <c r="M6056" s="923">
        <f t="shared" si="94"/>
        <v>0</v>
      </c>
    </row>
    <row r="6057" spans="2:13" ht="60">
      <c r="B6057" s="921" t="s">
        <v>1074</v>
      </c>
      <c r="C6057" s="921" t="s">
        <v>1042</v>
      </c>
      <c r="D6057" s="922" t="s">
        <v>986</v>
      </c>
      <c r="E6057" s="936">
        <v>1</v>
      </c>
      <c r="F6057" s="947">
        <v>44459</v>
      </c>
      <c r="G6057" s="923">
        <v>12061.38</v>
      </c>
      <c r="H6057" s="929">
        <v>0</v>
      </c>
      <c r="I6057" s="929">
        <v>0</v>
      </c>
      <c r="J6057" s="923">
        <v>12061.38</v>
      </c>
      <c r="K6057" s="922">
        <v>1</v>
      </c>
      <c r="L6057" s="923">
        <v>12061.38</v>
      </c>
      <c r="M6057" s="923">
        <f t="shared" si="94"/>
        <v>0</v>
      </c>
    </row>
    <row r="6058" spans="2:13" ht="45">
      <c r="B6058" s="921" t="s">
        <v>1075</v>
      </c>
      <c r="C6058" s="921" t="s">
        <v>1042</v>
      </c>
      <c r="D6058" s="922" t="s">
        <v>986</v>
      </c>
      <c r="E6058" s="936">
        <v>1</v>
      </c>
      <c r="F6058" s="947">
        <v>44440</v>
      </c>
      <c r="G6058" s="923">
        <v>14385</v>
      </c>
      <c r="H6058" s="929">
        <v>0</v>
      </c>
      <c r="I6058" s="929">
        <v>0</v>
      </c>
      <c r="J6058" s="923">
        <v>14385</v>
      </c>
      <c r="K6058" s="922">
        <v>1</v>
      </c>
      <c r="L6058" s="923">
        <v>14385</v>
      </c>
      <c r="M6058" s="923">
        <f t="shared" si="94"/>
        <v>0</v>
      </c>
    </row>
    <row r="6059" spans="2:13" ht="45">
      <c r="B6059" s="921" t="s">
        <v>1076</v>
      </c>
      <c r="C6059" s="921" t="s">
        <v>1042</v>
      </c>
      <c r="D6059" s="922" t="s">
        <v>986</v>
      </c>
      <c r="E6059" s="936">
        <v>1</v>
      </c>
      <c r="F6059" s="947">
        <v>44440</v>
      </c>
      <c r="G6059" s="923">
        <v>25094.99</v>
      </c>
      <c r="H6059" s="929">
        <v>0</v>
      </c>
      <c r="I6059" s="929">
        <v>0</v>
      </c>
      <c r="J6059" s="923">
        <v>25094.99</v>
      </c>
      <c r="K6059" s="922">
        <v>1</v>
      </c>
      <c r="L6059" s="923">
        <v>25094.99</v>
      </c>
      <c r="M6059" s="923">
        <f t="shared" si="94"/>
        <v>0</v>
      </c>
    </row>
    <row r="6060" spans="2:13" ht="60">
      <c r="B6060" s="921" t="s">
        <v>1074</v>
      </c>
      <c r="C6060" s="921" t="s">
        <v>1042</v>
      </c>
      <c r="D6060" s="922" t="s">
        <v>986</v>
      </c>
      <c r="E6060" s="936">
        <v>1</v>
      </c>
      <c r="F6060" s="947">
        <v>44459</v>
      </c>
      <c r="G6060" s="923">
        <v>12061.38</v>
      </c>
      <c r="H6060" s="929">
        <v>0</v>
      </c>
      <c r="I6060" s="929">
        <v>0</v>
      </c>
      <c r="J6060" s="923">
        <v>12061.38</v>
      </c>
      <c r="K6060" s="922">
        <v>1</v>
      </c>
      <c r="L6060" s="923">
        <v>12061.38</v>
      </c>
      <c r="M6060" s="923">
        <f t="shared" si="94"/>
        <v>0</v>
      </c>
    </row>
    <row r="6061" spans="2:13" ht="45">
      <c r="B6061" s="921" t="s">
        <v>1077</v>
      </c>
      <c r="C6061" s="921" t="s">
        <v>1042</v>
      </c>
      <c r="D6061" s="922" t="s">
        <v>986</v>
      </c>
      <c r="E6061" s="936">
        <v>1</v>
      </c>
      <c r="F6061" s="947">
        <v>44440</v>
      </c>
      <c r="G6061" s="923">
        <v>17534.990000000002</v>
      </c>
      <c r="H6061" s="929">
        <v>0</v>
      </c>
      <c r="I6061" s="929">
        <v>0</v>
      </c>
      <c r="J6061" s="923">
        <v>17534.990000000002</v>
      </c>
      <c r="K6061" s="922">
        <v>1</v>
      </c>
      <c r="L6061" s="923">
        <v>17534.990000000002</v>
      </c>
      <c r="M6061" s="923">
        <f t="shared" si="94"/>
        <v>0</v>
      </c>
    </row>
    <row r="6062" spans="2:13" ht="45">
      <c r="B6062" s="921" t="s">
        <v>1078</v>
      </c>
      <c r="C6062" s="921" t="s">
        <v>1042</v>
      </c>
      <c r="D6062" s="922" t="s">
        <v>986</v>
      </c>
      <c r="E6062" s="936">
        <v>1</v>
      </c>
      <c r="F6062" s="947">
        <v>44440</v>
      </c>
      <c r="G6062" s="923">
        <v>24045</v>
      </c>
      <c r="H6062" s="929">
        <v>0</v>
      </c>
      <c r="I6062" s="929">
        <v>0</v>
      </c>
      <c r="J6062" s="923">
        <v>24045</v>
      </c>
      <c r="K6062" s="922">
        <v>1</v>
      </c>
      <c r="L6062" s="923">
        <v>24045</v>
      </c>
      <c r="M6062" s="923">
        <f t="shared" si="94"/>
        <v>0</v>
      </c>
    </row>
    <row r="6063" spans="2:13" ht="45">
      <c r="B6063" s="921" t="s">
        <v>1079</v>
      </c>
      <c r="C6063" s="921" t="s">
        <v>1042</v>
      </c>
      <c r="D6063" s="922" t="s">
        <v>986</v>
      </c>
      <c r="E6063" s="936">
        <v>1</v>
      </c>
      <c r="F6063" s="947">
        <v>44440</v>
      </c>
      <c r="G6063" s="923">
        <v>23719.49</v>
      </c>
      <c r="H6063" s="929">
        <v>0</v>
      </c>
      <c r="I6063" s="929">
        <v>0</v>
      </c>
      <c r="J6063" s="923">
        <v>23719.49</v>
      </c>
      <c r="K6063" s="922">
        <v>1</v>
      </c>
      <c r="L6063" s="923">
        <v>23719.49</v>
      </c>
      <c r="M6063" s="923">
        <f t="shared" si="94"/>
        <v>0</v>
      </c>
    </row>
    <row r="6064" spans="2:13" ht="45">
      <c r="B6064" s="921" t="s">
        <v>1080</v>
      </c>
      <c r="C6064" s="921" t="s">
        <v>1042</v>
      </c>
      <c r="D6064" s="922" t="s">
        <v>986</v>
      </c>
      <c r="E6064" s="936">
        <v>1</v>
      </c>
      <c r="F6064" s="947">
        <v>44440</v>
      </c>
      <c r="G6064" s="923">
        <v>23835</v>
      </c>
      <c r="H6064" s="929">
        <v>0</v>
      </c>
      <c r="I6064" s="929">
        <v>0</v>
      </c>
      <c r="J6064" s="923">
        <v>23835</v>
      </c>
      <c r="K6064" s="922">
        <v>1</v>
      </c>
      <c r="L6064" s="923">
        <v>23835</v>
      </c>
      <c r="M6064" s="923">
        <f t="shared" si="94"/>
        <v>0</v>
      </c>
    </row>
    <row r="6065" spans="2:13" ht="75">
      <c r="B6065" s="921" t="s">
        <v>1081</v>
      </c>
      <c r="C6065" s="921" t="s">
        <v>1024</v>
      </c>
      <c r="D6065" s="922" t="s">
        <v>986</v>
      </c>
      <c r="E6065" s="936">
        <v>1</v>
      </c>
      <c r="F6065" s="947">
        <v>44440</v>
      </c>
      <c r="G6065" s="923">
        <v>7709.09</v>
      </c>
      <c r="H6065" s="929">
        <v>0</v>
      </c>
      <c r="I6065" s="929">
        <v>0</v>
      </c>
      <c r="J6065" s="923">
        <v>7709.09</v>
      </c>
      <c r="K6065" s="922">
        <v>1</v>
      </c>
      <c r="L6065" s="923">
        <v>7709.09</v>
      </c>
      <c r="M6065" s="923">
        <f t="shared" si="94"/>
        <v>0</v>
      </c>
    </row>
    <row r="6066" spans="2:13" ht="75">
      <c r="B6066" s="921" t="s">
        <v>1081</v>
      </c>
      <c r="C6066" s="921" t="s">
        <v>1024</v>
      </c>
      <c r="D6066" s="922" t="s">
        <v>986</v>
      </c>
      <c r="E6066" s="936">
        <v>1</v>
      </c>
      <c r="F6066" s="947">
        <v>44440</v>
      </c>
      <c r="G6066" s="923">
        <v>7709.09</v>
      </c>
      <c r="H6066" s="929">
        <v>0</v>
      </c>
      <c r="I6066" s="929">
        <v>0</v>
      </c>
      <c r="J6066" s="923">
        <v>7709.09</v>
      </c>
      <c r="K6066" s="922">
        <v>1</v>
      </c>
      <c r="L6066" s="923">
        <v>7709.09</v>
      </c>
      <c r="M6066" s="923">
        <f t="shared" si="94"/>
        <v>0</v>
      </c>
    </row>
    <row r="6067" spans="2:13" ht="75">
      <c r="B6067" s="921" t="s">
        <v>1081</v>
      </c>
      <c r="C6067" s="921" t="s">
        <v>1024</v>
      </c>
      <c r="D6067" s="922" t="s">
        <v>986</v>
      </c>
      <c r="E6067" s="936">
        <v>1</v>
      </c>
      <c r="F6067" s="947">
        <v>44440</v>
      </c>
      <c r="G6067" s="923">
        <v>7709.09</v>
      </c>
      <c r="H6067" s="929">
        <v>0</v>
      </c>
      <c r="I6067" s="929">
        <v>0</v>
      </c>
      <c r="J6067" s="923">
        <v>7709.09</v>
      </c>
      <c r="K6067" s="922">
        <v>1</v>
      </c>
      <c r="L6067" s="923">
        <v>7709.09</v>
      </c>
      <c r="M6067" s="923">
        <f t="shared" si="94"/>
        <v>0</v>
      </c>
    </row>
    <row r="6068" spans="2:13" ht="75">
      <c r="B6068" s="921" t="s">
        <v>1081</v>
      </c>
      <c r="C6068" s="921" t="s">
        <v>1024</v>
      </c>
      <c r="D6068" s="922" t="s">
        <v>986</v>
      </c>
      <c r="E6068" s="936">
        <v>1</v>
      </c>
      <c r="F6068" s="947">
        <v>44440</v>
      </c>
      <c r="G6068" s="923">
        <v>9922.7247255074344</v>
      </c>
      <c r="H6068" s="929">
        <v>8.3333333333333332E-3</v>
      </c>
      <c r="I6068" s="929">
        <v>0.18333333333333332</v>
      </c>
      <c r="J6068" s="923">
        <v>8103.5585258310712</v>
      </c>
      <c r="K6068" s="922">
        <v>0</v>
      </c>
      <c r="L6068" s="923">
        <v>0</v>
      </c>
      <c r="M6068" s="923" t="str">
        <f t="shared" si="94"/>
        <v/>
      </c>
    </row>
    <row r="6069" spans="2:13" ht="75">
      <c r="B6069" s="921" t="s">
        <v>1081</v>
      </c>
      <c r="C6069" s="921" t="s">
        <v>1024</v>
      </c>
      <c r="D6069" s="922" t="s">
        <v>986</v>
      </c>
      <c r="E6069" s="936">
        <v>1</v>
      </c>
      <c r="F6069" s="947">
        <v>44420</v>
      </c>
      <c r="G6069" s="923">
        <v>7709.09</v>
      </c>
      <c r="H6069" s="929">
        <v>0</v>
      </c>
      <c r="I6069" s="929">
        <v>0</v>
      </c>
      <c r="J6069" s="923">
        <v>7709.09</v>
      </c>
      <c r="K6069" s="922">
        <v>1</v>
      </c>
      <c r="L6069" s="923">
        <v>7709.09</v>
      </c>
      <c r="M6069" s="923">
        <f t="shared" si="94"/>
        <v>0</v>
      </c>
    </row>
    <row r="6070" spans="2:13" ht="75">
      <c r="B6070" s="921" t="s">
        <v>1081</v>
      </c>
      <c r="C6070" s="921" t="s">
        <v>1024</v>
      </c>
      <c r="D6070" s="922" t="s">
        <v>986</v>
      </c>
      <c r="E6070" s="936">
        <v>1</v>
      </c>
      <c r="F6070" s="947">
        <v>44440</v>
      </c>
      <c r="G6070" s="923">
        <v>7709.09</v>
      </c>
      <c r="H6070" s="929">
        <v>0</v>
      </c>
      <c r="I6070" s="929">
        <v>0</v>
      </c>
      <c r="J6070" s="923">
        <v>7709.09</v>
      </c>
      <c r="K6070" s="922">
        <v>1</v>
      </c>
      <c r="L6070" s="923">
        <v>7709.09</v>
      </c>
      <c r="M6070" s="923">
        <f t="shared" si="94"/>
        <v>0</v>
      </c>
    </row>
    <row r="6071" spans="2:13" ht="75">
      <c r="B6071" s="921" t="s">
        <v>1081</v>
      </c>
      <c r="C6071" s="921" t="s">
        <v>1024</v>
      </c>
      <c r="D6071" s="922" t="s">
        <v>986</v>
      </c>
      <c r="E6071" s="936">
        <v>1</v>
      </c>
      <c r="F6071" s="947">
        <v>44440</v>
      </c>
      <c r="G6071" s="923">
        <v>7709.12</v>
      </c>
      <c r="H6071" s="929">
        <v>0</v>
      </c>
      <c r="I6071" s="929">
        <v>0</v>
      </c>
      <c r="J6071" s="923">
        <v>7709.12</v>
      </c>
      <c r="K6071" s="922">
        <v>1</v>
      </c>
      <c r="L6071" s="923">
        <v>7709.12</v>
      </c>
      <c r="M6071" s="923">
        <f t="shared" si="94"/>
        <v>0</v>
      </c>
    </row>
    <row r="6072" spans="2:13" ht="45">
      <c r="B6072" s="921" t="s">
        <v>1082</v>
      </c>
      <c r="C6072" s="921" t="s">
        <v>1042</v>
      </c>
      <c r="D6072" s="922" t="s">
        <v>986</v>
      </c>
      <c r="E6072" s="936">
        <v>1</v>
      </c>
      <c r="F6072" s="947">
        <v>44440</v>
      </c>
      <c r="G6072" s="923">
        <v>51450.01</v>
      </c>
      <c r="H6072" s="929">
        <v>0</v>
      </c>
      <c r="I6072" s="929">
        <v>0</v>
      </c>
      <c r="J6072" s="923">
        <v>51450.01</v>
      </c>
      <c r="K6072" s="922">
        <v>1</v>
      </c>
      <c r="L6072" s="923">
        <v>51450.01</v>
      </c>
      <c r="M6072" s="923">
        <f t="shared" si="94"/>
        <v>0</v>
      </c>
    </row>
    <row r="6073" spans="2:13" ht="45">
      <c r="B6073" s="921" t="s">
        <v>1083</v>
      </c>
      <c r="C6073" s="921" t="s">
        <v>1042</v>
      </c>
      <c r="D6073" s="922" t="s">
        <v>986</v>
      </c>
      <c r="E6073" s="936">
        <v>1</v>
      </c>
      <c r="F6073" s="947">
        <v>44910</v>
      </c>
      <c r="G6073" s="923">
        <v>10411.469999999999</v>
      </c>
      <c r="H6073" s="929">
        <v>0</v>
      </c>
      <c r="I6073" s="929">
        <v>0</v>
      </c>
      <c r="J6073" s="923">
        <v>10411.469999999999</v>
      </c>
      <c r="K6073" s="922">
        <v>1</v>
      </c>
      <c r="L6073" s="923">
        <v>10411.469999999999</v>
      </c>
      <c r="M6073" s="923">
        <f t="shared" si="94"/>
        <v>0</v>
      </c>
    </row>
    <row r="6074" spans="2:13" ht="45">
      <c r="B6074" s="921" t="s">
        <v>1083</v>
      </c>
      <c r="C6074" s="921" t="s">
        <v>1042</v>
      </c>
      <c r="D6074" s="922" t="s">
        <v>986</v>
      </c>
      <c r="E6074" s="936">
        <v>1</v>
      </c>
      <c r="F6074" s="947">
        <v>44910</v>
      </c>
      <c r="G6074" s="923">
        <v>10411.469999999999</v>
      </c>
      <c r="H6074" s="929">
        <v>0</v>
      </c>
      <c r="I6074" s="929">
        <v>0</v>
      </c>
      <c r="J6074" s="923">
        <v>10411.469999999999</v>
      </c>
      <c r="K6074" s="922">
        <v>1</v>
      </c>
      <c r="L6074" s="923">
        <v>10411.469999999999</v>
      </c>
      <c r="M6074" s="923">
        <f t="shared" si="94"/>
        <v>0</v>
      </c>
    </row>
    <row r="6075" spans="2:13" ht="45">
      <c r="B6075" s="921" t="s">
        <v>1083</v>
      </c>
      <c r="C6075" s="921" t="s">
        <v>1042</v>
      </c>
      <c r="D6075" s="922" t="s">
        <v>986</v>
      </c>
      <c r="E6075" s="936">
        <v>1</v>
      </c>
      <c r="F6075" s="947">
        <v>44910</v>
      </c>
      <c r="G6075" s="923">
        <v>10411.469999999999</v>
      </c>
      <c r="H6075" s="929">
        <v>0</v>
      </c>
      <c r="I6075" s="929">
        <v>0</v>
      </c>
      <c r="J6075" s="923">
        <v>10411.469999999999</v>
      </c>
      <c r="K6075" s="922">
        <v>1</v>
      </c>
      <c r="L6075" s="923">
        <v>10411.469999999999</v>
      </c>
      <c r="M6075" s="923">
        <f t="shared" si="94"/>
        <v>0</v>
      </c>
    </row>
    <row r="6076" spans="2:13" ht="45">
      <c r="B6076" s="921" t="s">
        <v>1083</v>
      </c>
      <c r="C6076" s="921" t="s">
        <v>1042</v>
      </c>
      <c r="D6076" s="922" t="s">
        <v>986</v>
      </c>
      <c r="E6076" s="936">
        <v>1</v>
      </c>
      <c r="F6076" s="947">
        <v>44910</v>
      </c>
      <c r="G6076" s="923">
        <v>10411.469999999999</v>
      </c>
      <c r="H6076" s="929">
        <v>0</v>
      </c>
      <c r="I6076" s="929">
        <v>0</v>
      </c>
      <c r="J6076" s="923">
        <v>10411.469999999999</v>
      </c>
      <c r="K6076" s="922">
        <v>1</v>
      </c>
      <c r="L6076" s="923">
        <v>10411.469999999999</v>
      </c>
      <c r="M6076" s="923">
        <f t="shared" si="94"/>
        <v>0</v>
      </c>
    </row>
    <row r="6077" spans="2:13" ht="45">
      <c r="B6077" s="921" t="s">
        <v>1083</v>
      </c>
      <c r="C6077" s="921" t="s">
        <v>1042</v>
      </c>
      <c r="D6077" s="922" t="s">
        <v>986</v>
      </c>
      <c r="E6077" s="936">
        <v>1</v>
      </c>
      <c r="F6077" s="947">
        <v>44910</v>
      </c>
      <c r="G6077" s="923">
        <v>10411.469999999999</v>
      </c>
      <c r="H6077" s="929">
        <v>0</v>
      </c>
      <c r="I6077" s="929">
        <v>0</v>
      </c>
      <c r="J6077" s="923">
        <v>10411.469999999999</v>
      </c>
      <c r="K6077" s="922">
        <v>1</v>
      </c>
      <c r="L6077" s="923">
        <v>10411.469999999999</v>
      </c>
      <c r="M6077" s="923">
        <f t="shared" si="94"/>
        <v>0</v>
      </c>
    </row>
    <row r="6078" spans="2:13" ht="45">
      <c r="B6078" s="921" t="s">
        <v>1083</v>
      </c>
      <c r="C6078" s="921" t="s">
        <v>1042</v>
      </c>
      <c r="D6078" s="922" t="s">
        <v>986</v>
      </c>
      <c r="E6078" s="936">
        <v>1</v>
      </c>
      <c r="F6078" s="947">
        <v>44910</v>
      </c>
      <c r="G6078" s="923">
        <v>10411.469999999999</v>
      </c>
      <c r="H6078" s="929">
        <v>0</v>
      </c>
      <c r="I6078" s="929">
        <v>0</v>
      </c>
      <c r="J6078" s="923">
        <v>10411.469999999999</v>
      </c>
      <c r="K6078" s="922">
        <v>1</v>
      </c>
      <c r="L6078" s="923">
        <v>10411.469999999999</v>
      </c>
      <c r="M6078" s="923">
        <f t="shared" si="94"/>
        <v>0</v>
      </c>
    </row>
    <row r="6079" spans="2:13" ht="45">
      <c r="B6079" s="921" t="s">
        <v>1083</v>
      </c>
      <c r="C6079" s="921" t="s">
        <v>1042</v>
      </c>
      <c r="D6079" s="922" t="s">
        <v>986</v>
      </c>
      <c r="E6079" s="936">
        <v>1</v>
      </c>
      <c r="F6079" s="947">
        <v>44910</v>
      </c>
      <c r="G6079" s="923">
        <v>10411.469999999999</v>
      </c>
      <c r="H6079" s="929">
        <v>0</v>
      </c>
      <c r="I6079" s="929">
        <v>0</v>
      </c>
      <c r="J6079" s="923">
        <v>10411.469999999999</v>
      </c>
      <c r="K6079" s="922">
        <v>1</v>
      </c>
      <c r="L6079" s="923">
        <v>10411.469999999999</v>
      </c>
      <c r="M6079" s="923">
        <f t="shared" si="94"/>
        <v>0</v>
      </c>
    </row>
    <row r="6080" spans="2:13" ht="45">
      <c r="B6080" s="921" t="s">
        <v>1084</v>
      </c>
      <c r="C6080" s="921" t="s">
        <v>1042</v>
      </c>
      <c r="D6080" s="922" t="s">
        <v>986</v>
      </c>
      <c r="E6080" s="936">
        <v>1</v>
      </c>
      <c r="F6080" s="947">
        <v>44796</v>
      </c>
      <c r="G6080" s="923">
        <v>6062.83</v>
      </c>
      <c r="H6080" s="929">
        <v>0</v>
      </c>
      <c r="I6080" s="929">
        <v>0</v>
      </c>
      <c r="J6080" s="923">
        <v>6062.83</v>
      </c>
      <c r="K6080" s="922">
        <v>1</v>
      </c>
      <c r="L6080" s="923">
        <v>6062.83</v>
      </c>
      <c r="M6080" s="923">
        <f t="shared" si="94"/>
        <v>0</v>
      </c>
    </row>
    <row r="6081" spans="2:13" ht="45">
      <c r="B6081" s="921" t="s">
        <v>1071</v>
      </c>
      <c r="C6081" s="921" t="s">
        <v>1042</v>
      </c>
      <c r="D6081" s="922" t="s">
        <v>986</v>
      </c>
      <c r="E6081" s="936">
        <v>1</v>
      </c>
      <c r="F6081" s="947">
        <v>44648</v>
      </c>
      <c r="G6081" s="923">
        <v>6944.2</v>
      </c>
      <c r="H6081" s="929">
        <v>0</v>
      </c>
      <c r="I6081" s="929">
        <v>0</v>
      </c>
      <c r="J6081" s="923">
        <v>6944.2</v>
      </c>
      <c r="K6081" s="922">
        <v>1</v>
      </c>
      <c r="L6081" s="923">
        <v>6944.2</v>
      </c>
      <c r="M6081" s="923">
        <f t="shared" si="94"/>
        <v>0</v>
      </c>
    </row>
    <row r="6082" spans="2:13" ht="45">
      <c r="B6082" s="921" t="s">
        <v>1071</v>
      </c>
      <c r="C6082" s="921" t="s">
        <v>1042</v>
      </c>
      <c r="D6082" s="922" t="s">
        <v>986</v>
      </c>
      <c r="E6082" s="936">
        <v>1</v>
      </c>
      <c r="F6082" s="947">
        <v>44648</v>
      </c>
      <c r="G6082" s="923">
        <v>6944.2</v>
      </c>
      <c r="H6082" s="929">
        <v>0</v>
      </c>
      <c r="I6082" s="929">
        <v>0</v>
      </c>
      <c r="J6082" s="923">
        <v>6944.2</v>
      </c>
      <c r="K6082" s="922">
        <v>1</v>
      </c>
      <c r="L6082" s="923">
        <v>6944.2</v>
      </c>
      <c r="M6082" s="923">
        <f t="shared" si="94"/>
        <v>0</v>
      </c>
    </row>
    <row r="6083" spans="2:13" ht="45">
      <c r="B6083" s="921" t="s">
        <v>1083</v>
      </c>
      <c r="C6083" s="921" t="s">
        <v>1042</v>
      </c>
      <c r="D6083" s="922" t="s">
        <v>986</v>
      </c>
      <c r="E6083" s="936">
        <v>1</v>
      </c>
      <c r="F6083" s="947">
        <v>44910</v>
      </c>
      <c r="G6083" s="923">
        <v>10411.469999999999</v>
      </c>
      <c r="H6083" s="929">
        <v>0</v>
      </c>
      <c r="I6083" s="929">
        <v>0</v>
      </c>
      <c r="J6083" s="923">
        <v>10411.469999999999</v>
      </c>
      <c r="K6083" s="922">
        <v>1</v>
      </c>
      <c r="L6083" s="923">
        <v>10411.469999999999</v>
      </c>
      <c r="M6083" s="923">
        <f t="shared" si="94"/>
        <v>0</v>
      </c>
    </row>
    <row r="6084" spans="2:13" ht="45">
      <c r="B6084" s="921" t="s">
        <v>1071</v>
      </c>
      <c r="C6084" s="921" t="s">
        <v>1042</v>
      </c>
      <c r="D6084" s="922" t="s">
        <v>986</v>
      </c>
      <c r="E6084" s="936">
        <v>1</v>
      </c>
      <c r="F6084" s="947">
        <v>44648</v>
      </c>
      <c r="G6084" s="923">
        <v>6944.2</v>
      </c>
      <c r="H6084" s="929">
        <v>0</v>
      </c>
      <c r="I6084" s="929">
        <v>0</v>
      </c>
      <c r="J6084" s="923">
        <v>6944.2</v>
      </c>
      <c r="K6084" s="922">
        <v>1</v>
      </c>
      <c r="L6084" s="923">
        <v>6944.2</v>
      </c>
      <c r="M6084" s="923">
        <f t="shared" si="94"/>
        <v>0</v>
      </c>
    </row>
    <row r="6085" spans="2:13" ht="45">
      <c r="B6085" s="921" t="s">
        <v>1071</v>
      </c>
      <c r="C6085" s="921" t="s">
        <v>1042</v>
      </c>
      <c r="D6085" s="922" t="s">
        <v>986</v>
      </c>
      <c r="E6085" s="936">
        <v>1</v>
      </c>
      <c r="F6085" s="947">
        <v>44648</v>
      </c>
      <c r="G6085" s="923">
        <v>19318.449831264654</v>
      </c>
      <c r="H6085" s="929">
        <v>8.3333333333333332E-3</v>
      </c>
      <c r="I6085" s="929">
        <v>0.13333333333333333</v>
      </c>
      <c r="J6085" s="923">
        <v>16742.656520429366</v>
      </c>
      <c r="K6085" s="922">
        <v>1</v>
      </c>
      <c r="L6085" s="923">
        <v>16742.656520429366</v>
      </c>
      <c r="M6085" s="923">
        <f t="shared" si="94"/>
        <v>1931.8449831264654</v>
      </c>
    </row>
    <row r="6086" spans="2:13" ht="75">
      <c r="B6086" s="921" t="s">
        <v>1073</v>
      </c>
      <c r="C6086" s="921" t="s">
        <v>1024</v>
      </c>
      <c r="D6086" s="922" t="s">
        <v>986</v>
      </c>
      <c r="E6086" s="936">
        <v>1</v>
      </c>
      <c r="F6086" s="947">
        <v>44418</v>
      </c>
      <c r="G6086" s="923">
        <v>21854.471741936704</v>
      </c>
      <c r="H6086" s="929">
        <v>8.3333333333333332E-3</v>
      </c>
      <c r="I6086" s="929">
        <v>0.19166666666666665</v>
      </c>
      <c r="J6086" s="923">
        <v>17665.697991398836</v>
      </c>
      <c r="K6086" s="922">
        <v>1</v>
      </c>
      <c r="L6086" s="923">
        <v>17665.697991398836</v>
      </c>
      <c r="M6086" s="923">
        <f t="shared" si="94"/>
        <v>2185.4471741936704</v>
      </c>
    </row>
    <row r="6087" spans="2:13" ht="60">
      <c r="B6087" s="921" t="s">
        <v>1085</v>
      </c>
      <c r="C6087" s="921" t="s">
        <v>1086</v>
      </c>
      <c r="D6087" s="922" t="s">
        <v>986</v>
      </c>
      <c r="E6087" s="936">
        <v>1</v>
      </c>
      <c r="F6087" s="947">
        <v>44404</v>
      </c>
      <c r="G6087" s="923">
        <v>3656.0743105997858</v>
      </c>
      <c r="H6087" s="929">
        <v>1.6666666666666666E-2</v>
      </c>
      <c r="I6087" s="929">
        <v>0.4</v>
      </c>
      <c r="J6087" s="923">
        <v>2193.6445863598715</v>
      </c>
      <c r="K6087" s="922">
        <v>1</v>
      </c>
      <c r="L6087" s="923">
        <v>2193.6445863598715</v>
      </c>
      <c r="M6087" s="923">
        <f t="shared" si="94"/>
        <v>731.21486211995716</v>
      </c>
    </row>
    <row r="6088" spans="2:13" ht="75">
      <c r="B6088" s="921" t="s">
        <v>1087</v>
      </c>
      <c r="C6088" s="921" t="s">
        <v>1024</v>
      </c>
      <c r="D6088" s="922" t="s">
        <v>986</v>
      </c>
      <c r="E6088" s="936">
        <v>1</v>
      </c>
      <c r="F6088" s="947">
        <v>44770</v>
      </c>
      <c r="G6088" s="923">
        <v>2716.2312376436953</v>
      </c>
      <c r="H6088" s="929">
        <v>8.3333333333333332E-3</v>
      </c>
      <c r="I6088" s="929">
        <v>0.1</v>
      </c>
      <c r="J6088" s="923">
        <v>2444.6081138793256</v>
      </c>
      <c r="K6088" s="922">
        <v>1</v>
      </c>
      <c r="L6088" s="923">
        <v>2444.6081138793256</v>
      </c>
      <c r="M6088" s="923">
        <f t="shared" si="94"/>
        <v>271.62312376436955</v>
      </c>
    </row>
    <row r="6089" spans="2:13" ht="75">
      <c r="B6089" s="921" t="s">
        <v>1088</v>
      </c>
      <c r="C6089" s="921" t="s">
        <v>1024</v>
      </c>
      <c r="D6089" s="922" t="s">
        <v>986</v>
      </c>
      <c r="E6089" s="936">
        <v>1</v>
      </c>
      <c r="F6089" s="947">
        <v>44317</v>
      </c>
      <c r="G6089" s="923">
        <v>120877.90342797672</v>
      </c>
      <c r="H6089" s="929">
        <v>8.3333333333333332E-3</v>
      </c>
      <c r="I6089" s="929">
        <v>0.21666666666666667</v>
      </c>
      <c r="J6089" s="923">
        <v>94687.691018581769</v>
      </c>
      <c r="K6089" s="922">
        <v>1</v>
      </c>
      <c r="L6089" s="923">
        <v>94687.691018581769</v>
      </c>
      <c r="M6089" s="923">
        <f t="shared" si="94"/>
        <v>12087.790342797673</v>
      </c>
    </row>
    <row r="6090" spans="2:13" ht="60">
      <c r="B6090" s="921" t="s">
        <v>1085</v>
      </c>
      <c r="C6090" s="921" t="s">
        <v>1086</v>
      </c>
      <c r="D6090" s="922" t="s">
        <v>986</v>
      </c>
      <c r="E6090" s="936">
        <v>1</v>
      </c>
      <c r="F6090" s="947">
        <v>44404</v>
      </c>
      <c r="G6090" s="923">
        <v>3656.0743105997858</v>
      </c>
      <c r="H6090" s="929">
        <v>1.6666666666666666E-2</v>
      </c>
      <c r="I6090" s="929">
        <v>0.4</v>
      </c>
      <c r="J6090" s="923">
        <v>2193.6445863598715</v>
      </c>
      <c r="K6090" s="922">
        <v>1</v>
      </c>
      <c r="L6090" s="923">
        <v>2193.6445863598715</v>
      </c>
      <c r="M6090" s="923">
        <f t="shared" si="94"/>
        <v>731.21486211995716</v>
      </c>
    </row>
    <row r="6091" spans="2:13" ht="75">
      <c r="B6091" s="921" t="s">
        <v>1089</v>
      </c>
      <c r="C6091" s="921" t="s">
        <v>1024</v>
      </c>
      <c r="D6091" s="922" t="s">
        <v>986</v>
      </c>
      <c r="E6091" s="936">
        <v>1</v>
      </c>
      <c r="F6091" s="947">
        <v>43677</v>
      </c>
      <c r="G6091" s="923">
        <v>47363.501239357618</v>
      </c>
      <c r="H6091" s="929">
        <v>8.3333333333333332E-3</v>
      </c>
      <c r="I6091" s="929">
        <v>0.39166666666666666</v>
      </c>
      <c r="J6091" s="923">
        <v>28812.796587275883</v>
      </c>
      <c r="K6091" s="922">
        <v>1</v>
      </c>
      <c r="L6091" s="923">
        <v>28812.796587275883</v>
      </c>
      <c r="M6091" s="923">
        <f t="shared" ref="M6091:M6154" si="95">IF(L6091=0,"",IF(I6091=100%,0,(H6091*12)*(G6091*E6091*K6091)))</f>
        <v>4736.350123935762</v>
      </c>
    </row>
    <row r="6092" spans="2:13" ht="60">
      <c r="B6092" s="921" t="s">
        <v>1090</v>
      </c>
      <c r="C6092" s="921" t="s">
        <v>1091</v>
      </c>
      <c r="D6092" s="922" t="s">
        <v>986</v>
      </c>
      <c r="E6092" s="936">
        <v>1</v>
      </c>
      <c r="F6092" s="947">
        <v>44606</v>
      </c>
      <c r="G6092" s="923">
        <v>25586.292581826219</v>
      </c>
      <c r="H6092" s="929">
        <v>8.3333333333333332E-3</v>
      </c>
      <c r="I6092" s="929">
        <v>0.14166666666666666</v>
      </c>
      <c r="J6092" s="923">
        <v>21961.567799400837</v>
      </c>
      <c r="K6092" s="922">
        <v>1</v>
      </c>
      <c r="L6092" s="923">
        <v>21961.567799400837</v>
      </c>
      <c r="M6092" s="923">
        <f t="shared" si="95"/>
        <v>2558.6292581826219</v>
      </c>
    </row>
    <row r="6093" spans="2:13" ht="60">
      <c r="B6093" s="921" t="s">
        <v>1090</v>
      </c>
      <c r="C6093" s="921" t="s">
        <v>1091</v>
      </c>
      <c r="D6093" s="922" t="s">
        <v>986</v>
      </c>
      <c r="E6093" s="936">
        <v>1</v>
      </c>
      <c r="F6093" s="947">
        <v>44606</v>
      </c>
      <c r="G6093" s="923">
        <v>25586.292581826219</v>
      </c>
      <c r="H6093" s="929">
        <v>8.3333333333333332E-3</v>
      </c>
      <c r="I6093" s="929">
        <v>0.14166666666666666</v>
      </c>
      <c r="J6093" s="923">
        <v>21961.567799400837</v>
      </c>
      <c r="K6093" s="922">
        <v>1</v>
      </c>
      <c r="L6093" s="923">
        <v>21961.567799400837</v>
      </c>
      <c r="M6093" s="923">
        <f t="shared" si="95"/>
        <v>2558.6292581826219</v>
      </c>
    </row>
    <row r="6094" spans="2:13" ht="60">
      <c r="B6094" s="921" t="s">
        <v>1090</v>
      </c>
      <c r="C6094" s="921" t="s">
        <v>1091</v>
      </c>
      <c r="D6094" s="922" t="s">
        <v>986</v>
      </c>
      <c r="E6094" s="936">
        <v>1</v>
      </c>
      <c r="F6094" s="947">
        <v>44606</v>
      </c>
      <c r="G6094" s="923">
        <v>25586.292581826219</v>
      </c>
      <c r="H6094" s="929">
        <v>8.3333333333333332E-3</v>
      </c>
      <c r="I6094" s="929">
        <v>0.14166666666666666</v>
      </c>
      <c r="J6094" s="923">
        <v>21961.567799400837</v>
      </c>
      <c r="K6094" s="922">
        <v>1</v>
      </c>
      <c r="L6094" s="923">
        <v>21961.567799400837</v>
      </c>
      <c r="M6094" s="923">
        <f t="shared" si="95"/>
        <v>2558.6292581826219</v>
      </c>
    </row>
    <row r="6095" spans="2:13" ht="60">
      <c r="B6095" s="921" t="s">
        <v>1090</v>
      </c>
      <c r="C6095" s="921" t="s">
        <v>1091</v>
      </c>
      <c r="D6095" s="922" t="s">
        <v>986</v>
      </c>
      <c r="E6095" s="936">
        <v>1</v>
      </c>
      <c r="F6095" s="947">
        <v>44606</v>
      </c>
      <c r="G6095" s="923">
        <v>25586.292581826219</v>
      </c>
      <c r="H6095" s="929">
        <v>8.3333333333333332E-3</v>
      </c>
      <c r="I6095" s="929">
        <v>0.14166666666666666</v>
      </c>
      <c r="J6095" s="923">
        <v>21961.567799400837</v>
      </c>
      <c r="K6095" s="922">
        <v>1</v>
      </c>
      <c r="L6095" s="923">
        <v>21961.567799400837</v>
      </c>
      <c r="M6095" s="923">
        <f t="shared" si="95"/>
        <v>2558.6292581826219</v>
      </c>
    </row>
    <row r="6096" spans="2:13" ht="45">
      <c r="B6096" s="921" t="s">
        <v>1092</v>
      </c>
      <c r="C6096" s="921" t="s">
        <v>1030</v>
      </c>
      <c r="D6096" s="922" t="s">
        <v>986</v>
      </c>
      <c r="E6096" s="936">
        <v>1</v>
      </c>
      <c r="F6096" s="947">
        <v>43754</v>
      </c>
      <c r="G6096" s="923">
        <v>40863.429952018421</v>
      </c>
      <c r="H6096" s="929">
        <v>8.3333333333333332E-3</v>
      </c>
      <c r="I6096" s="929">
        <v>0.375</v>
      </c>
      <c r="J6096" s="923">
        <v>25539.643720011514</v>
      </c>
      <c r="K6096" s="922">
        <v>1</v>
      </c>
      <c r="L6096" s="923">
        <v>25539.643720011514</v>
      </c>
      <c r="M6096" s="923">
        <f t="shared" si="95"/>
        <v>4086.3429952018423</v>
      </c>
    </row>
    <row r="6097" spans="2:13" ht="45">
      <c r="B6097" s="921" t="s">
        <v>1092</v>
      </c>
      <c r="C6097" s="921" t="s">
        <v>1030</v>
      </c>
      <c r="D6097" s="922" t="s">
        <v>986</v>
      </c>
      <c r="E6097" s="936">
        <v>1</v>
      </c>
      <c r="F6097" s="947">
        <v>43754</v>
      </c>
      <c r="G6097" s="923">
        <v>40863.429952018421</v>
      </c>
      <c r="H6097" s="929">
        <v>8.3333333333333332E-3</v>
      </c>
      <c r="I6097" s="929">
        <v>0.375</v>
      </c>
      <c r="J6097" s="923">
        <v>25539.643720011514</v>
      </c>
      <c r="K6097" s="922">
        <v>1</v>
      </c>
      <c r="L6097" s="923">
        <v>25539.643720011514</v>
      </c>
      <c r="M6097" s="923">
        <f t="shared" si="95"/>
        <v>4086.3429952018423</v>
      </c>
    </row>
    <row r="6098" spans="2:13" ht="45">
      <c r="B6098" s="921" t="s">
        <v>1093</v>
      </c>
      <c r="C6098" s="921" t="s">
        <v>1030</v>
      </c>
      <c r="D6098" s="922" t="s">
        <v>986</v>
      </c>
      <c r="E6098" s="936">
        <v>1</v>
      </c>
      <c r="F6098" s="947">
        <v>43754</v>
      </c>
      <c r="G6098" s="923">
        <v>40863.429952018421</v>
      </c>
      <c r="H6098" s="929">
        <v>8.3333333333333332E-3</v>
      </c>
      <c r="I6098" s="929">
        <v>0.375</v>
      </c>
      <c r="J6098" s="923">
        <v>25539.643720011514</v>
      </c>
      <c r="K6098" s="922">
        <v>1</v>
      </c>
      <c r="L6098" s="923">
        <v>25539.643720011514</v>
      </c>
      <c r="M6098" s="923">
        <f t="shared" si="95"/>
        <v>4086.3429952018423</v>
      </c>
    </row>
    <row r="6099" spans="2:13" ht="60">
      <c r="B6099" s="921" t="s">
        <v>1094</v>
      </c>
      <c r="C6099" s="921" t="s">
        <v>1086</v>
      </c>
      <c r="D6099" s="922" t="s">
        <v>986</v>
      </c>
      <c r="E6099" s="936">
        <v>1</v>
      </c>
      <c r="F6099" s="947">
        <v>43754</v>
      </c>
      <c r="G6099" s="923">
        <v>2337.069219592332</v>
      </c>
      <c r="H6099" s="929">
        <v>4.1666666666666666E-3</v>
      </c>
      <c r="I6099" s="929">
        <v>0.1875</v>
      </c>
      <c r="J6099" s="923">
        <v>1898.8687409187698</v>
      </c>
      <c r="K6099" s="922">
        <v>1</v>
      </c>
      <c r="L6099" s="923">
        <v>1898.8687409187698</v>
      </c>
      <c r="M6099" s="923">
        <f t="shared" si="95"/>
        <v>116.85346097961661</v>
      </c>
    </row>
    <row r="6100" spans="2:13" ht="75">
      <c r="B6100" s="921" t="s">
        <v>1089</v>
      </c>
      <c r="C6100" s="921" t="s">
        <v>1024</v>
      </c>
      <c r="D6100" s="922" t="s">
        <v>986</v>
      </c>
      <c r="E6100" s="936">
        <v>1</v>
      </c>
      <c r="F6100" s="947">
        <v>43677</v>
      </c>
      <c r="G6100" s="923">
        <v>47363.501239357618</v>
      </c>
      <c r="H6100" s="929">
        <v>8.3333333333333332E-3</v>
      </c>
      <c r="I6100" s="929">
        <v>0.39166666666666666</v>
      </c>
      <c r="J6100" s="923">
        <v>28812.796587275883</v>
      </c>
      <c r="K6100" s="922">
        <v>1</v>
      </c>
      <c r="L6100" s="923">
        <v>28812.796587275883</v>
      </c>
      <c r="M6100" s="923">
        <f t="shared" si="95"/>
        <v>4736.350123935762</v>
      </c>
    </row>
    <row r="6101" spans="2:13" ht="60">
      <c r="B6101" s="921" t="s">
        <v>1085</v>
      </c>
      <c r="C6101" s="921" t="s">
        <v>1086</v>
      </c>
      <c r="D6101" s="922" t="s">
        <v>986</v>
      </c>
      <c r="E6101" s="936">
        <v>1</v>
      </c>
      <c r="F6101" s="947">
        <v>44404</v>
      </c>
      <c r="G6101" s="923">
        <v>3656.0743105997858</v>
      </c>
      <c r="H6101" s="929">
        <v>1.6666666666666666E-2</v>
      </c>
      <c r="I6101" s="929">
        <v>0.4</v>
      </c>
      <c r="J6101" s="923">
        <v>2193.6445863598715</v>
      </c>
      <c r="K6101" s="922">
        <v>1</v>
      </c>
      <c r="L6101" s="923">
        <v>2193.6445863598715</v>
      </c>
      <c r="M6101" s="923">
        <f t="shared" si="95"/>
        <v>731.21486211995716</v>
      </c>
    </row>
    <row r="6102" spans="2:13" ht="75">
      <c r="B6102" s="921" t="s">
        <v>1095</v>
      </c>
      <c r="C6102" s="921" t="s">
        <v>1024</v>
      </c>
      <c r="D6102" s="922" t="s">
        <v>986</v>
      </c>
      <c r="E6102" s="936">
        <v>1</v>
      </c>
      <c r="F6102" s="947">
        <v>44909</v>
      </c>
      <c r="G6102" s="923">
        <v>27875.726901735325</v>
      </c>
      <c r="H6102" s="929">
        <v>8.3333333333333332E-3</v>
      </c>
      <c r="I6102" s="929">
        <v>5.8333333333333334E-2</v>
      </c>
      <c r="J6102" s="923">
        <v>26249.642832467431</v>
      </c>
      <c r="K6102" s="922">
        <v>1</v>
      </c>
      <c r="L6102" s="923">
        <v>26249.642832467431</v>
      </c>
      <c r="M6102" s="923">
        <f t="shared" si="95"/>
        <v>2787.5726901735325</v>
      </c>
    </row>
    <row r="6103" spans="2:13" ht="45">
      <c r="B6103" s="921" t="s">
        <v>1096</v>
      </c>
      <c r="C6103" s="921" t="s">
        <v>1030</v>
      </c>
      <c r="D6103" s="922" t="s">
        <v>986</v>
      </c>
      <c r="E6103" s="936">
        <v>1</v>
      </c>
      <c r="F6103" s="947">
        <v>44459</v>
      </c>
      <c r="G6103" s="923">
        <v>245611.00432544932</v>
      </c>
      <c r="H6103" s="929">
        <v>8.3333333333333332E-3</v>
      </c>
      <c r="I6103" s="929">
        <v>0.18333333333333332</v>
      </c>
      <c r="J6103" s="923">
        <v>200582.32019911695</v>
      </c>
      <c r="K6103" s="922">
        <v>1</v>
      </c>
      <c r="L6103" s="923">
        <v>200582.32019911695</v>
      </c>
      <c r="M6103" s="923">
        <f t="shared" si="95"/>
        <v>24561.100432544932</v>
      </c>
    </row>
    <row r="6104" spans="2:13" ht="45">
      <c r="B6104" s="921" t="s">
        <v>1097</v>
      </c>
      <c r="C6104" s="921" t="s">
        <v>1030</v>
      </c>
      <c r="D6104" s="922" t="s">
        <v>986</v>
      </c>
      <c r="E6104" s="936">
        <v>1</v>
      </c>
      <c r="F6104" s="947">
        <v>43754</v>
      </c>
      <c r="G6104" s="923">
        <v>40863.429952018421</v>
      </c>
      <c r="H6104" s="929">
        <v>8.3333333333333332E-3</v>
      </c>
      <c r="I6104" s="929">
        <v>0.375</v>
      </c>
      <c r="J6104" s="923">
        <v>25539.643720011514</v>
      </c>
      <c r="K6104" s="922">
        <v>1</v>
      </c>
      <c r="L6104" s="923">
        <v>25539.643720011514</v>
      </c>
      <c r="M6104" s="923">
        <f t="shared" si="95"/>
        <v>4086.3429952018423</v>
      </c>
    </row>
    <row r="6105" spans="2:13" ht="45">
      <c r="B6105" s="921" t="s">
        <v>1098</v>
      </c>
      <c r="C6105" s="921" t="s">
        <v>1030</v>
      </c>
      <c r="D6105" s="922" t="s">
        <v>986</v>
      </c>
      <c r="E6105" s="936">
        <v>1</v>
      </c>
      <c r="F6105" s="947">
        <v>43754</v>
      </c>
      <c r="G6105" s="923">
        <v>17935.684582207054</v>
      </c>
      <c r="H6105" s="929">
        <v>8.3333333333333332E-3</v>
      </c>
      <c r="I6105" s="929">
        <v>0.375</v>
      </c>
      <c r="J6105" s="923">
        <v>11209.802863879409</v>
      </c>
      <c r="K6105" s="922">
        <v>1</v>
      </c>
      <c r="L6105" s="923">
        <v>11209.802863879409</v>
      </c>
      <c r="M6105" s="923">
        <f t="shared" si="95"/>
        <v>1793.5684582207055</v>
      </c>
    </row>
    <row r="6106" spans="2:13" ht="45">
      <c r="B6106" s="921" t="s">
        <v>1098</v>
      </c>
      <c r="C6106" s="921" t="s">
        <v>1030</v>
      </c>
      <c r="D6106" s="922" t="s">
        <v>986</v>
      </c>
      <c r="E6106" s="936">
        <v>1</v>
      </c>
      <c r="F6106" s="947">
        <v>43754</v>
      </c>
      <c r="G6106" s="923">
        <v>17935.684582207054</v>
      </c>
      <c r="H6106" s="929">
        <v>8.3333333333333332E-3</v>
      </c>
      <c r="I6106" s="929">
        <v>0.375</v>
      </c>
      <c r="J6106" s="923">
        <v>11209.802863879409</v>
      </c>
      <c r="K6106" s="922">
        <v>1</v>
      </c>
      <c r="L6106" s="923">
        <v>11209.802863879409</v>
      </c>
      <c r="M6106" s="923">
        <f t="shared" si="95"/>
        <v>1793.5684582207055</v>
      </c>
    </row>
    <row r="6107" spans="2:13" ht="45">
      <c r="B6107" s="921" t="s">
        <v>1099</v>
      </c>
      <c r="C6107" s="921" t="s">
        <v>1030</v>
      </c>
      <c r="D6107" s="922" t="s">
        <v>986</v>
      </c>
      <c r="E6107" s="936">
        <v>1</v>
      </c>
      <c r="F6107" s="947">
        <v>44459</v>
      </c>
      <c r="G6107" s="923">
        <v>32602.92</v>
      </c>
      <c r="H6107" s="929">
        <v>0</v>
      </c>
      <c r="I6107" s="929">
        <v>0</v>
      </c>
      <c r="J6107" s="923">
        <v>32602.92</v>
      </c>
      <c r="K6107" s="922">
        <v>1</v>
      </c>
      <c r="L6107" s="923">
        <v>32602.92</v>
      </c>
      <c r="M6107" s="923">
        <f t="shared" si="95"/>
        <v>0</v>
      </c>
    </row>
    <row r="6108" spans="2:13" ht="45">
      <c r="B6108" s="921" t="s">
        <v>1100</v>
      </c>
      <c r="C6108" s="921" t="s">
        <v>1030</v>
      </c>
      <c r="D6108" s="922" t="s">
        <v>986</v>
      </c>
      <c r="E6108" s="936">
        <v>1</v>
      </c>
      <c r="F6108" s="947">
        <v>43731</v>
      </c>
      <c r="G6108" s="923">
        <v>103090.98577884371</v>
      </c>
      <c r="H6108" s="929">
        <v>8.3333333333333332E-3</v>
      </c>
      <c r="I6108" s="929">
        <v>0.3833333333333333</v>
      </c>
      <c r="J6108" s="923">
        <v>63572.774563620289</v>
      </c>
      <c r="K6108" s="922">
        <v>1</v>
      </c>
      <c r="L6108" s="923">
        <v>63572.774563620289</v>
      </c>
      <c r="M6108" s="923">
        <f t="shared" si="95"/>
        <v>10309.098577884371</v>
      </c>
    </row>
    <row r="6109" spans="2:13" ht="45">
      <c r="B6109" s="921" t="s">
        <v>1101</v>
      </c>
      <c r="C6109" s="921" t="s">
        <v>1030</v>
      </c>
      <c r="D6109" s="922" t="s">
        <v>986</v>
      </c>
      <c r="E6109" s="936">
        <v>1</v>
      </c>
      <c r="F6109" s="947">
        <v>44459</v>
      </c>
      <c r="G6109" s="923">
        <v>15497.284705953549</v>
      </c>
      <c r="H6109" s="929">
        <v>8.3333333333333332E-3</v>
      </c>
      <c r="I6109" s="929">
        <v>0.18333333333333332</v>
      </c>
      <c r="J6109" s="923">
        <v>12656.115843195399</v>
      </c>
      <c r="K6109" s="922">
        <v>1</v>
      </c>
      <c r="L6109" s="923">
        <v>12656.115843195399</v>
      </c>
      <c r="M6109" s="923">
        <f t="shared" si="95"/>
        <v>1549.728470595355</v>
      </c>
    </row>
    <row r="6110" spans="2:13" ht="45">
      <c r="B6110" s="921" t="s">
        <v>1101</v>
      </c>
      <c r="C6110" s="921" t="s">
        <v>1030</v>
      </c>
      <c r="D6110" s="922" t="s">
        <v>986</v>
      </c>
      <c r="E6110" s="936">
        <v>1</v>
      </c>
      <c r="F6110" s="947">
        <v>44459</v>
      </c>
      <c r="G6110" s="923">
        <v>15497.284705953549</v>
      </c>
      <c r="H6110" s="929">
        <v>8.3333333333333332E-3</v>
      </c>
      <c r="I6110" s="929">
        <v>0.18333333333333332</v>
      </c>
      <c r="J6110" s="923">
        <v>12656.115843195399</v>
      </c>
      <c r="K6110" s="922">
        <v>1</v>
      </c>
      <c r="L6110" s="923">
        <v>12656.115843195399</v>
      </c>
      <c r="M6110" s="923">
        <f t="shared" si="95"/>
        <v>1549.728470595355</v>
      </c>
    </row>
    <row r="6111" spans="2:13" ht="45">
      <c r="B6111" s="921" t="s">
        <v>1101</v>
      </c>
      <c r="C6111" s="921" t="s">
        <v>1030</v>
      </c>
      <c r="D6111" s="922" t="s">
        <v>986</v>
      </c>
      <c r="E6111" s="936">
        <v>1</v>
      </c>
      <c r="F6111" s="947">
        <v>44459</v>
      </c>
      <c r="G6111" s="923">
        <v>15497.284705953549</v>
      </c>
      <c r="H6111" s="929">
        <v>8.3333333333333332E-3</v>
      </c>
      <c r="I6111" s="929">
        <v>0.18333333333333332</v>
      </c>
      <c r="J6111" s="923">
        <v>12656.115843195399</v>
      </c>
      <c r="K6111" s="922">
        <v>1</v>
      </c>
      <c r="L6111" s="923">
        <v>12656.115843195399</v>
      </c>
      <c r="M6111" s="923">
        <f t="shared" si="95"/>
        <v>1549.728470595355</v>
      </c>
    </row>
    <row r="6112" spans="2:13" ht="45">
      <c r="B6112" s="921" t="s">
        <v>1101</v>
      </c>
      <c r="C6112" s="921" t="s">
        <v>1030</v>
      </c>
      <c r="D6112" s="922" t="s">
        <v>986</v>
      </c>
      <c r="E6112" s="936">
        <v>1</v>
      </c>
      <c r="F6112" s="947">
        <v>44459</v>
      </c>
      <c r="G6112" s="923">
        <v>15497.284705953549</v>
      </c>
      <c r="H6112" s="929">
        <v>8.3333333333333332E-3</v>
      </c>
      <c r="I6112" s="929">
        <v>0.18333333333333332</v>
      </c>
      <c r="J6112" s="923">
        <v>12656.115843195399</v>
      </c>
      <c r="K6112" s="922">
        <v>1</v>
      </c>
      <c r="L6112" s="923">
        <v>12656.115843195399</v>
      </c>
      <c r="M6112" s="923">
        <f t="shared" si="95"/>
        <v>1549.728470595355</v>
      </c>
    </row>
    <row r="6113" spans="2:13" ht="45">
      <c r="B6113" s="921" t="s">
        <v>1101</v>
      </c>
      <c r="C6113" s="921" t="s">
        <v>1030</v>
      </c>
      <c r="D6113" s="922" t="s">
        <v>986</v>
      </c>
      <c r="E6113" s="936">
        <v>1</v>
      </c>
      <c r="F6113" s="947">
        <v>44459</v>
      </c>
      <c r="G6113" s="923">
        <v>15497.284705953549</v>
      </c>
      <c r="H6113" s="929">
        <v>8.3333333333333332E-3</v>
      </c>
      <c r="I6113" s="929">
        <v>0.18333333333333332</v>
      </c>
      <c r="J6113" s="923">
        <v>12656.115843195399</v>
      </c>
      <c r="K6113" s="922">
        <v>1</v>
      </c>
      <c r="L6113" s="923">
        <v>12656.115843195399</v>
      </c>
      <c r="M6113" s="923">
        <f t="shared" si="95"/>
        <v>1549.728470595355</v>
      </c>
    </row>
    <row r="6114" spans="2:13" ht="75">
      <c r="B6114" s="921" t="s">
        <v>1057</v>
      </c>
      <c r="C6114" s="921" t="s">
        <v>1024</v>
      </c>
      <c r="D6114" s="922" t="s">
        <v>986</v>
      </c>
      <c r="E6114" s="936">
        <v>1</v>
      </c>
      <c r="F6114" s="947">
        <v>44353</v>
      </c>
      <c r="G6114" s="923">
        <v>36360.715507436391</v>
      </c>
      <c r="H6114" s="929">
        <v>8.3333333333333332E-3</v>
      </c>
      <c r="I6114" s="929">
        <v>0.20833333333333334</v>
      </c>
      <c r="J6114" s="923">
        <v>28785.566443387142</v>
      </c>
      <c r="K6114" s="922">
        <v>1</v>
      </c>
      <c r="L6114" s="923">
        <v>28785.566443387142</v>
      </c>
      <c r="M6114" s="923">
        <f t="shared" si="95"/>
        <v>3636.0715507436394</v>
      </c>
    </row>
    <row r="6115" spans="2:13" ht="45">
      <c r="B6115" s="921" t="s">
        <v>1060</v>
      </c>
      <c r="C6115" s="921" t="s">
        <v>1030</v>
      </c>
      <c r="D6115" s="922" t="s">
        <v>986</v>
      </c>
      <c r="E6115" s="936">
        <v>1</v>
      </c>
      <c r="F6115" s="947">
        <v>44539</v>
      </c>
      <c r="G6115" s="923">
        <v>228866.62229638235</v>
      </c>
      <c r="H6115" s="929">
        <v>8.3333333333333332E-3</v>
      </c>
      <c r="I6115" s="929">
        <v>0.15833333333333333</v>
      </c>
      <c r="J6115" s="923">
        <v>192629.40709945516</v>
      </c>
      <c r="K6115" s="922">
        <v>1</v>
      </c>
      <c r="L6115" s="923">
        <v>192629.40709945516</v>
      </c>
      <c r="M6115" s="923">
        <f t="shared" si="95"/>
        <v>22886.662229638237</v>
      </c>
    </row>
    <row r="6116" spans="2:13" ht="45">
      <c r="B6116" s="921" t="s">
        <v>1102</v>
      </c>
      <c r="C6116" s="921" t="s">
        <v>1030</v>
      </c>
      <c r="D6116" s="922" t="s">
        <v>986</v>
      </c>
      <c r="E6116" s="936">
        <v>1</v>
      </c>
      <c r="F6116" s="947">
        <v>44459</v>
      </c>
      <c r="G6116" s="923">
        <v>5132.57</v>
      </c>
      <c r="H6116" s="929">
        <v>0</v>
      </c>
      <c r="I6116" s="929">
        <v>0</v>
      </c>
      <c r="J6116" s="923">
        <v>5132.57</v>
      </c>
      <c r="K6116" s="922">
        <v>1</v>
      </c>
      <c r="L6116" s="923">
        <v>5132.57</v>
      </c>
      <c r="M6116" s="923">
        <f t="shared" si="95"/>
        <v>0</v>
      </c>
    </row>
    <row r="6117" spans="2:13" ht="45">
      <c r="B6117" s="921" t="s">
        <v>1103</v>
      </c>
      <c r="C6117" s="921" t="s">
        <v>1030</v>
      </c>
      <c r="D6117" s="922" t="s">
        <v>986</v>
      </c>
      <c r="E6117" s="936">
        <v>1</v>
      </c>
      <c r="F6117" s="947">
        <v>43851</v>
      </c>
      <c r="G6117" s="923">
        <v>10496</v>
      </c>
      <c r="H6117" s="929">
        <v>0</v>
      </c>
      <c r="I6117" s="929">
        <v>0</v>
      </c>
      <c r="J6117" s="923">
        <v>10496</v>
      </c>
      <c r="K6117" s="922">
        <v>1</v>
      </c>
      <c r="L6117" s="923">
        <v>10496</v>
      </c>
      <c r="M6117" s="923">
        <f t="shared" si="95"/>
        <v>0</v>
      </c>
    </row>
    <row r="6118" spans="2:13" ht="45">
      <c r="B6118" s="921" t="s">
        <v>1104</v>
      </c>
      <c r="C6118" s="921" t="s">
        <v>1030</v>
      </c>
      <c r="D6118" s="922" t="s">
        <v>986</v>
      </c>
      <c r="E6118" s="936">
        <v>1</v>
      </c>
      <c r="F6118" s="947">
        <v>43851</v>
      </c>
      <c r="G6118" s="923">
        <v>4713.8599999999997</v>
      </c>
      <c r="H6118" s="929">
        <v>0</v>
      </c>
      <c r="I6118" s="929">
        <v>0</v>
      </c>
      <c r="J6118" s="923">
        <v>4713.8599999999997</v>
      </c>
      <c r="K6118" s="922">
        <v>1</v>
      </c>
      <c r="L6118" s="923">
        <v>4713.8599999999997</v>
      </c>
      <c r="M6118" s="923">
        <f t="shared" si="95"/>
        <v>0</v>
      </c>
    </row>
    <row r="6119" spans="2:13" ht="45">
      <c r="B6119" s="921" t="s">
        <v>1105</v>
      </c>
      <c r="C6119" s="921" t="s">
        <v>1030</v>
      </c>
      <c r="D6119" s="922" t="s">
        <v>986</v>
      </c>
      <c r="E6119" s="936">
        <v>1</v>
      </c>
      <c r="F6119" s="947">
        <v>43851</v>
      </c>
      <c r="G6119" s="923">
        <v>2061.8200000000002</v>
      </c>
      <c r="H6119" s="929">
        <v>0</v>
      </c>
      <c r="I6119" s="929">
        <v>0</v>
      </c>
      <c r="J6119" s="923">
        <v>2061.8200000000002</v>
      </c>
      <c r="K6119" s="922">
        <v>1</v>
      </c>
      <c r="L6119" s="923">
        <v>2061.8200000000002</v>
      </c>
      <c r="M6119" s="923">
        <f t="shared" si="95"/>
        <v>0</v>
      </c>
    </row>
    <row r="6120" spans="2:13" ht="45">
      <c r="B6120" s="921" t="s">
        <v>1106</v>
      </c>
      <c r="C6120" s="921" t="s">
        <v>1030</v>
      </c>
      <c r="D6120" s="922" t="s">
        <v>986</v>
      </c>
      <c r="E6120" s="936">
        <v>1</v>
      </c>
      <c r="F6120" s="947">
        <v>43851</v>
      </c>
      <c r="G6120" s="923">
        <v>45973.84</v>
      </c>
      <c r="H6120" s="929">
        <v>0</v>
      </c>
      <c r="I6120" s="929">
        <v>0</v>
      </c>
      <c r="J6120" s="923">
        <v>45973.84</v>
      </c>
      <c r="K6120" s="922">
        <v>1</v>
      </c>
      <c r="L6120" s="923">
        <v>45973.84</v>
      </c>
      <c r="M6120" s="923">
        <f t="shared" si="95"/>
        <v>0</v>
      </c>
    </row>
    <row r="6121" spans="2:13" ht="45">
      <c r="B6121" s="921" t="s">
        <v>1107</v>
      </c>
      <c r="C6121" s="921" t="s">
        <v>1030</v>
      </c>
      <c r="D6121" s="922" t="s">
        <v>986</v>
      </c>
      <c r="E6121" s="936">
        <v>1</v>
      </c>
      <c r="F6121" s="947">
        <v>44459</v>
      </c>
      <c r="G6121" s="923">
        <v>106304.7</v>
      </c>
      <c r="H6121" s="929">
        <v>0</v>
      </c>
      <c r="I6121" s="929">
        <v>0</v>
      </c>
      <c r="J6121" s="923">
        <v>106304.7</v>
      </c>
      <c r="K6121" s="922">
        <v>1</v>
      </c>
      <c r="L6121" s="923">
        <v>106304.7</v>
      </c>
      <c r="M6121" s="923">
        <f t="shared" si="95"/>
        <v>0</v>
      </c>
    </row>
    <row r="6122" spans="2:13" ht="45">
      <c r="B6122" s="921" t="s">
        <v>1108</v>
      </c>
      <c r="C6122" s="921" t="s">
        <v>1030</v>
      </c>
      <c r="D6122" s="922" t="s">
        <v>986</v>
      </c>
      <c r="E6122" s="936">
        <v>1</v>
      </c>
      <c r="F6122" s="947">
        <v>44459</v>
      </c>
      <c r="G6122" s="923">
        <v>32602.92</v>
      </c>
      <c r="H6122" s="929">
        <v>0</v>
      </c>
      <c r="I6122" s="929">
        <v>0</v>
      </c>
      <c r="J6122" s="923">
        <v>32602.92</v>
      </c>
      <c r="K6122" s="922">
        <v>1</v>
      </c>
      <c r="L6122" s="923">
        <v>32602.92</v>
      </c>
      <c r="M6122" s="923">
        <f t="shared" si="95"/>
        <v>0</v>
      </c>
    </row>
    <row r="6123" spans="2:13" ht="45">
      <c r="B6123" s="921" t="s">
        <v>1109</v>
      </c>
      <c r="C6123" s="921" t="s">
        <v>1030</v>
      </c>
      <c r="D6123" s="922" t="s">
        <v>986</v>
      </c>
      <c r="E6123" s="936">
        <v>1</v>
      </c>
      <c r="F6123" s="947">
        <v>43731</v>
      </c>
      <c r="G6123" s="923">
        <v>103090.98577884371</v>
      </c>
      <c r="H6123" s="929">
        <v>8.3333333333333332E-3</v>
      </c>
      <c r="I6123" s="929">
        <v>0.3833333333333333</v>
      </c>
      <c r="J6123" s="923">
        <v>63572.774563620289</v>
      </c>
      <c r="K6123" s="922">
        <v>1</v>
      </c>
      <c r="L6123" s="923">
        <v>63572.774563620289</v>
      </c>
      <c r="M6123" s="923">
        <f t="shared" si="95"/>
        <v>10309.098577884371</v>
      </c>
    </row>
    <row r="6124" spans="2:13" ht="75">
      <c r="B6124" s="921" t="s">
        <v>1027</v>
      </c>
      <c r="C6124" s="921" t="s">
        <v>1024</v>
      </c>
      <c r="D6124" s="922" t="s">
        <v>986</v>
      </c>
      <c r="E6124" s="936">
        <v>1</v>
      </c>
      <c r="F6124" s="947">
        <v>43693</v>
      </c>
      <c r="G6124" s="923">
        <v>15025.232416262645</v>
      </c>
      <c r="H6124" s="929">
        <v>8.3333333333333332E-3</v>
      </c>
      <c r="I6124" s="929">
        <v>0.39166666666666666</v>
      </c>
      <c r="J6124" s="923">
        <v>9140.3497198931091</v>
      </c>
      <c r="K6124" s="922">
        <v>1</v>
      </c>
      <c r="L6124" s="923">
        <v>9140.3497198931091</v>
      </c>
      <c r="M6124" s="923">
        <f t="shared" si="95"/>
        <v>1502.5232416262645</v>
      </c>
    </row>
    <row r="6125" spans="2:13" ht="60">
      <c r="B6125" s="921" t="s">
        <v>1085</v>
      </c>
      <c r="C6125" s="921" t="s">
        <v>1086</v>
      </c>
      <c r="D6125" s="922" t="s">
        <v>986</v>
      </c>
      <c r="E6125" s="936">
        <v>1</v>
      </c>
      <c r="F6125" s="947">
        <v>44404</v>
      </c>
      <c r="G6125" s="923">
        <v>3656.0743105997858</v>
      </c>
      <c r="H6125" s="929">
        <v>1.6666666666666666E-2</v>
      </c>
      <c r="I6125" s="929">
        <v>0.4</v>
      </c>
      <c r="J6125" s="923">
        <v>2193.6445863598715</v>
      </c>
      <c r="K6125" s="922">
        <v>1</v>
      </c>
      <c r="L6125" s="923">
        <v>2193.6445863598715</v>
      </c>
      <c r="M6125" s="923">
        <f t="shared" si="95"/>
        <v>731.21486211995716</v>
      </c>
    </row>
    <row r="6126" spans="2:13" ht="105">
      <c r="B6126" s="921" t="s">
        <v>1033</v>
      </c>
      <c r="C6126" s="921" t="s">
        <v>1034</v>
      </c>
      <c r="D6126" s="922" t="s">
        <v>986</v>
      </c>
      <c r="E6126" s="936">
        <v>1</v>
      </c>
      <c r="F6126" s="947">
        <v>44757</v>
      </c>
      <c r="G6126" s="923">
        <v>543433.72197529429</v>
      </c>
      <c r="H6126" s="929">
        <v>8.3333333333333332E-3</v>
      </c>
      <c r="I6126" s="929">
        <v>0.1</v>
      </c>
      <c r="J6126" s="923">
        <v>489090.34977776487</v>
      </c>
      <c r="K6126" s="922">
        <v>0</v>
      </c>
      <c r="L6126" s="923">
        <v>0</v>
      </c>
      <c r="M6126" s="923" t="str">
        <f t="shared" si="95"/>
        <v/>
      </c>
    </row>
    <row r="6127" spans="2:13" ht="75">
      <c r="B6127" s="921" t="s">
        <v>1110</v>
      </c>
      <c r="C6127" s="921" t="s">
        <v>1036</v>
      </c>
      <c r="D6127" s="922" t="s">
        <v>986</v>
      </c>
      <c r="E6127" s="936">
        <v>1</v>
      </c>
      <c r="F6127" s="947">
        <v>44901</v>
      </c>
      <c r="G6127" s="923">
        <v>246921.13925640559</v>
      </c>
      <c r="H6127" s="929">
        <v>8.3333333333333332E-3</v>
      </c>
      <c r="I6127" s="929">
        <v>5.8333333333333334E-2</v>
      </c>
      <c r="J6127" s="923">
        <v>232517.40613311526</v>
      </c>
      <c r="K6127" s="922">
        <v>1</v>
      </c>
      <c r="L6127" s="923">
        <v>232517.40613311526</v>
      </c>
      <c r="M6127" s="923">
        <f t="shared" si="95"/>
        <v>24692.113925640559</v>
      </c>
    </row>
    <row r="6128" spans="2:13" ht="60">
      <c r="B6128" s="921" t="s">
        <v>1111</v>
      </c>
      <c r="C6128" s="921" t="s">
        <v>1086</v>
      </c>
      <c r="D6128" s="922" t="s">
        <v>986</v>
      </c>
      <c r="E6128" s="936">
        <v>1</v>
      </c>
      <c r="F6128" s="947">
        <v>44747</v>
      </c>
      <c r="G6128" s="923">
        <v>7990.877194405175</v>
      </c>
      <c r="H6128" s="929">
        <v>8.3333333333333332E-3</v>
      </c>
      <c r="I6128" s="929">
        <v>0.1</v>
      </c>
      <c r="J6128" s="923">
        <v>7191.7894749646575</v>
      </c>
      <c r="K6128" s="922">
        <v>1</v>
      </c>
      <c r="L6128" s="923">
        <v>7191.7894749646575</v>
      </c>
      <c r="M6128" s="923">
        <f t="shared" si="95"/>
        <v>799.0877194405175</v>
      </c>
    </row>
    <row r="6129" spans="2:13" ht="75">
      <c r="B6129" s="921" t="s">
        <v>1112</v>
      </c>
      <c r="C6129" s="921" t="s">
        <v>1024</v>
      </c>
      <c r="D6129" s="922" t="s">
        <v>986</v>
      </c>
      <c r="E6129" s="936">
        <v>1</v>
      </c>
      <c r="F6129" s="947">
        <v>44929</v>
      </c>
      <c r="G6129" s="923">
        <v>5021.1301911380924</v>
      </c>
      <c r="H6129" s="929">
        <v>1.6666666666666666E-2</v>
      </c>
      <c r="I6129" s="929">
        <v>0.1</v>
      </c>
      <c r="J6129" s="923">
        <v>4519.0171720242834</v>
      </c>
      <c r="K6129" s="922">
        <v>1</v>
      </c>
      <c r="L6129" s="923">
        <v>4519.0171720242834</v>
      </c>
      <c r="M6129" s="923">
        <f t="shared" si="95"/>
        <v>1004.2260382276186</v>
      </c>
    </row>
    <row r="6130" spans="2:13" ht="75">
      <c r="B6130" s="921" t="s">
        <v>1113</v>
      </c>
      <c r="C6130" s="921" t="s">
        <v>1024</v>
      </c>
      <c r="D6130" s="922" t="s">
        <v>986</v>
      </c>
      <c r="E6130" s="936">
        <v>1</v>
      </c>
      <c r="F6130" s="947">
        <v>44648</v>
      </c>
      <c r="G6130" s="923">
        <v>40684.704930804088</v>
      </c>
      <c r="H6130" s="929">
        <v>8.3333333333333332E-3</v>
      </c>
      <c r="I6130" s="929">
        <v>0.13333333333333333</v>
      </c>
      <c r="J6130" s="923">
        <v>35260.077606696876</v>
      </c>
      <c r="K6130" s="922">
        <v>1</v>
      </c>
      <c r="L6130" s="923">
        <v>35260.077606696876</v>
      </c>
      <c r="M6130" s="923">
        <f t="shared" si="95"/>
        <v>4068.4704930804091</v>
      </c>
    </row>
    <row r="6131" spans="2:13" ht="45">
      <c r="B6131" s="921" t="s">
        <v>1114</v>
      </c>
      <c r="C6131" s="921" t="s">
        <v>1042</v>
      </c>
      <c r="D6131" s="922" t="s">
        <v>986</v>
      </c>
      <c r="E6131" s="936">
        <v>1</v>
      </c>
      <c r="F6131" s="947">
        <v>44949</v>
      </c>
      <c r="G6131" s="923">
        <v>75994.86</v>
      </c>
      <c r="H6131" s="929">
        <v>0</v>
      </c>
      <c r="I6131" s="929">
        <v>0</v>
      </c>
      <c r="J6131" s="923">
        <v>75994.86</v>
      </c>
      <c r="K6131" s="922">
        <v>1</v>
      </c>
      <c r="L6131" s="923">
        <v>75994.86</v>
      </c>
      <c r="M6131" s="923">
        <f t="shared" si="95"/>
        <v>0</v>
      </c>
    </row>
    <row r="6132" spans="2:13" ht="75">
      <c r="B6132" s="921" t="s">
        <v>1089</v>
      </c>
      <c r="C6132" s="921" t="s">
        <v>1024</v>
      </c>
      <c r="D6132" s="922" t="s">
        <v>986</v>
      </c>
      <c r="E6132" s="936">
        <v>1</v>
      </c>
      <c r="F6132" s="947">
        <v>43677</v>
      </c>
      <c r="G6132" s="923">
        <v>47363.501239357618</v>
      </c>
      <c r="H6132" s="929">
        <v>8.3333333333333332E-3</v>
      </c>
      <c r="I6132" s="929">
        <v>0.39166666666666666</v>
      </c>
      <c r="J6132" s="923">
        <v>28812.796587275883</v>
      </c>
      <c r="K6132" s="922">
        <v>1</v>
      </c>
      <c r="L6132" s="923">
        <v>28812.796587275883</v>
      </c>
      <c r="M6132" s="923">
        <f t="shared" si="95"/>
        <v>4736.350123935762</v>
      </c>
    </row>
    <row r="6133" spans="2:13" ht="45">
      <c r="B6133" s="921" t="s">
        <v>1115</v>
      </c>
      <c r="C6133" s="921" t="s">
        <v>1042</v>
      </c>
      <c r="D6133" s="922" t="s">
        <v>986</v>
      </c>
      <c r="E6133" s="936">
        <v>1</v>
      </c>
      <c r="F6133" s="947">
        <v>44688</v>
      </c>
      <c r="G6133" s="923">
        <v>232465.51219759168</v>
      </c>
      <c r="H6133" s="929">
        <v>4.1666666666666666E-3</v>
      </c>
      <c r="I6133" s="929">
        <v>5.8333333333333334E-2</v>
      </c>
      <c r="J6133" s="923">
        <v>218905.0239860655</v>
      </c>
      <c r="K6133" s="922">
        <v>1</v>
      </c>
      <c r="L6133" s="923">
        <v>218905.0239860655</v>
      </c>
      <c r="M6133" s="923">
        <f t="shared" si="95"/>
        <v>11623.275609879585</v>
      </c>
    </row>
    <row r="6134" spans="2:13" ht="45">
      <c r="B6134" s="921" t="s">
        <v>1116</v>
      </c>
      <c r="C6134" s="921" t="s">
        <v>1042</v>
      </c>
      <c r="D6134" s="922" t="s">
        <v>986</v>
      </c>
      <c r="E6134" s="936">
        <v>1</v>
      </c>
      <c r="F6134" s="947">
        <v>44929</v>
      </c>
      <c r="G6134" s="923">
        <v>255575.52672892885</v>
      </c>
      <c r="H6134" s="929">
        <v>5.5555555555555558E-3</v>
      </c>
      <c r="I6134" s="929">
        <v>3.3333333333333333E-2</v>
      </c>
      <c r="J6134" s="923">
        <v>247056.3425046312</v>
      </c>
      <c r="K6134" s="922">
        <v>1</v>
      </c>
      <c r="L6134" s="923">
        <v>247056.3425046312</v>
      </c>
      <c r="M6134" s="923">
        <f t="shared" si="95"/>
        <v>17038.368448595254</v>
      </c>
    </row>
    <row r="6135" spans="2:13" ht="45">
      <c r="B6135" s="921" t="s">
        <v>1117</v>
      </c>
      <c r="C6135" s="921" t="s">
        <v>1042</v>
      </c>
      <c r="D6135" s="922" t="s">
        <v>986</v>
      </c>
      <c r="E6135" s="936">
        <v>1</v>
      </c>
      <c r="F6135" s="947">
        <v>43802</v>
      </c>
      <c r="G6135" s="923">
        <v>9025.6299999999992</v>
      </c>
      <c r="H6135" s="929">
        <v>0</v>
      </c>
      <c r="I6135" s="929">
        <v>0</v>
      </c>
      <c r="J6135" s="923">
        <v>9025.6299999999992</v>
      </c>
      <c r="K6135" s="922">
        <v>1</v>
      </c>
      <c r="L6135" s="923">
        <v>9025.6299999999992</v>
      </c>
      <c r="M6135" s="923">
        <f t="shared" si="95"/>
        <v>0</v>
      </c>
    </row>
    <row r="6136" spans="2:13" ht="45">
      <c r="B6136" s="921" t="s">
        <v>1117</v>
      </c>
      <c r="C6136" s="921" t="s">
        <v>1042</v>
      </c>
      <c r="D6136" s="922" t="s">
        <v>986</v>
      </c>
      <c r="E6136" s="936">
        <v>1</v>
      </c>
      <c r="F6136" s="947">
        <v>43802</v>
      </c>
      <c r="G6136" s="923">
        <v>9025.6299999999992</v>
      </c>
      <c r="H6136" s="929">
        <v>0</v>
      </c>
      <c r="I6136" s="929">
        <v>0</v>
      </c>
      <c r="J6136" s="923">
        <v>9025.6299999999992</v>
      </c>
      <c r="K6136" s="922">
        <v>1</v>
      </c>
      <c r="L6136" s="923">
        <v>9025.6299999999992</v>
      </c>
      <c r="M6136" s="923">
        <f t="shared" si="95"/>
        <v>0</v>
      </c>
    </row>
    <row r="6137" spans="2:13" ht="45">
      <c r="B6137" s="921" t="s">
        <v>1117</v>
      </c>
      <c r="C6137" s="921" t="s">
        <v>1042</v>
      </c>
      <c r="D6137" s="922" t="s">
        <v>986</v>
      </c>
      <c r="E6137" s="936">
        <v>1</v>
      </c>
      <c r="F6137" s="947">
        <v>43802</v>
      </c>
      <c r="G6137" s="923">
        <v>8800</v>
      </c>
      <c r="H6137" s="929">
        <v>0</v>
      </c>
      <c r="I6137" s="929">
        <v>0</v>
      </c>
      <c r="J6137" s="923">
        <v>8800</v>
      </c>
      <c r="K6137" s="922">
        <v>1</v>
      </c>
      <c r="L6137" s="923">
        <v>8800</v>
      </c>
      <c r="M6137" s="923">
        <f t="shared" si="95"/>
        <v>0</v>
      </c>
    </row>
    <row r="6138" spans="2:13" ht="45">
      <c r="B6138" s="921" t="s">
        <v>1117</v>
      </c>
      <c r="C6138" s="921" t="s">
        <v>1042</v>
      </c>
      <c r="D6138" s="922" t="s">
        <v>986</v>
      </c>
      <c r="E6138" s="936">
        <v>1</v>
      </c>
      <c r="F6138" s="947">
        <v>43802</v>
      </c>
      <c r="G6138" s="923">
        <v>9025.6299999999992</v>
      </c>
      <c r="H6138" s="929">
        <v>0</v>
      </c>
      <c r="I6138" s="929">
        <v>0</v>
      </c>
      <c r="J6138" s="923">
        <v>9025.6299999999992</v>
      </c>
      <c r="K6138" s="922">
        <v>1</v>
      </c>
      <c r="L6138" s="923">
        <v>9025.6299999999992</v>
      </c>
      <c r="M6138" s="923">
        <f t="shared" si="95"/>
        <v>0</v>
      </c>
    </row>
    <row r="6139" spans="2:13" ht="45">
      <c r="B6139" s="921" t="s">
        <v>1117</v>
      </c>
      <c r="C6139" s="921" t="s">
        <v>1042</v>
      </c>
      <c r="D6139" s="922" t="s">
        <v>986</v>
      </c>
      <c r="E6139" s="936">
        <v>1</v>
      </c>
      <c r="F6139" s="947">
        <v>43802</v>
      </c>
      <c r="G6139" s="923">
        <v>9025.6299999999992</v>
      </c>
      <c r="H6139" s="929">
        <v>0</v>
      </c>
      <c r="I6139" s="929">
        <v>0</v>
      </c>
      <c r="J6139" s="923">
        <v>9025.6299999999992</v>
      </c>
      <c r="K6139" s="922">
        <v>1</v>
      </c>
      <c r="L6139" s="923">
        <v>9025.6299999999992</v>
      </c>
      <c r="M6139" s="923">
        <f t="shared" si="95"/>
        <v>0</v>
      </c>
    </row>
    <row r="6140" spans="2:13" ht="45">
      <c r="B6140" s="921" t="s">
        <v>1117</v>
      </c>
      <c r="C6140" s="921" t="s">
        <v>1042</v>
      </c>
      <c r="D6140" s="922" t="s">
        <v>986</v>
      </c>
      <c r="E6140" s="936">
        <v>1</v>
      </c>
      <c r="F6140" s="947">
        <v>43802</v>
      </c>
      <c r="G6140" s="923">
        <v>9025.6299999999992</v>
      </c>
      <c r="H6140" s="929">
        <v>0</v>
      </c>
      <c r="I6140" s="929">
        <v>0</v>
      </c>
      <c r="J6140" s="923">
        <v>9025.6299999999992</v>
      </c>
      <c r="K6140" s="922">
        <v>1</v>
      </c>
      <c r="L6140" s="923">
        <v>9025.6299999999992</v>
      </c>
      <c r="M6140" s="923">
        <f t="shared" si="95"/>
        <v>0</v>
      </c>
    </row>
    <row r="6141" spans="2:13" ht="45">
      <c r="B6141" s="921" t="s">
        <v>1117</v>
      </c>
      <c r="C6141" s="921" t="s">
        <v>1042</v>
      </c>
      <c r="D6141" s="922" t="s">
        <v>986</v>
      </c>
      <c r="E6141" s="936">
        <v>1</v>
      </c>
      <c r="F6141" s="947">
        <v>43802</v>
      </c>
      <c r="G6141" s="923">
        <v>9025.6299999999992</v>
      </c>
      <c r="H6141" s="929">
        <v>0</v>
      </c>
      <c r="I6141" s="929">
        <v>0</v>
      </c>
      <c r="J6141" s="923">
        <v>9025.6299999999992</v>
      </c>
      <c r="K6141" s="922">
        <v>1</v>
      </c>
      <c r="L6141" s="923">
        <v>9025.6299999999992</v>
      </c>
      <c r="M6141" s="923">
        <f t="shared" si="95"/>
        <v>0</v>
      </c>
    </row>
    <row r="6142" spans="2:13" ht="45">
      <c r="B6142" s="921" t="s">
        <v>1117</v>
      </c>
      <c r="C6142" s="921" t="s">
        <v>1042</v>
      </c>
      <c r="D6142" s="922" t="s">
        <v>986</v>
      </c>
      <c r="E6142" s="936">
        <v>1</v>
      </c>
      <c r="F6142" s="947">
        <v>43802</v>
      </c>
      <c r="G6142" s="923">
        <v>9025.6299999999992</v>
      </c>
      <c r="H6142" s="929">
        <v>0</v>
      </c>
      <c r="I6142" s="929">
        <v>0</v>
      </c>
      <c r="J6142" s="923">
        <v>9025.6299999999992</v>
      </c>
      <c r="K6142" s="922">
        <v>1</v>
      </c>
      <c r="L6142" s="923">
        <v>9025.6299999999992</v>
      </c>
      <c r="M6142" s="923">
        <f t="shared" si="95"/>
        <v>0</v>
      </c>
    </row>
    <row r="6143" spans="2:13" ht="60">
      <c r="B6143" s="921" t="s">
        <v>1118</v>
      </c>
      <c r="C6143" s="921" t="s">
        <v>1030</v>
      </c>
      <c r="D6143" s="922" t="s">
        <v>986</v>
      </c>
      <c r="E6143" s="936">
        <v>1</v>
      </c>
      <c r="F6143" s="947">
        <v>44875</v>
      </c>
      <c r="G6143" s="923">
        <v>125336.97144108794</v>
      </c>
      <c r="H6143" s="929">
        <v>8.3333333333333332E-3</v>
      </c>
      <c r="I6143" s="929">
        <v>6.6666666666666666E-2</v>
      </c>
      <c r="J6143" s="923">
        <v>116981.17334501541</v>
      </c>
      <c r="K6143" s="922">
        <v>1</v>
      </c>
      <c r="L6143" s="923">
        <v>116981.17334501541</v>
      </c>
      <c r="M6143" s="923">
        <f t="shared" si="95"/>
        <v>12533.697144108795</v>
      </c>
    </row>
    <row r="6144" spans="2:13" ht="45">
      <c r="B6144" s="921" t="s">
        <v>1119</v>
      </c>
      <c r="C6144" s="921" t="s">
        <v>1042</v>
      </c>
      <c r="D6144" s="922" t="s">
        <v>986</v>
      </c>
      <c r="E6144" s="936">
        <v>1</v>
      </c>
      <c r="F6144" s="947">
        <v>43927</v>
      </c>
      <c r="G6144" s="923">
        <v>232465.51219759168</v>
      </c>
      <c r="H6144" s="929">
        <v>4.1666666666666666E-3</v>
      </c>
      <c r="I6144" s="929">
        <v>0.16250000000000001</v>
      </c>
      <c r="J6144" s="923">
        <v>194689.86646548304</v>
      </c>
      <c r="K6144" s="922">
        <v>1</v>
      </c>
      <c r="L6144" s="923">
        <v>194689.86646548304</v>
      </c>
      <c r="M6144" s="923">
        <f t="shared" si="95"/>
        <v>11623.275609879585</v>
      </c>
    </row>
    <row r="6145" spans="2:13" ht="45">
      <c r="B6145" s="921" t="s">
        <v>1119</v>
      </c>
      <c r="C6145" s="921" t="s">
        <v>1042</v>
      </c>
      <c r="D6145" s="922" t="s">
        <v>986</v>
      </c>
      <c r="E6145" s="936">
        <v>1</v>
      </c>
      <c r="F6145" s="947">
        <v>43927</v>
      </c>
      <c r="G6145" s="923">
        <v>232465.51219759168</v>
      </c>
      <c r="H6145" s="929">
        <v>4.1666666666666666E-3</v>
      </c>
      <c r="I6145" s="929">
        <v>0.16250000000000001</v>
      </c>
      <c r="J6145" s="923">
        <v>194689.86646548304</v>
      </c>
      <c r="K6145" s="922">
        <v>1</v>
      </c>
      <c r="L6145" s="923">
        <v>194689.86646548304</v>
      </c>
      <c r="M6145" s="923">
        <f t="shared" si="95"/>
        <v>11623.275609879585</v>
      </c>
    </row>
    <row r="6146" spans="2:13" ht="45">
      <c r="B6146" s="921" t="s">
        <v>1119</v>
      </c>
      <c r="C6146" s="921" t="s">
        <v>1042</v>
      </c>
      <c r="D6146" s="922" t="s">
        <v>986</v>
      </c>
      <c r="E6146" s="936">
        <v>1</v>
      </c>
      <c r="F6146" s="947">
        <v>43927</v>
      </c>
      <c r="G6146" s="923">
        <v>232465.51219759168</v>
      </c>
      <c r="H6146" s="929">
        <v>4.1666666666666666E-3</v>
      </c>
      <c r="I6146" s="929">
        <v>0.16250000000000001</v>
      </c>
      <c r="J6146" s="923">
        <v>194689.86646548304</v>
      </c>
      <c r="K6146" s="922">
        <v>1</v>
      </c>
      <c r="L6146" s="923">
        <v>194689.86646548304</v>
      </c>
      <c r="M6146" s="923">
        <f t="shared" si="95"/>
        <v>11623.275609879585</v>
      </c>
    </row>
    <row r="6147" spans="2:13" ht="45">
      <c r="B6147" s="921" t="s">
        <v>1120</v>
      </c>
      <c r="C6147" s="921" t="s">
        <v>1042</v>
      </c>
      <c r="D6147" s="922" t="s">
        <v>986</v>
      </c>
      <c r="E6147" s="936">
        <v>1</v>
      </c>
      <c r="F6147" s="947">
        <v>43927</v>
      </c>
      <c r="G6147" s="923">
        <v>1887.8009787004266</v>
      </c>
      <c r="H6147" s="929">
        <v>8.3333333333333332E-3</v>
      </c>
      <c r="I6147" s="929">
        <v>0.32500000000000001</v>
      </c>
      <c r="J6147" s="923">
        <v>1274.2656606227879</v>
      </c>
      <c r="K6147" s="922">
        <v>1</v>
      </c>
      <c r="L6147" s="923">
        <v>1274.2656606227879</v>
      </c>
      <c r="M6147" s="923">
        <f t="shared" si="95"/>
        <v>188.78009787004268</v>
      </c>
    </row>
    <row r="6148" spans="2:13" ht="45">
      <c r="B6148" s="921" t="s">
        <v>1121</v>
      </c>
      <c r="C6148" s="921" t="s">
        <v>1042</v>
      </c>
      <c r="D6148" s="922" t="s">
        <v>986</v>
      </c>
      <c r="E6148" s="936">
        <v>1</v>
      </c>
      <c r="F6148" s="947">
        <v>43927</v>
      </c>
      <c r="G6148" s="923">
        <v>12208.813626287267</v>
      </c>
      <c r="H6148" s="929">
        <v>8.3333333333333332E-3</v>
      </c>
      <c r="I6148" s="929">
        <v>0.32500000000000001</v>
      </c>
      <c r="J6148" s="923">
        <v>8240.9491977439047</v>
      </c>
      <c r="K6148" s="922">
        <v>1</v>
      </c>
      <c r="L6148" s="923">
        <v>8240.9491977439047</v>
      </c>
      <c r="M6148" s="923">
        <f t="shared" si="95"/>
        <v>1220.8813626287267</v>
      </c>
    </row>
    <row r="6149" spans="2:13" ht="45">
      <c r="B6149" s="921" t="s">
        <v>1122</v>
      </c>
      <c r="C6149" s="921" t="s">
        <v>1042</v>
      </c>
      <c r="D6149" s="922" t="s">
        <v>986</v>
      </c>
      <c r="E6149" s="936">
        <v>1</v>
      </c>
      <c r="F6149" s="947">
        <v>43927</v>
      </c>
      <c r="G6149" s="923">
        <v>12208.813626287267</v>
      </c>
      <c r="H6149" s="929">
        <v>8.3333333333333332E-3</v>
      </c>
      <c r="I6149" s="929">
        <v>0.32500000000000001</v>
      </c>
      <c r="J6149" s="923">
        <v>8240.9491977439047</v>
      </c>
      <c r="K6149" s="922">
        <v>1</v>
      </c>
      <c r="L6149" s="923">
        <v>8240.9491977439047</v>
      </c>
      <c r="M6149" s="923">
        <f t="shared" si="95"/>
        <v>1220.8813626287267</v>
      </c>
    </row>
    <row r="6150" spans="2:13" ht="45">
      <c r="B6150" s="921" t="s">
        <v>1123</v>
      </c>
      <c r="C6150" s="921" t="s">
        <v>1030</v>
      </c>
      <c r="D6150" s="922" t="s">
        <v>986</v>
      </c>
      <c r="E6150" s="936">
        <v>1</v>
      </c>
      <c r="F6150" s="947">
        <v>44512</v>
      </c>
      <c r="G6150" s="923">
        <v>34196.86728094954</v>
      </c>
      <c r="H6150" s="929">
        <v>8.3333333333333332E-3</v>
      </c>
      <c r="I6150" s="929">
        <v>0.16666666666666666</v>
      </c>
      <c r="J6150" s="923">
        <v>28497.389400791282</v>
      </c>
      <c r="K6150" s="922">
        <v>1</v>
      </c>
      <c r="L6150" s="923">
        <v>28497.389400791282</v>
      </c>
      <c r="M6150" s="923">
        <f t="shared" si="95"/>
        <v>3419.6867280949541</v>
      </c>
    </row>
    <row r="6151" spans="2:13" ht="45">
      <c r="B6151" s="921" t="s">
        <v>1116</v>
      </c>
      <c r="C6151" s="921" t="s">
        <v>1042</v>
      </c>
      <c r="D6151" s="922" t="s">
        <v>986</v>
      </c>
      <c r="E6151" s="936">
        <v>1</v>
      </c>
      <c r="F6151" s="947">
        <v>44949</v>
      </c>
      <c r="G6151" s="923">
        <v>255575.52672892885</v>
      </c>
      <c r="H6151" s="929">
        <v>5.5555555555555558E-3</v>
      </c>
      <c r="I6151" s="929">
        <v>3.3333333333333333E-2</v>
      </c>
      <c r="J6151" s="923">
        <v>247056.3425046312</v>
      </c>
      <c r="K6151" s="922">
        <v>1</v>
      </c>
      <c r="L6151" s="923">
        <v>247056.3425046312</v>
      </c>
      <c r="M6151" s="923">
        <f t="shared" si="95"/>
        <v>17038.368448595254</v>
      </c>
    </row>
    <row r="6152" spans="2:13" ht="75">
      <c r="B6152" s="921" t="s">
        <v>1124</v>
      </c>
      <c r="C6152" s="921" t="s">
        <v>1036</v>
      </c>
      <c r="D6152" s="922" t="s">
        <v>986</v>
      </c>
      <c r="E6152" s="936">
        <v>1</v>
      </c>
      <c r="F6152" s="947">
        <v>44866</v>
      </c>
      <c r="G6152" s="923">
        <v>49971.06</v>
      </c>
      <c r="H6152" s="929">
        <v>0</v>
      </c>
      <c r="I6152" s="929">
        <v>0</v>
      </c>
      <c r="J6152" s="923">
        <v>49971.06</v>
      </c>
      <c r="K6152" s="922">
        <v>1</v>
      </c>
      <c r="L6152" s="923">
        <v>49971.06</v>
      </c>
      <c r="M6152" s="923">
        <f t="shared" si="95"/>
        <v>0</v>
      </c>
    </row>
    <row r="6153" spans="2:13" ht="75">
      <c r="B6153" s="921" t="s">
        <v>1125</v>
      </c>
      <c r="C6153" s="921" t="s">
        <v>1036</v>
      </c>
      <c r="D6153" s="922" t="s">
        <v>986</v>
      </c>
      <c r="E6153" s="936">
        <v>1</v>
      </c>
      <c r="F6153" s="947">
        <v>44875</v>
      </c>
      <c r="G6153" s="923">
        <v>72609.039999999994</v>
      </c>
      <c r="H6153" s="929">
        <v>0</v>
      </c>
      <c r="I6153" s="929">
        <v>0</v>
      </c>
      <c r="J6153" s="923">
        <v>72609.039999999994</v>
      </c>
      <c r="K6153" s="922">
        <v>1</v>
      </c>
      <c r="L6153" s="923">
        <v>72609.039999999994</v>
      </c>
      <c r="M6153" s="923">
        <f t="shared" si="95"/>
        <v>0</v>
      </c>
    </row>
    <row r="6154" spans="2:13" ht="75">
      <c r="B6154" s="921" t="s">
        <v>1126</v>
      </c>
      <c r="C6154" s="921" t="s">
        <v>1036</v>
      </c>
      <c r="D6154" s="922" t="s">
        <v>986</v>
      </c>
      <c r="E6154" s="936">
        <v>1</v>
      </c>
      <c r="F6154" s="947">
        <v>45068</v>
      </c>
      <c r="G6154" s="923">
        <v>64527.11</v>
      </c>
      <c r="H6154" s="929">
        <v>0</v>
      </c>
      <c r="I6154" s="929">
        <v>0</v>
      </c>
      <c r="J6154" s="923">
        <v>64527.11</v>
      </c>
      <c r="K6154" s="922">
        <v>1</v>
      </c>
      <c r="L6154" s="923">
        <v>64527.11</v>
      </c>
      <c r="M6154" s="923">
        <f t="shared" si="95"/>
        <v>0</v>
      </c>
    </row>
    <row r="6155" spans="2:13" ht="75">
      <c r="B6155" s="921" t="s">
        <v>1127</v>
      </c>
      <c r="C6155" s="921" t="s">
        <v>1036</v>
      </c>
      <c r="D6155" s="922" t="s">
        <v>986</v>
      </c>
      <c r="E6155" s="936">
        <v>1</v>
      </c>
      <c r="F6155" s="947">
        <v>44133</v>
      </c>
      <c r="G6155" s="923">
        <v>87316.38</v>
      </c>
      <c r="H6155" s="929">
        <v>0</v>
      </c>
      <c r="I6155" s="929">
        <v>0</v>
      </c>
      <c r="J6155" s="923">
        <v>87316.38</v>
      </c>
      <c r="K6155" s="922">
        <v>1</v>
      </c>
      <c r="L6155" s="923">
        <v>87316.38</v>
      </c>
      <c r="M6155" s="923">
        <f t="shared" ref="M6155:M6218" si="96">IF(L6155=0,"",IF(I6155=100%,0,(H6155*12)*(G6155*E6155*K6155)))</f>
        <v>0</v>
      </c>
    </row>
    <row r="6156" spans="2:13" ht="75">
      <c r="B6156" s="921" t="s">
        <v>1128</v>
      </c>
      <c r="C6156" s="921" t="s">
        <v>1036</v>
      </c>
      <c r="D6156" s="922" t="s">
        <v>986</v>
      </c>
      <c r="E6156" s="936">
        <v>1</v>
      </c>
      <c r="F6156" s="947">
        <v>44866</v>
      </c>
      <c r="G6156" s="923">
        <v>44000</v>
      </c>
      <c r="H6156" s="929">
        <v>0</v>
      </c>
      <c r="I6156" s="929">
        <v>0</v>
      </c>
      <c r="J6156" s="923">
        <v>44000</v>
      </c>
      <c r="K6156" s="922">
        <v>1</v>
      </c>
      <c r="L6156" s="923">
        <v>44000</v>
      </c>
      <c r="M6156" s="923">
        <f t="shared" si="96"/>
        <v>0</v>
      </c>
    </row>
    <row r="6157" spans="2:13" ht="75">
      <c r="B6157" s="921" t="s">
        <v>1129</v>
      </c>
      <c r="C6157" s="921" t="s">
        <v>1036</v>
      </c>
      <c r="D6157" s="922" t="s">
        <v>986</v>
      </c>
      <c r="E6157" s="936">
        <v>1</v>
      </c>
      <c r="F6157" s="947">
        <v>44512</v>
      </c>
      <c r="G6157" s="923">
        <v>29000.01</v>
      </c>
      <c r="H6157" s="929">
        <v>0</v>
      </c>
      <c r="I6157" s="929">
        <v>0</v>
      </c>
      <c r="J6157" s="923">
        <v>29000.01</v>
      </c>
      <c r="K6157" s="922">
        <v>1</v>
      </c>
      <c r="L6157" s="923">
        <v>29000.01</v>
      </c>
      <c r="M6157" s="923">
        <f t="shared" si="96"/>
        <v>0</v>
      </c>
    </row>
    <row r="6158" spans="2:13" ht="75">
      <c r="B6158" s="921" t="s">
        <v>1130</v>
      </c>
      <c r="C6158" s="921" t="s">
        <v>1036</v>
      </c>
      <c r="D6158" s="922" t="s">
        <v>986</v>
      </c>
      <c r="E6158" s="936">
        <v>1</v>
      </c>
      <c r="F6158" s="947">
        <v>44512</v>
      </c>
      <c r="G6158" s="923">
        <v>19525</v>
      </c>
      <c r="H6158" s="929">
        <v>0</v>
      </c>
      <c r="I6158" s="929">
        <v>0</v>
      </c>
      <c r="J6158" s="923">
        <v>19525</v>
      </c>
      <c r="K6158" s="922">
        <v>1</v>
      </c>
      <c r="L6158" s="923">
        <v>19525</v>
      </c>
      <c r="M6158" s="923">
        <f t="shared" si="96"/>
        <v>0</v>
      </c>
    </row>
    <row r="6159" spans="2:13" ht="75">
      <c r="B6159" s="921" t="s">
        <v>1131</v>
      </c>
      <c r="C6159" s="921" t="s">
        <v>1036</v>
      </c>
      <c r="D6159" s="922" t="s">
        <v>986</v>
      </c>
      <c r="E6159" s="936">
        <v>1</v>
      </c>
      <c r="F6159" s="947">
        <v>44512</v>
      </c>
      <c r="G6159" s="923">
        <v>19525</v>
      </c>
      <c r="H6159" s="929">
        <v>0</v>
      </c>
      <c r="I6159" s="929">
        <v>0</v>
      </c>
      <c r="J6159" s="923">
        <v>19525</v>
      </c>
      <c r="K6159" s="922">
        <v>1</v>
      </c>
      <c r="L6159" s="923">
        <v>19525</v>
      </c>
      <c r="M6159" s="923">
        <f t="shared" si="96"/>
        <v>0</v>
      </c>
    </row>
    <row r="6160" spans="2:13" ht="75">
      <c r="B6160" s="921" t="s">
        <v>1130</v>
      </c>
      <c r="C6160" s="921" t="s">
        <v>1036</v>
      </c>
      <c r="D6160" s="922" t="s">
        <v>986</v>
      </c>
      <c r="E6160" s="936">
        <v>1</v>
      </c>
      <c r="F6160" s="947">
        <v>44512</v>
      </c>
      <c r="G6160" s="923">
        <v>19600</v>
      </c>
      <c r="H6160" s="929">
        <v>0</v>
      </c>
      <c r="I6160" s="929">
        <v>0</v>
      </c>
      <c r="J6160" s="923">
        <v>19600</v>
      </c>
      <c r="K6160" s="922">
        <v>1</v>
      </c>
      <c r="L6160" s="923">
        <v>19600</v>
      </c>
      <c r="M6160" s="923">
        <f t="shared" si="96"/>
        <v>0</v>
      </c>
    </row>
    <row r="6161" spans="2:13" ht="75">
      <c r="B6161" s="921" t="s">
        <v>1132</v>
      </c>
      <c r="C6161" s="921" t="s">
        <v>1036</v>
      </c>
      <c r="D6161" s="922" t="s">
        <v>986</v>
      </c>
      <c r="E6161" s="936">
        <v>1</v>
      </c>
      <c r="F6161" s="947">
        <v>44512</v>
      </c>
      <c r="G6161" s="923">
        <v>19500</v>
      </c>
      <c r="H6161" s="929">
        <v>0</v>
      </c>
      <c r="I6161" s="929">
        <v>0</v>
      </c>
      <c r="J6161" s="923">
        <v>19500</v>
      </c>
      <c r="K6161" s="922">
        <v>1</v>
      </c>
      <c r="L6161" s="923">
        <v>19500</v>
      </c>
      <c r="M6161" s="923">
        <f t="shared" si="96"/>
        <v>0</v>
      </c>
    </row>
    <row r="6162" spans="2:13" ht="75">
      <c r="B6162" s="921" t="s">
        <v>1133</v>
      </c>
      <c r="C6162" s="921" t="s">
        <v>1036</v>
      </c>
      <c r="D6162" s="922" t="s">
        <v>986</v>
      </c>
      <c r="E6162" s="936">
        <v>1</v>
      </c>
      <c r="F6162" s="947">
        <v>44512</v>
      </c>
      <c r="G6162" s="923">
        <v>19500</v>
      </c>
      <c r="H6162" s="929">
        <v>0</v>
      </c>
      <c r="I6162" s="929">
        <v>0</v>
      </c>
      <c r="J6162" s="923">
        <v>19500</v>
      </c>
      <c r="K6162" s="922">
        <v>1</v>
      </c>
      <c r="L6162" s="923">
        <v>19500</v>
      </c>
      <c r="M6162" s="923">
        <f t="shared" si="96"/>
        <v>0</v>
      </c>
    </row>
    <row r="6163" spans="2:13" ht="75">
      <c r="B6163" s="921" t="s">
        <v>1133</v>
      </c>
      <c r="C6163" s="921" t="s">
        <v>1036</v>
      </c>
      <c r="D6163" s="922" t="s">
        <v>986</v>
      </c>
      <c r="E6163" s="936">
        <v>1</v>
      </c>
      <c r="F6163" s="947">
        <v>44512</v>
      </c>
      <c r="G6163" s="923">
        <v>19500</v>
      </c>
      <c r="H6163" s="929">
        <v>0</v>
      </c>
      <c r="I6163" s="929">
        <v>0</v>
      </c>
      <c r="J6163" s="923">
        <v>19500</v>
      </c>
      <c r="K6163" s="922">
        <v>1</v>
      </c>
      <c r="L6163" s="923">
        <v>19500</v>
      </c>
      <c r="M6163" s="923">
        <f t="shared" si="96"/>
        <v>0</v>
      </c>
    </row>
    <row r="6164" spans="2:13" ht="75">
      <c r="B6164" s="921" t="s">
        <v>1132</v>
      </c>
      <c r="C6164" s="921" t="s">
        <v>1036</v>
      </c>
      <c r="D6164" s="922" t="s">
        <v>986</v>
      </c>
      <c r="E6164" s="936">
        <v>1</v>
      </c>
      <c r="F6164" s="947">
        <v>44512</v>
      </c>
      <c r="G6164" s="923">
        <v>19500</v>
      </c>
      <c r="H6164" s="929">
        <v>0</v>
      </c>
      <c r="I6164" s="929">
        <v>0</v>
      </c>
      <c r="J6164" s="923">
        <v>19500</v>
      </c>
      <c r="K6164" s="922">
        <v>1</v>
      </c>
      <c r="L6164" s="923">
        <v>19500</v>
      </c>
      <c r="M6164" s="923">
        <f t="shared" si="96"/>
        <v>0</v>
      </c>
    </row>
    <row r="6165" spans="2:13" ht="45">
      <c r="B6165" s="921" t="s">
        <v>1134</v>
      </c>
      <c r="C6165" s="921" t="s">
        <v>1042</v>
      </c>
      <c r="D6165" s="922" t="s">
        <v>994</v>
      </c>
      <c r="E6165" s="936">
        <v>0</v>
      </c>
      <c r="F6165" s="947">
        <v>43739</v>
      </c>
      <c r="G6165" s="923">
        <v>1300</v>
      </c>
      <c r="H6165" s="929">
        <v>0</v>
      </c>
      <c r="I6165" s="929">
        <v>0</v>
      </c>
      <c r="J6165" s="923">
        <v>1300</v>
      </c>
      <c r="K6165" s="922">
        <v>1</v>
      </c>
      <c r="L6165" s="923">
        <v>0</v>
      </c>
      <c r="M6165" s="923" t="str">
        <f t="shared" si="96"/>
        <v/>
      </c>
    </row>
    <row r="6166" spans="2:13" ht="45">
      <c r="B6166" s="921" t="s">
        <v>1134</v>
      </c>
      <c r="C6166" s="921" t="s">
        <v>1042</v>
      </c>
      <c r="D6166" s="922" t="s">
        <v>994</v>
      </c>
      <c r="E6166" s="936">
        <v>0</v>
      </c>
      <c r="F6166" s="947">
        <v>43739</v>
      </c>
      <c r="G6166" s="923">
        <v>1300</v>
      </c>
      <c r="H6166" s="929">
        <v>0</v>
      </c>
      <c r="I6166" s="929">
        <v>0</v>
      </c>
      <c r="J6166" s="923">
        <v>1300</v>
      </c>
      <c r="K6166" s="922">
        <v>1</v>
      </c>
      <c r="L6166" s="923">
        <v>0</v>
      </c>
      <c r="M6166" s="923" t="str">
        <f t="shared" si="96"/>
        <v/>
      </c>
    </row>
    <row r="6167" spans="2:13" ht="45">
      <c r="B6167" s="921" t="s">
        <v>1135</v>
      </c>
      <c r="C6167" s="921" t="s">
        <v>1042</v>
      </c>
      <c r="D6167" s="922" t="s">
        <v>994</v>
      </c>
      <c r="E6167" s="936">
        <v>0</v>
      </c>
      <c r="F6167" s="947">
        <v>43709</v>
      </c>
      <c r="G6167" s="923">
        <v>9838.4</v>
      </c>
      <c r="H6167" s="929">
        <v>4.1666666666666666E-3</v>
      </c>
      <c r="I6167" s="929">
        <v>0.19166666666666665</v>
      </c>
      <c r="J6167" s="923">
        <v>7952.7066666666669</v>
      </c>
      <c r="K6167" s="922">
        <v>1</v>
      </c>
      <c r="L6167" s="923">
        <v>0</v>
      </c>
      <c r="M6167" s="923" t="str">
        <f t="shared" si="96"/>
        <v/>
      </c>
    </row>
    <row r="6168" spans="2:13" ht="75">
      <c r="B6168" s="921" t="s">
        <v>1136</v>
      </c>
      <c r="C6168" s="921" t="s">
        <v>1024</v>
      </c>
      <c r="D6168" s="922" t="s">
        <v>986</v>
      </c>
      <c r="E6168" s="936">
        <v>1</v>
      </c>
      <c r="F6168" s="947">
        <v>44130</v>
      </c>
      <c r="G6168" s="923">
        <v>42998.005458028631</v>
      </c>
      <c r="H6168" s="929">
        <v>8.3333333333333332E-3</v>
      </c>
      <c r="I6168" s="929">
        <v>0.27500000000000002</v>
      </c>
      <c r="J6168" s="923">
        <v>31173.553957070755</v>
      </c>
      <c r="K6168" s="922">
        <v>1</v>
      </c>
      <c r="L6168" s="923">
        <v>31173.553957070755</v>
      </c>
      <c r="M6168" s="923">
        <f t="shared" si="96"/>
        <v>4299.8005458028629</v>
      </c>
    </row>
    <row r="6169" spans="2:13" ht="75">
      <c r="B6169" s="921" t="s">
        <v>1089</v>
      </c>
      <c r="C6169" s="921" t="s">
        <v>1024</v>
      </c>
      <c r="D6169" s="922" t="s">
        <v>986</v>
      </c>
      <c r="E6169" s="936">
        <v>1</v>
      </c>
      <c r="F6169" s="947">
        <v>43677</v>
      </c>
      <c r="G6169" s="923">
        <v>47363.501239357618</v>
      </c>
      <c r="H6169" s="929">
        <v>8.3333333333333332E-3</v>
      </c>
      <c r="I6169" s="929">
        <v>0.39166666666666666</v>
      </c>
      <c r="J6169" s="923">
        <v>28812.796587275883</v>
      </c>
      <c r="K6169" s="922">
        <v>1</v>
      </c>
      <c r="L6169" s="923">
        <v>28812.796587275883</v>
      </c>
      <c r="M6169" s="923">
        <f t="shared" si="96"/>
        <v>4736.350123935762</v>
      </c>
    </row>
    <row r="6170" spans="2:13" ht="75">
      <c r="B6170" s="921" t="s">
        <v>1112</v>
      </c>
      <c r="C6170" s="921" t="s">
        <v>1024</v>
      </c>
      <c r="D6170" s="922" t="s">
        <v>986</v>
      </c>
      <c r="E6170" s="936">
        <v>1</v>
      </c>
      <c r="F6170" s="947">
        <v>44929</v>
      </c>
      <c r="G6170" s="923">
        <v>5021.1301911380924</v>
      </c>
      <c r="H6170" s="929">
        <v>1.6666666666666666E-2</v>
      </c>
      <c r="I6170" s="929">
        <v>0.1</v>
      </c>
      <c r="J6170" s="923">
        <v>4519.0171720242834</v>
      </c>
      <c r="K6170" s="922">
        <v>1</v>
      </c>
      <c r="L6170" s="923">
        <v>4519.0171720242834</v>
      </c>
      <c r="M6170" s="923">
        <f t="shared" si="96"/>
        <v>1004.2260382276186</v>
      </c>
    </row>
    <row r="6171" spans="2:13" ht="45">
      <c r="B6171" s="921" t="s">
        <v>1137</v>
      </c>
      <c r="C6171" s="921" t="s">
        <v>1042</v>
      </c>
      <c r="D6171" s="922" t="s">
        <v>986</v>
      </c>
      <c r="E6171" s="936">
        <v>1</v>
      </c>
      <c r="F6171" s="947">
        <v>43754</v>
      </c>
      <c r="G6171" s="923">
        <v>16488.205342284979</v>
      </c>
      <c r="H6171" s="929">
        <v>4.1666666666666666E-3</v>
      </c>
      <c r="I6171" s="929">
        <v>0.1875</v>
      </c>
      <c r="J6171" s="923">
        <v>13396.666840606546</v>
      </c>
      <c r="K6171" s="922">
        <v>1</v>
      </c>
      <c r="L6171" s="923">
        <v>13396.666840606546</v>
      </c>
      <c r="M6171" s="923">
        <f t="shared" si="96"/>
        <v>824.410267114249</v>
      </c>
    </row>
    <row r="6172" spans="2:13" ht="75">
      <c r="B6172" s="921" t="s">
        <v>1112</v>
      </c>
      <c r="C6172" s="921" t="s">
        <v>1024</v>
      </c>
      <c r="D6172" s="922" t="s">
        <v>986</v>
      </c>
      <c r="E6172" s="936">
        <v>1</v>
      </c>
      <c r="F6172" s="947">
        <v>44929</v>
      </c>
      <c r="G6172" s="923">
        <v>5021.1301911380924</v>
      </c>
      <c r="H6172" s="929">
        <v>1.6666666666666666E-2</v>
      </c>
      <c r="I6172" s="929">
        <v>0.1</v>
      </c>
      <c r="J6172" s="923">
        <v>4519.0171720242834</v>
      </c>
      <c r="K6172" s="922">
        <v>1</v>
      </c>
      <c r="L6172" s="923">
        <v>4519.0171720242834</v>
      </c>
      <c r="M6172" s="923">
        <f t="shared" si="96"/>
        <v>1004.2260382276186</v>
      </c>
    </row>
    <row r="6173" spans="2:13" ht="45">
      <c r="B6173" s="921" t="s">
        <v>1138</v>
      </c>
      <c r="C6173" s="921" t="s">
        <v>1042</v>
      </c>
      <c r="D6173" s="922" t="s">
        <v>986</v>
      </c>
      <c r="E6173" s="936">
        <v>1</v>
      </c>
      <c r="F6173" s="947">
        <v>44685</v>
      </c>
      <c r="G6173" s="923">
        <v>7606.4295066797158</v>
      </c>
      <c r="H6173" s="929">
        <v>8.3333333333333332E-3</v>
      </c>
      <c r="I6173" s="929">
        <v>0.11666666666666667</v>
      </c>
      <c r="J6173" s="923">
        <v>6719.0127309004156</v>
      </c>
      <c r="K6173" s="922">
        <v>0.96895967791277426</v>
      </c>
      <c r="L6173" s="923">
        <v>6510.4524116250968</v>
      </c>
      <c r="M6173" s="923">
        <f t="shared" si="96"/>
        <v>737.03234848585998</v>
      </c>
    </row>
    <row r="6174" spans="2:13" ht="45">
      <c r="B6174" s="921" t="s">
        <v>1139</v>
      </c>
      <c r="C6174" s="921" t="s">
        <v>1042</v>
      </c>
      <c r="D6174" s="922" t="s">
        <v>986</v>
      </c>
      <c r="E6174" s="936">
        <v>1</v>
      </c>
      <c r="F6174" s="947">
        <v>44685</v>
      </c>
      <c r="G6174" s="923">
        <v>5986.8521962088862</v>
      </c>
      <c r="H6174" s="929">
        <v>4.1666666666666666E-3</v>
      </c>
      <c r="I6174" s="929">
        <v>5.8333333333333334E-2</v>
      </c>
      <c r="J6174" s="923">
        <v>5637.6191514300344</v>
      </c>
      <c r="K6174" s="922">
        <v>0.96895967791277426</v>
      </c>
      <c r="L6174" s="923">
        <v>5462.6256371645341</v>
      </c>
      <c r="M6174" s="923">
        <f t="shared" si="96"/>
        <v>290.05091878749738</v>
      </c>
    </row>
    <row r="6175" spans="2:13" ht="105">
      <c r="B6175" s="921" t="s">
        <v>1140</v>
      </c>
      <c r="C6175" s="921" t="s">
        <v>1034</v>
      </c>
      <c r="D6175" s="922" t="s">
        <v>986</v>
      </c>
      <c r="E6175" s="936">
        <v>1</v>
      </c>
      <c r="F6175" s="947">
        <v>43864</v>
      </c>
      <c r="G6175" s="923">
        <v>101979.43190306281</v>
      </c>
      <c r="H6175" s="929">
        <v>8.3333333333333332E-3</v>
      </c>
      <c r="I6175" s="929">
        <v>0.34166666666666667</v>
      </c>
      <c r="J6175" s="923">
        <v>67136.459336183019</v>
      </c>
      <c r="K6175" s="922">
        <v>1</v>
      </c>
      <c r="L6175" s="923">
        <v>67136.459336183019</v>
      </c>
      <c r="M6175" s="923">
        <f t="shared" si="96"/>
        <v>10197.943190306281</v>
      </c>
    </row>
    <row r="6176" spans="2:13" ht="75">
      <c r="B6176" s="921" t="s">
        <v>1141</v>
      </c>
      <c r="C6176" s="921" t="s">
        <v>1091</v>
      </c>
      <c r="D6176" s="922" t="s">
        <v>986</v>
      </c>
      <c r="E6176" s="936">
        <v>1</v>
      </c>
      <c r="F6176" s="947">
        <v>44166</v>
      </c>
      <c r="G6176" s="923">
        <v>33240.852602713741</v>
      </c>
      <c r="H6176" s="929">
        <v>8.3333333333333332E-3</v>
      </c>
      <c r="I6176" s="929">
        <v>0.2583333333333333</v>
      </c>
      <c r="J6176" s="923">
        <v>24653.632347012692</v>
      </c>
      <c r="K6176" s="922">
        <v>1</v>
      </c>
      <c r="L6176" s="923">
        <v>24653.632347012692</v>
      </c>
      <c r="M6176" s="923">
        <f t="shared" si="96"/>
        <v>3324.0852602713744</v>
      </c>
    </row>
    <row r="6177" spans="2:13" ht="60">
      <c r="B6177" s="921" t="s">
        <v>1142</v>
      </c>
      <c r="C6177" s="921" t="s">
        <v>1091</v>
      </c>
      <c r="D6177" s="922" t="s">
        <v>994</v>
      </c>
      <c r="E6177" s="936">
        <v>0</v>
      </c>
      <c r="F6177" s="947">
        <v>43709</v>
      </c>
      <c r="G6177" s="923">
        <v>81600</v>
      </c>
      <c r="H6177" s="929">
        <v>8.3333333333333332E-3</v>
      </c>
      <c r="I6177" s="929">
        <v>0.3833333333333333</v>
      </c>
      <c r="J6177" s="923">
        <v>50320</v>
      </c>
      <c r="K6177" s="922">
        <v>1</v>
      </c>
      <c r="L6177" s="923">
        <v>0</v>
      </c>
      <c r="M6177" s="923" t="str">
        <f t="shared" si="96"/>
        <v/>
      </c>
    </row>
    <row r="6178" spans="2:13" ht="60">
      <c r="B6178" s="921" t="s">
        <v>1143</v>
      </c>
      <c r="C6178" s="921" t="s">
        <v>1091</v>
      </c>
      <c r="D6178" s="922" t="s">
        <v>994</v>
      </c>
      <c r="E6178" s="936">
        <v>0</v>
      </c>
      <c r="F6178" s="947">
        <v>43709</v>
      </c>
      <c r="G6178" s="923">
        <v>81600</v>
      </c>
      <c r="H6178" s="929">
        <v>8.3333333333333332E-3</v>
      </c>
      <c r="I6178" s="929">
        <v>0.3833333333333333</v>
      </c>
      <c r="J6178" s="923">
        <v>50320</v>
      </c>
      <c r="K6178" s="922">
        <v>1</v>
      </c>
      <c r="L6178" s="923">
        <v>0</v>
      </c>
      <c r="M6178" s="923" t="str">
        <f t="shared" si="96"/>
        <v/>
      </c>
    </row>
    <row r="6179" spans="2:13" ht="60">
      <c r="B6179" s="921" t="s">
        <v>1144</v>
      </c>
      <c r="C6179" s="921" t="s">
        <v>1091</v>
      </c>
      <c r="D6179" s="922" t="s">
        <v>994</v>
      </c>
      <c r="E6179" s="936">
        <v>0</v>
      </c>
      <c r="F6179" s="947">
        <v>43709</v>
      </c>
      <c r="G6179" s="923">
        <v>81600</v>
      </c>
      <c r="H6179" s="929">
        <v>8.3333333333333332E-3</v>
      </c>
      <c r="I6179" s="929">
        <v>0.3833333333333333</v>
      </c>
      <c r="J6179" s="923">
        <v>50320</v>
      </c>
      <c r="K6179" s="922">
        <v>1</v>
      </c>
      <c r="L6179" s="923">
        <v>0</v>
      </c>
      <c r="M6179" s="923" t="str">
        <f t="shared" si="96"/>
        <v/>
      </c>
    </row>
    <row r="6180" spans="2:13" ht="60">
      <c r="B6180" s="921" t="s">
        <v>1145</v>
      </c>
      <c r="C6180" s="921" t="s">
        <v>1091</v>
      </c>
      <c r="D6180" s="922" t="s">
        <v>994</v>
      </c>
      <c r="E6180" s="936">
        <v>0</v>
      </c>
      <c r="F6180" s="947">
        <v>43709</v>
      </c>
      <c r="G6180" s="923">
        <v>81600</v>
      </c>
      <c r="H6180" s="929">
        <v>8.3333333333333332E-3</v>
      </c>
      <c r="I6180" s="929">
        <v>0.3833333333333333</v>
      </c>
      <c r="J6180" s="923">
        <v>50320</v>
      </c>
      <c r="K6180" s="922">
        <v>1</v>
      </c>
      <c r="L6180" s="923">
        <v>0</v>
      </c>
      <c r="M6180" s="923" t="str">
        <f t="shared" si="96"/>
        <v/>
      </c>
    </row>
    <row r="6181" spans="2:13" ht="45">
      <c r="B6181" s="921" t="s">
        <v>1146</v>
      </c>
      <c r="C6181" s="921" t="s">
        <v>1042</v>
      </c>
      <c r="D6181" s="922" t="s">
        <v>986</v>
      </c>
      <c r="E6181" s="936">
        <v>1</v>
      </c>
      <c r="F6181" s="947">
        <v>44685</v>
      </c>
      <c r="G6181" s="923">
        <v>388.90499999999997</v>
      </c>
      <c r="H6181" s="929">
        <v>0</v>
      </c>
      <c r="I6181" s="929">
        <v>0</v>
      </c>
      <c r="J6181" s="923">
        <v>388.90499999999997</v>
      </c>
      <c r="K6181" s="922">
        <v>1</v>
      </c>
      <c r="L6181" s="923">
        <v>388.90499999999997</v>
      </c>
      <c r="M6181" s="923">
        <f t="shared" si="96"/>
        <v>0</v>
      </c>
    </row>
    <row r="6182" spans="2:13" ht="45">
      <c r="B6182" s="921" t="s">
        <v>1147</v>
      </c>
      <c r="C6182" s="921" t="s">
        <v>1042</v>
      </c>
      <c r="D6182" s="922" t="s">
        <v>986</v>
      </c>
      <c r="E6182" s="936">
        <v>1</v>
      </c>
      <c r="F6182" s="947">
        <v>44685</v>
      </c>
      <c r="G6182" s="923">
        <v>388.90499999999997</v>
      </c>
      <c r="H6182" s="929">
        <v>0</v>
      </c>
      <c r="I6182" s="929">
        <v>0</v>
      </c>
      <c r="J6182" s="923">
        <v>388.90499999999997</v>
      </c>
      <c r="K6182" s="922">
        <v>1</v>
      </c>
      <c r="L6182" s="923">
        <v>388.90499999999997</v>
      </c>
      <c r="M6182" s="923">
        <f t="shared" si="96"/>
        <v>0</v>
      </c>
    </row>
    <row r="6183" spans="2:13" ht="45">
      <c r="B6183" s="921" t="s">
        <v>1148</v>
      </c>
      <c r="C6183" s="921" t="s">
        <v>1042</v>
      </c>
      <c r="D6183" s="922" t="s">
        <v>986</v>
      </c>
      <c r="E6183" s="936">
        <v>1</v>
      </c>
      <c r="F6183" s="947">
        <v>44685</v>
      </c>
      <c r="G6183" s="923">
        <v>3604.87</v>
      </c>
      <c r="H6183" s="929">
        <v>0</v>
      </c>
      <c r="I6183" s="929">
        <v>0</v>
      </c>
      <c r="J6183" s="923">
        <v>3604.87</v>
      </c>
      <c r="K6183" s="922">
        <v>1</v>
      </c>
      <c r="L6183" s="923">
        <v>3604.87</v>
      </c>
      <c r="M6183" s="923">
        <f t="shared" si="96"/>
        <v>0</v>
      </c>
    </row>
    <row r="6184" spans="2:13" ht="45">
      <c r="B6184" s="921" t="s">
        <v>1149</v>
      </c>
      <c r="C6184" s="921" t="s">
        <v>1042</v>
      </c>
      <c r="D6184" s="922" t="s">
        <v>986</v>
      </c>
      <c r="E6184" s="936">
        <v>1</v>
      </c>
      <c r="F6184" s="947">
        <v>44685</v>
      </c>
      <c r="G6184" s="923">
        <v>2165.3247994136668</v>
      </c>
      <c r="H6184" s="929">
        <v>0</v>
      </c>
      <c r="I6184" s="929">
        <v>0</v>
      </c>
      <c r="J6184" s="923">
        <v>2165.3247994136668</v>
      </c>
      <c r="K6184" s="922">
        <v>1</v>
      </c>
      <c r="L6184" s="923">
        <v>2165.3247994136668</v>
      </c>
      <c r="M6184" s="923">
        <f t="shared" si="96"/>
        <v>0</v>
      </c>
    </row>
    <row r="6185" spans="2:13" ht="45">
      <c r="B6185" s="921" t="s">
        <v>1146</v>
      </c>
      <c r="C6185" s="921" t="s">
        <v>1042</v>
      </c>
      <c r="D6185" s="922" t="s">
        <v>986</v>
      </c>
      <c r="E6185" s="936">
        <v>1</v>
      </c>
      <c r="F6185" s="947">
        <v>44685</v>
      </c>
      <c r="G6185" s="923">
        <v>388.90499999999997</v>
      </c>
      <c r="H6185" s="929">
        <v>0</v>
      </c>
      <c r="I6185" s="929">
        <v>0</v>
      </c>
      <c r="J6185" s="923">
        <v>388.90499999999997</v>
      </c>
      <c r="K6185" s="922">
        <v>1</v>
      </c>
      <c r="L6185" s="923">
        <v>388.90499999999997</v>
      </c>
      <c r="M6185" s="923">
        <f t="shared" si="96"/>
        <v>0</v>
      </c>
    </row>
    <row r="6186" spans="2:13" ht="45">
      <c r="B6186" s="921" t="s">
        <v>1147</v>
      </c>
      <c r="C6186" s="921" t="s">
        <v>1042</v>
      </c>
      <c r="D6186" s="922" t="s">
        <v>986</v>
      </c>
      <c r="E6186" s="936">
        <v>1</v>
      </c>
      <c r="F6186" s="947">
        <v>44685</v>
      </c>
      <c r="G6186" s="923">
        <v>388.90499999999997</v>
      </c>
      <c r="H6186" s="929">
        <v>0</v>
      </c>
      <c r="I6186" s="929">
        <v>0</v>
      </c>
      <c r="J6186" s="923">
        <v>388.90499999999997</v>
      </c>
      <c r="K6186" s="922">
        <v>1</v>
      </c>
      <c r="L6186" s="923">
        <v>388.90499999999997</v>
      </c>
      <c r="M6186" s="923">
        <f t="shared" si="96"/>
        <v>0</v>
      </c>
    </row>
    <row r="6187" spans="2:13" ht="45">
      <c r="B6187" s="921" t="s">
        <v>1150</v>
      </c>
      <c r="C6187" s="921" t="s">
        <v>1042</v>
      </c>
      <c r="D6187" s="922" t="s">
        <v>986</v>
      </c>
      <c r="E6187" s="936">
        <v>1</v>
      </c>
      <c r="F6187" s="947">
        <v>44685</v>
      </c>
      <c r="G6187" s="923">
        <v>1439.5452005863331</v>
      </c>
      <c r="H6187" s="929">
        <v>0</v>
      </c>
      <c r="I6187" s="929">
        <v>0</v>
      </c>
      <c r="J6187" s="923">
        <v>1439.5452005863331</v>
      </c>
      <c r="K6187" s="922">
        <v>1</v>
      </c>
      <c r="L6187" s="923">
        <v>1439.5452005863331</v>
      </c>
      <c r="M6187" s="923">
        <f t="shared" si="96"/>
        <v>0</v>
      </c>
    </row>
    <row r="6188" spans="2:13" ht="45">
      <c r="B6188" s="921" t="s">
        <v>1151</v>
      </c>
      <c r="C6188" s="921" t="s">
        <v>1042</v>
      </c>
      <c r="D6188" s="922" t="s">
        <v>986</v>
      </c>
      <c r="E6188" s="936">
        <v>1</v>
      </c>
      <c r="F6188" s="947">
        <v>44685</v>
      </c>
      <c r="G6188" s="923">
        <v>982.4518942194818</v>
      </c>
      <c r="H6188" s="929">
        <v>0</v>
      </c>
      <c r="I6188" s="929">
        <v>0</v>
      </c>
      <c r="J6188" s="923">
        <v>982.4518942194818</v>
      </c>
      <c r="K6188" s="922">
        <v>1</v>
      </c>
      <c r="L6188" s="923">
        <v>982.4518942194818</v>
      </c>
      <c r="M6188" s="923">
        <f t="shared" si="96"/>
        <v>0</v>
      </c>
    </row>
    <row r="6189" spans="2:13" ht="45">
      <c r="B6189" s="921" t="s">
        <v>1152</v>
      </c>
      <c r="C6189" s="921" t="s">
        <v>1042</v>
      </c>
      <c r="D6189" s="922" t="s">
        <v>986</v>
      </c>
      <c r="E6189" s="936">
        <v>1</v>
      </c>
      <c r="F6189" s="947">
        <v>44685</v>
      </c>
      <c r="G6189" s="923">
        <v>293.96810578051827</v>
      </c>
      <c r="H6189" s="929">
        <v>0</v>
      </c>
      <c r="I6189" s="929">
        <v>0</v>
      </c>
      <c r="J6189" s="923">
        <v>293.96810578051827</v>
      </c>
      <c r="K6189" s="922">
        <v>1</v>
      </c>
      <c r="L6189" s="923">
        <v>293.96810578051827</v>
      </c>
      <c r="M6189" s="923">
        <f t="shared" si="96"/>
        <v>0</v>
      </c>
    </row>
    <row r="6190" spans="2:13" ht="45">
      <c r="B6190" s="921" t="s">
        <v>1153</v>
      </c>
      <c r="C6190" s="921" t="s">
        <v>1042</v>
      </c>
      <c r="D6190" s="922" t="s">
        <v>986</v>
      </c>
      <c r="E6190" s="936">
        <v>1</v>
      </c>
      <c r="F6190" s="947">
        <v>44685</v>
      </c>
      <c r="G6190" s="923">
        <v>2338.0402793996336</v>
      </c>
      <c r="H6190" s="929">
        <v>0</v>
      </c>
      <c r="I6190" s="929">
        <v>0</v>
      </c>
      <c r="J6190" s="923">
        <v>2338.0402793996336</v>
      </c>
      <c r="K6190" s="922">
        <v>1</v>
      </c>
      <c r="L6190" s="923">
        <v>2338.0402793996336</v>
      </c>
      <c r="M6190" s="923">
        <f t="shared" si="96"/>
        <v>0</v>
      </c>
    </row>
    <row r="6191" spans="2:13" ht="45">
      <c r="B6191" s="921" t="s">
        <v>1151</v>
      </c>
      <c r="C6191" s="921" t="s">
        <v>1042</v>
      </c>
      <c r="D6191" s="922" t="s">
        <v>986</v>
      </c>
      <c r="E6191" s="936">
        <v>1</v>
      </c>
      <c r="F6191" s="947">
        <v>44685</v>
      </c>
      <c r="G6191" s="923">
        <v>982.4518942194818</v>
      </c>
      <c r="H6191" s="929">
        <v>0</v>
      </c>
      <c r="I6191" s="929">
        <v>0</v>
      </c>
      <c r="J6191" s="923">
        <v>982.4518942194818</v>
      </c>
      <c r="K6191" s="922">
        <v>1</v>
      </c>
      <c r="L6191" s="923">
        <v>982.4518942194818</v>
      </c>
      <c r="M6191" s="923">
        <f t="shared" si="96"/>
        <v>0</v>
      </c>
    </row>
    <row r="6192" spans="2:13" ht="45">
      <c r="B6192" s="921" t="s">
        <v>1152</v>
      </c>
      <c r="C6192" s="921" t="s">
        <v>1042</v>
      </c>
      <c r="D6192" s="922" t="s">
        <v>986</v>
      </c>
      <c r="E6192" s="936">
        <v>1</v>
      </c>
      <c r="F6192" s="947">
        <v>44685</v>
      </c>
      <c r="G6192" s="923">
        <v>293.96810578051827</v>
      </c>
      <c r="H6192" s="929">
        <v>0</v>
      </c>
      <c r="I6192" s="929">
        <v>0</v>
      </c>
      <c r="J6192" s="923">
        <v>293.96810578051827</v>
      </c>
      <c r="K6192" s="922">
        <v>1</v>
      </c>
      <c r="L6192" s="923">
        <v>293.96810578051827</v>
      </c>
      <c r="M6192" s="923">
        <f t="shared" si="96"/>
        <v>0</v>
      </c>
    </row>
    <row r="6193" spans="2:13" ht="45">
      <c r="B6193" s="921" t="s">
        <v>1154</v>
      </c>
      <c r="C6193" s="921" t="s">
        <v>1042</v>
      </c>
      <c r="D6193" s="922" t="s">
        <v>986</v>
      </c>
      <c r="E6193" s="936">
        <v>1</v>
      </c>
      <c r="F6193" s="947">
        <v>44685</v>
      </c>
      <c r="G6193" s="923">
        <v>1840.2197206003668</v>
      </c>
      <c r="H6193" s="929">
        <v>0</v>
      </c>
      <c r="I6193" s="929">
        <v>0</v>
      </c>
      <c r="J6193" s="923">
        <v>1840.2197206003668</v>
      </c>
      <c r="K6193" s="922">
        <v>1</v>
      </c>
      <c r="L6193" s="923">
        <v>1840.2197206003668</v>
      </c>
      <c r="M6193" s="923">
        <f t="shared" si="96"/>
        <v>0</v>
      </c>
    </row>
    <row r="6194" spans="2:13" ht="45">
      <c r="B6194" s="921" t="s">
        <v>1155</v>
      </c>
      <c r="C6194" s="921" t="s">
        <v>1042</v>
      </c>
      <c r="D6194" s="922" t="s">
        <v>986</v>
      </c>
      <c r="E6194" s="936">
        <v>1</v>
      </c>
      <c r="F6194" s="947">
        <v>44685</v>
      </c>
      <c r="G6194" s="923">
        <v>3385.0300584836732</v>
      </c>
      <c r="H6194" s="929">
        <v>0</v>
      </c>
      <c r="I6194" s="929">
        <v>0</v>
      </c>
      <c r="J6194" s="923">
        <v>3385.0300584836732</v>
      </c>
      <c r="K6194" s="922">
        <v>1</v>
      </c>
      <c r="L6194" s="923">
        <v>3385.0300584836732</v>
      </c>
      <c r="M6194" s="923">
        <f t="shared" si="96"/>
        <v>0</v>
      </c>
    </row>
    <row r="6195" spans="2:13" ht="45">
      <c r="B6195" s="921" t="s">
        <v>1156</v>
      </c>
      <c r="C6195" s="921" t="s">
        <v>1042</v>
      </c>
      <c r="D6195" s="922" t="s">
        <v>986</v>
      </c>
      <c r="E6195" s="936">
        <v>1</v>
      </c>
      <c r="F6195" s="947">
        <v>44685</v>
      </c>
      <c r="G6195" s="923">
        <v>3934.4099415163264</v>
      </c>
      <c r="H6195" s="929">
        <v>0</v>
      </c>
      <c r="I6195" s="929">
        <v>0</v>
      </c>
      <c r="J6195" s="923">
        <v>3934.4099415163264</v>
      </c>
      <c r="K6195" s="922">
        <v>1</v>
      </c>
      <c r="L6195" s="923">
        <v>3934.4099415163264</v>
      </c>
      <c r="M6195" s="923">
        <f t="shared" si="96"/>
        <v>0</v>
      </c>
    </row>
    <row r="6196" spans="2:13" ht="45">
      <c r="B6196" s="921" t="s">
        <v>1157</v>
      </c>
      <c r="C6196" s="921" t="s">
        <v>1042</v>
      </c>
      <c r="D6196" s="922" t="s">
        <v>986</v>
      </c>
      <c r="E6196" s="936">
        <v>1</v>
      </c>
      <c r="F6196" s="947">
        <v>44685</v>
      </c>
      <c r="G6196" s="923">
        <v>1096.92</v>
      </c>
      <c r="H6196" s="929">
        <v>0</v>
      </c>
      <c r="I6196" s="929">
        <v>0</v>
      </c>
      <c r="J6196" s="923">
        <v>1096.92</v>
      </c>
      <c r="K6196" s="922">
        <v>1</v>
      </c>
      <c r="L6196" s="923">
        <v>1096.92</v>
      </c>
      <c r="M6196" s="923">
        <f t="shared" si="96"/>
        <v>0</v>
      </c>
    </row>
    <row r="6197" spans="2:13" ht="45">
      <c r="B6197" s="921" t="s">
        <v>1155</v>
      </c>
      <c r="C6197" s="921" t="s">
        <v>1042</v>
      </c>
      <c r="D6197" s="922" t="s">
        <v>986</v>
      </c>
      <c r="E6197" s="936">
        <v>1</v>
      </c>
      <c r="F6197" s="947">
        <v>44685</v>
      </c>
      <c r="G6197" s="923">
        <v>3385.0300584836732</v>
      </c>
      <c r="H6197" s="929">
        <v>0</v>
      </c>
      <c r="I6197" s="929">
        <v>0</v>
      </c>
      <c r="J6197" s="923">
        <v>3385.0300584836732</v>
      </c>
      <c r="K6197" s="922">
        <v>1</v>
      </c>
      <c r="L6197" s="923">
        <v>3385.0300584836732</v>
      </c>
      <c r="M6197" s="923">
        <f t="shared" si="96"/>
        <v>0</v>
      </c>
    </row>
    <row r="6198" spans="2:13" ht="45">
      <c r="B6198" s="921" t="s">
        <v>1156</v>
      </c>
      <c r="C6198" s="921" t="s">
        <v>1042</v>
      </c>
      <c r="D6198" s="922" t="s">
        <v>986</v>
      </c>
      <c r="E6198" s="936">
        <v>1</v>
      </c>
      <c r="F6198" s="947">
        <v>44685</v>
      </c>
      <c r="G6198" s="923">
        <v>3934.4099415163264</v>
      </c>
      <c r="H6198" s="929">
        <v>0</v>
      </c>
      <c r="I6198" s="929">
        <v>0</v>
      </c>
      <c r="J6198" s="923">
        <v>3934.4099415163264</v>
      </c>
      <c r="K6198" s="922">
        <v>1</v>
      </c>
      <c r="L6198" s="923">
        <v>3934.4099415163264</v>
      </c>
      <c r="M6198" s="923">
        <f t="shared" si="96"/>
        <v>0</v>
      </c>
    </row>
    <row r="6199" spans="2:13" ht="45">
      <c r="B6199" s="921" t="s">
        <v>1158</v>
      </c>
      <c r="C6199" s="921" t="s">
        <v>1042</v>
      </c>
      <c r="D6199" s="922" t="s">
        <v>986</v>
      </c>
      <c r="E6199" s="936">
        <v>1</v>
      </c>
      <c r="F6199" s="947">
        <v>44685</v>
      </c>
      <c r="G6199" s="923">
        <v>1096.92</v>
      </c>
      <c r="H6199" s="929">
        <v>0</v>
      </c>
      <c r="I6199" s="929">
        <v>0</v>
      </c>
      <c r="J6199" s="923">
        <v>1096.92</v>
      </c>
      <c r="K6199" s="922">
        <v>1</v>
      </c>
      <c r="L6199" s="923">
        <v>1096.92</v>
      </c>
      <c r="M6199" s="923">
        <f t="shared" si="96"/>
        <v>0</v>
      </c>
    </row>
    <row r="6200" spans="2:13" ht="45">
      <c r="B6200" s="921" t="s">
        <v>1159</v>
      </c>
      <c r="C6200" s="921" t="s">
        <v>1042</v>
      </c>
      <c r="D6200" s="922" t="s">
        <v>994</v>
      </c>
      <c r="E6200" s="936">
        <v>0</v>
      </c>
      <c r="F6200" s="947">
        <v>43709</v>
      </c>
      <c r="G6200" s="923">
        <v>1365.3</v>
      </c>
      <c r="H6200" s="929">
        <v>0</v>
      </c>
      <c r="I6200" s="929">
        <v>0</v>
      </c>
      <c r="J6200" s="923">
        <v>1365.3</v>
      </c>
      <c r="K6200" s="922">
        <v>1</v>
      </c>
      <c r="L6200" s="923">
        <v>0</v>
      </c>
      <c r="M6200" s="923" t="str">
        <f t="shared" si="96"/>
        <v/>
      </c>
    </row>
    <row r="6201" spans="2:13" ht="75">
      <c r="B6201" s="921" t="s">
        <v>1160</v>
      </c>
      <c r="C6201" s="921" t="s">
        <v>1024</v>
      </c>
      <c r="D6201" s="922" t="s">
        <v>986</v>
      </c>
      <c r="E6201" s="936">
        <v>1</v>
      </c>
      <c r="F6201" s="947">
        <v>44166</v>
      </c>
      <c r="G6201" s="923">
        <v>7499.99</v>
      </c>
      <c r="H6201" s="929">
        <v>0</v>
      </c>
      <c r="I6201" s="929">
        <v>0</v>
      </c>
      <c r="J6201" s="923">
        <v>7499.99</v>
      </c>
      <c r="K6201" s="922">
        <v>1</v>
      </c>
      <c r="L6201" s="923">
        <v>7499.99</v>
      </c>
      <c r="M6201" s="923">
        <f t="shared" si="96"/>
        <v>0</v>
      </c>
    </row>
    <row r="6202" spans="2:13" ht="75">
      <c r="B6202" s="921" t="s">
        <v>1160</v>
      </c>
      <c r="C6202" s="921" t="s">
        <v>1024</v>
      </c>
      <c r="D6202" s="922" t="s">
        <v>986</v>
      </c>
      <c r="E6202" s="936">
        <v>1</v>
      </c>
      <c r="F6202" s="947">
        <v>44166</v>
      </c>
      <c r="G6202" s="923">
        <v>8616.42</v>
      </c>
      <c r="H6202" s="929">
        <v>0</v>
      </c>
      <c r="I6202" s="929">
        <v>0</v>
      </c>
      <c r="J6202" s="923">
        <v>8616.42</v>
      </c>
      <c r="K6202" s="922">
        <v>1</v>
      </c>
      <c r="L6202" s="923">
        <v>8616.42</v>
      </c>
      <c r="M6202" s="923">
        <f t="shared" si="96"/>
        <v>0</v>
      </c>
    </row>
    <row r="6203" spans="2:13" ht="75">
      <c r="B6203" s="921" t="s">
        <v>1161</v>
      </c>
      <c r="C6203" s="921" t="s">
        <v>1024</v>
      </c>
      <c r="D6203" s="922" t="s">
        <v>986</v>
      </c>
      <c r="E6203" s="936">
        <v>1</v>
      </c>
      <c r="F6203" s="947">
        <v>44166</v>
      </c>
      <c r="G6203" s="923">
        <v>5837.75</v>
      </c>
      <c r="H6203" s="929">
        <v>0</v>
      </c>
      <c r="I6203" s="929">
        <v>0</v>
      </c>
      <c r="J6203" s="923">
        <v>5837.75</v>
      </c>
      <c r="K6203" s="922">
        <v>1</v>
      </c>
      <c r="L6203" s="923">
        <v>5837.75</v>
      </c>
      <c r="M6203" s="923">
        <f t="shared" si="96"/>
        <v>0</v>
      </c>
    </row>
    <row r="6204" spans="2:13" ht="75">
      <c r="B6204" s="921" t="s">
        <v>1161</v>
      </c>
      <c r="C6204" s="921" t="s">
        <v>1024</v>
      </c>
      <c r="D6204" s="922" t="s">
        <v>986</v>
      </c>
      <c r="E6204" s="936">
        <v>1</v>
      </c>
      <c r="F6204" s="947">
        <v>44166</v>
      </c>
      <c r="G6204" s="923">
        <v>5837.75</v>
      </c>
      <c r="H6204" s="929">
        <v>0</v>
      </c>
      <c r="I6204" s="929">
        <v>0</v>
      </c>
      <c r="J6204" s="923">
        <v>5837.75</v>
      </c>
      <c r="K6204" s="922">
        <v>1</v>
      </c>
      <c r="L6204" s="923">
        <v>5837.75</v>
      </c>
      <c r="M6204" s="923">
        <f t="shared" si="96"/>
        <v>0</v>
      </c>
    </row>
    <row r="6205" spans="2:13" ht="75">
      <c r="B6205" s="921" t="s">
        <v>1162</v>
      </c>
      <c r="C6205" s="921" t="s">
        <v>1024</v>
      </c>
      <c r="D6205" s="922" t="s">
        <v>986</v>
      </c>
      <c r="E6205" s="936">
        <v>1</v>
      </c>
      <c r="F6205" s="947">
        <v>44166</v>
      </c>
      <c r="G6205" s="923">
        <v>2085</v>
      </c>
      <c r="H6205" s="929">
        <v>0</v>
      </c>
      <c r="I6205" s="929">
        <v>0</v>
      </c>
      <c r="J6205" s="923">
        <v>2085</v>
      </c>
      <c r="K6205" s="922">
        <v>1</v>
      </c>
      <c r="L6205" s="923">
        <v>2085</v>
      </c>
      <c r="M6205" s="923">
        <f t="shared" si="96"/>
        <v>0</v>
      </c>
    </row>
    <row r="6206" spans="2:13" ht="75">
      <c r="B6206" s="921" t="s">
        <v>1163</v>
      </c>
      <c r="C6206" s="921" t="s">
        <v>1024</v>
      </c>
      <c r="D6206" s="922" t="s">
        <v>986</v>
      </c>
      <c r="E6206" s="936">
        <v>1</v>
      </c>
      <c r="F6206" s="947">
        <v>44166</v>
      </c>
      <c r="G6206" s="923">
        <v>11146.848879805797</v>
      </c>
      <c r="H6206" s="929">
        <v>8.3333333333333332E-3</v>
      </c>
      <c r="I6206" s="929">
        <v>0.2583333333333333</v>
      </c>
      <c r="J6206" s="923">
        <v>8267.2462525226329</v>
      </c>
      <c r="K6206" s="922">
        <v>1</v>
      </c>
      <c r="L6206" s="923">
        <v>8267.2462525226329</v>
      </c>
      <c r="M6206" s="923">
        <f t="shared" si="96"/>
        <v>1114.6848879805798</v>
      </c>
    </row>
    <row r="6207" spans="2:13" ht="75">
      <c r="B6207" s="921" t="s">
        <v>1164</v>
      </c>
      <c r="C6207" s="921" t="s">
        <v>1024</v>
      </c>
      <c r="D6207" s="922" t="s">
        <v>986</v>
      </c>
      <c r="E6207" s="936">
        <v>1</v>
      </c>
      <c r="F6207" s="947">
        <v>44459</v>
      </c>
      <c r="G6207" s="923">
        <v>44013.038407505759</v>
      </c>
      <c r="H6207" s="929">
        <v>8.3333333333333332E-3</v>
      </c>
      <c r="I6207" s="929">
        <v>0.18333333333333332</v>
      </c>
      <c r="J6207" s="923">
        <v>35943.981366129701</v>
      </c>
      <c r="K6207" s="922">
        <v>1</v>
      </c>
      <c r="L6207" s="923">
        <v>35943.981366129701</v>
      </c>
      <c r="M6207" s="923">
        <f t="shared" si="96"/>
        <v>4401.3038407505765</v>
      </c>
    </row>
    <row r="6208" spans="2:13" ht="75">
      <c r="B6208" s="921" t="s">
        <v>1165</v>
      </c>
      <c r="C6208" s="921" t="s">
        <v>1024</v>
      </c>
      <c r="D6208" s="922" t="s">
        <v>986</v>
      </c>
      <c r="E6208" s="936">
        <v>1</v>
      </c>
      <c r="F6208" s="947">
        <v>44166</v>
      </c>
      <c r="G6208" s="923">
        <v>22491.630698721183</v>
      </c>
      <c r="H6208" s="929">
        <v>8.3333333333333332E-3</v>
      </c>
      <c r="I6208" s="929">
        <v>0.2583333333333333</v>
      </c>
      <c r="J6208" s="923">
        <v>16681.292768218213</v>
      </c>
      <c r="K6208" s="922">
        <v>1</v>
      </c>
      <c r="L6208" s="923">
        <v>16681.292768218213</v>
      </c>
      <c r="M6208" s="923">
        <f t="shared" si="96"/>
        <v>2249.1630698721183</v>
      </c>
    </row>
    <row r="6209" spans="2:13" ht="75">
      <c r="B6209" s="921" t="s">
        <v>1166</v>
      </c>
      <c r="C6209" s="921" t="s">
        <v>1024</v>
      </c>
      <c r="D6209" s="922" t="s">
        <v>986</v>
      </c>
      <c r="E6209" s="936">
        <v>1</v>
      </c>
      <c r="F6209" s="947">
        <v>44166</v>
      </c>
      <c r="G6209" s="923">
        <v>11146.848879805797</v>
      </c>
      <c r="H6209" s="929">
        <v>8.3333333333333332E-3</v>
      </c>
      <c r="I6209" s="929">
        <v>0.2583333333333333</v>
      </c>
      <c r="J6209" s="923">
        <v>8267.2462525226329</v>
      </c>
      <c r="K6209" s="922">
        <v>1</v>
      </c>
      <c r="L6209" s="923">
        <v>8267.2462525226329</v>
      </c>
      <c r="M6209" s="923">
        <f t="shared" si="96"/>
        <v>1114.6848879805798</v>
      </c>
    </row>
    <row r="6210" spans="2:13" ht="75">
      <c r="B6210" s="921" t="s">
        <v>1167</v>
      </c>
      <c r="C6210" s="921" t="s">
        <v>1024</v>
      </c>
      <c r="D6210" s="922" t="s">
        <v>986</v>
      </c>
      <c r="E6210" s="936">
        <v>1</v>
      </c>
      <c r="F6210" s="947">
        <v>44166</v>
      </c>
      <c r="G6210" s="923">
        <v>10316.434292803668</v>
      </c>
      <c r="H6210" s="929">
        <v>8.3333333333333332E-3</v>
      </c>
      <c r="I6210" s="929">
        <v>0.2583333333333333</v>
      </c>
      <c r="J6210" s="923">
        <v>7651.355433829387</v>
      </c>
      <c r="K6210" s="922">
        <v>1</v>
      </c>
      <c r="L6210" s="923">
        <v>7651.355433829387</v>
      </c>
      <c r="M6210" s="923">
        <f t="shared" si="96"/>
        <v>1031.6434292803667</v>
      </c>
    </row>
    <row r="6211" spans="2:13" ht="75">
      <c r="B6211" s="921" t="s">
        <v>1168</v>
      </c>
      <c r="C6211" s="921" t="s">
        <v>1024</v>
      </c>
      <c r="D6211" s="922" t="s">
        <v>986</v>
      </c>
      <c r="E6211" s="936">
        <v>1</v>
      </c>
      <c r="F6211" s="947">
        <v>44166</v>
      </c>
      <c r="G6211" s="923">
        <v>10316.434292803668</v>
      </c>
      <c r="H6211" s="929">
        <v>8.3333333333333332E-3</v>
      </c>
      <c r="I6211" s="929">
        <v>0.2583333333333333</v>
      </c>
      <c r="J6211" s="923">
        <v>7651.355433829387</v>
      </c>
      <c r="K6211" s="922">
        <v>1</v>
      </c>
      <c r="L6211" s="923">
        <v>7651.355433829387</v>
      </c>
      <c r="M6211" s="923">
        <f t="shared" si="96"/>
        <v>1031.6434292803667</v>
      </c>
    </row>
    <row r="6212" spans="2:13" ht="75">
      <c r="B6212" s="921" t="s">
        <v>1169</v>
      </c>
      <c r="C6212" s="921" t="s">
        <v>1024</v>
      </c>
      <c r="D6212" s="922" t="s">
        <v>986</v>
      </c>
      <c r="E6212" s="936">
        <v>1</v>
      </c>
      <c r="F6212" s="947">
        <v>44166</v>
      </c>
      <c r="G6212" s="923">
        <v>10316.434292803668</v>
      </c>
      <c r="H6212" s="929">
        <v>8.3333333333333332E-3</v>
      </c>
      <c r="I6212" s="929">
        <v>0.2583333333333333</v>
      </c>
      <c r="J6212" s="923">
        <v>7651.355433829387</v>
      </c>
      <c r="K6212" s="922">
        <v>1</v>
      </c>
      <c r="L6212" s="923">
        <v>7651.355433829387</v>
      </c>
      <c r="M6212" s="923">
        <f t="shared" si="96"/>
        <v>1031.6434292803667</v>
      </c>
    </row>
    <row r="6213" spans="2:13" ht="75">
      <c r="B6213" s="921" t="s">
        <v>1170</v>
      </c>
      <c r="C6213" s="921" t="s">
        <v>1024</v>
      </c>
      <c r="D6213" s="922" t="s">
        <v>986</v>
      </c>
      <c r="E6213" s="936">
        <v>1</v>
      </c>
      <c r="F6213" s="947">
        <v>44166</v>
      </c>
      <c r="G6213" s="923">
        <v>10316.434292803668</v>
      </c>
      <c r="H6213" s="929">
        <v>8.3333333333333332E-3</v>
      </c>
      <c r="I6213" s="929">
        <v>0.2583333333333333</v>
      </c>
      <c r="J6213" s="923">
        <v>7651.355433829387</v>
      </c>
      <c r="K6213" s="922">
        <v>1</v>
      </c>
      <c r="L6213" s="923">
        <v>7651.355433829387</v>
      </c>
      <c r="M6213" s="923">
        <f t="shared" si="96"/>
        <v>1031.6434292803667</v>
      </c>
    </row>
    <row r="6214" spans="2:13" ht="75">
      <c r="B6214" s="921" t="s">
        <v>1171</v>
      </c>
      <c r="C6214" s="921" t="s">
        <v>1024</v>
      </c>
      <c r="D6214" s="922" t="s">
        <v>986</v>
      </c>
      <c r="E6214" s="936">
        <v>1</v>
      </c>
      <c r="F6214" s="947">
        <v>44166</v>
      </c>
      <c r="G6214" s="923">
        <v>10316.434292803668</v>
      </c>
      <c r="H6214" s="929">
        <v>8.3333333333333332E-3</v>
      </c>
      <c r="I6214" s="929">
        <v>0.2583333333333333</v>
      </c>
      <c r="J6214" s="923">
        <v>7651.355433829387</v>
      </c>
      <c r="K6214" s="922">
        <v>1</v>
      </c>
      <c r="L6214" s="923">
        <v>7651.355433829387</v>
      </c>
      <c r="M6214" s="923">
        <f t="shared" si="96"/>
        <v>1031.6434292803667</v>
      </c>
    </row>
    <row r="6215" spans="2:13" ht="75">
      <c r="B6215" s="921" t="s">
        <v>1172</v>
      </c>
      <c r="C6215" s="921" t="s">
        <v>1024</v>
      </c>
      <c r="D6215" s="922" t="s">
        <v>986</v>
      </c>
      <c r="E6215" s="936">
        <v>1</v>
      </c>
      <c r="F6215" s="947">
        <v>44166</v>
      </c>
      <c r="G6215" s="923">
        <v>10316.434292803668</v>
      </c>
      <c r="H6215" s="929">
        <v>8.3333333333333332E-3</v>
      </c>
      <c r="I6215" s="929">
        <v>0.2583333333333333</v>
      </c>
      <c r="J6215" s="923">
        <v>7651.355433829387</v>
      </c>
      <c r="K6215" s="922">
        <v>1</v>
      </c>
      <c r="L6215" s="923">
        <v>7651.355433829387</v>
      </c>
      <c r="M6215" s="923">
        <f t="shared" si="96"/>
        <v>1031.6434292803667</v>
      </c>
    </row>
    <row r="6216" spans="2:13" ht="75">
      <c r="B6216" s="921" t="s">
        <v>1173</v>
      </c>
      <c r="C6216" s="921" t="s">
        <v>1024</v>
      </c>
      <c r="D6216" s="922" t="s">
        <v>986</v>
      </c>
      <c r="E6216" s="936">
        <v>1</v>
      </c>
      <c r="F6216" s="947">
        <v>44166</v>
      </c>
      <c r="G6216" s="923">
        <v>11146.848879805797</v>
      </c>
      <c r="H6216" s="929">
        <v>8.3333333333333332E-3</v>
      </c>
      <c r="I6216" s="929">
        <v>0.2583333333333333</v>
      </c>
      <c r="J6216" s="923">
        <v>8267.2462525226329</v>
      </c>
      <c r="K6216" s="922">
        <v>1</v>
      </c>
      <c r="L6216" s="923">
        <v>8267.2462525226329</v>
      </c>
      <c r="M6216" s="923">
        <f t="shared" si="96"/>
        <v>1114.6848879805798</v>
      </c>
    </row>
    <row r="6217" spans="2:13" ht="45">
      <c r="B6217" s="921" t="s">
        <v>1174</v>
      </c>
      <c r="C6217" s="921" t="s">
        <v>1042</v>
      </c>
      <c r="D6217" s="922" t="s">
        <v>994</v>
      </c>
      <c r="E6217" s="936">
        <v>0</v>
      </c>
      <c r="F6217" s="947">
        <v>44166</v>
      </c>
      <c r="G6217" s="923">
        <v>63426</v>
      </c>
      <c r="H6217" s="929">
        <v>4.1666666666666666E-3</v>
      </c>
      <c r="I6217" s="929">
        <v>0.12916666666666665</v>
      </c>
      <c r="J6217" s="923">
        <v>55233.474999999999</v>
      </c>
      <c r="K6217" s="922">
        <v>0.96895967791277426</v>
      </c>
      <c r="L6217" s="923">
        <v>0</v>
      </c>
      <c r="M6217" s="923" t="str">
        <f t="shared" si="96"/>
        <v/>
      </c>
    </row>
    <row r="6218" spans="2:13" ht="105">
      <c r="B6218" s="921" t="s">
        <v>1175</v>
      </c>
      <c r="C6218" s="921" t="s">
        <v>1034</v>
      </c>
      <c r="D6218" s="922" t="s">
        <v>986</v>
      </c>
      <c r="E6218" s="936">
        <v>1</v>
      </c>
      <c r="F6218" s="947">
        <v>44166</v>
      </c>
      <c r="G6218" s="923">
        <v>7990.877194405175</v>
      </c>
      <c r="H6218" s="929">
        <v>8.3333333333333332E-3</v>
      </c>
      <c r="I6218" s="929">
        <v>0.2583333333333333</v>
      </c>
      <c r="J6218" s="923">
        <v>5926.5672525171722</v>
      </c>
      <c r="K6218" s="922">
        <v>1</v>
      </c>
      <c r="L6218" s="923">
        <v>5926.5672525171722</v>
      </c>
      <c r="M6218" s="923">
        <f t="shared" si="96"/>
        <v>799.0877194405175</v>
      </c>
    </row>
    <row r="6219" spans="2:13" ht="45">
      <c r="B6219" s="921" t="s">
        <v>1176</v>
      </c>
      <c r="C6219" s="921" t="s">
        <v>1042</v>
      </c>
      <c r="D6219" s="922" t="s">
        <v>994</v>
      </c>
      <c r="E6219" s="936">
        <v>0</v>
      </c>
      <c r="F6219" s="947">
        <v>43709</v>
      </c>
      <c r="G6219" s="923">
        <v>8623</v>
      </c>
      <c r="H6219" s="929">
        <v>5.5555555555555558E-3</v>
      </c>
      <c r="I6219" s="929">
        <v>0.25555555555555559</v>
      </c>
      <c r="J6219" s="923">
        <v>6419.344444444444</v>
      </c>
      <c r="K6219" s="922">
        <v>1</v>
      </c>
      <c r="L6219" s="923">
        <v>0</v>
      </c>
      <c r="M6219" s="923" t="str">
        <f t="shared" ref="M6219:M6282" si="97">IF(L6219=0,"",IF(I6219=100%,0,(H6219*12)*(G6219*E6219*K6219)))</f>
        <v/>
      </c>
    </row>
    <row r="6220" spans="2:13" ht="105">
      <c r="B6220" s="921" t="s">
        <v>1177</v>
      </c>
      <c r="C6220" s="921" t="s">
        <v>1034</v>
      </c>
      <c r="D6220" s="922" t="s">
        <v>994</v>
      </c>
      <c r="E6220" s="936">
        <v>0</v>
      </c>
      <c r="F6220" s="947">
        <v>43739</v>
      </c>
      <c r="G6220" s="923">
        <v>75600</v>
      </c>
      <c r="H6220" s="929">
        <v>8.3333333333333332E-3</v>
      </c>
      <c r="I6220" s="929">
        <v>0.375</v>
      </c>
      <c r="J6220" s="923">
        <v>47250</v>
      </c>
      <c r="K6220" s="922">
        <v>1</v>
      </c>
      <c r="L6220" s="923">
        <v>0</v>
      </c>
      <c r="M6220" s="923" t="str">
        <f t="shared" si="97"/>
        <v/>
      </c>
    </row>
    <row r="6221" spans="2:13" ht="45">
      <c r="B6221" s="921" t="s">
        <v>1178</v>
      </c>
      <c r="C6221" s="921" t="s">
        <v>1042</v>
      </c>
      <c r="D6221" s="922" t="s">
        <v>994</v>
      </c>
      <c r="E6221" s="936">
        <v>0</v>
      </c>
      <c r="F6221" s="947">
        <v>44166</v>
      </c>
      <c r="G6221" s="923">
        <v>184800</v>
      </c>
      <c r="H6221" s="929">
        <v>8.3333333333333332E-3</v>
      </c>
      <c r="I6221" s="929">
        <v>0.2583333333333333</v>
      </c>
      <c r="J6221" s="923">
        <v>137060</v>
      </c>
      <c r="K6221" s="922">
        <v>0.96895967791277426</v>
      </c>
      <c r="L6221" s="923">
        <v>0</v>
      </c>
      <c r="M6221" s="923" t="str">
        <f t="shared" si="97"/>
        <v/>
      </c>
    </row>
    <row r="6222" spans="2:13" ht="105">
      <c r="B6222" s="921" t="s">
        <v>1177</v>
      </c>
      <c r="C6222" s="921" t="s">
        <v>1034</v>
      </c>
      <c r="D6222" s="922" t="s">
        <v>994</v>
      </c>
      <c r="E6222" s="936">
        <v>0</v>
      </c>
      <c r="F6222" s="947">
        <v>43739</v>
      </c>
      <c r="G6222" s="923">
        <v>75600</v>
      </c>
      <c r="H6222" s="929">
        <v>8.3333333333333332E-3</v>
      </c>
      <c r="I6222" s="929">
        <v>0.375</v>
      </c>
      <c r="J6222" s="923">
        <v>47250</v>
      </c>
      <c r="K6222" s="922">
        <v>1</v>
      </c>
      <c r="L6222" s="923">
        <v>0</v>
      </c>
      <c r="M6222" s="923" t="str">
        <f t="shared" si="97"/>
        <v/>
      </c>
    </row>
    <row r="6223" spans="2:13" ht="105">
      <c r="B6223" s="921" t="s">
        <v>1177</v>
      </c>
      <c r="C6223" s="921" t="s">
        <v>1034</v>
      </c>
      <c r="D6223" s="922" t="s">
        <v>994</v>
      </c>
      <c r="E6223" s="936">
        <v>0</v>
      </c>
      <c r="F6223" s="947">
        <v>43739</v>
      </c>
      <c r="G6223" s="923">
        <v>75600</v>
      </c>
      <c r="H6223" s="929">
        <v>8.3333333333333332E-3</v>
      </c>
      <c r="I6223" s="929">
        <v>0.375</v>
      </c>
      <c r="J6223" s="923">
        <v>47250</v>
      </c>
      <c r="K6223" s="922">
        <v>1</v>
      </c>
      <c r="L6223" s="923">
        <v>0</v>
      </c>
      <c r="M6223" s="923" t="str">
        <f t="shared" si="97"/>
        <v/>
      </c>
    </row>
    <row r="6224" spans="2:13" ht="45">
      <c r="B6224" s="921" t="s">
        <v>1179</v>
      </c>
      <c r="C6224" s="921" t="s">
        <v>1042</v>
      </c>
      <c r="D6224" s="922" t="s">
        <v>994</v>
      </c>
      <c r="E6224" s="936">
        <v>0</v>
      </c>
      <c r="F6224" s="947">
        <v>44166</v>
      </c>
      <c r="G6224" s="923">
        <v>56700</v>
      </c>
      <c r="H6224" s="929">
        <v>4.1666666666666666E-3</v>
      </c>
      <c r="I6224" s="929">
        <v>0.12916666666666665</v>
      </c>
      <c r="J6224" s="923">
        <v>49376.25</v>
      </c>
      <c r="K6224" s="922">
        <v>0.96895967791277426</v>
      </c>
      <c r="L6224" s="923">
        <v>0</v>
      </c>
      <c r="M6224" s="923" t="str">
        <f t="shared" si="97"/>
        <v/>
      </c>
    </row>
    <row r="6225" spans="2:13" ht="105">
      <c r="B6225" s="921" t="s">
        <v>1177</v>
      </c>
      <c r="C6225" s="921" t="s">
        <v>1034</v>
      </c>
      <c r="D6225" s="922" t="s">
        <v>994</v>
      </c>
      <c r="E6225" s="936">
        <v>0</v>
      </c>
      <c r="F6225" s="947">
        <v>43739</v>
      </c>
      <c r="G6225" s="923">
        <v>75600</v>
      </c>
      <c r="H6225" s="929">
        <v>8.3333333333333332E-3</v>
      </c>
      <c r="I6225" s="929">
        <v>0.375</v>
      </c>
      <c r="J6225" s="923">
        <v>47250</v>
      </c>
      <c r="K6225" s="922">
        <v>1</v>
      </c>
      <c r="L6225" s="923">
        <v>0</v>
      </c>
      <c r="M6225" s="923" t="str">
        <f t="shared" si="97"/>
        <v/>
      </c>
    </row>
    <row r="6226" spans="2:13" ht="45">
      <c r="B6226" s="921" t="s">
        <v>1180</v>
      </c>
      <c r="C6226" s="921" t="s">
        <v>1042</v>
      </c>
      <c r="D6226" s="922" t="s">
        <v>994</v>
      </c>
      <c r="E6226" s="936">
        <v>0</v>
      </c>
      <c r="F6226" s="947">
        <v>44166</v>
      </c>
      <c r="G6226" s="923">
        <v>247600</v>
      </c>
      <c r="H6226" s="929">
        <v>4.1666666666666666E-3</v>
      </c>
      <c r="I6226" s="929">
        <v>0.12916666666666665</v>
      </c>
      <c r="J6226" s="923">
        <v>215618.33333333334</v>
      </c>
      <c r="K6226" s="922">
        <v>0.96895967791277426</v>
      </c>
      <c r="L6226" s="923">
        <v>0</v>
      </c>
      <c r="M6226" s="923" t="str">
        <f t="shared" si="97"/>
        <v/>
      </c>
    </row>
    <row r="6227" spans="2:13" ht="45">
      <c r="B6227" s="921" t="s">
        <v>1181</v>
      </c>
      <c r="C6227" s="921" t="s">
        <v>1042</v>
      </c>
      <c r="D6227" s="922" t="s">
        <v>994</v>
      </c>
      <c r="E6227" s="936">
        <v>0</v>
      </c>
      <c r="F6227" s="947">
        <v>44166</v>
      </c>
      <c r="G6227" s="923">
        <v>659250</v>
      </c>
      <c r="H6227" s="929">
        <v>8.3333333333333332E-3</v>
      </c>
      <c r="I6227" s="929">
        <v>0.2583333333333333</v>
      </c>
      <c r="J6227" s="923">
        <v>488943.75</v>
      </c>
      <c r="K6227" s="922">
        <v>0.96895967791277426</v>
      </c>
      <c r="L6227" s="923">
        <v>0</v>
      </c>
      <c r="M6227" s="923" t="str">
        <f t="shared" si="97"/>
        <v/>
      </c>
    </row>
    <row r="6228" spans="2:13" ht="45">
      <c r="B6228" s="921" t="s">
        <v>1182</v>
      </c>
      <c r="C6228" s="921" t="s">
        <v>1042</v>
      </c>
      <c r="D6228" s="922" t="s">
        <v>986</v>
      </c>
      <c r="E6228" s="936">
        <v>1</v>
      </c>
      <c r="F6228" s="947">
        <v>44166</v>
      </c>
      <c r="G6228" s="923">
        <v>8115.0165399751186</v>
      </c>
      <c r="H6228" s="929">
        <v>8.3333333333333332E-3</v>
      </c>
      <c r="I6228" s="929">
        <v>0.2583333333333333</v>
      </c>
      <c r="J6228" s="923">
        <v>6018.6372671482131</v>
      </c>
      <c r="K6228" s="922">
        <v>0.96895967791277426</v>
      </c>
      <c r="L6228" s="923">
        <v>5831.8168278497524</v>
      </c>
      <c r="M6228" s="923">
        <f t="shared" si="97"/>
        <v>786.3123812831127</v>
      </c>
    </row>
    <row r="6229" spans="2:13" ht="45">
      <c r="B6229" s="921" t="s">
        <v>1183</v>
      </c>
      <c r="C6229" s="921" t="s">
        <v>1042</v>
      </c>
      <c r="D6229" s="922" t="s">
        <v>986</v>
      </c>
      <c r="E6229" s="936">
        <v>1</v>
      </c>
      <c r="F6229" s="947">
        <v>44166</v>
      </c>
      <c r="G6229" s="923">
        <v>8115.0165399751186</v>
      </c>
      <c r="H6229" s="929">
        <v>8.3333333333333332E-3</v>
      </c>
      <c r="I6229" s="929">
        <v>0.2583333333333333</v>
      </c>
      <c r="J6229" s="923">
        <v>6018.6372671482131</v>
      </c>
      <c r="K6229" s="922">
        <v>0.96895967791277426</v>
      </c>
      <c r="L6229" s="923">
        <v>5831.8168278497524</v>
      </c>
      <c r="M6229" s="923">
        <f t="shared" si="97"/>
        <v>786.3123812831127</v>
      </c>
    </row>
    <row r="6230" spans="2:13" ht="75">
      <c r="B6230" s="921" t="s">
        <v>1184</v>
      </c>
      <c r="C6230" s="921" t="s">
        <v>1042</v>
      </c>
      <c r="D6230" s="922" t="s">
        <v>986</v>
      </c>
      <c r="E6230" s="936">
        <v>1</v>
      </c>
      <c r="F6230" s="947">
        <v>44166</v>
      </c>
      <c r="G6230" s="923">
        <v>33803.173071443278</v>
      </c>
      <c r="H6230" s="929">
        <v>8.3333333333333332E-3</v>
      </c>
      <c r="I6230" s="929">
        <v>0.2583333333333333</v>
      </c>
      <c r="J6230" s="923">
        <v>25070.686694653763</v>
      </c>
      <c r="K6230" s="922">
        <v>0.96895967791277426</v>
      </c>
      <c r="L6230" s="923">
        <v>24292.484504703785</v>
      </c>
      <c r="M6230" s="923">
        <f t="shared" si="97"/>
        <v>3275.3911691735448</v>
      </c>
    </row>
    <row r="6231" spans="2:13" ht="75">
      <c r="B6231" s="921" t="s">
        <v>1184</v>
      </c>
      <c r="C6231" s="921" t="s">
        <v>1042</v>
      </c>
      <c r="D6231" s="922" t="s">
        <v>986</v>
      </c>
      <c r="E6231" s="936">
        <v>1</v>
      </c>
      <c r="F6231" s="947">
        <v>44166</v>
      </c>
      <c r="G6231" s="923">
        <v>33803.173071443278</v>
      </c>
      <c r="H6231" s="929">
        <v>8.3333333333333332E-3</v>
      </c>
      <c r="I6231" s="929">
        <v>0.2583333333333333</v>
      </c>
      <c r="J6231" s="923">
        <v>25070.686694653763</v>
      </c>
      <c r="K6231" s="922">
        <v>0.96895967791277426</v>
      </c>
      <c r="L6231" s="923">
        <v>24292.484504703785</v>
      </c>
      <c r="M6231" s="923">
        <f t="shared" si="97"/>
        <v>3275.3911691735448</v>
      </c>
    </row>
    <row r="6232" spans="2:13" ht="45">
      <c r="B6232" s="921" t="s">
        <v>1185</v>
      </c>
      <c r="C6232" s="921" t="s">
        <v>1042</v>
      </c>
      <c r="D6232" s="922" t="s">
        <v>994</v>
      </c>
      <c r="E6232" s="936">
        <v>0</v>
      </c>
      <c r="F6232" s="947">
        <v>43709</v>
      </c>
      <c r="G6232" s="923">
        <v>659250</v>
      </c>
      <c r="H6232" s="929">
        <v>8.3333333333333332E-3</v>
      </c>
      <c r="I6232" s="929">
        <v>0.3833333333333333</v>
      </c>
      <c r="J6232" s="923">
        <v>406537.5</v>
      </c>
      <c r="K6232" s="922">
        <v>0.96895967791277426</v>
      </c>
      <c r="L6232" s="923">
        <v>0</v>
      </c>
      <c r="M6232" s="923" t="str">
        <f t="shared" si="97"/>
        <v/>
      </c>
    </row>
    <row r="6233" spans="2:13" ht="45">
      <c r="B6233" s="921" t="s">
        <v>1186</v>
      </c>
      <c r="C6233" s="921" t="s">
        <v>1042</v>
      </c>
      <c r="D6233" s="922" t="s">
        <v>986</v>
      </c>
      <c r="E6233" s="936">
        <v>1</v>
      </c>
      <c r="F6233" s="947">
        <v>44166</v>
      </c>
      <c r="G6233" s="923">
        <v>8115.0165399751186</v>
      </c>
      <c r="H6233" s="929">
        <v>8.3333333333333332E-3</v>
      </c>
      <c r="I6233" s="929">
        <v>0.2583333333333333</v>
      </c>
      <c r="J6233" s="923">
        <v>6018.6372671482131</v>
      </c>
      <c r="K6233" s="922">
        <v>0.96895967791277426</v>
      </c>
      <c r="L6233" s="923">
        <v>5831.8168278497524</v>
      </c>
      <c r="M6233" s="923">
        <f t="shared" si="97"/>
        <v>786.3123812831127</v>
      </c>
    </row>
    <row r="6234" spans="2:13" ht="45">
      <c r="B6234" s="921" t="s">
        <v>1187</v>
      </c>
      <c r="C6234" s="921" t="s">
        <v>1042</v>
      </c>
      <c r="D6234" s="922" t="s">
        <v>986</v>
      </c>
      <c r="E6234" s="936">
        <v>1</v>
      </c>
      <c r="F6234" s="947">
        <v>44166</v>
      </c>
      <c r="G6234" s="923">
        <v>8115.0165399751186</v>
      </c>
      <c r="H6234" s="929">
        <v>8.3333333333333332E-3</v>
      </c>
      <c r="I6234" s="929">
        <v>0.2583333333333333</v>
      </c>
      <c r="J6234" s="923">
        <v>6018.6372671482131</v>
      </c>
      <c r="K6234" s="922">
        <v>0.96895967791277426</v>
      </c>
      <c r="L6234" s="923">
        <v>5831.8168278497524</v>
      </c>
      <c r="M6234" s="923">
        <f t="shared" si="97"/>
        <v>786.3123812831127</v>
      </c>
    </row>
    <row r="6235" spans="2:13" ht="75">
      <c r="B6235" s="921" t="s">
        <v>1184</v>
      </c>
      <c r="C6235" s="921" t="s">
        <v>1042</v>
      </c>
      <c r="D6235" s="922" t="s">
        <v>986</v>
      </c>
      <c r="E6235" s="936">
        <v>1</v>
      </c>
      <c r="F6235" s="947">
        <v>44166</v>
      </c>
      <c r="G6235" s="923">
        <v>33803.173071443278</v>
      </c>
      <c r="H6235" s="929">
        <v>8.3333333333333332E-3</v>
      </c>
      <c r="I6235" s="929">
        <v>0.2583333333333333</v>
      </c>
      <c r="J6235" s="923">
        <v>25070.686694653763</v>
      </c>
      <c r="K6235" s="922">
        <v>0.96895967791277426</v>
      </c>
      <c r="L6235" s="923">
        <v>24292.484504703785</v>
      </c>
      <c r="M6235" s="923">
        <f t="shared" si="97"/>
        <v>3275.3911691735448</v>
      </c>
    </row>
    <row r="6236" spans="2:13" ht="75">
      <c r="B6236" s="921" t="s">
        <v>1184</v>
      </c>
      <c r="C6236" s="921" t="s">
        <v>1042</v>
      </c>
      <c r="D6236" s="922" t="s">
        <v>986</v>
      </c>
      <c r="E6236" s="936">
        <v>1</v>
      </c>
      <c r="F6236" s="947">
        <v>44166</v>
      </c>
      <c r="G6236" s="923">
        <v>33803.173071443278</v>
      </c>
      <c r="H6236" s="929">
        <v>8.3333333333333332E-3</v>
      </c>
      <c r="I6236" s="929">
        <v>0.2583333333333333</v>
      </c>
      <c r="J6236" s="923">
        <v>25070.686694653763</v>
      </c>
      <c r="K6236" s="922">
        <v>0.96895967791277426</v>
      </c>
      <c r="L6236" s="923">
        <v>24292.484504703785</v>
      </c>
      <c r="M6236" s="923">
        <f t="shared" si="97"/>
        <v>3275.3911691735448</v>
      </c>
    </row>
    <row r="6237" spans="2:13" ht="105">
      <c r="B6237" s="921" t="s">
        <v>1188</v>
      </c>
      <c r="C6237" s="921" t="s">
        <v>1034</v>
      </c>
      <c r="D6237" s="922" t="s">
        <v>994</v>
      </c>
      <c r="E6237" s="936">
        <v>0</v>
      </c>
      <c r="F6237" s="947">
        <v>43709</v>
      </c>
      <c r="G6237" s="923">
        <v>42100</v>
      </c>
      <c r="H6237" s="929">
        <v>4.1666666666666666E-3</v>
      </c>
      <c r="I6237" s="929">
        <v>0.19166666666666665</v>
      </c>
      <c r="J6237" s="923">
        <v>34030.833333333336</v>
      </c>
      <c r="K6237" s="922">
        <v>1</v>
      </c>
      <c r="L6237" s="923">
        <v>0</v>
      </c>
      <c r="M6237" s="923" t="str">
        <f t="shared" si="97"/>
        <v/>
      </c>
    </row>
    <row r="6238" spans="2:13" ht="45">
      <c r="B6238" s="921" t="s">
        <v>1189</v>
      </c>
      <c r="C6238" s="921" t="s">
        <v>1042</v>
      </c>
      <c r="D6238" s="922" t="s">
        <v>994</v>
      </c>
      <c r="E6238" s="936">
        <v>0</v>
      </c>
      <c r="F6238" s="947">
        <v>43709</v>
      </c>
      <c r="G6238" s="923">
        <v>659250</v>
      </c>
      <c r="H6238" s="929">
        <v>8.3333333333333332E-3</v>
      </c>
      <c r="I6238" s="929">
        <v>0.3833333333333333</v>
      </c>
      <c r="J6238" s="923">
        <v>406537.5</v>
      </c>
      <c r="K6238" s="922">
        <v>0.96895967791277426</v>
      </c>
      <c r="L6238" s="923">
        <v>0</v>
      </c>
      <c r="M6238" s="923" t="str">
        <f t="shared" si="97"/>
        <v/>
      </c>
    </row>
    <row r="6239" spans="2:13" ht="45">
      <c r="B6239" s="921" t="s">
        <v>1190</v>
      </c>
      <c r="C6239" s="921" t="s">
        <v>1042</v>
      </c>
      <c r="D6239" s="922" t="s">
        <v>986</v>
      </c>
      <c r="E6239" s="936">
        <v>1</v>
      </c>
      <c r="F6239" s="947">
        <v>44166</v>
      </c>
      <c r="G6239" s="923">
        <v>8115.0165399751186</v>
      </c>
      <c r="H6239" s="929">
        <v>8.3333333333333332E-3</v>
      </c>
      <c r="I6239" s="929">
        <v>0.2583333333333333</v>
      </c>
      <c r="J6239" s="923">
        <v>6018.6372671482131</v>
      </c>
      <c r="K6239" s="922">
        <v>0.96895967791277426</v>
      </c>
      <c r="L6239" s="923">
        <v>5831.8168278497524</v>
      </c>
      <c r="M6239" s="923">
        <f t="shared" si="97"/>
        <v>786.3123812831127</v>
      </c>
    </row>
    <row r="6240" spans="2:13" ht="45">
      <c r="B6240" s="921" t="s">
        <v>1191</v>
      </c>
      <c r="C6240" s="921" t="s">
        <v>1042</v>
      </c>
      <c r="D6240" s="922" t="s">
        <v>986</v>
      </c>
      <c r="E6240" s="936">
        <v>1</v>
      </c>
      <c r="F6240" s="947">
        <v>44166</v>
      </c>
      <c r="G6240" s="923">
        <v>8115.0165399751186</v>
      </c>
      <c r="H6240" s="929">
        <v>8.3333333333333332E-3</v>
      </c>
      <c r="I6240" s="929">
        <v>0.2583333333333333</v>
      </c>
      <c r="J6240" s="923">
        <v>6018.6372671482131</v>
      </c>
      <c r="K6240" s="922">
        <v>0.96895967791277426</v>
      </c>
      <c r="L6240" s="923">
        <v>5831.8168278497524</v>
      </c>
      <c r="M6240" s="923">
        <f t="shared" si="97"/>
        <v>786.3123812831127</v>
      </c>
    </row>
    <row r="6241" spans="2:13" ht="75">
      <c r="B6241" s="921" t="s">
        <v>1184</v>
      </c>
      <c r="C6241" s="921" t="s">
        <v>1042</v>
      </c>
      <c r="D6241" s="922" t="s">
        <v>986</v>
      </c>
      <c r="E6241" s="936">
        <v>1</v>
      </c>
      <c r="F6241" s="947">
        <v>44166</v>
      </c>
      <c r="G6241" s="923">
        <v>33803.173071443278</v>
      </c>
      <c r="H6241" s="929">
        <v>8.3333333333333332E-3</v>
      </c>
      <c r="I6241" s="929">
        <v>0.2583333333333333</v>
      </c>
      <c r="J6241" s="923">
        <v>25070.686694653763</v>
      </c>
      <c r="K6241" s="922">
        <v>0.96895967791277426</v>
      </c>
      <c r="L6241" s="923">
        <v>24292.484504703785</v>
      </c>
      <c r="M6241" s="923">
        <f t="shared" si="97"/>
        <v>3275.3911691735448</v>
      </c>
    </row>
    <row r="6242" spans="2:13" ht="75">
      <c r="B6242" s="921" t="s">
        <v>1184</v>
      </c>
      <c r="C6242" s="921" t="s">
        <v>1042</v>
      </c>
      <c r="D6242" s="922" t="s">
        <v>986</v>
      </c>
      <c r="E6242" s="936">
        <v>1</v>
      </c>
      <c r="F6242" s="947">
        <v>44166</v>
      </c>
      <c r="G6242" s="923">
        <v>33803.173071443278</v>
      </c>
      <c r="H6242" s="929">
        <v>8.3333333333333332E-3</v>
      </c>
      <c r="I6242" s="929">
        <v>0.2583333333333333</v>
      </c>
      <c r="J6242" s="923">
        <v>25070.686694653763</v>
      </c>
      <c r="K6242" s="922">
        <v>0.96895967791277426</v>
      </c>
      <c r="L6242" s="923">
        <v>24292.484504703785</v>
      </c>
      <c r="M6242" s="923">
        <f t="shared" si="97"/>
        <v>3275.3911691735448</v>
      </c>
    </row>
    <row r="6243" spans="2:13" ht="45">
      <c r="B6243" s="921" t="s">
        <v>1192</v>
      </c>
      <c r="C6243" s="921" t="s">
        <v>1042</v>
      </c>
      <c r="D6243" s="922" t="s">
        <v>994</v>
      </c>
      <c r="E6243" s="936">
        <v>0</v>
      </c>
      <c r="F6243" s="947">
        <v>43709</v>
      </c>
      <c r="G6243" s="923">
        <v>659250</v>
      </c>
      <c r="H6243" s="929">
        <v>8.3333333333333332E-3</v>
      </c>
      <c r="I6243" s="929">
        <v>0.3833333333333333</v>
      </c>
      <c r="J6243" s="923">
        <v>406537.5</v>
      </c>
      <c r="K6243" s="922">
        <v>0.96895967791277426</v>
      </c>
      <c r="L6243" s="923">
        <v>0</v>
      </c>
      <c r="M6243" s="923" t="str">
        <f t="shared" si="97"/>
        <v/>
      </c>
    </row>
    <row r="6244" spans="2:13" ht="45">
      <c r="B6244" s="921" t="s">
        <v>1193</v>
      </c>
      <c r="C6244" s="921" t="s">
        <v>1042</v>
      </c>
      <c r="D6244" s="922" t="s">
        <v>986</v>
      </c>
      <c r="E6244" s="936">
        <v>1</v>
      </c>
      <c r="F6244" s="947">
        <v>44166</v>
      </c>
      <c r="G6244" s="923">
        <v>8115.0165399751186</v>
      </c>
      <c r="H6244" s="929">
        <v>8.3333333333333332E-3</v>
      </c>
      <c r="I6244" s="929">
        <v>0.2583333333333333</v>
      </c>
      <c r="J6244" s="923">
        <v>6018.6372671482131</v>
      </c>
      <c r="K6244" s="922">
        <v>0.96895967791277426</v>
      </c>
      <c r="L6244" s="923">
        <v>5831.8168278497524</v>
      </c>
      <c r="M6244" s="923">
        <f t="shared" si="97"/>
        <v>786.3123812831127</v>
      </c>
    </row>
    <row r="6245" spans="2:13" ht="45">
      <c r="B6245" s="921" t="s">
        <v>1194</v>
      </c>
      <c r="C6245" s="921" t="s">
        <v>1042</v>
      </c>
      <c r="D6245" s="922" t="s">
        <v>986</v>
      </c>
      <c r="E6245" s="936">
        <v>1</v>
      </c>
      <c r="F6245" s="947">
        <v>44166</v>
      </c>
      <c r="G6245" s="923">
        <v>8115.0165399751186</v>
      </c>
      <c r="H6245" s="929">
        <v>8.3333333333333332E-3</v>
      </c>
      <c r="I6245" s="929">
        <v>0.2583333333333333</v>
      </c>
      <c r="J6245" s="923">
        <v>6018.6372671482131</v>
      </c>
      <c r="K6245" s="922">
        <v>0.96895967791277426</v>
      </c>
      <c r="L6245" s="923">
        <v>5831.8168278497524</v>
      </c>
      <c r="M6245" s="923">
        <f t="shared" si="97"/>
        <v>786.3123812831127</v>
      </c>
    </row>
    <row r="6246" spans="2:13" ht="75">
      <c r="B6246" s="921" t="s">
        <v>1184</v>
      </c>
      <c r="C6246" s="921" t="s">
        <v>1042</v>
      </c>
      <c r="D6246" s="922" t="s">
        <v>986</v>
      </c>
      <c r="E6246" s="936">
        <v>1</v>
      </c>
      <c r="F6246" s="947">
        <v>44166</v>
      </c>
      <c r="G6246" s="923">
        <v>33803.173071443278</v>
      </c>
      <c r="H6246" s="929">
        <v>8.3333333333333332E-3</v>
      </c>
      <c r="I6246" s="929">
        <v>0.2583333333333333</v>
      </c>
      <c r="J6246" s="923">
        <v>25070.686694653763</v>
      </c>
      <c r="K6246" s="922">
        <v>0.96895967791277426</v>
      </c>
      <c r="L6246" s="923">
        <v>24292.484504703785</v>
      </c>
      <c r="M6246" s="923">
        <f t="shared" si="97"/>
        <v>3275.3911691735448</v>
      </c>
    </row>
    <row r="6247" spans="2:13" ht="75">
      <c r="B6247" s="921" t="s">
        <v>1184</v>
      </c>
      <c r="C6247" s="921" t="s">
        <v>1042</v>
      </c>
      <c r="D6247" s="922" t="s">
        <v>986</v>
      </c>
      <c r="E6247" s="936">
        <v>1</v>
      </c>
      <c r="F6247" s="947">
        <v>44166</v>
      </c>
      <c r="G6247" s="923">
        <v>33803.173071443278</v>
      </c>
      <c r="H6247" s="929">
        <v>8.3333333333333332E-3</v>
      </c>
      <c r="I6247" s="929">
        <v>0.2583333333333333</v>
      </c>
      <c r="J6247" s="923">
        <v>25070.686694653763</v>
      </c>
      <c r="K6247" s="922">
        <v>0.96895967791277426</v>
      </c>
      <c r="L6247" s="923">
        <v>24292.484504703785</v>
      </c>
      <c r="M6247" s="923">
        <f t="shared" si="97"/>
        <v>3275.3911691735448</v>
      </c>
    </row>
    <row r="6248" spans="2:13" ht="105">
      <c r="B6248" s="921" t="s">
        <v>1195</v>
      </c>
      <c r="C6248" s="921" t="s">
        <v>1034</v>
      </c>
      <c r="D6248" s="922" t="s">
        <v>994</v>
      </c>
      <c r="E6248" s="936">
        <v>0</v>
      </c>
      <c r="F6248" s="947">
        <v>43709</v>
      </c>
      <c r="G6248" s="923">
        <v>6250</v>
      </c>
      <c r="H6248" s="929">
        <v>4.1666666666666666E-3</v>
      </c>
      <c r="I6248" s="929">
        <v>0.19166666666666665</v>
      </c>
      <c r="J6248" s="923">
        <v>5052.0833333333339</v>
      </c>
      <c r="K6248" s="922">
        <v>1</v>
      </c>
      <c r="L6248" s="923">
        <v>0</v>
      </c>
      <c r="M6248" s="923" t="str">
        <f t="shared" si="97"/>
        <v/>
      </c>
    </row>
    <row r="6249" spans="2:13" ht="45">
      <c r="B6249" s="921" t="s">
        <v>1196</v>
      </c>
      <c r="C6249" s="921" t="s">
        <v>1042</v>
      </c>
      <c r="D6249" s="922" t="s">
        <v>994</v>
      </c>
      <c r="E6249" s="936">
        <v>0</v>
      </c>
      <c r="F6249" s="947">
        <v>43709</v>
      </c>
      <c r="G6249" s="923">
        <v>659250</v>
      </c>
      <c r="H6249" s="929">
        <v>8.3333333333333332E-3</v>
      </c>
      <c r="I6249" s="929">
        <v>0.3833333333333333</v>
      </c>
      <c r="J6249" s="923">
        <v>406537.5</v>
      </c>
      <c r="K6249" s="922">
        <v>0.96895967791277426</v>
      </c>
      <c r="L6249" s="923">
        <v>0</v>
      </c>
      <c r="M6249" s="923" t="str">
        <f t="shared" si="97"/>
        <v/>
      </c>
    </row>
    <row r="6250" spans="2:13" ht="45">
      <c r="B6250" s="921" t="s">
        <v>1197</v>
      </c>
      <c r="C6250" s="921" t="s">
        <v>1042</v>
      </c>
      <c r="D6250" s="922" t="s">
        <v>986</v>
      </c>
      <c r="E6250" s="936">
        <v>1</v>
      </c>
      <c r="F6250" s="947">
        <v>44166</v>
      </c>
      <c r="G6250" s="923">
        <v>8115.0165399751186</v>
      </c>
      <c r="H6250" s="929">
        <v>8.3333333333333332E-3</v>
      </c>
      <c r="I6250" s="929">
        <v>0.2583333333333333</v>
      </c>
      <c r="J6250" s="923">
        <v>6018.6372671482131</v>
      </c>
      <c r="K6250" s="922">
        <v>0.96895967791277426</v>
      </c>
      <c r="L6250" s="923">
        <v>5831.8168278497524</v>
      </c>
      <c r="M6250" s="923">
        <f t="shared" si="97"/>
        <v>786.3123812831127</v>
      </c>
    </row>
    <row r="6251" spans="2:13" ht="45">
      <c r="B6251" s="921" t="s">
        <v>1198</v>
      </c>
      <c r="C6251" s="921" t="s">
        <v>1042</v>
      </c>
      <c r="D6251" s="922" t="s">
        <v>986</v>
      </c>
      <c r="E6251" s="936">
        <v>1</v>
      </c>
      <c r="F6251" s="947">
        <v>44166</v>
      </c>
      <c r="G6251" s="923">
        <v>8115.0165399751186</v>
      </c>
      <c r="H6251" s="929">
        <v>8.3333333333333332E-3</v>
      </c>
      <c r="I6251" s="929">
        <v>0.2583333333333333</v>
      </c>
      <c r="J6251" s="923">
        <v>6018.6372671482131</v>
      </c>
      <c r="K6251" s="922">
        <v>0.96895967791277426</v>
      </c>
      <c r="L6251" s="923">
        <v>5831.8168278497524</v>
      </c>
      <c r="M6251" s="923">
        <f t="shared" si="97"/>
        <v>786.3123812831127</v>
      </c>
    </row>
    <row r="6252" spans="2:13" ht="75">
      <c r="B6252" s="921" t="s">
        <v>1184</v>
      </c>
      <c r="C6252" s="921" t="s">
        <v>1042</v>
      </c>
      <c r="D6252" s="922" t="s">
        <v>986</v>
      </c>
      <c r="E6252" s="936">
        <v>1</v>
      </c>
      <c r="F6252" s="947">
        <v>44166</v>
      </c>
      <c r="G6252" s="923">
        <v>33803.173071443278</v>
      </c>
      <c r="H6252" s="929">
        <v>8.3333333333333332E-3</v>
      </c>
      <c r="I6252" s="929">
        <v>0.2583333333333333</v>
      </c>
      <c r="J6252" s="923">
        <v>25070.686694653763</v>
      </c>
      <c r="K6252" s="922">
        <v>0.96895967791277426</v>
      </c>
      <c r="L6252" s="923">
        <v>24292.484504703785</v>
      </c>
      <c r="M6252" s="923">
        <f t="shared" si="97"/>
        <v>3275.3911691735448</v>
      </c>
    </row>
    <row r="6253" spans="2:13" ht="75">
      <c r="B6253" s="921" t="s">
        <v>1184</v>
      </c>
      <c r="C6253" s="921" t="s">
        <v>1042</v>
      </c>
      <c r="D6253" s="922" t="s">
        <v>986</v>
      </c>
      <c r="E6253" s="936">
        <v>1</v>
      </c>
      <c r="F6253" s="947">
        <v>44166</v>
      </c>
      <c r="G6253" s="923">
        <v>33803.173071443278</v>
      </c>
      <c r="H6253" s="929">
        <v>8.3333333333333332E-3</v>
      </c>
      <c r="I6253" s="929">
        <v>0.2583333333333333</v>
      </c>
      <c r="J6253" s="923">
        <v>25070.686694653763</v>
      </c>
      <c r="K6253" s="922">
        <v>0.96895967791277426</v>
      </c>
      <c r="L6253" s="923">
        <v>24292.484504703785</v>
      </c>
      <c r="M6253" s="923">
        <f t="shared" si="97"/>
        <v>3275.3911691735448</v>
      </c>
    </row>
    <row r="6254" spans="2:13" ht="105">
      <c r="B6254" s="921" t="s">
        <v>1195</v>
      </c>
      <c r="C6254" s="921" t="s">
        <v>1034</v>
      </c>
      <c r="D6254" s="922" t="s">
        <v>994</v>
      </c>
      <c r="E6254" s="936">
        <v>0</v>
      </c>
      <c r="F6254" s="947">
        <v>43709</v>
      </c>
      <c r="G6254" s="923">
        <v>6250</v>
      </c>
      <c r="H6254" s="929">
        <v>4.1666666666666666E-3</v>
      </c>
      <c r="I6254" s="929">
        <v>0.19166666666666665</v>
      </c>
      <c r="J6254" s="923">
        <v>5052.0833333333339</v>
      </c>
      <c r="K6254" s="922">
        <v>1</v>
      </c>
      <c r="L6254" s="923">
        <v>0</v>
      </c>
      <c r="M6254" s="923" t="str">
        <f t="shared" si="97"/>
        <v/>
      </c>
    </row>
    <row r="6255" spans="2:13" ht="105">
      <c r="B6255" s="921" t="s">
        <v>1199</v>
      </c>
      <c r="C6255" s="921" t="s">
        <v>1034</v>
      </c>
      <c r="D6255" s="922" t="s">
        <v>994</v>
      </c>
      <c r="E6255" s="936">
        <v>0</v>
      </c>
      <c r="F6255" s="947">
        <v>43709</v>
      </c>
      <c r="G6255" s="923">
        <v>243600</v>
      </c>
      <c r="H6255" s="929">
        <v>4.1666666666666666E-3</v>
      </c>
      <c r="I6255" s="929">
        <v>0.19166666666666665</v>
      </c>
      <c r="J6255" s="923">
        <v>196910</v>
      </c>
      <c r="K6255" s="922">
        <v>1</v>
      </c>
      <c r="L6255" s="923">
        <v>0</v>
      </c>
      <c r="M6255" s="923" t="str">
        <f t="shared" si="97"/>
        <v/>
      </c>
    </row>
    <row r="6256" spans="2:13" ht="45">
      <c r="B6256" s="921" t="s">
        <v>1200</v>
      </c>
      <c r="C6256" s="921" t="s">
        <v>1042</v>
      </c>
      <c r="D6256" s="922" t="s">
        <v>994</v>
      </c>
      <c r="E6256" s="936">
        <v>0</v>
      </c>
      <c r="F6256" s="947">
        <v>43739</v>
      </c>
      <c r="G6256" s="923">
        <v>659250</v>
      </c>
      <c r="H6256" s="929">
        <v>8.3333333333333332E-3</v>
      </c>
      <c r="I6256" s="929">
        <v>0.375</v>
      </c>
      <c r="J6256" s="923">
        <v>412031.25</v>
      </c>
      <c r="K6256" s="922">
        <v>0.96895967791277426</v>
      </c>
      <c r="L6256" s="923">
        <v>0</v>
      </c>
      <c r="M6256" s="923" t="str">
        <f t="shared" si="97"/>
        <v/>
      </c>
    </row>
    <row r="6257" spans="2:13" ht="45">
      <c r="B6257" s="921" t="s">
        <v>1201</v>
      </c>
      <c r="C6257" s="921" t="s">
        <v>1042</v>
      </c>
      <c r="D6257" s="922" t="s">
        <v>986</v>
      </c>
      <c r="E6257" s="936">
        <v>1</v>
      </c>
      <c r="F6257" s="947">
        <v>44166</v>
      </c>
      <c r="G6257" s="923">
        <v>8115.0165399751186</v>
      </c>
      <c r="H6257" s="929">
        <v>8.3333333333333332E-3</v>
      </c>
      <c r="I6257" s="929">
        <v>0.2583333333333333</v>
      </c>
      <c r="J6257" s="923">
        <v>6018.6372671482131</v>
      </c>
      <c r="K6257" s="922">
        <v>0.96895967791277426</v>
      </c>
      <c r="L6257" s="923">
        <v>5831.8168278497524</v>
      </c>
      <c r="M6257" s="923">
        <f t="shared" si="97"/>
        <v>786.3123812831127</v>
      </c>
    </row>
    <row r="6258" spans="2:13" ht="45">
      <c r="B6258" s="921" t="s">
        <v>1202</v>
      </c>
      <c r="C6258" s="921" t="s">
        <v>1042</v>
      </c>
      <c r="D6258" s="922" t="s">
        <v>986</v>
      </c>
      <c r="E6258" s="936">
        <v>1</v>
      </c>
      <c r="F6258" s="947">
        <v>44166</v>
      </c>
      <c r="G6258" s="923">
        <v>8115.0165399751186</v>
      </c>
      <c r="H6258" s="929">
        <v>8.3333333333333332E-3</v>
      </c>
      <c r="I6258" s="929">
        <v>0.2583333333333333</v>
      </c>
      <c r="J6258" s="923">
        <v>6018.6372671482131</v>
      </c>
      <c r="K6258" s="922">
        <v>0.96895967791277426</v>
      </c>
      <c r="L6258" s="923">
        <v>5831.8168278497524</v>
      </c>
      <c r="M6258" s="923">
        <f t="shared" si="97"/>
        <v>786.3123812831127</v>
      </c>
    </row>
    <row r="6259" spans="2:13" ht="75">
      <c r="B6259" s="921" t="s">
        <v>1184</v>
      </c>
      <c r="C6259" s="921" t="s">
        <v>1042</v>
      </c>
      <c r="D6259" s="922" t="s">
        <v>986</v>
      </c>
      <c r="E6259" s="936">
        <v>1</v>
      </c>
      <c r="F6259" s="947">
        <v>44166</v>
      </c>
      <c r="G6259" s="923">
        <v>33803.173071443278</v>
      </c>
      <c r="H6259" s="929">
        <v>8.3333333333333332E-3</v>
      </c>
      <c r="I6259" s="929">
        <v>0.2583333333333333</v>
      </c>
      <c r="J6259" s="923">
        <v>25070.686694653763</v>
      </c>
      <c r="K6259" s="922">
        <v>0.96895967791277426</v>
      </c>
      <c r="L6259" s="923">
        <v>24292.484504703785</v>
      </c>
      <c r="M6259" s="923">
        <f t="shared" si="97"/>
        <v>3275.3911691735448</v>
      </c>
    </row>
    <row r="6260" spans="2:13" ht="75">
      <c r="B6260" s="921" t="s">
        <v>1184</v>
      </c>
      <c r="C6260" s="921" t="s">
        <v>1042</v>
      </c>
      <c r="D6260" s="922" t="s">
        <v>986</v>
      </c>
      <c r="E6260" s="936">
        <v>1</v>
      </c>
      <c r="F6260" s="947">
        <v>44166</v>
      </c>
      <c r="G6260" s="923">
        <v>33803.173071443278</v>
      </c>
      <c r="H6260" s="929">
        <v>8.3333333333333332E-3</v>
      </c>
      <c r="I6260" s="929">
        <v>0.2583333333333333</v>
      </c>
      <c r="J6260" s="923">
        <v>25070.686694653763</v>
      </c>
      <c r="K6260" s="922">
        <v>0.96895967791277426</v>
      </c>
      <c r="L6260" s="923">
        <v>24292.484504703785</v>
      </c>
      <c r="M6260" s="923">
        <f t="shared" si="97"/>
        <v>3275.3911691735448</v>
      </c>
    </row>
    <row r="6261" spans="2:13" ht="105">
      <c r="B6261" s="921" t="s">
        <v>1199</v>
      </c>
      <c r="C6261" s="921" t="s">
        <v>1034</v>
      </c>
      <c r="D6261" s="922" t="s">
        <v>994</v>
      </c>
      <c r="E6261" s="936">
        <v>0</v>
      </c>
      <c r="F6261" s="947">
        <v>43709</v>
      </c>
      <c r="G6261" s="923">
        <v>243600</v>
      </c>
      <c r="H6261" s="929">
        <v>4.1666666666666666E-3</v>
      </c>
      <c r="I6261" s="929">
        <v>0.19166666666666665</v>
      </c>
      <c r="J6261" s="923">
        <v>196910</v>
      </c>
      <c r="K6261" s="922">
        <v>1</v>
      </c>
      <c r="L6261" s="923">
        <v>0</v>
      </c>
      <c r="M6261" s="923" t="str">
        <f t="shared" si="97"/>
        <v/>
      </c>
    </row>
    <row r="6262" spans="2:13" ht="45">
      <c r="B6262" s="921" t="s">
        <v>1203</v>
      </c>
      <c r="C6262" s="921" t="s">
        <v>1042</v>
      </c>
      <c r="D6262" s="922" t="s">
        <v>994</v>
      </c>
      <c r="E6262" s="936">
        <v>0</v>
      </c>
      <c r="F6262" s="947">
        <v>43709</v>
      </c>
      <c r="G6262" s="923">
        <v>794.19</v>
      </c>
      <c r="H6262" s="929">
        <v>5.5555555555555558E-3</v>
      </c>
      <c r="I6262" s="929">
        <v>0.25555555555555559</v>
      </c>
      <c r="J6262" s="923">
        <v>591.23033333333331</v>
      </c>
      <c r="K6262" s="922">
        <v>1</v>
      </c>
      <c r="L6262" s="923">
        <v>0</v>
      </c>
      <c r="M6262" s="923" t="str">
        <f t="shared" si="97"/>
        <v/>
      </c>
    </row>
    <row r="6263" spans="2:13" ht="45">
      <c r="B6263" s="921" t="s">
        <v>1204</v>
      </c>
      <c r="C6263" s="921" t="s">
        <v>1042</v>
      </c>
      <c r="D6263" s="922" t="s">
        <v>986</v>
      </c>
      <c r="E6263" s="936">
        <v>1</v>
      </c>
      <c r="F6263" s="947">
        <v>44166</v>
      </c>
      <c r="G6263" s="923">
        <v>8115.0165399751186</v>
      </c>
      <c r="H6263" s="929">
        <v>8.3333333333333332E-3</v>
      </c>
      <c r="I6263" s="929">
        <v>0.2583333333333333</v>
      </c>
      <c r="J6263" s="923">
        <v>6018.6372671482131</v>
      </c>
      <c r="K6263" s="922">
        <v>0.96895967791277426</v>
      </c>
      <c r="L6263" s="923">
        <v>5831.8168278497524</v>
      </c>
      <c r="M6263" s="923">
        <f t="shared" si="97"/>
        <v>786.3123812831127</v>
      </c>
    </row>
    <row r="6264" spans="2:13" ht="45">
      <c r="B6264" s="921" t="s">
        <v>1204</v>
      </c>
      <c r="C6264" s="921" t="s">
        <v>1042</v>
      </c>
      <c r="D6264" s="922" t="s">
        <v>986</v>
      </c>
      <c r="E6264" s="936">
        <v>1</v>
      </c>
      <c r="F6264" s="947">
        <v>44166</v>
      </c>
      <c r="G6264" s="923">
        <v>8115.0165399751186</v>
      </c>
      <c r="H6264" s="929">
        <v>8.3333333333333332E-3</v>
      </c>
      <c r="I6264" s="929">
        <v>0.2583333333333333</v>
      </c>
      <c r="J6264" s="923">
        <v>6018.6372671482131</v>
      </c>
      <c r="K6264" s="922">
        <v>0.96895967791277426</v>
      </c>
      <c r="L6264" s="923">
        <v>5831.8168278497524</v>
      </c>
      <c r="M6264" s="923">
        <f t="shared" si="97"/>
        <v>786.3123812831127</v>
      </c>
    </row>
    <row r="6265" spans="2:13" ht="45">
      <c r="B6265" s="921" t="s">
        <v>1205</v>
      </c>
      <c r="C6265" s="921" t="s">
        <v>1042</v>
      </c>
      <c r="D6265" s="922" t="s">
        <v>994</v>
      </c>
      <c r="E6265" s="936">
        <v>0</v>
      </c>
      <c r="F6265" s="947">
        <v>43709</v>
      </c>
      <c r="G6265" s="923">
        <v>5000</v>
      </c>
      <c r="H6265" s="929">
        <v>8.3333333333333332E-3</v>
      </c>
      <c r="I6265" s="929">
        <v>0.3833333333333333</v>
      </c>
      <c r="J6265" s="923">
        <v>3083.3333333333335</v>
      </c>
      <c r="K6265" s="922">
        <v>0</v>
      </c>
      <c r="L6265" s="923">
        <v>0</v>
      </c>
      <c r="M6265" s="923" t="str">
        <f t="shared" si="97"/>
        <v/>
      </c>
    </row>
    <row r="6266" spans="2:13" ht="45">
      <c r="B6266" s="921" t="s">
        <v>1204</v>
      </c>
      <c r="C6266" s="921" t="s">
        <v>1042</v>
      </c>
      <c r="D6266" s="922" t="s">
        <v>986</v>
      </c>
      <c r="E6266" s="936">
        <v>1</v>
      </c>
      <c r="F6266" s="947">
        <v>44166</v>
      </c>
      <c r="G6266" s="923">
        <v>8115.0165399751186</v>
      </c>
      <c r="H6266" s="929">
        <v>8.3333333333333332E-3</v>
      </c>
      <c r="I6266" s="929">
        <v>0.2583333333333333</v>
      </c>
      <c r="J6266" s="923">
        <v>6018.6372671482131</v>
      </c>
      <c r="K6266" s="922">
        <v>0.96895967791277426</v>
      </c>
      <c r="L6266" s="923">
        <v>5831.8168278497524</v>
      </c>
      <c r="M6266" s="923">
        <f t="shared" si="97"/>
        <v>786.3123812831127</v>
      </c>
    </row>
    <row r="6267" spans="2:13" ht="45">
      <c r="B6267" s="921" t="s">
        <v>1204</v>
      </c>
      <c r="C6267" s="921" t="s">
        <v>1042</v>
      </c>
      <c r="D6267" s="922" t="s">
        <v>986</v>
      </c>
      <c r="E6267" s="936">
        <v>1</v>
      </c>
      <c r="F6267" s="947">
        <v>44166</v>
      </c>
      <c r="G6267" s="923">
        <v>8115.0165399751186</v>
      </c>
      <c r="H6267" s="929">
        <v>8.3333333333333332E-3</v>
      </c>
      <c r="I6267" s="929">
        <v>0.2583333333333333</v>
      </c>
      <c r="J6267" s="923">
        <v>6018.6372671482131</v>
      </c>
      <c r="K6267" s="922">
        <v>0.96895967791277426</v>
      </c>
      <c r="L6267" s="923">
        <v>5831.8168278497524</v>
      </c>
      <c r="M6267" s="923">
        <f t="shared" si="97"/>
        <v>786.3123812831127</v>
      </c>
    </row>
    <row r="6268" spans="2:13" ht="45">
      <c r="B6268" s="921" t="s">
        <v>1206</v>
      </c>
      <c r="C6268" s="921" t="s">
        <v>1042</v>
      </c>
      <c r="D6268" s="922" t="s">
        <v>994</v>
      </c>
      <c r="E6268" s="936">
        <v>0</v>
      </c>
      <c r="F6268" s="947">
        <v>43709</v>
      </c>
      <c r="G6268" s="923">
        <v>13664.29</v>
      </c>
      <c r="H6268" s="929">
        <v>8.3333333333333332E-3</v>
      </c>
      <c r="I6268" s="929">
        <v>0.3833333333333333</v>
      </c>
      <c r="J6268" s="923">
        <v>8426.3121666666666</v>
      </c>
      <c r="K6268" s="922">
        <v>0.96895967791277426</v>
      </c>
      <c r="L6268" s="923">
        <v>0</v>
      </c>
      <c r="M6268" s="923" t="str">
        <f t="shared" si="97"/>
        <v/>
      </c>
    </row>
    <row r="6269" spans="2:13" ht="45">
      <c r="B6269" s="921" t="s">
        <v>1206</v>
      </c>
      <c r="C6269" s="921" t="s">
        <v>1042</v>
      </c>
      <c r="D6269" s="922" t="s">
        <v>994</v>
      </c>
      <c r="E6269" s="936">
        <v>0</v>
      </c>
      <c r="F6269" s="947">
        <v>43709</v>
      </c>
      <c r="G6269" s="923">
        <v>13664.29</v>
      </c>
      <c r="H6269" s="929">
        <v>8.3333333333333332E-3</v>
      </c>
      <c r="I6269" s="929">
        <v>0.3833333333333333</v>
      </c>
      <c r="J6269" s="923">
        <v>8426.3121666666666</v>
      </c>
      <c r="K6269" s="922">
        <v>0.96895967791277426</v>
      </c>
      <c r="L6269" s="923">
        <v>0</v>
      </c>
      <c r="M6269" s="923" t="str">
        <f t="shared" si="97"/>
        <v/>
      </c>
    </row>
    <row r="6270" spans="2:13" ht="45">
      <c r="B6270" s="921" t="s">
        <v>1204</v>
      </c>
      <c r="C6270" s="921" t="s">
        <v>1042</v>
      </c>
      <c r="D6270" s="922" t="s">
        <v>986</v>
      </c>
      <c r="E6270" s="936">
        <v>1</v>
      </c>
      <c r="F6270" s="947">
        <v>44166</v>
      </c>
      <c r="G6270" s="923">
        <v>8115.0165399751186</v>
      </c>
      <c r="H6270" s="929">
        <v>8.3333333333333332E-3</v>
      </c>
      <c r="I6270" s="929">
        <v>0.2583333333333333</v>
      </c>
      <c r="J6270" s="923">
        <v>6018.6372671482131</v>
      </c>
      <c r="K6270" s="922">
        <v>0</v>
      </c>
      <c r="L6270" s="923">
        <v>0</v>
      </c>
      <c r="M6270" s="923" t="str">
        <f t="shared" si="97"/>
        <v/>
      </c>
    </row>
    <row r="6271" spans="2:13" ht="45">
      <c r="B6271" s="921" t="s">
        <v>1207</v>
      </c>
      <c r="C6271" s="921" t="s">
        <v>1042</v>
      </c>
      <c r="D6271" s="922" t="s">
        <v>994</v>
      </c>
      <c r="E6271" s="936">
        <v>0</v>
      </c>
      <c r="F6271" s="947">
        <v>43709</v>
      </c>
      <c r="G6271" s="923">
        <v>659250</v>
      </c>
      <c r="H6271" s="929">
        <v>8.3333333333333332E-3</v>
      </c>
      <c r="I6271" s="929">
        <v>0.3833333333333333</v>
      </c>
      <c r="J6271" s="923">
        <v>406537.5</v>
      </c>
      <c r="K6271" s="922">
        <v>0.96895967791277426</v>
      </c>
      <c r="L6271" s="923">
        <v>0</v>
      </c>
      <c r="M6271" s="923" t="str">
        <f t="shared" si="97"/>
        <v/>
      </c>
    </row>
    <row r="6272" spans="2:13" ht="45">
      <c r="B6272" s="921" t="s">
        <v>1204</v>
      </c>
      <c r="C6272" s="921" t="s">
        <v>1042</v>
      </c>
      <c r="D6272" s="922" t="s">
        <v>986</v>
      </c>
      <c r="E6272" s="936">
        <v>1</v>
      </c>
      <c r="F6272" s="947">
        <v>44166</v>
      </c>
      <c r="G6272" s="923">
        <v>8115.0165399751186</v>
      </c>
      <c r="H6272" s="929">
        <v>8.3333333333333332E-3</v>
      </c>
      <c r="I6272" s="929">
        <v>0.2583333333333333</v>
      </c>
      <c r="J6272" s="923">
        <v>6018.6372671482131</v>
      </c>
      <c r="K6272" s="922">
        <v>0</v>
      </c>
      <c r="L6272" s="923">
        <v>0</v>
      </c>
      <c r="M6272" s="923" t="str">
        <f t="shared" si="97"/>
        <v/>
      </c>
    </row>
    <row r="6273" spans="2:13" ht="45">
      <c r="B6273" s="921" t="s">
        <v>1208</v>
      </c>
      <c r="C6273" s="921" t="s">
        <v>1042</v>
      </c>
      <c r="D6273" s="922" t="s">
        <v>986</v>
      </c>
      <c r="E6273" s="936">
        <v>1</v>
      </c>
      <c r="F6273" s="947">
        <v>44166</v>
      </c>
      <c r="G6273" s="923">
        <v>8115.0165399751186</v>
      </c>
      <c r="H6273" s="929">
        <v>8.3333333333333332E-3</v>
      </c>
      <c r="I6273" s="929">
        <v>0.2583333333333333</v>
      </c>
      <c r="J6273" s="923">
        <v>6018.6372671482131</v>
      </c>
      <c r="K6273" s="922">
        <v>0.96895967791277426</v>
      </c>
      <c r="L6273" s="923">
        <v>5831.8168278497524</v>
      </c>
      <c r="M6273" s="923">
        <f t="shared" si="97"/>
        <v>786.3123812831127</v>
      </c>
    </row>
    <row r="6274" spans="2:13" ht="45">
      <c r="B6274" s="921" t="s">
        <v>1209</v>
      </c>
      <c r="C6274" s="921" t="s">
        <v>1042</v>
      </c>
      <c r="D6274" s="922" t="s">
        <v>986</v>
      </c>
      <c r="E6274" s="936">
        <v>1</v>
      </c>
      <c r="F6274" s="947">
        <v>44166</v>
      </c>
      <c r="G6274" s="923">
        <v>8115.0165399751186</v>
      </c>
      <c r="H6274" s="929">
        <v>8.3333333333333332E-3</v>
      </c>
      <c r="I6274" s="929">
        <v>0.2583333333333333</v>
      </c>
      <c r="J6274" s="923">
        <v>6018.6372671482131</v>
      </c>
      <c r="K6274" s="922">
        <v>0.96895967791277426</v>
      </c>
      <c r="L6274" s="923">
        <v>5831.8168278497524</v>
      </c>
      <c r="M6274" s="923">
        <f t="shared" si="97"/>
        <v>786.3123812831127</v>
      </c>
    </row>
    <row r="6275" spans="2:13" ht="75">
      <c r="B6275" s="921" t="s">
        <v>1184</v>
      </c>
      <c r="C6275" s="921" t="s">
        <v>1042</v>
      </c>
      <c r="D6275" s="922" t="s">
        <v>986</v>
      </c>
      <c r="E6275" s="936">
        <v>1</v>
      </c>
      <c r="F6275" s="947">
        <v>44166</v>
      </c>
      <c r="G6275" s="923">
        <v>33803.173071443278</v>
      </c>
      <c r="H6275" s="929">
        <v>8.3333333333333332E-3</v>
      </c>
      <c r="I6275" s="929">
        <v>0.2583333333333333</v>
      </c>
      <c r="J6275" s="923">
        <v>25070.686694653763</v>
      </c>
      <c r="K6275" s="922">
        <v>0.96895967791277426</v>
      </c>
      <c r="L6275" s="923">
        <v>24292.484504703785</v>
      </c>
      <c r="M6275" s="923">
        <f t="shared" si="97"/>
        <v>3275.3911691735448</v>
      </c>
    </row>
    <row r="6276" spans="2:13" ht="75">
      <c r="B6276" s="921" t="s">
        <v>1184</v>
      </c>
      <c r="C6276" s="921" t="s">
        <v>1042</v>
      </c>
      <c r="D6276" s="922" t="s">
        <v>986</v>
      </c>
      <c r="E6276" s="936">
        <v>1</v>
      </c>
      <c r="F6276" s="947">
        <v>44166</v>
      </c>
      <c r="G6276" s="923">
        <v>33803.173071443278</v>
      </c>
      <c r="H6276" s="929">
        <v>8.3333333333333332E-3</v>
      </c>
      <c r="I6276" s="929">
        <v>0.2583333333333333</v>
      </c>
      <c r="J6276" s="923">
        <v>25070.686694653763</v>
      </c>
      <c r="K6276" s="922">
        <v>0.96895967791277426</v>
      </c>
      <c r="L6276" s="923">
        <v>24292.484504703785</v>
      </c>
      <c r="M6276" s="923">
        <f t="shared" si="97"/>
        <v>3275.3911691735448</v>
      </c>
    </row>
    <row r="6277" spans="2:13" ht="45">
      <c r="B6277" s="921" t="s">
        <v>1210</v>
      </c>
      <c r="C6277" s="921" t="s">
        <v>1042</v>
      </c>
      <c r="D6277" s="922" t="s">
        <v>994</v>
      </c>
      <c r="E6277" s="936">
        <v>0</v>
      </c>
      <c r="F6277" s="947">
        <v>43709</v>
      </c>
      <c r="G6277" s="923">
        <v>375435</v>
      </c>
      <c r="H6277" s="929">
        <v>4.1666666666666666E-3</v>
      </c>
      <c r="I6277" s="929">
        <v>0.19166666666666665</v>
      </c>
      <c r="J6277" s="923">
        <v>303476.625</v>
      </c>
      <c r="K6277" s="922">
        <v>0.96895967791277426</v>
      </c>
      <c r="L6277" s="923">
        <v>0</v>
      </c>
      <c r="M6277" s="923" t="str">
        <f t="shared" si="97"/>
        <v/>
      </c>
    </row>
    <row r="6278" spans="2:13" ht="45">
      <c r="B6278" s="921" t="s">
        <v>1210</v>
      </c>
      <c r="C6278" s="921" t="s">
        <v>1042</v>
      </c>
      <c r="D6278" s="922" t="s">
        <v>994</v>
      </c>
      <c r="E6278" s="936">
        <v>0</v>
      </c>
      <c r="F6278" s="947">
        <v>43709</v>
      </c>
      <c r="G6278" s="923">
        <v>375435</v>
      </c>
      <c r="H6278" s="929">
        <v>4.1666666666666666E-3</v>
      </c>
      <c r="I6278" s="929">
        <v>0.19166666666666665</v>
      </c>
      <c r="J6278" s="923">
        <v>303476.625</v>
      </c>
      <c r="K6278" s="922">
        <v>0.96895967791277426</v>
      </c>
      <c r="L6278" s="923">
        <v>0</v>
      </c>
      <c r="M6278" s="923" t="str">
        <f t="shared" si="97"/>
        <v/>
      </c>
    </row>
    <row r="6279" spans="2:13" ht="45">
      <c r="B6279" s="921" t="s">
        <v>1211</v>
      </c>
      <c r="C6279" s="921" t="s">
        <v>1042</v>
      </c>
      <c r="D6279" s="922" t="s">
        <v>994</v>
      </c>
      <c r="E6279" s="936">
        <v>0</v>
      </c>
      <c r="F6279" s="947">
        <v>43709</v>
      </c>
      <c r="G6279" s="923">
        <v>6250</v>
      </c>
      <c r="H6279" s="929">
        <v>4.1666666666666666E-3</v>
      </c>
      <c r="I6279" s="929">
        <v>0.19166666666666665</v>
      </c>
      <c r="J6279" s="923">
        <v>5052.0833333333339</v>
      </c>
      <c r="K6279" s="922">
        <v>0.96895967791277426</v>
      </c>
      <c r="L6279" s="923">
        <v>0</v>
      </c>
      <c r="M6279" s="923" t="str">
        <f t="shared" si="97"/>
        <v/>
      </c>
    </row>
    <row r="6280" spans="2:13" ht="45">
      <c r="B6280" s="921" t="s">
        <v>1212</v>
      </c>
      <c r="C6280" s="921" t="s">
        <v>1042</v>
      </c>
      <c r="D6280" s="922" t="s">
        <v>994</v>
      </c>
      <c r="E6280" s="936">
        <v>0</v>
      </c>
      <c r="F6280" s="947">
        <v>43709</v>
      </c>
      <c r="G6280" s="923">
        <v>9062.5</v>
      </c>
      <c r="H6280" s="929">
        <v>8.3333333333333332E-3</v>
      </c>
      <c r="I6280" s="929">
        <v>0.3833333333333333</v>
      </c>
      <c r="J6280" s="923">
        <v>5588.541666666667</v>
      </c>
      <c r="K6280" s="922">
        <v>0.96895967791277426</v>
      </c>
      <c r="L6280" s="923">
        <v>0</v>
      </c>
      <c r="M6280" s="923" t="str">
        <f t="shared" si="97"/>
        <v/>
      </c>
    </row>
    <row r="6281" spans="2:13" ht="45">
      <c r="B6281" s="921" t="s">
        <v>1211</v>
      </c>
      <c r="C6281" s="921" t="s">
        <v>1042</v>
      </c>
      <c r="D6281" s="922" t="s">
        <v>994</v>
      </c>
      <c r="E6281" s="936">
        <v>0</v>
      </c>
      <c r="F6281" s="947">
        <v>43709</v>
      </c>
      <c r="G6281" s="923">
        <v>6250</v>
      </c>
      <c r="H6281" s="929">
        <v>4.1666666666666666E-3</v>
      </c>
      <c r="I6281" s="929">
        <v>0.19166666666666665</v>
      </c>
      <c r="J6281" s="923">
        <v>5052.0833333333339</v>
      </c>
      <c r="K6281" s="922">
        <v>0.96895967791277426</v>
      </c>
      <c r="L6281" s="923">
        <v>0</v>
      </c>
      <c r="M6281" s="923" t="str">
        <f t="shared" si="97"/>
        <v/>
      </c>
    </row>
    <row r="6282" spans="2:13" ht="45">
      <c r="B6282" s="921" t="s">
        <v>1212</v>
      </c>
      <c r="C6282" s="921" t="s">
        <v>1042</v>
      </c>
      <c r="D6282" s="922" t="s">
        <v>994</v>
      </c>
      <c r="E6282" s="936">
        <v>0</v>
      </c>
      <c r="F6282" s="947">
        <v>43709</v>
      </c>
      <c r="G6282" s="923">
        <v>9062.5</v>
      </c>
      <c r="H6282" s="929">
        <v>8.3333333333333332E-3</v>
      </c>
      <c r="I6282" s="929">
        <v>0.3833333333333333</v>
      </c>
      <c r="J6282" s="923">
        <v>5588.541666666667</v>
      </c>
      <c r="K6282" s="922">
        <v>0.96895967791277426</v>
      </c>
      <c r="L6282" s="923">
        <v>0</v>
      </c>
      <c r="M6282" s="923" t="str">
        <f t="shared" si="97"/>
        <v/>
      </c>
    </row>
    <row r="6283" spans="2:13" ht="45">
      <c r="B6283" s="921" t="s">
        <v>1213</v>
      </c>
      <c r="C6283" s="921" t="s">
        <v>1042</v>
      </c>
      <c r="D6283" s="922" t="s">
        <v>994</v>
      </c>
      <c r="E6283" s="936">
        <v>0</v>
      </c>
      <c r="F6283" s="947">
        <v>43709</v>
      </c>
      <c r="G6283" s="923">
        <v>81600</v>
      </c>
      <c r="H6283" s="929">
        <v>8.3333333333333332E-3</v>
      </c>
      <c r="I6283" s="929">
        <v>0.3833333333333333</v>
      </c>
      <c r="J6283" s="923">
        <v>50320</v>
      </c>
      <c r="K6283" s="922">
        <v>0.96895967791277426</v>
      </c>
      <c r="L6283" s="923">
        <v>0</v>
      </c>
      <c r="M6283" s="923" t="str">
        <f t="shared" ref="M6283:M6346" si="98">IF(L6283=0,"",IF(I6283=100%,0,(H6283*12)*(G6283*E6283*K6283)))</f>
        <v/>
      </c>
    </row>
    <row r="6284" spans="2:13" ht="60">
      <c r="B6284" s="921" t="s">
        <v>1214</v>
      </c>
      <c r="C6284" s="921" t="s">
        <v>1042</v>
      </c>
      <c r="D6284" s="922" t="s">
        <v>986</v>
      </c>
      <c r="E6284" s="936">
        <v>1</v>
      </c>
      <c r="F6284" s="947">
        <v>44166</v>
      </c>
      <c r="G6284" s="923">
        <v>8126.0552496501014</v>
      </c>
      <c r="H6284" s="929">
        <v>8.3333333333333332E-3</v>
      </c>
      <c r="I6284" s="929">
        <v>0.2583333333333333</v>
      </c>
      <c r="J6284" s="923">
        <v>6026.8243101571588</v>
      </c>
      <c r="K6284" s="922">
        <v>0.96895967791277426</v>
      </c>
      <c r="L6284" s="923">
        <v>5839.7497424067587</v>
      </c>
      <c r="M6284" s="923">
        <f t="shared" si="98"/>
        <v>787.38198774023704</v>
      </c>
    </row>
    <row r="6285" spans="2:13" ht="60">
      <c r="B6285" s="921" t="s">
        <v>1214</v>
      </c>
      <c r="C6285" s="921" t="s">
        <v>1042</v>
      </c>
      <c r="D6285" s="922" t="s">
        <v>986</v>
      </c>
      <c r="E6285" s="936">
        <v>1</v>
      </c>
      <c r="F6285" s="947">
        <v>44166</v>
      </c>
      <c r="G6285" s="923">
        <v>8126.0552496501014</v>
      </c>
      <c r="H6285" s="929">
        <v>8.3333333333333332E-3</v>
      </c>
      <c r="I6285" s="929">
        <v>0.2583333333333333</v>
      </c>
      <c r="J6285" s="923">
        <v>6026.8243101571588</v>
      </c>
      <c r="K6285" s="922">
        <v>0.96895967791277426</v>
      </c>
      <c r="L6285" s="923">
        <v>5839.7497424067587</v>
      </c>
      <c r="M6285" s="923">
        <f t="shared" si="98"/>
        <v>787.38198774023704</v>
      </c>
    </row>
    <row r="6286" spans="2:13" ht="45">
      <c r="B6286" s="921" t="s">
        <v>1215</v>
      </c>
      <c r="C6286" s="921" t="s">
        <v>1042</v>
      </c>
      <c r="D6286" s="922" t="s">
        <v>994</v>
      </c>
      <c r="E6286" s="936">
        <v>0</v>
      </c>
      <c r="F6286" s="947">
        <v>43709</v>
      </c>
      <c r="G6286" s="923">
        <v>81600</v>
      </c>
      <c r="H6286" s="929">
        <v>8.3333333333333332E-3</v>
      </c>
      <c r="I6286" s="929">
        <v>0.3833333333333333</v>
      </c>
      <c r="J6286" s="923">
        <v>50320</v>
      </c>
      <c r="K6286" s="922">
        <v>0.96895967791277426</v>
      </c>
      <c r="L6286" s="923">
        <v>0</v>
      </c>
      <c r="M6286" s="923" t="str">
        <f t="shared" si="98"/>
        <v/>
      </c>
    </row>
    <row r="6287" spans="2:13" ht="45">
      <c r="B6287" s="921" t="s">
        <v>1216</v>
      </c>
      <c r="C6287" s="921" t="s">
        <v>1042</v>
      </c>
      <c r="D6287" s="922" t="s">
        <v>986</v>
      </c>
      <c r="E6287" s="936">
        <v>1</v>
      </c>
      <c r="F6287" s="947">
        <v>44166</v>
      </c>
      <c r="G6287" s="923">
        <v>8698.9620532083281</v>
      </c>
      <c r="H6287" s="929">
        <v>8.3333333333333332E-3</v>
      </c>
      <c r="I6287" s="929">
        <v>0.2583333333333333</v>
      </c>
      <c r="J6287" s="923">
        <v>6451.7301894628436</v>
      </c>
      <c r="K6287" s="922">
        <v>0.96895967791277426</v>
      </c>
      <c r="L6287" s="923">
        <v>6251.4664063620394</v>
      </c>
      <c r="M6287" s="923">
        <f t="shared" si="98"/>
        <v>842.89434692521866</v>
      </c>
    </row>
    <row r="6288" spans="2:13" ht="75">
      <c r="B6288" s="921" t="s">
        <v>1217</v>
      </c>
      <c r="C6288" s="921" t="s">
        <v>1042</v>
      </c>
      <c r="D6288" s="922" t="s">
        <v>986</v>
      </c>
      <c r="E6288" s="936">
        <v>1</v>
      </c>
      <c r="F6288" s="947">
        <v>44166</v>
      </c>
      <c r="G6288" s="923">
        <v>38422.674797299747</v>
      </c>
      <c r="H6288" s="929">
        <v>8.3333333333333332E-3</v>
      </c>
      <c r="I6288" s="929">
        <v>0.2583333333333333</v>
      </c>
      <c r="J6288" s="923">
        <v>28496.817141330648</v>
      </c>
      <c r="K6288" s="922">
        <v>0.96895967791277426</v>
      </c>
      <c r="L6288" s="923">
        <v>27612.266758802969</v>
      </c>
      <c r="M6288" s="923">
        <f t="shared" si="98"/>
        <v>3723.0022596138838</v>
      </c>
    </row>
    <row r="6289" spans="2:13" ht="45">
      <c r="B6289" s="921" t="s">
        <v>1218</v>
      </c>
      <c r="C6289" s="921" t="s">
        <v>1042</v>
      </c>
      <c r="D6289" s="922" t="s">
        <v>994</v>
      </c>
      <c r="E6289" s="936">
        <v>0</v>
      </c>
      <c r="F6289" s="947">
        <v>43709</v>
      </c>
      <c r="G6289" s="923">
        <v>27328.57</v>
      </c>
      <c r="H6289" s="929">
        <v>8.3333333333333332E-3</v>
      </c>
      <c r="I6289" s="929">
        <v>0.3833333333333333</v>
      </c>
      <c r="J6289" s="923">
        <v>16852.618166666667</v>
      </c>
      <c r="K6289" s="922">
        <v>0.96895967791277426</v>
      </c>
      <c r="L6289" s="923">
        <v>0</v>
      </c>
      <c r="M6289" s="923" t="str">
        <f t="shared" si="98"/>
        <v/>
      </c>
    </row>
    <row r="6290" spans="2:13" ht="45">
      <c r="B6290" s="921" t="s">
        <v>1218</v>
      </c>
      <c r="C6290" s="921" t="s">
        <v>1042</v>
      </c>
      <c r="D6290" s="922" t="s">
        <v>994</v>
      </c>
      <c r="E6290" s="936">
        <v>0</v>
      </c>
      <c r="F6290" s="947">
        <v>43709</v>
      </c>
      <c r="G6290" s="923">
        <v>27328.57</v>
      </c>
      <c r="H6290" s="929">
        <v>8.3333333333333332E-3</v>
      </c>
      <c r="I6290" s="929">
        <v>0.3833333333333333</v>
      </c>
      <c r="J6290" s="923">
        <v>16852.618166666667</v>
      </c>
      <c r="K6290" s="922">
        <v>0.96895967791277426</v>
      </c>
      <c r="L6290" s="923">
        <v>0</v>
      </c>
      <c r="M6290" s="923" t="str">
        <f t="shared" si="98"/>
        <v/>
      </c>
    </row>
    <row r="6291" spans="2:13" ht="45">
      <c r="B6291" s="921" t="s">
        <v>1219</v>
      </c>
      <c r="C6291" s="921" t="s">
        <v>1042</v>
      </c>
      <c r="D6291" s="922" t="s">
        <v>986</v>
      </c>
      <c r="E6291" s="936">
        <v>1</v>
      </c>
      <c r="F6291" s="947">
        <v>44166</v>
      </c>
      <c r="G6291" s="923">
        <v>8115.0165399751186</v>
      </c>
      <c r="H6291" s="929">
        <v>8.3333333333333332E-3</v>
      </c>
      <c r="I6291" s="929">
        <v>0.2583333333333333</v>
      </c>
      <c r="J6291" s="923">
        <v>6018.6372671482131</v>
      </c>
      <c r="K6291" s="922">
        <v>0.96895967791277426</v>
      </c>
      <c r="L6291" s="923">
        <v>5831.8168278497524</v>
      </c>
      <c r="M6291" s="923">
        <f t="shared" si="98"/>
        <v>786.3123812831127</v>
      </c>
    </row>
    <row r="6292" spans="2:13" ht="45">
      <c r="B6292" s="921" t="s">
        <v>1220</v>
      </c>
      <c r="C6292" s="921" t="s">
        <v>1042</v>
      </c>
      <c r="D6292" s="922" t="s">
        <v>994</v>
      </c>
      <c r="E6292" s="936">
        <v>0</v>
      </c>
      <c r="F6292" s="947">
        <v>44166</v>
      </c>
      <c r="G6292" s="923">
        <v>27328.57</v>
      </c>
      <c r="H6292" s="929">
        <v>8.3333333333333332E-3</v>
      </c>
      <c r="I6292" s="929">
        <v>0.2583333333333333</v>
      </c>
      <c r="J6292" s="923">
        <v>20268.689416666668</v>
      </c>
      <c r="K6292" s="922">
        <v>0.96895967791277426</v>
      </c>
      <c r="L6292" s="923">
        <v>0</v>
      </c>
      <c r="M6292" s="923" t="str">
        <f t="shared" si="98"/>
        <v/>
      </c>
    </row>
    <row r="6293" spans="2:13" ht="45">
      <c r="B6293" s="921" t="s">
        <v>1221</v>
      </c>
      <c r="C6293" s="921" t="s">
        <v>1042</v>
      </c>
      <c r="D6293" s="922" t="s">
        <v>994</v>
      </c>
      <c r="E6293" s="936">
        <v>0</v>
      </c>
      <c r="F6293" s="947">
        <v>43709</v>
      </c>
      <c r="G6293" s="923">
        <v>42100</v>
      </c>
      <c r="H6293" s="929">
        <v>8.3333333333333332E-3</v>
      </c>
      <c r="I6293" s="929">
        <v>0.3833333333333333</v>
      </c>
      <c r="J6293" s="923">
        <v>25961.666666666668</v>
      </c>
      <c r="K6293" s="922">
        <v>0.96895967791277426</v>
      </c>
      <c r="L6293" s="923">
        <v>0</v>
      </c>
      <c r="M6293" s="923" t="str">
        <f t="shared" si="98"/>
        <v/>
      </c>
    </row>
    <row r="6294" spans="2:13" ht="45">
      <c r="B6294" s="921" t="s">
        <v>1222</v>
      </c>
      <c r="C6294" s="921" t="s">
        <v>1042</v>
      </c>
      <c r="D6294" s="922" t="s">
        <v>986</v>
      </c>
      <c r="E6294" s="936">
        <v>1</v>
      </c>
      <c r="F6294" s="947">
        <v>44166</v>
      </c>
      <c r="G6294" s="923">
        <v>8115.0165399751186</v>
      </c>
      <c r="H6294" s="929">
        <v>8.3333333333333332E-3</v>
      </c>
      <c r="I6294" s="929">
        <v>0.2583333333333333</v>
      </c>
      <c r="J6294" s="923">
        <v>6018.6372671482131</v>
      </c>
      <c r="K6294" s="922">
        <v>0.96895967791277426</v>
      </c>
      <c r="L6294" s="923">
        <v>5831.8168278497524</v>
      </c>
      <c r="M6294" s="923">
        <f t="shared" si="98"/>
        <v>786.3123812831127</v>
      </c>
    </row>
    <row r="6295" spans="2:13" ht="45">
      <c r="B6295" s="921" t="s">
        <v>1223</v>
      </c>
      <c r="C6295" s="921" t="s">
        <v>1042</v>
      </c>
      <c r="D6295" s="922" t="s">
        <v>986</v>
      </c>
      <c r="E6295" s="936">
        <v>1</v>
      </c>
      <c r="F6295" s="947">
        <v>44166</v>
      </c>
      <c r="G6295" s="923">
        <v>8115.0165399751186</v>
      </c>
      <c r="H6295" s="929">
        <v>8.3333333333333332E-3</v>
      </c>
      <c r="I6295" s="929">
        <v>0.2583333333333333</v>
      </c>
      <c r="J6295" s="923">
        <v>6018.6372671482131</v>
      </c>
      <c r="K6295" s="922">
        <v>0.96895967791277426</v>
      </c>
      <c r="L6295" s="923">
        <v>5831.8168278497524</v>
      </c>
      <c r="M6295" s="923">
        <f t="shared" si="98"/>
        <v>786.3123812831127</v>
      </c>
    </row>
    <row r="6296" spans="2:13" ht="45">
      <c r="B6296" s="921" t="s">
        <v>1224</v>
      </c>
      <c r="C6296" s="921" t="s">
        <v>1042</v>
      </c>
      <c r="D6296" s="922" t="s">
        <v>986</v>
      </c>
      <c r="E6296" s="936">
        <v>1</v>
      </c>
      <c r="F6296" s="947">
        <v>44166</v>
      </c>
      <c r="G6296" s="923">
        <v>8115.0165399751186</v>
      </c>
      <c r="H6296" s="929">
        <v>8.3333333333333332E-3</v>
      </c>
      <c r="I6296" s="929">
        <v>0.2583333333333333</v>
      </c>
      <c r="J6296" s="923">
        <v>6018.6372671482131</v>
      </c>
      <c r="K6296" s="922">
        <v>0.96895967791277426</v>
      </c>
      <c r="L6296" s="923">
        <v>5831.8168278497524</v>
      </c>
      <c r="M6296" s="923">
        <f t="shared" si="98"/>
        <v>786.3123812831127</v>
      </c>
    </row>
    <row r="6297" spans="2:13" ht="75">
      <c r="B6297" s="921" t="s">
        <v>1225</v>
      </c>
      <c r="C6297" s="921" t="s">
        <v>1024</v>
      </c>
      <c r="D6297" s="922" t="s">
        <v>986</v>
      </c>
      <c r="E6297" s="936">
        <v>1</v>
      </c>
      <c r="F6297" s="947">
        <v>44166</v>
      </c>
      <c r="G6297" s="923">
        <v>11146.848879805797</v>
      </c>
      <c r="H6297" s="929">
        <v>8.3333333333333332E-3</v>
      </c>
      <c r="I6297" s="929">
        <v>0.2583333333333333</v>
      </c>
      <c r="J6297" s="923">
        <v>8267.2462525226329</v>
      </c>
      <c r="K6297" s="922">
        <v>1</v>
      </c>
      <c r="L6297" s="923">
        <v>8267.2462525226329</v>
      </c>
      <c r="M6297" s="923">
        <f t="shared" si="98"/>
        <v>1114.6848879805798</v>
      </c>
    </row>
    <row r="6298" spans="2:13" ht="45">
      <c r="B6298" s="921" t="s">
        <v>1226</v>
      </c>
      <c r="C6298" s="921" t="s">
        <v>1042</v>
      </c>
      <c r="D6298" s="922" t="s">
        <v>986</v>
      </c>
      <c r="E6298" s="936">
        <v>1</v>
      </c>
      <c r="F6298" s="947">
        <v>44166</v>
      </c>
      <c r="G6298" s="923">
        <v>9164.9684056894494</v>
      </c>
      <c r="H6298" s="929">
        <v>8.3333333333333332E-3</v>
      </c>
      <c r="I6298" s="929">
        <v>0.2583333333333333</v>
      </c>
      <c r="J6298" s="923">
        <v>6797.3515675530089</v>
      </c>
      <c r="K6298" s="922">
        <v>0.96895967791277426</v>
      </c>
      <c r="L6298" s="923">
        <v>6586.3595855560543</v>
      </c>
      <c r="M6298" s="923">
        <f t="shared" si="98"/>
        <v>888.0484834457601</v>
      </c>
    </row>
    <row r="6299" spans="2:13" ht="60">
      <c r="B6299" s="921" t="s">
        <v>1214</v>
      </c>
      <c r="C6299" s="921" t="s">
        <v>1042</v>
      </c>
      <c r="D6299" s="922" t="s">
        <v>986</v>
      </c>
      <c r="E6299" s="936">
        <v>1</v>
      </c>
      <c r="F6299" s="947">
        <v>44166</v>
      </c>
      <c r="G6299" s="923">
        <v>8126.0552496501014</v>
      </c>
      <c r="H6299" s="929">
        <v>8.3333333333333332E-3</v>
      </c>
      <c r="I6299" s="929">
        <v>0.2583333333333333</v>
      </c>
      <c r="J6299" s="923">
        <v>6026.8243101571588</v>
      </c>
      <c r="K6299" s="922">
        <v>0.96895967791277426</v>
      </c>
      <c r="L6299" s="923">
        <v>5839.7497424067587</v>
      </c>
      <c r="M6299" s="923">
        <f t="shared" si="98"/>
        <v>787.38198774023704</v>
      </c>
    </row>
    <row r="6300" spans="2:13" ht="45">
      <c r="B6300" s="921" t="s">
        <v>1227</v>
      </c>
      <c r="C6300" s="921" t="s">
        <v>1042</v>
      </c>
      <c r="D6300" s="922" t="s">
        <v>994</v>
      </c>
      <c r="E6300" s="936">
        <v>0</v>
      </c>
      <c r="F6300" s="947">
        <v>43709</v>
      </c>
      <c r="G6300" s="923">
        <v>81600</v>
      </c>
      <c r="H6300" s="929">
        <v>8.3333333333333332E-3</v>
      </c>
      <c r="I6300" s="929">
        <v>0.3833333333333333</v>
      </c>
      <c r="J6300" s="923">
        <v>50320</v>
      </c>
      <c r="K6300" s="922">
        <v>0.96895967791277426</v>
      </c>
      <c r="L6300" s="923">
        <v>0</v>
      </c>
      <c r="M6300" s="923" t="str">
        <f t="shared" si="98"/>
        <v/>
      </c>
    </row>
    <row r="6301" spans="2:13" ht="45">
      <c r="B6301" s="921" t="s">
        <v>1228</v>
      </c>
      <c r="C6301" s="921" t="s">
        <v>1042</v>
      </c>
      <c r="D6301" s="922" t="s">
        <v>994</v>
      </c>
      <c r="E6301" s="936">
        <v>0</v>
      </c>
      <c r="F6301" s="947">
        <v>43709</v>
      </c>
      <c r="G6301" s="923">
        <v>264600</v>
      </c>
      <c r="H6301" s="929">
        <v>8.3333333333333332E-3</v>
      </c>
      <c r="I6301" s="929">
        <v>0.3833333333333333</v>
      </c>
      <c r="J6301" s="923">
        <v>163170</v>
      </c>
      <c r="K6301" s="922">
        <v>0.96895967791277426</v>
      </c>
      <c r="L6301" s="923">
        <v>0</v>
      </c>
      <c r="M6301" s="923" t="str">
        <f t="shared" si="98"/>
        <v/>
      </c>
    </row>
    <row r="6302" spans="2:13" ht="45">
      <c r="B6302" s="921" t="s">
        <v>1229</v>
      </c>
      <c r="C6302" s="921" t="s">
        <v>1042</v>
      </c>
      <c r="D6302" s="922" t="s">
        <v>994</v>
      </c>
      <c r="E6302" s="936">
        <v>0</v>
      </c>
      <c r="F6302" s="947">
        <v>43709</v>
      </c>
      <c r="G6302" s="923">
        <v>264600</v>
      </c>
      <c r="H6302" s="929">
        <v>8.3333333333333332E-3</v>
      </c>
      <c r="I6302" s="929">
        <v>0.3833333333333333</v>
      </c>
      <c r="J6302" s="923">
        <v>163170</v>
      </c>
      <c r="K6302" s="922">
        <v>0.96895967791277426</v>
      </c>
      <c r="L6302" s="923">
        <v>0</v>
      </c>
      <c r="M6302" s="923" t="str">
        <f t="shared" si="98"/>
        <v/>
      </c>
    </row>
    <row r="6303" spans="2:13" ht="45">
      <c r="B6303" s="921" t="s">
        <v>1230</v>
      </c>
      <c r="C6303" s="921" t="s">
        <v>1042</v>
      </c>
      <c r="D6303" s="922" t="s">
        <v>994</v>
      </c>
      <c r="E6303" s="936">
        <v>0</v>
      </c>
      <c r="F6303" s="947">
        <v>43709</v>
      </c>
      <c r="G6303" s="923">
        <v>264600</v>
      </c>
      <c r="H6303" s="929">
        <v>8.3333333333333332E-3</v>
      </c>
      <c r="I6303" s="929">
        <v>0.3833333333333333</v>
      </c>
      <c r="J6303" s="923">
        <v>163170</v>
      </c>
      <c r="K6303" s="922">
        <v>0.96895967791277426</v>
      </c>
      <c r="L6303" s="923">
        <v>0</v>
      </c>
      <c r="M6303" s="923" t="str">
        <f t="shared" si="98"/>
        <v/>
      </c>
    </row>
    <row r="6304" spans="2:13" ht="45">
      <c r="B6304" s="921" t="s">
        <v>1227</v>
      </c>
      <c r="C6304" s="921" t="s">
        <v>1042</v>
      </c>
      <c r="D6304" s="922" t="s">
        <v>994</v>
      </c>
      <c r="E6304" s="936">
        <v>0</v>
      </c>
      <c r="F6304" s="947">
        <v>43709</v>
      </c>
      <c r="G6304" s="923">
        <v>81600</v>
      </c>
      <c r="H6304" s="929">
        <v>8.3333333333333332E-3</v>
      </c>
      <c r="I6304" s="929">
        <v>0.3833333333333333</v>
      </c>
      <c r="J6304" s="923">
        <v>50320</v>
      </c>
      <c r="K6304" s="922">
        <v>0.96895967791277426</v>
      </c>
      <c r="L6304" s="923">
        <v>0</v>
      </c>
      <c r="M6304" s="923" t="str">
        <f t="shared" si="98"/>
        <v/>
      </c>
    </row>
    <row r="6305" spans="2:13" ht="45">
      <c r="B6305" s="921" t="s">
        <v>1231</v>
      </c>
      <c r="C6305" s="921" t="s">
        <v>1042</v>
      </c>
      <c r="D6305" s="922" t="s">
        <v>994</v>
      </c>
      <c r="E6305" s="936">
        <v>0</v>
      </c>
      <c r="F6305" s="947">
        <v>43709</v>
      </c>
      <c r="G6305" s="923">
        <v>264600</v>
      </c>
      <c r="H6305" s="929">
        <v>8.3333333333333332E-3</v>
      </c>
      <c r="I6305" s="929">
        <v>0.3833333333333333</v>
      </c>
      <c r="J6305" s="923">
        <v>163170</v>
      </c>
      <c r="K6305" s="922">
        <v>0.96895967791277426</v>
      </c>
      <c r="L6305" s="923">
        <v>0</v>
      </c>
      <c r="M6305" s="923" t="str">
        <f t="shared" si="98"/>
        <v/>
      </c>
    </row>
    <row r="6306" spans="2:13" ht="45">
      <c r="B6306" s="921" t="s">
        <v>1232</v>
      </c>
      <c r="C6306" s="921" t="s">
        <v>1042</v>
      </c>
      <c r="D6306" s="922" t="s">
        <v>994</v>
      </c>
      <c r="E6306" s="936">
        <v>0</v>
      </c>
      <c r="F6306" s="947">
        <v>43709</v>
      </c>
      <c r="G6306" s="923">
        <v>264600</v>
      </c>
      <c r="H6306" s="929">
        <v>8.3333333333333332E-3</v>
      </c>
      <c r="I6306" s="929">
        <v>0.3833333333333333</v>
      </c>
      <c r="J6306" s="923">
        <v>163170</v>
      </c>
      <c r="K6306" s="922">
        <v>0.96895967791277426</v>
      </c>
      <c r="L6306" s="923">
        <v>0</v>
      </c>
      <c r="M6306" s="923" t="str">
        <f t="shared" si="98"/>
        <v/>
      </c>
    </row>
    <row r="6307" spans="2:13" ht="45">
      <c r="B6307" s="921" t="s">
        <v>1233</v>
      </c>
      <c r="C6307" s="921" t="s">
        <v>1042</v>
      </c>
      <c r="D6307" s="922" t="s">
        <v>986</v>
      </c>
      <c r="E6307" s="936">
        <v>1</v>
      </c>
      <c r="F6307" s="947">
        <v>44166</v>
      </c>
      <c r="G6307" s="923">
        <v>8698.9620532083281</v>
      </c>
      <c r="H6307" s="929">
        <v>8.3333333333333332E-3</v>
      </c>
      <c r="I6307" s="929">
        <v>0.2583333333333333</v>
      </c>
      <c r="J6307" s="923">
        <v>6451.7301894628436</v>
      </c>
      <c r="K6307" s="922">
        <v>0.96895967791277426</v>
      </c>
      <c r="L6307" s="923">
        <v>6251.4664063620394</v>
      </c>
      <c r="M6307" s="923">
        <f t="shared" si="98"/>
        <v>842.89434692521866</v>
      </c>
    </row>
    <row r="6308" spans="2:13" ht="45">
      <c r="B6308" s="921" t="s">
        <v>1234</v>
      </c>
      <c r="C6308" s="921" t="s">
        <v>1042</v>
      </c>
      <c r="D6308" s="922" t="s">
        <v>994</v>
      </c>
      <c r="E6308" s="936">
        <v>0</v>
      </c>
      <c r="F6308" s="947">
        <v>43709</v>
      </c>
      <c r="G6308" s="923">
        <v>9838.4</v>
      </c>
      <c r="H6308" s="929">
        <v>8.3333333333333332E-3</v>
      </c>
      <c r="I6308" s="929">
        <v>0.3833333333333333</v>
      </c>
      <c r="J6308" s="923">
        <v>6067.0133333333333</v>
      </c>
      <c r="K6308" s="922">
        <v>0.96895967791277426</v>
      </c>
      <c r="L6308" s="923">
        <v>0</v>
      </c>
      <c r="M6308" s="923" t="str">
        <f t="shared" si="98"/>
        <v/>
      </c>
    </row>
    <row r="6309" spans="2:13" ht="75">
      <c r="B6309" s="921" t="s">
        <v>1235</v>
      </c>
      <c r="C6309" s="921" t="s">
        <v>1024</v>
      </c>
      <c r="D6309" s="922" t="s">
        <v>986</v>
      </c>
      <c r="E6309" s="936">
        <v>1</v>
      </c>
      <c r="F6309" s="947">
        <v>44166</v>
      </c>
      <c r="G6309" s="923">
        <v>11146.848879805797</v>
      </c>
      <c r="H6309" s="929">
        <v>8.3333333333333332E-3</v>
      </c>
      <c r="I6309" s="929">
        <v>0.2583333333333333</v>
      </c>
      <c r="J6309" s="923">
        <v>8267.2462525226329</v>
      </c>
      <c r="K6309" s="922">
        <v>1</v>
      </c>
      <c r="L6309" s="923">
        <v>8267.2462525226329</v>
      </c>
      <c r="M6309" s="923">
        <f t="shared" si="98"/>
        <v>1114.6848879805798</v>
      </c>
    </row>
    <row r="6310" spans="2:13" ht="45">
      <c r="B6310" s="921" t="s">
        <v>1236</v>
      </c>
      <c r="C6310" s="921" t="s">
        <v>1042</v>
      </c>
      <c r="D6310" s="922" t="s">
        <v>986</v>
      </c>
      <c r="E6310" s="936">
        <v>1</v>
      </c>
      <c r="F6310" s="947">
        <v>44166</v>
      </c>
      <c r="G6310" s="923">
        <v>27603.86693679354</v>
      </c>
      <c r="H6310" s="929">
        <v>8.3333333333333332E-3</v>
      </c>
      <c r="I6310" s="929">
        <v>0.2583333333333333</v>
      </c>
      <c r="J6310" s="923">
        <v>20472.867978121874</v>
      </c>
      <c r="K6310" s="922">
        <v>0.96895967791277426</v>
      </c>
      <c r="L6310" s="923">
        <v>19837.383562031722</v>
      </c>
      <c r="M6310" s="923">
        <f t="shared" si="98"/>
        <v>2674.7034016222551</v>
      </c>
    </row>
    <row r="6311" spans="2:13" ht="45">
      <c r="B6311" s="921" t="s">
        <v>1237</v>
      </c>
      <c r="C6311" s="921" t="s">
        <v>1042</v>
      </c>
      <c r="D6311" s="922" t="s">
        <v>986</v>
      </c>
      <c r="E6311" s="936">
        <v>1</v>
      </c>
      <c r="F6311" s="947">
        <v>44166</v>
      </c>
      <c r="G6311" s="923">
        <v>27603.86693679354</v>
      </c>
      <c r="H6311" s="929">
        <v>8.3333333333333332E-3</v>
      </c>
      <c r="I6311" s="929">
        <v>0.2583333333333333</v>
      </c>
      <c r="J6311" s="923">
        <v>20472.867978121874</v>
      </c>
      <c r="K6311" s="922">
        <v>0.96895967791277426</v>
      </c>
      <c r="L6311" s="923">
        <v>19837.383562031722</v>
      </c>
      <c r="M6311" s="923">
        <f t="shared" si="98"/>
        <v>2674.7034016222551</v>
      </c>
    </row>
    <row r="6312" spans="2:13" ht="45">
      <c r="B6312" s="921" t="s">
        <v>1238</v>
      </c>
      <c r="C6312" s="921" t="s">
        <v>1042</v>
      </c>
      <c r="D6312" s="922" t="s">
        <v>994</v>
      </c>
      <c r="E6312" s="936">
        <v>0</v>
      </c>
      <c r="F6312" s="947">
        <v>43709</v>
      </c>
      <c r="G6312" s="923">
        <v>5000</v>
      </c>
      <c r="H6312" s="929">
        <v>8.3333333333333332E-3</v>
      </c>
      <c r="I6312" s="929">
        <v>0.3833333333333333</v>
      </c>
      <c r="J6312" s="923">
        <v>3083.3333333333335</v>
      </c>
      <c r="K6312" s="922">
        <v>0.96895967791277426</v>
      </c>
      <c r="L6312" s="923">
        <v>0</v>
      </c>
      <c r="M6312" s="923" t="str">
        <f t="shared" si="98"/>
        <v/>
      </c>
    </row>
    <row r="6313" spans="2:13" ht="45">
      <c r="B6313" s="921" t="s">
        <v>1239</v>
      </c>
      <c r="C6313" s="921" t="s">
        <v>1042</v>
      </c>
      <c r="D6313" s="922" t="s">
        <v>994</v>
      </c>
      <c r="E6313" s="936">
        <v>0</v>
      </c>
      <c r="F6313" s="947">
        <v>43709</v>
      </c>
      <c r="G6313" s="923">
        <v>5000</v>
      </c>
      <c r="H6313" s="929">
        <v>8.3333333333333332E-3</v>
      </c>
      <c r="I6313" s="929">
        <v>0.3833333333333333</v>
      </c>
      <c r="J6313" s="923">
        <v>3083.3333333333335</v>
      </c>
      <c r="K6313" s="922">
        <v>0.96895967791277426</v>
      </c>
      <c r="L6313" s="923">
        <v>0</v>
      </c>
      <c r="M6313" s="923" t="str">
        <f t="shared" si="98"/>
        <v/>
      </c>
    </row>
    <row r="6314" spans="2:13" ht="45">
      <c r="B6314" s="921" t="s">
        <v>1240</v>
      </c>
      <c r="C6314" s="921" t="s">
        <v>1042</v>
      </c>
      <c r="D6314" s="922" t="s">
        <v>986</v>
      </c>
      <c r="E6314" s="936">
        <v>1</v>
      </c>
      <c r="F6314" s="947">
        <v>44166</v>
      </c>
      <c r="G6314" s="923">
        <v>27603.86693679354</v>
      </c>
      <c r="H6314" s="929">
        <v>8.3333333333333332E-3</v>
      </c>
      <c r="I6314" s="929">
        <v>0.2583333333333333</v>
      </c>
      <c r="J6314" s="923">
        <v>20472.867978121874</v>
      </c>
      <c r="K6314" s="922">
        <v>0.96895967791277426</v>
      </c>
      <c r="L6314" s="923">
        <v>19837.383562031722</v>
      </c>
      <c r="M6314" s="923">
        <f t="shared" si="98"/>
        <v>2674.7034016222551</v>
      </c>
    </row>
    <row r="6315" spans="2:13" ht="75">
      <c r="B6315" s="921" t="s">
        <v>1241</v>
      </c>
      <c r="C6315" s="921" t="s">
        <v>1042</v>
      </c>
      <c r="D6315" s="922" t="s">
        <v>986</v>
      </c>
      <c r="E6315" s="936">
        <v>1</v>
      </c>
      <c r="F6315" s="947">
        <v>44166</v>
      </c>
      <c r="G6315" s="923">
        <v>30554.386845807356</v>
      </c>
      <c r="H6315" s="929">
        <v>8.3333333333333332E-3</v>
      </c>
      <c r="I6315" s="929">
        <v>0.2583333333333333</v>
      </c>
      <c r="J6315" s="923">
        <v>22661.170243973789</v>
      </c>
      <c r="K6315" s="922">
        <v>0.96895967791277426</v>
      </c>
      <c r="L6315" s="923">
        <v>21957.760220727389</v>
      </c>
      <c r="M6315" s="923">
        <f t="shared" si="98"/>
        <v>2960.5968836935804</v>
      </c>
    </row>
    <row r="6316" spans="2:13" ht="45">
      <c r="B6316" s="921" t="s">
        <v>1242</v>
      </c>
      <c r="C6316" s="921" t="s">
        <v>1042</v>
      </c>
      <c r="D6316" s="922" t="s">
        <v>994</v>
      </c>
      <c r="E6316" s="936">
        <v>0</v>
      </c>
      <c r="F6316" s="947">
        <v>43709</v>
      </c>
      <c r="G6316" s="923">
        <v>81600</v>
      </c>
      <c r="H6316" s="929">
        <v>8.3333333333333332E-3</v>
      </c>
      <c r="I6316" s="929">
        <v>0.3833333333333333</v>
      </c>
      <c r="J6316" s="923">
        <v>50320</v>
      </c>
      <c r="K6316" s="922">
        <v>0.96895967791277426</v>
      </c>
      <c r="L6316" s="923">
        <v>0</v>
      </c>
      <c r="M6316" s="923" t="str">
        <f t="shared" si="98"/>
        <v/>
      </c>
    </row>
    <row r="6317" spans="2:13" ht="45">
      <c r="B6317" s="921" t="s">
        <v>1243</v>
      </c>
      <c r="C6317" s="921" t="s">
        <v>1042</v>
      </c>
      <c r="D6317" s="922" t="s">
        <v>994</v>
      </c>
      <c r="E6317" s="936">
        <v>0</v>
      </c>
      <c r="F6317" s="947">
        <v>43709</v>
      </c>
      <c r="G6317" s="923">
        <v>81600</v>
      </c>
      <c r="H6317" s="929">
        <v>8.3333333333333332E-3</v>
      </c>
      <c r="I6317" s="929">
        <v>0.3833333333333333</v>
      </c>
      <c r="J6317" s="923">
        <v>50320</v>
      </c>
      <c r="K6317" s="922">
        <v>0.96895967791277426</v>
      </c>
      <c r="L6317" s="923">
        <v>0</v>
      </c>
      <c r="M6317" s="923" t="str">
        <f t="shared" si="98"/>
        <v/>
      </c>
    </row>
    <row r="6318" spans="2:13" ht="90">
      <c r="B6318" s="921" t="s">
        <v>1244</v>
      </c>
      <c r="C6318" s="921" t="s">
        <v>1042</v>
      </c>
      <c r="D6318" s="922" t="s">
        <v>986</v>
      </c>
      <c r="E6318" s="936">
        <v>1</v>
      </c>
      <c r="F6318" s="947">
        <v>44166</v>
      </c>
      <c r="G6318" s="923">
        <v>8126.0552496501014</v>
      </c>
      <c r="H6318" s="929">
        <v>8.3333333333333332E-3</v>
      </c>
      <c r="I6318" s="929">
        <v>0.2583333333333333</v>
      </c>
      <c r="J6318" s="923">
        <v>6026.8243101571588</v>
      </c>
      <c r="K6318" s="922">
        <v>0.96895967791277426</v>
      </c>
      <c r="L6318" s="923">
        <v>5839.7497424067587</v>
      </c>
      <c r="M6318" s="923">
        <f t="shared" si="98"/>
        <v>787.38198774023704</v>
      </c>
    </row>
    <row r="6319" spans="2:13" ht="90">
      <c r="B6319" s="921" t="s">
        <v>1245</v>
      </c>
      <c r="C6319" s="921" t="s">
        <v>1042</v>
      </c>
      <c r="D6319" s="922" t="s">
        <v>986</v>
      </c>
      <c r="E6319" s="936">
        <v>1</v>
      </c>
      <c r="F6319" s="947">
        <v>44166</v>
      </c>
      <c r="G6319" s="923">
        <v>8126.0552496501014</v>
      </c>
      <c r="H6319" s="929">
        <v>8.3333333333333332E-3</v>
      </c>
      <c r="I6319" s="929">
        <v>0.2583333333333333</v>
      </c>
      <c r="J6319" s="923">
        <v>6026.8243101571588</v>
      </c>
      <c r="K6319" s="922">
        <v>0.96895967791277426</v>
      </c>
      <c r="L6319" s="923">
        <v>5839.7497424067587</v>
      </c>
      <c r="M6319" s="923">
        <f t="shared" si="98"/>
        <v>787.38198774023704</v>
      </c>
    </row>
    <row r="6320" spans="2:13" ht="45">
      <c r="B6320" s="921" t="s">
        <v>1246</v>
      </c>
      <c r="C6320" s="921" t="s">
        <v>1042</v>
      </c>
      <c r="D6320" s="922" t="s">
        <v>994</v>
      </c>
      <c r="E6320" s="936">
        <v>0</v>
      </c>
      <c r="F6320" s="947">
        <v>43709</v>
      </c>
      <c r="G6320" s="923">
        <v>9062.5</v>
      </c>
      <c r="H6320" s="929">
        <v>8.3333333333333332E-3</v>
      </c>
      <c r="I6320" s="929">
        <v>0.3833333333333333</v>
      </c>
      <c r="J6320" s="923">
        <v>5588.541666666667</v>
      </c>
      <c r="K6320" s="922">
        <v>0.96895967791277426</v>
      </c>
      <c r="L6320" s="923">
        <v>0</v>
      </c>
      <c r="M6320" s="923" t="str">
        <f t="shared" si="98"/>
        <v/>
      </c>
    </row>
    <row r="6321" spans="2:13" ht="45">
      <c r="B6321" s="921" t="s">
        <v>1246</v>
      </c>
      <c r="C6321" s="921" t="s">
        <v>1042</v>
      </c>
      <c r="D6321" s="922" t="s">
        <v>994</v>
      </c>
      <c r="E6321" s="936">
        <v>0</v>
      </c>
      <c r="F6321" s="947">
        <v>43709</v>
      </c>
      <c r="G6321" s="923">
        <v>9062.5</v>
      </c>
      <c r="H6321" s="929">
        <v>8.3333333333333332E-3</v>
      </c>
      <c r="I6321" s="929">
        <v>0.3833333333333333</v>
      </c>
      <c r="J6321" s="923">
        <v>5588.541666666667</v>
      </c>
      <c r="K6321" s="922">
        <v>0.96895967791277426</v>
      </c>
      <c r="L6321" s="923">
        <v>0</v>
      </c>
      <c r="M6321" s="923" t="str">
        <f t="shared" si="98"/>
        <v/>
      </c>
    </row>
    <row r="6322" spans="2:13" ht="45">
      <c r="B6322" s="921" t="s">
        <v>1247</v>
      </c>
      <c r="C6322" s="921" t="s">
        <v>1042</v>
      </c>
      <c r="D6322" s="922" t="s">
        <v>994</v>
      </c>
      <c r="E6322" s="936">
        <v>0</v>
      </c>
      <c r="F6322" s="947">
        <v>43709</v>
      </c>
      <c r="G6322" s="923">
        <v>9062.5</v>
      </c>
      <c r="H6322" s="929">
        <v>8.3333333333333332E-3</v>
      </c>
      <c r="I6322" s="929">
        <v>0.3833333333333333</v>
      </c>
      <c r="J6322" s="923">
        <v>5588.541666666667</v>
      </c>
      <c r="K6322" s="922">
        <v>0.96895967791277426</v>
      </c>
      <c r="L6322" s="923">
        <v>0</v>
      </c>
      <c r="M6322" s="923" t="str">
        <f t="shared" si="98"/>
        <v/>
      </c>
    </row>
    <row r="6323" spans="2:13" ht="45">
      <c r="B6323" s="921" t="s">
        <v>1247</v>
      </c>
      <c r="C6323" s="921" t="s">
        <v>1042</v>
      </c>
      <c r="D6323" s="922" t="s">
        <v>994</v>
      </c>
      <c r="E6323" s="936">
        <v>0</v>
      </c>
      <c r="F6323" s="947">
        <v>43709</v>
      </c>
      <c r="G6323" s="923">
        <v>9062.5</v>
      </c>
      <c r="H6323" s="929">
        <v>8.3333333333333332E-3</v>
      </c>
      <c r="I6323" s="929">
        <v>0.3833333333333333</v>
      </c>
      <c r="J6323" s="923">
        <v>5588.541666666667</v>
      </c>
      <c r="K6323" s="922">
        <v>0.96895967791277426</v>
      </c>
      <c r="L6323" s="923">
        <v>0</v>
      </c>
      <c r="M6323" s="923" t="str">
        <f t="shared" si="98"/>
        <v/>
      </c>
    </row>
    <row r="6324" spans="2:13" ht="45">
      <c r="B6324" s="921" t="s">
        <v>1248</v>
      </c>
      <c r="C6324" s="921" t="s">
        <v>1042</v>
      </c>
      <c r="D6324" s="922" t="s">
        <v>994</v>
      </c>
      <c r="E6324" s="936">
        <v>0</v>
      </c>
      <c r="F6324" s="947">
        <v>43709</v>
      </c>
      <c r="G6324" s="923">
        <v>9062.5</v>
      </c>
      <c r="H6324" s="929">
        <v>8.3333333333333332E-3</v>
      </c>
      <c r="I6324" s="929">
        <v>0.3833333333333333</v>
      </c>
      <c r="J6324" s="923">
        <v>5588.541666666667</v>
      </c>
      <c r="K6324" s="922">
        <v>0.96895967791277426</v>
      </c>
      <c r="L6324" s="923">
        <v>0</v>
      </c>
      <c r="M6324" s="923" t="str">
        <f t="shared" si="98"/>
        <v/>
      </c>
    </row>
    <row r="6325" spans="2:13" ht="45">
      <c r="B6325" s="921" t="s">
        <v>1248</v>
      </c>
      <c r="C6325" s="921" t="s">
        <v>1042</v>
      </c>
      <c r="D6325" s="922" t="s">
        <v>994</v>
      </c>
      <c r="E6325" s="936">
        <v>0</v>
      </c>
      <c r="F6325" s="947">
        <v>43709</v>
      </c>
      <c r="G6325" s="923">
        <v>9062.5</v>
      </c>
      <c r="H6325" s="929">
        <v>8.3333333333333332E-3</v>
      </c>
      <c r="I6325" s="929">
        <v>0.3833333333333333</v>
      </c>
      <c r="J6325" s="923">
        <v>5588.541666666667</v>
      </c>
      <c r="K6325" s="922">
        <v>0.96895967791277426</v>
      </c>
      <c r="L6325" s="923">
        <v>0</v>
      </c>
      <c r="M6325" s="923" t="str">
        <f t="shared" si="98"/>
        <v/>
      </c>
    </row>
    <row r="6326" spans="2:13" ht="45">
      <c r="B6326" s="921" t="s">
        <v>1248</v>
      </c>
      <c r="C6326" s="921" t="s">
        <v>1042</v>
      </c>
      <c r="D6326" s="922" t="s">
        <v>994</v>
      </c>
      <c r="E6326" s="936">
        <v>0</v>
      </c>
      <c r="F6326" s="947">
        <v>43709</v>
      </c>
      <c r="G6326" s="923">
        <v>9062.5</v>
      </c>
      <c r="H6326" s="929">
        <v>8.3333333333333332E-3</v>
      </c>
      <c r="I6326" s="929">
        <v>0.3833333333333333</v>
      </c>
      <c r="J6326" s="923">
        <v>5588.541666666667</v>
      </c>
      <c r="K6326" s="922">
        <v>0.96895967791277426</v>
      </c>
      <c r="L6326" s="923">
        <v>0</v>
      </c>
      <c r="M6326" s="923" t="str">
        <f t="shared" si="98"/>
        <v/>
      </c>
    </row>
    <row r="6327" spans="2:13" ht="45">
      <c r="B6327" s="921" t="s">
        <v>1248</v>
      </c>
      <c r="C6327" s="921" t="s">
        <v>1042</v>
      </c>
      <c r="D6327" s="922" t="s">
        <v>994</v>
      </c>
      <c r="E6327" s="936">
        <v>0</v>
      </c>
      <c r="F6327" s="947">
        <v>43709</v>
      </c>
      <c r="G6327" s="923">
        <v>9062.5</v>
      </c>
      <c r="H6327" s="929">
        <v>8.3333333333333332E-3</v>
      </c>
      <c r="I6327" s="929">
        <v>0.3833333333333333</v>
      </c>
      <c r="J6327" s="923">
        <v>5588.541666666667</v>
      </c>
      <c r="K6327" s="922">
        <v>0.96895967791277426</v>
      </c>
      <c r="L6327" s="923">
        <v>0</v>
      </c>
      <c r="M6327" s="923" t="str">
        <f t="shared" si="98"/>
        <v/>
      </c>
    </row>
    <row r="6328" spans="2:13" ht="60">
      <c r="B6328" s="921" t="s">
        <v>1085</v>
      </c>
      <c r="C6328" s="921" t="s">
        <v>1086</v>
      </c>
      <c r="D6328" s="922" t="s">
        <v>986</v>
      </c>
      <c r="E6328" s="936">
        <v>1</v>
      </c>
      <c r="F6328" s="947">
        <v>44404</v>
      </c>
      <c r="G6328" s="923">
        <v>3656.0743105997858</v>
      </c>
      <c r="H6328" s="929">
        <v>1.6666666666666666E-2</v>
      </c>
      <c r="I6328" s="929">
        <v>0.4</v>
      </c>
      <c r="J6328" s="923">
        <v>2193.6445863598715</v>
      </c>
      <c r="K6328" s="922">
        <v>1</v>
      </c>
      <c r="L6328" s="923">
        <v>2193.6445863598715</v>
      </c>
      <c r="M6328" s="923">
        <f t="shared" si="98"/>
        <v>731.21486211995716</v>
      </c>
    </row>
    <row r="6329" spans="2:13" ht="60">
      <c r="B6329" s="921" t="s">
        <v>1249</v>
      </c>
      <c r="C6329" s="921" t="s">
        <v>1091</v>
      </c>
      <c r="D6329" s="922" t="s">
        <v>986</v>
      </c>
      <c r="E6329" s="936">
        <v>1</v>
      </c>
      <c r="F6329" s="947">
        <v>43686</v>
      </c>
      <c r="G6329" s="923">
        <v>1619.6925567133542</v>
      </c>
      <c r="H6329" s="929">
        <v>8.3333333333333332E-3</v>
      </c>
      <c r="I6329" s="929">
        <v>0.39166666666666666</v>
      </c>
      <c r="J6329" s="923">
        <v>985.31297200062374</v>
      </c>
      <c r="K6329" s="922">
        <v>0</v>
      </c>
      <c r="L6329" s="923">
        <v>0</v>
      </c>
      <c r="M6329" s="923" t="str">
        <f t="shared" si="98"/>
        <v/>
      </c>
    </row>
    <row r="6330" spans="2:13" ht="60">
      <c r="B6330" s="921" t="s">
        <v>1250</v>
      </c>
      <c r="C6330" s="921" t="s">
        <v>1086</v>
      </c>
      <c r="D6330" s="922" t="s">
        <v>986</v>
      </c>
      <c r="E6330" s="936">
        <v>1</v>
      </c>
      <c r="F6330" s="947">
        <v>43754</v>
      </c>
      <c r="G6330" s="923">
        <v>10695.062530337789</v>
      </c>
      <c r="H6330" s="929">
        <v>4.1666666666666666E-3</v>
      </c>
      <c r="I6330" s="929">
        <v>0.1875</v>
      </c>
      <c r="J6330" s="923">
        <v>8689.7383058994528</v>
      </c>
      <c r="K6330" s="922">
        <v>1</v>
      </c>
      <c r="L6330" s="923">
        <v>8689.7383058994528</v>
      </c>
      <c r="M6330" s="923">
        <f t="shared" si="98"/>
        <v>534.75312651688944</v>
      </c>
    </row>
    <row r="6331" spans="2:13" ht="60">
      <c r="B6331" s="921" t="s">
        <v>1251</v>
      </c>
      <c r="C6331" s="921" t="s">
        <v>1086</v>
      </c>
      <c r="D6331" s="922" t="s">
        <v>986</v>
      </c>
      <c r="E6331" s="936">
        <v>1</v>
      </c>
      <c r="F6331" s="947">
        <v>43754</v>
      </c>
      <c r="G6331" s="923">
        <v>2337.069219592332</v>
      </c>
      <c r="H6331" s="929">
        <v>4.1666666666666666E-3</v>
      </c>
      <c r="I6331" s="929">
        <v>0.1875</v>
      </c>
      <c r="J6331" s="923">
        <v>1898.8687409187698</v>
      </c>
      <c r="K6331" s="922">
        <v>1</v>
      </c>
      <c r="L6331" s="923">
        <v>1898.8687409187698</v>
      </c>
      <c r="M6331" s="923">
        <f t="shared" si="98"/>
        <v>116.85346097961661</v>
      </c>
    </row>
    <row r="6332" spans="2:13" ht="60">
      <c r="B6332" s="921" t="s">
        <v>1252</v>
      </c>
      <c r="C6332" s="921" t="s">
        <v>1086</v>
      </c>
      <c r="D6332" s="922" t="s">
        <v>986</v>
      </c>
      <c r="E6332" s="936">
        <v>1</v>
      </c>
      <c r="F6332" s="947">
        <v>43754</v>
      </c>
      <c r="G6332" s="923">
        <v>10695.062530337789</v>
      </c>
      <c r="H6332" s="929">
        <v>4.1666666666666666E-3</v>
      </c>
      <c r="I6332" s="929">
        <v>0.1875</v>
      </c>
      <c r="J6332" s="923">
        <v>8689.7383058994528</v>
      </c>
      <c r="K6332" s="922">
        <v>1</v>
      </c>
      <c r="L6332" s="923">
        <v>8689.7383058994528</v>
      </c>
      <c r="M6332" s="923">
        <f t="shared" si="98"/>
        <v>534.75312651688944</v>
      </c>
    </row>
    <row r="6333" spans="2:13" ht="60">
      <c r="B6333" s="921" t="s">
        <v>1249</v>
      </c>
      <c r="C6333" s="921" t="s">
        <v>1091</v>
      </c>
      <c r="D6333" s="922" t="s">
        <v>986</v>
      </c>
      <c r="E6333" s="936">
        <v>1</v>
      </c>
      <c r="F6333" s="947">
        <v>43684</v>
      </c>
      <c r="G6333" s="923">
        <v>1619.6925567133542</v>
      </c>
      <c r="H6333" s="929">
        <v>8.3333333333333332E-3</v>
      </c>
      <c r="I6333" s="929">
        <v>0.39166666666666666</v>
      </c>
      <c r="J6333" s="923">
        <v>985.31297200062374</v>
      </c>
      <c r="K6333" s="922">
        <v>0</v>
      </c>
      <c r="L6333" s="923">
        <v>0</v>
      </c>
      <c r="M6333" s="923" t="str">
        <f t="shared" si="98"/>
        <v/>
      </c>
    </row>
    <row r="6334" spans="2:13" ht="60">
      <c r="B6334" s="921" t="s">
        <v>1085</v>
      </c>
      <c r="C6334" s="921" t="s">
        <v>1086</v>
      </c>
      <c r="D6334" s="922" t="s">
        <v>986</v>
      </c>
      <c r="E6334" s="936">
        <v>1</v>
      </c>
      <c r="F6334" s="947">
        <v>44404</v>
      </c>
      <c r="G6334" s="923">
        <v>3656.0743105997858</v>
      </c>
      <c r="H6334" s="929">
        <v>1.6666666666666666E-2</v>
      </c>
      <c r="I6334" s="929">
        <v>0.4</v>
      </c>
      <c r="J6334" s="923">
        <v>2193.6445863598715</v>
      </c>
      <c r="K6334" s="922">
        <v>1</v>
      </c>
      <c r="L6334" s="923">
        <v>2193.6445863598715</v>
      </c>
      <c r="M6334" s="923">
        <f t="shared" si="98"/>
        <v>731.21486211995716</v>
      </c>
    </row>
    <row r="6335" spans="2:13" ht="60">
      <c r="B6335" s="921" t="s">
        <v>1253</v>
      </c>
      <c r="C6335" s="921" t="s">
        <v>1091</v>
      </c>
      <c r="D6335" s="922" t="s">
        <v>986</v>
      </c>
      <c r="E6335" s="936">
        <v>1</v>
      </c>
      <c r="F6335" s="947">
        <v>44747</v>
      </c>
      <c r="G6335" s="923">
        <v>7990.877194405175</v>
      </c>
      <c r="H6335" s="929">
        <v>8.3333333333333332E-3</v>
      </c>
      <c r="I6335" s="929">
        <v>0.1</v>
      </c>
      <c r="J6335" s="923">
        <v>7191.7894749646575</v>
      </c>
      <c r="K6335" s="922">
        <v>1</v>
      </c>
      <c r="L6335" s="923">
        <v>7191.7894749646575</v>
      </c>
      <c r="M6335" s="923">
        <f t="shared" si="98"/>
        <v>799.0877194405175</v>
      </c>
    </row>
    <row r="6336" spans="2:13" ht="60">
      <c r="B6336" s="921" t="s">
        <v>1254</v>
      </c>
      <c r="C6336" s="921" t="s">
        <v>1091</v>
      </c>
      <c r="D6336" s="922" t="s">
        <v>986</v>
      </c>
      <c r="E6336" s="936">
        <v>1</v>
      </c>
      <c r="F6336" s="947">
        <v>44459</v>
      </c>
      <c r="G6336" s="923">
        <v>31692.429830650417</v>
      </c>
      <c r="H6336" s="929">
        <v>8.3333333333333332E-3</v>
      </c>
      <c r="I6336" s="929">
        <v>0.18333333333333332</v>
      </c>
      <c r="J6336" s="923">
        <v>25882.151028364508</v>
      </c>
      <c r="K6336" s="922">
        <v>1</v>
      </c>
      <c r="L6336" s="923">
        <v>25882.151028364508</v>
      </c>
      <c r="M6336" s="923">
        <f t="shared" si="98"/>
        <v>3169.2429830650417</v>
      </c>
    </row>
    <row r="6337" spans="2:13" ht="75">
      <c r="B6337" s="921" t="s">
        <v>1255</v>
      </c>
      <c r="C6337" s="921" t="s">
        <v>1024</v>
      </c>
      <c r="D6337" s="922" t="s">
        <v>986</v>
      </c>
      <c r="E6337" s="936">
        <v>1</v>
      </c>
      <c r="F6337" s="947">
        <v>44180</v>
      </c>
      <c r="G6337" s="923">
        <v>10316.434292803668</v>
      </c>
      <c r="H6337" s="929">
        <v>8.3333333333333332E-3</v>
      </c>
      <c r="I6337" s="929">
        <v>0.2583333333333333</v>
      </c>
      <c r="J6337" s="923">
        <v>7651.355433829387</v>
      </c>
      <c r="K6337" s="922">
        <v>1</v>
      </c>
      <c r="L6337" s="923">
        <v>7651.355433829387</v>
      </c>
      <c r="M6337" s="923">
        <f t="shared" si="98"/>
        <v>1031.6434292803667</v>
      </c>
    </row>
    <row r="6338" spans="2:13" ht="60">
      <c r="B6338" s="921" t="s">
        <v>1249</v>
      </c>
      <c r="C6338" s="921" t="s">
        <v>1091</v>
      </c>
      <c r="D6338" s="922" t="s">
        <v>986</v>
      </c>
      <c r="E6338" s="936">
        <v>1</v>
      </c>
      <c r="F6338" s="947">
        <v>43675</v>
      </c>
      <c r="G6338" s="923">
        <v>1619.6925567133542</v>
      </c>
      <c r="H6338" s="929">
        <v>8.3333333333333332E-3</v>
      </c>
      <c r="I6338" s="929">
        <v>0.4</v>
      </c>
      <c r="J6338" s="923">
        <v>971.81553402801251</v>
      </c>
      <c r="K6338" s="922">
        <v>0</v>
      </c>
      <c r="L6338" s="923">
        <v>0</v>
      </c>
      <c r="M6338" s="923" t="str">
        <f t="shared" si="98"/>
        <v/>
      </c>
    </row>
    <row r="6339" spans="2:13" ht="60">
      <c r="B6339" s="921" t="s">
        <v>1035</v>
      </c>
      <c r="C6339" s="921" t="s">
        <v>1086</v>
      </c>
      <c r="D6339" s="922" t="s">
        <v>986</v>
      </c>
      <c r="E6339" s="936">
        <v>1</v>
      </c>
      <c r="F6339" s="947">
        <v>44929</v>
      </c>
      <c r="G6339" s="923">
        <v>5212.8548473935743</v>
      </c>
      <c r="H6339" s="929">
        <v>8.3333333333333332E-3</v>
      </c>
      <c r="I6339" s="929">
        <v>0.05</v>
      </c>
      <c r="J6339" s="923">
        <v>4952.2121050238957</v>
      </c>
      <c r="K6339" s="922">
        <v>1</v>
      </c>
      <c r="L6339" s="923">
        <v>4952.2121050238957</v>
      </c>
      <c r="M6339" s="923">
        <f t="shared" si="98"/>
        <v>521.28548473935746</v>
      </c>
    </row>
    <row r="6340" spans="2:13" ht="60">
      <c r="B6340" s="921" t="s">
        <v>1256</v>
      </c>
      <c r="C6340" s="921" t="s">
        <v>1086</v>
      </c>
      <c r="D6340" s="922" t="s">
        <v>986</v>
      </c>
      <c r="E6340" s="936">
        <v>1</v>
      </c>
      <c r="F6340" s="947">
        <v>43754</v>
      </c>
      <c r="G6340" s="923">
        <v>2337.069219592332</v>
      </c>
      <c r="H6340" s="929">
        <v>4.1666666666666666E-3</v>
      </c>
      <c r="I6340" s="929">
        <v>0.1875</v>
      </c>
      <c r="J6340" s="923">
        <v>1898.8687409187698</v>
      </c>
      <c r="K6340" s="922">
        <v>1</v>
      </c>
      <c r="L6340" s="923">
        <v>1898.8687409187698</v>
      </c>
      <c r="M6340" s="923">
        <f t="shared" si="98"/>
        <v>116.85346097961661</v>
      </c>
    </row>
    <row r="6341" spans="2:13" ht="60">
      <c r="B6341" s="921" t="s">
        <v>1257</v>
      </c>
      <c r="C6341" s="921" t="s">
        <v>1086</v>
      </c>
      <c r="D6341" s="922" t="s">
        <v>986</v>
      </c>
      <c r="E6341" s="936">
        <v>1</v>
      </c>
      <c r="F6341" s="947">
        <v>43754</v>
      </c>
      <c r="G6341" s="923">
        <v>2337.069219592332</v>
      </c>
      <c r="H6341" s="929">
        <v>4.1666666666666666E-3</v>
      </c>
      <c r="I6341" s="929">
        <v>0.1875</v>
      </c>
      <c r="J6341" s="923">
        <v>1898.8687409187698</v>
      </c>
      <c r="K6341" s="922">
        <v>1</v>
      </c>
      <c r="L6341" s="923">
        <v>1898.8687409187698</v>
      </c>
      <c r="M6341" s="923">
        <f t="shared" si="98"/>
        <v>116.85346097961661</v>
      </c>
    </row>
    <row r="6342" spans="2:13" ht="60">
      <c r="B6342" s="921" t="s">
        <v>1249</v>
      </c>
      <c r="C6342" s="921" t="s">
        <v>1091</v>
      </c>
      <c r="D6342" s="922" t="s">
        <v>986</v>
      </c>
      <c r="E6342" s="936">
        <v>1</v>
      </c>
      <c r="F6342" s="947">
        <v>43670</v>
      </c>
      <c r="G6342" s="923">
        <v>1619.6925567133542</v>
      </c>
      <c r="H6342" s="929">
        <v>8.3333333333333332E-3</v>
      </c>
      <c r="I6342" s="929">
        <v>0.4</v>
      </c>
      <c r="J6342" s="923">
        <v>971.81553402801251</v>
      </c>
      <c r="K6342" s="922">
        <v>0</v>
      </c>
      <c r="L6342" s="923">
        <v>0</v>
      </c>
      <c r="M6342" s="923" t="str">
        <f t="shared" si="98"/>
        <v/>
      </c>
    </row>
    <row r="6343" spans="2:13" ht="60">
      <c r="B6343" s="921" t="s">
        <v>1249</v>
      </c>
      <c r="C6343" s="921" t="s">
        <v>1091</v>
      </c>
      <c r="D6343" s="922" t="s">
        <v>986</v>
      </c>
      <c r="E6343" s="936">
        <v>1</v>
      </c>
      <c r="F6343" s="947">
        <v>43670</v>
      </c>
      <c r="G6343" s="923">
        <v>1619.6925567133542</v>
      </c>
      <c r="H6343" s="929">
        <v>8.3333333333333332E-3</v>
      </c>
      <c r="I6343" s="929">
        <v>0.4</v>
      </c>
      <c r="J6343" s="923">
        <v>971.81553402801251</v>
      </c>
      <c r="K6343" s="922">
        <v>0</v>
      </c>
      <c r="L6343" s="923">
        <v>0</v>
      </c>
      <c r="M6343" s="923" t="str">
        <f t="shared" si="98"/>
        <v/>
      </c>
    </row>
    <row r="6344" spans="2:13" ht="60">
      <c r="B6344" s="921" t="s">
        <v>1258</v>
      </c>
      <c r="C6344" s="921" t="s">
        <v>1086</v>
      </c>
      <c r="D6344" s="922" t="s">
        <v>986</v>
      </c>
      <c r="E6344" s="936">
        <v>1</v>
      </c>
      <c r="F6344" s="947">
        <v>44747</v>
      </c>
      <c r="G6344" s="923">
        <v>13182.630391617276</v>
      </c>
      <c r="H6344" s="929">
        <v>8.3333333333333332E-3</v>
      </c>
      <c r="I6344" s="929">
        <v>0.1</v>
      </c>
      <c r="J6344" s="923">
        <v>11864.367352455549</v>
      </c>
      <c r="K6344" s="922">
        <v>1</v>
      </c>
      <c r="L6344" s="923">
        <v>11864.367352455549</v>
      </c>
      <c r="M6344" s="923">
        <f t="shared" si="98"/>
        <v>1318.2630391617276</v>
      </c>
    </row>
    <row r="6345" spans="2:13" ht="60">
      <c r="B6345" s="921" t="s">
        <v>1249</v>
      </c>
      <c r="C6345" s="921" t="s">
        <v>1091</v>
      </c>
      <c r="D6345" s="922" t="s">
        <v>986</v>
      </c>
      <c r="E6345" s="936">
        <v>1</v>
      </c>
      <c r="F6345" s="947">
        <v>43678</v>
      </c>
      <c r="G6345" s="923">
        <v>1619.6925567133542</v>
      </c>
      <c r="H6345" s="929">
        <v>8.3333333333333332E-3</v>
      </c>
      <c r="I6345" s="929">
        <v>0.39166666666666666</v>
      </c>
      <c r="J6345" s="923">
        <v>985.31297200062374</v>
      </c>
      <c r="K6345" s="922">
        <v>0</v>
      </c>
      <c r="L6345" s="923">
        <v>0</v>
      </c>
      <c r="M6345" s="923" t="str">
        <f t="shared" si="98"/>
        <v/>
      </c>
    </row>
    <row r="6346" spans="2:13" ht="60">
      <c r="B6346" s="921" t="s">
        <v>1249</v>
      </c>
      <c r="C6346" s="921" t="s">
        <v>1086</v>
      </c>
      <c r="D6346" s="922" t="s">
        <v>986</v>
      </c>
      <c r="E6346" s="936">
        <v>1</v>
      </c>
      <c r="F6346" s="947">
        <v>43677</v>
      </c>
      <c r="G6346" s="923">
        <v>1619.6925567133542</v>
      </c>
      <c r="H6346" s="929">
        <v>8.3333333333333332E-3</v>
      </c>
      <c r="I6346" s="929">
        <v>0.39166666666666666</v>
      </c>
      <c r="J6346" s="923">
        <v>985.31297200062374</v>
      </c>
      <c r="K6346" s="922">
        <v>0</v>
      </c>
      <c r="L6346" s="923">
        <v>0</v>
      </c>
      <c r="M6346" s="923" t="str">
        <f t="shared" si="98"/>
        <v/>
      </c>
    </row>
    <row r="6347" spans="2:13" ht="60">
      <c r="B6347" s="921" t="s">
        <v>1249</v>
      </c>
      <c r="C6347" s="921" t="s">
        <v>1091</v>
      </c>
      <c r="D6347" s="922" t="s">
        <v>986</v>
      </c>
      <c r="E6347" s="936">
        <v>1</v>
      </c>
      <c r="F6347" s="947">
        <v>43683</v>
      </c>
      <c r="G6347" s="923">
        <v>1619.6925567133542</v>
      </c>
      <c r="H6347" s="929">
        <v>8.3333333333333332E-3</v>
      </c>
      <c r="I6347" s="929">
        <v>0.39166666666666666</v>
      </c>
      <c r="J6347" s="923">
        <v>985.31297200062374</v>
      </c>
      <c r="K6347" s="922">
        <v>0</v>
      </c>
      <c r="L6347" s="923">
        <v>0</v>
      </c>
      <c r="M6347" s="923" t="str">
        <f t="shared" ref="M6347:M6410" si="99">IF(L6347=0,"",IF(I6347=100%,0,(H6347*12)*(G6347*E6347*K6347)))</f>
        <v/>
      </c>
    </row>
    <row r="6348" spans="2:13" ht="60">
      <c r="B6348" s="921" t="s">
        <v>1259</v>
      </c>
      <c r="C6348" s="921" t="s">
        <v>1086</v>
      </c>
      <c r="D6348" s="922" t="s">
        <v>986</v>
      </c>
      <c r="E6348" s="936">
        <v>1</v>
      </c>
      <c r="F6348" s="947">
        <v>44929</v>
      </c>
      <c r="G6348" s="923">
        <v>11806.050804266055</v>
      </c>
      <c r="H6348" s="929">
        <v>8.3333333333333332E-3</v>
      </c>
      <c r="I6348" s="929">
        <v>0.05</v>
      </c>
      <c r="J6348" s="923">
        <v>11215.748264052752</v>
      </c>
      <c r="K6348" s="922">
        <v>1</v>
      </c>
      <c r="L6348" s="923">
        <v>11215.748264052752</v>
      </c>
      <c r="M6348" s="923">
        <f t="shared" si="99"/>
        <v>1180.6050804266056</v>
      </c>
    </row>
    <row r="6349" spans="2:13" ht="60">
      <c r="B6349" s="921" t="s">
        <v>1260</v>
      </c>
      <c r="C6349" s="921" t="s">
        <v>1091</v>
      </c>
      <c r="D6349" s="922" t="s">
        <v>986</v>
      </c>
      <c r="E6349" s="936">
        <v>1</v>
      </c>
      <c r="F6349" s="947">
        <v>44265</v>
      </c>
      <c r="G6349" s="923">
        <v>45122.559236730827</v>
      </c>
      <c r="H6349" s="929">
        <v>4.1666666666666666E-3</v>
      </c>
      <c r="I6349" s="929">
        <v>0.11666666666666667</v>
      </c>
      <c r="J6349" s="923">
        <v>39858.260659112231</v>
      </c>
      <c r="K6349" s="922">
        <v>1</v>
      </c>
      <c r="L6349" s="923">
        <v>39858.260659112231</v>
      </c>
      <c r="M6349" s="923">
        <f t="shared" si="99"/>
        <v>2256.1279618365415</v>
      </c>
    </row>
    <row r="6350" spans="2:13" ht="75">
      <c r="B6350" s="921" t="s">
        <v>1164</v>
      </c>
      <c r="C6350" s="921" t="s">
        <v>1024</v>
      </c>
      <c r="D6350" s="922" t="s">
        <v>986</v>
      </c>
      <c r="E6350" s="936">
        <v>1</v>
      </c>
      <c r="F6350" s="947">
        <v>44823</v>
      </c>
      <c r="G6350" s="923">
        <v>44013.038407505759</v>
      </c>
      <c r="H6350" s="929">
        <v>8.3333333333333332E-3</v>
      </c>
      <c r="I6350" s="929">
        <v>8.3333333333333329E-2</v>
      </c>
      <c r="J6350" s="923">
        <v>40345.285206880282</v>
      </c>
      <c r="K6350" s="922">
        <v>0</v>
      </c>
      <c r="L6350" s="923">
        <v>0</v>
      </c>
      <c r="M6350" s="923" t="str">
        <f t="shared" si="99"/>
        <v/>
      </c>
    </row>
    <row r="6351" spans="2:13" ht="60">
      <c r="B6351" s="921" t="s">
        <v>1261</v>
      </c>
      <c r="C6351" s="921" t="s">
        <v>1086</v>
      </c>
      <c r="D6351" s="922" t="s">
        <v>986</v>
      </c>
      <c r="E6351" s="936">
        <v>1</v>
      </c>
      <c r="F6351" s="947">
        <v>43754</v>
      </c>
      <c r="G6351" s="923">
        <v>2337.069219592332</v>
      </c>
      <c r="H6351" s="929">
        <v>4.1666666666666666E-3</v>
      </c>
      <c r="I6351" s="929">
        <v>0.1875</v>
      </c>
      <c r="J6351" s="923">
        <v>1898.8687409187698</v>
      </c>
      <c r="K6351" s="922">
        <v>1</v>
      </c>
      <c r="L6351" s="923">
        <v>1898.8687409187698</v>
      </c>
      <c r="M6351" s="923">
        <f t="shared" si="99"/>
        <v>116.85346097961661</v>
      </c>
    </row>
    <row r="6352" spans="2:13" ht="75">
      <c r="B6352" s="921" t="s">
        <v>1262</v>
      </c>
      <c r="C6352" s="921" t="s">
        <v>1042</v>
      </c>
      <c r="D6352" s="922" t="s">
        <v>986</v>
      </c>
      <c r="E6352" s="936">
        <v>1</v>
      </c>
      <c r="F6352" s="947">
        <v>44685</v>
      </c>
      <c r="G6352" s="923">
        <v>47559.635854968379</v>
      </c>
      <c r="H6352" s="929">
        <v>8.3333333333333332E-3</v>
      </c>
      <c r="I6352" s="929">
        <v>0.11666666666666667</v>
      </c>
      <c r="J6352" s="923">
        <v>42011.011671888737</v>
      </c>
      <c r="K6352" s="922">
        <v>0.87120770527826086</v>
      </c>
      <c r="L6352" s="923">
        <v>36600.317075084422</v>
      </c>
      <c r="M6352" s="923">
        <f t="shared" si="99"/>
        <v>4143.4321217076704</v>
      </c>
    </row>
    <row r="6353" spans="2:13" ht="75">
      <c r="B6353" s="921" t="s">
        <v>1263</v>
      </c>
      <c r="C6353" s="921" t="s">
        <v>1042</v>
      </c>
      <c r="D6353" s="922" t="s">
        <v>986</v>
      </c>
      <c r="E6353" s="936">
        <v>1</v>
      </c>
      <c r="F6353" s="947">
        <v>44685</v>
      </c>
      <c r="G6353" s="923">
        <v>30663.87</v>
      </c>
      <c r="H6353" s="929">
        <v>0</v>
      </c>
      <c r="I6353" s="929">
        <v>0</v>
      </c>
      <c r="J6353" s="923">
        <v>30663.87</v>
      </c>
      <c r="K6353" s="922">
        <v>1</v>
      </c>
      <c r="L6353" s="923">
        <v>30663.87</v>
      </c>
      <c r="M6353" s="923">
        <f t="shared" si="99"/>
        <v>0</v>
      </c>
    </row>
    <row r="6354" spans="2:13" ht="75">
      <c r="B6354" s="921" t="s">
        <v>1263</v>
      </c>
      <c r="C6354" s="921" t="s">
        <v>1042</v>
      </c>
      <c r="D6354" s="922" t="s">
        <v>986</v>
      </c>
      <c r="E6354" s="936">
        <v>1</v>
      </c>
      <c r="F6354" s="947">
        <v>44685</v>
      </c>
      <c r="G6354" s="923">
        <v>45372.55</v>
      </c>
      <c r="H6354" s="929">
        <v>0</v>
      </c>
      <c r="I6354" s="929">
        <v>0</v>
      </c>
      <c r="J6354" s="923">
        <v>45372.55</v>
      </c>
      <c r="K6354" s="922">
        <v>1</v>
      </c>
      <c r="L6354" s="923">
        <v>45372.55</v>
      </c>
      <c r="M6354" s="923">
        <f t="shared" si="99"/>
        <v>0</v>
      </c>
    </row>
    <row r="6355" spans="2:13" ht="75">
      <c r="B6355" s="921" t="s">
        <v>1263</v>
      </c>
      <c r="C6355" s="921" t="s">
        <v>1042</v>
      </c>
      <c r="D6355" s="922" t="s">
        <v>986</v>
      </c>
      <c r="E6355" s="936">
        <v>1</v>
      </c>
      <c r="F6355" s="947">
        <v>44685</v>
      </c>
      <c r="G6355" s="923">
        <v>90889.018013262903</v>
      </c>
      <c r="H6355" s="929">
        <v>8.3333333333333332E-3</v>
      </c>
      <c r="I6355" s="929">
        <v>0.11666666666666667</v>
      </c>
      <c r="J6355" s="923">
        <v>80285.299245048896</v>
      </c>
      <c r="K6355" s="922">
        <v>0.87120770527826086</v>
      </c>
      <c r="L6355" s="923">
        <v>69945.171322857539</v>
      </c>
      <c r="M6355" s="923">
        <f t="shared" si="99"/>
        <v>7918.3212818329303</v>
      </c>
    </row>
    <row r="6356" spans="2:13" ht="75">
      <c r="B6356" s="921" t="s">
        <v>1264</v>
      </c>
      <c r="C6356" s="921" t="s">
        <v>1042</v>
      </c>
      <c r="D6356" s="922" t="s">
        <v>986</v>
      </c>
      <c r="E6356" s="936">
        <v>1</v>
      </c>
      <c r="F6356" s="947">
        <v>44685</v>
      </c>
      <c r="G6356" s="923">
        <v>76526.990867830682</v>
      </c>
      <c r="H6356" s="929">
        <v>8.3333333333333332E-3</v>
      </c>
      <c r="I6356" s="929">
        <v>0.11666666666666667</v>
      </c>
      <c r="J6356" s="923">
        <v>67598.841933250442</v>
      </c>
      <c r="K6356" s="922">
        <v>0.87120770527826086</v>
      </c>
      <c r="L6356" s="923">
        <v>58892.63196013499</v>
      </c>
      <c r="M6356" s="923">
        <f t="shared" si="99"/>
        <v>6667.0904105813206</v>
      </c>
    </row>
    <row r="6357" spans="2:13" ht="75">
      <c r="B6357" s="921" t="s">
        <v>1265</v>
      </c>
      <c r="C6357" s="921" t="s">
        <v>1042</v>
      </c>
      <c r="D6357" s="922" t="s">
        <v>986</v>
      </c>
      <c r="E6357" s="936">
        <v>1</v>
      </c>
      <c r="F6357" s="947">
        <v>44685</v>
      </c>
      <c r="G6357" s="923">
        <v>113981.69822594097</v>
      </c>
      <c r="H6357" s="929">
        <v>8.3333333333333332E-3</v>
      </c>
      <c r="I6357" s="929">
        <v>0.11666666666666667</v>
      </c>
      <c r="J6357" s="923">
        <v>100683.83343291453</v>
      </c>
      <c r="K6357" s="922">
        <v>0.87120770527826086</v>
      </c>
      <c r="L6357" s="923">
        <v>87716.53148370811</v>
      </c>
      <c r="M6357" s="923">
        <f t="shared" si="99"/>
        <v>9930.1733755141249</v>
      </c>
    </row>
    <row r="6358" spans="2:13" ht="45">
      <c r="B6358" s="921" t="s">
        <v>1254</v>
      </c>
      <c r="C6358" s="921" t="s">
        <v>1042</v>
      </c>
      <c r="D6358" s="922" t="s">
        <v>986</v>
      </c>
      <c r="E6358" s="936">
        <v>1</v>
      </c>
      <c r="F6358" s="947">
        <v>44459</v>
      </c>
      <c r="G6358" s="923">
        <v>32228.556331692525</v>
      </c>
      <c r="H6358" s="929">
        <v>8.3333333333333332E-3</v>
      </c>
      <c r="I6358" s="929">
        <v>0.18333333333333332</v>
      </c>
      <c r="J6358" s="923">
        <v>26319.98767088223</v>
      </c>
      <c r="K6358" s="922">
        <v>0.87120770527826086</v>
      </c>
      <c r="L6358" s="923">
        <v>22930.176061701426</v>
      </c>
      <c r="M6358" s="923">
        <f t="shared" si="99"/>
        <v>2807.776660616501</v>
      </c>
    </row>
    <row r="6359" spans="2:13" ht="45">
      <c r="B6359" s="921" t="s">
        <v>1266</v>
      </c>
      <c r="C6359" s="921" t="s">
        <v>1042</v>
      </c>
      <c r="D6359" s="922" t="s">
        <v>994</v>
      </c>
      <c r="E6359" s="936">
        <v>0</v>
      </c>
      <c r="F6359" s="947">
        <v>43858</v>
      </c>
      <c r="G6359" s="923">
        <v>1180</v>
      </c>
      <c r="H6359" s="929">
        <v>5.5555555555555558E-3</v>
      </c>
      <c r="I6359" s="929">
        <v>0.23333333333333334</v>
      </c>
      <c r="J6359" s="923">
        <v>904.66666666666674</v>
      </c>
      <c r="K6359" s="922">
        <v>1</v>
      </c>
      <c r="L6359" s="923">
        <v>0</v>
      </c>
      <c r="M6359" s="923" t="str">
        <f t="shared" si="99"/>
        <v/>
      </c>
    </row>
    <row r="6360" spans="2:13" ht="75">
      <c r="B6360" s="921" t="s">
        <v>1040</v>
      </c>
      <c r="C6360" s="921" t="s">
        <v>1024</v>
      </c>
      <c r="D6360" s="922" t="s">
        <v>986</v>
      </c>
      <c r="E6360" s="936">
        <v>1</v>
      </c>
      <c r="F6360" s="947">
        <v>44440</v>
      </c>
      <c r="G6360" s="923">
        <v>11784.98</v>
      </c>
      <c r="H6360" s="929">
        <v>0</v>
      </c>
      <c r="I6360" s="929">
        <v>0</v>
      </c>
      <c r="J6360" s="923">
        <v>11784.98</v>
      </c>
      <c r="K6360" s="922">
        <v>1</v>
      </c>
      <c r="L6360" s="923">
        <v>11784.98</v>
      </c>
      <c r="M6360" s="923">
        <f t="shared" si="99"/>
        <v>0</v>
      </c>
    </row>
    <row r="6361" spans="2:13" ht="60">
      <c r="B6361" s="921" t="s">
        <v>1267</v>
      </c>
      <c r="C6361" s="921" t="s">
        <v>1086</v>
      </c>
      <c r="D6361" s="922" t="s">
        <v>986</v>
      </c>
      <c r="E6361" s="936">
        <v>1</v>
      </c>
      <c r="F6361" s="947">
        <v>43754</v>
      </c>
      <c r="G6361" s="923">
        <v>2337.069219592332</v>
      </c>
      <c r="H6361" s="929">
        <v>4.1666666666666666E-3</v>
      </c>
      <c r="I6361" s="929">
        <v>0.1875</v>
      </c>
      <c r="J6361" s="923">
        <v>1898.8687409187698</v>
      </c>
      <c r="K6361" s="922">
        <v>1</v>
      </c>
      <c r="L6361" s="923">
        <v>1898.8687409187698</v>
      </c>
      <c r="M6361" s="923">
        <f t="shared" si="99"/>
        <v>116.85346097961661</v>
      </c>
    </row>
    <row r="6362" spans="2:13" ht="75">
      <c r="B6362" s="921" t="s">
        <v>1039</v>
      </c>
      <c r="C6362" s="921" t="s">
        <v>1024</v>
      </c>
      <c r="D6362" s="922" t="s">
        <v>986</v>
      </c>
      <c r="E6362" s="936">
        <v>1</v>
      </c>
      <c r="F6362" s="947">
        <v>44180</v>
      </c>
      <c r="G6362" s="923">
        <v>10316.434292803668</v>
      </c>
      <c r="H6362" s="929">
        <v>8.3333333333333332E-3</v>
      </c>
      <c r="I6362" s="929">
        <v>0.2583333333333333</v>
      </c>
      <c r="J6362" s="923">
        <v>7651.355433829387</v>
      </c>
      <c r="K6362" s="922">
        <v>1</v>
      </c>
      <c r="L6362" s="923">
        <v>7651.355433829387</v>
      </c>
      <c r="M6362" s="923">
        <f t="shared" si="99"/>
        <v>1031.6434292803667</v>
      </c>
    </row>
    <row r="6363" spans="2:13" ht="75">
      <c r="B6363" s="921" t="s">
        <v>1268</v>
      </c>
      <c r="C6363" s="921" t="s">
        <v>1024</v>
      </c>
      <c r="D6363" s="922" t="s">
        <v>986</v>
      </c>
      <c r="E6363" s="936">
        <v>1</v>
      </c>
      <c r="F6363" s="947">
        <v>44208</v>
      </c>
      <c r="G6363" s="923">
        <v>8432.9992568438774</v>
      </c>
      <c r="H6363" s="929">
        <v>8.3333333333333332E-3</v>
      </c>
      <c r="I6363" s="929">
        <v>0.25</v>
      </c>
      <c r="J6363" s="923">
        <v>6324.7494426329085</v>
      </c>
      <c r="K6363" s="922">
        <v>1</v>
      </c>
      <c r="L6363" s="923">
        <v>6324.7494426329085</v>
      </c>
      <c r="M6363" s="923">
        <f t="shared" si="99"/>
        <v>843.29992568438774</v>
      </c>
    </row>
    <row r="6364" spans="2:13" ht="75">
      <c r="B6364" s="921" t="s">
        <v>1269</v>
      </c>
      <c r="C6364" s="921" t="s">
        <v>1024</v>
      </c>
      <c r="D6364" s="922" t="s">
        <v>986</v>
      </c>
      <c r="E6364" s="936">
        <v>1</v>
      </c>
      <c r="F6364" s="947">
        <v>45047</v>
      </c>
      <c r="G6364" s="923">
        <v>59890.135579204565</v>
      </c>
      <c r="H6364" s="929">
        <v>8.3333333333333332E-3</v>
      </c>
      <c r="I6364" s="929">
        <v>1.6666666666666666E-2</v>
      </c>
      <c r="J6364" s="923">
        <v>58891.96665288449</v>
      </c>
      <c r="K6364" s="922">
        <v>1</v>
      </c>
      <c r="L6364" s="923">
        <v>58891.96665288449</v>
      </c>
      <c r="M6364" s="923">
        <f t="shared" si="99"/>
        <v>5989.0135579204571</v>
      </c>
    </row>
    <row r="6365" spans="2:13" ht="75">
      <c r="B6365" s="921" t="s">
        <v>1270</v>
      </c>
      <c r="C6365" s="921" t="s">
        <v>1024</v>
      </c>
      <c r="D6365" s="922" t="s">
        <v>986</v>
      </c>
      <c r="E6365" s="936">
        <v>1</v>
      </c>
      <c r="F6365" s="947">
        <v>44586</v>
      </c>
      <c r="G6365" s="923">
        <v>49164.591233924446</v>
      </c>
      <c r="H6365" s="929">
        <v>8.3333333333333332E-3</v>
      </c>
      <c r="I6365" s="929">
        <v>0.15</v>
      </c>
      <c r="J6365" s="923">
        <v>41789.90254883578</v>
      </c>
      <c r="K6365" s="922">
        <v>1</v>
      </c>
      <c r="L6365" s="923">
        <v>41789.90254883578</v>
      </c>
      <c r="M6365" s="923">
        <f t="shared" si="99"/>
        <v>4916.4591233924448</v>
      </c>
    </row>
    <row r="6366" spans="2:13" ht="75">
      <c r="B6366" s="921" t="s">
        <v>1162</v>
      </c>
      <c r="C6366" s="921" t="s">
        <v>1024</v>
      </c>
      <c r="D6366" s="922" t="s">
        <v>986</v>
      </c>
      <c r="E6366" s="936">
        <v>1</v>
      </c>
      <c r="F6366" s="947">
        <v>44440</v>
      </c>
      <c r="G6366" s="923">
        <v>2184.2195282260191</v>
      </c>
      <c r="H6366" s="929">
        <v>8.3333333333333332E-3</v>
      </c>
      <c r="I6366" s="929">
        <v>0.18333333333333332</v>
      </c>
      <c r="J6366" s="923">
        <v>1783.7792813845822</v>
      </c>
      <c r="K6366" s="922">
        <v>1</v>
      </c>
      <c r="L6366" s="923">
        <v>1783.7792813845822</v>
      </c>
      <c r="M6366" s="923">
        <f t="shared" si="99"/>
        <v>218.42195282260192</v>
      </c>
    </row>
    <row r="6367" spans="2:13" ht="75">
      <c r="B6367" s="921" t="s">
        <v>1271</v>
      </c>
      <c r="C6367" s="921" t="s">
        <v>1024</v>
      </c>
      <c r="D6367" s="922" t="s">
        <v>986</v>
      </c>
      <c r="E6367" s="936">
        <v>1</v>
      </c>
      <c r="F6367" s="947">
        <v>44173</v>
      </c>
      <c r="G6367" s="923">
        <v>3172.41</v>
      </c>
      <c r="H6367" s="929">
        <v>0</v>
      </c>
      <c r="I6367" s="929">
        <v>0</v>
      </c>
      <c r="J6367" s="923">
        <v>3172.41</v>
      </c>
      <c r="K6367" s="922">
        <v>1</v>
      </c>
      <c r="L6367" s="923">
        <v>3172.41</v>
      </c>
      <c r="M6367" s="923">
        <f t="shared" si="99"/>
        <v>0</v>
      </c>
    </row>
    <row r="6368" spans="2:13" ht="75">
      <c r="B6368" s="921" t="s">
        <v>1038</v>
      </c>
      <c r="C6368" s="921" t="s">
        <v>1024</v>
      </c>
      <c r="D6368" s="922" t="s">
        <v>986</v>
      </c>
      <c r="E6368" s="936">
        <v>1</v>
      </c>
      <c r="F6368" s="947">
        <v>44180</v>
      </c>
      <c r="G6368" s="923">
        <v>12059.893544178301</v>
      </c>
      <c r="H6368" s="929">
        <v>8.3333333333333332E-3</v>
      </c>
      <c r="I6368" s="929">
        <v>0.2583333333333333</v>
      </c>
      <c r="J6368" s="923">
        <v>8944.4210452655734</v>
      </c>
      <c r="K6368" s="922">
        <v>1</v>
      </c>
      <c r="L6368" s="923">
        <v>8944.4210452655734</v>
      </c>
      <c r="M6368" s="923">
        <f t="shared" si="99"/>
        <v>1205.9893544178301</v>
      </c>
    </row>
    <row r="6369" spans="2:13" ht="60">
      <c r="B6369" s="921" t="s">
        <v>1085</v>
      </c>
      <c r="C6369" s="921" t="s">
        <v>1091</v>
      </c>
      <c r="D6369" s="922" t="s">
        <v>986</v>
      </c>
      <c r="E6369" s="936">
        <v>1</v>
      </c>
      <c r="F6369" s="947">
        <v>44404</v>
      </c>
      <c r="G6369" s="923">
        <v>3656.0743105997858</v>
      </c>
      <c r="H6369" s="929">
        <v>1.6666666666666666E-2</v>
      </c>
      <c r="I6369" s="929">
        <v>0.4</v>
      </c>
      <c r="J6369" s="923">
        <v>2193.6445863598715</v>
      </c>
      <c r="K6369" s="922">
        <v>1</v>
      </c>
      <c r="L6369" s="923">
        <v>2193.6445863598715</v>
      </c>
      <c r="M6369" s="923">
        <f t="shared" si="99"/>
        <v>731.21486211995716</v>
      </c>
    </row>
    <row r="6370" spans="2:13" ht="60">
      <c r="B6370" s="921" t="s">
        <v>1249</v>
      </c>
      <c r="C6370" s="921" t="s">
        <v>1086</v>
      </c>
      <c r="D6370" s="922" t="s">
        <v>986</v>
      </c>
      <c r="E6370" s="936">
        <v>1</v>
      </c>
      <c r="F6370" s="947">
        <v>43672</v>
      </c>
      <c r="G6370" s="923">
        <v>1619.6925567133542</v>
      </c>
      <c r="H6370" s="929">
        <v>8.3333333333333332E-3</v>
      </c>
      <c r="I6370" s="929">
        <v>0.4</v>
      </c>
      <c r="J6370" s="923">
        <v>971.81553402801251</v>
      </c>
      <c r="K6370" s="922">
        <v>0</v>
      </c>
      <c r="L6370" s="923">
        <v>0</v>
      </c>
      <c r="M6370" s="923" t="str">
        <f t="shared" si="99"/>
        <v/>
      </c>
    </row>
    <row r="6371" spans="2:13" ht="60">
      <c r="B6371" s="921" t="s">
        <v>1249</v>
      </c>
      <c r="C6371" s="921" t="s">
        <v>1086</v>
      </c>
      <c r="D6371" s="922" t="s">
        <v>986</v>
      </c>
      <c r="E6371" s="936">
        <v>1</v>
      </c>
      <c r="F6371" s="947">
        <v>43686</v>
      </c>
      <c r="G6371" s="923">
        <v>1619.6925567133542</v>
      </c>
      <c r="H6371" s="929">
        <v>8.3333333333333332E-3</v>
      </c>
      <c r="I6371" s="929">
        <v>0.39166666666666666</v>
      </c>
      <c r="J6371" s="923">
        <v>985.31297200062374</v>
      </c>
      <c r="K6371" s="922">
        <v>0</v>
      </c>
      <c r="L6371" s="923">
        <v>0</v>
      </c>
      <c r="M6371" s="923" t="str">
        <f t="shared" si="99"/>
        <v/>
      </c>
    </row>
    <row r="6372" spans="2:13" ht="60">
      <c r="B6372" s="921" t="s">
        <v>1272</v>
      </c>
      <c r="C6372" s="921" t="s">
        <v>1086</v>
      </c>
      <c r="D6372" s="922" t="s">
        <v>994</v>
      </c>
      <c r="E6372" s="936">
        <v>0</v>
      </c>
      <c r="F6372" s="947">
        <v>44470</v>
      </c>
      <c r="G6372" s="923">
        <v>52771.009999999995</v>
      </c>
      <c r="H6372" s="929">
        <v>8.3333333333333332E-3</v>
      </c>
      <c r="I6372" s="929">
        <v>0.17499999999999999</v>
      </c>
      <c r="J6372" s="923">
        <v>43536.083249999996</v>
      </c>
      <c r="K6372" s="922">
        <v>1</v>
      </c>
      <c r="L6372" s="923">
        <v>0</v>
      </c>
      <c r="M6372" s="923" t="str">
        <f t="shared" si="99"/>
        <v/>
      </c>
    </row>
    <row r="6373" spans="2:13" ht="60">
      <c r="B6373" s="921" t="s">
        <v>1273</v>
      </c>
      <c r="C6373" s="921" t="s">
        <v>1086</v>
      </c>
      <c r="D6373" s="922" t="s">
        <v>994</v>
      </c>
      <c r="E6373" s="936">
        <v>0</v>
      </c>
      <c r="F6373" s="947">
        <v>44470</v>
      </c>
      <c r="G6373" s="923">
        <v>52771.009999999995</v>
      </c>
      <c r="H6373" s="929">
        <v>8.3333333333333332E-3</v>
      </c>
      <c r="I6373" s="929">
        <v>0.17499999999999999</v>
      </c>
      <c r="J6373" s="923">
        <v>43536.083249999996</v>
      </c>
      <c r="K6373" s="922">
        <v>1</v>
      </c>
      <c r="L6373" s="923">
        <v>0</v>
      </c>
      <c r="M6373" s="923" t="str">
        <f t="shared" si="99"/>
        <v/>
      </c>
    </row>
    <row r="6374" spans="2:13" ht="75">
      <c r="B6374" s="921" t="s">
        <v>1274</v>
      </c>
      <c r="C6374" s="921" t="s">
        <v>1020</v>
      </c>
      <c r="D6374" s="922" t="s">
        <v>986</v>
      </c>
      <c r="E6374" s="936">
        <v>1</v>
      </c>
      <c r="F6374" s="947">
        <v>44265</v>
      </c>
      <c r="G6374" s="923">
        <v>45122.559236730827</v>
      </c>
      <c r="H6374" s="929">
        <v>4.1666666666666666E-3</v>
      </c>
      <c r="I6374" s="929">
        <v>0.11666666666666667</v>
      </c>
      <c r="J6374" s="923">
        <v>39858.260659112231</v>
      </c>
      <c r="K6374" s="922">
        <v>1</v>
      </c>
      <c r="L6374" s="923">
        <v>39858.260659112231</v>
      </c>
      <c r="M6374" s="923">
        <f t="shared" si="99"/>
        <v>2256.1279618365415</v>
      </c>
    </row>
    <row r="6375" spans="2:13" ht="45">
      <c r="B6375" s="921" t="s">
        <v>1275</v>
      </c>
      <c r="C6375" s="921" t="s">
        <v>1042</v>
      </c>
      <c r="D6375" s="922" t="s">
        <v>986</v>
      </c>
      <c r="E6375" s="936">
        <v>1</v>
      </c>
      <c r="F6375" s="947">
        <v>44453</v>
      </c>
      <c r="G6375" s="923">
        <v>5180.1099999999997</v>
      </c>
      <c r="H6375" s="929">
        <v>0</v>
      </c>
      <c r="I6375" s="929">
        <v>0</v>
      </c>
      <c r="J6375" s="923">
        <v>5180.1099999999997</v>
      </c>
      <c r="K6375" s="922">
        <v>1</v>
      </c>
      <c r="L6375" s="923">
        <v>5180.1099999999997</v>
      </c>
      <c r="M6375" s="923">
        <f t="shared" si="99"/>
        <v>0</v>
      </c>
    </row>
    <row r="6376" spans="2:13" ht="45">
      <c r="B6376" s="921" t="s">
        <v>1275</v>
      </c>
      <c r="C6376" s="921" t="s">
        <v>1042</v>
      </c>
      <c r="D6376" s="922" t="s">
        <v>986</v>
      </c>
      <c r="E6376" s="936">
        <v>1</v>
      </c>
      <c r="F6376" s="947">
        <v>44453</v>
      </c>
      <c r="G6376" s="923">
        <v>5180.1099999999997</v>
      </c>
      <c r="H6376" s="929">
        <v>0</v>
      </c>
      <c r="I6376" s="929">
        <v>0</v>
      </c>
      <c r="J6376" s="923">
        <v>5180.1099999999997</v>
      </c>
      <c r="K6376" s="922">
        <v>1</v>
      </c>
      <c r="L6376" s="923">
        <v>5180.1099999999997</v>
      </c>
      <c r="M6376" s="923">
        <f t="shared" si="99"/>
        <v>0</v>
      </c>
    </row>
    <row r="6377" spans="2:13" ht="45">
      <c r="B6377" s="921" t="s">
        <v>1275</v>
      </c>
      <c r="C6377" s="921" t="s">
        <v>1042</v>
      </c>
      <c r="D6377" s="922" t="s">
        <v>986</v>
      </c>
      <c r="E6377" s="936">
        <v>1</v>
      </c>
      <c r="F6377" s="947">
        <v>44453</v>
      </c>
      <c r="G6377" s="923">
        <v>5180.1099999999997</v>
      </c>
      <c r="H6377" s="929">
        <v>0</v>
      </c>
      <c r="I6377" s="929">
        <v>0</v>
      </c>
      <c r="J6377" s="923">
        <v>5180.1099999999997</v>
      </c>
      <c r="K6377" s="922">
        <v>1</v>
      </c>
      <c r="L6377" s="923">
        <v>5180.1099999999997</v>
      </c>
      <c r="M6377" s="923">
        <f t="shared" si="99"/>
        <v>0</v>
      </c>
    </row>
    <row r="6378" spans="2:13" ht="45">
      <c r="B6378" s="921" t="s">
        <v>1275</v>
      </c>
      <c r="C6378" s="921" t="s">
        <v>1042</v>
      </c>
      <c r="D6378" s="922" t="s">
        <v>986</v>
      </c>
      <c r="E6378" s="936">
        <v>1</v>
      </c>
      <c r="F6378" s="947">
        <v>44453</v>
      </c>
      <c r="G6378" s="923">
        <v>5180.1099999999997</v>
      </c>
      <c r="H6378" s="929">
        <v>0</v>
      </c>
      <c r="I6378" s="929">
        <v>0</v>
      </c>
      <c r="J6378" s="923">
        <v>5180.1099999999997</v>
      </c>
      <c r="K6378" s="922">
        <v>1</v>
      </c>
      <c r="L6378" s="923">
        <v>5180.1099999999997</v>
      </c>
      <c r="M6378" s="923">
        <f t="shared" si="99"/>
        <v>0</v>
      </c>
    </row>
    <row r="6379" spans="2:13" ht="45">
      <c r="B6379" s="921" t="s">
        <v>1275</v>
      </c>
      <c r="C6379" s="921" t="s">
        <v>1042</v>
      </c>
      <c r="D6379" s="922" t="s">
        <v>986</v>
      </c>
      <c r="E6379" s="936">
        <v>1</v>
      </c>
      <c r="F6379" s="947">
        <v>44453</v>
      </c>
      <c r="G6379" s="923">
        <v>5180.1099999999997</v>
      </c>
      <c r="H6379" s="929">
        <v>0</v>
      </c>
      <c r="I6379" s="929">
        <v>0</v>
      </c>
      <c r="J6379" s="923">
        <v>5180.1099999999997</v>
      </c>
      <c r="K6379" s="922">
        <v>1</v>
      </c>
      <c r="L6379" s="923">
        <v>5180.1099999999997</v>
      </c>
      <c r="M6379" s="923">
        <f t="shared" si="99"/>
        <v>0</v>
      </c>
    </row>
    <row r="6380" spans="2:13" ht="45">
      <c r="B6380" s="921" t="s">
        <v>1275</v>
      </c>
      <c r="C6380" s="921" t="s">
        <v>1042</v>
      </c>
      <c r="D6380" s="922" t="s">
        <v>986</v>
      </c>
      <c r="E6380" s="936">
        <v>1</v>
      </c>
      <c r="F6380" s="947">
        <v>44453</v>
      </c>
      <c r="G6380" s="923">
        <v>5180.1099999999997</v>
      </c>
      <c r="H6380" s="929">
        <v>0</v>
      </c>
      <c r="I6380" s="929">
        <v>0</v>
      </c>
      <c r="J6380" s="923">
        <v>5180.1099999999997</v>
      </c>
      <c r="K6380" s="922">
        <v>1</v>
      </c>
      <c r="L6380" s="923">
        <v>5180.1099999999997</v>
      </c>
      <c r="M6380" s="923">
        <f t="shared" si="99"/>
        <v>0</v>
      </c>
    </row>
    <row r="6381" spans="2:13" ht="45">
      <c r="B6381" s="921" t="s">
        <v>1275</v>
      </c>
      <c r="C6381" s="921" t="s">
        <v>1042</v>
      </c>
      <c r="D6381" s="922" t="s">
        <v>986</v>
      </c>
      <c r="E6381" s="936">
        <v>1</v>
      </c>
      <c r="F6381" s="947">
        <v>44453</v>
      </c>
      <c r="G6381" s="923">
        <v>5180.1099999999997</v>
      </c>
      <c r="H6381" s="929">
        <v>0</v>
      </c>
      <c r="I6381" s="929">
        <v>0</v>
      </c>
      <c r="J6381" s="923">
        <v>5180.1099999999997</v>
      </c>
      <c r="K6381" s="922">
        <v>1</v>
      </c>
      <c r="L6381" s="923">
        <v>5180.1099999999997</v>
      </c>
      <c r="M6381" s="923">
        <f t="shared" si="99"/>
        <v>0</v>
      </c>
    </row>
    <row r="6382" spans="2:13" ht="45">
      <c r="B6382" s="921" t="s">
        <v>1275</v>
      </c>
      <c r="C6382" s="921" t="s">
        <v>1042</v>
      </c>
      <c r="D6382" s="922" t="s">
        <v>986</v>
      </c>
      <c r="E6382" s="936">
        <v>1</v>
      </c>
      <c r="F6382" s="947">
        <v>44453</v>
      </c>
      <c r="G6382" s="923">
        <v>5180.1099999999997</v>
      </c>
      <c r="H6382" s="929">
        <v>0</v>
      </c>
      <c r="I6382" s="929">
        <v>0</v>
      </c>
      <c r="J6382" s="923">
        <v>5180.1099999999997</v>
      </c>
      <c r="K6382" s="922">
        <v>1</v>
      </c>
      <c r="L6382" s="923">
        <v>5180.1099999999997</v>
      </c>
      <c r="M6382" s="923">
        <f t="shared" si="99"/>
        <v>0</v>
      </c>
    </row>
    <row r="6383" spans="2:13" ht="45">
      <c r="B6383" s="921" t="s">
        <v>1275</v>
      </c>
      <c r="C6383" s="921" t="s">
        <v>1042</v>
      </c>
      <c r="D6383" s="922" t="s">
        <v>986</v>
      </c>
      <c r="E6383" s="936">
        <v>1</v>
      </c>
      <c r="F6383" s="947">
        <v>44453</v>
      </c>
      <c r="G6383" s="923">
        <v>5180.1099999999997</v>
      </c>
      <c r="H6383" s="929">
        <v>0</v>
      </c>
      <c r="I6383" s="929">
        <v>0</v>
      </c>
      <c r="J6383" s="923">
        <v>5180.1099999999997</v>
      </c>
      <c r="K6383" s="922">
        <v>1</v>
      </c>
      <c r="L6383" s="923">
        <v>5180.1099999999997</v>
      </c>
      <c r="M6383" s="923">
        <f t="shared" si="99"/>
        <v>0</v>
      </c>
    </row>
    <row r="6384" spans="2:13" ht="75">
      <c r="B6384" s="921" t="s">
        <v>1276</v>
      </c>
      <c r="C6384" s="921" t="s">
        <v>1024</v>
      </c>
      <c r="D6384" s="922" t="s">
        <v>986</v>
      </c>
      <c r="E6384" s="936">
        <v>1</v>
      </c>
      <c r="F6384" s="947">
        <v>44459</v>
      </c>
      <c r="G6384" s="923">
        <v>18776.93</v>
      </c>
      <c r="H6384" s="929">
        <v>0</v>
      </c>
      <c r="I6384" s="929">
        <v>0</v>
      </c>
      <c r="J6384" s="923">
        <v>18776.93</v>
      </c>
      <c r="K6384" s="922">
        <v>1</v>
      </c>
      <c r="L6384" s="923">
        <v>18776.93</v>
      </c>
      <c r="M6384" s="923">
        <f t="shared" si="99"/>
        <v>0</v>
      </c>
    </row>
    <row r="6385" spans="2:13" ht="75">
      <c r="B6385" s="921" t="s">
        <v>1276</v>
      </c>
      <c r="C6385" s="921" t="s">
        <v>1024</v>
      </c>
      <c r="D6385" s="922" t="s">
        <v>986</v>
      </c>
      <c r="E6385" s="936">
        <v>1</v>
      </c>
      <c r="F6385" s="947">
        <v>44459</v>
      </c>
      <c r="G6385" s="923">
        <v>18778.39</v>
      </c>
      <c r="H6385" s="929">
        <v>0</v>
      </c>
      <c r="I6385" s="929">
        <v>0</v>
      </c>
      <c r="J6385" s="923">
        <v>18778.39</v>
      </c>
      <c r="K6385" s="922">
        <v>1</v>
      </c>
      <c r="L6385" s="923">
        <v>18778.39</v>
      </c>
      <c r="M6385" s="923">
        <f t="shared" si="99"/>
        <v>0</v>
      </c>
    </row>
    <row r="6386" spans="2:13" ht="75">
      <c r="B6386" s="921" t="s">
        <v>1276</v>
      </c>
      <c r="C6386" s="921" t="s">
        <v>1024</v>
      </c>
      <c r="D6386" s="922" t="s">
        <v>986</v>
      </c>
      <c r="E6386" s="936">
        <v>1</v>
      </c>
      <c r="F6386" s="947">
        <v>44459</v>
      </c>
      <c r="G6386" s="923">
        <v>18778.39</v>
      </c>
      <c r="H6386" s="929">
        <v>0</v>
      </c>
      <c r="I6386" s="929">
        <v>0</v>
      </c>
      <c r="J6386" s="923">
        <v>18778.39</v>
      </c>
      <c r="K6386" s="922">
        <v>1</v>
      </c>
      <c r="L6386" s="923">
        <v>18778.39</v>
      </c>
      <c r="M6386" s="923">
        <f t="shared" si="99"/>
        <v>0</v>
      </c>
    </row>
    <row r="6387" spans="2:13" ht="75">
      <c r="B6387" s="921" t="s">
        <v>1276</v>
      </c>
      <c r="C6387" s="921" t="s">
        <v>1024</v>
      </c>
      <c r="D6387" s="922" t="s">
        <v>986</v>
      </c>
      <c r="E6387" s="936">
        <v>1</v>
      </c>
      <c r="F6387" s="947">
        <v>44459</v>
      </c>
      <c r="G6387" s="923">
        <v>18778.39</v>
      </c>
      <c r="H6387" s="929">
        <v>0</v>
      </c>
      <c r="I6387" s="929">
        <v>0</v>
      </c>
      <c r="J6387" s="923">
        <v>18778.39</v>
      </c>
      <c r="K6387" s="922">
        <v>1</v>
      </c>
      <c r="L6387" s="923">
        <v>18778.39</v>
      </c>
      <c r="M6387" s="923">
        <f t="shared" si="99"/>
        <v>0</v>
      </c>
    </row>
    <row r="6388" spans="2:13" ht="75">
      <c r="B6388" s="921" t="s">
        <v>1276</v>
      </c>
      <c r="C6388" s="921" t="s">
        <v>1024</v>
      </c>
      <c r="D6388" s="922" t="s">
        <v>986</v>
      </c>
      <c r="E6388" s="936">
        <v>1</v>
      </c>
      <c r="F6388" s="947">
        <v>44459</v>
      </c>
      <c r="G6388" s="923">
        <v>18778.39</v>
      </c>
      <c r="H6388" s="929">
        <v>0</v>
      </c>
      <c r="I6388" s="929">
        <v>0</v>
      </c>
      <c r="J6388" s="923">
        <v>18778.39</v>
      </c>
      <c r="K6388" s="922">
        <v>1</v>
      </c>
      <c r="L6388" s="923">
        <v>18778.39</v>
      </c>
      <c r="M6388" s="923">
        <f t="shared" si="99"/>
        <v>0</v>
      </c>
    </row>
    <row r="6389" spans="2:13" ht="75">
      <c r="B6389" s="921" t="s">
        <v>1276</v>
      </c>
      <c r="C6389" s="921" t="s">
        <v>1024</v>
      </c>
      <c r="D6389" s="922" t="s">
        <v>986</v>
      </c>
      <c r="E6389" s="936">
        <v>1</v>
      </c>
      <c r="F6389" s="947">
        <v>44440</v>
      </c>
      <c r="G6389" s="923">
        <v>18778.39</v>
      </c>
      <c r="H6389" s="929">
        <v>0</v>
      </c>
      <c r="I6389" s="929">
        <v>0</v>
      </c>
      <c r="J6389" s="923">
        <v>18778.39</v>
      </c>
      <c r="K6389" s="922">
        <v>1</v>
      </c>
      <c r="L6389" s="923">
        <v>18778.39</v>
      </c>
      <c r="M6389" s="923">
        <f t="shared" si="99"/>
        <v>0</v>
      </c>
    </row>
    <row r="6390" spans="2:13" ht="45">
      <c r="B6390" s="921" t="s">
        <v>1277</v>
      </c>
      <c r="C6390" s="921" t="s">
        <v>1042</v>
      </c>
      <c r="D6390" s="922" t="s">
        <v>986</v>
      </c>
      <c r="E6390" s="936">
        <v>1</v>
      </c>
      <c r="F6390" s="947">
        <v>44440</v>
      </c>
      <c r="G6390" s="923">
        <v>21228.07</v>
      </c>
      <c r="H6390" s="929">
        <v>0</v>
      </c>
      <c r="I6390" s="929">
        <v>0</v>
      </c>
      <c r="J6390" s="923">
        <v>21228.07</v>
      </c>
      <c r="K6390" s="922">
        <v>1</v>
      </c>
      <c r="L6390" s="923">
        <v>21228.07</v>
      </c>
      <c r="M6390" s="923">
        <f t="shared" si="99"/>
        <v>0</v>
      </c>
    </row>
    <row r="6391" spans="2:13" ht="45">
      <c r="B6391" s="921" t="s">
        <v>1277</v>
      </c>
      <c r="C6391" s="921" t="s">
        <v>1042</v>
      </c>
      <c r="D6391" s="922" t="s">
        <v>986</v>
      </c>
      <c r="E6391" s="936">
        <v>1</v>
      </c>
      <c r="F6391" s="947">
        <v>44440</v>
      </c>
      <c r="G6391" s="923">
        <v>21228.07</v>
      </c>
      <c r="H6391" s="929">
        <v>0</v>
      </c>
      <c r="I6391" s="929">
        <v>0</v>
      </c>
      <c r="J6391" s="923">
        <v>21228.07</v>
      </c>
      <c r="K6391" s="922">
        <v>1</v>
      </c>
      <c r="L6391" s="923">
        <v>21228.07</v>
      </c>
      <c r="M6391" s="923">
        <f t="shared" si="99"/>
        <v>0</v>
      </c>
    </row>
    <row r="6392" spans="2:13" ht="45">
      <c r="B6392" s="921" t="s">
        <v>1278</v>
      </c>
      <c r="C6392" s="921" t="s">
        <v>1042</v>
      </c>
      <c r="D6392" s="922" t="s">
        <v>986</v>
      </c>
      <c r="E6392" s="936">
        <v>1</v>
      </c>
      <c r="F6392" s="947">
        <v>44683</v>
      </c>
      <c r="G6392" s="923">
        <v>14692.66</v>
      </c>
      <c r="H6392" s="929">
        <v>0</v>
      </c>
      <c r="I6392" s="929">
        <v>0</v>
      </c>
      <c r="J6392" s="923">
        <v>14692.66</v>
      </c>
      <c r="K6392" s="922">
        <v>1</v>
      </c>
      <c r="L6392" s="923">
        <v>14692.66</v>
      </c>
      <c r="M6392" s="923">
        <f t="shared" si="99"/>
        <v>0</v>
      </c>
    </row>
    <row r="6393" spans="2:13" ht="45">
      <c r="B6393" s="921" t="s">
        <v>1278</v>
      </c>
      <c r="C6393" s="921" t="s">
        <v>1042</v>
      </c>
      <c r="D6393" s="922" t="s">
        <v>986</v>
      </c>
      <c r="E6393" s="936">
        <v>1</v>
      </c>
      <c r="F6393" s="947">
        <v>44683</v>
      </c>
      <c r="G6393" s="923">
        <v>14692.66</v>
      </c>
      <c r="H6393" s="929">
        <v>0</v>
      </c>
      <c r="I6393" s="929">
        <v>0</v>
      </c>
      <c r="J6393" s="923">
        <v>14692.66</v>
      </c>
      <c r="K6393" s="922">
        <v>1</v>
      </c>
      <c r="L6393" s="923">
        <v>14692.66</v>
      </c>
      <c r="M6393" s="923">
        <f t="shared" si="99"/>
        <v>0</v>
      </c>
    </row>
    <row r="6394" spans="2:13" ht="45">
      <c r="B6394" s="921" t="s">
        <v>1279</v>
      </c>
      <c r="C6394" s="921" t="s">
        <v>1042</v>
      </c>
      <c r="D6394" s="922" t="s">
        <v>986</v>
      </c>
      <c r="E6394" s="936">
        <v>1</v>
      </c>
      <c r="F6394" s="947">
        <v>44683</v>
      </c>
      <c r="G6394" s="923">
        <v>14885</v>
      </c>
      <c r="H6394" s="929">
        <v>0</v>
      </c>
      <c r="I6394" s="929">
        <v>0</v>
      </c>
      <c r="J6394" s="923">
        <v>14885</v>
      </c>
      <c r="K6394" s="922">
        <v>1</v>
      </c>
      <c r="L6394" s="923">
        <v>14885</v>
      </c>
      <c r="M6394" s="923">
        <f t="shared" si="99"/>
        <v>0</v>
      </c>
    </row>
    <row r="6395" spans="2:13" ht="45">
      <c r="B6395" s="921" t="s">
        <v>1279</v>
      </c>
      <c r="C6395" s="921" t="s">
        <v>1042</v>
      </c>
      <c r="D6395" s="922" t="s">
        <v>986</v>
      </c>
      <c r="E6395" s="936">
        <v>1</v>
      </c>
      <c r="F6395" s="947">
        <v>44683</v>
      </c>
      <c r="G6395" s="923">
        <v>14885</v>
      </c>
      <c r="H6395" s="929">
        <v>0</v>
      </c>
      <c r="I6395" s="929">
        <v>0</v>
      </c>
      <c r="J6395" s="923">
        <v>14885</v>
      </c>
      <c r="K6395" s="922">
        <v>1</v>
      </c>
      <c r="L6395" s="923">
        <v>14885</v>
      </c>
      <c r="M6395" s="923">
        <f t="shared" si="99"/>
        <v>0</v>
      </c>
    </row>
    <row r="6396" spans="2:13" ht="45">
      <c r="B6396" s="921" t="s">
        <v>1280</v>
      </c>
      <c r="C6396" s="921" t="s">
        <v>1042</v>
      </c>
      <c r="D6396" s="922" t="s">
        <v>986</v>
      </c>
      <c r="E6396" s="936">
        <v>1</v>
      </c>
      <c r="F6396" s="947">
        <v>44683</v>
      </c>
      <c r="G6396" s="923">
        <v>14472.5</v>
      </c>
      <c r="H6396" s="929">
        <v>0</v>
      </c>
      <c r="I6396" s="929">
        <v>0</v>
      </c>
      <c r="J6396" s="923">
        <v>14472.5</v>
      </c>
      <c r="K6396" s="922">
        <v>1</v>
      </c>
      <c r="L6396" s="923">
        <v>14472.5</v>
      </c>
      <c r="M6396" s="923">
        <f t="shared" si="99"/>
        <v>0</v>
      </c>
    </row>
    <row r="6397" spans="2:13" ht="45">
      <c r="B6397" s="921" t="s">
        <v>1280</v>
      </c>
      <c r="C6397" s="921" t="s">
        <v>1042</v>
      </c>
      <c r="D6397" s="922" t="s">
        <v>986</v>
      </c>
      <c r="E6397" s="936">
        <v>1</v>
      </c>
      <c r="F6397" s="947">
        <v>44683</v>
      </c>
      <c r="G6397" s="923">
        <v>14472.5</v>
      </c>
      <c r="H6397" s="929">
        <v>0</v>
      </c>
      <c r="I6397" s="929">
        <v>0</v>
      </c>
      <c r="J6397" s="923">
        <v>14472.5</v>
      </c>
      <c r="K6397" s="922">
        <v>1</v>
      </c>
      <c r="L6397" s="923">
        <v>14472.5</v>
      </c>
      <c r="M6397" s="923">
        <f t="shared" si="99"/>
        <v>0</v>
      </c>
    </row>
    <row r="6398" spans="2:13" ht="45">
      <c r="B6398" s="921" t="s">
        <v>1280</v>
      </c>
      <c r="C6398" s="921" t="s">
        <v>1042</v>
      </c>
      <c r="D6398" s="922" t="s">
        <v>986</v>
      </c>
      <c r="E6398" s="936">
        <v>1</v>
      </c>
      <c r="F6398" s="947">
        <v>44683</v>
      </c>
      <c r="G6398" s="923">
        <v>14472.5</v>
      </c>
      <c r="H6398" s="929">
        <v>0</v>
      </c>
      <c r="I6398" s="929">
        <v>0</v>
      </c>
      <c r="J6398" s="923">
        <v>14472.5</v>
      </c>
      <c r="K6398" s="922">
        <v>1</v>
      </c>
      <c r="L6398" s="923">
        <v>14472.5</v>
      </c>
      <c r="M6398" s="923">
        <f t="shared" si="99"/>
        <v>0</v>
      </c>
    </row>
    <row r="6399" spans="2:13" ht="45">
      <c r="B6399" s="921" t="s">
        <v>1280</v>
      </c>
      <c r="C6399" s="921" t="s">
        <v>1042</v>
      </c>
      <c r="D6399" s="922" t="s">
        <v>986</v>
      </c>
      <c r="E6399" s="936">
        <v>1</v>
      </c>
      <c r="F6399" s="947">
        <v>44683</v>
      </c>
      <c r="G6399" s="923">
        <v>14472.5</v>
      </c>
      <c r="H6399" s="929">
        <v>0</v>
      </c>
      <c r="I6399" s="929">
        <v>0</v>
      </c>
      <c r="J6399" s="923">
        <v>14472.5</v>
      </c>
      <c r="K6399" s="922">
        <v>1</v>
      </c>
      <c r="L6399" s="923">
        <v>14472.5</v>
      </c>
      <c r="M6399" s="923">
        <f t="shared" si="99"/>
        <v>0</v>
      </c>
    </row>
    <row r="6400" spans="2:13" ht="45">
      <c r="B6400" s="921" t="s">
        <v>1281</v>
      </c>
      <c r="C6400" s="921" t="s">
        <v>1042</v>
      </c>
      <c r="D6400" s="922" t="s">
        <v>986</v>
      </c>
      <c r="E6400" s="936">
        <v>1</v>
      </c>
      <c r="F6400" s="947">
        <v>44440</v>
      </c>
      <c r="G6400" s="923">
        <v>14115.79</v>
      </c>
      <c r="H6400" s="929">
        <v>0</v>
      </c>
      <c r="I6400" s="929">
        <v>0</v>
      </c>
      <c r="J6400" s="923">
        <v>14115.79</v>
      </c>
      <c r="K6400" s="922">
        <v>1</v>
      </c>
      <c r="L6400" s="923">
        <v>14115.79</v>
      </c>
      <c r="M6400" s="923">
        <f t="shared" si="99"/>
        <v>0</v>
      </c>
    </row>
    <row r="6401" spans="2:13" ht="45">
      <c r="B6401" s="921" t="s">
        <v>1282</v>
      </c>
      <c r="C6401" s="921" t="s">
        <v>1042</v>
      </c>
      <c r="D6401" s="922" t="s">
        <v>986</v>
      </c>
      <c r="E6401" s="936">
        <v>1</v>
      </c>
      <c r="F6401" s="947">
        <v>44257</v>
      </c>
      <c r="G6401" s="923">
        <v>19500</v>
      </c>
      <c r="H6401" s="929">
        <v>0</v>
      </c>
      <c r="I6401" s="929">
        <v>0</v>
      </c>
      <c r="J6401" s="923">
        <v>19500</v>
      </c>
      <c r="K6401" s="922">
        <v>1</v>
      </c>
      <c r="L6401" s="923">
        <v>19500</v>
      </c>
      <c r="M6401" s="923">
        <f t="shared" si="99"/>
        <v>0</v>
      </c>
    </row>
    <row r="6402" spans="2:13" ht="45">
      <c r="B6402" s="921" t="s">
        <v>1283</v>
      </c>
      <c r="C6402" s="921" t="s">
        <v>1042</v>
      </c>
      <c r="D6402" s="922" t="s">
        <v>986</v>
      </c>
      <c r="E6402" s="936">
        <v>1</v>
      </c>
      <c r="F6402" s="947">
        <v>44257</v>
      </c>
      <c r="G6402" s="923">
        <v>18333.330000000002</v>
      </c>
      <c r="H6402" s="929">
        <v>0</v>
      </c>
      <c r="I6402" s="929">
        <v>0</v>
      </c>
      <c r="J6402" s="923">
        <v>18333.330000000002</v>
      </c>
      <c r="K6402" s="922">
        <v>1</v>
      </c>
      <c r="L6402" s="923">
        <v>18333.330000000002</v>
      </c>
      <c r="M6402" s="923">
        <f t="shared" si="99"/>
        <v>0</v>
      </c>
    </row>
    <row r="6403" spans="2:13" ht="45">
      <c r="B6403" s="921" t="s">
        <v>1283</v>
      </c>
      <c r="C6403" s="921" t="s">
        <v>1042</v>
      </c>
      <c r="D6403" s="922" t="s">
        <v>986</v>
      </c>
      <c r="E6403" s="936">
        <v>1</v>
      </c>
      <c r="F6403" s="947">
        <v>44257</v>
      </c>
      <c r="G6403" s="923">
        <v>18333.330000000002</v>
      </c>
      <c r="H6403" s="929">
        <v>0</v>
      </c>
      <c r="I6403" s="929">
        <v>0</v>
      </c>
      <c r="J6403" s="923">
        <v>18333.330000000002</v>
      </c>
      <c r="K6403" s="922">
        <v>1</v>
      </c>
      <c r="L6403" s="923">
        <v>18333.330000000002</v>
      </c>
      <c r="M6403" s="923">
        <f t="shared" si="99"/>
        <v>0</v>
      </c>
    </row>
    <row r="6404" spans="2:13" ht="45">
      <c r="B6404" s="921" t="s">
        <v>1283</v>
      </c>
      <c r="C6404" s="921" t="s">
        <v>1042</v>
      </c>
      <c r="D6404" s="922" t="s">
        <v>986</v>
      </c>
      <c r="E6404" s="936">
        <v>1</v>
      </c>
      <c r="F6404" s="947">
        <v>44257</v>
      </c>
      <c r="G6404" s="923">
        <v>18333.330000000002</v>
      </c>
      <c r="H6404" s="929">
        <v>0</v>
      </c>
      <c r="I6404" s="929">
        <v>0</v>
      </c>
      <c r="J6404" s="923">
        <v>18333.330000000002</v>
      </c>
      <c r="K6404" s="922">
        <v>1</v>
      </c>
      <c r="L6404" s="923">
        <v>18333.330000000002</v>
      </c>
      <c r="M6404" s="923">
        <f t="shared" si="99"/>
        <v>0</v>
      </c>
    </row>
    <row r="6405" spans="2:13" ht="45">
      <c r="B6405" s="921" t="s">
        <v>1279</v>
      </c>
      <c r="C6405" s="921" t="s">
        <v>1042</v>
      </c>
      <c r="D6405" s="922" t="s">
        <v>986</v>
      </c>
      <c r="E6405" s="936">
        <v>1</v>
      </c>
      <c r="F6405" s="947">
        <v>44257</v>
      </c>
      <c r="G6405" s="923">
        <v>15857.14</v>
      </c>
      <c r="H6405" s="929">
        <v>0</v>
      </c>
      <c r="I6405" s="929">
        <v>0</v>
      </c>
      <c r="J6405" s="923">
        <v>15857.14</v>
      </c>
      <c r="K6405" s="922">
        <v>1</v>
      </c>
      <c r="L6405" s="923">
        <v>15857.14</v>
      </c>
      <c r="M6405" s="923">
        <f t="shared" si="99"/>
        <v>0</v>
      </c>
    </row>
    <row r="6406" spans="2:13" ht="45">
      <c r="B6406" s="921" t="s">
        <v>1279</v>
      </c>
      <c r="C6406" s="921" t="s">
        <v>1042</v>
      </c>
      <c r="D6406" s="922" t="s">
        <v>986</v>
      </c>
      <c r="E6406" s="936">
        <v>1</v>
      </c>
      <c r="F6406" s="947">
        <v>44257</v>
      </c>
      <c r="G6406" s="923">
        <v>15857.14</v>
      </c>
      <c r="H6406" s="929">
        <v>0</v>
      </c>
      <c r="I6406" s="929">
        <v>0</v>
      </c>
      <c r="J6406" s="923">
        <v>15857.14</v>
      </c>
      <c r="K6406" s="922">
        <v>1</v>
      </c>
      <c r="L6406" s="923">
        <v>15857.14</v>
      </c>
      <c r="M6406" s="923">
        <f t="shared" si="99"/>
        <v>0</v>
      </c>
    </row>
    <row r="6407" spans="2:13" ht="45">
      <c r="B6407" s="921" t="s">
        <v>1278</v>
      </c>
      <c r="C6407" s="921" t="s">
        <v>1042</v>
      </c>
      <c r="D6407" s="922" t="s">
        <v>986</v>
      </c>
      <c r="E6407" s="936">
        <v>1</v>
      </c>
      <c r="F6407" s="947">
        <v>44257</v>
      </c>
      <c r="G6407" s="923">
        <v>15500</v>
      </c>
      <c r="H6407" s="929">
        <v>0</v>
      </c>
      <c r="I6407" s="929">
        <v>0</v>
      </c>
      <c r="J6407" s="923">
        <v>15500</v>
      </c>
      <c r="K6407" s="922">
        <v>1</v>
      </c>
      <c r="L6407" s="923">
        <v>15500</v>
      </c>
      <c r="M6407" s="923">
        <f t="shared" si="99"/>
        <v>0</v>
      </c>
    </row>
    <row r="6408" spans="2:13" ht="45">
      <c r="B6408" s="921" t="s">
        <v>1284</v>
      </c>
      <c r="C6408" s="921" t="s">
        <v>1042</v>
      </c>
      <c r="D6408" s="922" t="s">
        <v>986</v>
      </c>
      <c r="E6408" s="936">
        <v>1</v>
      </c>
      <c r="F6408" s="947">
        <v>44718</v>
      </c>
      <c r="G6408" s="923">
        <v>51027.81</v>
      </c>
      <c r="H6408" s="929">
        <v>0</v>
      </c>
      <c r="I6408" s="929">
        <v>0</v>
      </c>
      <c r="J6408" s="923">
        <v>51027.81</v>
      </c>
      <c r="K6408" s="922">
        <v>1</v>
      </c>
      <c r="L6408" s="923">
        <v>51027.81</v>
      </c>
      <c r="M6408" s="923">
        <f t="shared" si="99"/>
        <v>0</v>
      </c>
    </row>
    <row r="6409" spans="2:13" ht="75">
      <c r="B6409" s="921" t="s">
        <v>1164</v>
      </c>
      <c r="C6409" s="921" t="s">
        <v>1024</v>
      </c>
      <c r="D6409" s="922" t="s">
        <v>986</v>
      </c>
      <c r="E6409" s="936">
        <v>1</v>
      </c>
      <c r="F6409" s="947">
        <v>44823</v>
      </c>
      <c r="G6409" s="923">
        <v>47389.62</v>
      </c>
      <c r="H6409" s="929">
        <v>0</v>
      </c>
      <c r="I6409" s="929">
        <v>0</v>
      </c>
      <c r="J6409" s="923">
        <v>47389.62</v>
      </c>
      <c r="K6409" s="922">
        <v>1</v>
      </c>
      <c r="L6409" s="923">
        <v>47389.62</v>
      </c>
      <c r="M6409" s="923">
        <f t="shared" si="99"/>
        <v>0</v>
      </c>
    </row>
    <row r="6410" spans="2:13" ht="75">
      <c r="B6410" s="921" t="s">
        <v>1285</v>
      </c>
      <c r="C6410" s="921" t="s">
        <v>1042</v>
      </c>
      <c r="D6410" s="922" t="s">
        <v>986</v>
      </c>
      <c r="E6410" s="936">
        <v>1</v>
      </c>
      <c r="F6410" s="947">
        <v>44497</v>
      </c>
      <c r="G6410" s="923">
        <v>14363.09</v>
      </c>
      <c r="H6410" s="929">
        <v>0</v>
      </c>
      <c r="I6410" s="929">
        <v>0</v>
      </c>
      <c r="J6410" s="923">
        <v>14363.09</v>
      </c>
      <c r="K6410" s="922">
        <v>1</v>
      </c>
      <c r="L6410" s="923">
        <v>14363.09</v>
      </c>
      <c r="M6410" s="923">
        <f t="shared" si="99"/>
        <v>0</v>
      </c>
    </row>
    <row r="6411" spans="2:13" ht="75">
      <c r="B6411" s="921" t="s">
        <v>1285</v>
      </c>
      <c r="C6411" s="921" t="s">
        <v>1042</v>
      </c>
      <c r="D6411" s="922" t="s">
        <v>986</v>
      </c>
      <c r="E6411" s="936">
        <v>1</v>
      </c>
      <c r="F6411" s="947">
        <v>44497</v>
      </c>
      <c r="G6411" s="923">
        <v>14363.07</v>
      </c>
      <c r="H6411" s="929">
        <v>0</v>
      </c>
      <c r="I6411" s="929">
        <v>0</v>
      </c>
      <c r="J6411" s="923">
        <v>14363.07</v>
      </c>
      <c r="K6411" s="922">
        <v>1</v>
      </c>
      <c r="L6411" s="923">
        <v>14363.07</v>
      </c>
      <c r="M6411" s="923">
        <f t="shared" ref="M6411:M6474" si="100">IF(L6411=0,"",IF(I6411=100%,0,(H6411*12)*(G6411*E6411*K6411)))</f>
        <v>0</v>
      </c>
    </row>
    <row r="6412" spans="2:13" ht="75">
      <c r="B6412" s="921" t="s">
        <v>1285</v>
      </c>
      <c r="C6412" s="921" t="s">
        <v>1042</v>
      </c>
      <c r="D6412" s="922" t="s">
        <v>986</v>
      </c>
      <c r="E6412" s="936">
        <v>1</v>
      </c>
      <c r="F6412" s="947">
        <v>44497</v>
      </c>
      <c r="G6412" s="923">
        <v>14363.07</v>
      </c>
      <c r="H6412" s="929">
        <v>0</v>
      </c>
      <c r="I6412" s="929">
        <v>0</v>
      </c>
      <c r="J6412" s="923">
        <v>14363.07</v>
      </c>
      <c r="K6412" s="922">
        <v>1</v>
      </c>
      <c r="L6412" s="923">
        <v>14363.07</v>
      </c>
      <c r="M6412" s="923">
        <f t="shared" si="100"/>
        <v>0</v>
      </c>
    </row>
    <row r="6413" spans="2:13" ht="75">
      <c r="B6413" s="921" t="s">
        <v>1285</v>
      </c>
      <c r="C6413" s="921" t="s">
        <v>1042</v>
      </c>
      <c r="D6413" s="922" t="s">
        <v>986</v>
      </c>
      <c r="E6413" s="936">
        <v>1</v>
      </c>
      <c r="F6413" s="947">
        <v>44497</v>
      </c>
      <c r="G6413" s="923">
        <v>14363.07</v>
      </c>
      <c r="H6413" s="929">
        <v>0</v>
      </c>
      <c r="I6413" s="929">
        <v>0</v>
      </c>
      <c r="J6413" s="923">
        <v>14363.07</v>
      </c>
      <c r="K6413" s="922">
        <v>1</v>
      </c>
      <c r="L6413" s="923">
        <v>14363.07</v>
      </c>
      <c r="M6413" s="923">
        <f t="shared" si="100"/>
        <v>0</v>
      </c>
    </row>
    <row r="6414" spans="2:13" ht="75">
      <c r="B6414" s="921" t="s">
        <v>1285</v>
      </c>
      <c r="C6414" s="921" t="s">
        <v>1042</v>
      </c>
      <c r="D6414" s="922" t="s">
        <v>986</v>
      </c>
      <c r="E6414" s="936">
        <v>1</v>
      </c>
      <c r="F6414" s="947">
        <v>44497</v>
      </c>
      <c r="G6414" s="923">
        <v>14363.08</v>
      </c>
      <c r="H6414" s="929">
        <v>0</v>
      </c>
      <c r="I6414" s="929">
        <v>0</v>
      </c>
      <c r="J6414" s="923">
        <v>14363.08</v>
      </c>
      <c r="K6414" s="922">
        <v>1</v>
      </c>
      <c r="L6414" s="923">
        <v>14363.08</v>
      </c>
      <c r="M6414" s="923">
        <f t="shared" si="100"/>
        <v>0</v>
      </c>
    </row>
    <row r="6415" spans="2:13" ht="75">
      <c r="B6415" s="921" t="s">
        <v>1285</v>
      </c>
      <c r="C6415" s="921" t="s">
        <v>1042</v>
      </c>
      <c r="D6415" s="922" t="s">
        <v>986</v>
      </c>
      <c r="E6415" s="936">
        <v>1</v>
      </c>
      <c r="F6415" s="947">
        <v>44497</v>
      </c>
      <c r="G6415" s="923">
        <v>15134.66</v>
      </c>
      <c r="H6415" s="929">
        <v>0</v>
      </c>
      <c r="I6415" s="929">
        <v>0</v>
      </c>
      <c r="J6415" s="923">
        <v>15134.66</v>
      </c>
      <c r="K6415" s="922">
        <v>1</v>
      </c>
      <c r="L6415" s="923">
        <v>15134.66</v>
      </c>
      <c r="M6415" s="923">
        <f t="shared" si="100"/>
        <v>0</v>
      </c>
    </row>
    <row r="6416" spans="2:13" ht="75">
      <c r="B6416" s="921" t="s">
        <v>1073</v>
      </c>
      <c r="C6416" s="921" t="s">
        <v>1024</v>
      </c>
      <c r="D6416" s="922" t="s">
        <v>986</v>
      </c>
      <c r="E6416" s="936">
        <v>1</v>
      </c>
      <c r="F6416" s="947">
        <v>44418</v>
      </c>
      <c r="G6416" s="923">
        <v>19680</v>
      </c>
      <c r="H6416" s="929">
        <v>0</v>
      </c>
      <c r="I6416" s="929">
        <v>0</v>
      </c>
      <c r="J6416" s="923">
        <v>19680</v>
      </c>
      <c r="K6416" s="922">
        <v>1</v>
      </c>
      <c r="L6416" s="923">
        <v>19680</v>
      </c>
      <c r="M6416" s="923">
        <f t="shared" si="100"/>
        <v>0</v>
      </c>
    </row>
    <row r="6417" spans="2:13" ht="75">
      <c r="B6417" s="921" t="s">
        <v>1073</v>
      </c>
      <c r="C6417" s="921" t="s">
        <v>1024</v>
      </c>
      <c r="D6417" s="922" t="s">
        <v>986</v>
      </c>
      <c r="E6417" s="936">
        <v>1</v>
      </c>
      <c r="F6417" s="947">
        <v>44418</v>
      </c>
      <c r="G6417" s="923">
        <v>19680</v>
      </c>
      <c r="H6417" s="929">
        <v>0</v>
      </c>
      <c r="I6417" s="929">
        <v>0</v>
      </c>
      <c r="J6417" s="923">
        <v>19680</v>
      </c>
      <c r="K6417" s="922">
        <v>1</v>
      </c>
      <c r="L6417" s="923">
        <v>19680</v>
      </c>
      <c r="M6417" s="923">
        <f t="shared" si="100"/>
        <v>0</v>
      </c>
    </row>
    <row r="6418" spans="2:13" ht="75">
      <c r="B6418" s="921" t="s">
        <v>1073</v>
      </c>
      <c r="C6418" s="921" t="s">
        <v>1024</v>
      </c>
      <c r="D6418" s="922" t="s">
        <v>986</v>
      </c>
      <c r="E6418" s="936">
        <v>1</v>
      </c>
      <c r="F6418" s="947">
        <v>44418</v>
      </c>
      <c r="G6418" s="923">
        <v>19680</v>
      </c>
      <c r="H6418" s="929">
        <v>0</v>
      </c>
      <c r="I6418" s="929">
        <v>0</v>
      </c>
      <c r="J6418" s="923">
        <v>19680</v>
      </c>
      <c r="K6418" s="922">
        <v>1</v>
      </c>
      <c r="L6418" s="923">
        <v>19680</v>
      </c>
      <c r="M6418" s="923">
        <f t="shared" si="100"/>
        <v>0</v>
      </c>
    </row>
    <row r="6419" spans="2:13" ht="75">
      <c r="B6419" s="921" t="s">
        <v>1073</v>
      </c>
      <c r="C6419" s="921" t="s">
        <v>1024</v>
      </c>
      <c r="D6419" s="922" t="s">
        <v>986</v>
      </c>
      <c r="E6419" s="936">
        <v>1</v>
      </c>
      <c r="F6419" s="947">
        <v>44418</v>
      </c>
      <c r="G6419" s="923">
        <v>19680</v>
      </c>
      <c r="H6419" s="929">
        <v>0</v>
      </c>
      <c r="I6419" s="929">
        <v>0</v>
      </c>
      <c r="J6419" s="923">
        <v>19680</v>
      </c>
      <c r="K6419" s="922">
        <v>1</v>
      </c>
      <c r="L6419" s="923">
        <v>19680</v>
      </c>
      <c r="M6419" s="923">
        <f t="shared" si="100"/>
        <v>0</v>
      </c>
    </row>
    <row r="6420" spans="2:13" ht="75">
      <c r="B6420" s="921" t="s">
        <v>1073</v>
      </c>
      <c r="C6420" s="921" t="s">
        <v>1024</v>
      </c>
      <c r="D6420" s="922" t="s">
        <v>986</v>
      </c>
      <c r="E6420" s="936">
        <v>1</v>
      </c>
      <c r="F6420" s="947">
        <v>44418</v>
      </c>
      <c r="G6420" s="923">
        <v>19680</v>
      </c>
      <c r="H6420" s="929">
        <v>0</v>
      </c>
      <c r="I6420" s="929">
        <v>0</v>
      </c>
      <c r="J6420" s="923">
        <v>19680</v>
      </c>
      <c r="K6420" s="922">
        <v>1</v>
      </c>
      <c r="L6420" s="923">
        <v>19680</v>
      </c>
      <c r="M6420" s="923">
        <f t="shared" si="100"/>
        <v>0</v>
      </c>
    </row>
    <row r="6421" spans="2:13" ht="75">
      <c r="B6421" s="921" t="s">
        <v>1073</v>
      </c>
      <c r="C6421" s="921" t="s">
        <v>1024</v>
      </c>
      <c r="D6421" s="922" t="s">
        <v>986</v>
      </c>
      <c r="E6421" s="936">
        <v>1</v>
      </c>
      <c r="F6421" s="947">
        <v>44418</v>
      </c>
      <c r="G6421" s="923">
        <v>19680</v>
      </c>
      <c r="H6421" s="929">
        <v>0</v>
      </c>
      <c r="I6421" s="929">
        <v>0</v>
      </c>
      <c r="J6421" s="923">
        <v>19680</v>
      </c>
      <c r="K6421" s="922">
        <v>1</v>
      </c>
      <c r="L6421" s="923">
        <v>19680</v>
      </c>
      <c r="M6421" s="923">
        <f t="shared" si="100"/>
        <v>0</v>
      </c>
    </row>
    <row r="6422" spans="2:13" ht="75">
      <c r="B6422" s="921" t="s">
        <v>1073</v>
      </c>
      <c r="C6422" s="921" t="s">
        <v>1024</v>
      </c>
      <c r="D6422" s="922" t="s">
        <v>986</v>
      </c>
      <c r="E6422" s="936">
        <v>1</v>
      </c>
      <c r="F6422" s="947">
        <v>44418</v>
      </c>
      <c r="G6422" s="923">
        <v>19680</v>
      </c>
      <c r="H6422" s="929">
        <v>0</v>
      </c>
      <c r="I6422" s="929">
        <v>0</v>
      </c>
      <c r="J6422" s="923">
        <v>19680</v>
      </c>
      <c r="K6422" s="922">
        <v>1</v>
      </c>
      <c r="L6422" s="923">
        <v>19680</v>
      </c>
      <c r="M6422" s="923">
        <f t="shared" si="100"/>
        <v>0</v>
      </c>
    </row>
    <row r="6423" spans="2:13" ht="75">
      <c r="B6423" s="921" t="s">
        <v>1073</v>
      </c>
      <c r="C6423" s="921" t="s">
        <v>1024</v>
      </c>
      <c r="D6423" s="922" t="s">
        <v>986</v>
      </c>
      <c r="E6423" s="936">
        <v>1</v>
      </c>
      <c r="F6423" s="947">
        <v>44418</v>
      </c>
      <c r="G6423" s="923">
        <v>19680</v>
      </c>
      <c r="H6423" s="929">
        <v>0</v>
      </c>
      <c r="I6423" s="929">
        <v>0</v>
      </c>
      <c r="J6423" s="923">
        <v>19680</v>
      </c>
      <c r="K6423" s="922">
        <v>1</v>
      </c>
      <c r="L6423" s="923">
        <v>19680</v>
      </c>
      <c r="M6423" s="923">
        <f t="shared" si="100"/>
        <v>0</v>
      </c>
    </row>
    <row r="6424" spans="2:13" ht="45">
      <c r="B6424" s="921" t="s">
        <v>1032</v>
      </c>
      <c r="C6424" s="921" t="s">
        <v>1042</v>
      </c>
      <c r="D6424" s="922" t="s">
        <v>986</v>
      </c>
      <c r="E6424" s="936">
        <v>1</v>
      </c>
      <c r="F6424" s="947">
        <v>44459</v>
      </c>
      <c r="G6424" s="923">
        <v>12061.38</v>
      </c>
      <c r="H6424" s="929">
        <v>0</v>
      </c>
      <c r="I6424" s="929">
        <v>0</v>
      </c>
      <c r="J6424" s="923">
        <v>12061.38</v>
      </c>
      <c r="K6424" s="922">
        <v>1</v>
      </c>
      <c r="L6424" s="923">
        <v>12061.38</v>
      </c>
      <c r="M6424" s="923">
        <f t="shared" si="100"/>
        <v>0</v>
      </c>
    </row>
    <row r="6425" spans="2:13" ht="60">
      <c r="B6425" s="921" t="s">
        <v>1074</v>
      </c>
      <c r="C6425" s="921" t="s">
        <v>1042</v>
      </c>
      <c r="D6425" s="922" t="s">
        <v>986</v>
      </c>
      <c r="E6425" s="936">
        <v>1</v>
      </c>
      <c r="F6425" s="947">
        <v>44459</v>
      </c>
      <c r="G6425" s="923">
        <v>12061.38</v>
      </c>
      <c r="H6425" s="929">
        <v>0</v>
      </c>
      <c r="I6425" s="929">
        <v>0</v>
      </c>
      <c r="J6425" s="923">
        <v>12061.38</v>
      </c>
      <c r="K6425" s="922">
        <v>1</v>
      </c>
      <c r="L6425" s="923">
        <v>12061.38</v>
      </c>
      <c r="M6425" s="923">
        <f t="shared" si="100"/>
        <v>0</v>
      </c>
    </row>
    <row r="6426" spans="2:13" ht="60">
      <c r="B6426" s="921" t="s">
        <v>1074</v>
      </c>
      <c r="C6426" s="921" t="s">
        <v>1042</v>
      </c>
      <c r="D6426" s="922" t="s">
        <v>986</v>
      </c>
      <c r="E6426" s="936">
        <v>1</v>
      </c>
      <c r="F6426" s="947">
        <v>44459</v>
      </c>
      <c r="G6426" s="923">
        <v>12061.38</v>
      </c>
      <c r="H6426" s="929">
        <v>0</v>
      </c>
      <c r="I6426" s="929">
        <v>0</v>
      </c>
      <c r="J6426" s="923">
        <v>12061.38</v>
      </c>
      <c r="K6426" s="922">
        <v>1</v>
      </c>
      <c r="L6426" s="923">
        <v>12061.38</v>
      </c>
      <c r="M6426" s="923">
        <f t="shared" si="100"/>
        <v>0</v>
      </c>
    </row>
    <row r="6427" spans="2:13" ht="60">
      <c r="B6427" s="921" t="s">
        <v>1074</v>
      </c>
      <c r="C6427" s="921" t="s">
        <v>1042</v>
      </c>
      <c r="D6427" s="922" t="s">
        <v>986</v>
      </c>
      <c r="E6427" s="936">
        <v>1</v>
      </c>
      <c r="F6427" s="947">
        <v>44459</v>
      </c>
      <c r="G6427" s="923">
        <v>12061.38</v>
      </c>
      <c r="H6427" s="929">
        <v>0</v>
      </c>
      <c r="I6427" s="929">
        <v>0</v>
      </c>
      <c r="J6427" s="923">
        <v>12061.38</v>
      </c>
      <c r="K6427" s="922">
        <v>1</v>
      </c>
      <c r="L6427" s="923">
        <v>12061.38</v>
      </c>
      <c r="M6427" s="923">
        <f t="shared" si="100"/>
        <v>0</v>
      </c>
    </row>
    <row r="6428" spans="2:13" ht="60">
      <c r="B6428" s="921" t="s">
        <v>1074</v>
      </c>
      <c r="C6428" s="921" t="s">
        <v>1042</v>
      </c>
      <c r="D6428" s="922" t="s">
        <v>986</v>
      </c>
      <c r="E6428" s="936">
        <v>1</v>
      </c>
      <c r="F6428" s="947">
        <v>44459</v>
      </c>
      <c r="G6428" s="923">
        <v>12061.38</v>
      </c>
      <c r="H6428" s="929">
        <v>0</v>
      </c>
      <c r="I6428" s="929">
        <v>0</v>
      </c>
      <c r="J6428" s="923">
        <v>12061.38</v>
      </c>
      <c r="K6428" s="922">
        <v>1</v>
      </c>
      <c r="L6428" s="923">
        <v>12061.38</v>
      </c>
      <c r="M6428" s="923">
        <f t="shared" si="100"/>
        <v>0</v>
      </c>
    </row>
    <row r="6429" spans="2:13" ht="60">
      <c r="B6429" s="921" t="s">
        <v>1074</v>
      </c>
      <c r="C6429" s="921" t="s">
        <v>1042</v>
      </c>
      <c r="D6429" s="922" t="s">
        <v>986</v>
      </c>
      <c r="E6429" s="936">
        <v>1</v>
      </c>
      <c r="F6429" s="947">
        <v>44459</v>
      </c>
      <c r="G6429" s="923">
        <v>12061.38</v>
      </c>
      <c r="H6429" s="929">
        <v>0</v>
      </c>
      <c r="I6429" s="929">
        <v>0</v>
      </c>
      <c r="J6429" s="923">
        <v>12061.38</v>
      </c>
      <c r="K6429" s="922">
        <v>1</v>
      </c>
      <c r="L6429" s="923">
        <v>12061.38</v>
      </c>
      <c r="M6429" s="923">
        <f t="shared" si="100"/>
        <v>0</v>
      </c>
    </row>
    <row r="6430" spans="2:13" ht="45">
      <c r="B6430" s="921" t="s">
        <v>1286</v>
      </c>
      <c r="C6430" s="921" t="s">
        <v>1042</v>
      </c>
      <c r="D6430" s="922" t="s">
        <v>986</v>
      </c>
      <c r="E6430" s="936">
        <v>1</v>
      </c>
      <c r="F6430" s="947">
        <v>44844</v>
      </c>
      <c r="G6430" s="923">
        <v>6898</v>
      </c>
      <c r="H6430" s="929">
        <v>0</v>
      </c>
      <c r="I6430" s="929">
        <v>0</v>
      </c>
      <c r="J6430" s="923">
        <v>6898</v>
      </c>
      <c r="K6430" s="922">
        <v>1</v>
      </c>
      <c r="L6430" s="923">
        <v>6898</v>
      </c>
      <c r="M6430" s="923">
        <f t="shared" si="100"/>
        <v>0</v>
      </c>
    </row>
    <row r="6431" spans="2:13" ht="45">
      <c r="B6431" s="921" t="s">
        <v>1286</v>
      </c>
      <c r="C6431" s="921" t="s">
        <v>1042</v>
      </c>
      <c r="D6431" s="922" t="s">
        <v>986</v>
      </c>
      <c r="E6431" s="936">
        <v>1</v>
      </c>
      <c r="F6431" s="947">
        <v>44844</v>
      </c>
      <c r="G6431" s="923">
        <v>6897.99</v>
      </c>
      <c r="H6431" s="929">
        <v>0</v>
      </c>
      <c r="I6431" s="929">
        <v>0</v>
      </c>
      <c r="J6431" s="923">
        <v>6897.99</v>
      </c>
      <c r="K6431" s="922">
        <v>1</v>
      </c>
      <c r="L6431" s="923">
        <v>6897.99</v>
      </c>
      <c r="M6431" s="923">
        <f t="shared" si="100"/>
        <v>0</v>
      </c>
    </row>
    <row r="6432" spans="2:13" ht="45">
      <c r="B6432" s="921" t="s">
        <v>1286</v>
      </c>
      <c r="C6432" s="921" t="s">
        <v>1042</v>
      </c>
      <c r="D6432" s="922" t="s">
        <v>986</v>
      </c>
      <c r="E6432" s="936">
        <v>1</v>
      </c>
      <c r="F6432" s="947">
        <v>44844</v>
      </c>
      <c r="G6432" s="923">
        <v>6897.99</v>
      </c>
      <c r="H6432" s="929">
        <v>0</v>
      </c>
      <c r="I6432" s="929">
        <v>0</v>
      </c>
      <c r="J6432" s="923">
        <v>6897.99</v>
      </c>
      <c r="K6432" s="922">
        <v>1</v>
      </c>
      <c r="L6432" s="923">
        <v>6897.99</v>
      </c>
      <c r="M6432" s="923">
        <f t="shared" si="100"/>
        <v>0</v>
      </c>
    </row>
    <row r="6433" spans="2:13" ht="45">
      <c r="B6433" s="921" t="s">
        <v>1287</v>
      </c>
      <c r="C6433" s="921" t="s">
        <v>1042</v>
      </c>
      <c r="D6433" s="922" t="s">
        <v>986</v>
      </c>
      <c r="E6433" s="936">
        <v>1</v>
      </c>
      <c r="F6433" s="947">
        <v>44844</v>
      </c>
      <c r="G6433" s="923">
        <v>6058.53</v>
      </c>
      <c r="H6433" s="929">
        <v>0</v>
      </c>
      <c r="I6433" s="929">
        <v>0</v>
      </c>
      <c r="J6433" s="923">
        <v>6058.53</v>
      </c>
      <c r="K6433" s="922">
        <v>1</v>
      </c>
      <c r="L6433" s="923">
        <v>6058.53</v>
      </c>
      <c r="M6433" s="923">
        <f t="shared" si="100"/>
        <v>0</v>
      </c>
    </row>
    <row r="6434" spans="2:13" ht="45">
      <c r="B6434" s="921" t="s">
        <v>1287</v>
      </c>
      <c r="C6434" s="921" t="s">
        <v>1042</v>
      </c>
      <c r="D6434" s="922" t="s">
        <v>986</v>
      </c>
      <c r="E6434" s="936">
        <v>1</v>
      </c>
      <c r="F6434" s="947">
        <v>44844</v>
      </c>
      <c r="G6434" s="923">
        <v>6058.53</v>
      </c>
      <c r="H6434" s="929">
        <v>0</v>
      </c>
      <c r="I6434" s="929">
        <v>0</v>
      </c>
      <c r="J6434" s="923">
        <v>6058.53</v>
      </c>
      <c r="K6434" s="922">
        <v>1</v>
      </c>
      <c r="L6434" s="923">
        <v>6058.53</v>
      </c>
      <c r="M6434" s="923">
        <f t="shared" si="100"/>
        <v>0</v>
      </c>
    </row>
    <row r="6435" spans="2:13" ht="45">
      <c r="B6435" s="921" t="s">
        <v>1287</v>
      </c>
      <c r="C6435" s="921" t="s">
        <v>1042</v>
      </c>
      <c r="D6435" s="922" t="s">
        <v>986</v>
      </c>
      <c r="E6435" s="936">
        <v>1</v>
      </c>
      <c r="F6435" s="947">
        <v>44844</v>
      </c>
      <c r="G6435" s="923">
        <v>6058.53</v>
      </c>
      <c r="H6435" s="929">
        <v>0</v>
      </c>
      <c r="I6435" s="929">
        <v>0</v>
      </c>
      <c r="J6435" s="923">
        <v>6058.53</v>
      </c>
      <c r="K6435" s="922">
        <v>1</v>
      </c>
      <c r="L6435" s="923">
        <v>6058.53</v>
      </c>
      <c r="M6435" s="923">
        <f t="shared" si="100"/>
        <v>0</v>
      </c>
    </row>
    <row r="6436" spans="2:13" ht="45">
      <c r="B6436" s="921" t="s">
        <v>1287</v>
      </c>
      <c r="C6436" s="921" t="s">
        <v>1042</v>
      </c>
      <c r="D6436" s="922" t="s">
        <v>986</v>
      </c>
      <c r="E6436" s="936">
        <v>1</v>
      </c>
      <c r="F6436" s="947">
        <v>44844</v>
      </c>
      <c r="G6436" s="923">
        <v>6058.53</v>
      </c>
      <c r="H6436" s="929">
        <v>0</v>
      </c>
      <c r="I6436" s="929">
        <v>0</v>
      </c>
      <c r="J6436" s="923">
        <v>6058.53</v>
      </c>
      <c r="K6436" s="922">
        <v>1</v>
      </c>
      <c r="L6436" s="923">
        <v>6058.53</v>
      </c>
      <c r="M6436" s="923">
        <f t="shared" si="100"/>
        <v>0</v>
      </c>
    </row>
    <row r="6437" spans="2:13" ht="45">
      <c r="B6437" s="921" t="s">
        <v>1287</v>
      </c>
      <c r="C6437" s="921" t="s">
        <v>1042</v>
      </c>
      <c r="D6437" s="922" t="s">
        <v>986</v>
      </c>
      <c r="E6437" s="936">
        <v>1</v>
      </c>
      <c r="F6437" s="947">
        <v>44844</v>
      </c>
      <c r="G6437" s="923">
        <v>6058.53</v>
      </c>
      <c r="H6437" s="929">
        <v>0</v>
      </c>
      <c r="I6437" s="929">
        <v>0</v>
      </c>
      <c r="J6437" s="923">
        <v>6058.53</v>
      </c>
      <c r="K6437" s="922">
        <v>1</v>
      </c>
      <c r="L6437" s="923">
        <v>6058.53</v>
      </c>
      <c r="M6437" s="923">
        <f t="shared" si="100"/>
        <v>0</v>
      </c>
    </row>
    <row r="6438" spans="2:13" ht="45">
      <c r="B6438" s="921" t="s">
        <v>1287</v>
      </c>
      <c r="C6438" s="921" t="s">
        <v>1042</v>
      </c>
      <c r="D6438" s="922" t="s">
        <v>986</v>
      </c>
      <c r="E6438" s="936">
        <v>1</v>
      </c>
      <c r="F6438" s="947">
        <v>44844</v>
      </c>
      <c r="G6438" s="923">
        <v>6058.53</v>
      </c>
      <c r="H6438" s="929">
        <v>0</v>
      </c>
      <c r="I6438" s="929">
        <v>0</v>
      </c>
      <c r="J6438" s="923">
        <v>6058.53</v>
      </c>
      <c r="K6438" s="922">
        <v>1</v>
      </c>
      <c r="L6438" s="923">
        <v>6058.53</v>
      </c>
      <c r="M6438" s="923">
        <f t="shared" si="100"/>
        <v>0</v>
      </c>
    </row>
    <row r="6439" spans="2:13" ht="45">
      <c r="B6439" s="921" t="s">
        <v>1287</v>
      </c>
      <c r="C6439" s="921" t="s">
        <v>1042</v>
      </c>
      <c r="D6439" s="922" t="s">
        <v>986</v>
      </c>
      <c r="E6439" s="936">
        <v>1</v>
      </c>
      <c r="F6439" s="947">
        <v>44844</v>
      </c>
      <c r="G6439" s="923">
        <v>6058.53</v>
      </c>
      <c r="H6439" s="929">
        <v>0</v>
      </c>
      <c r="I6439" s="929">
        <v>0</v>
      </c>
      <c r="J6439" s="923">
        <v>6058.53</v>
      </c>
      <c r="K6439" s="922">
        <v>1</v>
      </c>
      <c r="L6439" s="923">
        <v>6058.53</v>
      </c>
      <c r="M6439" s="923">
        <f t="shared" si="100"/>
        <v>0</v>
      </c>
    </row>
    <row r="6440" spans="2:13" ht="45">
      <c r="B6440" s="921" t="s">
        <v>1287</v>
      </c>
      <c r="C6440" s="921" t="s">
        <v>1042</v>
      </c>
      <c r="D6440" s="922" t="s">
        <v>986</v>
      </c>
      <c r="E6440" s="936">
        <v>1</v>
      </c>
      <c r="F6440" s="947">
        <v>44844</v>
      </c>
      <c r="G6440" s="923">
        <v>6058.53</v>
      </c>
      <c r="H6440" s="929">
        <v>0</v>
      </c>
      <c r="I6440" s="929">
        <v>0</v>
      </c>
      <c r="J6440" s="923">
        <v>6058.53</v>
      </c>
      <c r="K6440" s="922">
        <v>1</v>
      </c>
      <c r="L6440" s="923">
        <v>6058.53</v>
      </c>
      <c r="M6440" s="923">
        <f t="shared" si="100"/>
        <v>0</v>
      </c>
    </row>
    <row r="6441" spans="2:13" ht="45">
      <c r="B6441" s="921" t="s">
        <v>1287</v>
      </c>
      <c r="C6441" s="921" t="s">
        <v>1042</v>
      </c>
      <c r="D6441" s="922" t="s">
        <v>986</v>
      </c>
      <c r="E6441" s="936">
        <v>1</v>
      </c>
      <c r="F6441" s="947">
        <v>44844</v>
      </c>
      <c r="G6441" s="923">
        <v>6058.53</v>
      </c>
      <c r="H6441" s="929">
        <v>0</v>
      </c>
      <c r="I6441" s="929">
        <v>0</v>
      </c>
      <c r="J6441" s="923">
        <v>6058.53</v>
      </c>
      <c r="K6441" s="922">
        <v>1</v>
      </c>
      <c r="L6441" s="923">
        <v>6058.53</v>
      </c>
      <c r="M6441" s="923">
        <f t="shared" si="100"/>
        <v>0</v>
      </c>
    </row>
    <row r="6442" spans="2:13" ht="45">
      <c r="B6442" s="921" t="s">
        <v>1287</v>
      </c>
      <c r="C6442" s="921" t="s">
        <v>1042</v>
      </c>
      <c r="D6442" s="922" t="s">
        <v>986</v>
      </c>
      <c r="E6442" s="936">
        <v>1</v>
      </c>
      <c r="F6442" s="947">
        <v>44844</v>
      </c>
      <c r="G6442" s="923">
        <v>6058.53</v>
      </c>
      <c r="H6442" s="929">
        <v>0</v>
      </c>
      <c r="I6442" s="929">
        <v>0</v>
      </c>
      <c r="J6442" s="923">
        <v>6058.53</v>
      </c>
      <c r="K6442" s="922">
        <v>1</v>
      </c>
      <c r="L6442" s="923">
        <v>6058.53</v>
      </c>
      <c r="M6442" s="923">
        <f t="shared" si="100"/>
        <v>0</v>
      </c>
    </row>
    <row r="6443" spans="2:13" ht="45">
      <c r="B6443" s="921" t="s">
        <v>1287</v>
      </c>
      <c r="C6443" s="921" t="s">
        <v>1042</v>
      </c>
      <c r="D6443" s="922" t="s">
        <v>986</v>
      </c>
      <c r="E6443" s="936">
        <v>1</v>
      </c>
      <c r="F6443" s="947">
        <v>44844</v>
      </c>
      <c r="G6443" s="923">
        <v>6058.53</v>
      </c>
      <c r="H6443" s="929">
        <v>0</v>
      </c>
      <c r="I6443" s="929">
        <v>0</v>
      </c>
      <c r="J6443" s="923">
        <v>6058.53</v>
      </c>
      <c r="K6443" s="922">
        <v>1</v>
      </c>
      <c r="L6443" s="923">
        <v>6058.53</v>
      </c>
      <c r="M6443" s="923">
        <f t="shared" si="100"/>
        <v>0</v>
      </c>
    </row>
    <row r="6444" spans="2:13" ht="45">
      <c r="B6444" s="921" t="s">
        <v>1287</v>
      </c>
      <c r="C6444" s="921" t="s">
        <v>1042</v>
      </c>
      <c r="D6444" s="922" t="s">
        <v>986</v>
      </c>
      <c r="E6444" s="936">
        <v>1</v>
      </c>
      <c r="F6444" s="947">
        <v>44844</v>
      </c>
      <c r="G6444" s="923">
        <v>6058.53</v>
      </c>
      <c r="H6444" s="929">
        <v>0</v>
      </c>
      <c r="I6444" s="929">
        <v>0</v>
      </c>
      <c r="J6444" s="923">
        <v>6058.53</v>
      </c>
      <c r="K6444" s="922">
        <v>1</v>
      </c>
      <c r="L6444" s="923">
        <v>6058.53</v>
      </c>
      <c r="M6444" s="923">
        <f t="shared" si="100"/>
        <v>0</v>
      </c>
    </row>
    <row r="6445" spans="2:13" ht="45">
      <c r="B6445" s="921" t="s">
        <v>1287</v>
      </c>
      <c r="C6445" s="921" t="s">
        <v>1042</v>
      </c>
      <c r="D6445" s="922" t="s">
        <v>986</v>
      </c>
      <c r="E6445" s="936">
        <v>1</v>
      </c>
      <c r="F6445" s="947">
        <v>44844</v>
      </c>
      <c r="G6445" s="923">
        <v>6058.53</v>
      </c>
      <c r="H6445" s="929">
        <v>0</v>
      </c>
      <c r="I6445" s="929">
        <v>0</v>
      </c>
      <c r="J6445" s="923">
        <v>6058.53</v>
      </c>
      <c r="K6445" s="922">
        <v>1</v>
      </c>
      <c r="L6445" s="923">
        <v>6058.53</v>
      </c>
      <c r="M6445" s="923">
        <f t="shared" si="100"/>
        <v>0</v>
      </c>
    </row>
    <row r="6446" spans="2:13" ht="45">
      <c r="B6446" s="921" t="s">
        <v>1287</v>
      </c>
      <c r="C6446" s="921" t="s">
        <v>1042</v>
      </c>
      <c r="D6446" s="922" t="s">
        <v>986</v>
      </c>
      <c r="E6446" s="936">
        <v>1</v>
      </c>
      <c r="F6446" s="947">
        <v>44844</v>
      </c>
      <c r="G6446" s="923">
        <v>6058.53</v>
      </c>
      <c r="H6446" s="929">
        <v>0</v>
      </c>
      <c r="I6446" s="929">
        <v>0</v>
      </c>
      <c r="J6446" s="923">
        <v>6058.53</v>
      </c>
      <c r="K6446" s="922">
        <v>1</v>
      </c>
      <c r="L6446" s="923">
        <v>6058.53</v>
      </c>
      <c r="M6446" s="923">
        <f t="shared" si="100"/>
        <v>0</v>
      </c>
    </row>
    <row r="6447" spans="2:13" ht="45">
      <c r="B6447" s="921" t="s">
        <v>1287</v>
      </c>
      <c r="C6447" s="921" t="s">
        <v>1042</v>
      </c>
      <c r="D6447" s="922" t="s">
        <v>986</v>
      </c>
      <c r="E6447" s="936">
        <v>1</v>
      </c>
      <c r="F6447" s="947">
        <v>44844</v>
      </c>
      <c r="G6447" s="923">
        <v>6058.53</v>
      </c>
      <c r="H6447" s="929">
        <v>0</v>
      </c>
      <c r="I6447" s="929">
        <v>0</v>
      </c>
      <c r="J6447" s="923">
        <v>6058.53</v>
      </c>
      <c r="K6447" s="922">
        <v>1</v>
      </c>
      <c r="L6447" s="923">
        <v>6058.53</v>
      </c>
      <c r="M6447" s="923">
        <f t="shared" si="100"/>
        <v>0</v>
      </c>
    </row>
    <row r="6448" spans="2:13" ht="45">
      <c r="B6448" s="921" t="s">
        <v>1287</v>
      </c>
      <c r="C6448" s="921" t="s">
        <v>1042</v>
      </c>
      <c r="D6448" s="922" t="s">
        <v>986</v>
      </c>
      <c r="E6448" s="936">
        <v>1</v>
      </c>
      <c r="F6448" s="947">
        <v>44844</v>
      </c>
      <c r="G6448" s="923">
        <v>6058.53</v>
      </c>
      <c r="H6448" s="929">
        <v>0</v>
      </c>
      <c r="I6448" s="929">
        <v>0</v>
      </c>
      <c r="J6448" s="923">
        <v>6058.53</v>
      </c>
      <c r="K6448" s="922">
        <v>1</v>
      </c>
      <c r="L6448" s="923">
        <v>6058.53</v>
      </c>
      <c r="M6448" s="923">
        <f t="shared" si="100"/>
        <v>0</v>
      </c>
    </row>
    <row r="6449" spans="2:13" ht="45">
      <c r="B6449" s="921" t="s">
        <v>1287</v>
      </c>
      <c r="C6449" s="921" t="s">
        <v>1042</v>
      </c>
      <c r="D6449" s="922" t="s">
        <v>986</v>
      </c>
      <c r="E6449" s="936">
        <v>1</v>
      </c>
      <c r="F6449" s="947">
        <v>44844</v>
      </c>
      <c r="G6449" s="923">
        <v>6058.53</v>
      </c>
      <c r="H6449" s="929">
        <v>0</v>
      </c>
      <c r="I6449" s="929">
        <v>0</v>
      </c>
      <c r="J6449" s="923">
        <v>6058.53</v>
      </c>
      <c r="K6449" s="922">
        <v>1</v>
      </c>
      <c r="L6449" s="923">
        <v>6058.53</v>
      </c>
      <c r="M6449" s="923">
        <f t="shared" si="100"/>
        <v>0</v>
      </c>
    </row>
    <row r="6450" spans="2:13" ht="45">
      <c r="B6450" s="921" t="s">
        <v>1287</v>
      </c>
      <c r="C6450" s="921" t="s">
        <v>1042</v>
      </c>
      <c r="D6450" s="922" t="s">
        <v>986</v>
      </c>
      <c r="E6450" s="936">
        <v>1</v>
      </c>
      <c r="F6450" s="947">
        <v>44844</v>
      </c>
      <c r="G6450" s="923">
        <v>6058.53</v>
      </c>
      <c r="H6450" s="929">
        <v>0</v>
      </c>
      <c r="I6450" s="929">
        <v>0</v>
      </c>
      <c r="J6450" s="923">
        <v>6058.53</v>
      </c>
      <c r="K6450" s="922">
        <v>1</v>
      </c>
      <c r="L6450" s="923">
        <v>6058.53</v>
      </c>
      <c r="M6450" s="923">
        <f t="shared" si="100"/>
        <v>0</v>
      </c>
    </row>
    <row r="6451" spans="2:13" ht="45">
      <c r="B6451" s="921" t="s">
        <v>1287</v>
      </c>
      <c r="C6451" s="921" t="s">
        <v>1042</v>
      </c>
      <c r="D6451" s="922" t="s">
        <v>986</v>
      </c>
      <c r="E6451" s="936">
        <v>1</v>
      </c>
      <c r="F6451" s="947">
        <v>44844</v>
      </c>
      <c r="G6451" s="923">
        <v>6058.53</v>
      </c>
      <c r="H6451" s="929">
        <v>0</v>
      </c>
      <c r="I6451" s="929">
        <v>0</v>
      </c>
      <c r="J6451" s="923">
        <v>6058.53</v>
      </c>
      <c r="K6451" s="922">
        <v>1</v>
      </c>
      <c r="L6451" s="923">
        <v>6058.53</v>
      </c>
      <c r="M6451" s="923">
        <f t="shared" si="100"/>
        <v>0</v>
      </c>
    </row>
    <row r="6452" spans="2:13" ht="45">
      <c r="B6452" s="921" t="s">
        <v>1287</v>
      </c>
      <c r="C6452" s="921" t="s">
        <v>1042</v>
      </c>
      <c r="D6452" s="922" t="s">
        <v>986</v>
      </c>
      <c r="E6452" s="936">
        <v>1</v>
      </c>
      <c r="F6452" s="947">
        <v>44844</v>
      </c>
      <c r="G6452" s="923">
        <v>6058.53</v>
      </c>
      <c r="H6452" s="929">
        <v>0</v>
      </c>
      <c r="I6452" s="929">
        <v>0</v>
      </c>
      <c r="J6452" s="923">
        <v>6058.53</v>
      </c>
      <c r="K6452" s="922">
        <v>1</v>
      </c>
      <c r="L6452" s="923">
        <v>6058.53</v>
      </c>
      <c r="M6452" s="923">
        <f t="shared" si="100"/>
        <v>0</v>
      </c>
    </row>
    <row r="6453" spans="2:13" ht="45">
      <c r="B6453" s="921" t="s">
        <v>1287</v>
      </c>
      <c r="C6453" s="921" t="s">
        <v>1042</v>
      </c>
      <c r="D6453" s="922" t="s">
        <v>986</v>
      </c>
      <c r="E6453" s="936">
        <v>1</v>
      </c>
      <c r="F6453" s="947">
        <v>44844</v>
      </c>
      <c r="G6453" s="923">
        <v>6058.53</v>
      </c>
      <c r="H6453" s="929">
        <v>0</v>
      </c>
      <c r="I6453" s="929">
        <v>0</v>
      </c>
      <c r="J6453" s="923">
        <v>6058.53</v>
      </c>
      <c r="K6453" s="922">
        <v>1</v>
      </c>
      <c r="L6453" s="923">
        <v>6058.53</v>
      </c>
      <c r="M6453" s="923">
        <f t="shared" si="100"/>
        <v>0</v>
      </c>
    </row>
    <row r="6454" spans="2:13" ht="45">
      <c r="B6454" s="921" t="s">
        <v>1287</v>
      </c>
      <c r="C6454" s="921" t="s">
        <v>1042</v>
      </c>
      <c r="D6454" s="922" t="s">
        <v>986</v>
      </c>
      <c r="E6454" s="936">
        <v>1</v>
      </c>
      <c r="F6454" s="947">
        <v>44844</v>
      </c>
      <c r="G6454" s="923">
        <v>6058.53</v>
      </c>
      <c r="H6454" s="929">
        <v>0</v>
      </c>
      <c r="I6454" s="929">
        <v>0</v>
      </c>
      <c r="J6454" s="923">
        <v>6058.53</v>
      </c>
      <c r="K6454" s="922">
        <v>1</v>
      </c>
      <c r="L6454" s="923">
        <v>6058.53</v>
      </c>
      <c r="M6454" s="923">
        <f t="shared" si="100"/>
        <v>0</v>
      </c>
    </row>
    <row r="6455" spans="2:13" ht="45">
      <c r="B6455" s="921" t="s">
        <v>1287</v>
      </c>
      <c r="C6455" s="921" t="s">
        <v>1042</v>
      </c>
      <c r="D6455" s="922" t="s">
        <v>986</v>
      </c>
      <c r="E6455" s="936">
        <v>1</v>
      </c>
      <c r="F6455" s="947">
        <v>44844</v>
      </c>
      <c r="G6455" s="923">
        <v>6058.53</v>
      </c>
      <c r="H6455" s="929">
        <v>0</v>
      </c>
      <c r="I6455" s="929">
        <v>0</v>
      </c>
      <c r="J6455" s="923">
        <v>6058.53</v>
      </c>
      <c r="K6455" s="922">
        <v>1</v>
      </c>
      <c r="L6455" s="923">
        <v>6058.53</v>
      </c>
      <c r="M6455" s="923">
        <f t="shared" si="100"/>
        <v>0</v>
      </c>
    </row>
    <row r="6456" spans="2:13" ht="45">
      <c r="B6456" s="921" t="s">
        <v>1287</v>
      </c>
      <c r="C6456" s="921" t="s">
        <v>1042</v>
      </c>
      <c r="D6456" s="922" t="s">
        <v>986</v>
      </c>
      <c r="E6456" s="936">
        <v>1</v>
      </c>
      <c r="F6456" s="947">
        <v>44844</v>
      </c>
      <c r="G6456" s="923">
        <v>6058.53</v>
      </c>
      <c r="H6456" s="929">
        <v>0</v>
      </c>
      <c r="I6456" s="929">
        <v>0</v>
      </c>
      <c r="J6456" s="923">
        <v>6058.53</v>
      </c>
      <c r="K6456" s="922">
        <v>1</v>
      </c>
      <c r="L6456" s="923">
        <v>6058.53</v>
      </c>
      <c r="M6456" s="923">
        <f t="shared" si="100"/>
        <v>0</v>
      </c>
    </row>
    <row r="6457" spans="2:13" ht="45">
      <c r="B6457" s="921" t="s">
        <v>1287</v>
      </c>
      <c r="C6457" s="921" t="s">
        <v>1042</v>
      </c>
      <c r="D6457" s="922" t="s">
        <v>986</v>
      </c>
      <c r="E6457" s="936">
        <v>1</v>
      </c>
      <c r="F6457" s="947">
        <v>44844</v>
      </c>
      <c r="G6457" s="923">
        <v>6058.53</v>
      </c>
      <c r="H6457" s="929">
        <v>0</v>
      </c>
      <c r="I6457" s="929">
        <v>0</v>
      </c>
      <c r="J6457" s="923">
        <v>6058.53</v>
      </c>
      <c r="K6457" s="922">
        <v>1</v>
      </c>
      <c r="L6457" s="923">
        <v>6058.53</v>
      </c>
      <c r="M6457" s="923">
        <f t="shared" si="100"/>
        <v>0</v>
      </c>
    </row>
    <row r="6458" spans="2:13" ht="45">
      <c r="B6458" s="921" t="s">
        <v>1287</v>
      </c>
      <c r="C6458" s="921" t="s">
        <v>1042</v>
      </c>
      <c r="D6458" s="922" t="s">
        <v>986</v>
      </c>
      <c r="E6458" s="936">
        <v>1</v>
      </c>
      <c r="F6458" s="947">
        <v>44844</v>
      </c>
      <c r="G6458" s="923">
        <v>6058.53</v>
      </c>
      <c r="H6458" s="929">
        <v>0</v>
      </c>
      <c r="I6458" s="929">
        <v>0</v>
      </c>
      <c r="J6458" s="923">
        <v>6058.53</v>
      </c>
      <c r="K6458" s="922">
        <v>1</v>
      </c>
      <c r="L6458" s="923">
        <v>6058.53</v>
      </c>
      <c r="M6458" s="923">
        <f t="shared" si="100"/>
        <v>0</v>
      </c>
    </row>
    <row r="6459" spans="2:13" ht="75">
      <c r="B6459" s="921" t="s">
        <v>1288</v>
      </c>
      <c r="C6459" s="921" t="s">
        <v>1024</v>
      </c>
      <c r="D6459" s="922" t="s">
        <v>986</v>
      </c>
      <c r="E6459" s="936">
        <v>1</v>
      </c>
      <c r="F6459" s="947">
        <v>44400</v>
      </c>
      <c r="G6459" s="923">
        <v>1691.8505587028189</v>
      </c>
      <c r="H6459" s="929">
        <v>8.3333333333333332E-3</v>
      </c>
      <c r="I6459" s="929">
        <v>0.2</v>
      </c>
      <c r="J6459" s="923">
        <v>1353.4804469622552</v>
      </c>
      <c r="K6459" s="922">
        <v>1</v>
      </c>
      <c r="L6459" s="923">
        <v>1353.4804469622552</v>
      </c>
      <c r="M6459" s="923">
        <f t="shared" si="100"/>
        <v>169.1850558702819</v>
      </c>
    </row>
    <row r="6460" spans="2:13" ht="45">
      <c r="B6460" s="921" t="s">
        <v>1289</v>
      </c>
      <c r="C6460" s="921" t="s">
        <v>1042</v>
      </c>
      <c r="D6460" s="922" t="s">
        <v>986</v>
      </c>
      <c r="E6460" s="936">
        <v>1</v>
      </c>
      <c r="F6460" s="947">
        <v>44720</v>
      </c>
      <c r="G6460" s="923">
        <v>113136.09890865033</v>
      </c>
      <c r="H6460" s="929">
        <v>4.1666666666666666E-3</v>
      </c>
      <c r="I6460" s="929">
        <v>5.4166666666666669E-2</v>
      </c>
      <c r="J6460" s="923">
        <v>107007.89355109843</v>
      </c>
      <c r="K6460" s="922">
        <v>0</v>
      </c>
      <c r="L6460" s="923">
        <v>0</v>
      </c>
      <c r="M6460" s="923" t="str">
        <f t="shared" si="100"/>
        <v/>
      </c>
    </row>
    <row r="6461" spans="2:13" ht="75">
      <c r="B6461" s="921" t="s">
        <v>1290</v>
      </c>
      <c r="C6461" s="921" t="s">
        <v>1024</v>
      </c>
      <c r="D6461" s="922" t="s">
        <v>986</v>
      </c>
      <c r="E6461" s="936">
        <v>1</v>
      </c>
      <c r="F6461" s="947">
        <v>44185</v>
      </c>
      <c r="G6461" s="923">
        <v>54538.412042490883</v>
      </c>
      <c r="H6461" s="929">
        <v>8.3333333333333332E-3</v>
      </c>
      <c r="I6461" s="929">
        <v>0.2583333333333333</v>
      </c>
      <c r="J6461" s="923">
        <v>40449.322264847404</v>
      </c>
      <c r="K6461" s="922">
        <v>1</v>
      </c>
      <c r="L6461" s="923">
        <v>40449.322264847404</v>
      </c>
      <c r="M6461" s="923">
        <f t="shared" si="100"/>
        <v>5453.8412042490891</v>
      </c>
    </row>
    <row r="6462" spans="2:13" ht="75">
      <c r="B6462" s="921" t="s">
        <v>1291</v>
      </c>
      <c r="C6462" s="921" t="s">
        <v>1024</v>
      </c>
      <c r="D6462" s="922" t="s">
        <v>986</v>
      </c>
      <c r="E6462" s="936">
        <v>1</v>
      </c>
      <c r="F6462" s="947">
        <v>44400</v>
      </c>
      <c r="G6462" s="923">
        <v>1691.8505587028189</v>
      </c>
      <c r="H6462" s="929">
        <v>8.3333333333333332E-3</v>
      </c>
      <c r="I6462" s="929">
        <v>0.2</v>
      </c>
      <c r="J6462" s="923">
        <v>1353.4804469622552</v>
      </c>
      <c r="K6462" s="922">
        <v>0</v>
      </c>
      <c r="L6462" s="923">
        <v>0</v>
      </c>
      <c r="M6462" s="923" t="str">
        <f t="shared" si="100"/>
        <v/>
      </c>
    </row>
    <row r="6463" spans="2:13" ht="75">
      <c r="B6463" s="921" t="s">
        <v>1292</v>
      </c>
      <c r="C6463" s="921" t="s">
        <v>1024</v>
      </c>
      <c r="D6463" s="922" t="s">
        <v>986</v>
      </c>
      <c r="E6463" s="936">
        <v>1</v>
      </c>
      <c r="F6463" s="947">
        <v>44760</v>
      </c>
      <c r="G6463" s="923">
        <v>20161.780790780722</v>
      </c>
      <c r="H6463" s="929">
        <v>8.3333333333333332E-3</v>
      </c>
      <c r="I6463" s="929">
        <v>0.1</v>
      </c>
      <c r="J6463" s="923">
        <v>18145.60271170265</v>
      </c>
      <c r="K6463" s="922">
        <v>1</v>
      </c>
      <c r="L6463" s="923">
        <v>18145.60271170265</v>
      </c>
      <c r="M6463" s="923">
        <f t="shared" si="100"/>
        <v>2016.1780790780722</v>
      </c>
    </row>
    <row r="6464" spans="2:13" ht="75">
      <c r="B6464" s="921" t="s">
        <v>1293</v>
      </c>
      <c r="C6464" s="921" t="s">
        <v>1024</v>
      </c>
      <c r="D6464" s="922" t="s">
        <v>986</v>
      </c>
      <c r="E6464" s="936">
        <v>1</v>
      </c>
      <c r="F6464" s="947">
        <v>43788</v>
      </c>
      <c r="G6464" s="923">
        <v>136581.65107986733</v>
      </c>
      <c r="H6464" s="929">
        <v>8.3333333333333332E-3</v>
      </c>
      <c r="I6464" s="929">
        <v>0.36666666666666664</v>
      </c>
      <c r="J6464" s="923">
        <v>86501.712350582646</v>
      </c>
      <c r="K6464" s="922">
        <v>1</v>
      </c>
      <c r="L6464" s="923">
        <v>86501.712350582646</v>
      </c>
      <c r="M6464" s="923">
        <f t="shared" si="100"/>
        <v>13658.165107986733</v>
      </c>
    </row>
    <row r="6465" spans="2:13" ht="75">
      <c r="B6465" s="921" t="s">
        <v>1294</v>
      </c>
      <c r="C6465" s="921" t="s">
        <v>1024</v>
      </c>
      <c r="D6465" s="922" t="s">
        <v>986</v>
      </c>
      <c r="E6465" s="936">
        <v>1</v>
      </c>
      <c r="F6465" s="947">
        <v>44440</v>
      </c>
      <c r="G6465" s="923">
        <v>0</v>
      </c>
      <c r="H6465" s="929">
        <v>8.3333333333333332E-3</v>
      </c>
      <c r="I6465" s="929">
        <v>0.18333333333333332</v>
      </c>
      <c r="J6465" s="923">
        <v>0</v>
      </c>
      <c r="K6465" s="922">
        <v>1</v>
      </c>
      <c r="L6465" s="923">
        <v>0</v>
      </c>
      <c r="M6465" s="923" t="str">
        <f t="shared" si="100"/>
        <v/>
      </c>
    </row>
    <row r="6466" spans="2:13" ht="75">
      <c r="B6466" s="921" t="s">
        <v>1295</v>
      </c>
      <c r="C6466" s="921" t="s">
        <v>1024</v>
      </c>
      <c r="D6466" s="922" t="s">
        <v>986</v>
      </c>
      <c r="E6466" s="936">
        <v>1</v>
      </c>
      <c r="F6466" s="947">
        <v>44158</v>
      </c>
      <c r="G6466" s="923">
        <v>208889.47914533867</v>
      </c>
      <c r="H6466" s="929">
        <v>8.3333333333333332E-3</v>
      </c>
      <c r="I6466" s="929">
        <v>0.26666666666666666</v>
      </c>
      <c r="J6466" s="923">
        <v>153185.61803991502</v>
      </c>
      <c r="K6466" s="922">
        <v>1</v>
      </c>
      <c r="L6466" s="923">
        <v>153185.61803991502</v>
      </c>
      <c r="M6466" s="923">
        <f t="shared" si="100"/>
        <v>20888.94791453387</v>
      </c>
    </row>
    <row r="6467" spans="2:13" ht="75">
      <c r="B6467" s="921" t="s">
        <v>1296</v>
      </c>
      <c r="C6467" s="921" t="s">
        <v>1024</v>
      </c>
      <c r="D6467" s="922" t="s">
        <v>986</v>
      </c>
      <c r="E6467" s="936">
        <v>1</v>
      </c>
      <c r="F6467" s="947">
        <v>43788</v>
      </c>
      <c r="G6467" s="923">
        <v>136581.65107986733</v>
      </c>
      <c r="H6467" s="929">
        <v>8.3333333333333332E-3</v>
      </c>
      <c r="I6467" s="929">
        <v>0.36666666666666664</v>
      </c>
      <c r="J6467" s="923">
        <v>86501.712350582646</v>
      </c>
      <c r="K6467" s="922">
        <v>1</v>
      </c>
      <c r="L6467" s="923">
        <v>86501.712350582646</v>
      </c>
      <c r="M6467" s="923">
        <f t="shared" si="100"/>
        <v>13658.165107986733</v>
      </c>
    </row>
    <row r="6468" spans="2:13" ht="75">
      <c r="B6468" s="921" t="s">
        <v>1297</v>
      </c>
      <c r="C6468" s="921" t="s">
        <v>1024</v>
      </c>
      <c r="D6468" s="922" t="s">
        <v>986</v>
      </c>
      <c r="E6468" s="936">
        <v>1</v>
      </c>
      <c r="F6468" s="947">
        <v>44158</v>
      </c>
      <c r="G6468" s="923">
        <v>27630.171088455045</v>
      </c>
      <c r="H6468" s="929">
        <v>8.3333333333333332E-3</v>
      </c>
      <c r="I6468" s="929">
        <v>0.26666666666666666</v>
      </c>
      <c r="J6468" s="923">
        <v>20262.125464867033</v>
      </c>
      <c r="K6468" s="922">
        <v>1</v>
      </c>
      <c r="L6468" s="923">
        <v>20262.125464867033</v>
      </c>
      <c r="M6468" s="923">
        <f t="shared" si="100"/>
        <v>2763.0171088455045</v>
      </c>
    </row>
    <row r="6469" spans="2:13" ht="75">
      <c r="B6469" s="921" t="s">
        <v>1298</v>
      </c>
      <c r="C6469" s="921" t="s">
        <v>1024</v>
      </c>
      <c r="D6469" s="922" t="s">
        <v>986</v>
      </c>
      <c r="E6469" s="936">
        <v>1</v>
      </c>
      <c r="F6469" s="947">
        <v>44158</v>
      </c>
      <c r="G6469" s="923">
        <v>27630.171088455045</v>
      </c>
      <c r="H6469" s="929">
        <v>8.3333333333333332E-3</v>
      </c>
      <c r="I6469" s="929">
        <v>0.26666666666666666</v>
      </c>
      <c r="J6469" s="923">
        <v>20262.125464867033</v>
      </c>
      <c r="K6469" s="922">
        <v>0</v>
      </c>
      <c r="L6469" s="923">
        <v>0</v>
      </c>
      <c r="M6469" s="923" t="str">
        <f t="shared" si="100"/>
        <v/>
      </c>
    </row>
    <row r="6470" spans="2:13" ht="75">
      <c r="B6470" s="921" t="s">
        <v>1299</v>
      </c>
      <c r="C6470" s="921" t="s">
        <v>1024</v>
      </c>
      <c r="D6470" s="922" t="s">
        <v>986</v>
      </c>
      <c r="E6470" s="936">
        <v>1</v>
      </c>
      <c r="F6470" s="947">
        <v>44760</v>
      </c>
      <c r="G6470" s="923">
        <v>20161.780790780722</v>
      </c>
      <c r="H6470" s="929">
        <v>8.3333333333333332E-3</v>
      </c>
      <c r="I6470" s="929">
        <v>0.1</v>
      </c>
      <c r="J6470" s="923">
        <v>18145.60271170265</v>
      </c>
      <c r="K6470" s="922">
        <v>1</v>
      </c>
      <c r="L6470" s="923">
        <v>18145.60271170265</v>
      </c>
      <c r="M6470" s="923">
        <f t="shared" si="100"/>
        <v>2016.1780790780722</v>
      </c>
    </row>
    <row r="6471" spans="2:13" ht="75">
      <c r="B6471" s="921" t="s">
        <v>1300</v>
      </c>
      <c r="C6471" s="921" t="s">
        <v>1024</v>
      </c>
      <c r="D6471" s="922" t="s">
        <v>986</v>
      </c>
      <c r="E6471" s="936">
        <v>1</v>
      </c>
      <c r="F6471" s="947">
        <v>44440</v>
      </c>
      <c r="G6471" s="923">
        <v>19346.790197466198</v>
      </c>
      <c r="H6471" s="929">
        <v>8.3333333333333332E-3</v>
      </c>
      <c r="I6471" s="929">
        <v>0.18333333333333332</v>
      </c>
      <c r="J6471" s="923">
        <v>15799.878661264062</v>
      </c>
      <c r="K6471" s="922">
        <v>1</v>
      </c>
      <c r="L6471" s="923">
        <v>15799.878661264062</v>
      </c>
      <c r="M6471" s="923">
        <f t="shared" si="100"/>
        <v>1934.6790197466198</v>
      </c>
    </row>
    <row r="6472" spans="2:13" ht="75">
      <c r="B6472" s="921" t="s">
        <v>1301</v>
      </c>
      <c r="C6472" s="921" t="s">
        <v>1024</v>
      </c>
      <c r="D6472" s="922" t="s">
        <v>986</v>
      </c>
      <c r="E6472" s="936">
        <v>1</v>
      </c>
      <c r="F6472" s="947">
        <v>43831</v>
      </c>
      <c r="G6472" s="923">
        <v>187090.44355060186</v>
      </c>
      <c r="H6472" s="929">
        <v>8.3333333333333332E-3</v>
      </c>
      <c r="I6472" s="929">
        <v>0.35</v>
      </c>
      <c r="J6472" s="923">
        <v>121608.78830789121</v>
      </c>
      <c r="K6472" s="922">
        <v>1</v>
      </c>
      <c r="L6472" s="923">
        <v>121608.78830789121</v>
      </c>
      <c r="M6472" s="923">
        <f t="shared" si="100"/>
        <v>18709.044355060189</v>
      </c>
    </row>
    <row r="6473" spans="2:13" ht="75">
      <c r="B6473" s="921" t="s">
        <v>1302</v>
      </c>
      <c r="C6473" s="921" t="s">
        <v>1024</v>
      </c>
      <c r="D6473" s="922" t="s">
        <v>986</v>
      </c>
      <c r="E6473" s="936">
        <v>1</v>
      </c>
      <c r="F6473" s="947">
        <v>44134</v>
      </c>
      <c r="G6473" s="923">
        <v>52056.402161798105</v>
      </c>
      <c r="H6473" s="929">
        <v>8.3333333333333332E-3</v>
      </c>
      <c r="I6473" s="929">
        <v>0.27500000000000002</v>
      </c>
      <c r="J6473" s="923">
        <v>37740.891567303624</v>
      </c>
      <c r="K6473" s="922">
        <v>1</v>
      </c>
      <c r="L6473" s="923">
        <v>37740.891567303624</v>
      </c>
      <c r="M6473" s="923">
        <f t="shared" si="100"/>
        <v>5205.6402161798105</v>
      </c>
    </row>
    <row r="6474" spans="2:13" ht="75">
      <c r="B6474" s="921" t="s">
        <v>1303</v>
      </c>
      <c r="C6474" s="921" t="s">
        <v>1024</v>
      </c>
      <c r="D6474" s="922" t="s">
        <v>986</v>
      </c>
      <c r="E6474" s="936">
        <v>1</v>
      </c>
      <c r="F6474" s="947">
        <v>44531</v>
      </c>
      <c r="G6474" s="923">
        <v>4799.5906690230022</v>
      </c>
      <c r="H6474" s="929">
        <v>8.3333333333333332E-3</v>
      </c>
      <c r="I6474" s="929">
        <v>0.15833333333333333</v>
      </c>
      <c r="J6474" s="923">
        <v>4039.655479761027</v>
      </c>
      <c r="K6474" s="922">
        <v>0</v>
      </c>
      <c r="L6474" s="923">
        <v>0</v>
      </c>
      <c r="M6474" s="923" t="str">
        <f t="shared" si="100"/>
        <v/>
      </c>
    </row>
    <row r="6475" spans="2:13" ht="75">
      <c r="B6475" s="921" t="s">
        <v>1304</v>
      </c>
      <c r="C6475" s="921" t="s">
        <v>1024</v>
      </c>
      <c r="D6475" s="922" t="s">
        <v>986</v>
      </c>
      <c r="E6475" s="936">
        <v>1</v>
      </c>
      <c r="F6475" s="947">
        <v>43788</v>
      </c>
      <c r="G6475" s="923">
        <v>136581.65107986733</v>
      </c>
      <c r="H6475" s="929">
        <v>8.3333333333333332E-3</v>
      </c>
      <c r="I6475" s="929">
        <v>0.36666666666666664</v>
      </c>
      <c r="J6475" s="923">
        <v>86501.712350582646</v>
      </c>
      <c r="K6475" s="922">
        <v>1</v>
      </c>
      <c r="L6475" s="923">
        <v>86501.712350582646</v>
      </c>
      <c r="M6475" s="923">
        <f t="shared" ref="M6475:M6538" si="101">IF(L6475=0,"",IF(I6475=100%,0,(H6475*12)*(G6475*E6475*K6475)))</f>
        <v>13658.165107986733</v>
      </c>
    </row>
    <row r="6476" spans="2:13" ht="75">
      <c r="B6476" s="921" t="s">
        <v>1305</v>
      </c>
      <c r="C6476" s="921" t="s">
        <v>1024</v>
      </c>
      <c r="D6476" s="922" t="s">
        <v>986</v>
      </c>
      <c r="E6476" s="936">
        <v>1</v>
      </c>
      <c r="F6476" s="947">
        <v>43831</v>
      </c>
      <c r="G6476" s="923">
        <v>187090.44355060186</v>
      </c>
      <c r="H6476" s="929">
        <v>8.3333333333333332E-3</v>
      </c>
      <c r="I6476" s="929">
        <v>0.35</v>
      </c>
      <c r="J6476" s="923">
        <v>121608.78830789121</v>
      </c>
      <c r="K6476" s="922">
        <v>1</v>
      </c>
      <c r="L6476" s="923">
        <v>121608.78830789121</v>
      </c>
      <c r="M6476" s="923">
        <f t="shared" si="101"/>
        <v>18709.044355060189</v>
      </c>
    </row>
    <row r="6477" spans="2:13" ht="75">
      <c r="B6477" s="921" t="s">
        <v>1306</v>
      </c>
      <c r="C6477" s="921" t="s">
        <v>1024</v>
      </c>
      <c r="D6477" s="922" t="s">
        <v>986</v>
      </c>
      <c r="E6477" s="936">
        <v>1</v>
      </c>
      <c r="F6477" s="947">
        <v>44029</v>
      </c>
      <c r="G6477" s="923">
        <v>15300.545687103882</v>
      </c>
      <c r="H6477" s="929">
        <v>8.3333333333333332E-3</v>
      </c>
      <c r="I6477" s="929">
        <v>0.3</v>
      </c>
      <c r="J6477" s="923">
        <v>10710.381980972717</v>
      </c>
      <c r="K6477" s="922">
        <v>1</v>
      </c>
      <c r="L6477" s="923">
        <v>10710.381980972717</v>
      </c>
      <c r="M6477" s="923">
        <f t="shared" si="101"/>
        <v>1530.0545687103884</v>
      </c>
    </row>
    <row r="6478" spans="2:13" ht="75">
      <c r="B6478" s="921" t="s">
        <v>1307</v>
      </c>
      <c r="C6478" s="921" t="s">
        <v>1024</v>
      </c>
      <c r="D6478" s="922" t="s">
        <v>986</v>
      </c>
      <c r="E6478" s="936">
        <v>1</v>
      </c>
      <c r="F6478" s="947">
        <v>44029</v>
      </c>
      <c r="G6478" s="923">
        <v>15300.545687103882</v>
      </c>
      <c r="H6478" s="929">
        <v>8.3333333333333332E-3</v>
      </c>
      <c r="I6478" s="929">
        <v>0.3</v>
      </c>
      <c r="J6478" s="923">
        <v>10710.381980972717</v>
      </c>
      <c r="K6478" s="922">
        <v>1</v>
      </c>
      <c r="L6478" s="923">
        <v>10710.381980972717</v>
      </c>
      <c r="M6478" s="923">
        <f t="shared" si="101"/>
        <v>1530.0545687103884</v>
      </c>
    </row>
    <row r="6479" spans="2:13" ht="75">
      <c r="B6479" s="921" t="s">
        <v>1308</v>
      </c>
      <c r="C6479" s="921" t="s">
        <v>1024</v>
      </c>
      <c r="D6479" s="922" t="s">
        <v>986</v>
      </c>
      <c r="E6479" s="936">
        <v>1</v>
      </c>
      <c r="F6479" s="947">
        <v>44355</v>
      </c>
      <c r="G6479" s="923">
        <v>30180.314536478214</v>
      </c>
      <c r="H6479" s="929">
        <v>8.3333333333333332E-3</v>
      </c>
      <c r="I6479" s="929">
        <v>0.20833333333333334</v>
      </c>
      <c r="J6479" s="923">
        <v>23892.749008045252</v>
      </c>
      <c r="K6479" s="922">
        <v>1</v>
      </c>
      <c r="L6479" s="923">
        <v>23892.749008045252</v>
      </c>
      <c r="M6479" s="923">
        <f t="shared" si="101"/>
        <v>3018.0314536478218</v>
      </c>
    </row>
    <row r="6480" spans="2:13" ht="75">
      <c r="B6480" s="921" t="s">
        <v>1309</v>
      </c>
      <c r="C6480" s="921" t="s">
        <v>1024</v>
      </c>
      <c r="D6480" s="922" t="s">
        <v>986</v>
      </c>
      <c r="E6480" s="936">
        <v>1</v>
      </c>
      <c r="F6480" s="947">
        <v>44294</v>
      </c>
      <c r="G6480" s="923">
        <v>311761.75435409835</v>
      </c>
      <c r="H6480" s="929">
        <v>8.3333333333333332E-3</v>
      </c>
      <c r="I6480" s="929">
        <v>0.22500000000000001</v>
      </c>
      <c r="J6480" s="923">
        <v>241615.35962442623</v>
      </c>
      <c r="K6480" s="922">
        <v>1</v>
      </c>
      <c r="L6480" s="923">
        <v>241615.35962442623</v>
      </c>
      <c r="M6480" s="923">
        <f t="shared" si="101"/>
        <v>31176.175435409838</v>
      </c>
    </row>
    <row r="6481" spans="2:13" ht="75">
      <c r="B6481" s="921" t="s">
        <v>1310</v>
      </c>
      <c r="C6481" s="921" t="s">
        <v>1024</v>
      </c>
      <c r="D6481" s="922" t="s">
        <v>986</v>
      </c>
      <c r="E6481" s="936">
        <v>1</v>
      </c>
      <c r="F6481" s="947">
        <v>44760</v>
      </c>
      <c r="G6481" s="923">
        <v>20161.780790780722</v>
      </c>
      <c r="H6481" s="929">
        <v>8.3333333333333332E-3</v>
      </c>
      <c r="I6481" s="929">
        <v>0.1</v>
      </c>
      <c r="J6481" s="923">
        <v>18145.60271170265</v>
      </c>
      <c r="K6481" s="922">
        <v>1</v>
      </c>
      <c r="L6481" s="923">
        <v>18145.60271170265</v>
      </c>
      <c r="M6481" s="923">
        <f t="shared" si="101"/>
        <v>2016.1780790780722</v>
      </c>
    </row>
    <row r="6482" spans="2:13" ht="75">
      <c r="B6482" s="921" t="s">
        <v>1311</v>
      </c>
      <c r="C6482" s="921" t="s">
        <v>1024</v>
      </c>
      <c r="D6482" s="922" t="s">
        <v>986</v>
      </c>
      <c r="E6482" s="936">
        <v>1</v>
      </c>
      <c r="F6482" s="947">
        <v>43709</v>
      </c>
      <c r="G6482" s="923">
        <v>15025.232416262645</v>
      </c>
      <c r="H6482" s="929">
        <v>8.3333333333333332E-3</v>
      </c>
      <c r="I6482" s="929">
        <v>0.3833333333333333</v>
      </c>
      <c r="J6482" s="923">
        <v>9265.5599900286325</v>
      </c>
      <c r="K6482" s="922">
        <v>1</v>
      </c>
      <c r="L6482" s="923">
        <v>9265.5599900286325</v>
      </c>
      <c r="M6482" s="923">
        <f t="shared" si="101"/>
        <v>1502.5232416262645</v>
      </c>
    </row>
    <row r="6483" spans="2:13" ht="75">
      <c r="B6483" s="921" t="s">
        <v>1312</v>
      </c>
      <c r="C6483" s="921" t="s">
        <v>1024</v>
      </c>
      <c r="D6483" s="922" t="s">
        <v>986</v>
      </c>
      <c r="E6483" s="936">
        <v>1</v>
      </c>
      <c r="F6483" s="947">
        <v>43695</v>
      </c>
      <c r="G6483" s="923">
        <v>15025.232416262645</v>
      </c>
      <c r="H6483" s="929">
        <v>8.3333333333333332E-3</v>
      </c>
      <c r="I6483" s="929">
        <v>0.39166666666666666</v>
      </c>
      <c r="J6483" s="923">
        <v>9140.3497198931091</v>
      </c>
      <c r="K6483" s="922">
        <v>1</v>
      </c>
      <c r="L6483" s="923">
        <v>9140.3497198931091</v>
      </c>
      <c r="M6483" s="923">
        <f t="shared" si="101"/>
        <v>1502.5232416262645</v>
      </c>
    </row>
    <row r="6484" spans="2:13" ht="75">
      <c r="B6484" s="921" t="s">
        <v>1313</v>
      </c>
      <c r="C6484" s="921" t="s">
        <v>1024</v>
      </c>
      <c r="D6484" s="922" t="s">
        <v>986</v>
      </c>
      <c r="E6484" s="936">
        <v>1</v>
      </c>
      <c r="F6484" s="947">
        <v>43693</v>
      </c>
      <c r="G6484" s="923">
        <v>15025.232416262645</v>
      </c>
      <c r="H6484" s="929">
        <v>8.3333333333333332E-3</v>
      </c>
      <c r="I6484" s="929">
        <v>0.39166666666666666</v>
      </c>
      <c r="J6484" s="923">
        <v>9140.3497198931091</v>
      </c>
      <c r="K6484" s="922">
        <v>1</v>
      </c>
      <c r="L6484" s="923">
        <v>9140.3497198931091</v>
      </c>
      <c r="M6484" s="923">
        <f t="shared" si="101"/>
        <v>1502.5232416262645</v>
      </c>
    </row>
    <row r="6485" spans="2:13" ht="75">
      <c r="B6485" s="921" t="s">
        <v>1314</v>
      </c>
      <c r="C6485" s="921" t="s">
        <v>1024</v>
      </c>
      <c r="D6485" s="922" t="s">
        <v>986</v>
      </c>
      <c r="E6485" s="936">
        <v>1</v>
      </c>
      <c r="F6485" s="947">
        <v>44177</v>
      </c>
      <c r="G6485" s="923">
        <v>49316.952533228585</v>
      </c>
      <c r="H6485" s="929">
        <v>8.3333333333333332E-3</v>
      </c>
      <c r="I6485" s="929">
        <v>0.2583333333333333</v>
      </c>
      <c r="J6485" s="923">
        <v>36576.739795477872</v>
      </c>
      <c r="K6485" s="922">
        <v>1</v>
      </c>
      <c r="L6485" s="923">
        <v>36576.739795477872</v>
      </c>
      <c r="M6485" s="923">
        <f t="shared" si="101"/>
        <v>4931.6952533228587</v>
      </c>
    </row>
    <row r="6486" spans="2:13" ht="75">
      <c r="B6486" s="921" t="s">
        <v>1315</v>
      </c>
      <c r="C6486" s="921" t="s">
        <v>1024</v>
      </c>
      <c r="D6486" s="922" t="s">
        <v>986</v>
      </c>
      <c r="E6486" s="936">
        <v>1</v>
      </c>
      <c r="F6486" s="947">
        <v>43693</v>
      </c>
      <c r="G6486" s="923">
        <v>15025.232416262645</v>
      </c>
      <c r="H6486" s="929">
        <v>8.3333333333333332E-3</v>
      </c>
      <c r="I6486" s="929">
        <v>0.39166666666666666</v>
      </c>
      <c r="J6486" s="923">
        <v>9140.3497198931091</v>
      </c>
      <c r="K6486" s="922">
        <v>1</v>
      </c>
      <c r="L6486" s="923">
        <v>9140.3497198931091</v>
      </c>
      <c r="M6486" s="923">
        <f t="shared" si="101"/>
        <v>1502.5232416262645</v>
      </c>
    </row>
    <row r="6487" spans="2:13" ht="75">
      <c r="B6487" s="921" t="s">
        <v>1316</v>
      </c>
      <c r="C6487" s="921" t="s">
        <v>1024</v>
      </c>
      <c r="D6487" s="922" t="s">
        <v>986</v>
      </c>
      <c r="E6487" s="936">
        <v>1</v>
      </c>
      <c r="F6487" s="947">
        <v>43874</v>
      </c>
      <c r="G6487" s="923">
        <v>125875.09643617319</v>
      </c>
      <c r="H6487" s="929">
        <v>8.3333333333333332E-3</v>
      </c>
      <c r="I6487" s="929">
        <v>0.34166666666666667</v>
      </c>
      <c r="J6487" s="923">
        <v>82867.771820480673</v>
      </c>
      <c r="K6487" s="922">
        <v>1</v>
      </c>
      <c r="L6487" s="923">
        <v>82867.771820480673</v>
      </c>
      <c r="M6487" s="923">
        <f t="shared" si="101"/>
        <v>12587.509643617319</v>
      </c>
    </row>
    <row r="6488" spans="2:13" ht="75">
      <c r="B6488" s="921" t="s">
        <v>1317</v>
      </c>
      <c r="C6488" s="921" t="s">
        <v>1024</v>
      </c>
      <c r="D6488" s="922" t="s">
        <v>986</v>
      </c>
      <c r="E6488" s="936">
        <v>1</v>
      </c>
      <c r="F6488" s="947">
        <v>44440</v>
      </c>
      <c r="G6488" s="923">
        <v>0</v>
      </c>
      <c r="H6488" s="929">
        <v>8.3333333333333332E-3</v>
      </c>
      <c r="I6488" s="929">
        <v>0.18333333333333332</v>
      </c>
      <c r="J6488" s="923">
        <v>0</v>
      </c>
      <c r="K6488" s="922">
        <v>1</v>
      </c>
      <c r="L6488" s="923">
        <v>0</v>
      </c>
      <c r="M6488" s="923" t="str">
        <f t="shared" si="101"/>
        <v/>
      </c>
    </row>
    <row r="6489" spans="2:13" ht="75">
      <c r="B6489" s="921" t="s">
        <v>1318</v>
      </c>
      <c r="C6489" s="921" t="s">
        <v>1024</v>
      </c>
      <c r="D6489" s="922" t="s">
        <v>986</v>
      </c>
      <c r="E6489" s="936">
        <v>1</v>
      </c>
      <c r="F6489" s="947">
        <v>44158</v>
      </c>
      <c r="G6489" s="923">
        <v>208889.47914533867</v>
      </c>
      <c r="H6489" s="929">
        <v>8.3333333333333332E-3</v>
      </c>
      <c r="I6489" s="929">
        <v>0.26666666666666666</v>
      </c>
      <c r="J6489" s="923">
        <v>153185.61803991502</v>
      </c>
      <c r="K6489" s="922">
        <v>1</v>
      </c>
      <c r="L6489" s="923">
        <v>153185.61803991502</v>
      </c>
      <c r="M6489" s="923">
        <f t="shared" si="101"/>
        <v>20888.94791453387</v>
      </c>
    </row>
    <row r="6490" spans="2:13" ht="75">
      <c r="B6490" s="921" t="s">
        <v>1319</v>
      </c>
      <c r="C6490" s="921" t="s">
        <v>1024</v>
      </c>
      <c r="D6490" s="922" t="s">
        <v>986</v>
      </c>
      <c r="E6490" s="936">
        <v>1</v>
      </c>
      <c r="F6490" s="947">
        <v>44490</v>
      </c>
      <c r="G6490" s="923">
        <v>5344.741759715248</v>
      </c>
      <c r="H6490" s="929">
        <v>8.3333333333333332E-3</v>
      </c>
      <c r="I6490" s="929">
        <v>0.17499999999999999</v>
      </c>
      <c r="J6490" s="923">
        <v>4409.4119517650797</v>
      </c>
      <c r="K6490" s="922">
        <v>1</v>
      </c>
      <c r="L6490" s="923">
        <v>4409.4119517650797</v>
      </c>
      <c r="M6490" s="923">
        <f t="shared" si="101"/>
        <v>534.4741759715248</v>
      </c>
    </row>
    <row r="6491" spans="2:13" ht="75">
      <c r="B6491" s="921" t="s">
        <v>1320</v>
      </c>
      <c r="C6491" s="921" t="s">
        <v>1024</v>
      </c>
      <c r="D6491" s="922" t="s">
        <v>986</v>
      </c>
      <c r="E6491" s="936">
        <v>1</v>
      </c>
      <c r="F6491" s="947">
        <v>44543</v>
      </c>
      <c r="G6491" s="923">
        <v>42631.789504856933</v>
      </c>
      <c r="H6491" s="929">
        <v>8.3333333333333332E-3</v>
      </c>
      <c r="I6491" s="929">
        <v>0.15833333333333333</v>
      </c>
      <c r="J6491" s="923">
        <v>35881.756166587918</v>
      </c>
      <c r="K6491" s="922">
        <v>1</v>
      </c>
      <c r="L6491" s="923">
        <v>35881.756166587918</v>
      </c>
      <c r="M6491" s="923">
        <f t="shared" si="101"/>
        <v>4263.1789504856933</v>
      </c>
    </row>
    <row r="6492" spans="2:13" ht="75">
      <c r="B6492" s="921" t="s">
        <v>1321</v>
      </c>
      <c r="C6492" s="921" t="s">
        <v>1024</v>
      </c>
      <c r="D6492" s="922" t="s">
        <v>986</v>
      </c>
      <c r="E6492" s="936">
        <v>1</v>
      </c>
      <c r="F6492" s="947">
        <v>44760</v>
      </c>
      <c r="G6492" s="923">
        <v>20161.780790780722</v>
      </c>
      <c r="H6492" s="929">
        <v>8.3333333333333332E-3</v>
      </c>
      <c r="I6492" s="929">
        <v>0.1</v>
      </c>
      <c r="J6492" s="923">
        <v>18145.60271170265</v>
      </c>
      <c r="K6492" s="922">
        <v>1</v>
      </c>
      <c r="L6492" s="923">
        <v>18145.60271170265</v>
      </c>
      <c r="M6492" s="923">
        <f t="shared" si="101"/>
        <v>2016.1780790780722</v>
      </c>
    </row>
    <row r="6493" spans="2:13" ht="75">
      <c r="B6493" s="921" t="s">
        <v>1322</v>
      </c>
      <c r="C6493" s="921" t="s">
        <v>1024</v>
      </c>
      <c r="D6493" s="922" t="s">
        <v>986</v>
      </c>
      <c r="E6493" s="936">
        <v>1</v>
      </c>
      <c r="F6493" s="947">
        <v>44166</v>
      </c>
      <c r="G6493" s="923">
        <v>2826.408609736276</v>
      </c>
      <c r="H6493" s="929">
        <v>8.3333333333333332E-3</v>
      </c>
      <c r="I6493" s="929">
        <v>0.2583333333333333</v>
      </c>
      <c r="J6493" s="923">
        <v>2096.2530522210714</v>
      </c>
      <c r="K6493" s="922">
        <v>1</v>
      </c>
      <c r="L6493" s="923">
        <v>2096.2530522210714</v>
      </c>
      <c r="M6493" s="923">
        <f t="shared" si="101"/>
        <v>282.64086097362764</v>
      </c>
    </row>
    <row r="6494" spans="2:13" ht="75">
      <c r="B6494" s="921" t="s">
        <v>1323</v>
      </c>
      <c r="C6494" s="921" t="s">
        <v>1024</v>
      </c>
      <c r="D6494" s="922" t="s">
        <v>986</v>
      </c>
      <c r="E6494" s="936">
        <v>1</v>
      </c>
      <c r="F6494" s="947">
        <v>43864</v>
      </c>
      <c r="G6494" s="923">
        <v>318802.42171098961</v>
      </c>
      <c r="H6494" s="929">
        <v>8.3333333333333332E-3</v>
      </c>
      <c r="I6494" s="929">
        <v>0.34166666666666667</v>
      </c>
      <c r="J6494" s="923">
        <v>209878.26095973482</v>
      </c>
      <c r="K6494" s="922">
        <v>1</v>
      </c>
      <c r="L6494" s="923">
        <v>209878.26095973482</v>
      </c>
      <c r="M6494" s="923">
        <f t="shared" si="101"/>
        <v>31880.242171098962</v>
      </c>
    </row>
    <row r="6495" spans="2:13" ht="75">
      <c r="B6495" s="921" t="s">
        <v>1324</v>
      </c>
      <c r="C6495" s="921" t="s">
        <v>1024</v>
      </c>
      <c r="D6495" s="922" t="s">
        <v>986</v>
      </c>
      <c r="E6495" s="936">
        <v>1</v>
      </c>
      <c r="F6495" s="947">
        <v>45044</v>
      </c>
      <c r="G6495" s="923">
        <v>855373.05441284517</v>
      </c>
      <c r="H6495" s="929">
        <v>8.3333333333333332E-3</v>
      </c>
      <c r="I6495" s="929">
        <v>2.5000000000000001E-2</v>
      </c>
      <c r="J6495" s="923">
        <v>833988.72805252403</v>
      </c>
      <c r="K6495" s="922">
        <v>0</v>
      </c>
      <c r="L6495" s="923">
        <v>0</v>
      </c>
      <c r="M6495" s="923" t="str">
        <f t="shared" si="101"/>
        <v/>
      </c>
    </row>
    <row r="6496" spans="2:13" ht="75">
      <c r="B6496" s="921" t="s">
        <v>1325</v>
      </c>
      <c r="C6496" s="921" t="s">
        <v>1024</v>
      </c>
      <c r="D6496" s="922" t="s">
        <v>986</v>
      </c>
      <c r="E6496" s="936">
        <v>1</v>
      </c>
      <c r="F6496" s="947">
        <v>44490</v>
      </c>
      <c r="G6496" s="923">
        <v>5344.741759715248</v>
      </c>
      <c r="H6496" s="929">
        <v>8.3333333333333332E-3</v>
      </c>
      <c r="I6496" s="929">
        <v>0.17499999999999999</v>
      </c>
      <c r="J6496" s="923">
        <v>4409.4119517650797</v>
      </c>
      <c r="K6496" s="922">
        <v>1</v>
      </c>
      <c r="L6496" s="923">
        <v>4409.4119517650797</v>
      </c>
      <c r="M6496" s="923">
        <f t="shared" si="101"/>
        <v>534.4741759715248</v>
      </c>
    </row>
    <row r="6497" spans="2:13" ht="75">
      <c r="B6497" s="921" t="s">
        <v>1326</v>
      </c>
      <c r="C6497" s="921" t="s">
        <v>1024</v>
      </c>
      <c r="D6497" s="922" t="s">
        <v>986</v>
      </c>
      <c r="E6497" s="936">
        <v>1</v>
      </c>
      <c r="F6497" s="947">
        <v>43650</v>
      </c>
      <c r="G6497" s="923">
        <v>15124.709907490193</v>
      </c>
      <c r="H6497" s="929">
        <v>8.3333333333333332E-3</v>
      </c>
      <c r="I6497" s="929">
        <v>0.4</v>
      </c>
      <c r="J6497" s="923">
        <v>9074.8259444941141</v>
      </c>
      <c r="K6497" s="922">
        <v>1</v>
      </c>
      <c r="L6497" s="923">
        <v>9074.8259444941141</v>
      </c>
      <c r="M6497" s="923">
        <f t="shared" si="101"/>
        <v>1512.4709907490194</v>
      </c>
    </row>
    <row r="6498" spans="2:13" ht="75">
      <c r="B6498" s="921" t="s">
        <v>1327</v>
      </c>
      <c r="C6498" s="921" t="s">
        <v>1024</v>
      </c>
      <c r="D6498" s="922" t="s">
        <v>986</v>
      </c>
      <c r="E6498" s="936">
        <v>1</v>
      </c>
      <c r="F6498" s="947">
        <v>43955</v>
      </c>
      <c r="G6498" s="923">
        <v>106471.39167378435</v>
      </c>
      <c r="H6498" s="929">
        <v>8.3333333333333332E-3</v>
      </c>
      <c r="I6498" s="929">
        <v>0.31666666666666665</v>
      </c>
      <c r="J6498" s="923">
        <v>72755.450977085973</v>
      </c>
      <c r="K6498" s="922">
        <v>1</v>
      </c>
      <c r="L6498" s="923">
        <v>72755.450977085973</v>
      </c>
      <c r="M6498" s="923">
        <f t="shared" si="101"/>
        <v>10647.139167378436</v>
      </c>
    </row>
    <row r="6499" spans="2:13" ht="75">
      <c r="B6499" s="921" t="s">
        <v>1328</v>
      </c>
      <c r="C6499" s="921" t="s">
        <v>1024</v>
      </c>
      <c r="D6499" s="922" t="s">
        <v>986</v>
      </c>
      <c r="E6499" s="936">
        <v>1</v>
      </c>
      <c r="F6499" s="947">
        <v>43691</v>
      </c>
      <c r="G6499" s="923">
        <v>57909.021196447502</v>
      </c>
      <c r="H6499" s="929">
        <v>8.3333333333333332E-3</v>
      </c>
      <c r="I6499" s="929">
        <v>0.39166666666666666</v>
      </c>
      <c r="J6499" s="923">
        <v>35227.987894505568</v>
      </c>
      <c r="K6499" s="922">
        <v>1</v>
      </c>
      <c r="L6499" s="923">
        <v>35227.987894505568</v>
      </c>
      <c r="M6499" s="923">
        <f t="shared" si="101"/>
        <v>5790.9021196447502</v>
      </c>
    </row>
    <row r="6500" spans="2:13" ht="75">
      <c r="B6500" s="921" t="s">
        <v>1329</v>
      </c>
      <c r="C6500" s="921" t="s">
        <v>1024</v>
      </c>
      <c r="D6500" s="922" t="s">
        <v>986</v>
      </c>
      <c r="E6500" s="936">
        <v>1</v>
      </c>
      <c r="F6500" s="947">
        <v>43733</v>
      </c>
      <c r="G6500" s="923">
        <v>3114556.1527465135</v>
      </c>
      <c r="H6500" s="929">
        <v>8.3333333333333332E-3</v>
      </c>
      <c r="I6500" s="929">
        <v>0.3833333333333333</v>
      </c>
      <c r="J6500" s="923">
        <v>1920642.9608603502</v>
      </c>
      <c r="K6500" s="922">
        <v>1</v>
      </c>
      <c r="L6500" s="923">
        <v>1920642.9608603502</v>
      </c>
      <c r="M6500" s="923">
        <f t="shared" si="101"/>
        <v>311455.61527465138</v>
      </c>
    </row>
    <row r="6501" spans="2:13" ht="75">
      <c r="B6501" s="921" t="s">
        <v>1330</v>
      </c>
      <c r="C6501" s="921" t="s">
        <v>1024</v>
      </c>
      <c r="D6501" s="922" t="s">
        <v>986</v>
      </c>
      <c r="E6501" s="936">
        <v>1</v>
      </c>
      <c r="F6501" s="947">
        <v>43769</v>
      </c>
      <c r="G6501" s="923">
        <v>1364973.8870837637</v>
      </c>
      <c r="H6501" s="929">
        <v>8.3333333333333332E-3</v>
      </c>
      <c r="I6501" s="929">
        <v>0.36666666666666664</v>
      </c>
      <c r="J6501" s="923">
        <v>864483.46181971708</v>
      </c>
      <c r="K6501" s="922">
        <v>1</v>
      </c>
      <c r="L6501" s="923">
        <v>864483.46181971708</v>
      </c>
      <c r="M6501" s="923">
        <f t="shared" si="101"/>
        <v>136497.38870837638</v>
      </c>
    </row>
    <row r="6502" spans="2:13" ht="90">
      <c r="B6502" s="921" t="s">
        <v>1331</v>
      </c>
      <c r="C6502" s="921" t="s">
        <v>1042</v>
      </c>
      <c r="D6502" s="922" t="s">
        <v>986</v>
      </c>
      <c r="E6502" s="936">
        <v>1</v>
      </c>
      <c r="F6502" s="947">
        <v>44683</v>
      </c>
      <c r="G6502" s="923">
        <v>81349.570000000007</v>
      </c>
      <c r="H6502" s="929">
        <v>0</v>
      </c>
      <c r="I6502" s="929">
        <v>0</v>
      </c>
      <c r="J6502" s="923">
        <v>81349.570000000007</v>
      </c>
      <c r="K6502" s="922">
        <v>1</v>
      </c>
      <c r="L6502" s="923">
        <v>81349.570000000007</v>
      </c>
      <c r="M6502" s="923">
        <f t="shared" si="101"/>
        <v>0</v>
      </c>
    </row>
    <row r="6503" spans="2:13" ht="90">
      <c r="B6503" s="921" t="s">
        <v>1331</v>
      </c>
      <c r="C6503" s="921" t="s">
        <v>1042</v>
      </c>
      <c r="D6503" s="922" t="s">
        <v>986</v>
      </c>
      <c r="E6503" s="936">
        <v>1</v>
      </c>
      <c r="F6503" s="947">
        <v>44683</v>
      </c>
      <c r="G6503" s="923">
        <v>81349.570000000007</v>
      </c>
      <c r="H6503" s="929">
        <v>0</v>
      </c>
      <c r="I6503" s="929">
        <v>0</v>
      </c>
      <c r="J6503" s="923">
        <v>81349.570000000007</v>
      </c>
      <c r="K6503" s="922">
        <v>1</v>
      </c>
      <c r="L6503" s="923">
        <v>81349.570000000007</v>
      </c>
      <c r="M6503" s="923">
        <f t="shared" si="101"/>
        <v>0</v>
      </c>
    </row>
    <row r="6504" spans="2:13" ht="90">
      <c r="B6504" s="921" t="s">
        <v>1331</v>
      </c>
      <c r="C6504" s="921" t="s">
        <v>1042</v>
      </c>
      <c r="D6504" s="922" t="s">
        <v>986</v>
      </c>
      <c r="E6504" s="936">
        <v>1</v>
      </c>
      <c r="F6504" s="947">
        <v>44683</v>
      </c>
      <c r="G6504" s="923">
        <v>81349.570000000007</v>
      </c>
      <c r="H6504" s="929">
        <v>0</v>
      </c>
      <c r="I6504" s="929">
        <v>0</v>
      </c>
      <c r="J6504" s="923">
        <v>81349.570000000007</v>
      </c>
      <c r="K6504" s="922">
        <v>1</v>
      </c>
      <c r="L6504" s="923">
        <v>81349.570000000007</v>
      </c>
      <c r="M6504" s="923">
        <f t="shared" si="101"/>
        <v>0</v>
      </c>
    </row>
    <row r="6505" spans="2:13" ht="90">
      <c r="B6505" s="921" t="s">
        <v>1331</v>
      </c>
      <c r="C6505" s="921" t="s">
        <v>1042</v>
      </c>
      <c r="D6505" s="922" t="s">
        <v>986</v>
      </c>
      <c r="E6505" s="936">
        <v>1</v>
      </c>
      <c r="F6505" s="947">
        <v>44683</v>
      </c>
      <c r="G6505" s="923">
        <v>81349.570000000007</v>
      </c>
      <c r="H6505" s="929">
        <v>0</v>
      </c>
      <c r="I6505" s="929">
        <v>0</v>
      </c>
      <c r="J6505" s="923">
        <v>81349.570000000007</v>
      </c>
      <c r="K6505" s="922">
        <v>1</v>
      </c>
      <c r="L6505" s="923">
        <v>81349.570000000007</v>
      </c>
      <c r="M6505" s="923">
        <f t="shared" si="101"/>
        <v>0</v>
      </c>
    </row>
    <row r="6506" spans="2:13" ht="90">
      <c r="B6506" s="921" t="s">
        <v>1332</v>
      </c>
      <c r="C6506" s="921" t="s">
        <v>1042</v>
      </c>
      <c r="D6506" s="922" t="s">
        <v>986</v>
      </c>
      <c r="E6506" s="936">
        <v>1</v>
      </c>
      <c r="F6506" s="947">
        <v>44683</v>
      </c>
      <c r="G6506" s="923">
        <v>0</v>
      </c>
      <c r="H6506" s="929">
        <v>0</v>
      </c>
      <c r="I6506" s="929">
        <v>0</v>
      </c>
      <c r="J6506" s="923">
        <v>0</v>
      </c>
      <c r="K6506" s="922">
        <v>1</v>
      </c>
      <c r="L6506" s="923">
        <v>0</v>
      </c>
      <c r="M6506" s="923" t="str">
        <f t="shared" si="101"/>
        <v/>
      </c>
    </row>
    <row r="6507" spans="2:13" ht="90">
      <c r="B6507" s="921" t="s">
        <v>1332</v>
      </c>
      <c r="C6507" s="921" t="s">
        <v>1042</v>
      </c>
      <c r="D6507" s="922" t="s">
        <v>986</v>
      </c>
      <c r="E6507" s="936">
        <v>1</v>
      </c>
      <c r="F6507" s="947">
        <v>44683</v>
      </c>
      <c r="G6507" s="923">
        <v>0</v>
      </c>
      <c r="H6507" s="929">
        <v>0</v>
      </c>
      <c r="I6507" s="929">
        <v>0</v>
      </c>
      <c r="J6507" s="923">
        <v>0</v>
      </c>
      <c r="K6507" s="922">
        <v>1</v>
      </c>
      <c r="L6507" s="923">
        <v>0</v>
      </c>
      <c r="M6507" s="923" t="str">
        <f t="shared" si="101"/>
        <v/>
      </c>
    </row>
    <row r="6508" spans="2:13" ht="90">
      <c r="B6508" s="921" t="s">
        <v>1332</v>
      </c>
      <c r="C6508" s="921" t="s">
        <v>1042</v>
      </c>
      <c r="D6508" s="922" t="s">
        <v>986</v>
      </c>
      <c r="E6508" s="936">
        <v>1</v>
      </c>
      <c r="F6508" s="947">
        <v>44683</v>
      </c>
      <c r="G6508" s="923">
        <v>0</v>
      </c>
      <c r="H6508" s="929">
        <v>0</v>
      </c>
      <c r="I6508" s="929">
        <v>0</v>
      </c>
      <c r="J6508" s="923">
        <v>0</v>
      </c>
      <c r="K6508" s="922">
        <v>1</v>
      </c>
      <c r="L6508" s="923">
        <v>0</v>
      </c>
      <c r="M6508" s="923" t="str">
        <f t="shared" si="101"/>
        <v/>
      </c>
    </row>
    <row r="6509" spans="2:13" ht="90">
      <c r="B6509" s="921" t="s">
        <v>1332</v>
      </c>
      <c r="C6509" s="921" t="s">
        <v>1042</v>
      </c>
      <c r="D6509" s="922" t="s">
        <v>986</v>
      </c>
      <c r="E6509" s="936">
        <v>1</v>
      </c>
      <c r="F6509" s="947">
        <v>44683</v>
      </c>
      <c r="G6509" s="923">
        <v>0</v>
      </c>
      <c r="H6509" s="929">
        <v>0</v>
      </c>
      <c r="I6509" s="929">
        <v>0</v>
      </c>
      <c r="J6509" s="923">
        <v>0</v>
      </c>
      <c r="K6509" s="922">
        <v>1</v>
      </c>
      <c r="L6509" s="923">
        <v>0</v>
      </c>
      <c r="M6509" s="923" t="str">
        <f t="shared" si="101"/>
        <v/>
      </c>
    </row>
    <row r="6510" spans="2:13" ht="45">
      <c r="B6510" s="921" t="s">
        <v>1333</v>
      </c>
      <c r="C6510" s="921" t="s">
        <v>1042</v>
      </c>
      <c r="D6510" s="922" t="s">
        <v>986</v>
      </c>
      <c r="E6510" s="936">
        <v>1</v>
      </c>
      <c r="F6510" s="947">
        <v>44440</v>
      </c>
      <c r="G6510" s="923">
        <v>77810.600000000006</v>
      </c>
      <c r="H6510" s="929">
        <v>0</v>
      </c>
      <c r="I6510" s="929">
        <v>0</v>
      </c>
      <c r="J6510" s="923">
        <v>77810.600000000006</v>
      </c>
      <c r="K6510" s="922">
        <v>1</v>
      </c>
      <c r="L6510" s="923">
        <v>77810.600000000006</v>
      </c>
      <c r="M6510" s="923">
        <f t="shared" si="101"/>
        <v>0</v>
      </c>
    </row>
    <row r="6511" spans="2:13" ht="45">
      <c r="B6511" s="921" t="s">
        <v>1334</v>
      </c>
      <c r="C6511" s="921" t="s">
        <v>1042</v>
      </c>
      <c r="D6511" s="922" t="s">
        <v>986</v>
      </c>
      <c r="E6511" s="936">
        <v>1</v>
      </c>
      <c r="F6511" s="947">
        <v>43802</v>
      </c>
      <c r="G6511" s="923">
        <v>8800</v>
      </c>
      <c r="H6511" s="929">
        <v>0</v>
      </c>
      <c r="I6511" s="929">
        <v>0</v>
      </c>
      <c r="J6511" s="923">
        <v>8800</v>
      </c>
      <c r="K6511" s="922">
        <v>1</v>
      </c>
      <c r="L6511" s="923">
        <v>8800</v>
      </c>
      <c r="M6511" s="923">
        <f t="shared" si="101"/>
        <v>0</v>
      </c>
    </row>
    <row r="6512" spans="2:13" ht="45">
      <c r="B6512" s="921" t="s">
        <v>1334</v>
      </c>
      <c r="C6512" s="921" t="s">
        <v>1042</v>
      </c>
      <c r="D6512" s="922" t="s">
        <v>986</v>
      </c>
      <c r="E6512" s="936">
        <v>1</v>
      </c>
      <c r="F6512" s="947">
        <v>43802</v>
      </c>
      <c r="G6512" s="923">
        <v>8800</v>
      </c>
      <c r="H6512" s="929">
        <v>0</v>
      </c>
      <c r="I6512" s="929">
        <v>0</v>
      </c>
      <c r="J6512" s="923">
        <v>8800</v>
      </c>
      <c r="K6512" s="922">
        <v>1</v>
      </c>
      <c r="L6512" s="923">
        <v>8800</v>
      </c>
      <c r="M6512" s="923">
        <f t="shared" si="101"/>
        <v>0</v>
      </c>
    </row>
    <row r="6513" spans="2:13" ht="45">
      <c r="B6513" s="921" t="s">
        <v>1334</v>
      </c>
      <c r="C6513" s="921" t="s">
        <v>1042</v>
      </c>
      <c r="D6513" s="922" t="s">
        <v>986</v>
      </c>
      <c r="E6513" s="936">
        <v>1</v>
      </c>
      <c r="F6513" s="947">
        <v>43802</v>
      </c>
      <c r="G6513" s="923">
        <v>9025.89</v>
      </c>
      <c r="H6513" s="929">
        <v>0</v>
      </c>
      <c r="I6513" s="929">
        <v>0</v>
      </c>
      <c r="J6513" s="923">
        <v>9025.89</v>
      </c>
      <c r="K6513" s="922">
        <v>1</v>
      </c>
      <c r="L6513" s="923">
        <v>9025.89</v>
      </c>
      <c r="M6513" s="923">
        <f t="shared" si="101"/>
        <v>0</v>
      </c>
    </row>
    <row r="6514" spans="2:13" ht="45">
      <c r="B6514" s="921" t="s">
        <v>1334</v>
      </c>
      <c r="C6514" s="921" t="s">
        <v>1042</v>
      </c>
      <c r="D6514" s="922" t="s">
        <v>986</v>
      </c>
      <c r="E6514" s="936">
        <v>1</v>
      </c>
      <c r="F6514" s="947">
        <v>43802</v>
      </c>
      <c r="G6514" s="923">
        <v>9025.6299999999992</v>
      </c>
      <c r="H6514" s="929">
        <v>0</v>
      </c>
      <c r="I6514" s="929">
        <v>0</v>
      </c>
      <c r="J6514" s="923">
        <v>9025.6299999999992</v>
      </c>
      <c r="K6514" s="922">
        <v>1</v>
      </c>
      <c r="L6514" s="923">
        <v>9025.6299999999992</v>
      </c>
      <c r="M6514" s="923">
        <f t="shared" si="101"/>
        <v>0</v>
      </c>
    </row>
    <row r="6515" spans="2:13" ht="45">
      <c r="B6515" s="921" t="s">
        <v>1334</v>
      </c>
      <c r="C6515" s="921" t="s">
        <v>1042</v>
      </c>
      <c r="D6515" s="922" t="s">
        <v>986</v>
      </c>
      <c r="E6515" s="936">
        <v>1</v>
      </c>
      <c r="F6515" s="947">
        <v>43802</v>
      </c>
      <c r="G6515" s="923">
        <v>9025.6299999999992</v>
      </c>
      <c r="H6515" s="929">
        <v>0</v>
      </c>
      <c r="I6515" s="929">
        <v>0</v>
      </c>
      <c r="J6515" s="923">
        <v>9025.6299999999992</v>
      </c>
      <c r="K6515" s="922">
        <v>1</v>
      </c>
      <c r="L6515" s="923">
        <v>9025.6299999999992</v>
      </c>
      <c r="M6515" s="923">
        <f t="shared" si="101"/>
        <v>0</v>
      </c>
    </row>
    <row r="6516" spans="2:13" ht="45">
      <c r="B6516" s="921" t="s">
        <v>1334</v>
      </c>
      <c r="C6516" s="921" t="s">
        <v>1042</v>
      </c>
      <c r="D6516" s="922" t="s">
        <v>986</v>
      </c>
      <c r="E6516" s="936">
        <v>1</v>
      </c>
      <c r="F6516" s="947">
        <v>44440</v>
      </c>
      <c r="G6516" s="923">
        <v>9025.6299999999992</v>
      </c>
      <c r="H6516" s="929">
        <v>0</v>
      </c>
      <c r="I6516" s="929">
        <v>0</v>
      </c>
      <c r="J6516" s="923">
        <v>9025.6299999999992</v>
      </c>
      <c r="K6516" s="922">
        <v>1</v>
      </c>
      <c r="L6516" s="923">
        <v>9025.6299999999992</v>
      </c>
      <c r="M6516" s="923">
        <f t="shared" si="101"/>
        <v>0</v>
      </c>
    </row>
    <row r="6517" spans="2:13" ht="45">
      <c r="B6517" s="921" t="s">
        <v>1334</v>
      </c>
      <c r="C6517" s="921" t="s">
        <v>1042</v>
      </c>
      <c r="D6517" s="922" t="s">
        <v>986</v>
      </c>
      <c r="E6517" s="936">
        <v>1</v>
      </c>
      <c r="F6517" s="947">
        <v>44459</v>
      </c>
      <c r="G6517" s="923">
        <v>9025.6299999999992</v>
      </c>
      <c r="H6517" s="929">
        <v>0</v>
      </c>
      <c r="I6517" s="929">
        <v>0</v>
      </c>
      <c r="J6517" s="923">
        <v>9025.6299999999992</v>
      </c>
      <c r="K6517" s="922">
        <v>1</v>
      </c>
      <c r="L6517" s="923">
        <v>9025.6299999999992</v>
      </c>
      <c r="M6517" s="923">
        <f t="shared" si="101"/>
        <v>0</v>
      </c>
    </row>
    <row r="6518" spans="2:13" ht="45">
      <c r="B6518" s="921" t="s">
        <v>1334</v>
      </c>
      <c r="C6518" s="921" t="s">
        <v>1042</v>
      </c>
      <c r="D6518" s="922" t="s">
        <v>986</v>
      </c>
      <c r="E6518" s="936">
        <v>1</v>
      </c>
      <c r="F6518" s="947">
        <v>43802</v>
      </c>
      <c r="G6518" s="923">
        <v>9025.6299999999992</v>
      </c>
      <c r="H6518" s="929">
        <v>0</v>
      </c>
      <c r="I6518" s="929">
        <v>0</v>
      </c>
      <c r="J6518" s="923">
        <v>9025.6299999999992</v>
      </c>
      <c r="K6518" s="922">
        <v>1</v>
      </c>
      <c r="L6518" s="923">
        <v>9025.6299999999992</v>
      </c>
      <c r="M6518" s="923">
        <f t="shared" si="101"/>
        <v>0</v>
      </c>
    </row>
    <row r="6519" spans="2:13" ht="45">
      <c r="B6519" s="921" t="s">
        <v>1334</v>
      </c>
      <c r="C6519" s="921" t="s">
        <v>1042</v>
      </c>
      <c r="D6519" s="922" t="s">
        <v>986</v>
      </c>
      <c r="E6519" s="936">
        <v>1</v>
      </c>
      <c r="F6519" s="947">
        <v>43802</v>
      </c>
      <c r="G6519" s="923">
        <v>9025.6299999999992</v>
      </c>
      <c r="H6519" s="929">
        <v>0</v>
      </c>
      <c r="I6519" s="929">
        <v>0</v>
      </c>
      <c r="J6519" s="923">
        <v>9025.6299999999992</v>
      </c>
      <c r="K6519" s="922">
        <v>1</v>
      </c>
      <c r="L6519" s="923">
        <v>9025.6299999999992</v>
      </c>
      <c r="M6519" s="923">
        <f t="shared" si="101"/>
        <v>0</v>
      </c>
    </row>
    <row r="6520" spans="2:13" ht="45">
      <c r="B6520" s="921" t="s">
        <v>1334</v>
      </c>
      <c r="C6520" s="921" t="s">
        <v>1042</v>
      </c>
      <c r="D6520" s="922" t="s">
        <v>986</v>
      </c>
      <c r="E6520" s="936">
        <v>1</v>
      </c>
      <c r="F6520" s="947">
        <v>43802</v>
      </c>
      <c r="G6520" s="923">
        <v>9025.6299999999992</v>
      </c>
      <c r="H6520" s="929">
        <v>0</v>
      </c>
      <c r="I6520" s="929">
        <v>0</v>
      </c>
      <c r="J6520" s="923">
        <v>9025.6299999999992</v>
      </c>
      <c r="K6520" s="922">
        <v>1</v>
      </c>
      <c r="L6520" s="923">
        <v>9025.6299999999992</v>
      </c>
      <c r="M6520" s="923">
        <f t="shared" si="101"/>
        <v>0</v>
      </c>
    </row>
    <row r="6521" spans="2:13" ht="45">
      <c r="B6521" s="921" t="s">
        <v>1334</v>
      </c>
      <c r="C6521" s="921" t="s">
        <v>1042</v>
      </c>
      <c r="D6521" s="922" t="s">
        <v>986</v>
      </c>
      <c r="E6521" s="936">
        <v>1</v>
      </c>
      <c r="F6521" s="947">
        <v>43802</v>
      </c>
      <c r="G6521" s="923">
        <v>9025.6299999999992</v>
      </c>
      <c r="H6521" s="929">
        <v>0</v>
      </c>
      <c r="I6521" s="929">
        <v>0</v>
      </c>
      <c r="J6521" s="923">
        <v>9025.6299999999992</v>
      </c>
      <c r="K6521" s="922">
        <v>1</v>
      </c>
      <c r="L6521" s="923">
        <v>9025.6299999999992</v>
      </c>
      <c r="M6521" s="923">
        <f t="shared" si="101"/>
        <v>0</v>
      </c>
    </row>
    <row r="6522" spans="2:13" ht="45">
      <c r="B6522" s="921" t="s">
        <v>1334</v>
      </c>
      <c r="C6522" s="921" t="s">
        <v>1042</v>
      </c>
      <c r="D6522" s="922" t="s">
        <v>986</v>
      </c>
      <c r="E6522" s="936">
        <v>1</v>
      </c>
      <c r="F6522" s="947">
        <v>43802</v>
      </c>
      <c r="G6522" s="923">
        <v>9025.6299999999992</v>
      </c>
      <c r="H6522" s="929">
        <v>0</v>
      </c>
      <c r="I6522" s="929">
        <v>0</v>
      </c>
      <c r="J6522" s="923">
        <v>9025.6299999999992</v>
      </c>
      <c r="K6522" s="922">
        <v>1</v>
      </c>
      <c r="L6522" s="923">
        <v>9025.6299999999992</v>
      </c>
      <c r="M6522" s="923">
        <f t="shared" si="101"/>
        <v>0</v>
      </c>
    </row>
    <row r="6523" spans="2:13" ht="45">
      <c r="B6523" s="921" t="s">
        <v>1334</v>
      </c>
      <c r="C6523" s="921" t="s">
        <v>1042</v>
      </c>
      <c r="D6523" s="922" t="s">
        <v>986</v>
      </c>
      <c r="E6523" s="936">
        <v>1</v>
      </c>
      <c r="F6523" s="947">
        <v>43802</v>
      </c>
      <c r="G6523" s="923">
        <v>9025.6299999999992</v>
      </c>
      <c r="H6523" s="929">
        <v>0</v>
      </c>
      <c r="I6523" s="929">
        <v>0</v>
      </c>
      <c r="J6523" s="923">
        <v>9025.6299999999992</v>
      </c>
      <c r="K6523" s="922">
        <v>1</v>
      </c>
      <c r="L6523" s="923">
        <v>9025.6299999999992</v>
      </c>
      <c r="M6523" s="923">
        <f t="shared" si="101"/>
        <v>0</v>
      </c>
    </row>
    <row r="6524" spans="2:13" ht="45">
      <c r="B6524" s="921" t="s">
        <v>1334</v>
      </c>
      <c r="C6524" s="921" t="s">
        <v>1042</v>
      </c>
      <c r="D6524" s="922" t="s">
        <v>986</v>
      </c>
      <c r="E6524" s="936">
        <v>1</v>
      </c>
      <c r="F6524" s="947">
        <v>43802</v>
      </c>
      <c r="G6524" s="923">
        <v>9025.6299999999992</v>
      </c>
      <c r="H6524" s="929">
        <v>0</v>
      </c>
      <c r="I6524" s="929">
        <v>0</v>
      </c>
      <c r="J6524" s="923">
        <v>9025.6299999999992</v>
      </c>
      <c r="K6524" s="922">
        <v>1</v>
      </c>
      <c r="L6524" s="923">
        <v>9025.6299999999992</v>
      </c>
      <c r="M6524" s="923">
        <f t="shared" si="101"/>
        <v>0</v>
      </c>
    </row>
    <row r="6525" spans="2:13" ht="45">
      <c r="B6525" s="921" t="s">
        <v>1334</v>
      </c>
      <c r="C6525" s="921" t="s">
        <v>1042</v>
      </c>
      <c r="D6525" s="922" t="s">
        <v>986</v>
      </c>
      <c r="E6525" s="936">
        <v>1</v>
      </c>
      <c r="F6525" s="947">
        <v>43802</v>
      </c>
      <c r="G6525" s="923">
        <v>9025.6299999999992</v>
      </c>
      <c r="H6525" s="929">
        <v>0</v>
      </c>
      <c r="I6525" s="929">
        <v>0</v>
      </c>
      <c r="J6525" s="923">
        <v>9025.6299999999992</v>
      </c>
      <c r="K6525" s="922">
        <v>1</v>
      </c>
      <c r="L6525" s="923">
        <v>9025.6299999999992</v>
      </c>
      <c r="M6525" s="923">
        <f t="shared" si="101"/>
        <v>0</v>
      </c>
    </row>
    <row r="6526" spans="2:13" ht="45">
      <c r="B6526" s="921" t="s">
        <v>1334</v>
      </c>
      <c r="C6526" s="921" t="s">
        <v>1042</v>
      </c>
      <c r="D6526" s="922" t="s">
        <v>986</v>
      </c>
      <c r="E6526" s="936">
        <v>1</v>
      </c>
      <c r="F6526" s="947">
        <v>43802</v>
      </c>
      <c r="G6526" s="923">
        <v>9025.6299999999992</v>
      </c>
      <c r="H6526" s="929">
        <v>0</v>
      </c>
      <c r="I6526" s="929">
        <v>0</v>
      </c>
      <c r="J6526" s="923">
        <v>9025.6299999999992</v>
      </c>
      <c r="K6526" s="922">
        <v>1</v>
      </c>
      <c r="L6526" s="923">
        <v>9025.6299999999992</v>
      </c>
      <c r="M6526" s="923">
        <f t="shared" si="101"/>
        <v>0</v>
      </c>
    </row>
    <row r="6527" spans="2:13" ht="45">
      <c r="B6527" s="921" t="s">
        <v>1334</v>
      </c>
      <c r="C6527" s="921" t="s">
        <v>1042</v>
      </c>
      <c r="D6527" s="922" t="s">
        <v>986</v>
      </c>
      <c r="E6527" s="936">
        <v>1</v>
      </c>
      <c r="F6527" s="947">
        <v>43802</v>
      </c>
      <c r="G6527" s="923">
        <v>9025.6299999999992</v>
      </c>
      <c r="H6527" s="929">
        <v>0</v>
      </c>
      <c r="I6527" s="929">
        <v>0</v>
      </c>
      <c r="J6527" s="923">
        <v>9025.6299999999992</v>
      </c>
      <c r="K6527" s="922">
        <v>1</v>
      </c>
      <c r="L6527" s="923">
        <v>9025.6299999999992</v>
      </c>
      <c r="M6527" s="923">
        <f t="shared" si="101"/>
        <v>0</v>
      </c>
    </row>
    <row r="6528" spans="2:13" ht="45">
      <c r="B6528" s="921" t="s">
        <v>1334</v>
      </c>
      <c r="C6528" s="921" t="s">
        <v>1042</v>
      </c>
      <c r="D6528" s="922" t="s">
        <v>986</v>
      </c>
      <c r="E6528" s="936">
        <v>1</v>
      </c>
      <c r="F6528" s="947">
        <v>43802</v>
      </c>
      <c r="G6528" s="923">
        <v>9025.6299999999992</v>
      </c>
      <c r="H6528" s="929">
        <v>0</v>
      </c>
      <c r="I6528" s="929">
        <v>0</v>
      </c>
      <c r="J6528" s="923">
        <v>9025.6299999999992</v>
      </c>
      <c r="K6528" s="922">
        <v>1</v>
      </c>
      <c r="L6528" s="923">
        <v>9025.6299999999992</v>
      </c>
      <c r="M6528" s="923">
        <f t="shared" si="101"/>
        <v>0</v>
      </c>
    </row>
    <row r="6529" spans="2:13" ht="45">
      <c r="B6529" s="921" t="s">
        <v>1334</v>
      </c>
      <c r="C6529" s="921" t="s">
        <v>1042</v>
      </c>
      <c r="D6529" s="922" t="s">
        <v>986</v>
      </c>
      <c r="E6529" s="936">
        <v>1</v>
      </c>
      <c r="F6529" s="947">
        <v>43802</v>
      </c>
      <c r="G6529" s="923">
        <v>9025.6299999999992</v>
      </c>
      <c r="H6529" s="929">
        <v>0</v>
      </c>
      <c r="I6529" s="929">
        <v>0</v>
      </c>
      <c r="J6529" s="923">
        <v>9025.6299999999992</v>
      </c>
      <c r="K6529" s="922">
        <v>1</v>
      </c>
      <c r="L6529" s="923">
        <v>9025.6299999999992</v>
      </c>
      <c r="M6529" s="923">
        <f t="shared" si="101"/>
        <v>0</v>
      </c>
    </row>
    <row r="6530" spans="2:13" ht="45">
      <c r="B6530" s="921" t="s">
        <v>1334</v>
      </c>
      <c r="C6530" s="921" t="s">
        <v>1042</v>
      </c>
      <c r="D6530" s="922" t="s">
        <v>986</v>
      </c>
      <c r="E6530" s="936">
        <v>1</v>
      </c>
      <c r="F6530" s="947">
        <v>43802</v>
      </c>
      <c r="G6530" s="923">
        <v>9025.6299999999992</v>
      </c>
      <c r="H6530" s="929">
        <v>0</v>
      </c>
      <c r="I6530" s="929">
        <v>0</v>
      </c>
      <c r="J6530" s="923">
        <v>9025.6299999999992</v>
      </c>
      <c r="K6530" s="922">
        <v>1</v>
      </c>
      <c r="L6530" s="923">
        <v>9025.6299999999992</v>
      </c>
      <c r="M6530" s="923">
        <f t="shared" si="101"/>
        <v>0</v>
      </c>
    </row>
    <row r="6531" spans="2:13" ht="45">
      <c r="B6531" s="921" t="s">
        <v>1334</v>
      </c>
      <c r="C6531" s="921" t="s">
        <v>1042</v>
      </c>
      <c r="D6531" s="922" t="s">
        <v>986</v>
      </c>
      <c r="E6531" s="936">
        <v>1</v>
      </c>
      <c r="F6531" s="947">
        <v>43802</v>
      </c>
      <c r="G6531" s="923">
        <v>9025.6299999999992</v>
      </c>
      <c r="H6531" s="929">
        <v>0</v>
      </c>
      <c r="I6531" s="929">
        <v>0</v>
      </c>
      <c r="J6531" s="923">
        <v>9025.6299999999992</v>
      </c>
      <c r="K6531" s="922">
        <v>1</v>
      </c>
      <c r="L6531" s="923">
        <v>9025.6299999999992</v>
      </c>
      <c r="M6531" s="923">
        <f t="shared" si="101"/>
        <v>0</v>
      </c>
    </row>
    <row r="6532" spans="2:13" ht="45">
      <c r="B6532" s="921" t="s">
        <v>1334</v>
      </c>
      <c r="C6532" s="921" t="s">
        <v>1042</v>
      </c>
      <c r="D6532" s="922" t="s">
        <v>986</v>
      </c>
      <c r="E6532" s="936">
        <v>1</v>
      </c>
      <c r="F6532" s="947">
        <v>43802</v>
      </c>
      <c r="G6532" s="923">
        <v>9025.6299999999992</v>
      </c>
      <c r="H6532" s="929">
        <v>0</v>
      </c>
      <c r="I6532" s="929">
        <v>0</v>
      </c>
      <c r="J6532" s="923">
        <v>9025.6299999999992</v>
      </c>
      <c r="K6532" s="922">
        <v>1</v>
      </c>
      <c r="L6532" s="923">
        <v>9025.6299999999992</v>
      </c>
      <c r="M6532" s="923">
        <f t="shared" si="101"/>
        <v>0</v>
      </c>
    </row>
    <row r="6533" spans="2:13" ht="45">
      <c r="B6533" s="921" t="s">
        <v>1334</v>
      </c>
      <c r="C6533" s="921" t="s">
        <v>1042</v>
      </c>
      <c r="D6533" s="922" t="s">
        <v>986</v>
      </c>
      <c r="E6533" s="936">
        <v>1</v>
      </c>
      <c r="F6533" s="947">
        <v>43802</v>
      </c>
      <c r="G6533" s="923">
        <v>9025.6299999999992</v>
      </c>
      <c r="H6533" s="929">
        <v>0</v>
      </c>
      <c r="I6533" s="929">
        <v>0</v>
      </c>
      <c r="J6533" s="923">
        <v>9025.6299999999992</v>
      </c>
      <c r="K6533" s="922">
        <v>1</v>
      </c>
      <c r="L6533" s="923">
        <v>9025.6299999999992</v>
      </c>
      <c r="M6533" s="923">
        <f t="shared" si="101"/>
        <v>0</v>
      </c>
    </row>
    <row r="6534" spans="2:13" ht="45">
      <c r="B6534" s="921" t="s">
        <v>1334</v>
      </c>
      <c r="C6534" s="921" t="s">
        <v>1042</v>
      </c>
      <c r="D6534" s="922" t="s">
        <v>986</v>
      </c>
      <c r="E6534" s="936">
        <v>1</v>
      </c>
      <c r="F6534" s="947">
        <v>43802</v>
      </c>
      <c r="G6534" s="923">
        <v>9025.6299999999992</v>
      </c>
      <c r="H6534" s="929">
        <v>0</v>
      </c>
      <c r="I6534" s="929">
        <v>0</v>
      </c>
      <c r="J6534" s="923">
        <v>9025.6299999999992</v>
      </c>
      <c r="K6534" s="922">
        <v>1</v>
      </c>
      <c r="L6534" s="923">
        <v>9025.6299999999992</v>
      </c>
      <c r="M6534" s="923">
        <f t="shared" si="101"/>
        <v>0</v>
      </c>
    </row>
    <row r="6535" spans="2:13" ht="45">
      <c r="B6535" s="921" t="s">
        <v>1334</v>
      </c>
      <c r="C6535" s="921" t="s">
        <v>1042</v>
      </c>
      <c r="D6535" s="922" t="s">
        <v>986</v>
      </c>
      <c r="E6535" s="936">
        <v>1</v>
      </c>
      <c r="F6535" s="947">
        <v>43802</v>
      </c>
      <c r="G6535" s="923">
        <v>9025.6299999999992</v>
      </c>
      <c r="H6535" s="929">
        <v>0</v>
      </c>
      <c r="I6535" s="929">
        <v>0</v>
      </c>
      <c r="J6535" s="923">
        <v>9025.6299999999992</v>
      </c>
      <c r="K6535" s="922">
        <v>1</v>
      </c>
      <c r="L6535" s="923">
        <v>9025.6299999999992</v>
      </c>
      <c r="M6535" s="923">
        <f t="shared" si="101"/>
        <v>0</v>
      </c>
    </row>
    <row r="6536" spans="2:13" ht="45">
      <c r="B6536" s="921" t="s">
        <v>1334</v>
      </c>
      <c r="C6536" s="921" t="s">
        <v>1042</v>
      </c>
      <c r="D6536" s="922" t="s">
        <v>986</v>
      </c>
      <c r="E6536" s="936">
        <v>1</v>
      </c>
      <c r="F6536" s="947">
        <v>43802</v>
      </c>
      <c r="G6536" s="923">
        <v>9025.6299999999992</v>
      </c>
      <c r="H6536" s="929">
        <v>0</v>
      </c>
      <c r="I6536" s="929">
        <v>0</v>
      </c>
      <c r="J6536" s="923">
        <v>9025.6299999999992</v>
      </c>
      <c r="K6536" s="922">
        <v>1</v>
      </c>
      <c r="L6536" s="923">
        <v>9025.6299999999992</v>
      </c>
      <c r="M6536" s="923">
        <f t="shared" si="101"/>
        <v>0</v>
      </c>
    </row>
    <row r="6537" spans="2:13" ht="45">
      <c r="B6537" s="921" t="s">
        <v>1334</v>
      </c>
      <c r="C6537" s="921" t="s">
        <v>1042</v>
      </c>
      <c r="D6537" s="922" t="s">
        <v>986</v>
      </c>
      <c r="E6537" s="936">
        <v>1</v>
      </c>
      <c r="F6537" s="947">
        <v>43802</v>
      </c>
      <c r="G6537" s="923">
        <v>9025.6299999999992</v>
      </c>
      <c r="H6537" s="929">
        <v>0</v>
      </c>
      <c r="I6537" s="929">
        <v>0</v>
      </c>
      <c r="J6537" s="923">
        <v>9025.6299999999992</v>
      </c>
      <c r="K6537" s="922">
        <v>1</v>
      </c>
      <c r="L6537" s="923">
        <v>9025.6299999999992</v>
      </c>
      <c r="M6537" s="923">
        <f t="shared" si="101"/>
        <v>0</v>
      </c>
    </row>
    <row r="6538" spans="2:13" ht="45">
      <c r="B6538" s="921" t="s">
        <v>1334</v>
      </c>
      <c r="C6538" s="921" t="s">
        <v>1042</v>
      </c>
      <c r="D6538" s="922" t="s">
        <v>986</v>
      </c>
      <c r="E6538" s="936">
        <v>1</v>
      </c>
      <c r="F6538" s="947">
        <v>43802</v>
      </c>
      <c r="G6538" s="923">
        <v>9025.6299999999992</v>
      </c>
      <c r="H6538" s="929">
        <v>0</v>
      </c>
      <c r="I6538" s="929">
        <v>0</v>
      </c>
      <c r="J6538" s="923">
        <v>9025.6299999999992</v>
      </c>
      <c r="K6538" s="922">
        <v>1</v>
      </c>
      <c r="L6538" s="923">
        <v>9025.6299999999992</v>
      </c>
      <c r="M6538" s="923">
        <f t="shared" si="101"/>
        <v>0</v>
      </c>
    </row>
    <row r="6539" spans="2:13" ht="45">
      <c r="B6539" s="921" t="s">
        <v>1334</v>
      </c>
      <c r="C6539" s="921" t="s">
        <v>1042</v>
      </c>
      <c r="D6539" s="922" t="s">
        <v>986</v>
      </c>
      <c r="E6539" s="936">
        <v>1</v>
      </c>
      <c r="F6539" s="947">
        <v>43802</v>
      </c>
      <c r="G6539" s="923">
        <v>9025.6299999999992</v>
      </c>
      <c r="H6539" s="929">
        <v>0</v>
      </c>
      <c r="I6539" s="929">
        <v>0</v>
      </c>
      <c r="J6539" s="923">
        <v>9025.6299999999992</v>
      </c>
      <c r="K6539" s="922">
        <v>1</v>
      </c>
      <c r="L6539" s="923">
        <v>9025.6299999999992</v>
      </c>
      <c r="M6539" s="923">
        <f t="shared" ref="M6539:M6602" si="102">IF(L6539=0,"",IF(I6539=100%,0,(H6539*12)*(G6539*E6539*K6539)))</f>
        <v>0</v>
      </c>
    </row>
    <row r="6540" spans="2:13" ht="45">
      <c r="B6540" s="921" t="s">
        <v>1334</v>
      </c>
      <c r="C6540" s="921" t="s">
        <v>1042</v>
      </c>
      <c r="D6540" s="922" t="s">
        <v>986</v>
      </c>
      <c r="E6540" s="936">
        <v>1</v>
      </c>
      <c r="F6540" s="947">
        <v>43802</v>
      </c>
      <c r="G6540" s="923">
        <v>9025.6299999999992</v>
      </c>
      <c r="H6540" s="929">
        <v>0</v>
      </c>
      <c r="I6540" s="929">
        <v>0</v>
      </c>
      <c r="J6540" s="923">
        <v>9025.6299999999992</v>
      </c>
      <c r="K6540" s="922">
        <v>1</v>
      </c>
      <c r="L6540" s="923">
        <v>9025.6299999999992</v>
      </c>
      <c r="M6540" s="923">
        <f t="shared" si="102"/>
        <v>0</v>
      </c>
    </row>
    <row r="6541" spans="2:13" ht="45">
      <c r="B6541" s="921" t="s">
        <v>1334</v>
      </c>
      <c r="C6541" s="921" t="s">
        <v>1042</v>
      </c>
      <c r="D6541" s="922" t="s">
        <v>986</v>
      </c>
      <c r="E6541" s="936">
        <v>1</v>
      </c>
      <c r="F6541" s="947">
        <v>43802</v>
      </c>
      <c r="G6541" s="923">
        <v>9025.6299999999992</v>
      </c>
      <c r="H6541" s="929">
        <v>0</v>
      </c>
      <c r="I6541" s="929">
        <v>0</v>
      </c>
      <c r="J6541" s="923">
        <v>9025.6299999999992</v>
      </c>
      <c r="K6541" s="922">
        <v>1</v>
      </c>
      <c r="L6541" s="923">
        <v>9025.6299999999992</v>
      </c>
      <c r="M6541" s="923">
        <f t="shared" si="102"/>
        <v>0</v>
      </c>
    </row>
    <row r="6542" spans="2:13" ht="45">
      <c r="B6542" s="921" t="s">
        <v>1334</v>
      </c>
      <c r="C6542" s="921" t="s">
        <v>1042</v>
      </c>
      <c r="D6542" s="922" t="s">
        <v>986</v>
      </c>
      <c r="E6542" s="936">
        <v>1</v>
      </c>
      <c r="F6542" s="947">
        <v>43802</v>
      </c>
      <c r="G6542" s="923">
        <v>9025.6299999999992</v>
      </c>
      <c r="H6542" s="929">
        <v>0</v>
      </c>
      <c r="I6542" s="929">
        <v>0</v>
      </c>
      <c r="J6542" s="923">
        <v>9025.6299999999992</v>
      </c>
      <c r="K6542" s="922">
        <v>1</v>
      </c>
      <c r="L6542" s="923">
        <v>9025.6299999999992</v>
      </c>
      <c r="M6542" s="923">
        <f t="shared" si="102"/>
        <v>0</v>
      </c>
    </row>
    <row r="6543" spans="2:13" ht="45">
      <c r="B6543" s="921" t="s">
        <v>1334</v>
      </c>
      <c r="C6543" s="921" t="s">
        <v>1042</v>
      </c>
      <c r="D6543" s="922" t="s">
        <v>986</v>
      </c>
      <c r="E6543" s="936">
        <v>1</v>
      </c>
      <c r="F6543" s="947">
        <v>43802</v>
      </c>
      <c r="G6543" s="923">
        <v>9025.6299999999992</v>
      </c>
      <c r="H6543" s="929">
        <v>0</v>
      </c>
      <c r="I6543" s="929">
        <v>0</v>
      </c>
      <c r="J6543" s="923">
        <v>9025.6299999999992</v>
      </c>
      <c r="K6543" s="922">
        <v>1</v>
      </c>
      <c r="L6543" s="923">
        <v>9025.6299999999992</v>
      </c>
      <c r="M6543" s="923">
        <f t="shared" si="102"/>
        <v>0</v>
      </c>
    </row>
    <row r="6544" spans="2:13" ht="45">
      <c r="B6544" s="921" t="s">
        <v>1334</v>
      </c>
      <c r="C6544" s="921" t="s">
        <v>1042</v>
      </c>
      <c r="D6544" s="922" t="s">
        <v>986</v>
      </c>
      <c r="E6544" s="936">
        <v>1</v>
      </c>
      <c r="F6544" s="947">
        <v>43802</v>
      </c>
      <c r="G6544" s="923">
        <v>9025.6299999999992</v>
      </c>
      <c r="H6544" s="929">
        <v>0</v>
      </c>
      <c r="I6544" s="929">
        <v>0</v>
      </c>
      <c r="J6544" s="923">
        <v>9025.6299999999992</v>
      </c>
      <c r="K6544" s="922">
        <v>1</v>
      </c>
      <c r="L6544" s="923">
        <v>9025.6299999999992</v>
      </c>
      <c r="M6544" s="923">
        <f t="shared" si="102"/>
        <v>0</v>
      </c>
    </row>
    <row r="6545" spans="2:13" ht="45">
      <c r="B6545" s="921" t="s">
        <v>1334</v>
      </c>
      <c r="C6545" s="921" t="s">
        <v>1042</v>
      </c>
      <c r="D6545" s="922" t="s">
        <v>986</v>
      </c>
      <c r="E6545" s="936">
        <v>1</v>
      </c>
      <c r="F6545" s="947">
        <v>43802</v>
      </c>
      <c r="G6545" s="923">
        <v>9025.6299999999992</v>
      </c>
      <c r="H6545" s="929">
        <v>0</v>
      </c>
      <c r="I6545" s="929">
        <v>0</v>
      </c>
      <c r="J6545" s="923">
        <v>9025.6299999999992</v>
      </c>
      <c r="K6545" s="922">
        <v>1</v>
      </c>
      <c r="L6545" s="923">
        <v>9025.6299999999992</v>
      </c>
      <c r="M6545" s="923">
        <f t="shared" si="102"/>
        <v>0</v>
      </c>
    </row>
    <row r="6546" spans="2:13" ht="75">
      <c r="B6546" s="921" t="s">
        <v>1335</v>
      </c>
      <c r="C6546" s="921" t="s">
        <v>1024</v>
      </c>
      <c r="D6546" s="922" t="s">
        <v>986</v>
      </c>
      <c r="E6546" s="936">
        <v>1</v>
      </c>
      <c r="F6546" s="947">
        <v>44686</v>
      </c>
      <c r="G6546" s="923">
        <v>2184.2195282260191</v>
      </c>
      <c r="H6546" s="929">
        <v>8.3333333333333332E-3</v>
      </c>
      <c r="I6546" s="929">
        <v>0.11666666666666667</v>
      </c>
      <c r="J6546" s="923">
        <v>1929.3939165996501</v>
      </c>
      <c r="K6546" s="922">
        <v>1</v>
      </c>
      <c r="L6546" s="923">
        <v>1929.3939165996501</v>
      </c>
      <c r="M6546" s="923">
        <f t="shared" si="102"/>
        <v>218.42195282260192</v>
      </c>
    </row>
    <row r="6547" spans="2:13" ht="75">
      <c r="B6547" s="921" t="s">
        <v>1073</v>
      </c>
      <c r="C6547" s="921" t="s">
        <v>1024</v>
      </c>
      <c r="D6547" s="922" t="s">
        <v>986</v>
      </c>
      <c r="E6547" s="936">
        <v>1</v>
      </c>
      <c r="F6547" s="947">
        <v>44418</v>
      </c>
      <c r="G6547" s="923">
        <v>21854.471741936704</v>
      </c>
      <c r="H6547" s="929">
        <v>8.3333333333333332E-3</v>
      </c>
      <c r="I6547" s="929">
        <v>0.19166666666666665</v>
      </c>
      <c r="J6547" s="923">
        <v>17665.697991398836</v>
      </c>
      <c r="K6547" s="922">
        <v>1</v>
      </c>
      <c r="L6547" s="923">
        <v>17665.697991398836</v>
      </c>
      <c r="M6547" s="923">
        <f t="shared" si="102"/>
        <v>2185.4471741936704</v>
      </c>
    </row>
    <row r="6548" spans="2:13" ht="75">
      <c r="B6548" s="921" t="s">
        <v>1269</v>
      </c>
      <c r="C6548" s="921" t="s">
        <v>1024</v>
      </c>
      <c r="D6548" s="922" t="s">
        <v>986</v>
      </c>
      <c r="E6548" s="936">
        <v>1</v>
      </c>
      <c r="F6548" s="947">
        <v>45047</v>
      </c>
      <c r="G6548" s="923">
        <v>59890.135579204565</v>
      </c>
      <c r="H6548" s="929">
        <v>8.3333333333333332E-3</v>
      </c>
      <c r="I6548" s="929">
        <v>1.6666666666666666E-2</v>
      </c>
      <c r="J6548" s="923">
        <v>58891.96665288449</v>
      </c>
      <c r="K6548" s="922">
        <v>1</v>
      </c>
      <c r="L6548" s="923">
        <v>58891.96665288449</v>
      </c>
      <c r="M6548" s="923">
        <f t="shared" si="102"/>
        <v>5989.0135579204571</v>
      </c>
    </row>
    <row r="6549" spans="2:13" ht="75">
      <c r="B6549" s="921" t="s">
        <v>1336</v>
      </c>
      <c r="C6549" s="921" t="s">
        <v>1024</v>
      </c>
      <c r="D6549" s="922" t="s">
        <v>986</v>
      </c>
      <c r="E6549" s="936">
        <v>1</v>
      </c>
      <c r="F6549" s="947">
        <v>44440</v>
      </c>
      <c r="G6549" s="923">
        <v>49012.316716849848</v>
      </c>
      <c r="H6549" s="929">
        <v>8.3333333333333332E-3</v>
      </c>
      <c r="I6549" s="929">
        <v>0.18333333333333332</v>
      </c>
      <c r="J6549" s="923">
        <v>40026.725318760713</v>
      </c>
      <c r="K6549" s="922">
        <v>1</v>
      </c>
      <c r="L6549" s="923">
        <v>40026.725318760713</v>
      </c>
      <c r="M6549" s="923">
        <f t="shared" si="102"/>
        <v>4901.2316716849846</v>
      </c>
    </row>
    <row r="6550" spans="2:13" ht="60">
      <c r="B6550" s="921" t="s">
        <v>1337</v>
      </c>
      <c r="C6550" s="921" t="s">
        <v>1086</v>
      </c>
      <c r="D6550" s="922" t="s">
        <v>986</v>
      </c>
      <c r="E6550" s="936">
        <v>1</v>
      </c>
      <c r="F6550" s="947">
        <v>44686</v>
      </c>
      <c r="G6550" s="923">
        <v>166009.84664179091</v>
      </c>
      <c r="H6550" s="929">
        <v>4.1666666666666666E-3</v>
      </c>
      <c r="I6550" s="929">
        <v>5.8333333333333334E-2</v>
      </c>
      <c r="J6550" s="923">
        <v>156325.93892101978</v>
      </c>
      <c r="K6550" s="922">
        <v>1</v>
      </c>
      <c r="L6550" s="923">
        <v>156325.93892101978</v>
      </c>
      <c r="M6550" s="923">
        <f t="shared" si="102"/>
        <v>8300.492332089545</v>
      </c>
    </row>
    <row r="6551" spans="2:13" ht="60">
      <c r="B6551" s="921" t="s">
        <v>1338</v>
      </c>
      <c r="C6551" s="921" t="s">
        <v>1086</v>
      </c>
      <c r="D6551" s="922" t="s">
        <v>986</v>
      </c>
      <c r="E6551" s="936">
        <v>1</v>
      </c>
      <c r="F6551" s="947">
        <v>44686</v>
      </c>
      <c r="G6551" s="923">
        <v>3559.9402231890936</v>
      </c>
      <c r="H6551" s="929">
        <v>8.3333333333333332E-3</v>
      </c>
      <c r="I6551" s="929">
        <v>0.11666666666666667</v>
      </c>
      <c r="J6551" s="923">
        <v>3144.6138638170328</v>
      </c>
      <c r="K6551" s="922">
        <v>1</v>
      </c>
      <c r="L6551" s="923">
        <v>3144.6138638170328</v>
      </c>
      <c r="M6551" s="923">
        <f t="shared" si="102"/>
        <v>355.9940223189094</v>
      </c>
    </row>
    <row r="6552" spans="2:13" ht="60">
      <c r="B6552" s="921" t="s">
        <v>1339</v>
      </c>
      <c r="C6552" s="921" t="s">
        <v>1086</v>
      </c>
      <c r="D6552" s="922" t="s">
        <v>986</v>
      </c>
      <c r="E6552" s="936">
        <v>1</v>
      </c>
      <c r="F6552" s="947">
        <v>44686</v>
      </c>
      <c r="G6552" s="923">
        <v>3559.9402231890936</v>
      </c>
      <c r="H6552" s="929">
        <v>8.3333333333333332E-3</v>
      </c>
      <c r="I6552" s="929">
        <v>0.11666666666666667</v>
      </c>
      <c r="J6552" s="923">
        <v>3144.6138638170328</v>
      </c>
      <c r="K6552" s="922">
        <v>1</v>
      </c>
      <c r="L6552" s="923">
        <v>3144.6138638170328</v>
      </c>
      <c r="M6552" s="923">
        <f t="shared" si="102"/>
        <v>355.9940223189094</v>
      </c>
    </row>
    <row r="6553" spans="2:13" ht="60">
      <c r="B6553" s="921" t="s">
        <v>1340</v>
      </c>
      <c r="C6553" s="921" t="s">
        <v>1086</v>
      </c>
      <c r="D6553" s="922" t="s">
        <v>986</v>
      </c>
      <c r="E6553" s="936">
        <v>1</v>
      </c>
      <c r="F6553" s="947">
        <v>44686</v>
      </c>
      <c r="G6553" s="923">
        <v>3559.9402231890936</v>
      </c>
      <c r="H6553" s="929">
        <v>8.3333333333333332E-3</v>
      </c>
      <c r="I6553" s="929">
        <v>0.11666666666666667</v>
      </c>
      <c r="J6553" s="923">
        <v>3144.6138638170328</v>
      </c>
      <c r="K6553" s="922">
        <v>1</v>
      </c>
      <c r="L6553" s="923">
        <v>3144.6138638170328</v>
      </c>
      <c r="M6553" s="923">
        <f t="shared" si="102"/>
        <v>355.9940223189094</v>
      </c>
    </row>
    <row r="6554" spans="2:13" ht="60">
      <c r="B6554" s="921" t="s">
        <v>1341</v>
      </c>
      <c r="C6554" s="921" t="s">
        <v>1086</v>
      </c>
      <c r="D6554" s="922" t="s">
        <v>986</v>
      </c>
      <c r="E6554" s="936">
        <v>1</v>
      </c>
      <c r="F6554" s="947">
        <v>44686</v>
      </c>
      <c r="G6554" s="923">
        <v>3559.9402231890936</v>
      </c>
      <c r="H6554" s="929">
        <v>8.3333333333333332E-3</v>
      </c>
      <c r="I6554" s="929">
        <v>0.11666666666666667</v>
      </c>
      <c r="J6554" s="923">
        <v>3144.6138638170328</v>
      </c>
      <c r="K6554" s="922">
        <v>1</v>
      </c>
      <c r="L6554" s="923">
        <v>3144.6138638170328</v>
      </c>
      <c r="M6554" s="923">
        <f t="shared" si="102"/>
        <v>355.9940223189094</v>
      </c>
    </row>
    <row r="6555" spans="2:13" ht="60">
      <c r="B6555" s="921" t="s">
        <v>1342</v>
      </c>
      <c r="C6555" s="921" t="s">
        <v>1086</v>
      </c>
      <c r="D6555" s="922" t="s">
        <v>986</v>
      </c>
      <c r="E6555" s="936">
        <v>1</v>
      </c>
      <c r="F6555" s="947">
        <v>44686</v>
      </c>
      <c r="G6555" s="923">
        <v>4178.7465560216879</v>
      </c>
      <c r="H6555" s="929">
        <v>8.3333333333333332E-3</v>
      </c>
      <c r="I6555" s="929">
        <v>0.11666666666666667</v>
      </c>
      <c r="J6555" s="923">
        <v>3691.2261244858241</v>
      </c>
      <c r="K6555" s="922">
        <v>1</v>
      </c>
      <c r="L6555" s="923">
        <v>3691.2261244858241</v>
      </c>
      <c r="M6555" s="923">
        <f t="shared" si="102"/>
        <v>417.87465560216879</v>
      </c>
    </row>
    <row r="6556" spans="2:13" ht="60">
      <c r="B6556" s="921" t="s">
        <v>1337</v>
      </c>
      <c r="C6556" s="921" t="s">
        <v>1086</v>
      </c>
      <c r="D6556" s="922" t="s">
        <v>986</v>
      </c>
      <c r="E6556" s="936">
        <v>1</v>
      </c>
      <c r="F6556" s="947">
        <v>44501</v>
      </c>
      <c r="G6556" s="923">
        <v>166009.84664179091</v>
      </c>
      <c r="H6556" s="929">
        <v>4.1666666666666666E-3</v>
      </c>
      <c r="I6556" s="929">
        <v>8.3333333333333329E-2</v>
      </c>
      <c r="J6556" s="923">
        <v>152175.692754975</v>
      </c>
      <c r="K6556" s="922">
        <v>1</v>
      </c>
      <c r="L6556" s="923">
        <v>152175.692754975</v>
      </c>
      <c r="M6556" s="923">
        <f t="shared" si="102"/>
        <v>8300.492332089545</v>
      </c>
    </row>
    <row r="6557" spans="2:13" ht="60">
      <c r="B6557" s="921" t="s">
        <v>1342</v>
      </c>
      <c r="C6557" s="921" t="s">
        <v>1086</v>
      </c>
      <c r="D6557" s="922" t="s">
        <v>986</v>
      </c>
      <c r="E6557" s="936">
        <v>1</v>
      </c>
      <c r="F6557" s="947">
        <v>44686</v>
      </c>
      <c r="G6557" s="923">
        <v>4178.7465560216879</v>
      </c>
      <c r="H6557" s="929">
        <v>8.3333333333333332E-3</v>
      </c>
      <c r="I6557" s="929">
        <v>0.11666666666666667</v>
      </c>
      <c r="J6557" s="923">
        <v>3691.2261244858241</v>
      </c>
      <c r="K6557" s="922">
        <v>1</v>
      </c>
      <c r="L6557" s="923">
        <v>3691.2261244858241</v>
      </c>
      <c r="M6557" s="923">
        <f t="shared" si="102"/>
        <v>417.87465560216879</v>
      </c>
    </row>
    <row r="6558" spans="2:13" ht="60">
      <c r="B6558" s="921" t="s">
        <v>1137</v>
      </c>
      <c r="C6558" s="921" t="s">
        <v>1086</v>
      </c>
      <c r="D6558" s="922" t="s">
        <v>986</v>
      </c>
      <c r="E6558" s="936">
        <v>1</v>
      </c>
      <c r="F6558" s="947">
        <v>44686</v>
      </c>
      <c r="G6558" s="923">
        <v>87642.554557234558</v>
      </c>
      <c r="H6558" s="929">
        <v>4.1666666666666666E-3</v>
      </c>
      <c r="I6558" s="929">
        <v>5.8333333333333334E-2</v>
      </c>
      <c r="J6558" s="923">
        <v>82530.072208062542</v>
      </c>
      <c r="K6558" s="922">
        <v>1</v>
      </c>
      <c r="L6558" s="923">
        <v>82530.072208062542</v>
      </c>
      <c r="M6558" s="923">
        <f t="shared" si="102"/>
        <v>4382.1277278617281</v>
      </c>
    </row>
    <row r="6559" spans="2:13" ht="60">
      <c r="B6559" s="921" t="s">
        <v>1343</v>
      </c>
      <c r="C6559" s="921" t="s">
        <v>1091</v>
      </c>
      <c r="D6559" s="922" t="s">
        <v>986</v>
      </c>
      <c r="E6559" s="936">
        <v>1</v>
      </c>
      <c r="F6559" s="947">
        <v>44686</v>
      </c>
      <c r="G6559" s="923">
        <v>31692.429830650417</v>
      </c>
      <c r="H6559" s="929">
        <v>8.3333333333333332E-3</v>
      </c>
      <c r="I6559" s="929">
        <v>0.11666666666666667</v>
      </c>
      <c r="J6559" s="923">
        <v>27994.979683741203</v>
      </c>
      <c r="K6559" s="922">
        <v>1</v>
      </c>
      <c r="L6559" s="923">
        <v>27994.979683741203</v>
      </c>
      <c r="M6559" s="923">
        <f t="shared" si="102"/>
        <v>3169.2429830650417</v>
      </c>
    </row>
    <row r="6560" spans="2:13" ht="75">
      <c r="B6560" s="921" t="s">
        <v>1344</v>
      </c>
      <c r="C6560" s="921" t="s">
        <v>1024</v>
      </c>
      <c r="D6560" s="922" t="s">
        <v>986</v>
      </c>
      <c r="E6560" s="936">
        <v>1</v>
      </c>
      <c r="F6560" s="947">
        <v>44686</v>
      </c>
      <c r="G6560" s="923">
        <v>56292.522898238996</v>
      </c>
      <c r="H6560" s="929">
        <v>8.3333333333333332E-3</v>
      </c>
      <c r="I6560" s="929">
        <v>0.11666666666666667</v>
      </c>
      <c r="J6560" s="923">
        <v>49725.06189344445</v>
      </c>
      <c r="K6560" s="922">
        <v>1</v>
      </c>
      <c r="L6560" s="923">
        <v>49725.06189344445</v>
      </c>
      <c r="M6560" s="923">
        <f t="shared" si="102"/>
        <v>5629.2522898239004</v>
      </c>
    </row>
    <row r="6561" spans="2:13" ht="75">
      <c r="B6561" s="921" t="s">
        <v>1345</v>
      </c>
      <c r="C6561" s="921" t="s">
        <v>1024</v>
      </c>
      <c r="D6561" s="922" t="s">
        <v>986</v>
      </c>
      <c r="E6561" s="936">
        <v>1</v>
      </c>
      <c r="F6561" s="947">
        <v>44686</v>
      </c>
      <c r="G6561" s="923">
        <v>59890.135579204565</v>
      </c>
      <c r="H6561" s="929">
        <v>8.3333333333333332E-3</v>
      </c>
      <c r="I6561" s="929">
        <v>0.11666666666666667</v>
      </c>
      <c r="J6561" s="923">
        <v>52902.953094964032</v>
      </c>
      <c r="K6561" s="922">
        <v>1</v>
      </c>
      <c r="L6561" s="923">
        <v>52902.953094964032</v>
      </c>
      <c r="M6561" s="923">
        <f t="shared" si="102"/>
        <v>5989.0135579204571</v>
      </c>
    </row>
    <row r="6562" spans="2:13" ht="75">
      <c r="B6562" s="921" t="s">
        <v>1346</v>
      </c>
      <c r="C6562" s="921" t="s">
        <v>1024</v>
      </c>
      <c r="D6562" s="922" t="s">
        <v>986</v>
      </c>
      <c r="E6562" s="936">
        <v>1</v>
      </c>
      <c r="F6562" s="947">
        <v>44686</v>
      </c>
      <c r="G6562" s="923">
        <v>22491.630698721183</v>
      </c>
      <c r="H6562" s="929">
        <v>8.3333333333333332E-3</v>
      </c>
      <c r="I6562" s="929">
        <v>0.11666666666666667</v>
      </c>
      <c r="J6562" s="923">
        <v>19867.607117203712</v>
      </c>
      <c r="K6562" s="922">
        <v>1</v>
      </c>
      <c r="L6562" s="923">
        <v>19867.607117203712</v>
      </c>
      <c r="M6562" s="923">
        <f t="shared" si="102"/>
        <v>2249.1630698721183</v>
      </c>
    </row>
    <row r="6563" spans="2:13" ht="60">
      <c r="B6563" s="921" t="s">
        <v>1347</v>
      </c>
      <c r="C6563" s="921" t="s">
        <v>1091</v>
      </c>
      <c r="D6563" s="922" t="s">
        <v>986</v>
      </c>
      <c r="E6563" s="936">
        <v>1</v>
      </c>
      <c r="F6563" s="947">
        <v>44686</v>
      </c>
      <c r="G6563" s="923">
        <v>16772.266633586281</v>
      </c>
      <c r="H6563" s="929">
        <v>8.3333333333333332E-3</v>
      </c>
      <c r="I6563" s="929">
        <v>0.11666666666666667</v>
      </c>
      <c r="J6563" s="923">
        <v>14815.502193001215</v>
      </c>
      <c r="K6563" s="922">
        <v>1</v>
      </c>
      <c r="L6563" s="923">
        <v>14815.502193001215</v>
      </c>
      <c r="M6563" s="923">
        <f t="shared" si="102"/>
        <v>1677.2266633586282</v>
      </c>
    </row>
    <row r="6564" spans="2:13" ht="60">
      <c r="B6564" s="921" t="s">
        <v>1347</v>
      </c>
      <c r="C6564" s="921" t="s">
        <v>1091</v>
      </c>
      <c r="D6564" s="922" t="s">
        <v>986</v>
      </c>
      <c r="E6564" s="936">
        <v>1</v>
      </c>
      <c r="F6564" s="947">
        <v>44686</v>
      </c>
      <c r="G6564" s="923">
        <v>16772.266633586281</v>
      </c>
      <c r="H6564" s="929">
        <v>8.3333333333333332E-3</v>
      </c>
      <c r="I6564" s="929">
        <v>0.11666666666666667</v>
      </c>
      <c r="J6564" s="923">
        <v>14815.502193001215</v>
      </c>
      <c r="K6564" s="922">
        <v>1</v>
      </c>
      <c r="L6564" s="923">
        <v>14815.502193001215</v>
      </c>
      <c r="M6564" s="923">
        <f t="shared" si="102"/>
        <v>1677.2266633586282</v>
      </c>
    </row>
    <row r="6565" spans="2:13" ht="60">
      <c r="B6565" s="921" t="s">
        <v>1347</v>
      </c>
      <c r="C6565" s="921" t="s">
        <v>1091</v>
      </c>
      <c r="D6565" s="922" t="s">
        <v>986</v>
      </c>
      <c r="E6565" s="936">
        <v>1</v>
      </c>
      <c r="F6565" s="947">
        <v>44686</v>
      </c>
      <c r="G6565" s="923">
        <v>16772.266633586281</v>
      </c>
      <c r="H6565" s="929">
        <v>8.3333333333333332E-3</v>
      </c>
      <c r="I6565" s="929">
        <v>0.11666666666666667</v>
      </c>
      <c r="J6565" s="923">
        <v>14815.502193001215</v>
      </c>
      <c r="K6565" s="922">
        <v>1</v>
      </c>
      <c r="L6565" s="923">
        <v>14815.502193001215</v>
      </c>
      <c r="M6565" s="923">
        <f t="shared" si="102"/>
        <v>1677.2266633586282</v>
      </c>
    </row>
    <row r="6566" spans="2:13" ht="60">
      <c r="B6566" s="921" t="s">
        <v>1347</v>
      </c>
      <c r="C6566" s="921" t="s">
        <v>1091</v>
      </c>
      <c r="D6566" s="922" t="s">
        <v>986</v>
      </c>
      <c r="E6566" s="936">
        <v>1</v>
      </c>
      <c r="F6566" s="947">
        <v>44686</v>
      </c>
      <c r="G6566" s="923">
        <v>16772.266633586281</v>
      </c>
      <c r="H6566" s="929">
        <v>8.3333333333333332E-3</v>
      </c>
      <c r="I6566" s="929">
        <v>0.11666666666666667</v>
      </c>
      <c r="J6566" s="923">
        <v>14815.502193001215</v>
      </c>
      <c r="K6566" s="922">
        <v>1</v>
      </c>
      <c r="L6566" s="923">
        <v>14815.502193001215</v>
      </c>
      <c r="M6566" s="923">
        <f t="shared" si="102"/>
        <v>1677.2266633586282</v>
      </c>
    </row>
    <row r="6567" spans="2:13" ht="60">
      <c r="B6567" s="921" t="s">
        <v>1343</v>
      </c>
      <c r="C6567" s="921" t="s">
        <v>1091</v>
      </c>
      <c r="D6567" s="922" t="s">
        <v>986</v>
      </c>
      <c r="E6567" s="936">
        <v>1</v>
      </c>
      <c r="F6567" s="947">
        <v>44686</v>
      </c>
      <c r="G6567" s="923">
        <v>31692.429830650417</v>
      </c>
      <c r="H6567" s="929">
        <v>8.3333333333333332E-3</v>
      </c>
      <c r="I6567" s="929">
        <v>0.11666666666666667</v>
      </c>
      <c r="J6567" s="923">
        <v>27994.979683741203</v>
      </c>
      <c r="K6567" s="922">
        <v>1</v>
      </c>
      <c r="L6567" s="923">
        <v>27994.979683741203</v>
      </c>
      <c r="M6567" s="923">
        <f t="shared" si="102"/>
        <v>3169.2429830650417</v>
      </c>
    </row>
    <row r="6568" spans="2:13" ht="60">
      <c r="B6568" s="921" t="s">
        <v>1343</v>
      </c>
      <c r="C6568" s="921" t="s">
        <v>1091</v>
      </c>
      <c r="D6568" s="922" t="s">
        <v>986</v>
      </c>
      <c r="E6568" s="936">
        <v>1</v>
      </c>
      <c r="F6568" s="947">
        <v>44686</v>
      </c>
      <c r="G6568" s="923">
        <v>31692.429830650417</v>
      </c>
      <c r="H6568" s="929">
        <v>8.3333333333333332E-3</v>
      </c>
      <c r="I6568" s="929">
        <v>0.11666666666666667</v>
      </c>
      <c r="J6568" s="923">
        <v>27994.979683741203</v>
      </c>
      <c r="K6568" s="922">
        <v>1</v>
      </c>
      <c r="L6568" s="923">
        <v>27994.979683741203</v>
      </c>
      <c r="M6568" s="923">
        <f t="shared" si="102"/>
        <v>3169.2429830650417</v>
      </c>
    </row>
    <row r="6569" spans="2:13" ht="60">
      <c r="B6569" s="921" t="s">
        <v>1343</v>
      </c>
      <c r="C6569" s="921" t="s">
        <v>1091</v>
      </c>
      <c r="D6569" s="922" t="s">
        <v>986</v>
      </c>
      <c r="E6569" s="936">
        <v>1</v>
      </c>
      <c r="F6569" s="947">
        <v>44686</v>
      </c>
      <c r="G6569" s="923">
        <v>31692.429830650417</v>
      </c>
      <c r="H6569" s="929">
        <v>8.3333333333333332E-3</v>
      </c>
      <c r="I6569" s="929">
        <v>0.11666666666666667</v>
      </c>
      <c r="J6569" s="923">
        <v>27994.979683741203</v>
      </c>
      <c r="K6569" s="922">
        <v>1</v>
      </c>
      <c r="L6569" s="923">
        <v>27994.979683741203</v>
      </c>
      <c r="M6569" s="923">
        <f t="shared" si="102"/>
        <v>3169.2429830650417</v>
      </c>
    </row>
    <row r="6570" spans="2:13" ht="60">
      <c r="B6570" s="921" t="s">
        <v>1347</v>
      </c>
      <c r="C6570" s="921" t="s">
        <v>1091</v>
      </c>
      <c r="D6570" s="922" t="s">
        <v>986</v>
      </c>
      <c r="E6570" s="936">
        <v>1</v>
      </c>
      <c r="F6570" s="947">
        <v>44686</v>
      </c>
      <c r="G6570" s="923">
        <v>16772.266633586281</v>
      </c>
      <c r="H6570" s="929">
        <v>8.3333333333333332E-3</v>
      </c>
      <c r="I6570" s="929">
        <v>0.11666666666666667</v>
      </c>
      <c r="J6570" s="923">
        <v>14815.502193001215</v>
      </c>
      <c r="K6570" s="922">
        <v>1</v>
      </c>
      <c r="L6570" s="923">
        <v>14815.502193001215</v>
      </c>
      <c r="M6570" s="923">
        <f t="shared" si="102"/>
        <v>1677.2266633586282</v>
      </c>
    </row>
    <row r="6571" spans="2:13" ht="60">
      <c r="B6571" s="921" t="s">
        <v>1348</v>
      </c>
      <c r="C6571" s="921" t="s">
        <v>1091</v>
      </c>
      <c r="D6571" s="922" t="s">
        <v>986</v>
      </c>
      <c r="E6571" s="936">
        <v>1</v>
      </c>
      <c r="F6571" s="947">
        <v>44686</v>
      </c>
      <c r="G6571" s="923">
        <v>190528.51913683617</v>
      </c>
      <c r="H6571" s="929">
        <v>4.1666666666666666E-3</v>
      </c>
      <c r="I6571" s="929">
        <v>5.8333333333333334E-2</v>
      </c>
      <c r="J6571" s="923">
        <v>179414.35552052074</v>
      </c>
      <c r="K6571" s="922">
        <v>1</v>
      </c>
      <c r="L6571" s="923">
        <v>179414.35552052074</v>
      </c>
      <c r="M6571" s="923">
        <f t="shared" si="102"/>
        <v>9526.4259568418092</v>
      </c>
    </row>
    <row r="6572" spans="2:13" ht="60">
      <c r="B6572" s="921" t="s">
        <v>1349</v>
      </c>
      <c r="C6572" s="921" t="s">
        <v>1091</v>
      </c>
      <c r="D6572" s="922" t="s">
        <v>986</v>
      </c>
      <c r="E6572" s="936">
        <v>1</v>
      </c>
      <c r="F6572" s="947">
        <v>44686</v>
      </c>
      <c r="G6572" s="923">
        <v>166009.84664179091</v>
      </c>
      <c r="H6572" s="929">
        <v>4.1666666666666666E-3</v>
      </c>
      <c r="I6572" s="929">
        <v>5.8333333333333334E-2</v>
      </c>
      <c r="J6572" s="923">
        <v>156325.93892101978</v>
      </c>
      <c r="K6572" s="922">
        <v>1</v>
      </c>
      <c r="L6572" s="923">
        <v>156325.93892101978</v>
      </c>
      <c r="M6572" s="923">
        <f t="shared" si="102"/>
        <v>8300.492332089545</v>
      </c>
    </row>
    <row r="6573" spans="2:13" ht="60">
      <c r="B6573" s="921" t="s">
        <v>1350</v>
      </c>
      <c r="C6573" s="921" t="s">
        <v>1091</v>
      </c>
      <c r="D6573" s="922" t="s">
        <v>986</v>
      </c>
      <c r="E6573" s="936">
        <v>1</v>
      </c>
      <c r="F6573" s="947">
        <v>44686</v>
      </c>
      <c r="G6573" s="923">
        <v>10170.633138652551</v>
      </c>
      <c r="H6573" s="929">
        <v>8.3333333333333332E-3</v>
      </c>
      <c r="I6573" s="929">
        <v>0.11666666666666667</v>
      </c>
      <c r="J6573" s="923">
        <v>8984.0592724764192</v>
      </c>
      <c r="K6573" s="922">
        <v>1</v>
      </c>
      <c r="L6573" s="923">
        <v>8984.0592724764192</v>
      </c>
      <c r="M6573" s="923">
        <f t="shared" si="102"/>
        <v>1017.0633138652552</v>
      </c>
    </row>
    <row r="6574" spans="2:13" ht="60">
      <c r="B6574" s="921" t="s">
        <v>1351</v>
      </c>
      <c r="C6574" s="921" t="s">
        <v>1091</v>
      </c>
      <c r="D6574" s="922" t="s">
        <v>986</v>
      </c>
      <c r="E6574" s="936">
        <v>1</v>
      </c>
      <c r="F6574" s="947">
        <v>44686</v>
      </c>
      <c r="G6574" s="923">
        <v>35794.975329516186</v>
      </c>
      <c r="H6574" s="929">
        <v>8.3333333333333332E-3</v>
      </c>
      <c r="I6574" s="929">
        <v>0.11666666666666667</v>
      </c>
      <c r="J6574" s="923">
        <v>31618.894874405963</v>
      </c>
      <c r="K6574" s="922">
        <v>1</v>
      </c>
      <c r="L6574" s="923">
        <v>31618.894874405963</v>
      </c>
      <c r="M6574" s="923">
        <f t="shared" si="102"/>
        <v>3579.4975329516187</v>
      </c>
    </row>
    <row r="6575" spans="2:13" ht="60">
      <c r="B6575" s="921" t="s">
        <v>1351</v>
      </c>
      <c r="C6575" s="921" t="s">
        <v>1091</v>
      </c>
      <c r="D6575" s="922" t="s">
        <v>986</v>
      </c>
      <c r="E6575" s="936">
        <v>1</v>
      </c>
      <c r="F6575" s="947">
        <v>44686</v>
      </c>
      <c r="G6575" s="923">
        <v>35794.975329516186</v>
      </c>
      <c r="H6575" s="929">
        <v>8.3333333333333332E-3</v>
      </c>
      <c r="I6575" s="929">
        <v>0.11666666666666667</v>
      </c>
      <c r="J6575" s="923">
        <v>31618.894874405963</v>
      </c>
      <c r="K6575" s="922">
        <v>1</v>
      </c>
      <c r="L6575" s="923">
        <v>31618.894874405963</v>
      </c>
      <c r="M6575" s="923">
        <f t="shared" si="102"/>
        <v>3579.4975329516187</v>
      </c>
    </row>
    <row r="6576" spans="2:13" ht="45">
      <c r="B6576" s="921" t="s">
        <v>1352</v>
      </c>
      <c r="C6576" s="921" t="s">
        <v>1042</v>
      </c>
      <c r="D6576" s="922" t="s">
        <v>986</v>
      </c>
      <c r="E6576" s="936">
        <v>1</v>
      </c>
      <c r="F6576" s="947">
        <v>44929</v>
      </c>
      <c r="G6576" s="923">
        <v>5021.1301911380924</v>
      </c>
      <c r="H6576" s="929">
        <v>1.6666666666666666E-2</v>
      </c>
      <c r="I6576" s="929">
        <v>0.1</v>
      </c>
      <c r="J6576" s="923">
        <v>4519.0171720242834</v>
      </c>
      <c r="K6576" s="922">
        <v>1</v>
      </c>
      <c r="L6576" s="923">
        <v>4519.0171720242834</v>
      </c>
      <c r="M6576" s="923">
        <f t="shared" si="102"/>
        <v>1004.2260382276186</v>
      </c>
    </row>
    <row r="6577" spans="2:13" ht="75">
      <c r="B6577" s="921" t="s">
        <v>1335</v>
      </c>
      <c r="C6577" s="921" t="s">
        <v>1024</v>
      </c>
      <c r="D6577" s="922" t="s">
        <v>986</v>
      </c>
      <c r="E6577" s="936">
        <v>1</v>
      </c>
      <c r="F6577" s="947">
        <v>44180</v>
      </c>
      <c r="G6577" s="923">
        <v>2184.2195282260191</v>
      </c>
      <c r="H6577" s="929">
        <v>8.3333333333333332E-3</v>
      </c>
      <c r="I6577" s="929">
        <v>0.2583333333333333</v>
      </c>
      <c r="J6577" s="923">
        <v>1619.962816767631</v>
      </c>
      <c r="K6577" s="922">
        <v>1</v>
      </c>
      <c r="L6577" s="923">
        <v>1619.962816767631</v>
      </c>
      <c r="M6577" s="923">
        <f t="shared" si="102"/>
        <v>218.42195282260192</v>
      </c>
    </row>
    <row r="6578" spans="2:13" ht="45">
      <c r="B6578" s="921" t="s">
        <v>1353</v>
      </c>
      <c r="C6578" s="921" t="s">
        <v>1042</v>
      </c>
      <c r="D6578" s="922" t="s">
        <v>986</v>
      </c>
      <c r="E6578" s="936">
        <v>1</v>
      </c>
      <c r="F6578" s="947">
        <v>44949</v>
      </c>
      <c r="G6578" s="923">
        <v>43645.58473694764</v>
      </c>
      <c r="H6578" s="929">
        <v>8.3333333333333332E-3</v>
      </c>
      <c r="I6578" s="929">
        <v>0.05</v>
      </c>
      <c r="J6578" s="923">
        <v>41463.305500100258</v>
      </c>
      <c r="K6578" s="922">
        <v>0.91649360188232465</v>
      </c>
      <c r="L6578" s="923">
        <v>38000.854203734089</v>
      </c>
      <c r="M6578" s="923">
        <f t="shared" si="102"/>
        <v>4000.0899161825359</v>
      </c>
    </row>
    <row r="6579" spans="2:13" ht="45">
      <c r="B6579" s="921" t="s">
        <v>1353</v>
      </c>
      <c r="C6579" s="921" t="s">
        <v>1042</v>
      </c>
      <c r="D6579" s="922" t="s">
        <v>986</v>
      </c>
      <c r="E6579" s="936">
        <v>1</v>
      </c>
      <c r="F6579" s="947">
        <v>44949</v>
      </c>
      <c r="G6579" s="923">
        <v>43645.598903581209</v>
      </c>
      <c r="H6579" s="929">
        <v>8.3333333333333332E-3</v>
      </c>
      <c r="I6579" s="929">
        <v>0.05</v>
      </c>
      <c r="J6579" s="923">
        <v>41463.318958402146</v>
      </c>
      <c r="K6579" s="922">
        <v>0.91649360188232465</v>
      </c>
      <c r="L6579" s="923">
        <v>38000.866538181661</v>
      </c>
      <c r="M6579" s="923">
        <f t="shared" si="102"/>
        <v>4000.0912145454381</v>
      </c>
    </row>
    <row r="6580" spans="2:13" ht="45">
      <c r="B6580" s="921" t="s">
        <v>1353</v>
      </c>
      <c r="C6580" s="921" t="s">
        <v>1042</v>
      </c>
      <c r="D6580" s="922" t="s">
        <v>986</v>
      </c>
      <c r="E6580" s="936">
        <v>1</v>
      </c>
      <c r="F6580" s="947">
        <v>44949</v>
      </c>
      <c r="G6580" s="923">
        <v>43645.58473694764</v>
      </c>
      <c r="H6580" s="929">
        <v>8.3333333333333332E-3</v>
      </c>
      <c r="I6580" s="929">
        <v>0.05</v>
      </c>
      <c r="J6580" s="923">
        <v>41463.305500100258</v>
      </c>
      <c r="K6580" s="922">
        <v>0.91649360188232465</v>
      </c>
      <c r="L6580" s="923">
        <v>38000.854203734089</v>
      </c>
      <c r="M6580" s="923">
        <f t="shared" si="102"/>
        <v>4000.0899161825359</v>
      </c>
    </row>
    <row r="6581" spans="2:13" ht="45">
      <c r="B6581" s="921" t="s">
        <v>1353</v>
      </c>
      <c r="C6581" s="921" t="s">
        <v>1042</v>
      </c>
      <c r="D6581" s="922" t="s">
        <v>986</v>
      </c>
      <c r="E6581" s="936">
        <v>1</v>
      </c>
      <c r="F6581" s="947">
        <v>44949</v>
      </c>
      <c r="G6581" s="923">
        <v>43645.598903581209</v>
      </c>
      <c r="H6581" s="929">
        <v>8.3333333333333332E-3</v>
      </c>
      <c r="I6581" s="929">
        <v>0.05</v>
      </c>
      <c r="J6581" s="923">
        <v>41463.318958402146</v>
      </c>
      <c r="K6581" s="922">
        <v>0.91649360188232465</v>
      </c>
      <c r="L6581" s="923">
        <v>38000.866538181661</v>
      </c>
      <c r="M6581" s="923">
        <f t="shared" si="102"/>
        <v>4000.0912145454381</v>
      </c>
    </row>
    <row r="6582" spans="2:13" ht="45">
      <c r="B6582" s="921" t="s">
        <v>1354</v>
      </c>
      <c r="C6582" s="921" t="s">
        <v>1042</v>
      </c>
      <c r="D6582" s="922" t="s">
        <v>986</v>
      </c>
      <c r="E6582" s="936">
        <v>1</v>
      </c>
      <c r="F6582" s="947">
        <v>44501</v>
      </c>
      <c r="G6582" s="923">
        <v>4176.4985888813844</v>
      </c>
      <c r="H6582" s="929">
        <v>8.3333333333333332E-3</v>
      </c>
      <c r="I6582" s="929">
        <v>0.16666666666666666</v>
      </c>
      <c r="J6582" s="923">
        <v>3480.4154907344873</v>
      </c>
      <c r="K6582" s="922">
        <v>0.91649360188232465</v>
      </c>
      <c r="L6582" s="923">
        <v>3189.7785291502887</v>
      </c>
      <c r="M6582" s="923">
        <f t="shared" si="102"/>
        <v>382.77342349803462</v>
      </c>
    </row>
    <row r="6583" spans="2:13" ht="45">
      <c r="B6583" s="921" t="s">
        <v>1354</v>
      </c>
      <c r="C6583" s="921" t="s">
        <v>1042</v>
      </c>
      <c r="D6583" s="922" t="s">
        <v>986</v>
      </c>
      <c r="E6583" s="936">
        <v>1</v>
      </c>
      <c r="F6583" s="947">
        <v>44501</v>
      </c>
      <c r="G6583" s="923">
        <v>7088.7474151848101</v>
      </c>
      <c r="H6583" s="929">
        <v>8.3333333333333332E-3</v>
      </c>
      <c r="I6583" s="929">
        <v>0.16666666666666666</v>
      </c>
      <c r="J6583" s="923">
        <v>5907.2895126540079</v>
      </c>
      <c r="K6583" s="922">
        <v>0.91649360188232465</v>
      </c>
      <c r="L6583" s="923">
        <v>5413.9930428139542</v>
      </c>
      <c r="M6583" s="923">
        <f t="shared" si="102"/>
        <v>649.67916513767454</v>
      </c>
    </row>
    <row r="6584" spans="2:13" ht="45">
      <c r="B6584" s="921" t="s">
        <v>1354</v>
      </c>
      <c r="C6584" s="921" t="s">
        <v>1042</v>
      </c>
      <c r="D6584" s="922" t="s">
        <v>986</v>
      </c>
      <c r="E6584" s="936">
        <v>1</v>
      </c>
      <c r="F6584" s="947">
        <v>44501</v>
      </c>
      <c r="G6584" s="923">
        <v>41782.382130663791</v>
      </c>
      <c r="H6584" s="929">
        <v>8.3333333333333332E-3</v>
      </c>
      <c r="I6584" s="929">
        <v>0.16666666666666666</v>
      </c>
      <c r="J6584" s="923">
        <v>34818.65177555316</v>
      </c>
      <c r="K6584" s="922">
        <v>0.91649360188232465</v>
      </c>
      <c r="L6584" s="923">
        <v>31911.071578463114</v>
      </c>
      <c r="M6584" s="923">
        <f t="shared" si="102"/>
        <v>3829.3285894155738</v>
      </c>
    </row>
    <row r="6585" spans="2:13" ht="45">
      <c r="B6585" s="921" t="s">
        <v>1355</v>
      </c>
      <c r="C6585" s="921" t="s">
        <v>1042</v>
      </c>
      <c r="D6585" s="922" t="s">
        <v>986</v>
      </c>
      <c r="E6585" s="936">
        <v>1</v>
      </c>
      <c r="F6585" s="947">
        <v>44501</v>
      </c>
      <c r="G6585" s="923">
        <v>4176.4985888813844</v>
      </c>
      <c r="H6585" s="929">
        <v>8.3333333333333332E-3</v>
      </c>
      <c r="I6585" s="929">
        <v>0.16666666666666666</v>
      </c>
      <c r="J6585" s="923">
        <v>3480.4154907344873</v>
      </c>
      <c r="K6585" s="922">
        <v>0.91649360188232465</v>
      </c>
      <c r="L6585" s="923">
        <v>3189.7785291502887</v>
      </c>
      <c r="M6585" s="923">
        <f t="shared" si="102"/>
        <v>382.77342349803462</v>
      </c>
    </row>
    <row r="6586" spans="2:13" ht="45">
      <c r="B6586" s="921" t="s">
        <v>1355</v>
      </c>
      <c r="C6586" s="921" t="s">
        <v>1042</v>
      </c>
      <c r="D6586" s="922" t="s">
        <v>986</v>
      </c>
      <c r="E6586" s="936">
        <v>1</v>
      </c>
      <c r="F6586" s="947">
        <v>44501</v>
      </c>
      <c r="G6586" s="923">
        <v>20416.922336253327</v>
      </c>
      <c r="H6586" s="929">
        <v>8.3333333333333332E-3</v>
      </c>
      <c r="I6586" s="929">
        <v>0.16666666666666666</v>
      </c>
      <c r="J6586" s="923">
        <v>17014.101946877774</v>
      </c>
      <c r="K6586" s="922">
        <v>0.91649360188232465</v>
      </c>
      <c r="L6586" s="923">
        <v>15593.315576087083</v>
      </c>
      <c r="M6586" s="923">
        <f t="shared" si="102"/>
        <v>1871.19786913045</v>
      </c>
    </row>
    <row r="6587" spans="2:13" ht="45">
      <c r="B6587" s="921" t="s">
        <v>1356</v>
      </c>
      <c r="C6587" s="921" t="s">
        <v>1042</v>
      </c>
      <c r="D6587" s="922" t="s">
        <v>986</v>
      </c>
      <c r="E6587" s="936">
        <v>1</v>
      </c>
      <c r="F6587" s="947">
        <v>44645</v>
      </c>
      <c r="G6587" s="923">
        <v>3434.3521623292841</v>
      </c>
      <c r="H6587" s="929">
        <v>5.5555555555555558E-3</v>
      </c>
      <c r="I6587" s="929">
        <v>8.8888888888888892E-2</v>
      </c>
      <c r="J6587" s="923">
        <v>3129.0764145666808</v>
      </c>
      <c r="K6587" s="922">
        <v>1</v>
      </c>
      <c r="L6587" s="923">
        <v>3129.0764145666808</v>
      </c>
      <c r="M6587" s="923">
        <f t="shared" si="102"/>
        <v>228.95681082195227</v>
      </c>
    </row>
    <row r="6588" spans="2:13" ht="75">
      <c r="B6588" s="921" t="s">
        <v>1162</v>
      </c>
      <c r="C6588" s="921" t="s">
        <v>1024</v>
      </c>
      <c r="D6588" s="922" t="s">
        <v>986</v>
      </c>
      <c r="E6588" s="936">
        <v>1</v>
      </c>
      <c r="F6588" s="947">
        <v>44440</v>
      </c>
      <c r="G6588" s="923">
        <v>3556.99</v>
      </c>
      <c r="H6588" s="929">
        <v>0</v>
      </c>
      <c r="I6588" s="929">
        <v>0</v>
      </c>
      <c r="J6588" s="923">
        <v>3556.99</v>
      </c>
      <c r="K6588" s="922">
        <v>1</v>
      </c>
      <c r="L6588" s="923">
        <v>3556.99</v>
      </c>
      <c r="M6588" s="923">
        <f t="shared" si="102"/>
        <v>0</v>
      </c>
    </row>
    <row r="6589" spans="2:13" ht="75">
      <c r="B6589" s="921" t="s">
        <v>1038</v>
      </c>
      <c r="C6589" s="921" t="s">
        <v>1024</v>
      </c>
      <c r="D6589" s="922" t="s">
        <v>986</v>
      </c>
      <c r="E6589" s="936">
        <v>1</v>
      </c>
      <c r="F6589" s="947">
        <v>44180</v>
      </c>
      <c r="G6589" s="923">
        <v>2184.2195282260191</v>
      </c>
      <c r="H6589" s="929">
        <v>8.3333333333333332E-3</v>
      </c>
      <c r="I6589" s="929">
        <v>0.2583333333333333</v>
      </c>
      <c r="J6589" s="923">
        <v>1619.962816767631</v>
      </c>
      <c r="K6589" s="922">
        <v>0</v>
      </c>
      <c r="L6589" s="923">
        <v>0</v>
      </c>
      <c r="M6589" s="923" t="str">
        <f t="shared" si="102"/>
        <v/>
      </c>
    </row>
    <row r="6590" spans="2:13" ht="75">
      <c r="B6590" s="921" t="s">
        <v>1038</v>
      </c>
      <c r="C6590" s="921" t="s">
        <v>1024</v>
      </c>
      <c r="D6590" s="922" t="s">
        <v>986</v>
      </c>
      <c r="E6590" s="936">
        <v>1</v>
      </c>
      <c r="F6590" s="947">
        <v>44180</v>
      </c>
      <c r="G6590" s="923">
        <v>9369.4699999999993</v>
      </c>
      <c r="H6590" s="929">
        <v>0</v>
      </c>
      <c r="I6590" s="929">
        <v>0</v>
      </c>
      <c r="J6590" s="923">
        <v>9369.4699999999993</v>
      </c>
      <c r="K6590" s="922">
        <v>1</v>
      </c>
      <c r="L6590" s="923">
        <v>9369.4699999999993</v>
      </c>
      <c r="M6590" s="923">
        <f t="shared" si="102"/>
        <v>0</v>
      </c>
    </row>
    <row r="6591" spans="2:13" ht="75">
      <c r="B6591" s="921" t="s">
        <v>1357</v>
      </c>
      <c r="C6591" s="921" t="s">
        <v>1020</v>
      </c>
      <c r="D6591" s="922" t="s">
        <v>986</v>
      </c>
      <c r="E6591" s="936">
        <v>1</v>
      </c>
      <c r="F6591" s="947">
        <v>44348</v>
      </c>
      <c r="G6591" s="923">
        <v>49956.894531930331</v>
      </c>
      <c r="H6591" s="929">
        <v>8.3333333333333332E-3</v>
      </c>
      <c r="I6591" s="929">
        <v>0.20833333333333334</v>
      </c>
      <c r="J6591" s="923">
        <v>39549.20817111151</v>
      </c>
      <c r="K6591" s="922">
        <v>1</v>
      </c>
      <c r="L6591" s="923">
        <v>39549.20817111151</v>
      </c>
      <c r="M6591" s="923">
        <f t="shared" si="102"/>
        <v>4995.6894531930338</v>
      </c>
    </row>
    <row r="6592" spans="2:13" ht="75">
      <c r="B6592" s="921" t="s">
        <v>1358</v>
      </c>
      <c r="C6592" s="921" t="s">
        <v>1020</v>
      </c>
      <c r="D6592" s="922" t="s">
        <v>986</v>
      </c>
      <c r="E6592" s="936">
        <v>1</v>
      </c>
      <c r="F6592" s="947">
        <v>44409</v>
      </c>
      <c r="G6592" s="923">
        <v>543433.72197529429</v>
      </c>
      <c r="H6592" s="929">
        <v>8.3333333333333332E-3</v>
      </c>
      <c r="I6592" s="929">
        <v>0.19166666666666665</v>
      </c>
      <c r="J6592" s="923">
        <v>439275.59193002956</v>
      </c>
      <c r="K6592" s="922">
        <v>1</v>
      </c>
      <c r="L6592" s="923">
        <v>439275.59193002956</v>
      </c>
      <c r="M6592" s="923">
        <f t="shared" si="102"/>
        <v>54343.372197529432</v>
      </c>
    </row>
    <row r="6593" spans="2:13" ht="75">
      <c r="B6593" s="921" t="s">
        <v>1335</v>
      </c>
      <c r="C6593" s="921" t="s">
        <v>1024</v>
      </c>
      <c r="D6593" s="922" t="s">
        <v>986</v>
      </c>
      <c r="E6593" s="936">
        <v>1</v>
      </c>
      <c r="F6593" s="947">
        <v>44180</v>
      </c>
      <c r="G6593" s="923">
        <v>2184.2195282260191</v>
      </c>
      <c r="H6593" s="929">
        <v>8.3333333333333332E-3</v>
      </c>
      <c r="I6593" s="929">
        <v>0.2583333333333333</v>
      </c>
      <c r="J6593" s="923">
        <v>1619.962816767631</v>
      </c>
      <c r="K6593" s="922">
        <v>1</v>
      </c>
      <c r="L6593" s="923">
        <v>1619.962816767631</v>
      </c>
      <c r="M6593" s="923">
        <f t="shared" si="102"/>
        <v>218.42195282260192</v>
      </c>
    </row>
    <row r="6594" spans="2:13" ht="75">
      <c r="B6594" s="921" t="s">
        <v>1268</v>
      </c>
      <c r="C6594" s="921" t="s">
        <v>1024</v>
      </c>
      <c r="D6594" s="922" t="s">
        <v>986</v>
      </c>
      <c r="E6594" s="936">
        <v>1</v>
      </c>
      <c r="F6594" s="947">
        <v>44207</v>
      </c>
      <c r="G6594" s="923">
        <v>4999.99</v>
      </c>
      <c r="H6594" s="929">
        <v>0</v>
      </c>
      <c r="I6594" s="929">
        <v>0</v>
      </c>
      <c r="J6594" s="923">
        <v>4999.99</v>
      </c>
      <c r="K6594" s="922">
        <v>1</v>
      </c>
      <c r="L6594" s="923">
        <v>4999.99</v>
      </c>
      <c r="M6594" s="923">
        <f t="shared" si="102"/>
        <v>0</v>
      </c>
    </row>
    <row r="6595" spans="2:13" ht="75">
      <c r="B6595" s="921" t="s">
        <v>1359</v>
      </c>
      <c r="C6595" s="921" t="s">
        <v>1024</v>
      </c>
      <c r="D6595" s="922" t="s">
        <v>986</v>
      </c>
      <c r="E6595" s="936">
        <v>1</v>
      </c>
      <c r="F6595" s="947">
        <v>44586</v>
      </c>
      <c r="G6595" s="923">
        <v>49164.591233924446</v>
      </c>
      <c r="H6595" s="929">
        <v>8.3333333333333332E-3</v>
      </c>
      <c r="I6595" s="929">
        <v>0.15</v>
      </c>
      <c r="J6595" s="923">
        <v>41789.90254883578</v>
      </c>
      <c r="K6595" s="922">
        <v>1</v>
      </c>
      <c r="L6595" s="923">
        <v>41789.90254883578</v>
      </c>
      <c r="M6595" s="923">
        <f t="shared" si="102"/>
        <v>4916.4591233924448</v>
      </c>
    </row>
    <row r="6596" spans="2:13" ht="75">
      <c r="B6596" s="921" t="s">
        <v>1040</v>
      </c>
      <c r="C6596" s="921" t="s">
        <v>1024</v>
      </c>
      <c r="D6596" s="922" t="s">
        <v>986</v>
      </c>
      <c r="E6596" s="936">
        <v>1</v>
      </c>
      <c r="F6596" s="947">
        <v>44440</v>
      </c>
      <c r="G6596" s="923">
        <v>11146.848879805797</v>
      </c>
      <c r="H6596" s="929">
        <v>8.3333333333333332E-3</v>
      </c>
      <c r="I6596" s="929">
        <v>0.18333333333333332</v>
      </c>
      <c r="J6596" s="923">
        <v>9103.2599185080671</v>
      </c>
      <c r="K6596" s="922">
        <v>1</v>
      </c>
      <c r="L6596" s="923">
        <v>9103.2599185080671</v>
      </c>
      <c r="M6596" s="923">
        <f t="shared" si="102"/>
        <v>1114.6848879805798</v>
      </c>
    </row>
    <row r="6597" spans="2:13" ht="75">
      <c r="B6597" s="921" t="s">
        <v>1040</v>
      </c>
      <c r="C6597" s="921" t="s">
        <v>1024</v>
      </c>
      <c r="D6597" s="922" t="s">
        <v>986</v>
      </c>
      <c r="E6597" s="936">
        <v>1</v>
      </c>
      <c r="F6597" s="947">
        <v>44440</v>
      </c>
      <c r="G6597" s="923">
        <v>11146.848879805797</v>
      </c>
      <c r="H6597" s="929">
        <v>8.3333333333333332E-3</v>
      </c>
      <c r="I6597" s="929">
        <v>0.18333333333333332</v>
      </c>
      <c r="J6597" s="923">
        <v>9103.2599185080671</v>
      </c>
      <c r="K6597" s="922">
        <v>1</v>
      </c>
      <c r="L6597" s="923">
        <v>9103.2599185080671</v>
      </c>
      <c r="M6597" s="923">
        <f t="shared" si="102"/>
        <v>1114.6848879805798</v>
      </c>
    </row>
    <row r="6598" spans="2:13" ht="75">
      <c r="B6598" s="921" t="s">
        <v>1164</v>
      </c>
      <c r="C6598" s="921" t="s">
        <v>1024</v>
      </c>
      <c r="D6598" s="922" t="s">
        <v>986</v>
      </c>
      <c r="E6598" s="936">
        <v>1</v>
      </c>
      <c r="F6598" s="947">
        <v>44823</v>
      </c>
      <c r="G6598" s="923">
        <v>44013.038407505759</v>
      </c>
      <c r="H6598" s="929">
        <v>8.3333333333333332E-3</v>
      </c>
      <c r="I6598" s="929">
        <v>8.3333333333333329E-2</v>
      </c>
      <c r="J6598" s="923">
        <v>40345.285206880282</v>
      </c>
      <c r="K6598" s="922">
        <v>1</v>
      </c>
      <c r="L6598" s="923">
        <v>40345.285206880282</v>
      </c>
      <c r="M6598" s="923">
        <f t="shared" si="102"/>
        <v>4401.3038407505765</v>
      </c>
    </row>
    <row r="6599" spans="2:13" ht="75">
      <c r="B6599" s="921" t="s">
        <v>1360</v>
      </c>
      <c r="C6599" s="921" t="s">
        <v>1024</v>
      </c>
      <c r="D6599" s="922" t="s">
        <v>986</v>
      </c>
      <c r="E6599" s="936">
        <v>1</v>
      </c>
      <c r="F6599" s="947">
        <v>44180</v>
      </c>
      <c r="G6599" s="923">
        <v>27558.422723090927</v>
      </c>
      <c r="H6599" s="929">
        <v>8.3333333333333332E-3</v>
      </c>
      <c r="I6599" s="929">
        <v>0.2583333333333333</v>
      </c>
      <c r="J6599" s="923">
        <v>20439.16351962577</v>
      </c>
      <c r="K6599" s="922">
        <v>1</v>
      </c>
      <c r="L6599" s="923">
        <v>20439.16351962577</v>
      </c>
      <c r="M6599" s="923">
        <f t="shared" si="102"/>
        <v>2755.842272309093</v>
      </c>
    </row>
    <row r="6600" spans="2:13" ht="75">
      <c r="B6600" s="921" t="s">
        <v>1361</v>
      </c>
      <c r="C6600" s="921" t="s">
        <v>1024</v>
      </c>
      <c r="D6600" s="922" t="s">
        <v>986</v>
      </c>
      <c r="E6600" s="936">
        <v>1</v>
      </c>
      <c r="F6600" s="947">
        <v>44440</v>
      </c>
      <c r="G6600" s="923">
        <v>15025.232416262645</v>
      </c>
      <c r="H6600" s="929">
        <v>8.3333333333333332E-3</v>
      </c>
      <c r="I6600" s="929">
        <v>0.18333333333333332</v>
      </c>
      <c r="J6600" s="923">
        <v>12270.606473281161</v>
      </c>
      <c r="K6600" s="922">
        <v>1</v>
      </c>
      <c r="L6600" s="923">
        <v>12270.606473281161</v>
      </c>
      <c r="M6600" s="923">
        <f t="shared" si="102"/>
        <v>1502.5232416262645</v>
      </c>
    </row>
    <row r="6601" spans="2:13" ht="75">
      <c r="B6601" s="921" t="s">
        <v>1039</v>
      </c>
      <c r="C6601" s="921" t="s">
        <v>1024</v>
      </c>
      <c r="D6601" s="922" t="s">
        <v>986</v>
      </c>
      <c r="E6601" s="936">
        <v>1</v>
      </c>
      <c r="F6601" s="947">
        <v>44440</v>
      </c>
      <c r="G6601" s="923">
        <v>10316.434292803668</v>
      </c>
      <c r="H6601" s="929">
        <v>8.3333333333333332E-3</v>
      </c>
      <c r="I6601" s="929">
        <v>0.18333333333333332</v>
      </c>
      <c r="J6601" s="923">
        <v>8425.0880057896611</v>
      </c>
      <c r="K6601" s="922">
        <v>1</v>
      </c>
      <c r="L6601" s="923">
        <v>8425.0880057896611</v>
      </c>
      <c r="M6601" s="923">
        <f t="shared" si="102"/>
        <v>1031.6434292803667</v>
      </c>
    </row>
    <row r="6602" spans="2:13" ht="75">
      <c r="B6602" s="921" t="s">
        <v>1268</v>
      </c>
      <c r="C6602" s="921" t="s">
        <v>1024</v>
      </c>
      <c r="D6602" s="922" t="s">
        <v>986</v>
      </c>
      <c r="E6602" s="936">
        <v>1</v>
      </c>
      <c r="F6602" s="947">
        <v>44348</v>
      </c>
      <c r="G6602" s="923">
        <v>8432.9992568438774</v>
      </c>
      <c r="H6602" s="929">
        <v>8.3333333333333332E-3</v>
      </c>
      <c r="I6602" s="929">
        <v>0.20833333333333334</v>
      </c>
      <c r="J6602" s="923">
        <v>6676.12441166807</v>
      </c>
      <c r="K6602" s="922">
        <v>1</v>
      </c>
      <c r="L6602" s="923">
        <v>6676.12441166807</v>
      </c>
      <c r="M6602" s="923">
        <f t="shared" si="102"/>
        <v>843.29992568438774</v>
      </c>
    </row>
    <row r="6603" spans="2:13" ht="75">
      <c r="B6603" s="921" t="s">
        <v>1362</v>
      </c>
      <c r="C6603" s="921" t="s">
        <v>1024</v>
      </c>
      <c r="D6603" s="922" t="s">
        <v>986</v>
      </c>
      <c r="E6603" s="936">
        <v>1</v>
      </c>
      <c r="F6603" s="947">
        <v>44348</v>
      </c>
      <c r="G6603" s="923">
        <v>5209.2</v>
      </c>
      <c r="H6603" s="929">
        <v>0</v>
      </c>
      <c r="I6603" s="929">
        <v>0</v>
      </c>
      <c r="J6603" s="923">
        <v>5209.2</v>
      </c>
      <c r="K6603" s="922">
        <v>1</v>
      </c>
      <c r="L6603" s="923">
        <v>5209.2</v>
      </c>
      <c r="M6603" s="923">
        <f t="shared" ref="M6603:M6666" si="103">IF(L6603=0,"",IF(I6603=100%,0,(H6603*12)*(G6603*E6603*K6603)))</f>
        <v>0</v>
      </c>
    </row>
    <row r="6604" spans="2:13" ht="75">
      <c r="B6604" s="921" t="s">
        <v>1363</v>
      </c>
      <c r="C6604" s="921" t="s">
        <v>1024</v>
      </c>
      <c r="D6604" s="922" t="s">
        <v>986</v>
      </c>
      <c r="E6604" s="936">
        <v>1</v>
      </c>
      <c r="F6604" s="947">
        <v>44459</v>
      </c>
      <c r="G6604" s="923">
        <v>4455.9645567545604</v>
      </c>
      <c r="H6604" s="929">
        <v>8.3333333333333332E-3</v>
      </c>
      <c r="I6604" s="929">
        <v>0.18333333333333332</v>
      </c>
      <c r="J6604" s="923">
        <v>3639.0377213495576</v>
      </c>
      <c r="K6604" s="922">
        <v>1</v>
      </c>
      <c r="L6604" s="923">
        <v>3639.0377213495576</v>
      </c>
      <c r="M6604" s="923">
        <f t="shared" si="103"/>
        <v>445.59645567545607</v>
      </c>
    </row>
    <row r="6605" spans="2:13" ht="75">
      <c r="B6605" s="921" t="s">
        <v>1364</v>
      </c>
      <c r="C6605" s="921" t="s">
        <v>1036</v>
      </c>
      <c r="D6605" s="922" t="s">
        <v>986</v>
      </c>
      <c r="E6605" s="936">
        <v>1</v>
      </c>
      <c r="F6605" s="947">
        <v>44713</v>
      </c>
      <c r="G6605" s="923">
        <v>26041.332201114223</v>
      </c>
      <c r="H6605" s="929">
        <v>8.3333333333333332E-3</v>
      </c>
      <c r="I6605" s="929">
        <v>0.10833333333333334</v>
      </c>
      <c r="J6605" s="923">
        <v>23220.187879326848</v>
      </c>
      <c r="K6605" s="922">
        <v>1</v>
      </c>
      <c r="L6605" s="923">
        <v>23220.187879326848</v>
      </c>
      <c r="M6605" s="923">
        <f t="shared" si="103"/>
        <v>2604.1332201114224</v>
      </c>
    </row>
    <row r="6606" spans="2:13" ht="75">
      <c r="B6606" s="921" t="s">
        <v>1365</v>
      </c>
      <c r="C6606" s="921" t="s">
        <v>1036</v>
      </c>
      <c r="D6606" s="922" t="s">
        <v>986</v>
      </c>
      <c r="E6606" s="936">
        <v>1</v>
      </c>
      <c r="F6606" s="947">
        <v>44713</v>
      </c>
      <c r="G6606" s="923">
        <v>149209.44384854933</v>
      </c>
      <c r="H6606" s="929">
        <v>4.1666666666666666E-3</v>
      </c>
      <c r="I6606" s="929">
        <v>5.4166666666666669E-2</v>
      </c>
      <c r="J6606" s="923">
        <v>141127.26564008623</v>
      </c>
      <c r="K6606" s="922">
        <v>1</v>
      </c>
      <c r="L6606" s="923">
        <v>141127.26564008623</v>
      </c>
      <c r="M6606" s="923">
        <f t="shared" si="103"/>
        <v>7460.4721924274672</v>
      </c>
    </row>
    <row r="6607" spans="2:13" ht="75">
      <c r="B6607" s="921" t="s">
        <v>1366</v>
      </c>
      <c r="C6607" s="921" t="s">
        <v>1020</v>
      </c>
      <c r="D6607" s="922" t="s">
        <v>986</v>
      </c>
      <c r="E6607" s="936">
        <v>1</v>
      </c>
      <c r="F6607" s="947">
        <v>44287</v>
      </c>
      <c r="G6607" s="923">
        <v>110616.03621944904</v>
      </c>
      <c r="H6607" s="929">
        <v>8.3333333333333332E-3</v>
      </c>
      <c r="I6607" s="929">
        <v>0.22500000000000001</v>
      </c>
      <c r="J6607" s="923">
        <v>85727.428070073016</v>
      </c>
      <c r="K6607" s="922">
        <v>1</v>
      </c>
      <c r="L6607" s="923">
        <v>85727.428070073016</v>
      </c>
      <c r="M6607" s="923">
        <f t="shared" si="103"/>
        <v>11061.603621944905</v>
      </c>
    </row>
    <row r="6608" spans="2:13" ht="75">
      <c r="B6608" s="921" t="s">
        <v>1367</v>
      </c>
      <c r="C6608" s="921" t="s">
        <v>1020</v>
      </c>
      <c r="D6608" s="922" t="s">
        <v>986</v>
      </c>
      <c r="E6608" s="936">
        <v>1</v>
      </c>
      <c r="F6608" s="947">
        <v>44287</v>
      </c>
      <c r="G6608" s="923">
        <v>110616.03621944904</v>
      </c>
      <c r="H6608" s="929">
        <v>8.3333333333333332E-3</v>
      </c>
      <c r="I6608" s="929">
        <v>0.22500000000000001</v>
      </c>
      <c r="J6608" s="923">
        <v>85727.428070073016</v>
      </c>
      <c r="K6608" s="922">
        <v>1</v>
      </c>
      <c r="L6608" s="923">
        <v>85727.428070073016</v>
      </c>
      <c r="M6608" s="923">
        <f t="shared" si="103"/>
        <v>11061.603621944905</v>
      </c>
    </row>
    <row r="6609" spans="2:13" ht="75">
      <c r="B6609" s="921" t="s">
        <v>1367</v>
      </c>
      <c r="C6609" s="921" t="s">
        <v>1020</v>
      </c>
      <c r="D6609" s="922" t="s">
        <v>986</v>
      </c>
      <c r="E6609" s="936">
        <v>1</v>
      </c>
      <c r="F6609" s="947">
        <v>44287</v>
      </c>
      <c r="G6609" s="923">
        <v>110616.03621944904</v>
      </c>
      <c r="H6609" s="929">
        <v>8.3333333333333332E-3</v>
      </c>
      <c r="I6609" s="929">
        <v>0.22500000000000001</v>
      </c>
      <c r="J6609" s="923">
        <v>85727.428070073016</v>
      </c>
      <c r="K6609" s="922">
        <v>1</v>
      </c>
      <c r="L6609" s="923">
        <v>85727.428070073016</v>
      </c>
      <c r="M6609" s="923">
        <f t="shared" si="103"/>
        <v>11061.603621944905</v>
      </c>
    </row>
    <row r="6610" spans="2:13" ht="75">
      <c r="B6610" s="921" t="s">
        <v>1368</v>
      </c>
      <c r="C6610" s="921" t="s">
        <v>1020</v>
      </c>
      <c r="D6610" s="922" t="s">
        <v>986</v>
      </c>
      <c r="E6610" s="936">
        <v>1</v>
      </c>
      <c r="F6610" s="947">
        <v>44287</v>
      </c>
      <c r="G6610" s="923">
        <v>27144.67278475819</v>
      </c>
      <c r="H6610" s="929">
        <v>8.3333333333333332E-3</v>
      </c>
      <c r="I6610" s="929">
        <v>0.22500000000000001</v>
      </c>
      <c r="J6610" s="923">
        <v>21037.121408187595</v>
      </c>
      <c r="K6610" s="922">
        <v>1</v>
      </c>
      <c r="L6610" s="923">
        <v>21037.121408187595</v>
      </c>
      <c r="M6610" s="923">
        <f t="shared" si="103"/>
        <v>2714.4672784758191</v>
      </c>
    </row>
    <row r="6611" spans="2:13" ht="75">
      <c r="B6611" s="921" t="s">
        <v>1368</v>
      </c>
      <c r="C6611" s="921" t="s">
        <v>1020</v>
      </c>
      <c r="D6611" s="922" t="s">
        <v>986</v>
      </c>
      <c r="E6611" s="936">
        <v>1</v>
      </c>
      <c r="F6611" s="947">
        <v>44287</v>
      </c>
      <c r="G6611" s="923">
        <v>27144.67278475819</v>
      </c>
      <c r="H6611" s="929">
        <v>8.3333333333333332E-3</v>
      </c>
      <c r="I6611" s="929">
        <v>0.22500000000000001</v>
      </c>
      <c r="J6611" s="923">
        <v>21037.121408187595</v>
      </c>
      <c r="K6611" s="922">
        <v>1</v>
      </c>
      <c r="L6611" s="923">
        <v>21037.121408187595</v>
      </c>
      <c r="M6611" s="923">
        <f t="shared" si="103"/>
        <v>2714.4672784758191</v>
      </c>
    </row>
    <row r="6612" spans="2:13" ht="75">
      <c r="B6612" s="921" t="s">
        <v>1369</v>
      </c>
      <c r="C6612" s="921" t="s">
        <v>1020</v>
      </c>
      <c r="D6612" s="922" t="s">
        <v>986</v>
      </c>
      <c r="E6612" s="936">
        <v>1</v>
      </c>
      <c r="F6612" s="947">
        <v>44287</v>
      </c>
      <c r="G6612" s="923">
        <v>44358.682557696797</v>
      </c>
      <c r="H6612" s="929">
        <v>4.1666666666666666E-3</v>
      </c>
      <c r="I6612" s="929">
        <v>0.1125</v>
      </c>
      <c r="J6612" s="923">
        <v>39368.330769955908</v>
      </c>
      <c r="K6612" s="922">
        <v>1</v>
      </c>
      <c r="L6612" s="923">
        <v>39368.330769955908</v>
      </c>
      <c r="M6612" s="923">
        <f t="shared" si="103"/>
        <v>2217.9341278848401</v>
      </c>
    </row>
    <row r="6613" spans="2:13" ht="75">
      <c r="B6613" s="921" t="s">
        <v>1370</v>
      </c>
      <c r="C6613" s="921" t="s">
        <v>1020</v>
      </c>
      <c r="D6613" s="922" t="s">
        <v>986</v>
      </c>
      <c r="E6613" s="936">
        <v>1</v>
      </c>
      <c r="F6613" s="947">
        <v>44348</v>
      </c>
      <c r="G6613" s="923">
        <v>185915.32729615775</v>
      </c>
      <c r="H6613" s="929">
        <v>8.3333333333333332E-3</v>
      </c>
      <c r="I6613" s="929">
        <v>0.20833333333333334</v>
      </c>
      <c r="J6613" s="923">
        <v>147182.96744279156</v>
      </c>
      <c r="K6613" s="922">
        <v>1</v>
      </c>
      <c r="L6613" s="923">
        <v>147182.96744279156</v>
      </c>
      <c r="M6613" s="923">
        <f t="shared" si="103"/>
        <v>18591.532729615774</v>
      </c>
    </row>
    <row r="6614" spans="2:13" ht="75">
      <c r="B6614" s="921" t="s">
        <v>1371</v>
      </c>
      <c r="C6614" s="921" t="s">
        <v>1020</v>
      </c>
      <c r="D6614" s="922" t="s">
        <v>986</v>
      </c>
      <c r="E6614" s="936">
        <v>1</v>
      </c>
      <c r="F6614" s="947">
        <v>44348</v>
      </c>
      <c r="G6614" s="923">
        <v>249419.19915532321</v>
      </c>
      <c r="H6614" s="929">
        <v>8.3333333333333332E-3</v>
      </c>
      <c r="I6614" s="929">
        <v>0.20833333333333334</v>
      </c>
      <c r="J6614" s="923">
        <v>197456.8659979642</v>
      </c>
      <c r="K6614" s="922">
        <v>1</v>
      </c>
      <c r="L6614" s="923">
        <v>197456.8659979642</v>
      </c>
      <c r="M6614" s="923">
        <f t="shared" si="103"/>
        <v>24941.919915532322</v>
      </c>
    </row>
    <row r="6615" spans="2:13" ht="75">
      <c r="B6615" s="921" t="s">
        <v>1371</v>
      </c>
      <c r="C6615" s="921" t="s">
        <v>1020</v>
      </c>
      <c r="D6615" s="922" t="s">
        <v>986</v>
      </c>
      <c r="E6615" s="936">
        <v>1</v>
      </c>
      <c r="F6615" s="947">
        <v>44348</v>
      </c>
      <c r="G6615" s="923">
        <v>249419.19915532321</v>
      </c>
      <c r="H6615" s="929">
        <v>8.3333333333333332E-3</v>
      </c>
      <c r="I6615" s="929">
        <v>0.20833333333333334</v>
      </c>
      <c r="J6615" s="923">
        <v>197456.8659979642</v>
      </c>
      <c r="K6615" s="922">
        <v>1</v>
      </c>
      <c r="L6615" s="923">
        <v>197456.8659979642</v>
      </c>
      <c r="M6615" s="923">
        <f t="shared" si="103"/>
        <v>24941.919915532322</v>
      </c>
    </row>
    <row r="6616" spans="2:13" ht="75">
      <c r="B6616" s="921" t="s">
        <v>1370</v>
      </c>
      <c r="C6616" s="921" t="s">
        <v>1020</v>
      </c>
      <c r="D6616" s="922" t="s">
        <v>986</v>
      </c>
      <c r="E6616" s="936">
        <v>1</v>
      </c>
      <c r="F6616" s="947">
        <v>44348</v>
      </c>
      <c r="G6616" s="923">
        <v>185915.32729615775</v>
      </c>
      <c r="H6616" s="929">
        <v>8.3333333333333332E-3</v>
      </c>
      <c r="I6616" s="929">
        <v>0.20833333333333334</v>
      </c>
      <c r="J6616" s="923">
        <v>147182.96744279156</v>
      </c>
      <c r="K6616" s="922">
        <v>1</v>
      </c>
      <c r="L6616" s="923">
        <v>147182.96744279156</v>
      </c>
      <c r="M6616" s="923">
        <f t="shared" si="103"/>
        <v>18591.532729615774</v>
      </c>
    </row>
    <row r="6617" spans="2:13" ht="75">
      <c r="B6617" s="921" t="s">
        <v>1370</v>
      </c>
      <c r="C6617" s="921" t="s">
        <v>1020</v>
      </c>
      <c r="D6617" s="922" t="s">
        <v>986</v>
      </c>
      <c r="E6617" s="936">
        <v>1</v>
      </c>
      <c r="F6617" s="947">
        <v>44348</v>
      </c>
      <c r="G6617" s="923">
        <v>185915.32729615775</v>
      </c>
      <c r="H6617" s="929">
        <v>8.3333333333333332E-3</v>
      </c>
      <c r="I6617" s="929">
        <v>0.20833333333333334</v>
      </c>
      <c r="J6617" s="923">
        <v>147182.96744279156</v>
      </c>
      <c r="K6617" s="922">
        <v>1</v>
      </c>
      <c r="L6617" s="923">
        <v>147182.96744279156</v>
      </c>
      <c r="M6617" s="923">
        <f t="shared" si="103"/>
        <v>18591.532729615774</v>
      </c>
    </row>
    <row r="6618" spans="2:13" ht="75">
      <c r="B6618" s="921" t="s">
        <v>1370</v>
      </c>
      <c r="C6618" s="921" t="s">
        <v>1020</v>
      </c>
      <c r="D6618" s="922" t="s">
        <v>986</v>
      </c>
      <c r="E6618" s="936">
        <v>1</v>
      </c>
      <c r="F6618" s="947">
        <v>44348</v>
      </c>
      <c r="G6618" s="923">
        <v>185915.32729615775</v>
      </c>
      <c r="H6618" s="929">
        <v>8.3333333333333332E-3</v>
      </c>
      <c r="I6618" s="929">
        <v>0.20833333333333334</v>
      </c>
      <c r="J6618" s="923">
        <v>147182.96744279156</v>
      </c>
      <c r="K6618" s="922">
        <v>1</v>
      </c>
      <c r="L6618" s="923">
        <v>147182.96744279156</v>
      </c>
      <c r="M6618" s="923">
        <f t="shared" si="103"/>
        <v>18591.532729615774</v>
      </c>
    </row>
    <row r="6619" spans="2:13" ht="75">
      <c r="B6619" s="921" t="s">
        <v>1370</v>
      </c>
      <c r="C6619" s="921" t="s">
        <v>1020</v>
      </c>
      <c r="D6619" s="922" t="s">
        <v>986</v>
      </c>
      <c r="E6619" s="936">
        <v>1</v>
      </c>
      <c r="F6619" s="947">
        <v>44348</v>
      </c>
      <c r="G6619" s="923">
        <v>185915.32729615775</v>
      </c>
      <c r="H6619" s="929">
        <v>8.3333333333333332E-3</v>
      </c>
      <c r="I6619" s="929">
        <v>0.20833333333333334</v>
      </c>
      <c r="J6619" s="923">
        <v>147182.96744279156</v>
      </c>
      <c r="K6619" s="922">
        <v>1</v>
      </c>
      <c r="L6619" s="923">
        <v>147182.96744279156</v>
      </c>
      <c r="M6619" s="923">
        <f t="shared" si="103"/>
        <v>18591.532729615774</v>
      </c>
    </row>
    <row r="6620" spans="2:13" ht="75">
      <c r="B6620" s="921" t="s">
        <v>1057</v>
      </c>
      <c r="C6620" s="921" t="s">
        <v>1024</v>
      </c>
      <c r="D6620" s="922" t="s">
        <v>986</v>
      </c>
      <c r="E6620" s="936">
        <v>1</v>
      </c>
      <c r="F6620" s="947">
        <v>44440</v>
      </c>
      <c r="G6620" s="923">
        <v>29002.19</v>
      </c>
      <c r="H6620" s="929">
        <v>0</v>
      </c>
      <c r="I6620" s="929">
        <v>0</v>
      </c>
      <c r="J6620" s="923">
        <v>29002.19</v>
      </c>
      <c r="K6620" s="922">
        <v>1</v>
      </c>
      <c r="L6620" s="923">
        <v>29002.19</v>
      </c>
      <c r="M6620" s="923">
        <f t="shared" si="103"/>
        <v>0</v>
      </c>
    </row>
    <row r="6621" spans="2:13" ht="75">
      <c r="B6621" s="921" t="s">
        <v>1057</v>
      </c>
      <c r="C6621" s="921" t="s">
        <v>1024</v>
      </c>
      <c r="D6621" s="922" t="s">
        <v>986</v>
      </c>
      <c r="E6621" s="936">
        <v>1</v>
      </c>
      <c r="F6621" s="947">
        <v>44440</v>
      </c>
      <c r="G6621" s="923">
        <v>29002.19</v>
      </c>
      <c r="H6621" s="929">
        <v>0</v>
      </c>
      <c r="I6621" s="929">
        <v>0</v>
      </c>
      <c r="J6621" s="923">
        <v>29002.19</v>
      </c>
      <c r="K6621" s="922">
        <v>1</v>
      </c>
      <c r="L6621" s="923">
        <v>29002.19</v>
      </c>
      <c r="M6621" s="923">
        <f t="shared" si="103"/>
        <v>0</v>
      </c>
    </row>
    <row r="6622" spans="2:13" ht="75">
      <c r="B6622" s="921" t="s">
        <v>1057</v>
      </c>
      <c r="C6622" s="921" t="s">
        <v>1024</v>
      </c>
      <c r="D6622" s="922" t="s">
        <v>986</v>
      </c>
      <c r="E6622" s="936">
        <v>1</v>
      </c>
      <c r="F6622" s="947">
        <v>44440</v>
      </c>
      <c r="G6622" s="923">
        <v>29002.19</v>
      </c>
      <c r="H6622" s="929">
        <v>0</v>
      </c>
      <c r="I6622" s="929">
        <v>0</v>
      </c>
      <c r="J6622" s="923">
        <v>29002.19</v>
      </c>
      <c r="K6622" s="922">
        <v>1</v>
      </c>
      <c r="L6622" s="923">
        <v>29002.19</v>
      </c>
      <c r="M6622" s="923">
        <f t="shared" si="103"/>
        <v>0</v>
      </c>
    </row>
    <row r="6623" spans="2:13" ht="75">
      <c r="B6623" s="921" t="s">
        <v>1057</v>
      </c>
      <c r="C6623" s="921" t="s">
        <v>1024</v>
      </c>
      <c r="D6623" s="922" t="s">
        <v>986</v>
      </c>
      <c r="E6623" s="936">
        <v>1</v>
      </c>
      <c r="F6623" s="947">
        <v>44440</v>
      </c>
      <c r="G6623" s="923">
        <v>29002.19</v>
      </c>
      <c r="H6623" s="929">
        <v>0</v>
      </c>
      <c r="I6623" s="929">
        <v>0</v>
      </c>
      <c r="J6623" s="923">
        <v>29002.19</v>
      </c>
      <c r="K6623" s="922">
        <v>1</v>
      </c>
      <c r="L6623" s="923">
        <v>29002.19</v>
      </c>
      <c r="M6623" s="923">
        <f t="shared" si="103"/>
        <v>0</v>
      </c>
    </row>
    <row r="6624" spans="2:13" ht="75">
      <c r="B6624" s="921" t="s">
        <v>1057</v>
      </c>
      <c r="C6624" s="921" t="s">
        <v>1024</v>
      </c>
      <c r="D6624" s="922" t="s">
        <v>986</v>
      </c>
      <c r="E6624" s="936">
        <v>1</v>
      </c>
      <c r="F6624" s="947">
        <v>44440</v>
      </c>
      <c r="G6624" s="923">
        <v>29002.19</v>
      </c>
      <c r="H6624" s="929">
        <v>0</v>
      </c>
      <c r="I6624" s="929">
        <v>0</v>
      </c>
      <c r="J6624" s="923">
        <v>29002.19</v>
      </c>
      <c r="K6624" s="922">
        <v>1</v>
      </c>
      <c r="L6624" s="923">
        <v>29002.19</v>
      </c>
      <c r="M6624" s="923">
        <f t="shared" si="103"/>
        <v>0</v>
      </c>
    </row>
    <row r="6625" spans="2:13" ht="45">
      <c r="B6625" s="921" t="s">
        <v>1372</v>
      </c>
      <c r="C6625" s="921" t="s">
        <v>1042</v>
      </c>
      <c r="D6625" s="922" t="s">
        <v>986</v>
      </c>
      <c r="E6625" s="936">
        <v>1</v>
      </c>
      <c r="F6625" s="947">
        <v>44251</v>
      </c>
      <c r="G6625" s="923">
        <v>11469.59</v>
      </c>
      <c r="H6625" s="929">
        <v>0</v>
      </c>
      <c r="I6625" s="929">
        <v>0</v>
      </c>
      <c r="J6625" s="923">
        <v>11469.59</v>
      </c>
      <c r="K6625" s="922">
        <v>1</v>
      </c>
      <c r="L6625" s="923">
        <v>11469.59</v>
      </c>
      <c r="M6625" s="923">
        <f t="shared" si="103"/>
        <v>0</v>
      </c>
    </row>
    <row r="6626" spans="2:13" ht="60">
      <c r="B6626" s="921" t="s">
        <v>1373</v>
      </c>
      <c r="C6626" s="921" t="s">
        <v>1042</v>
      </c>
      <c r="D6626" s="922" t="s">
        <v>986</v>
      </c>
      <c r="E6626" s="936">
        <v>1</v>
      </c>
      <c r="F6626" s="947">
        <v>44459</v>
      </c>
      <c r="G6626" s="923">
        <v>18773.849999999999</v>
      </c>
      <c r="H6626" s="929">
        <v>0</v>
      </c>
      <c r="I6626" s="929">
        <v>0</v>
      </c>
      <c r="J6626" s="923">
        <v>18773.849999999999</v>
      </c>
      <c r="K6626" s="922">
        <v>1</v>
      </c>
      <c r="L6626" s="923">
        <v>18773.849999999999</v>
      </c>
      <c r="M6626" s="923">
        <f t="shared" si="103"/>
        <v>0</v>
      </c>
    </row>
    <row r="6627" spans="2:13" ht="75">
      <c r="B6627" s="921" t="s">
        <v>1374</v>
      </c>
      <c r="C6627" s="921" t="s">
        <v>1036</v>
      </c>
      <c r="D6627" s="922" t="s">
        <v>986</v>
      </c>
      <c r="E6627" s="936">
        <v>1</v>
      </c>
      <c r="F6627" s="947">
        <v>44593</v>
      </c>
      <c r="G6627" s="923">
        <v>31819.006651801021</v>
      </c>
      <c r="H6627" s="929">
        <v>8.3333333333333332E-3</v>
      </c>
      <c r="I6627" s="929">
        <v>0.14166666666666666</v>
      </c>
      <c r="J6627" s="923">
        <v>27311.314042795875</v>
      </c>
      <c r="K6627" s="922">
        <v>1</v>
      </c>
      <c r="L6627" s="923">
        <v>27311.314042795875</v>
      </c>
      <c r="M6627" s="923">
        <f t="shared" si="103"/>
        <v>3181.9006651801024</v>
      </c>
    </row>
    <row r="6628" spans="2:13" ht="75">
      <c r="B6628" s="921" t="s">
        <v>1374</v>
      </c>
      <c r="C6628" s="921" t="s">
        <v>1036</v>
      </c>
      <c r="D6628" s="922" t="s">
        <v>986</v>
      </c>
      <c r="E6628" s="936">
        <v>1</v>
      </c>
      <c r="F6628" s="947">
        <v>44593</v>
      </c>
      <c r="G6628" s="923">
        <v>31819.006651801021</v>
      </c>
      <c r="H6628" s="929">
        <v>8.3333333333333332E-3</v>
      </c>
      <c r="I6628" s="929">
        <v>0.14166666666666666</v>
      </c>
      <c r="J6628" s="923">
        <v>27311.314042795875</v>
      </c>
      <c r="K6628" s="922">
        <v>1</v>
      </c>
      <c r="L6628" s="923">
        <v>27311.314042795875</v>
      </c>
      <c r="M6628" s="923">
        <f t="shared" si="103"/>
        <v>3181.9006651801024</v>
      </c>
    </row>
    <row r="6629" spans="2:13" ht="75">
      <c r="B6629" s="921" t="s">
        <v>1374</v>
      </c>
      <c r="C6629" s="921" t="s">
        <v>1036</v>
      </c>
      <c r="D6629" s="922" t="s">
        <v>986</v>
      </c>
      <c r="E6629" s="936">
        <v>1</v>
      </c>
      <c r="F6629" s="947">
        <v>44593</v>
      </c>
      <c r="G6629" s="923">
        <v>31819.006651801021</v>
      </c>
      <c r="H6629" s="929">
        <v>8.3333333333333332E-3</v>
      </c>
      <c r="I6629" s="929">
        <v>0.14166666666666666</v>
      </c>
      <c r="J6629" s="923">
        <v>27311.314042795875</v>
      </c>
      <c r="K6629" s="922">
        <v>1</v>
      </c>
      <c r="L6629" s="923">
        <v>27311.314042795875</v>
      </c>
      <c r="M6629" s="923">
        <f t="shared" si="103"/>
        <v>3181.9006651801024</v>
      </c>
    </row>
    <row r="6630" spans="2:13" ht="90">
      <c r="B6630" s="921" t="s">
        <v>1375</v>
      </c>
      <c r="C6630" s="921" t="s">
        <v>1030</v>
      </c>
      <c r="D6630" s="922" t="s">
        <v>986</v>
      </c>
      <c r="E6630" s="936">
        <v>1</v>
      </c>
      <c r="F6630" s="947">
        <v>45055</v>
      </c>
      <c r="G6630" s="923">
        <v>57055.935951690117</v>
      </c>
      <c r="H6630" s="929">
        <v>8.3333333333333332E-3</v>
      </c>
      <c r="I6630" s="929">
        <v>1.6666666666666666E-2</v>
      </c>
      <c r="J6630" s="923">
        <v>56105.003685828618</v>
      </c>
      <c r="K6630" s="922">
        <v>1</v>
      </c>
      <c r="L6630" s="923">
        <v>56105.003685828618</v>
      </c>
      <c r="M6630" s="923">
        <f t="shared" si="103"/>
        <v>5705.5935951690117</v>
      </c>
    </row>
    <row r="6631" spans="2:13" ht="45">
      <c r="B6631" s="921" t="s">
        <v>1376</v>
      </c>
      <c r="C6631" s="921" t="s">
        <v>1030</v>
      </c>
      <c r="D6631" s="922" t="s">
        <v>986</v>
      </c>
      <c r="E6631" s="936">
        <v>1</v>
      </c>
      <c r="F6631" s="947">
        <v>45055</v>
      </c>
      <c r="G6631" s="923">
        <v>50390.545465090116</v>
      </c>
      <c r="H6631" s="929">
        <v>4.1666666666666666E-3</v>
      </c>
      <c r="I6631" s="929">
        <v>8.3333333333333332E-3</v>
      </c>
      <c r="J6631" s="923">
        <v>49970.624252881033</v>
      </c>
      <c r="K6631" s="922">
        <v>1</v>
      </c>
      <c r="L6631" s="923">
        <v>49970.624252881033</v>
      </c>
      <c r="M6631" s="923">
        <f t="shared" si="103"/>
        <v>2519.5272732545059</v>
      </c>
    </row>
    <row r="6632" spans="2:13" ht="90">
      <c r="B6632" s="921" t="s">
        <v>1377</v>
      </c>
      <c r="C6632" s="921" t="s">
        <v>1030</v>
      </c>
      <c r="D6632" s="922" t="s">
        <v>986</v>
      </c>
      <c r="E6632" s="936">
        <v>1</v>
      </c>
      <c r="F6632" s="947">
        <v>45055</v>
      </c>
      <c r="G6632" s="923">
        <v>52424.945862529959</v>
      </c>
      <c r="H6632" s="929">
        <v>8.3333333333333332E-3</v>
      </c>
      <c r="I6632" s="929">
        <v>1.6666666666666666E-2</v>
      </c>
      <c r="J6632" s="923">
        <v>51551.196764821128</v>
      </c>
      <c r="K6632" s="922">
        <v>1</v>
      </c>
      <c r="L6632" s="923">
        <v>51551.196764821128</v>
      </c>
      <c r="M6632" s="923">
        <f t="shared" si="103"/>
        <v>5242.4945862529967</v>
      </c>
    </row>
    <row r="6633" spans="2:13" ht="45">
      <c r="B6633" s="921" t="s">
        <v>1378</v>
      </c>
      <c r="C6633" s="921" t="s">
        <v>1030</v>
      </c>
      <c r="D6633" s="922" t="s">
        <v>986</v>
      </c>
      <c r="E6633" s="936">
        <v>1</v>
      </c>
      <c r="F6633" s="947">
        <v>44440</v>
      </c>
      <c r="G6633" s="923">
        <v>12197.238395828463</v>
      </c>
      <c r="H6633" s="929">
        <v>8.3333333333333332E-3</v>
      </c>
      <c r="I6633" s="929">
        <v>0.18333333333333332</v>
      </c>
      <c r="J6633" s="923">
        <v>9961.0780232599118</v>
      </c>
      <c r="K6633" s="922">
        <v>1</v>
      </c>
      <c r="L6633" s="923">
        <v>9961.0780232599118</v>
      </c>
      <c r="M6633" s="923">
        <f t="shared" si="103"/>
        <v>1219.7238395828463</v>
      </c>
    </row>
    <row r="6634" spans="2:13" ht="45">
      <c r="B6634" s="921" t="s">
        <v>1378</v>
      </c>
      <c r="C6634" s="921" t="s">
        <v>1030</v>
      </c>
      <c r="D6634" s="922" t="s">
        <v>986</v>
      </c>
      <c r="E6634" s="936">
        <v>1</v>
      </c>
      <c r="F6634" s="947">
        <v>44440</v>
      </c>
      <c r="G6634" s="923">
        <v>12197.238395828463</v>
      </c>
      <c r="H6634" s="929">
        <v>8.3333333333333332E-3</v>
      </c>
      <c r="I6634" s="929">
        <v>0.18333333333333332</v>
      </c>
      <c r="J6634" s="923">
        <v>9961.0780232599118</v>
      </c>
      <c r="K6634" s="922">
        <v>1</v>
      </c>
      <c r="L6634" s="923">
        <v>9961.0780232599118</v>
      </c>
      <c r="M6634" s="923">
        <f t="shared" si="103"/>
        <v>1219.7238395828463</v>
      </c>
    </row>
    <row r="6635" spans="2:13" ht="75">
      <c r="B6635" s="921" t="s">
        <v>1379</v>
      </c>
      <c r="C6635" s="921" t="s">
        <v>1036</v>
      </c>
      <c r="D6635" s="922" t="s">
        <v>994</v>
      </c>
      <c r="E6635" s="936">
        <v>0</v>
      </c>
      <c r="F6635" s="947">
        <v>44470</v>
      </c>
      <c r="G6635" s="923">
        <v>21163.16</v>
      </c>
      <c r="H6635" s="929">
        <v>4.1666666666666666E-3</v>
      </c>
      <c r="I6635" s="929">
        <v>8.7499999999999994E-2</v>
      </c>
      <c r="J6635" s="923">
        <v>19311.3835</v>
      </c>
      <c r="K6635" s="922">
        <v>1</v>
      </c>
      <c r="L6635" s="923">
        <v>0</v>
      </c>
      <c r="M6635" s="923" t="str">
        <f t="shared" si="103"/>
        <v/>
      </c>
    </row>
    <row r="6636" spans="2:13" ht="75">
      <c r="B6636" s="921" t="s">
        <v>1380</v>
      </c>
      <c r="C6636" s="921" t="s">
        <v>1036</v>
      </c>
      <c r="D6636" s="922" t="s">
        <v>994</v>
      </c>
      <c r="E6636" s="936">
        <v>0</v>
      </c>
      <c r="F6636" s="947">
        <v>44470</v>
      </c>
      <c r="G6636" s="923">
        <v>9194.74</v>
      </c>
      <c r="H6636" s="929">
        <v>8.3333333333333332E-3</v>
      </c>
      <c r="I6636" s="929">
        <v>0.17499999999999999</v>
      </c>
      <c r="J6636" s="923">
        <v>7585.6605</v>
      </c>
      <c r="K6636" s="922">
        <v>1</v>
      </c>
      <c r="L6636" s="923">
        <v>0</v>
      </c>
      <c r="M6636" s="923" t="str">
        <f t="shared" si="103"/>
        <v/>
      </c>
    </row>
    <row r="6637" spans="2:13" ht="75">
      <c r="B6637" s="921" t="s">
        <v>1381</v>
      </c>
      <c r="C6637" s="921" t="s">
        <v>1036</v>
      </c>
      <c r="D6637" s="922" t="s">
        <v>994</v>
      </c>
      <c r="E6637" s="936">
        <v>0</v>
      </c>
      <c r="F6637" s="947">
        <v>44470</v>
      </c>
      <c r="G6637" s="923">
        <v>8604.1299999999992</v>
      </c>
      <c r="H6637" s="929">
        <v>8.3333333333333332E-3</v>
      </c>
      <c r="I6637" s="929">
        <v>0.17499999999999999</v>
      </c>
      <c r="J6637" s="923">
        <v>7098.4072499999993</v>
      </c>
      <c r="K6637" s="922">
        <v>1</v>
      </c>
      <c r="L6637" s="923">
        <v>0</v>
      </c>
      <c r="M6637" s="923" t="str">
        <f t="shared" si="103"/>
        <v/>
      </c>
    </row>
    <row r="6638" spans="2:13" ht="75">
      <c r="B6638" s="921" t="s">
        <v>1381</v>
      </c>
      <c r="C6638" s="921" t="s">
        <v>1036</v>
      </c>
      <c r="D6638" s="922" t="s">
        <v>994</v>
      </c>
      <c r="E6638" s="936">
        <v>0</v>
      </c>
      <c r="F6638" s="947">
        <v>44470</v>
      </c>
      <c r="G6638" s="923">
        <v>8604.1299999999992</v>
      </c>
      <c r="H6638" s="929">
        <v>8.3333333333333332E-3</v>
      </c>
      <c r="I6638" s="929">
        <v>0.17499999999999999</v>
      </c>
      <c r="J6638" s="923">
        <v>7098.4072499999993</v>
      </c>
      <c r="K6638" s="922">
        <v>1</v>
      </c>
      <c r="L6638" s="923">
        <v>0</v>
      </c>
      <c r="M6638" s="923" t="str">
        <f t="shared" si="103"/>
        <v/>
      </c>
    </row>
    <row r="6639" spans="2:13" ht="75">
      <c r="B6639" s="921" t="s">
        <v>1382</v>
      </c>
      <c r="C6639" s="921" t="s">
        <v>1036</v>
      </c>
      <c r="D6639" s="922" t="s">
        <v>994</v>
      </c>
      <c r="E6639" s="936">
        <v>0</v>
      </c>
      <c r="F6639" s="947">
        <v>44470</v>
      </c>
      <c r="G6639" s="923">
        <v>2078.12</v>
      </c>
      <c r="H6639" s="929">
        <v>8.3333333333333332E-3</v>
      </c>
      <c r="I6639" s="929">
        <v>0.17499999999999999</v>
      </c>
      <c r="J6639" s="923">
        <v>1714.4490000000001</v>
      </c>
      <c r="K6639" s="922">
        <v>1</v>
      </c>
      <c r="L6639" s="923">
        <v>0</v>
      </c>
      <c r="M6639" s="923" t="str">
        <f t="shared" si="103"/>
        <v/>
      </c>
    </row>
    <row r="6640" spans="2:13" ht="75">
      <c r="B6640" s="921" t="s">
        <v>1382</v>
      </c>
      <c r="C6640" s="921" t="s">
        <v>1036</v>
      </c>
      <c r="D6640" s="922" t="s">
        <v>994</v>
      </c>
      <c r="E6640" s="936">
        <v>0</v>
      </c>
      <c r="F6640" s="947">
        <v>44470</v>
      </c>
      <c r="G6640" s="923">
        <v>2078.12</v>
      </c>
      <c r="H6640" s="929">
        <v>8.3333333333333332E-3</v>
      </c>
      <c r="I6640" s="929">
        <v>0.17499999999999999</v>
      </c>
      <c r="J6640" s="923">
        <v>1714.4490000000001</v>
      </c>
      <c r="K6640" s="922">
        <v>1</v>
      </c>
      <c r="L6640" s="923">
        <v>0</v>
      </c>
      <c r="M6640" s="923" t="str">
        <f t="shared" si="103"/>
        <v/>
      </c>
    </row>
    <row r="6641" spans="2:13" ht="75">
      <c r="B6641" s="921" t="s">
        <v>1383</v>
      </c>
      <c r="C6641" s="921" t="s">
        <v>1036</v>
      </c>
      <c r="D6641" s="922" t="s">
        <v>994</v>
      </c>
      <c r="E6641" s="936">
        <v>0</v>
      </c>
      <c r="F6641" s="947">
        <v>44470</v>
      </c>
      <c r="G6641" s="923">
        <v>109028.74</v>
      </c>
      <c r="H6641" s="929">
        <v>4.1666666666666666E-3</v>
      </c>
      <c r="I6641" s="929">
        <v>8.7499999999999994E-2</v>
      </c>
      <c r="J6641" s="923">
        <v>99488.725250000003</v>
      </c>
      <c r="K6641" s="922">
        <v>1</v>
      </c>
      <c r="L6641" s="923">
        <v>0</v>
      </c>
      <c r="M6641" s="923" t="str">
        <f t="shared" si="103"/>
        <v/>
      </c>
    </row>
    <row r="6642" spans="2:13" ht="75">
      <c r="B6642" s="921" t="s">
        <v>1384</v>
      </c>
      <c r="C6642" s="921" t="s">
        <v>1036</v>
      </c>
      <c r="D6642" s="922" t="s">
        <v>994</v>
      </c>
      <c r="E6642" s="936">
        <v>0</v>
      </c>
      <c r="F6642" s="947">
        <v>44470</v>
      </c>
      <c r="G6642" s="923">
        <v>122900.87</v>
      </c>
      <c r="H6642" s="929">
        <v>4.1666666666666666E-3</v>
      </c>
      <c r="I6642" s="929">
        <v>8.7499999999999994E-2</v>
      </c>
      <c r="J6642" s="923">
        <v>112147.043875</v>
      </c>
      <c r="K6642" s="922">
        <v>1</v>
      </c>
      <c r="L6642" s="923">
        <v>0</v>
      </c>
      <c r="M6642" s="923" t="str">
        <f t="shared" si="103"/>
        <v/>
      </c>
    </row>
    <row r="6643" spans="2:13" ht="75">
      <c r="B6643" s="921" t="s">
        <v>1380</v>
      </c>
      <c r="C6643" s="921" t="s">
        <v>1036</v>
      </c>
      <c r="D6643" s="922" t="s">
        <v>994</v>
      </c>
      <c r="E6643" s="936">
        <v>0</v>
      </c>
      <c r="F6643" s="947">
        <v>44470</v>
      </c>
      <c r="G6643" s="923">
        <v>13795.11</v>
      </c>
      <c r="H6643" s="929">
        <v>8.3333333333333332E-3</v>
      </c>
      <c r="I6643" s="929">
        <v>0.17499999999999999</v>
      </c>
      <c r="J6643" s="923">
        <v>11380.965750000001</v>
      </c>
      <c r="K6643" s="922">
        <v>1</v>
      </c>
      <c r="L6643" s="923">
        <v>0</v>
      </c>
      <c r="M6643" s="923" t="str">
        <f t="shared" si="103"/>
        <v/>
      </c>
    </row>
    <row r="6644" spans="2:13" ht="75">
      <c r="B6644" s="921" t="s">
        <v>1385</v>
      </c>
      <c r="C6644" s="921" t="s">
        <v>1036</v>
      </c>
      <c r="D6644" s="922" t="s">
        <v>994</v>
      </c>
      <c r="E6644" s="936">
        <v>0</v>
      </c>
      <c r="F6644" s="947">
        <v>44470</v>
      </c>
      <c r="G6644" s="923">
        <v>8604.1299999999992</v>
      </c>
      <c r="H6644" s="929">
        <v>8.3333333333333332E-3</v>
      </c>
      <c r="I6644" s="929">
        <v>0.17499999999999999</v>
      </c>
      <c r="J6644" s="923">
        <v>7098.4072499999993</v>
      </c>
      <c r="K6644" s="922">
        <v>1</v>
      </c>
      <c r="L6644" s="923">
        <v>0</v>
      </c>
      <c r="M6644" s="923" t="str">
        <f t="shared" si="103"/>
        <v/>
      </c>
    </row>
    <row r="6645" spans="2:13" ht="75">
      <c r="B6645" s="921" t="s">
        <v>1386</v>
      </c>
      <c r="C6645" s="921" t="s">
        <v>1036</v>
      </c>
      <c r="D6645" s="922" t="s">
        <v>994</v>
      </c>
      <c r="E6645" s="936">
        <v>0</v>
      </c>
      <c r="F6645" s="947">
        <v>44470</v>
      </c>
      <c r="G6645" s="923">
        <v>8604.1299999999992</v>
      </c>
      <c r="H6645" s="929">
        <v>8.3333333333333332E-3</v>
      </c>
      <c r="I6645" s="929">
        <v>0.17499999999999999</v>
      </c>
      <c r="J6645" s="923">
        <v>7098.4072499999993</v>
      </c>
      <c r="K6645" s="922">
        <v>1</v>
      </c>
      <c r="L6645" s="923">
        <v>0</v>
      </c>
      <c r="M6645" s="923" t="str">
        <f t="shared" si="103"/>
        <v/>
      </c>
    </row>
    <row r="6646" spans="2:13" ht="75">
      <c r="B6646" s="921" t="s">
        <v>1387</v>
      </c>
      <c r="C6646" s="921" t="s">
        <v>1036</v>
      </c>
      <c r="D6646" s="922" t="s">
        <v>994</v>
      </c>
      <c r="E6646" s="936">
        <v>0</v>
      </c>
      <c r="F6646" s="947">
        <v>44470</v>
      </c>
      <c r="G6646" s="923">
        <v>119956.15</v>
      </c>
      <c r="H6646" s="929">
        <v>4.1666666666666666E-3</v>
      </c>
      <c r="I6646" s="929">
        <v>8.7499999999999994E-2</v>
      </c>
      <c r="J6646" s="923">
        <v>109459.986875</v>
      </c>
      <c r="K6646" s="922">
        <v>1</v>
      </c>
      <c r="L6646" s="923">
        <v>0</v>
      </c>
      <c r="M6646" s="923" t="str">
        <f t="shared" si="103"/>
        <v/>
      </c>
    </row>
    <row r="6647" spans="2:13" ht="75">
      <c r="B6647" s="921" t="s">
        <v>1388</v>
      </c>
      <c r="C6647" s="921" t="s">
        <v>1036</v>
      </c>
      <c r="D6647" s="922" t="s">
        <v>994</v>
      </c>
      <c r="E6647" s="936">
        <v>0</v>
      </c>
      <c r="F6647" s="947">
        <v>44470</v>
      </c>
      <c r="G6647" s="923">
        <v>91844.61</v>
      </c>
      <c r="H6647" s="929">
        <v>4.1666666666666666E-3</v>
      </c>
      <c r="I6647" s="929">
        <v>8.7499999999999994E-2</v>
      </c>
      <c r="J6647" s="923">
        <v>83808.206625000006</v>
      </c>
      <c r="K6647" s="922">
        <v>1</v>
      </c>
      <c r="L6647" s="923">
        <v>0</v>
      </c>
      <c r="M6647" s="923" t="str">
        <f t="shared" si="103"/>
        <v/>
      </c>
    </row>
    <row r="6648" spans="2:13" ht="75">
      <c r="B6648" s="921" t="s">
        <v>1385</v>
      </c>
      <c r="C6648" s="921" t="s">
        <v>1036</v>
      </c>
      <c r="D6648" s="922" t="s">
        <v>994</v>
      </c>
      <c r="E6648" s="936">
        <v>0</v>
      </c>
      <c r="F6648" s="947">
        <v>44470</v>
      </c>
      <c r="G6648" s="923">
        <v>4743.46</v>
      </c>
      <c r="H6648" s="929">
        <v>8.3333333333333332E-3</v>
      </c>
      <c r="I6648" s="929">
        <v>0.17499999999999999</v>
      </c>
      <c r="J6648" s="923">
        <v>3913.3544999999999</v>
      </c>
      <c r="K6648" s="922">
        <v>1</v>
      </c>
      <c r="L6648" s="923">
        <v>0</v>
      </c>
      <c r="M6648" s="923" t="str">
        <f t="shared" si="103"/>
        <v/>
      </c>
    </row>
    <row r="6649" spans="2:13" ht="75">
      <c r="B6649" s="921" t="s">
        <v>1386</v>
      </c>
      <c r="C6649" s="921" t="s">
        <v>1036</v>
      </c>
      <c r="D6649" s="922" t="s">
        <v>994</v>
      </c>
      <c r="E6649" s="936">
        <v>0</v>
      </c>
      <c r="F6649" s="947">
        <v>44470</v>
      </c>
      <c r="G6649" s="923">
        <v>4743.46</v>
      </c>
      <c r="H6649" s="929">
        <v>8.3333333333333332E-3</v>
      </c>
      <c r="I6649" s="929">
        <v>0.17499999999999999</v>
      </c>
      <c r="J6649" s="923">
        <v>3913.3544999999999</v>
      </c>
      <c r="K6649" s="922">
        <v>1</v>
      </c>
      <c r="L6649" s="923">
        <v>0</v>
      </c>
      <c r="M6649" s="923" t="str">
        <f t="shared" si="103"/>
        <v/>
      </c>
    </row>
    <row r="6650" spans="2:13" ht="75">
      <c r="B6650" s="921" t="s">
        <v>1389</v>
      </c>
      <c r="C6650" s="921" t="s">
        <v>1036</v>
      </c>
      <c r="D6650" s="922" t="s">
        <v>994</v>
      </c>
      <c r="E6650" s="936">
        <v>0</v>
      </c>
      <c r="F6650" s="947">
        <v>44470</v>
      </c>
      <c r="G6650" s="923">
        <v>4743.46</v>
      </c>
      <c r="H6650" s="929">
        <v>8.3333333333333332E-3</v>
      </c>
      <c r="I6650" s="929">
        <v>0.17499999999999999</v>
      </c>
      <c r="J6650" s="923">
        <v>3913.3544999999999</v>
      </c>
      <c r="K6650" s="922">
        <v>1</v>
      </c>
      <c r="L6650" s="923">
        <v>0</v>
      </c>
      <c r="M6650" s="923" t="str">
        <f t="shared" si="103"/>
        <v/>
      </c>
    </row>
    <row r="6651" spans="2:13" ht="75">
      <c r="B6651" s="921" t="s">
        <v>1390</v>
      </c>
      <c r="C6651" s="921" t="s">
        <v>1036</v>
      </c>
      <c r="D6651" s="922" t="s">
        <v>994</v>
      </c>
      <c r="E6651" s="936">
        <v>0</v>
      </c>
      <c r="F6651" s="947">
        <v>44470</v>
      </c>
      <c r="G6651" s="923">
        <v>7595.35</v>
      </c>
      <c r="H6651" s="929">
        <v>8.3333333333333332E-3</v>
      </c>
      <c r="I6651" s="929">
        <v>0.17499999999999999</v>
      </c>
      <c r="J6651" s="923">
        <v>6266.1637500000006</v>
      </c>
      <c r="K6651" s="922">
        <v>1</v>
      </c>
      <c r="L6651" s="923">
        <v>0</v>
      </c>
      <c r="M6651" s="923" t="str">
        <f t="shared" si="103"/>
        <v/>
      </c>
    </row>
    <row r="6652" spans="2:13" ht="75">
      <c r="B6652" s="921" t="s">
        <v>1391</v>
      </c>
      <c r="C6652" s="921" t="s">
        <v>1036</v>
      </c>
      <c r="D6652" s="922" t="s">
        <v>994</v>
      </c>
      <c r="E6652" s="936">
        <v>0</v>
      </c>
      <c r="F6652" s="947">
        <v>44470</v>
      </c>
      <c r="G6652" s="923">
        <v>7461.87</v>
      </c>
      <c r="H6652" s="929">
        <v>8.3333333333333332E-3</v>
      </c>
      <c r="I6652" s="929">
        <v>0.17499999999999999</v>
      </c>
      <c r="J6652" s="923">
        <v>6156.0427500000005</v>
      </c>
      <c r="K6652" s="922">
        <v>1</v>
      </c>
      <c r="L6652" s="923">
        <v>0</v>
      </c>
      <c r="M6652" s="923" t="str">
        <f t="shared" si="103"/>
        <v/>
      </c>
    </row>
    <row r="6653" spans="2:13" ht="75">
      <c r="B6653" s="921" t="s">
        <v>1391</v>
      </c>
      <c r="C6653" s="921" t="s">
        <v>1036</v>
      </c>
      <c r="D6653" s="922" t="s">
        <v>994</v>
      </c>
      <c r="E6653" s="936">
        <v>0</v>
      </c>
      <c r="F6653" s="947">
        <v>44470</v>
      </c>
      <c r="G6653" s="923">
        <v>7461.87</v>
      </c>
      <c r="H6653" s="929">
        <v>8.3333333333333332E-3</v>
      </c>
      <c r="I6653" s="929">
        <v>0.17499999999999999</v>
      </c>
      <c r="J6653" s="923">
        <v>6156.0427500000005</v>
      </c>
      <c r="K6653" s="922">
        <v>1</v>
      </c>
      <c r="L6653" s="923">
        <v>0</v>
      </c>
      <c r="M6653" s="923" t="str">
        <f t="shared" si="103"/>
        <v/>
      </c>
    </row>
    <row r="6654" spans="2:13" ht="75">
      <c r="B6654" s="921" t="s">
        <v>1392</v>
      </c>
      <c r="C6654" s="921" t="s">
        <v>1036</v>
      </c>
      <c r="D6654" s="922" t="s">
        <v>994</v>
      </c>
      <c r="E6654" s="936">
        <v>0</v>
      </c>
      <c r="F6654" s="947">
        <v>44470</v>
      </c>
      <c r="G6654" s="923">
        <v>95965.01</v>
      </c>
      <c r="H6654" s="929">
        <v>4.1666666666666666E-3</v>
      </c>
      <c r="I6654" s="929">
        <v>8.7499999999999994E-2</v>
      </c>
      <c r="J6654" s="923">
        <v>87568.071624999997</v>
      </c>
      <c r="K6654" s="922">
        <v>1</v>
      </c>
      <c r="L6654" s="923">
        <v>0</v>
      </c>
      <c r="M6654" s="923" t="str">
        <f t="shared" si="103"/>
        <v/>
      </c>
    </row>
    <row r="6655" spans="2:13" ht="75">
      <c r="B6655" s="921" t="s">
        <v>1393</v>
      </c>
      <c r="C6655" s="921" t="s">
        <v>1036</v>
      </c>
      <c r="D6655" s="922" t="s">
        <v>994</v>
      </c>
      <c r="E6655" s="936">
        <v>0</v>
      </c>
      <c r="F6655" s="947">
        <v>44470</v>
      </c>
      <c r="G6655" s="923">
        <v>31467.200000000001</v>
      </c>
      <c r="H6655" s="929">
        <v>4.1666666666666666E-3</v>
      </c>
      <c r="I6655" s="929">
        <v>8.7499999999999994E-2</v>
      </c>
      <c r="J6655" s="923">
        <v>28713.82</v>
      </c>
      <c r="K6655" s="922">
        <v>1</v>
      </c>
      <c r="L6655" s="923">
        <v>0</v>
      </c>
      <c r="M6655" s="923" t="str">
        <f t="shared" si="103"/>
        <v/>
      </c>
    </row>
    <row r="6656" spans="2:13" ht="45">
      <c r="B6656" s="921" t="s">
        <v>1394</v>
      </c>
      <c r="C6656" s="921" t="s">
        <v>1042</v>
      </c>
      <c r="D6656" s="922" t="s">
        <v>986</v>
      </c>
      <c r="E6656" s="936">
        <v>1</v>
      </c>
      <c r="F6656" s="947">
        <v>43709</v>
      </c>
      <c r="G6656" s="923">
        <v>6558.5075509204808</v>
      </c>
      <c r="H6656" s="929">
        <v>4.1666666666666666E-3</v>
      </c>
      <c r="I6656" s="929">
        <v>0.19166666666666665</v>
      </c>
      <c r="J6656" s="923">
        <v>5301.4602703273886</v>
      </c>
      <c r="K6656" s="922">
        <v>1</v>
      </c>
      <c r="L6656" s="923">
        <v>5301.4602703273886</v>
      </c>
      <c r="M6656" s="923">
        <f t="shared" si="103"/>
        <v>327.92537754602404</v>
      </c>
    </row>
    <row r="6657" spans="2:13" ht="45">
      <c r="B6657" s="921" t="s">
        <v>1395</v>
      </c>
      <c r="C6657" s="921" t="s">
        <v>1042</v>
      </c>
      <c r="D6657" s="922" t="s">
        <v>986</v>
      </c>
      <c r="E6657" s="936">
        <v>1</v>
      </c>
      <c r="F6657" s="947">
        <v>43709</v>
      </c>
      <c r="G6657" s="923">
        <v>6558.5075509204808</v>
      </c>
      <c r="H6657" s="929">
        <v>4.1666666666666666E-3</v>
      </c>
      <c r="I6657" s="929">
        <v>0.19166666666666665</v>
      </c>
      <c r="J6657" s="923">
        <v>5301.4602703273886</v>
      </c>
      <c r="K6657" s="922">
        <v>1</v>
      </c>
      <c r="L6657" s="923">
        <v>5301.4602703273886</v>
      </c>
      <c r="M6657" s="923">
        <f t="shared" si="103"/>
        <v>327.92537754602404</v>
      </c>
    </row>
    <row r="6658" spans="2:13" ht="45">
      <c r="B6658" s="921" t="s">
        <v>1396</v>
      </c>
      <c r="C6658" s="921" t="s">
        <v>1042</v>
      </c>
      <c r="D6658" s="922" t="s">
        <v>986</v>
      </c>
      <c r="E6658" s="936">
        <v>1</v>
      </c>
      <c r="F6658" s="947">
        <v>43709</v>
      </c>
      <c r="G6658" s="923">
        <v>6558.5075509204808</v>
      </c>
      <c r="H6658" s="929">
        <v>4.1666666666666666E-3</v>
      </c>
      <c r="I6658" s="929">
        <v>0.19166666666666665</v>
      </c>
      <c r="J6658" s="923">
        <v>5301.4602703273886</v>
      </c>
      <c r="K6658" s="922">
        <v>1</v>
      </c>
      <c r="L6658" s="923">
        <v>5301.4602703273886</v>
      </c>
      <c r="M6658" s="923">
        <f t="shared" si="103"/>
        <v>327.92537754602404</v>
      </c>
    </row>
    <row r="6659" spans="2:13" ht="45">
      <c r="B6659" s="921" t="s">
        <v>1397</v>
      </c>
      <c r="C6659" s="921" t="s">
        <v>1042</v>
      </c>
      <c r="D6659" s="922" t="s">
        <v>986</v>
      </c>
      <c r="E6659" s="936">
        <v>1</v>
      </c>
      <c r="F6659" s="947">
        <v>43709</v>
      </c>
      <c r="G6659" s="923">
        <v>6558.5075509204808</v>
      </c>
      <c r="H6659" s="929">
        <v>4.1666666666666666E-3</v>
      </c>
      <c r="I6659" s="929">
        <v>0.19166666666666665</v>
      </c>
      <c r="J6659" s="923">
        <v>5301.4602703273886</v>
      </c>
      <c r="K6659" s="922">
        <v>1</v>
      </c>
      <c r="L6659" s="923">
        <v>5301.4602703273886</v>
      </c>
      <c r="M6659" s="923">
        <f t="shared" si="103"/>
        <v>327.92537754602404</v>
      </c>
    </row>
    <row r="6660" spans="2:13" ht="45">
      <c r="B6660" s="921" t="s">
        <v>1398</v>
      </c>
      <c r="C6660" s="921" t="s">
        <v>1042</v>
      </c>
      <c r="D6660" s="922" t="s">
        <v>986</v>
      </c>
      <c r="E6660" s="936">
        <v>1</v>
      </c>
      <c r="F6660" s="947">
        <v>43709</v>
      </c>
      <c r="G6660" s="923">
        <v>6558.5075509204808</v>
      </c>
      <c r="H6660" s="929">
        <v>4.1666666666666666E-3</v>
      </c>
      <c r="I6660" s="929">
        <v>0.19166666666666665</v>
      </c>
      <c r="J6660" s="923">
        <v>5301.4602703273886</v>
      </c>
      <c r="K6660" s="922">
        <v>1</v>
      </c>
      <c r="L6660" s="923">
        <v>5301.4602703273886</v>
      </c>
      <c r="M6660" s="923">
        <f t="shared" si="103"/>
        <v>327.92537754602404</v>
      </c>
    </row>
    <row r="6661" spans="2:13" ht="45">
      <c r="B6661" s="921" t="s">
        <v>1399</v>
      </c>
      <c r="C6661" s="921" t="s">
        <v>1042</v>
      </c>
      <c r="D6661" s="922" t="s">
        <v>986</v>
      </c>
      <c r="E6661" s="936">
        <v>1</v>
      </c>
      <c r="F6661" s="947">
        <v>43709</v>
      </c>
      <c r="G6661" s="923">
        <v>6558.5075509204808</v>
      </c>
      <c r="H6661" s="929">
        <v>4.1666666666666666E-3</v>
      </c>
      <c r="I6661" s="929">
        <v>0.19166666666666665</v>
      </c>
      <c r="J6661" s="923">
        <v>5301.4602703273886</v>
      </c>
      <c r="K6661" s="922">
        <v>1</v>
      </c>
      <c r="L6661" s="923">
        <v>5301.4602703273886</v>
      </c>
      <c r="M6661" s="923">
        <f t="shared" si="103"/>
        <v>327.92537754602404</v>
      </c>
    </row>
    <row r="6662" spans="2:13" ht="45">
      <c r="B6662" s="921" t="s">
        <v>1400</v>
      </c>
      <c r="C6662" s="921" t="s">
        <v>1030</v>
      </c>
      <c r="D6662" s="922" t="s">
        <v>986</v>
      </c>
      <c r="E6662" s="936">
        <v>1</v>
      </c>
      <c r="F6662" s="947">
        <v>44459</v>
      </c>
      <c r="G6662" s="923">
        <v>27992.248007611979</v>
      </c>
      <c r="H6662" s="929">
        <v>8.3333333333333332E-3</v>
      </c>
      <c r="I6662" s="929">
        <v>0.18333333333333332</v>
      </c>
      <c r="J6662" s="923">
        <v>22860.335872883115</v>
      </c>
      <c r="K6662" s="922">
        <v>1</v>
      </c>
      <c r="L6662" s="923">
        <v>22860.335872883115</v>
      </c>
      <c r="M6662" s="923">
        <f t="shared" si="103"/>
        <v>2799.2248007611979</v>
      </c>
    </row>
    <row r="6663" spans="2:13" ht="75">
      <c r="B6663" s="921" t="s">
        <v>1401</v>
      </c>
      <c r="C6663" s="921" t="s">
        <v>1024</v>
      </c>
      <c r="D6663" s="922" t="s">
        <v>986</v>
      </c>
      <c r="E6663" s="936">
        <v>1</v>
      </c>
      <c r="F6663" s="947">
        <v>44459</v>
      </c>
      <c r="G6663" s="923">
        <v>36360.715507436391</v>
      </c>
      <c r="H6663" s="929">
        <v>8.3333333333333332E-3</v>
      </c>
      <c r="I6663" s="929">
        <v>0.18333333333333332</v>
      </c>
      <c r="J6663" s="923">
        <v>29694.584331073052</v>
      </c>
      <c r="K6663" s="922">
        <v>1</v>
      </c>
      <c r="L6663" s="923">
        <v>29694.584331073052</v>
      </c>
      <c r="M6663" s="923">
        <f t="shared" si="103"/>
        <v>3636.0715507436394</v>
      </c>
    </row>
    <row r="6664" spans="2:13" ht="60">
      <c r="B6664" s="921" t="s">
        <v>1402</v>
      </c>
      <c r="C6664" s="921" t="s">
        <v>1030</v>
      </c>
      <c r="D6664" s="922" t="s">
        <v>986</v>
      </c>
      <c r="E6664" s="936">
        <v>1</v>
      </c>
      <c r="F6664" s="947">
        <v>44063</v>
      </c>
      <c r="G6664" s="923">
        <v>45674.223356239774</v>
      </c>
      <c r="H6664" s="929">
        <v>4.1666666666666666E-3</v>
      </c>
      <c r="I6664" s="929">
        <v>0.14583333333333334</v>
      </c>
      <c r="J6664" s="923">
        <v>39013.39911678814</v>
      </c>
      <c r="K6664" s="922">
        <v>1</v>
      </c>
      <c r="L6664" s="923">
        <v>39013.39911678814</v>
      </c>
      <c r="M6664" s="923">
        <f t="shared" si="103"/>
        <v>2283.7111678119886</v>
      </c>
    </row>
    <row r="6665" spans="2:13" ht="45">
      <c r="B6665" s="921" t="s">
        <v>1403</v>
      </c>
      <c r="C6665" s="921" t="s">
        <v>1030</v>
      </c>
      <c r="D6665" s="922" t="s">
        <v>986</v>
      </c>
      <c r="E6665" s="936">
        <v>1</v>
      </c>
      <c r="F6665" s="947">
        <v>44063</v>
      </c>
      <c r="G6665" s="923">
        <v>146453.51431647036</v>
      </c>
      <c r="H6665" s="929">
        <v>4.1666666666666666E-3</v>
      </c>
      <c r="I6665" s="929">
        <v>0.14583333333333334</v>
      </c>
      <c r="J6665" s="923">
        <v>125095.71014531843</v>
      </c>
      <c r="K6665" s="922">
        <v>1</v>
      </c>
      <c r="L6665" s="923">
        <v>125095.71014531843</v>
      </c>
      <c r="M6665" s="923">
        <f t="shared" si="103"/>
        <v>7322.6757158235187</v>
      </c>
    </row>
    <row r="6666" spans="2:13" ht="75">
      <c r="B6666" s="921" t="s">
        <v>1404</v>
      </c>
      <c r="C6666" s="921" t="s">
        <v>1024</v>
      </c>
      <c r="D6666" s="922" t="s">
        <v>986</v>
      </c>
      <c r="E6666" s="936">
        <v>1</v>
      </c>
      <c r="F6666" s="947">
        <v>44015</v>
      </c>
      <c r="G6666" s="923">
        <v>10346.81</v>
      </c>
      <c r="H6666" s="929">
        <v>0</v>
      </c>
      <c r="I6666" s="929">
        <v>0</v>
      </c>
      <c r="J6666" s="923">
        <v>10346.81</v>
      </c>
      <c r="K6666" s="922">
        <v>1</v>
      </c>
      <c r="L6666" s="923">
        <v>10346.81</v>
      </c>
      <c r="M6666" s="923">
        <f t="shared" si="103"/>
        <v>0</v>
      </c>
    </row>
    <row r="6667" spans="2:13" ht="75">
      <c r="B6667" s="921" t="s">
        <v>1405</v>
      </c>
      <c r="C6667" s="921" t="s">
        <v>1020</v>
      </c>
      <c r="D6667" s="922" t="s">
        <v>986</v>
      </c>
      <c r="E6667" s="936">
        <v>1</v>
      </c>
      <c r="F6667" s="947">
        <v>43802</v>
      </c>
      <c r="G6667" s="923">
        <v>9025.6299999999992</v>
      </c>
      <c r="H6667" s="929">
        <v>0</v>
      </c>
      <c r="I6667" s="929">
        <v>0</v>
      </c>
      <c r="J6667" s="923">
        <v>9025.6299999999992</v>
      </c>
      <c r="K6667" s="922">
        <v>1</v>
      </c>
      <c r="L6667" s="923">
        <v>9025.6299999999992</v>
      </c>
      <c r="M6667" s="923">
        <f t="shared" ref="M6667:M6730" si="104">IF(L6667=0,"",IF(I6667=100%,0,(H6667*12)*(G6667*E6667*K6667)))</f>
        <v>0</v>
      </c>
    </row>
    <row r="6668" spans="2:13" ht="75">
      <c r="B6668" s="921" t="s">
        <v>1405</v>
      </c>
      <c r="C6668" s="921" t="s">
        <v>1020</v>
      </c>
      <c r="D6668" s="922" t="s">
        <v>986</v>
      </c>
      <c r="E6668" s="936">
        <v>1</v>
      </c>
      <c r="F6668" s="947">
        <v>43802</v>
      </c>
      <c r="G6668" s="923">
        <v>8799.9599999999991</v>
      </c>
      <c r="H6668" s="929">
        <v>0</v>
      </c>
      <c r="I6668" s="929">
        <v>0</v>
      </c>
      <c r="J6668" s="923">
        <v>8799.9599999999991</v>
      </c>
      <c r="K6668" s="922">
        <v>1</v>
      </c>
      <c r="L6668" s="923">
        <v>8799.9599999999991</v>
      </c>
      <c r="M6668" s="923">
        <f t="shared" si="104"/>
        <v>0</v>
      </c>
    </row>
    <row r="6669" spans="2:13" ht="75">
      <c r="B6669" s="921" t="s">
        <v>1039</v>
      </c>
      <c r="C6669" s="921" t="s">
        <v>1024</v>
      </c>
      <c r="D6669" s="922" t="s">
        <v>986</v>
      </c>
      <c r="E6669" s="936">
        <v>1</v>
      </c>
      <c r="F6669" s="947">
        <v>44180</v>
      </c>
      <c r="G6669" s="923">
        <v>10316.434292803668</v>
      </c>
      <c r="H6669" s="929">
        <v>8.3333333333333332E-3</v>
      </c>
      <c r="I6669" s="929">
        <v>0.2583333333333333</v>
      </c>
      <c r="J6669" s="923">
        <v>7651.355433829387</v>
      </c>
      <c r="K6669" s="922">
        <v>1</v>
      </c>
      <c r="L6669" s="923">
        <v>7651.355433829387</v>
      </c>
      <c r="M6669" s="923">
        <f t="shared" si="104"/>
        <v>1031.6434292803667</v>
      </c>
    </row>
    <row r="6670" spans="2:13" ht="75">
      <c r="B6670" s="921" t="s">
        <v>1406</v>
      </c>
      <c r="C6670" s="921" t="s">
        <v>1036</v>
      </c>
      <c r="D6670" s="922" t="s">
        <v>986</v>
      </c>
      <c r="E6670" s="936">
        <v>1</v>
      </c>
      <c r="F6670" s="947">
        <v>44552</v>
      </c>
      <c r="G6670" s="923">
        <v>89771.561807927937</v>
      </c>
      <c r="H6670" s="929">
        <v>4.1666666666666666E-3</v>
      </c>
      <c r="I6670" s="929">
        <v>7.9166666666666663E-2</v>
      </c>
      <c r="J6670" s="923">
        <v>82664.646498133647</v>
      </c>
      <c r="K6670" s="922">
        <v>1</v>
      </c>
      <c r="L6670" s="923">
        <v>82664.646498133647</v>
      </c>
      <c r="M6670" s="923">
        <f t="shared" si="104"/>
        <v>4488.5780903963969</v>
      </c>
    </row>
    <row r="6671" spans="2:13" ht="75">
      <c r="B6671" s="921" t="s">
        <v>1406</v>
      </c>
      <c r="C6671" s="921" t="s">
        <v>1036</v>
      </c>
      <c r="D6671" s="922" t="s">
        <v>986</v>
      </c>
      <c r="E6671" s="936">
        <v>1</v>
      </c>
      <c r="F6671" s="947">
        <v>44552</v>
      </c>
      <c r="G6671" s="923">
        <v>89771.561807927937</v>
      </c>
      <c r="H6671" s="929">
        <v>4.1666666666666666E-3</v>
      </c>
      <c r="I6671" s="929">
        <v>7.9166666666666663E-2</v>
      </c>
      <c r="J6671" s="923">
        <v>82664.646498133647</v>
      </c>
      <c r="K6671" s="922">
        <v>1</v>
      </c>
      <c r="L6671" s="923">
        <v>82664.646498133647</v>
      </c>
      <c r="M6671" s="923">
        <f t="shared" si="104"/>
        <v>4488.5780903963969</v>
      </c>
    </row>
    <row r="6672" spans="2:13" ht="75">
      <c r="B6672" s="921" t="s">
        <v>1407</v>
      </c>
      <c r="C6672" s="921" t="s">
        <v>1036</v>
      </c>
      <c r="D6672" s="922" t="s">
        <v>986</v>
      </c>
      <c r="E6672" s="936">
        <v>1</v>
      </c>
      <c r="F6672" s="947">
        <v>44420</v>
      </c>
      <c r="G6672" s="923">
        <v>21199.99</v>
      </c>
      <c r="H6672" s="929">
        <v>0</v>
      </c>
      <c r="I6672" s="929">
        <v>0</v>
      </c>
      <c r="J6672" s="923">
        <v>21199.99</v>
      </c>
      <c r="K6672" s="922">
        <v>1</v>
      </c>
      <c r="L6672" s="923">
        <v>21199.99</v>
      </c>
      <c r="M6672" s="923">
        <f t="shared" si="104"/>
        <v>0</v>
      </c>
    </row>
    <row r="6673" spans="2:13" ht="75">
      <c r="B6673" s="921" t="s">
        <v>1408</v>
      </c>
      <c r="C6673" s="921" t="s">
        <v>1036</v>
      </c>
      <c r="D6673" s="922" t="s">
        <v>986</v>
      </c>
      <c r="E6673" s="936">
        <v>1</v>
      </c>
      <c r="F6673" s="947">
        <v>44123</v>
      </c>
      <c r="G6673" s="923">
        <v>209833.06906777021</v>
      </c>
      <c r="H6673" s="929">
        <v>4.1666666666666666E-3</v>
      </c>
      <c r="I6673" s="929">
        <v>0.13750000000000001</v>
      </c>
      <c r="J6673" s="923">
        <v>180981.02207095182</v>
      </c>
      <c r="K6673" s="922">
        <v>1</v>
      </c>
      <c r="L6673" s="923">
        <v>180981.02207095182</v>
      </c>
      <c r="M6673" s="923">
        <f t="shared" si="104"/>
        <v>10491.653453388511</v>
      </c>
    </row>
    <row r="6674" spans="2:13" ht="75">
      <c r="B6674" s="921" t="s">
        <v>1409</v>
      </c>
      <c r="C6674" s="921" t="s">
        <v>1036</v>
      </c>
      <c r="D6674" s="922" t="s">
        <v>986</v>
      </c>
      <c r="E6674" s="936">
        <v>1</v>
      </c>
      <c r="F6674" s="947">
        <v>44593</v>
      </c>
      <c r="G6674" s="923">
        <v>31819.006651801021</v>
      </c>
      <c r="H6674" s="929">
        <v>8.3333333333333332E-3</v>
      </c>
      <c r="I6674" s="929">
        <v>0.14166666666666666</v>
      </c>
      <c r="J6674" s="923">
        <v>27311.314042795875</v>
      </c>
      <c r="K6674" s="922">
        <v>1</v>
      </c>
      <c r="L6674" s="923">
        <v>27311.314042795875</v>
      </c>
      <c r="M6674" s="923">
        <f t="shared" si="104"/>
        <v>3181.9006651801024</v>
      </c>
    </row>
    <row r="6675" spans="2:13" ht="75">
      <c r="B6675" s="921" t="s">
        <v>1409</v>
      </c>
      <c r="C6675" s="921" t="s">
        <v>1036</v>
      </c>
      <c r="D6675" s="922" t="s">
        <v>986</v>
      </c>
      <c r="E6675" s="936">
        <v>1</v>
      </c>
      <c r="F6675" s="947">
        <v>44593</v>
      </c>
      <c r="G6675" s="923">
        <v>31819.006651801021</v>
      </c>
      <c r="H6675" s="929">
        <v>8.3333333333333332E-3</v>
      </c>
      <c r="I6675" s="929">
        <v>0.14166666666666666</v>
      </c>
      <c r="J6675" s="923">
        <v>27311.314042795875</v>
      </c>
      <c r="K6675" s="922">
        <v>1</v>
      </c>
      <c r="L6675" s="923">
        <v>27311.314042795875</v>
      </c>
      <c r="M6675" s="923">
        <f t="shared" si="104"/>
        <v>3181.9006651801024</v>
      </c>
    </row>
    <row r="6676" spans="2:13" ht="75">
      <c r="B6676" s="921" t="s">
        <v>1409</v>
      </c>
      <c r="C6676" s="921" t="s">
        <v>1036</v>
      </c>
      <c r="D6676" s="922" t="s">
        <v>986</v>
      </c>
      <c r="E6676" s="936">
        <v>1</v>
      </c>
      <c r="F6676" s="947">
        <v>44593</v>
      </c>
      <c r="G6676" s="923">
        <v>31819.006651801021</v>
      </c>
      <c r="H6676" s="929">
        <v>8.3333333333333332E-3</v>
      </c>
      <c r="I6676" s="929">
        <v>0.14166666666666666</v>
      </c>
      <c r="J6676" s="923">
        <v>27311.314042795875</v>
      </c>
      <c r="K6676" s="922">
        <v>1</v>
      </c>
      <c r="L6676" s="923">
        <v>27311.314042795875</v>
      </c>
      <c r="M6676" s="923">
        <f t="shared" si="104"/>
        <v>3181.9006651801024</v>
      </c>
    </row>
    <row r="6677" spans="2:13" ht="75">
      <c r="B6677" s="921" t="s">
        <v>1409</v>
      </c>
      <c r="C6677" s="921" t="s">
        <v>1036</v>
      </c>
      <c r="D6677" s="922" t="s">
        <v>986</v>
      </c>
      <c r="E6677" s="936">
        <v>1</v>
      </c>
      <c r="F6677" s="947">
        <v>44593</v>
      </c>
      <c r="G6677" s="923">
        <v>31819.006651801021</v>
      </c>
      <c r="H6677" s="929">
        <v>8.3333333333333332E-3</v>
      </c>
      <c r="I6677" s="929">
        <v>0.14166666666666666</v>
      </c>
      <c r="J6677" s="923">
        <v>27311.314042795875</v>
      </c>
      <c r="K6677" s="922">
        <v>1</v>
      </c>
      <c r="L6677" s="923">
        <v>27311.314042795875</v>
      </c>
      <c r="M6677" s="923">
        <f t="shared" si="104"/>
        <v>3181.9006651801024</v>
      </c>
    </row>
    <row r="6678" spans="2:13" ht="75">
      <c r="B6678" s="921" t="s">
        <v>1410</v>
      </c>
      <c r="C6678" s="921" t="s">
        <v>1036</v>
      </c>
      <c r="D6678" s="922" t="s">
        <v>986</v>
      </c>
      <c r="E6678" s="936">
        <v>1</v>
      </c>
      <c r="F6678" s="947">
        <v>44552</v>
      </c>
      <c r="G6678" s="923">
        <v>84690.742937474686</v>
      </c>
      <c r="H6678" s="929">
        <v>4.1666666666666666E-3</v>
      </c>
      <c r="I6678" s="929">
        <v>7.9166666666666663E-2</v>
      </c>
      <c r="J6678" s="923">
        <v>77986.059121591272</v>
      </c>
      <c r="K6678" s="922">
        <v>1</v>
      </c>
      <c r="L6678" s="923">
        <v>77986.059121591272</v>
      </c>
      <c r="M6678" s="923">
        <f t="shared" si="104"/>
        <v>4234.5371468737349</v>
      </c>
    </row>
    <row r="6679" spans="2:13" ht="75">
      <c r="B6679" s="921" t="s">
        <v>1411</v>
      </c>
      <c r="C6679" s="921" t="s">
        <v>1024</v>
      </c>
      <c r="D6679" s="922" t="s">
        <v>986</v>
      </c>
      <c r="E6679" s="936">
        <v>1</v>
      </c>
      <c r="F6679" s="947">
        <v>44144</v>
      </c>
      <c r="G6679" s="923">
        <v>211504.05756546027</v>
      </c>
      <c r="H6679" s="929">
        <v>8.3333333333333332E-3</v>
      </c>
      <c r="I6679" s="929">
        <v>0.26666666666666666</v>
      </c>
      <c r="J6679" s="923">
        <v>155102.97554800421</v>
      </c>
      <c r="K6679" s="922">
        <v>1</v>
      </c>
      <c r="L6679" s="923">
        <v>155102.97554800421</v>
      </c>
      <c r="M6679" s="923">
        <f t="shared" si="104"/>
        <v>21150.405756546028</v>
      </c>
    </row>
    <row r="6680" spans="2:13" ht="45">
      <c r="B6680" s="921" t="s">
        <v>1412</v>
      </c>
      <c r="C6680" s="921" t="s">
        <v>1042</v>
      </c>
      <c r="D6680" s="922" t="s">
        <v>986</v>
      </c>
      <c r="E6680" s="936">
        <v>1</v>
      </c>
      <c r="F6680" s="947">
        <v>43709</v>
      </c>
      <c r="G6680" s="923">
        <v>6558.5075509204808</v>
      </c>
      <c r="H6680" s="929">
        <v>4.1666666666666666E-3</v>
      </c>
      <c r="I6680" s="929">
        <v>0.19166666666666665</v>
      </c>
      <c r="J6680" s="923">
        <v>5301.4602703273886</v>
      </c>
      <c r="K6680" s="922">
        <v>1</v>
      </c>
      <c r="L6680" s="923">
        <v>5301.4602703273886</v>
      </c>
      <c r="M6680" s="923">
        <f t="shared" si="104"/>
        <v>327.92537754602404</v>
      </c>
    </row>
    <row r="6681" spans="2:13" ht="45">
      <c r="B6681" s="921" t="s">
        <v>1413</v>
      </c>
      <c r="C6681" s="921" t="s">
        <v>1042</v>
      </c>
      <c r="D6681" s="922" t="s">
        <v>986</v>
      </c>
      <c r="E6681" s="936">
        <v>1</v>
      </c>
      <c r="F6681" s="947">
        <v>43709</v>
      </c>
      <c r="G6681" s="923">
        <v>43874.092232150775</v>
      </c>
      <c r="H6681" s="929">
        <v>4.1666666666666666E-3</v>
      </c>
      <c r="I6681" s="929">
        <v>0.19166666666666665</v>
      </c>
      <c r="J6681" s="923">
        <v>35464.891220988546</v>
      </c>
      <c r="K6681" s="922">
        <v>1</v>
      </c>
      <c r="L6681" s="923">
        <v>35464.891220988546</v>
      </c>
      <c r="M6681" s="923">
        <f t="shared" si="104"/>
        <v>2193.7046116075389</v>
      </c>
    </row>
    <row r="6682" spans="2:13" ht="75">
      <c r="B6682" s="921" t="s">
        <v>1038</v>
      </c>
      <c r="C6682" s="921" t="s">
        <v>1024</v>
      </c>
      <c r="D6682" s="922" t="s">
        <v>986</v>
      </c>
      <c r="E6682" s="936">
        <v>1</v>
      </c>
      <c r="F6682" s="947">
        <v>44180</v>
      </c>
      <c r="G6682" s="923">
        <v>12059.893544178301</v>
      </c>
      <c r="H6682" s="929">
        <v>8.3333333333333332E-3</v>
      </c>
      <c r="I6682" s="929">
        <v>0.2583333333333333</v>
      </c>
      <c r="J6682" s="923">
        <v>8944.4210452655734</v>
      </c>
      <c r="K6682" s="922">
        <v>1</v>
      </c>
      <c r="L6682" s="923">
        <v>8944.4210452655734</v>
      </c>
      <c r="M6682" s="923">
        <f t="shared" si="104"/>
        <v>1205.9893544178301</v>
      </c>
    </row>
    <row r="6683" spans="2:13" ht="75">
      <c r="B6683" s="921" t="s">
        <v>1164</v>
      </c>
      <c r="C6683" s="921" t="s">
        <v>1024</v>
      </c>
      <c r="D6683" s="922" t="s">
        <v>986</v>
      </c>
      <c r="E6683" s="936">
        <v>1</v>
      </c>
      <c r="F6683" s="947">
        <v>44823</v>
      </c>
      <c r="G6683" s="923">
        <v>44013.038407505759</v>
      </c>
      <c r="H6683" s="929">
        <v>8.3333333333333332E-3</v>
      </c>
      <c r="I6683" s="929">
        <v>8.3333333333333329E-2</v>
      </c>
      <c r="J6683" s="923">
        <v>40345.285206880282</v>
      </c>
      <c r="K6683" s="922">
        <v>1</v>
      </c>
      <c r="L6683" s="923">
        <v>40345.285206880282</v>
      </c>
      <c r="M6683" s="923">
        <f t="shared" si="104"/>
        <v>4401.3038407505765</v>
      </c>
    </row>
    <row r="6684" spans="2:13" ht="45">
      <c r="B6684" s="921" t="s">
        <v>1413</v>
      </c>
      <c r="C6684" s="921" t="s">
        <v>1042</v>
      </c>
      <c r="D6684" s="922" t="s">
        <v>986</v>
      </c>
      <c r="E6684" s="936">
        <v>1</v>
      </c>
      <c r="F6684" s="947">
        <v>43709</v>
      </c>
      <c r="G6684" s="923">
        <v>193046.00496288008</v>
      </c>
      <c r="H6684" s="929">
        <v>4.1666666666666666E-3</v>
      </c>
      <c r="I6684" s="929">
        <v>0.19166666666666665</v>
      </c>
      <c r="J6684" s="923">
        <v>156045.52067832806</v>
      </c>
      <c r="K6684" s="922">
        <v>1</v>
      </c>
      <c r="L6684" s="923">
        <v>156045.52067832806</v>
      </c>
      <c r="M6684" s="923">
        <f t="shared" si="104"/>
        <v>9652.3002481440035</v>
      </c>
    </row>
    <row r="6685" spans="2:13" ht="45">
      <c r="B6685" s="921" t="s">
        <v>1414</v>
      </c>
      <c r="C6685" s="921" t="s">
        <v>1042</v>
      </c>
      <c r="D6685" s="922" t="s">
        <v>986</v>
      </c>
      <c r="E6685" s="936">
        <v>1</v>
      </c>
      <c r="F6685" s="947">
        <v>43709</v>
      </c>
      <c r="G6685" s="923">
        <v>291007.50582557562</v>
      </c>
      <c r="H6685" s="929">
        <v>4.1666666666666666E-3</v>
      </c>
      <c r="I6685" s="929">
        <v>0.19166666666666665</v>
      </c>
      <c r="J6685" s="923">
        <v>235231.06720900696</v>
      </c>
      <c r="K6685" s="922">
        <v>1</v>
      </c>
      <c r="L6685" s="923">
        <v>235231.06720900696</v>
      </c>
      <c r="M6685" s="923">
        <f t="shared" si="104"/>
        <v>14550.375291278782</v>
      </c>
    </row>
    <row r="6686" spans="2:13" ht="45">
      <c r="B6686" s="921" t="s">
        <v>1415</v>
      </c>
      <c r="C6686" s="921" t="s">
        <v>1042</v>
      </c>
      <c r="D6686" s="922" t="s">
        <v>986</v>
      </c>
      <c r="E6686" s="936">
        <v>1</v>
      </c>
      <c r="F6686" s="947">
        <v>43709</v>
      </c>
      <c r="G6686" s="923">
        <v>55022.427319538125</v>
      </c>
      <c r="H6686" s="929">
        <v>4.1666666666666666E-3</v>
      </c>
      <c r="I6686" s="929">
        <v>0.19166666666666665</v>
      </c>
      <c r="J6686" s="923">
        <v>44476.462083293314</v>
      </c>
      <c r="K6686" s="922">
        <v>1</v>
      </c>
      <c r="L6686" s="923">
        <v>44476.462083293314</v>
      </c>
      <c r="M6686" s="923">
        <f t="shared" si="104"/>
        <v>2751.1213659769064</v>
      </c>
    </row>
    <row r="6687" spans="2:13" ht="45">
      <c r="B6687" s="921" t="s">
        <v>1415</v>
      </c>
      <c r="C6687" s="921" t="s">
        <v>1042</v>
      </c>
      <c r="D6687" s="922" t="s">
        <v>986</v>
      </c>
      <c r="E6687" s="936">
        <v>1</v>
      </c>
      <c r="F6687" s="947">
        <v>43709</v>
      </c>
      <c r="G6687" s="923">
        <v>55022.427319538125</v>
      </c>
      <c r="H6687" s="929">
        <v>4.1666666666666666E-3</v>
      </c>
      <c r="I6687" s="929">
        <v>0.19166666666666665</v>
      </c>
      <c r="J6687" s="923">
        <v>44476.462083293314</v>
      </c>
      <c r="K6687" s="922">
        <v>1</v>
      </c>
      <c r="L6687" s="923">
        <v>44476.462083293314</v>
      </c>
      <c r="M6687" s="923">
        <f t="shared" si="104"/>
        <v>2751.1213659769064</v>
      </c>
    </row>
    <row r="6688" spans="2:13" ht="45">
      <c r="B6688" s="921" t="s">
        <v>1416</v>
      </c>
      <c r="C6688" s="921" t="s">
        <v>1042</v>
      </c>
      <c r="D6688" s="922" t="s">
        <v>986</v>
      </c>
      <c r="E6688" s="936">
        <v>1</v>
      </c>
      <c r="F6688" s="947">
        <v>43709</v>
      </c>
      <c r="G6688" s="923">
        <v>6558.5075509204808</v>
      </c>
      <c r="H6688" s="929">
        <v>4.1666666666666666E-3</v>
      </c>
      <c r="I6688" s="929">
        <v>0.19166666666666665</v>
      </c>
      <c r="J6688" s="923">
        <v>5301.4602703273886</v>
      </c>
      <c r="K6688" s="922">
        <v>1</v>
      </c>
      <c r="L6688" s="923">
        <v>5301.4602703273886</v>
      </c>
      <c r="M6688" s="923">
        <f t="shared" si="104"/>
        <v>327.92537754602404</v>
      </c>
    </row>
    <row r="6689" spans="2:13" ht="45">
      <c r="B6689" s="921" t="s">
        <v>1417</v>
      </c>
      <c r="C6689" s="921" t="s">
        <v>1042</v>
      </c>
      <c r="D6689" s="922" t="s">
        <v>986</v>
      </c>
      <c r="E6689" s="936">
        <v>1</v>
      </c>
      <c r="F6689" s="947">
        <v>43709</v>
      </c>
      <c r="G6689" s="923">
        <v>6558.5075509204808</v>
      </c>
      <c r="H6689" s="929">
        <v>4.1666666666666666E-3</v>
      </c>
      <c r="I6689" s="929">
        <v>0.19166666666666665</v>
      </c>
      <c r="J6689" s="923">
        <v>5301.4602703273886</v>
      </c>
      <c r="K6689" s="922">
        <v>1</v>
      </c>
      <c r="L6689" s="923">
        <v>5301.4602703273886</v>
      </c>
      <c r="M6689" s="923">
        <f t="shared" si="104"/>
        <v>327.92537754602404</v>
      </c>
    </row>
    <row r="6690" spans="2:13" ht="45">
      <c r="B6690" s="921" t="s">
        <v>1418</v>
      </c>
      <c r="C6690" s="921" t="s">
        <v>1042</v>
      </c>
      <c r="D6690" s="922" t="s">
        <v>986</v>
      </c>
      <c r="E6690" s="936">
        <v>1</v>
      </c>
      <c r="F6690" s="947">
        <v>43709</v>
      </c>
      <c r="G6690" s="923">
        <v>6558.5075509204808</v>
      </c>
      <c r="H6690" s="929">
        <v>4.1666666666666666E-3</v>
      </c>
      <c r="I6690" s="929">
        <v>0.19166666666666665</v>
      </c>
      <c r="J6690" s="923">
        <v>5301.4602703273886</v>
      </c>
      <c r="K6690" s="922">
        <v>1</v>
      </c>
      <c r="L6690" s="923">
        <v>5301.4602703273886</v>
      </c>
      <c r="M6690" s="923">
        <f t="shared" si="104"/>
        <v>327.92537754602404</v>
      </c>
    </row>
    <row r="6691" spans="2:13" ht="60">
      <c r="B6691" s="921" t="s">
        <v>1419</v>
      </c>
      <c r="C6691" s="921" t="s">
        <v>1042</v>
      </c>
      <c r="D6691" s="922" t="s">
        <v>986</v>
      </c>
      <c r="E6691" s="936">
        <v>1</v>
      </c>
      <c r="F6691" s="947">
        <v>43802</v>
      </c>
      <c r="G6691" s="923">
        <v>20331.88626339873</v>
      </c>
      <c r="H6691" s="929">
        <v>8.3333333333333332E-3</v>
      </c>
      <c r="I6691" s="929">
        <v>0.35833333333333334</v>
      </c>
      <c r="J6691" s="923">
        <v>13046.293685680852</v>
      </c>
      <c r="K6691" s="922">
        <v>0.70718933214285562</v>
      </c>
      <c r="L6691" s="923">
        <v>9226.1997185161963</v>
      </c>
      <c r="M6691" s="923">
        <f t="shared" si="104"/>
        <v>1437.8493067817449</v>
      </c>
    </row>
    <row r="6692" spans="2:13" ht="45">
      <c r="B6692" s="921" t="s">
        <v>1420</v>
      </c>
      <c r="C6692" s="921" t="s">
        <v>1042</v>
      </c>
      <c r="D6692" s="922" t="s">
        <v>986</v>
      </c>
      <c r="E6692" s="936">
        <v>1</v>
      </c>
      <c r="F6692" s="947">
        <v>43709</v>
      </c>
      <c r="G6692" s="923">
        <v>6558.5075509204808</v>
      </c>
      <c r="H6692" s="929">
        <v>4.1666666666666666E-3</v>
      </c>
      <c r="I6692" s="929">
        <v>0.19166666666666665</v>
      </c>
      <c r="J6692" s="923">
        <v>5301.4602703273886</v>
      </c>
      <c r="K6692" s="922">
        <v>1</v>
      </c>
      <c r="L6692" s="923">
        <v>5301.4602703273886</v>
      </c>
      <c r="M6692" s="923">
        <f t="shared" si="104"/>
        <v>327.92537754602404</v>
      </c>
    </row>
    <row r="6693" spans="2:13" ht="45">
      <c r="B6693" s="921" t="s">
        <v>1421</v>
      </c>
      <c r="C6693" s="921" t="s">
        <v>1042</v>
      </c>
      <c r="D6693" s="922" t="s">
        <v>986</v>
      </c>
      <c r="E6693" s="936">
        <v>1</v>
      </c>
      <c r="F6693" s="947">
        <v>43709</v>
      </c>
      <c r="G6693" s="923">
        <v>32997.494469409721</v>
      </c>
      <c r="H6693" s="929">
        <v>8.3333333333333332E-3</v>
      </c>
      <c r="I6693" s="929">
        <v>0.3833333333333333</v>
      </c>
      <c r="J6693" s="923">
        <v>20348.454922802663</v>
      </c>
      <c r="K6693" s="922">
        <v>1</v>
      </c>
      <c r="L6693" s="923">
        <v>20348.454922802663</v>
      </c>
      <c r="M6693" s="923">
        <f t="shared" si="104"/>
        <v>3299.7494469409721</v>
      </c>
    </row>
    <row r="6694" spans="2:13" ht="45">
      <c r="B6694" s="921" t="s">
        <v>1421</v>
      </c>
      <c r="C6694" s="921" t="s">
        <v>1042</v>
      </c>
      <c r="D6694" s="922" t="s">
        <v>986</v>
      </c>
      <c r="E6694" s="936">
        <v>1</v>
      </c>
      <c r="F6694" s="947">
        <v>43709</v>
      </c>
      <c r="G6694" s="923">
        <v>32997.494469409721</v>
      </c>
      <c r="H6694" s="929">
        <v>8.3333333333333332E-3</v>
      </c>
      <c r="I6694" s="929">
        <v>0.3833333333333333</v>
      </c>
      <c r="J6694" s="923">
        <v>20348.454922802663</v>
      </c>
      <c r="K6694" s="922">
        <v>1</v>
      </c>
      <c r="L6694" s="923">
        <v>20348.454922802663</v>
      </c>
      <c r="M6694" s="923">
        <f t="shared" si="104"/>
        <v>3299.7494469409721</v>
      </c>
    </row>
    <row r="6695" spans="2:13" ht="45">
      <c r="B6695" s="921" t="s">
        <v>1421</v>
      </c>
      <c r="C6695" s="921" t="s">
        <v>1042</v>
      </c>
      <c r="D6695" s="922" t="s">
        <v>986</v>
      </c>
      <c r="E6695" s="936">
        <v>1</v>
      </c>
      <c r="F6695" s="947">
        <v>43709</v>
      </c>
      <c r="G6695" s="923">
        <v>32997.494469409721</v>
      </c>
      <c r="H6695" s="929">
        <v>8.3333333333333332E-3</v>
      </c>
      <c r="I6695" s="929">
        <v>0.3833333333333333</v>
      </c>
      <c r="J6695" s="923">
        <v>20348.454922802663</v>
      </c>
      <c r="K6695" s="922">
        <v>1</v>
      </c>
      <c r="L6695" s="923">
        <v>20348.454922802663</v>
      </c>
      <c r="M6695" s="923">
        <f t="shared" si="104"/>
        <v>3299.7494469409721</v>
      </c>
    </row>
    <row r="6696" spans="2:13" ht="45">
      <c r="B6696" s="921" t="s">
        <v>1421</v>
      </c>
      <c r="C6696" s="921" t="s">
        <v>1042</v>
      </c>
      <c r="D6696" s="922" t="s">
        <v>986</v>
      </c>
      <c r="E6696" s="936">
        <v>1</v>
      </c>
      <c r="F6696" s="947">
        <v>43709</v>
      </c>
      <c r="G6696" s="923">
        <v>32997.481590660071</v>
      </c>
      <c r="H6696" s="929">
        <v>8.3333333333333332E-3</v>
      </c>
      <c r="I6696" s="929">
        <v>0.3833333333333333</v>
      </c>
      <c r="J6696" s="923">
        <v>20348.446980907043</v>
      </c>
      <c r="K6696" s="922">
        <v>1</v>
      </c>
      <c r="L6696" s="923">
        <v>20348.446980907043</v>
      </c>
      <c r="M6696" s="923">
        <f t="shared" si="104"/>
        <v>3299.7481590660072</v>
      </c>
    </row>
    <row r="6697" spans="2:13" ht="45">
      <c r="B6697" s="921" t="s">
        <v>1421</v>
      </c>
      <c r="C6697" s="921" t="s">
        <v>1042</v>
      </c>
      <c r="D6697" s="922" t="s">
        <v>986</v>
      </c>
      <c r="E6697" s="936">
        <v>1</v>
      </c>
      <c r="F6697" s="947">
        <v>43709</v>
      </c>
      <c r="G6697" s="923">
        <v>32997.494469409721</v>
      </c>
      <c r="H6697" s="929">
        <v>8.3333333333333332E-3</v>
      </c>
      <c r="I6697" s="929">
        <v>0.3833333333333333</v>
      </c>
      <c r="J6697" s="923">
        <v>20348.454922802663</v>
      </c>
      <c r="K6697" s="922">
        <v>1</v>
      </c>
      <c r="L6697" s="923">
        <v>20348.454922802663</v>
      </c>
      <c r="M6697" s="923">
        <f t="shared" si="104"/>
        <v>3299.7494469409721</v>
      </c>
    </row>
    <row r="6698" spans="2:13" ht="45">
      <c r="B6698" s="921" t="s">
        <v>1421</v>
      </c>
      <c r="C6698" s="921" t="s">
        <v>1042</v>
      </c>
      <c r="D6698" s="922" t="s">
        <v>986</v>
      </c>
      <c r="E6698" s="936">
        <v>1</v>
      </c>
      <c r="F6698" s="947">
        <v>43709</v>
      </c>
      <c r="G6698" s="923">
        <v>32997.494469409721</v>
      </c>
      <c r="H6698" s="929">
        <v>8.3333333333333332E-3</v>
      </c>
      <c r="I6698" s="929">
        <v>0.3833333333333333</v>
      </c>
      <c r="J6698" s="923">
        <v>20348.454922802663</v>
      </c>
      <c r="K6698" s="922">
        <v>1</v>
      </c>
      <c r="L6698" s="923">
        <v>20348.454922802663</v>
      </c>
      <c r="M6698" s="923">
        <f t="shared" si="104"/>
        <v>3299.7494469409721</v>
      </c>
    </row>
    <row r="6699" spans="2:13" ht="45">
      <c r="B6699" s="921" t="s">
        <v>1421</v>
      </c>
      <c r="C6699" s="921" t="s">
        <v>1042</v>
      </c>
      <c r="D6699" s="922" t="s">
        <v>986</v>
      </c>
      <c r="E6699" s="936">
        <v>1</v>
      </c>
      <c r="F6699" s="947">
        <v>43709</v>
      </c>
      <c r="G6699" s="923">
        <v>32997.494469409721</v>
      </c>
      <c r="H6699" s="929">
        <v>8.3333333333333332E-3</v>
      </c>
      <c r="I6699" s="929">
        <v>0.3833333333333333</v>
      </c>
      <c r="J6699" s="923">
        <v>20348.454922802663</v>
      </c>
      <c r="K6699" s="922">
        <v>1</v>
      </c>
      <c r="L6699" s="923">
        <v>20348.454922802663</v>
      </c>
      <c r="M6699" s="923">
        <f t="shared" si="104"/>
        <v>3299.7494469409721</v>
      </c>
    </row>
    <row r="6700" spans="2:13" ht="60">
      <c r="B6700" s="921" t="s">
        <v>1419</v>
      </c>
      <c r="C6700" s="921" t="s">
        <v>1042</v>
      </c>
      <c r="D6700" s="922" t="s">
        <v>986</v>
      </c>
      <c r="E6700" s="936">
        <v>1</v>
      </c>
      <c r="F6700" s="947">
        <v>43802</v>
      </c>
      <c r="G6700" s="923">
        <v>20331.88626339873</v>
      </c>
      <c r="H6700" s="929">
        <v>8.3333333333333332E-3</v>
      </c>
      <c r="I6700" s="929">
        <v>0.35833333333333334</v>
      </c>
      <c r="J6700" s="923">
        <v>13046.293685680852</v>
      </c>
      <c r="K6700" s="922">
        <v>0.70718933214285562</v>
      </c>
      <c r="L6700" s="923">
        <v>9226.1997185161963</v>
      </c>
      <c r="M6700" s="923">
        <f t="shared" si="104"/>
        <v>1437.8493067817449</v>
      </c>
    </row>
    <row r="6701" spans="2:13" ht="45">
      <c r="B6701" s="921" t="s">
        <v>1422</v>
      </c>
      <c r="C6701" s="921" t="s">
        <v>1042</v>
      </c>
      <c r="D6701" s="922" t="s">
        <v>986</v>
      </c>
      <c r="E6701" s="936">
        <v>1</v>
      </c>
      <c r="F6701" s="947">
        <v>43874</v>
      </c>
      <c r="G6701" s="923">
        <v>9366.4613771911681</v>
      </c>
      <c r="H6701" s="929">
        <v>8.3333333333333332E-3</v>
      </c>
      <c r="I6701" s="929">
        <v>0.34166666666666667</v>
      </c>
      <c r="J6701" s="923">
        <v>6166.2537399841858</v>
      </c>
      <c r="K6701" s="922">
        <v>0.70718933214285562</v>
      </c>
      <c r="L6701" s="923">
        <v>4360.708864202802</v>
      </c>
      <c r="M6701" s="923">
        <f t="shared" si="104"/>
        <v>662.38615658776735</v>
      </c>
    </row>
    <row r="6702" spans="2:13" ht="45">
      <c r="B6702" s="921" t="s">
        <v>1421</v>
      </c>
      <c r="C6702" s="921" t="s">
        <v>1042</v>
      </c>
      <c r="D6702" s="922" t="s">
        <v>986</v>
      </c>
      <c r="E6702" s="936">
        <v>1</v>
      </c>
      <c r="F6702" s="947">
        <v>43709</v>
      </c>
      <c r="G6702" s="923">
        <v>32997.494469409721</v>
      </c>
      <c r="H6702" s="929">
        <v>8.3333333333333332E-3</v>
      </c>
      <c r="I6702" s="929">
        <v>0.3833333333333333</v>
      </c>
      <c r="J6702" s="923">
        <v>20348.454922802663</v>
      </c>
      <c r="K6702" s="922">
        <v>1</v>
      </c>
      <c r="L6702" s="923">
        <v>20348.454922802663</v>
      </c>
      <c r="M6702" s="923">
        <f t="shared" si="104"/>
        <v>3299.7494469409721</v>
      </c>
    </row>
    <row r="6703" spans="2:13" ht="45">
      <c r="B6703" s="921" t="s">
        <v>1423</v>
      </c>
      <c r="C6703" s="921" t="s">
        <v>1030</v>
      </c>
      <c r="D6703" s="922" t="s">
        <v>986</v>
      </c>
      <c r="E6703" s="936">
        <v>1</v>
      </c>
      <c r="F6703" s="947">
        <v>44459</v>
      </c>
      <c r="G6703" s="923">
        <v>10450.986142819023</v>
      </c>
      <c r="H6703" s="929">
        <v>8.3333333333333332E-3</v>
      </c>
      <c r="I6703" s="929">
        <v>0.18333333333333332</v>
      </c>
      <c r="J6703" s="923">
        <v>8534.9720166355364</v>
      </c>
      <c r="K6703" s="922">
        <v>1</v>
      </c>
      <c r="L6703" s="923">
        <v>8534.9720166355364</v>
      </c>
      <c r="M6703" s="923">
        <f t="shared" si="104"/>
        <v>1045.0986142819024</v>
      </c>
    </row>
    <row r="6704" spans="2:13" ht="60">
      <c r="B6704" s="921" t="s">
        <v>1424</v>
      </c>
      <c r="C6704" s="921" t="s">
        <v>1091</v>
      </c>
      <c r="D6704" s="922" t="s">
        <v>986</v>
      </c>
      <c r="E6704" s="936">
        <v>1</v>
      </c>
      <c r="F6704" s="947">
        <v>44606</v>
      </c>
      <c r="G6704" s="923">
        <v>248882.83503522153</v>
      </c>
      <c r="H6704" s="929">
        <v>4.1666666666666666E-3</v>
      </c>
      <c r="I6704" s="929">
        <v>7.0833333333333331E-2</v>
      </c>
      <c r="J6704" s="923">
        <v>231253.63422022667</v>
      </c>
      <c r="K6704" s="922">
        <v>1</v>
      </c>
      <c r="L6704" s="923">
        <v>231253.63422022667</v>
      </c>
      <c r="M6704" s="923">
        <f t="shared" si="104"/>
        <v>12444.141751761077</v>
      </c>
    </row>
    <row r="6705" spans="2:13" ht="105">
      <c r="B6705" s="921" t="s">
        <v>1425</v>
      </c>
      <c r="C6705" s="921" t="s">
        <v>1034</v>
      </c>
      <c r="D6705" s="922" t="s">
        <v>986</v>
      </c>
      <c r="E6705" s="936">
        <v>1</v>
      </c>
      <c r="F6705" s="947">
        <v>44774</v>
      </c>
      <c r="G6705" s="923">
        <v>136615.93494812556</v>
      </c>
      <c r="H6705" s="929">
        <v>8.3333333333333332E-3</v>
      </c>
      <c r="I6705" s="929">
        <v>9.166666666666666E-2</v>
      </c>
      <c r="J6705" s="923">
        <v>124092.80757788073</v>
      </c>
      <c r="K6705" s="922">
        <v>1</v>
      </c>
      <c r="L6705" s="923">
        <v>124092.80757788073</v>
      </c>
      <c r="M6705" s="923">
        <f t="shared" si="104"/>
        <v>13661.593494812558</v>
      </c>
    </row>
    <row r="6706" spans="2:13" ht="105">
      <c r="B6706" s="921" t="s">
        <v>1425</v>
      </c>
      <c r="C6706" s="921" t="s">
        <v>1034</v>
      </c>
      <c r="D6706" s="922" t="s">
        <v>986</v>
      </c>
      <c r="E6706" s="936">
        <v>1</v>
      </c>
      <c r="F6706" s="947">
        <v>44774</v>
      </c>
      <c r="G6706" s="923">
        <v>136615.93494812556</v>
      </c>
      <c r="H6706" s="929">
        <v>8.3333333333333332E-3</v>
      </c>
      <c r="I6706" s="929">
        <v>9.166666666666666E-2</v>
      </c>
      <c r="J6706" s="923">
        <v>124092.80757788073</v>
      </c>
      <c r="K6706" s="922">
        <v>1</v>
      </c>
      <c r="L6706" s="923">
        <v>124092.80757788073</v>
      </c>
      <c r="M6706" s="923">
        <f t="shared" si="104"/>
        <v>13661.593494812558</v>
      </c>
    </row>
    <row r="6707" spans="2:13" ht="105">
      <c r="B6707" s="921" t="s">
        <v>1425</v>
      </c>
      <c r="C6707" s="921" t="s">
        <v>1034</v>
      </c>
      <c r="D6707" s="922" t="s">
        <v>986</v>
      </c>
      <c r="E6707" s="936">
        <v>1</v>
      </c>
      <c r="F6707" s="947">
        <v>44774</v>
      </c>
      <c r="G6707" s="923">
        <v>136615.93494812556</v>
      </c>
      <c r="H6707" s="929">
        <v>8.3333333333333332E-3</v>
      </c>
      <c r="I6707" s="929">
        <v>9.166666666666666E-2</v>
      </c>
      <c r="J6707" s="923">
        <v>124092.80757788073</v>
      </c>
      <c r="K6707" s="922">
        <v>1</v>
      </c>
      <c r="L6707" s="923">
        <v>124092.80757788073</v>
      </c>
      <c r="M6707" s="923">
        <f t="shared" si="104"/>
        <v>13661.593494812558</v>
      </c>
    </row>
    <row r="6708" spans="2:13" ht="105">
      <c r="B6708" s="921" t="s">
        <v>1426</v>
      </c>
      <c r="C6708" s="921" t="s">
        <v>1034</v>
      </c>
      <c r="D6708" s="922" t="s">
        <v>986</v>
      </c>
      <c r="E6708" s="936">
        <v>1</v>
      </c>
      <c r="F6708" s="947">
        <v>43864</v>
      </c>
      <c r="G6708" s="923">
        <v>101979.43190306281</v>
      </c>
      <c r="H6708" s="929">
        <v>8.3333333333333332E-3</v>
      </c>
      <c r="I6708" s="929">
        <v>0.34166666666666667</v>
      </c>
      <c r="J6708" s="923">
        <v>67136.459336183019</v>
      </c>
      <c r="K6708" s="922">
        <v>1</v>
      </c>
      <c r="L6708" s="923">
        <v>67136.459336183019</v>
      </c>
      <c r="M6708" s="923">
        <f t="shared" si="104"/>
        <v>10197.943190306281</v>
      </c>
    </row>
    <row r="6709" spans="2:13" ht="75">
      <c r="B6709" s="921" t="s">
        <v>1427</v>
      </c>
      <c r="C6709" s="921" t="s">
        <v>1024</v>
      </c>
      <c r="D6709" s="922" t="s">
        <v>986</v>
      </c>
      <c r="E6709" s="936">
        <v>1</v>
      </c>
      <c r="F6709" s="947">
        <v>44019</v>
      </c>
      <c r="G6709" s="923">
        <v>10346.81</v>
      </c>
      <c r="H6709" s="929">
        <v>0</v>
      </c>
      <c r="I6709" s="929">
        <v>0</v>
      </c>
      <c r="J6709" s="923">
        <v>10346.81</v>
      </c>
      <c r="K6709" s="922">
        <v>1</v>
      </c>
      <c r="L6709" s="923">
        <v>10346.81</v>
      </c>
      <c r="M6709" s="923">
        <f t="shared" si="104"/>
        <v>0</v>
      </c>
    </row>
    <row r="6710" spans="2:13" ht="105">
      <c r="B6710" s="921" t="s">
        <v>1426</v>
      </c>
      <c r="C6710" s="921" t="s">
        <v>1034</v>
      </c>
      <c r="D6710" s="922" t="s">
        <v>986</v>
      </c>
      <c r="E6710" s="936">
        <v>1</v>
      </c>
      <c r="F6710" s="947">
        <v>43864</v>
      </c>
      <c r="G6710" s="923">
        <v>101979.43190306281</v>
      </c>
      <c r="H6710" s="929">
        <v>8.3333333333333332E-3</v>
      </c>
      <c r="I6710" s="929">
        <v>0.34166666666666667</v>
      </c>
      <c r="J6710" s="923">
        <v>67136.459336183019</v>
      </c>
      <c r="K6710" s="922">
        <v>1</v>
      </c>
      <c r="L6710" s="923">
        <v>67136.459336183019</v>
      </c>
      <c r="M6710" s="923">
        <f t="shared" si="104"/>
        <v>10197.943190306281</v>
      </c>
    </row>
    <row r="6711" spans="2:13" ht="105">
      <c r="B6711" s="921" t="s">
        <v>1428</v>
      </c>
      <c r="C6711" s="921" t="s">
        <v>1034</v>
      </c>
      <c r="D6711" s="922" t="s">
        <v>986</v>
      </c>
      <c r="E6711" s="936">
        <v>1</v>
      </c>
      <c r="F6711" s="947">
        <v>43734</v>
      </c>
      <c r="G6711" s="923">
        <v>559767.65382839215</v>
      </c>
      <c r="H6711" s="929">
        <v>4.1666666666666666E-3</v>
      </c>
      <c r="I6711" s="929">
        <v>0.19166666666666665</v>
      </c>
      <c r="J6711" s="923">
        <v>452478.85351128364</v>
      </c>
      <c r="K6711" s="922">
        <v>1</v>
      </c>
      <c r="L6711" s="923">
        <v>452478.85351128364</v>
      </c>
      <c r="M6711" s="923">
        <f t="shared" si="104"/>
        <v>27988.382691419611</v>
      </c>
    </row>
    <row r="6712" spans="2:13" ht="75">
      <c r="B6712" s="921" t="s">
        <v>1429</v>
      </c>
      <c r="C6712" s="921" t="s">
        <v>1036</v>
      </c>
      <c r="D6712" s="922" t="s">
        <v>986</v>
      </c>
      <c r="E6712" s="936">
        <v>1</v>
      </c>
      <c r="F6712" s="947">
        <v>43709</v>
      </c>
      <c r="G6712" s="923">
        <v>289171.23846749589</v>
      </c>
      <c r="H6712" s="929">
        <v>4.1666666666666666E-3</v>
      </c>
      <c r="I6712" s="929">
        <v>0.19166666666666665</v>
      </c>
      <c r="J6712" s="923">
        <v>233746.75109455918</v>
      </c>
      <c r="K6712" s="922">
        <v>1</v>
      </c>
      <c r="L6712" s="923">
        <v>233746.75109455918</v>
      </c>
      <c r="M6712" s="923">
        <f t="shared" si="104"/>
        <v>14458.561923374795</v>
      </c>
    </row>
    <row r="6713" spans="2:13" ht="75">
      <c r="B6713" s="921" t="s">
        <v>1364</v>
      </c>
      <c r="C6713" s="921" t="s">
        <v>1036</v>
      </c>
      <c r="D6713" s="922" t="s">
        <v>986</v>
      </c>
      <c r="E6713" s="936">
        <v>1</v>
      </c>
      <c r="F6713" s="947">
        <v>44440</v>
      </c>
      <c r="G6713" s="923">
        <v>23578.415227774811</v>
      </c>
      <c r="H6713" s="929">
        <v>8.3333333333333332E-3</v>
      </c>
      <c r="I6713" s="929">
        <v>0.18333333333333332</v>
      </c>
      <c r="J6713" s="923">
        <v>19255.705769349428</v>
      </c>
      <c r="K6713" s="922">
        <v>1</v>
      </c>
      <c r="L6713" s="923">
        <v>19255.705769349428</v>
      </c>
      <c r="M6713" s="923">
        <f t="shared" si="104"/>
        <v>2357.8415227774813</v>
      </c>
    </row>
    <row r="6714" spans="2:13" ht="75">
      <c r="B6714" s="921" t="s">
        <v>1430</v>
      </c>
      <c r="C6714" s="921" t="s">
        <v>1036</v>
      </c>
      <c r="D6714" s="922" t="s">
        <v>986</v>
      </c>
      <c r="E6714" s="936">
        <v>1</v>
      </c>
      <c r="F6714" s="947">
        <v>44257</v>
      </c>
      <c r="G6714" s="923">
        <v>30046.110386181361</v>
      </c>
      <c r="H6714" s="929">
        <v>8.3333333333333332E-3</v>
      </c>
      <c r="I6714" s="929">
        <v>0.23333333333333334</v>
      </c>
      <c r="J6714" s="923">
        <v>23035.351296072375</v>
      </c>
      <c r="K6714" s="922">
        <v>1</v>
      </c>
      <c r="L6714" s="923">
        <v>23035.351296072375</v>
      </c>
      <c r="M6714" s="923">
        <f t="shared" si="104"/>
        <v>3004.6110386181363</v>
      </c>
    </row>
    <row r="6715" spans="2:13" ht="75">
      <c r="B6715" s="921" t="s">
        <v>1431</v>
      </c>
      <c r="C6715" s="921" t="s">
        <v>1036</v>
      </c>
      <c r="D6715" s="922" t="s">
        <v>994</v>
      </c>
      <c r="E6715" s="936">
        <v>0</v>
      </c>
      <c r="F6715" s="947">
        <v>45034</v>
      </c>
      <c r="G6715" s="923">
        <v>26454.63</v>
      </c>
      <c r="H6715" s="929">
        <v>8.3333333333333332E-3</v>
      </c>
      <c r="I6715" s="929">
        <v>2.5000000000000001E-2</v>
      </c>
      <c r="J6715" s="923">
        <v>25793.26425</v>
      </c>
      <c r="K6715" s="922">
        <v>1</v>
      </c>
      <c r="L6715" s="923">
        <v>0</v>
      </c>
      <c r="M6715" s="923" t="str">
        <f t="shared" si="104"/>
        <v/>
      </c>
    </row>
    <row r="6716" spans="2:13" ht="75">
      <c r="B6716" s="921" t="s">
        <v>1432</v>
      </c>
      <c r="C6716" s="921" t="s">
        <v>1036</v>
      </c>
      <c r="D6716" s="922" t="s">
        <v>994</v>
      </c>
      <c r="E6716" s="936">
        <v>0</v>
      </c>
      <c r="F6716" s="947">
        <v>45034</v>
      </c>
      <c r="G6716" s="923">
        <v>860.27</v>
      </c>
      <c r="H6716" s="929">
        <v>8.3333333333333332E-3</v>
      </c>
      <c r="I6716" s="929">
        <v>2.5000000000000001E-2</v>
      </c>
      <c r="J6716" s="923">
        <v>838.76324999999997</v>
      </c>
      <c r="K6716" s="922">
        <v>1</v>
      </c>
      <c r="L6716" s="923">
        <v>0</v>
      </c>
      <c r="M6716" s="923" t="str">
        <f t="shared" si="104"/>
        <v/>
      </c>
    </row>
    <row r="6717" spans="2:13" ht="75">
      <c r="B6717" s="921" t="s">
        <v>1433</v>
      </c>
      <c r="C6717" s="921" t="s">
        <v>1036</v>
      </c>
      <c r="D6717" s="922" t="s">
        <v>994</v>
      </c>
      <c r="E6717" s="936">
        <v>0</v>
      </c>
      <c r="F6717" s="947">
        <v>45034</v>
      </c>
      <c r="G6717" s="923">
        <v>624.48</v>
      </c>
      <c r="H6717" s="929">
        <v>8.3333333333333332E-3</v>
      </c>
      <c r="I6717" s="929">
        <v>2.5000000000000001E-2</v>
      </c>
      <c r="J6717" s="923">
        <v>608.86800000000005</v>
      </c>
      <c r="K6717" s="922">
        <v>1</v>
      </c>
      <c r="L6717" s="923">
        <v>0</v>
      </c>
      <c r="M6717" s="923" t="str">
        <f t="shared" si="104"/>
        <v/>
      </c>
    </row>
    <row r="6718" spans="2:13" ht="75">
      <c r="B6718" s="921" t="s">
        <v>1433</v>
      </c>
      <c r="C6718" s="921" t="s">
        <v>1036</v>
      </c>
      <c r="D6718" s="922" t="s">
        <v>994</v>
      </c>
      <c r="E6718" s="936">
        <v>0</v>
      </c>
      <c r="F6718" s="947">
        <v>45034</v>
      </c>
      <c r="G6718" s="923">
        <v>624.48</v>
      </c>
      <c r="H6718" s="929">
        <v>8.3333333333333332E-3</v>
      </c>
      <c r="I6718" s="929">
        <v>2.5000000000000001E-2</v>
      </c>
      <c r="J6718" s="923">
        <v>608.86800000000005</v>
      </c>
      <c r="K6718" s="922">
        <v>1</v>
      </c>
      <c r="L6718" s="923">
        <v>0</v>
      </c>
      <c r="M6718" s="923" t="str">
        <f t="shared" si="104"/>
        <v/>
      </c>
    </row>
    <row r="6719" spans="2:13" ht="75">
      <c r="B6719" s="921" t="s">
        <v>1433</v>
      </c>
      <c r="C6719" s="921" t="s">
        <v>1036</v>
      </c>
      <c r="D6719" s="922" t="s">
        <v>994</v>
      </c>
      <c r="E6719" s="936">
        <v>0</v>
      </c>
      <c r="F6719" s="947">
        <v>45034</v>
      </c>
      <c r="G6719" s="923">
        <v>624.48</v>
      </c>
      <c r="H6719" s="929">
        <v>8.3333333333333332E-3</v>
      </c>
      <c r="I6719" s="929">
        <v>2.5000000000000001E-2</v>
      </c>
      <c r="J6719" s="923">
        <v>608.86800000000005</v>
      </c>
      <c r="K6719" s="922">
        <v>1</v>
      </c>
      <c r="L6719" s="923">
        <v>0</v>
      </c>
      <c r="M6719" s="923" t="str">
        <f t="shared" si="104"/>
        <v/>
      </c>
    </row>
    <row r="6720" spans="2:13" ht="75">
      <c r="B6720" s="921" t="s">
        <v>1434</v>
      </c>
      <c r="C6720" s="921" t="s">
        <v>1036</v>
      </c>
      <c r="D6720" s="922" t="s">
        <v>994</v>
      </c>
      <c r="E6720" s="936">
        <v>0</v>
      </c>
      <c r="F6720" s="947">
        <v>45034</v>
      </c>
      <c r="G6720" s="923">
        <v>3790.15</v>
      </c>
      <c r="H6720" s="929">
        <v>4.1666666666666666E-3</v>
      </c>
      <c r="I6720" s="929">
        <v>1.2500000000000001E-2</v>
      </c>
      <c r="J6720" s="923">
        <v>3742.7731250000002</v>
      </c>
      <c r="K6720" s="922">
        <v>1</v>
      </c>
      <c r="L6720" s="923">
        <v>0</v>
      </c>
      <c r="M6720" s="923" t="str">
        <f t="shared" si="104"/>
        <v/>
      </c>
    </row>
    <row r="6721" spans="2:13" ht="75">
      <c r="B6721" s="921" t="s">
        <v>1435</v>
      </c>
      <c r="C6721" s="921" t="s">
        <v>1036</v>
      </c>
      <c r="D6721" s="922" t="s">
        <v>994</v>
      </c>
      <c r="E6721" s="936">
        <v>0</v>
      </c>
      <c r="F6721" s="947">
        <v>45034</v>
      </c>
      <c r="G6721" s="923">
        <v>29493.01</v>
      </c>
      <c r="H6721" s="929">
        <v>4.1666666666666666E-3</v>
      </c>
      <c r="I6721" s="929">
        <v>1.2500000000000001E-2</v>
      </c>
      <c r="J6721" s="923">
        <v>29124.347374999998</v>
      </c>
      <c r="K6721" s="922">
        <v>1</v>
      </c>
      <c r="L6721" s="923">
        <v>0</v>
      </c>
      <c r="M6721" s="923" t="str">
        <f t="shared" si="104"/>
        <v/>
      </c>
    </row>
    <row r="6722" spans="2:13" ht="45">
      <c r="B6722" s="921" t="s">
        <v>1436</v>
      </c>
      <c r="C6722" s="921" t="s">
        <v>1030</v>
      </c>
      <c r="D6722" s="922" t="s">
        <v>986</v>
      </c>
      <c r="E6722" s="936">
        <v>1</v>
      </c>
      <c r="F6722" s="947">
        <v>44251</v>
      </c>
      <c r="G6722" s="923">
        <v>11469.59</v>
      </c>
      <c r="H6722" s="929">
        <v>0</v>
      </c>
      <c r="I6722" s="929">
        <v>0</v>
      </c>
      <c r="J6722" s="923">
        <v>11469.59</v>
      </c>
      <c r="K6722" s="922">
        <v>1</v>
      </c>
      <c r="L6722" s="923">
        <v>11469.59</v>
      </c>
      <c r="M6722" s="923">
        <f t="shared" si="104"/>
        <v>0</v>
      </c>
    </row>
    <row r="6723" spans="2:13" ht="45">
      <c r="B6723" s="921" t="s">
        <v>1437</v>
      </c>
      <c r="C6723" s="921" t="s">
        <v>1030</v>
      </c>
      <c r="D6723" s="922" t="s">
        <v>986</v>
      </c>
      <c r="E6723" s="936">
        <v>1</v>
      </c>
      <c r="F6723" s="947">
        <v>43745</v>
      </c>
      <c r="G6723" s="923">
        <v>289171.23846749589</v>
      </c>
      <c r="H6723" s="929">
        <v>4.1666666666666666E-3</v>
      </c>
      <c r="I6723" s="929">
        <v>0.1875</v>
      </c>
      <c r="J6723" s="923">
        <v>234951.63125484041</v>
      </c>
      <c r="K6723" s="922">
        <v>0.7991553140867248</v>
      </c>
      <c r="L6723" s="923">
        <v>187120.2613555557</v>
      </c>
      <c r="M6723" s="923">
        <f t="shared" si="104"/>
        <v>11554.636595116945</v>
      </c>
    </row>
    <row r="6724" spans="2:13" ht="45">
      <c r="B6724" s="921" t="s">
        <v>1438</v>
      </c>
      <c r="C6724" s="921" t="s">
        <v>1030</v>
      </c>
      <c r="D6724" s="922" t="s">
        <v>986</v>
      </c>
      <c r="E6724" s="936">
        <v>1</v>
      </c>
      <c r="F6724" s="947">
        <v>44459</v>
      </c>
      <c r="G6724" s="923">
        <v>6112.5878891772827</v>
      </c>
      <c r="H6724" s="929">
        <v>8.3333333333333332E-3</v>
      </c>
      <c r="I6724" s="929">
        <v>0.18333333333333332</v>
      </c>
      <c r="J6724" s="923">
        <v>4991.9467761614478</v>
      </c>
      <c r="K6724" s="922">
        <v>0.7991553140867248</v>
      </c>
      <c r="L6724" s="923">
        <v>3975.688019016935</v>
      </c>
      <c r="M6724" s="923">
        <f t="shared" si="104"/>
        <v>488.4907094458182</v>
      </c>
    </row>
    <row r="6725" spans="2:13" ht="45">
      <c r="B6725" s="921" t="s">
        <v>1438</v>
      </c>
      <c r="C6725" s="921" t="s">
        <v>1030</v>
      </c>
      <c r="D6725" s="922" t="s">
        <v>986</v>
      </c>
      <c r="E6725" s="936">
        <v>1</v>
      </c>
      <c r="F6725" s="947">
        <v>44459</v>
      </c>
      <c r="G6725" s="923">
        <v>6112.5878891772827</v>
      </c>
      <c r="H6725" s="929">
        <v>8.3333333333333332E-3</v>
      </c>
      <c r="I6725" s="929">
        <v>0.18333333333333332</v>
      </c>
      <c r="J6725" s="923">
        <v>4991.9467761614478</v>
      </c>
      <c r="K6725" s="922">
        <v>0.7991553140867248</v>
      </c>
      <c r="L6725" s="923">
        <v>3975.688019016935</v>
      </c>
      <c r="M6725" s="923">
        <f t="shared" si="104"/>
        <v>488.4907094458182</v>
      </c>
    </row>
    <row r="6726" spans="2:13" ht="45">
      <c r="B6726" s="921" t="s">
        <v>1378</v>
      </c>
      <c r="C6726" s="921" t="s">
        <v>1030</v>
      </c>
      <c r="D6726" s="922" t="s">
        <v>986</v>
      </c>
      <c r="E6726" s="936">
        <v>1</v>
      </c>
      <c r="F6726" s="947">
        <v>44027</v>
      </c>
      <c r="G6726" s="923">
        <v>12779.327019284125</v>
      </c>
      <c r="H6726" s="929">
        <v>8.3333333333333332E-3</v>
      </c>
      <c r="I6726" s="929">
        <v>0.3</v>
      </c>
      <c r="J6726" s="923">
        <v>8945.5289134988871</v>
      </c>
      <c r="K6726" s="922">
        <v>0.7991553140867248</v>
      </c>
      <c r="L6726" s="923">
        <v>7124.4013047179342</v>
      </c>
      <c r="M6726" s="923">
        <f t="shared" si="104"/>
        <v>1021.2667097912974</v>
      </c>
    </row>
    <row r="6727" spans="2:13" ht="45">
      <c r="B6727" s="921" t="s">
        <v>1378</v>
      </c>
      <c r="C6727" s="921" t="s">
        <v>1030</v>
      </c>
      <c r="D6727" s="922" t="s">
        <v>986</v>
      </c>
      <c r="E6727" s="936">
        <v>1</v>
      </c>
      <c r="F6727" s="947">
        <v>44027</v>
      </c>
      <c r="G6727" s="923">
        <v>12779.327019284125</v>
      </c>
      <c r="H6727" s="929">
        <v>8.3333333333333332E-3</v>
      </c>
      <c r="I6727" s="929">
        <v>0.3</v>
      </c>
      <c r="J6727" s="923">
        <v>8945.5289134988871</v>
      </c>
      <c r="K6727" s="922">
        <v>0.7991553140867248</v>
      </c>
      <c r="L6727" s="923">
        <v>7124.4013047179342</v>
      </c>
      <c r="M6727" s="923">
        <f t="shared" si="104"/>
        <v>1021.2667097912974</v>
      </c>
    </row>
    <row r="6728" spans="2:13" ht="60">
      <c r="B6728" s="921" t="s">
        <v>1439</v>
      </c>
      <c r="C6728" s="921" t="s">
        <v>1030</v>
      </c>
      <c r="D6728" s="922" t="s">
        <v>986</v>
      </c>
      <c r="E6728" s="936">
        <v>1</v>
      </c>
      <c r="F6728" s="947">
        <v>44027</v>
      </c>
      <c r="G6728" s="923">
        <v>46325.0386295356</v>
      </c>
      <c r="H6728" s="929">
        <v>4.1666666666666666E-3</v>
      </c>
      <c r="I6728" s="929">
        <v>0.15</v>
      </c>
      <c r="J6728" s="923">
        <v>39376.282835105259</v>
      </c>
      <c r="K6728" s="922">
        <v>0.7991553140867248</v>
      </c>
      <c r="L6728" s="923">
        <v>31360.073117872351</v>
      </c>
      <c r="M6728" s="923">
        <f t="shared" si="104"/>
        <v>1851.0450398033092</v>
      </c>
    </row>
    <row r="6729" spans="2:13" ht="45">
      <c r="B6729" s="921" t="s">
        <v>1403</v>
      </c>
      <c r="C6729" s="921" t="s">
        <v>1030</v>
      </c>
      <c r="D6729" s="922" t="s">
        <v>986</v>
      </c>
      <c r="E6729" s="936">
        <v>1</v>
      </c>
      <c r="F6729" s="947">
        <v>44027</v>
      </c>
      <c r="G6729" s="923">
        <v>117119.67897229902</v>
      </c>
      <c r="H6729" s="929">
        <v>4.1666666666666666E-3</v>
      </c>
      <c r="I6729" s="929">
        <v>0.15</v>
      </c>
      <c r="J6729" s="923">
        <v>99551.727126454178</v>
      </c>
      <c r="K6729" s="922">
        <v>0.7991553140867248</v>
      </c>
      <c r="L6729" s="923">
        <v>79285.021767284692</v>
      </c>
      <c r="M6729" s="923">
        <f t="shared" si="104"/>
        <v>4679.8406917421999</v>
      </c>
    </row>
    <row r="6730" spans="2:13" ht="45">
      <c r="B6730" s="921" t="s">
        <v>1436</v>
      </c>
      <c r="C6730" s="921" t="s">
        <v>1030</v>
      </c>
      <c r="D6730" s="922" t="s">
        <v>986</v>
      </c>
      <c r="E6730" s="936">
        <v>1</v>
      </c>
      <c r="F6730" s="947">
        <v>44251</v>
      </c>
      <c r="G6730" s="923">
        <v>22108.041653902674</v>
      </c>
      <c r="H6730" s="929">
        <v>8.3333333333333332E-3</v>
      </c>
      <c r="I6730" s="929">
        <v>0.24166666666666667</v>
      </c>
      <c r="J6730" s="923">
        <v>16765.264920876194</v>
      </c>
      <c r="K6730" s="922">
        <v>0.7991553140867248</v>
      </c>
      <c r="L6730" s="923">
        <v>13352.198224522237</v>
      </c>
      <c r="M6730" s="923">
        <f t="shared" si="104"/>
        <v>1766.7758971766989</v>
      </c>
    </row>
    <row r="6731" spans="2:13" ht="45">
      <c r="B6731" s="921" t="s">
        <v>1436</v>
      </c>
      <c r="C6731" s="921" t="s">
        <v>1030</v>
      </c>
      <c r="D6731" s="922" t="s">
        <v>986</v>
      </c>
      <c r="E6731" s="936">
        <v>1</v>
      </c>
      <c r="F6731" s="947">
        <v>44251</v>
      </c>
      <c r="G6731" s="923">
        <v>22108.041653902674</v>
      </c>
      <c r="H6731" s="929">
        <v>8.3333333333333332E-3</v>
      </c>
      <c r="I6731" s="929">
        <v>0.24166666666666667</v>
      </c>
      <c r="J6731" s="923">
        <v>16765.264920876194</v>
      </c>
      <c r="K6731" s="922">
        <v>0.7991553140867248</v>
      </c>
      <c r="L6731" s="923">
        <v>13352.198224522237</v>
      </c>
      <c r="M6731" s="923">
        <f t="shared" ref="M6731:M6794" si="105">IF(L6731=0,"",IF(I6731=100%,0,(H6731*12)*(G6731*E6731*K6731)))</f>
        <v>1766.7758971766989</v>
      </c>
    </row>
    <row r="6732" spans="2:13" ht="45">
      <c r="B6732" s="921" t="s">
        <v>1436</v>
      </c>
      <c r="C6732" s="921" t="s">
        <v>1030</v>
      </c>
      <c r="D6732" s="922" t="s">
        <v>986</v>
      </c>
      <c r="E6732" s="936">
        <v>1</v>
      </c>
      <c r="F6732" s="947">
        <v>44440</v>
      </c>
      <c r="G6732" s="923">
        <v>22108.041653902674</v>
      </c>
      <c r="H6732" s="929">
        <v>8.3333333333333332E-3</v>
      </c>
      <c r="I6732" s="929">
        <v>0.18333333333333332</v>
      </c>
      <c r="J6732" s="923">
        <v>18054.900684020518</v>
      </c>
      <c r="K6732" s="922">
        <v>0.7991553140867248</v>
      </c>
      <c r="L6732" s="923">
        <v>14379.290395639333</v>
      </c>
      <c r="M6732" s="923">
        <f t="shared" si="105"/>
        <v>1766.7758971766989</v>
      </c>
    </row>
    <row r="6733" spans="2:13" ht="45">
      <c r="B6733" s="921" t="s">
        <v>1436</v>
      </c>
      <c r="C6733" s="921" t="s">
        <v>1030</v>
      </c>
      <c r="D6733" s="922" t="s">
        <v>986</v>
      </c>
      <c r="E6733" s="936">
        <v>1</v>
      </c>
      <c r="F6733" s="947">
        <v>44251</v>
      </c>
      <c r="G6733" s="923">
        <v>22108.041653902674</v>
      </c>
      <c r="H6733" s="929">
        <v>8.3333333333333332E-3</v>
      </c>
      <c r="I6733" s="929">
        <v>0.24166666666666667</v>
      </c>
      <c r="J6733" s="923">
        <v>16765.264920876194</v>
      </c>
      <c r="K6733" s="922">
        <v>0.7991553140867248</v>
      </c>
      <c r="L6733" s="923">
        <v>13352.198224522237</v>
      </c>
      <c r="M6733" s="923">
        <f t="shared" si="105"/>
        <v>1766.7758971766989</v>
      </c>
    </row>
    <row r="6734" spans="2:13" ht="45">
      <c r="B6734" s="921" t="s">
        <v>1440</v>
      </c>
      <c r="C6734" s="921" t="s">
        <v>1030</v>
      </c>
      <c r="D6734" s="922" t="s">
        <v>986</v>
      </c>
      <c r="E6734" s="936">
        <v>1</v>
      </c>
      <c r="F6734" s="947">
        <v>44774</v>
      </c>
      <c r="G6734" s="923">
        <v>90602.334237395044</v>
      </c>
      <c r="H6734" s="929">
        <v>4.1666666666666666E-3</v>
      </c>
      <c r="I6734" s="929">
        <v>4.583333333333333E-2</v>
      </c>
      <c r="J6734" s="923">
        <v>86449.727251514443</v>
      </c>
      <c r="K6734" s="922">
        <v>0.7991553140867248</v>
      </c>
      <c r="L6734" s="923">
        <v>68850.322387734544</v>
      </c>
      <c r="M6734" s="923">
        <f t="shared" si="105"/>
        <v>3620.2668437237935</v>
      </c>
    </row>
    <row r="6735" spans="2:13" ht="45">
      <c r="B6735" s="921" t="s">
        <v>1441</v>
      </c>
      <c r="C6735" s="921" t="s">
        <v>1030</v>
      </c>
      <c r="D6735" s="922" t="s">
        <v>986</v>
      </c>
      <c r="E6735" s="936">
        <v>1</v>
      </c>
      <c r="F6735" s="947">
        <v>44774</v>
      </c>
      <c r="G6735" s="923">
        <v>331259.48513467389</v>
      </c>
      <c r="H6735" s="929">
        <v>4.1666666666666666E-3</v>
      </c>
      <c r="I6735" s="929">
        <v>4.583333333333333E-2</v>
      </c>
      <c r="J6735" s="923">
        <v>316076.75873266801</v>
      </c>
      <c r="K6735" s="922">
        <v>0.7991553140867248</v>
      </c>
      <c r="L6735" s="923">
        <v>251729.96410619849</v>
      </c>
      <c r="M6735" s="923">
        <f t="shared" si="105"/>
        <v>13236.388894350353</v>
      </c>
    </row>
    <row r="6736" spans="2:13" ht="60">
      <c r="B6736" s="921" t="s">
        <v>1035</v>
      </c>
      <c r="C6736" s="921" t="s">
        <v>1086</v>
      </c>
      <c r="D6736" s="922" t="s">
        <v>986</v>
      </c>
      <c r="E6736" s="936">
        <v>1</v>
      </c>
      <c r="F6736" s="947">
        <v>44929</v>
      </c>
      <c r="G6736" s="923">
        <v>12406.628286333209</v>
      </c>
      <c r="H6736" s="929">
        <v>8.3333333333333332E-3</v>
      </c>
      <c r="I6736" s="929">
        <v>0.05</v>
      </c>
      <c r="J6736" s="923">
        <v>11786.296872016548</v>
      </c>
      <c r="K6736" s="922">
        <v>1</v>
      </c>
      <c r="L6736" s="923">
        <v>11786.296872016548</v>
      </c>
      <c r="M6736" s="923">
        <f t="shared" si="105"/>
        <v>1240.6628286333209</v>
      </c>
    </row>
    <row r="6737" spans="2:13" ht="45">
      <c r="B6737" s="921" t="s">
        <v>1442</v>
      </c>
      <c r="C6737" s="921" t="s">
        <v>1030</v>
      </c>
      <c r="D6737" s="922" t="s">
        <v>986</v>
      </c>
      <c r="E6737" s="936">
        <v>1</v>
      </c>
      <c r="F6737" s="947">
        <v>44774</v>
      </c>
      <c r="G6737" s="923">
        <v>156474.7350682079</v>
      </c>
      <c r="H6737" s="929">
        <v>4.1666666666666666E-3</v>
      </c>
      <c r="I6737" s="929">
        <v>4.583333333333333E-2</v>
      </c>
      <c r="J6737" s="923">
        <v>149302.97637758171</v>
      </c>
      <c r="K6737" s="922">
        <v>0.7991553140867248</v>
      </c>
      <c r="L6737" s="923">
        <v>118907.92931176929</v>
      </c>
      <c r="M6737" s="923">
        <f t="shared" si="105"/>
        <v>6252.3808025035369</v>
      </c>
    </row>
    <row r="6738" spans="2:13" ht="60">
      <c r="B6738" s="921" t="s">
        <v>1035</v>
      </c>
      <c r="C6738" s="921" t="s">
        <v>1086</v>
      </c>
      <c r="D6738" s="922" t="s">
        <v>986</v>
      </c>
      <c r="E6738" s="936">
        <v>1</v>
      </c>
      <c r="F6738" s="947">
        <v>44929</v>
      </c>
      <c r="G6738" s="923">
        <v>11806.050804266055</v>
      </c>
      <c r="H6738" s="929">
        <v>8.3333333333333332E-3</v>
      </c>
      <c r="I6738" s="929">
        <v>0.05</v>
      </c>
      <c r="J6738" s="923">
        <v>11215.748264052752</v>
      </c>
      <c r="K6738" s="922">
        <v>1</v>
      </c>
      <c r="L6738" s="923">
        <v>11215.748264052752</v>
      </c>
      <c r="M6738" s="923">
        <f t="shared" si="105"/>
        <v>1180.6050804266056</v>
      </c>
    </row>
    <row r="6739" spans="2:13" ht="45">
      <c r="B6739" s="921" t="s">
        <v>1440</v>
      </c>
      <c r="C6739" s="921" t="s">
        <v>1030</v>
      </c>
      <c r="D6739" s="922" t="s">
        <v>986</v>
      </c>
      <c r="E6739" s="936">
        <v>1</v>
      </c>
      <c r="F6739" s="947">
        <v>44774</v>
      </c>
      <c r="G6739" s="923">
        <v>111554.37968045095</v>
      </c>
      <c r="H6739" s="929">
        <v>4.1666666666666666E-3</v>
      </c>
      <c r="I6739" s="929">
        <v>4.583333333333333E-2</v>
      </c>
      <c r="J6739" s="923">
        <v>106441.47061176361</v>
      </c>
      <c r="K6739" s="922">
        <v>0.7991553140867248</v>
      </c>
      <c r="L6739" s="923">
        <v>84772.153713372332</v>
      </c>
      <c r="M6739" s="923">
        <f t="shared" si="105"/>
        <v>4457.4637665640266</v>
      </c>
    </row>
    <row r="6740" spans="2:13" ht="45">
      <c r="B6740" s="921" t="s">
        <v>1443</v>
      </c>
      <c r="C6740" s="921" t="s">
        <v>1030</v>
      </c>
      <c r="D6740" s="922" t="s">
        <v>986</v>
      </c>
      <c r="E6740" s="936">
        <v>1</v>
      </c>
      <c r="F6740" s="947">
        <v>44774</v>
      </c>
      <c r="G6740" s="923">
        <v>193309.18664585013</v>
      </c>
      <c r="H6740" s="929">
        <v>4.1666666666666666E-3</v>
      </c>
      <c r="I6740" s="929">
        <v>4.583333333333333E-2</v>
      </c>
      <c r="J6740" s="923">
        <v>184449.18225791532</v>
      </c>
      <c r="K6740" s="922">
        <v>0.7991553140867248</v>
      </c>
      <c r="L6740" s="923">
        <v>146899.08304353853</v>
      </c>
      <c r="M6740" s="923">
        <f t="shared" si="105"/>
        <v>7724.2031884906828</v>
      </c>
    </row>
    <row r="6741" spans="2:13" ht="45">
      <c r="B6741" s="921" t="s">
        <v>1444</v>
      </c>
      <c r="C6741" s="921" t="s">
        <v>1030</v>
      </c>
      <c r="D6741" s="922" t="s">
        <v>986</v>
      </c>
      <c r="E6741" s="936">
        <v>1</v>
      </c>
      <c r="F6741" s="947">
        <v>44774</v>
      </c>
      <c r="G6741" s="923">
        <v>355695.2744598799</v>
      </c>
      <c r="H6741" s="929">
        <v>4.1666666666666666E-3</v>
      </c>
      <c r="I6741" s="929">
        <v>4.583333333333333E-2</v>
      </c>
      <c r="J6741" s="923">
        <v>339392.57438046875</v>
      </c>
      <c r="K6741" s="922">
        <v>0.7991553140867248</v>
      </c>
      <c r="L6741" s="923">
        <v>270299.15426007425</v>
      </c>
      <c r="M6741" s="923">
        <f t="shared" si="105"/>
        <v>14212.788439007456</v>
      </c>
    </row>
    <row r="6742" spans="2:13" ht="45">
      <c r="B6742" s="921" t="s">
        <v>1440</v>
      </c>
      <c r="C6742" s="921" t="s">
        <v>1030</v>
      </c>
      <c r="D6742" s="922" t="s">
        <v>986</v>
      </c>
      <c r="E6742" s="936">
        <v>1</v>
      </c>
      <c r="F6742" s="947">
        <v>44774</v>
      </c>
      <c r="G6742" s="923">
        <v>90771.958593739953</v>
      </c>
      <c r="H6742" s="929">
        <v>4.1666666666666666E-3</v>
      </c>
      <c r="I6742" s="929">
        <v>4.583333333333333E-2</v>
      </c>
      <c r="J6742" s="923">
        <v>86611.577158193541</v>
      </c>
      <c r="K6742" s="922">
        <v>0.7991553140867248</v>
      </c>
      <c r="L6742" s="923">
        <v>68979.222947719652</v>
      </c>
      <c r="M6742" s="923">
        <f t="shared" si="105"/>
        <v>3627.0446540123721</v>
      </c>
    </row>
    <row r="6743" spans="2:13" ht="45">
      <c r="B6743" s="921" t="s">
        <v>1445</v>
      </c>
      <c r="C6743" s="921" t="s">
        <v>1030</v>
      </c>
      <c r="D6743" s="922" t="s">
        <v>986</v>
      </c>
      <c r="E6743" s="936">
        <v>1</v>
      </c>
      <c r="F6743" s="947">
        <v>44774</v>
      </c>
      <c r="G6743" s="923">
        <v>18895.979216133248</v>
      </c>
      <c r="H6743" s="929">
        <v>4.1666666666666666E-3</v>
      </c>
      <c r="I6743" s="929">
        <v>4.583333333333333E-2</v>
      </c>
      <c r="J6743" s="923">
        <v>18029.913502060474</v>
      </c>
      <c r="K6743" s="922">
        <v>0.7991553140867248</v>
      </c>
      <c r="L6743" s="923">
        <v>14359.390095335262</v>
      </c>
      <c r="M6743" s="923">
        <f t="shared" si="105"/>
        <v>755.04111027225952</v>
      </c>
    </row>
    <row r="6744" spans="2:13" ht="60">
      <c r="B6744" s="921" t="s">
        <v>1446</v>
      </c>
      <c r="C6744" s="921" t="s">
        <v>1030</v>
      </c>
      <c r="D6744" s="922" t="s">
        <v>986</v>
      </c>
      <c r="E6744" s="936">
        <v>1</v>
      </c>
      <c r="F6744" s="947">
        <v>44774</v>
      </c>
      <c r="G6744" s="923">
        <v>44448.449292113924</v>
      </c>
      <c r="H6744" s="929">
        <v>8.3333333333333332E-3</v>
      </c>
      <c r="I6744" s="929">
        <v>9.166666666666666E-2</v>
      </c>
      <c r="J6744" s="923">
        <v>40374.008107003479</v>
      </c>
      <c r="K6744" s="922">
        <v>0.7991553140867248</v>
      </c>
      <c r="L6744" s="923">
        <v>32154.68183219168</v>
      </c>
      <c r="M6744" s="923">
        <f t="shared" si="105"/>
        <v>3552.1214454707169</v>
      </c>
    </row>
    <row r="6745" spans="2:13" ht="60">
      <c r="B6745" s="921" t="s">
        <v>1447</v>
      </c>
      <c r="C6745" s="921" t="s">
        <v>1030</v>
      </c>
      <c r="D6745" s="922" t="s">
        <v>986</v>
      </c>
      <c r="E6745" s="936">
        <v>1</v>
      </c>
      <c r="F6745" s="947">
        <v>44774</v>
      </c>
      <c r="G6745" s="923">
        <v>52424.945862529959</v>
      </c>
      <c r="H6745" s="929">
        <v>8.3333333333333332E-3</v>
      </c>
      <c r="I6745" s="929">
        <v>9.166666666666666E-2</v>
      </c>
      <c r="J6745" s="923">
        <v>47619.325825131382</v>
      </c>
      <c r="K6745" s="922">
        <v>0.7991553140867248</v>
      </c>
      <c r="L6745" s="923">
        <v>37925.000334682183</v>
      </c>
      <c r="M6745" s="923">
        <f t="shared" si="105"/>
        <v>4189.5674076749674</v>
      </c>
    </row>
    <row r="6746" spans="2:13" ht="60">
      <c r="B6746" s="921" t="s">
        <v>1447</v>
      </c>
      <c r="C6746" s="921" t="s">
        <v>1030</v>
      </c>
      <c r="D6746" s="922" t="s">
        <v>986</v>
      </c>
      <c r="E6746" s="936">
        <v>1</v>
      </c>
      <c r="F6746" s="947">
        <v>44774</v>
      </c>
      <c r="G6746" s="923">
        <v>52424.945862529959</v>
      </c>
      <c r="H6746" s="929">
        <v>8.3333333333333332E-3</v>
      </c>
      <c r="I6746" s="929">
        <v>9.166666666666666E-2</v>
      </c>
      <c r="J6746" s="923">
        <v>47619.325825131382</v>
      </c>
      <c r="K6746" s="922">
        <v>0.7991553140867248</v>
      </c>
      <c r="L6746" s="923">
        <v>37925.000334682183</v>
      </c>
      <c r="M6746" s="923">
        <f t="shared" si="105"/>
        <v>4189.5674076749674</v>
      </c>
    </row>
    <row r="6747" spans="2:13" ht="45">
      <c r="B6747" s="921" t="s">
        <v>1441</v>
      </c>
      <c r="C6747" s="921" t="s">
        <v>1030</v>
      </c>
      <c r="D6747" s="922" t="s">
        <v>986</v>
      </c>
      <c r="E6747" s="936">
        <v>1</v>
      </c>
      <c r="F6747" s="947">
        <v>44774</v>
      </c>
      <c r="G6747" s="923">
        <v>331259.48513467389</v>
      </c>
      <c r="H6747" s="929">
        <v>4.1666666666666666E-3</v>
      </c>
      <c r="I6747" s="929">
        <v>4.583333333333333E-2</v>
      </c>
      <c r="J6747" s="923">
        <v>316076.75873266801</v>
      </c>
      <c r="K6747" s="922">
        <v>0.7991553140867248</v>
      </c>
      <c r="L6747" s="923">
        <v>251729.96410619849</v>
      </c>
      <c r="M6747" s="923">
        <f t="shared" si="105"/>
        <v>13236.388894350353</v>
      </c>
    </row>
    <row r="6748" spans="2:13" ht="60">
      <c r="B6748" s="921" t="s">
        <v>1448</v>
      </c>
      <c r="C6748" s="921" t="s">
        <v>1091</v>
      </c>
      <c r="D6748" s="922" t="s">
        <v>986</v>
      </c>
      <c r="E6748" s="936">
        <v>1</v>
      </c>
      <c r="F6748" s="947">
        <v>44459</v>
      </c>
      <c r="G6748" s="923">
        <v>31692.429830650417</v>
      </c>
      <c r="H6748" s="929">
        <v>8.3333333333333332E-3</v>
      </c>
      <c r="I6748" s="929">
        <v>0.18333333333333332</v>
      </c>
      <c r="J6748" s="923">
        <v>25882.151028364508</v>
      </c>
      <c r="K6748" s="922">
        <v>1</v>
      </c>
      <c r="L6748" s="923">
        <v>25882.151028364508</v>
      </c>
      <c r="M6748" s="923">
        <f t="shared" si="105"/>
        <v>3169.2429830650417</v>
      </c>
    </row>
    <row r="6749" spans="2:13" ht="45">
      <c r="B6749" s="921" t="s">
        <v>1449</v>
      </c>
      <c r="C6749" s="921" t="s">
        <v>1030</v>
      </c>
      <c r="D6749" s="922" t="s">
        <v>986</v>
      </c>
      <c r="E6749" s="936">
        <v>1</v>
      </c>
      <c r="F6749" s="947">
        <v>44774</v>
      </c>
      <c r="G6749" s="923">
        <v>184090.16426898332</v>
      </c>
      <c r="H6749" s="929">
        <v>4.1666666666666666E-3</v>
      </c>
      <c r="I6749" s="929">
        <v>4.583333333333333E-2</v>
      </c>
      <c r="J6749" s="923">
        <v>175652.69840665493</v>
      </c>
      <c r="K6749" s="922">
        <v>0.7991553140867248</v>
      </c>
      <c r="L6749" s="923">
        <v>139893.38426006239</v>
      </c>
      <c r="M6749" s="923">
        <f t="shared" si="105"/>
        <v>7355.8316523328067</v>
      </c>
    </row>
    <row r="6750" spans="2:13" ht="60">
      <c r="B6750" s="921" t="s">
        <v>1448</v>
      </c>
      <c r="C6750" s="921" t="s">
        <v>1091</v>
      </c>
      <c r="D6750" s="922" t="s">
        <v>986</v>
      </c>
      <c r="E6750" s="936">
        <v>1</v>
      </c>
      <c r="F6750" s="947">
        <v>44459</v>
      </c>
      <c r="G6750" s="923">
        <v>31692.429830650417</v>
      </c>
      <c r="H6750" s="929">
        <v>8.3333333333333332E-3</v>
      </c>
      <c r="I6750" s="929">
        <v>0.18333333333333332</v>
      </c>
      <c r="J6750" s="923">
        <v>25882.151028364508</v>
      </c>
      <c r="K6750" s="922">
        <v>1</v>
      </c>
      <c r="L6750" s="923">
        <v>25882.151028364508</v>
      </c>
      <c r="M6750" s="923">
        <f t="shared" si="105"/>
        <v>3169.2429830650417</v>
      </c>
    </row>
    <row r="6751" spans="2:13" ht="75">
      <c r="B6751" s="921" t="s">
        <v>1039</v>
      </c>
      <c r="C6751" s="921" t="s">
        <v>1024</v>
      </c>
      <c r="D6751" s="922" t="s">
        <v>986</v>
      </c>
      <c r="E6751" s="936">
        <v>1</v>
      </c>
      <c r="F6751" s="947">
        <v>44180</v>
      </c>
      <c r="G6751" s="923">
        <v>10316.434292803668</v>
      </c>
      <c r="H6751" s="929">
        <v>8.3333333333333332E-3</v>
      </c>
      <c r="I6751" s="929">
        <v>0.2583333333333333</v>
      </c>
      <c r="J6751" s="923">
        <v>7651.355433829387</v>
      </c>
      <c r="K6751" s="922">
        <v>1</v>
      </c>
      <c r="L6751" s="923">
        <v>7651.355433829387</v>
      </c>
      <c r="M6751" s="923">
        <f t="shared" si="105"/>
        <v>1031.6434292803667</v>
      </c>
    </row>
    <row r="6752" spans="2:13" ht="45">
      <c r="B6752" s="921" t="s">
        <v>1450</v>
      </c>
      <c r="C6752" s="921" t="s">
        <v>1030</v>
      </c>
      <c r="D6752" s="922" t="s">
        <v>986</v>
      </c>
      <c r="E6752" s="936">
        <v>1</v>
      </c>
      <c r="F6752" s="947">
        <v>44659</v>
      </c>
      <c r="G6752" s="923">
        <v>42549.32251112927</v>
      </c>
      <c r="H6752" s="929">
        <v>4.1666666666666666E-3</v>
      </c>
      <c r="I6752" s="929">
        <v>6.25E-2</v>
      </c>
      <c r="J6752" s="923">
        <v>39889.989854183688</v>
      </c>
      <c r="K6752" s="922">
        <v>0</v>
      </c>
      <c r="L6752" s="923">
        <v>0</v>
      </c>
      <c r="M6752" s="923" t="str">
        <f t="shared" si="105"/>
        <v/>
      </c>
    </row>
    <row r="6753" spans="2:13" ht="45">
      <c r="B6753" s="921" t="s">
        <v>1451</v>
      </c>
      <c r="C6753" s="921" t="s">
        <v>1030</v>
      </c>
      <c r="D6753" s="922" t="s">
        <v>986</v>
      </c>
      <c r="E6753" s="936">
        <v>1</v>
      </c>
      <c r="F6753" s="947">
        <v>43864</v>
      </c>
      <c r="G6753" s="923">
        <v>87956.847834184693</v>
      </c>
      <c r="H6753" s="929">
        <v>8.3333333333333332E-3</v>
      </c>
      <c r="I6753" s="929">
        <v>0.34166666666666667</v>
      </c>
      <c r="J6753" s="923">
        <v>57904.92482417159</v>
      </c>
      <c r="K6753" s="922">
        <v>0.92710838325813238</v>
      </c>
      <c r="L6753" s="923">
        <v>53500.417275995613</v>
      </c>
      <c r="M6753" s="923">
        <f t="shared" si="105"/>
        <v>8154.5530992032545</v>
      </c>
    </row>
    <row r="6754" spans="2:13" ht="45">
      <c r="B6754" s="921" t="s">
        <v>1451</v>
      </c>
      <c r="C6754" s="921" t="s">
        <v>1030</v>
      </c>
      <c r="D6754" s="922" t="s">
        <v>986</v>
      </c>
      <c r="E6754" s="936">
        <v>1</v>
      </c>
      <c r="F6754" s="947">
        <v>43864</v>
      </c>
      <c r="G6754" s="923">
        <v>87956.847834184693</v>
      </c>
      <c r="H6754" s="929">
        <v>8.3333333333333332E-3</v>
      </c>
      <c r="I6754" s="929">
        <v>0.34166666666666667</v>
      </c>
      <c r="J6754" s="923">
        <v>57904.92482417159</v>
      </c>
      <c r="K6754" s="922">
        <v>0.92710838325813238</v>
      </c>
      <c r="L6754" s="923">
        <v>53500.417275995613</v>
      </c>
      <c r="M6754" s="923">
        <f t="shared" si="105"/>
        <v>8154.5530992032545</v>
      </c>
    </row>
    <row r="6755" spans="2:13" ht="45">
      <c r="B6755" s="921" t="s">
        <v>1452</v>
      </c>
      <c r="C6755" s="921" t="s">
        <v>1030</v>
      </c>
      <c r="D6755" s="922" t="s">
        <v>986</v>
      </c>
      <c r="E6755" s="936">
        <v>1</v>
      </c>
      <c r="F6755" s="947">
        <v>43758</v>
      </c>
      <c r="G6755" s="923">
        <v>8813.6830567524848</v>
      </c>
      <c r="H6755" s="929">
        <v>4.1666666666666666E-3</v>
      </c>
      <c r="I6755" s="929">
        <v>0.1875</v>
      </c>
      <c r="J6755" s="923">
        <v>7161.1174836113942</v>
      </c>
      <c r="K6755" s="922">
        <v>0.92710838325813238</v>
      </c>
      <c r="L6755" s="923">
        <v>6616.4108614075612</v>
      </c>
      <c r="M6755" s="923">
        <f t="shared" si="105"/>
        <v>408.56197246476955</v>
      </c>
    </row>
    <row r="6756" spans="2:13" ht="45">
      <c r="B6756" s="921" t="s">
        <v>1453</v>
      </c>
      <c r="C6756" s="921" t="s">
        <v>1030</v>
      </c>
      <c r="D6756" s="922" t="s">
        <v>986</v>
      </c>
      <c r="E6756" s="936">
        <v>1</v>
      </c>
      <c r="F6756" s="947">
        <v>44251</v>
      </c>
      <c r="G6756" s="923">
        <v>11469.59</v>
      </c>
      <c r="H6756" s="929">
        <v>0</v>
      </c>
      <c r="I6756" s="929">
        <v>0</v>
      </c>
      <c r="J6756" s="923">
        <v>11469.59</v>
      </c>
      <c r="K6756" s="922">
        <v>1</v>
      </c>
      <c r="L6756" s="923">
        <v>11469.59</v>
      </c>
      <c r="M6756" s="923">
        <f t="shared" si="105"/>
        <v>0</v>
      </c>
    </row>
    <row r="6757" spans="2:13" ht="45">
      <c r="B6757" s="921" t="s">
        <v>1453</v>
      </c>
      <c r="C6757" s="921" t="s">
        <v>1030</v>
      </c>
      <c r="D6757" s="922" t="s">
        <v>986</v>
      </c>
      <c r="E6757" s="936">
        <v>1</v>
      </c>
      <c r="F6757" s="947">
        <v>44440</v>
      </c>
      <c r="G6757" s="923">
        <v>18773.95</v>
      </c>
      <c r="H6757" s="929">
        <v>0</v>
      </c>
      <c r="I6757" s="929">
        <v>0</v>
      </c>
      <c r="J6757" s="923">
        <v>18773.95</v>
      </c>
      <c r="K6757" s="922">
        <v>1</v>
      </c>
      <c r="L6757" s="923">
        <v>18773.95</v>
      </c>
      <c r="M6757" s="923">
        <f t="shared" si="105"/>
        <v>0</v>
      </c>
    </row>
    <row r="6758" spans="2:13" ht="105">
      <c r="B6758" s="921" t="s">
        <v>1454</v>
      </c>
      <c r="C6758" s="921" t="s">
        <v>1034</v>
      </c>
      <c r="D6758" s="922" t="s">
        <v>986</v>
      </c>
      <c r="E6758" s="936">
        <v>1</v>
      </c>
      <c r="F6758" s="947">
        <v>44796</v>
      </c>
      <c r="G6758" s="923">
        <v>8549.74073292904</v>
      </c>
      <c r="H6758" s="929">
        <v>8.3333333333333332E-3</v>
      </c>
      <c r="I6758" s="929">
        <v>9.166666666666666E-2</v>
      </c>
      <c r="J6758" s="923">
        <v>7766.0144990772114</v>
      </c>
      <c r="K6758" s="922">
        <v>1</v>
      </c>
      <c r="L6758" s="923">
        <v>7766.0144990772114</v>
      </c>
      <c r="M6758" s="923">
        <f t="shared" si="105"/>
        <v>854.974073292904</v>
      </c>
    </row>
    <row r="6759" spans="2:13" ht="105">
      <c r="B6759" s="921" t="s">
        <v>1454</v>
      </c>
      <c r="C6759" s="921" t="s">
        <v>1034</v>
      </c>
      <c r="D6759" s="922" t="s">
        <v>986</v>
      </c>
      <c r="E6759" s="936">
        <v>1</v>
      </c>
      <c r="F6759" s="947">
        <v>44796</v>
      </c>
      <c r="G6759" s="923">
        <v>8549.74073292904</v>
      </c>
      <c r="H6759" s="929">
        <v>8.3333333333333332E-3</v>
      </c>
      <c r="I6759" s="929">
        <v>9.166666666666666E-2</v>
      </c>
      <c r="J6759" s="923">
        <v>7766.0144990772114</v>
      </c>
      <c r="K6759" s="922">
        <v>1</v>
      </c>
      <c r="L6759" s="923">
        <v>7766.0144990772114</v>
      </c>
      <c r="M6759" s="923">
        <f t="shared" si="105"/>
        <v>854.974073292904</v>
      </c>
    </row>
    <row r="6760" spans="2:13" ht="105">
      <c r="B6760" s="921" t="s">
        <v>1454</v>
      </c>
      <c r="C6760" s="921" t="s">
        <v>1034</v>
      </c>
      <c r="D6760" s="922" t="s">
        <v>986</v>
      </c>
      <c r="E6760" s="936">
        <v>1</v>
      </c>
      <c r="F6760" s="947">
        <v>44796</v>
      </c>
      <c r="G6760" s="923">
        <v>8549.74073292904</v>
      </c>
      <c r="H6760" s="929">
        <v>8.3333333333333332E-3</v>
      </c>
      <c r="I6760" s="929">
        <v>9.166666666666666E-2</v>
      </c>
      <c r="J6760" s="923">
        <v>7766.0144990772114</v>
      </c>
      <c r="K6760" s="922">
        <v>1</v>
      </c>
      <c r="L6760" s="923">
        <v>7766.0144990772114</v>
      </c>
      <c r="M6760" s="923">
        <f t="shared" si="105"/>
        <v>854.974073292904</v>
      </c>
    </row>
    <row r="6761" spans="2:13" ht="45">
      <c r="B6761" s="921" t="s">
        <v>1453</v>
      </c>
      <c r="C6761" s="921" t="s">
        <v>1030</v>
      </c>
      <c r="D6761" s="922" t="s">
        <v>986</v>
      </c>
      <c r="E6761" s="936">
        <v>1</v>
      </c>
      <c r="F6761" s="947">
        <v>44251</v>
      </c>
      <c r="G6761" s="923">
        <v>11469.59</v>
      </c>
      <c r="H6761" s="929">
        <v>0</v>
      </c>
      <c r="I6761" s="929">
        <v>0</v>
      </c>
      <c r="J6761" s="923">
        <v>11469.59</v>
      </c>
      <c r="K6761" s="922">
        <v>1</v>
      </c>
      <c r="L6761" s="923">
        <v>11469.59</v>
      </c>
      <c r="M6761" s="923">
        <f t="shared" si="105"/>
        <v>0</v>
      </c>
    </row>
    <row r="6762" spans="2:13" ht="105">
      <c r="B6762" s="921" t="s">
        <v>1454</v>
      </c>
      <c r="C6762" s="921" t="s">
        <v>1034</v>
      </c>
      <c r="D6762" s="922" t="s">
        <v>986</v>
      </c>
      <c r="E6762" s="936">
        <v>1</v>
      </c>
      <c r="F6762" s="947">
        <v>44796</v>
      </c>
      <c r="G6762" s="923">
        <v>8549.74073292904</v>
      </c>
      <c r="H6762" s="929">
        <v>8.3333333333333332E-3</v>
      </c>
      <c r="I6762" s="929">
        <v>9.166666666666666E-2</v>
      </c>
      <c r="J6762" s="923">
        <v>7766.0144990772114</v>
      </c>
      <c r="K6762" s="922">
        <v>1</v>
      </c>
      <c r="L6762" s="923">
        <v>7766.0144990772114</v>
      </c>
      <c r="M6762" s="923">
        <f t="shared" si="105"/>
        <v>854.974073292904</v>
      </c>
    </row>
    <row r="6763" spans="2:13" ht="45">
      <c r="B6763" s="921" t="s">
        <v>1455</v>
      </c>
      <c r="C6763" s="921" t="s">
        <v>1030</v>
      </c>
      <c r="D6763" s="922" t="s">
        <v>986</v>
      </c>
      <c r="E6763" s="936">
        <v>1</v>
      </c>
      <c r="F6763" s="947">
        <v>43653</v>
      </c>
      <c r="G6763" s="923">
        <v>0</v>
      </c>
      <c r="H6763" s="929">
        <v>4.1666666666666666E-3</v>
      </c>
      <c r="I6763" s="929">
        <v>0.2</v>
      </c>
      <c r="J6763" s="923">
        <v>0</v>
      </c>
      <c r="K6763" s="922">
        <v>0.92710838325813238</v>
      </c>
      <c r="L6763" s="923">
        <v>0</v>
      </c>
      <c r="M6763" s="923" t="str">
        <f t="shared" si="105"/>
        <v/>
      </c>
    </row>
    <row r="6764" spans="2:13" ht="105">
      <c r="B6764" s="921" t="s">
        <v>1456</v>
      </c>
      <c r="C6764" s="921" t="s">
        <v>1034</v>
      </c>
      <c r="D6764" s="922" t="s">
        <v>986</v>
      </c>
      <c r="E6764" s="936">
        <v>1</v>
      </c>
      <c r="F6764" s="947">
        <v>44545</v>
      </c>
      <c r="G6764" s="923">
        <v>236464.87197849405</v>
      </c>
      <c r="H6764" s="929">
        <v>4.1666666666666666E-3</v>
      </c>
      <c r="I6764" s="929">
        <v>7.9166666666666663E-2</v>
      </c>
      <c r="J6764" s="923">
        <v>217744.73628019661</v>
      </c>
      <c r="K6764" s="922">
        <v>1</v>
      </c>
      <c r="L6764" s="923">
        <v>217744.73628019661</v>
      </c>
      <c r="M6764" s="923">
        <f t="shared" si="105"/>
        <v>11823.243598924702</v>
      </c>
    </row>
    <row r="6765" spans="2:13" ht="45">
      <c r="B6765" s="921" t="s">
        <v>1378</v>
      </c>
      <c r="C6765" s="921" t="s">
        <v>1030</v>
      </c>
      <c r="D6765" s="922" t="s">
        <v>986</v>
      </c>
      <c r="E6765" s="936">
        <v>1</v>
      </c>
      <c r="F6765" s="947">
        <v>44032</v>
      </c>
      <c r="G6765" s="923">
        <v>12779.327019284125</v>
      </c>
      <c r="H6765" s="929">
        <v>8.3333333333333332E-3</v>
      </c>
      <c r="I6765" s="929">
        <v>0.3</v>
      </c>
      <c r="J6765" s="923">
        <v>8945.5289134988871</v>
      </c>
      <c r="K6765" s="922">
        <v>0.92710838325813238</v>
      </c>
      <c r="L6765" s="923">
        <v>8265.0919775806997</v>
      </c>
      <c r="M6765" s="923">
        <f t="shared" si="105"/>
        <v>1184.7821211975474</v>
      </c>
    </row>
    <row r="6766" spans="2:13" ht="45">
      <c r="B6766" s="921" t="s">
        <v>1378</v>
      </c>
      <c r="C6766" s="921" t="s">
        <v>1030</v>
      </c>
      <c r="D6766" s="922" t="s">
        <v>986</v>
      </c>
      <c r="E6766" s="936">
        <v>1</v>
      </c>
      <c r="F6766" s="947">
        <v>44032</v>
      </c>
      <c r="G6766" s="923">
        <v>12779.327019284125</v>
      </c>
      <c r="H6766" s="929">
        <v>8.3333333333333332E-3</v>
      </c>
      <c r="I6766" s="929">
        <v>0.3</v>
      </c>
      <c r="J6766" s="923">
        <v>8945.5289134988871</v>
      </c>
      <c r="K6766" s="922">
        <v>0.92710838325813238</v>
      </c>
      <c r="L6766" s="923">
        <v>8265.0919775806997</v>
      </c>
      <c r="M6766" s="923">
        <f t="shared" si="105"/>
        <v>1184.7821211975474</v>
      </c>
    </row>
    <row r="6767" spans="2:13" ht="60">
      <c r="B6767" s="921" t="s">
        <v>1457</v>
      </c>
      <c r="C6767" s="921" t="s">
        <v>1030</v>
      </c>
      <c r="D6767" s="922" t="s">
        <v>986</v>
      </c>
      <c r="E6767" s="936">
        <v>1</v>
      </c>
      <c r="F6767" s="947">
        <v>44032</v>
      </c>
      <c r="G6767" s="923">
        <v>46325.0386295356</v>
      </c>
      <c r="H6767" s="929">
        <v>4.1666666666666666E-3</v>
      </c>
      <c r="I6767" s="929">
        <v>0.15</v>
      </c>
      <c r="J6767" s="923">
        <v>39376.282835105259</v>
      </c>
      <c r="K6767" s="922">
        <v>0.92710838325813238</v>
      </c>
      <c r="L6767" s="923">
        <v>36381.146661576611</v>
      </c>
      <c r="M6767" s="923">
        <f t="shared" si="105"/>
        <v>2147.416583409964</v>
      </c>
    </row>
    <row r="6768" spans="2:13" ht="45">
      <c r="B6768" s="921" t="s">
        <v>1458</v>
      </c>
      <c r="C6768" s="921" t="s">
        <v>1030</v>
      </c>
      <c r="D6768" s="922" t="s">
        <v>986</v>
      </c>
      <c r="E6768" s="936">
        <v>1</v>
      </c>
      <c r="F6768" s="947">
        <v>44032</v>
      </c>
      <c r="G6768" s="923">
        <v>148540.34091013999</v>
      </c>
      <c r="H6768" s="929">
        <v>4.1666666666666666E-3</v>
      </c>
      <c r="I6768" s="929">
        <v>0.15</v>
      </c>
      <c r="J6768" s="923">
        <v>126259.28977361899</v>
      </c>
      <c r="K6768" s="922">
        <v>0.92710838325813238</v>
      </c>
      <c r="L6768" s="923">
        <v>116655.44352869471</v>
      </c>
      <c r="M6768" s="923">
        <f t="shared" si="105"/>
        <v>6885.6497654905852</v>
      </c>
    </row>
    <row r="6769" spans="2:13" ht="45">
      <c r="B6769" s="921" t="s">
        <v>1459</v>
      </c>
      <c r="C6769" s="921" t="s">
        <v>1030</v>
      </c>
      <c r="D6769" s="922" t="s">
        <v>986</v>
      </c>
      <c r="E6769" s="936">
        <v>1</v>
      </c>
      <c r="F6769" s="947">
        <v>44459</v>
      </c>
      <c r="G6769" s="923">
        <v>12410.400600152621</v>
      </c>
      <c r="H6769" s="929">
        <v>8.3333333333333332E-3</v>
      </c>
      <c r="I6769" s="929">
        <v>0.18333333333333332</v>
      </c>
      <c r="J6769" s="923">
        <v>10135.160490124641</v>
      </c>
      <c r="K6769" s="922">
        <v>0.92710838325813238</v>
      </c>
      <c r="L6769" s="923">
        <v>9364.2348561430827</v>
      </c>
      <c r="M6769" s="923">
        <f t="shared" si="105"/>
        <v>1150.5786435993252</v>
      </c>
    </row>
    <row r="6770" spans="2:13" ht="45">
      <c r="B6770" s="921" t="s">
        <v>1459</v>
      </c>
      <c r="C6770" s="921" t="s">
        <v>1030</v>
      </c>
      <c r="D6770" s="922" t="s">
        <v>986</v>
      </c>
      <c r="E6770" s="936">
        <v>1</v>
      </c>
      <c r="F6770" s="947">
        <v>44459</v>
      </c>
      <c r="G6770" s="923">
        <v>12410.400600152621</v>
      </c>
      <c r="H6770" s="929">
        <v>8.3333333333333332E-3</v>
      </c>
      <c r="I6770" s="929">
        <v>0.18333333333333332</v>
      </c>
      <c r="J6770" s="923">
        <v>10135.160490124641</v>
      </c>
      <c r="K6770" s="922">
        <v>0.92710838325813238</v>
      </c>
      <c r="L6770" s="923">
        <v>9364.2348561430827</v>
      </c>
      <c r="M6770" s="923">
        <f t="shared" si="105"/>
        <v>1150.5786435993252</v>
      </c>
    </row>
    <row r="6771" spans="2:13" ht="45">
      <c r="B6771" s="921" t="s">
        <v>1460</v>
      </c>
      <c r="C6771" s="921" t="s">
        <v>1030</v>
      </c>
      <c r="D6771" s="922" t="s">
        <v>986</v>
      </c>
      <c r="E6771" s="936">
        <v>1</v>
      </c>
      <c r="F6771" s="947">
        <v>43758</v>
      </c>
      <c r="G6771" s="923">
        <v>8813.6830567524848</v>
      </c>
      <c r="H6771" s="929">
        <v>4.1666666666666666E-3</v>
      </c>
      <c r="I6771" s="929">
        <v>0.1875</v>
      </c>
      <c r="J6771" s="923">
        <v>7161.1174836113942</v>
      </c>
      <c r="K6771" s="922">
        <v>0.92710838325813238</v>
      </c>
      <c r="L6771" s="923">
        <v>6616.4108614075612</v>
      </c>
      <c r="M6771" s="923">
        <f t="shared" si="105"/>
        <v>408.56197246476955</v>
      </c>
    </row>
    <row r="6772" spans="2:13" ht="45">
      <c r="B6772" s="921" t="s">
        <v>1460</v>
      </c>
      <c r="C6772" s="921" t="s">
        <v>1030</v>
      </c>
      <c r="D6772" s="922" t="s">
        <v>986</v>
      </c>
      <c r="E6772" s="936">
        <v>1</v>
      </c>
      <c r="F6772" s="947">
        <v>43758</v>
      </c>
      <c r="G6772" s="923">
        <v>8813.6830567524848</v>
      </c>
      <c r="H6772" s="929">
        <v>4.1666666666666666E-3</v>
      </c>
      <c r="I6772" s="929">
        <v>0.1875</v>
      </c>
      <c r="J6772" s="923">
        <v>7161.1174836113942</v>
      </c>
      <c r="K6772" s="922">
        <v>0.92710838325813238</v>
      </c>
      <c r="L6772" s="923">
        <v>6616.4108614075612</v>
      </c>
      <c r="M6772" s="923">
        <f t="shared" si="105"/>
        <v>408.56197246476955</v>
      </c>
    </row>
    <row r="6773" spans="2:13" ht="45">
      <c r="B6773" s="921" t="s">
        <v>1097</v>
      </c>
      <c r="C6773" s="921" t="s">
        <v>1030</v>
      </c>
      <c r="D6773" s="922" t="s">
        <v>986</v>
      </c>
      <c r="E6773" s="936">
        <v>1</v>
      </c>
      <c r="F6773" s="947">
        <v>43754</v>
      </c>
      <c r="G6773" s="923">
        <v>40863.429952018421</v>
      </c>
      <c r="H6773" s="929">
        <v>8.3333333333333332E-3</v>
      </c>
      <c r="I6773" s="929">
        <v>0.375</v>
      </c>
      <c r="J6773" s="923">
        <v>25539.643720011514</v>
      </c>
      <c r="K6773" s="922">
        <v>0.92710838325813238</v>
      </c>
      <c r="L6773" s="923">
        <v>23596.984198665261</v>
      </c>
      <c r="M6773" s="923">
        <f t="shared" si="105"/>
        <v>3788.4828477197743</v>
      </c>
    </row>
    <row r="6774" spans="2:13" ht="60">
      <c r="B6774" s="921" t="s">
        <v>1461</v>
      </c>
      <c r="C6774" s="921" t="s">
        <v>1086</v>
      </c>
      <c r="D6774" s="922" t="s">
        <v>986</v>
      </c>
      <c r="E6774" s="936">
        <v>1</v>
      </c>
      <c r="F6774" s="947">
        <v>44747</v>
      </c>
      <c r="G6774" s="923">
        <v>13182.630391617276</v>
      </c>
      <c r="H6774" s="929">
        <v>8.3333333333333332E-3</v>
      </c>
      <c r="I6774" s="929">
        <v>0.1</v>
      </c>
      <c r="J6774" s="923">
        <v>11864.367352455549</v>
      </c>
      <c r="K6774" s="922">
        <v>1</v>
      </c>
      <c r="L6774" s="923">
        <v>11864.367352455549</v>
      </c>
      <c r="M6774" s="923">
        <f t="shared" si="105"/>
        <v>1318.2630391617276</v>
      </c>
    </row>
    <row r="6775" spans="2:13" ht="45">
      <c r="B6775" s="921" t="s">
        <v>1097</v>
      </c>
      <c r="C6775" s="921" t="s">
        <v>1030</v>
      </c>
      <c r="D6775" s="922" t="s">
        <v>986</v>
      </c>
      <c r="E6775" s="936">
        <v>1</v>
      </c>
      <c r="F6775" s="947">
        <v>43754</v>
      </c>
      <c r="G6775" s="923">
        <v>40863.429952018421</v>
      </c>
      <c r="H6775" s="929">
        <v>8.3333333333333332E-3</v>
      </c>
      <c r="I6775" s="929">
        <v>0.375</v>
      </c>
      <c r="J6775" s="923">
        <v>25539.643720011514</v>
      </c>
      <c r="K6775" s="922">
        <v>0.92710838325813238</v>
      </c>
      <c r="L6775" s="923">
        <v>23596.984198665261</v>
      </c>
      <c r="M6775" s="923">
        <f t="shared" si="105"/>
        <v>3788.4828477197743</v>
      </c>
    </row>
    <row r="6776" spans="2:13" ht="60">
      <c r="B6776" s="921" t="s">
        <v>1461</v>
      </c>
      <c r="C6776" s="921" t="s">
        <v>1086</v>
      </c>
      <c r="D6776" s="922" t="s">
        <v>986</v>
      </c>
      <c r="E6776" s="936">
        <v>1</v>
      </c>
      <c r="F6776" s="947">
        <v>44747</v>
      </c>
      <c r="G6776" s="923">
        <v>13182.630391617276</v>
      </c>
      <c r="H6776" s="929">
        <v>8.3333333333333332E-3</v>
      </c>
      <c r="I6776" s="929">
        <v>0.1</v>
      </c>
      <c r="J6776" s="923">
        <v>11864.367352455549</v>
      </c>
      <c r="K6776" s="922">
        <v>1</v>
      </c>
      <c r="L6776" s="923">
        <v>11864.367352455549</v>
      </c>
      <c r="M6776" s="923">
        <f t="shared" si="105"/>
        <v>1318.2630391617276</v>
      </c>
    </row>
    <row r="6777" spans="2:13" ht="60">
      <c r="B6777" s="921" t="s">
        <v>1035</v>
      </c>
      <c r="C6777" s="921" t="s">
        <v>1086</v>
      </c>
      <c r="D6777" s="922" t="s">
        <v>986</v>
      </c>
      <c r="E6777" s="936">
        <v>1</v>
      </c>
      <c r="F6777" s="947">
        <v>44929</v>
      </c>
      <c r="G6777" s="923">
        <v>13692.90376288223</v>
      </c>
      <c r="H6777" s="929">
        <v>8.3333333333333332E-3</v>
      </c>
      <c r="I6777" s="929">
        <v>0.05</v>
      </c>
      <c r="J6777" s="923">
        <v>13008.258574738118</v>
      </c>
      <c r="K6777" s="922">
        <v>1</v>
      </c>
      <c r="L6777" s="923">
        <v>13008.258574738118</v>
      </c>
      <c r="M6777" s="923">
        <f t="shared" si="105"/>
        <v>1369.2903762882231</v>
      </c>
    </row>
    <row r="6778" spans="2:13" ht="75">
      <c r="B6778" s="921" t="s">
        <v>1462</v>
      </c>
      <c r="C6778" s="921" t="s">
        <v>1030</v>
      </c>
      <c r="D6778" s="922" t="s">
        <v>986</v>
      </c>
      <c r="E6778" s="936">
        <v>1</v>
      </c>
      <c r="F6778" s="947">
        <v>44774</v>
      </c>
      <c r="G6778" s="923">
        <v>53508.171414536831</v>
      </c>
      <c r="H6778" s="929">
        <v>8.3333333333333332E-3</v>
      </c>
      <c r="I6778" s="929">
        <v>9.166666666666666E-2</v>
      </c>
      <c r="J6778" s="923">
        <v>48603.255701537622</v>
      </c>
      <c r="K6778" s="922">
        <v>0.92710838325813238</v>
      </c>
      <c r="L6778" s="923">
        <v>44906.274706339304</v>
      </c>
      <c r="M6778" s="923">
        <f t="shared" si="105"/>
        <v>4960.7874291230255</v>
      </c>
    </row>
    <row r="6779" spans="2:13" ht="60">
      <c r="B6779" s="921" t="s">
        <v>1035</v>
      </c>
      <c r="C6779" s="921" t="s">
        <v>1086</v>
      </c>
      <c r="D6779" s="922" t="s">
        <v>986</v>
      </c>
      <c r="E6779" s="936">
        <v>1</v>
      </c>
      <c r="F6779" s="947">
        <v>44929</v>
      </c>
      <c r="G6779" s="923">
        <v>10437.253230944441</v>
      </c>
      <c r="H6779" s="929">
        <v>8.3333333333333332E-3</v>
      </c>
      <c r="I6779" s="929">
        <v>0.05</v>
      </c>
      <c r="J6779" s="923">
        <v>9915.3905693972192</v>
      </c>
      <c r="K6779" s="922">
        <v>1</v>
      </c>
      <c r="L6779" s="923">
        <v>9915.3905693972192</v>
      </c>
      <c r="M6779" s="923">
        <f t="shared" si="105"/>
        <v>1043.7253230944441</v>
      </c>
    </row>
    <row r="6780" spans="2:13" ht="60">
      <c r="B6780" s="921" t="s">
        <v>1463</v>
      </c>
      <c r="C6780" s="921" t="s">
        <v>1091</v>
      </c>
      <c r="D6780" s="922" t="s">
        <v>986</v>
      </c>
      <c r="E6780" s="936">
        <v>1</v>
      </c>
      <c r="F6780" s="947">
        <v>44459</v>
      </c>
      <c r="G6780" s="923">
        <v>31692.429830650417</v>
      </c>
      <c r="H6780" s="929">
        <v>8.3333333333333332E-3</v>
      </c>
      <c r="I6780" s="929">
        <v>0.18333333333333332</v>
      </c>
      <c r="J6780" s="923">
        <v>25882.151028364508</v>
      </c>
      <c r="K6780" s="922">
        <v>1</v>
      </c>
      <c r="L6780" s="923">
        <v>25882.151028364508</v>
      </c>
      <c r="M6780" s="923">
        <f t="shared" si="105"/>
        <v>3169.2429830650417</v>
      </c>
    </row>
    <row r="6781" spans="2:13" ht="45">
      <c r="B6781" s="921" t="s">
        <v>1442</v>
      </c>
      <c r="C6781" s="921" t="s">
        <v>1030</v>
      </c>
      <c r="D6781" s="922" t="s">
        <v>986</v>
      </c>
      <c r="E6781" s="936">
        <v>1</v>
      </c>
      <c r="F6781" s="947">
        <v>44866</v>
      </c>
      <c r="G6781" s="923">
        <v>156474.7350682079</v>
      </c>
      <c r="H6781" s="929">
        <v>4.1666666666666666E-3</v>
      </c>
      <c r="I6781" s="929">
        <v>3.3333333333333333E-2</v>
      </c>
      <c r="J6781" s="923">
        <v>151258.91056593429</v>
      </c>
      <c r="K6781" s="922">
        <v>0.92710838325813238</v>
      </c>
      <c r="L6781" s="923">
        <v>139753.48135866885</v>
      </c>
      <c r="M6781" s="923">
        <f t="shared" si="105"/>
        <v>7253.4519324915418</v>
      </c>
    </row>
    <row r="6782" spans="2:13" ht="45">
      <c r="B6782" s="921" t="s">
        <v>1442</v>
      </c>
      <c r="C6782" s="921" t="s">
        <v>1030</v>
      </c>
      <c r="D6782" s="922" t="s">
        <v>986</v>
      </c>
      <c r="E6782" s="936">
        <v>1</v>
      </c>
      <c r="F6782" s="947">
        <v>44866</v>
      </c>
      <c r="G6782" s="923">
        <v>0</v>
      </c>
      <c r="H6782" s="929">
        <v>4.1666666666666666E-3</v>
      </c>
      <c r="I6782" s="929">
        <v>3.3333333333333333E-2</v>
      </c>
      <c r="J6782" s="923">
        <v>0</v>
      </c>
      <c r="K6782" s="922">
        <v>0.92710838325813238</v>
      </c>
      <c r="L6782" s="923">
        <v>0</v>
      </c>
      <c r="M6782" s="923" t="str">
        <f t="shared" si="105"/>
        <v/>
      </c>
    </row>
    <row r="6783" spans="2:13" ht="75">
      <c r="B6783" s="921" t="s">
        <v>1464</v>
      </c>
      <c r="C6783" s="921" t="s">
        <v>1030</v>
      </c>
      <c r="D6783" s="922" t="s">
        <v>986</v>
      </c>
      <c r="E6783" s="936">
        <v>1</v>
      </c>
      <c r="F6783" s="947">
        <v>44774</v>
      </c>
      <c r="G6783" s="923">
        <v>57055.935951690117</v>
      </c>
      <c r="H6783" s="929">
        <v>8.3333333333333332E-3</v>
      </c>
      <c r="I6783" s="929">
        <v>9.166666666666666E-2</v>
      </c>
      <c r="J6783" s="923">
        <v>51825.808489451854</v>
      </c>
      <c r="K6783" s="922">
        <v>0.92710838325813238</v>
      </c>
      <c r="L6783" s="923">
        <v>47883.705717101366</v>
      </c>
      <c r="M6783" s="923">
        <f t="shared" si="105"/>
        <v>5289.7036535450979</v>
      </c>
    </row>
    <row r="6784" spans="2:13" ht="75">
      <c r="B6784" s="921" t="s">
        <v>1464</v>
      </c>
      <c r="C6784" s="921" t="s">
        <v>1030</v>
      </c>
      <c r="D6784" s="922" t="s">
        <v>986</v>
      </c>
      <c r="E6784" s="936">
        <v>1</v>
      </c>
      <c r="F6784" s="947">
        <v>44774</v>
      </c>
      <c r="G6784" s="923">
        <v>57055.935951690117</v>
      </c>
      <c r="H6784" s="929">
        <v>8.3333333333333332E-3</v>
      </c>
      <c r="I6784" s="929">
        <v>9.166666666666666E-2</v>
      </c>
      <c r="J6784" s="923">
        <v>51825.808489451854</v>
      </c>
      <c r="K6784" s="922">
        <v>0.92710838325813238</v>
      </c>
      <c r="L6784" s="923">
        <v>47883.705717101366</v>
      </c>
      <c r="M6784" s="923">
        <f t="shared" si="105"/>
        <v>5289.7036535450979</v>
      </c>
    </row>
    <row r="6785" spans="2:13" ht="45">
      <c r="B6785" s="921" t="s">
        <v>1440</v>
      </c>
      <c r="C6785" s="921" t="s">
        <v>1030</v>
      </c>
      <c r="D6785" s="922" t="s">
        <v>986</v>
      </c>
      <c r="E6785" s="936">
        <v>1</v>
      </c>
      <c r="F6785" s="947">
        <v>44774</v>
      </c>
      <c r="G6785" s="923">
        <v>35473.227200780573</v>
      </c>
      <c r="H6785" s="929">
        <v>4.1666666666666666E-3</v>
      </c>
      <c r="I6785" s="929">
        <v>4.583333333333333E-2</v>
      </c>
      <c r="J6785" s="923">
        <v>33847.370954078127</v>
      </c>
      <c r="K6785" s="922">
        <v>0.92710838325813238</v>
      </c>
      <c r="L6785" s="923">
        <v>31272.78854496812</v>
      </c>
      <c r="M6785" s="923">
        <f t="shared" si="105"/>
        <v>1644.3763159532043</v>
      </c>
    </row>
    <row r="6786" spans="2:13" ht="45">
      <c r="B6786" s="921" t="s">
        <v>1444</v>
      </c>
      <c r="C6786" s="921" t="s">
        <v>1030</v>
      </c>
      <c r="D6786" s="922" t="s">
        <v>986</v>
      </c>
      <c r="E6786" s="936">
        <v>1</v>
      </c>
      <c r="F6786" s="947">
        <v>44774</v>
      </c>
      <c r="G6786" s="923">
        <v>355695.2744598799</v>
      </c>
      <c r="H6786" s="929">
        <v>4.1666666666666666E-3</v>
      </c>
      <c r="I6786" s="929">
        <v>4.583333333333333E-2</v>
      </c>
      <c r="J6786" s="923">
        <v>339392.57438046875</v>
      </c>
      <c r="K6786" s="922">
        <v>0.92710838325813238</v>
      </c>
      <c r="L6786" s="923">
        <v>313576.85732025688</v>
      </c>
      <c r="M6786" s="923">
        <f t="shared" si="105"/>
        <v>16488.403541852847</v>
      </c>
    </row>
    <row r="6787" spans="2:13" ht="45">
      <c r="B6787" s="921" t="s">
        <v>1444</v>
      </c>
      <c r="C6787" s="921" t="s">
        <v>1030</v>
      </c>
      <c r="D6787" s="922" t="s">
        <v>986</v>
      </c>
      <c r="E6787" s="936">
        <v>1</v>
      </c>
      <c r="F6787" s="947">
        <v>44774</v>
      </c>
      <c r="G6787" s="923">
        <v>355695.2744598799</v>
      </c>
      <c r="H6787" s="929">
        <v>4.1666666666666666E-3</v>
      </c>
      <c r="I6787" s="929">
        <v>4.583333333333333E-2</v>
      </c>
      <c r="J6787" s="923">
        <v>339392.57438046875</v>
      </c>
      <c r="K6787" s="922">
        <v>0.92710838325813238</v>
      </c>
      <c r="L6787" s="923">
        <v>313576.85732025688</v>
      </c>
      <c r="M6787" s="923">
        <f t="shared" si="105"/>
        <v>16488.403541852847</v>
      </c>
    </row>
    <row r="6788" spans="2:13" ht="45">
      <c r="B6788" s="921" t="s">
        <v>1444</v>
      </c>
      <c r="C6788" s="921" t="s">
        <v>1030</v>
      </c>
      <c r="D6788" s="922" t="s">
        <v>986</v>
      </c>
      <c r="E6788" s="936">
        <v>1</v>
      </c>
      <c r="F6788" s="947">
        <v>44774</v>
      </c>
      <c r="G6788" s="923">
        <v>355695.2744598799</v>
      </c>
      <c r="H6788" s="929">
        <v>4.1666666666666666E-3</v>
      </c>
      <c r="I6788" s="929">
        <v>4.583333333333333E-2</v>
      </c>
      <c r="J6788" s="923">
        <v>339392.57438046875</v>
      </c>
      <c r="K6788" s="922">
        <v>0.92710838325813238</v>
      </c>
      <c r="L6788" s="923">
        <v>313576.85732025688</v>
      </c>
      <c r="M6788" s="923">
        <f t="shared" si="105"/>
        <v>16488.403541852847</v>
      </c>
    </row>
    <row r="6789" spans="2:13" ht="90">
      <c r="B6789" s="921" t="s">
        <v>1465</v>
      </c>
      <c r="C6789" s="921" t="s">
        <v>1030</v>
      </c>
      <c r="D6789" s="922" t="s">
        <v>986</v>
      </c>
      <c r="E6789" s="936">
        <v>1</v>
      </c>
      <c r="F6789" s="947">
        <v>44774</v>
      </c>
      <c r="G6789" s="923">
        <v>53508.171414536831</v>
      </c>
      <c r="H6789" s="929">
        <v>8.3333333333333332E-3</v>
      </c>
      <c r="I6789" s="929">
        <v>9.166666666666666E-2</v>
      </c>
      <c r="J6789" s="923">
        <v>48603.255701537622</v>
      </c>
      <c r="K6789" s="922">
        <v>0.92710838325813238</v>
      </c>
      <c r="L6789" s="923">
        <v>44906.274706339304</v>
      </c>
      <c r="M6789" s="923">
        <f t="shared" si="105"/>
        <v>4960.7874291230255</v>
      </c>
    </row>
    <row r="6790" spans="2:13" ht="90">
      <c r="B6790" s="921" t="s">
        <v>1465</v>
      </c>
      <c r="C6790" s="921" t="s">
        <v>1030</v>
      </c>
      <c r="D6790" s="922" t="s">
        <v>986</v>
      </c>
      <c r="E6790" s="936">
        <v>1</v>
      </c>
      <c r="F6790" s="947">
        <v>44774</v>
      </c>
      <c r="G6790" s="923">
        <v>53508.171414536831</v>
      </c>
      <c r="H6790" s="929">
        <v>8.3333333333333332E-3</v>
      </c>
      <c r="I6790" s="929">
        <v>9.166666666666666E-2</v>
      </c>
      <c r="J6790" s="923">
        <v>48603.255701537622</v>
      </c>
      <c r="K6790" s="922">
        <v>0.92710838325813238</v>
      </c>
      <c r="L6790" s="923">
        <v>44906.274706339304</v>
      </c>
      <c r="M6790" s="923">
        <f t="shared" si="105"/>
        <v>4960.7874291230255</v>
      </c>
    </row>
    <row r="6791" spans="2:13" ht="90">
      <c r="B6791" s="921" t="s">
        <v>1465</v>
      </c>
      <c r="C6791" s="921" t="s">
        <v>1030</v>
      </c>
      <c r="D6791" s="922" t="s">
        <v>986</v>
      </c>
      <c r="E6791" s="936">
        <v>1</v>
      </c>
      <c r="F6791" s="947">
        <v>44774</v>
      </c>
      <c r="G6791" s="923">
        <v>53508.171414536831</v>
      </c>
      <c r="H6791" s="929">
        <v>8.3333333333333332E-3</v>
      </c>
      <c r="I6791" s="929">
        <v>9.166666666666666E-2</v>
      </c>
      <c r="J6791" s="923">
        <v>48603.255701537622</v>
      </c>
      <c r="K6791" s="922">
        <v>0.92710838325813238</v>
      </c>
      <c r="L6791" s="923">
        <v>44906.274706339304</v>
      </c>
      <c r="M6791" s="923">
        <f t="shared" si="105"/>
        <v>4960.7874291230255</v>
      </c>
    </row>
    <row r="6792" spans="2:13" ht="90">
      <c r="B6792" s="921" t="s">
        <v>1465</v>
      </c>
      <c r="C6792" s="921" t="s">
        <v>1030</v>
      </c>
      <c r="D6792" s="922" t="s">
        <v>986</v>
      </c>
      <c r="E6792" s="936">
        <v>1</v>
      </c>
      <c r="F6792" s="947">
        <v>44774</v>
      </c>
      <c r="G6792" s="923">
        <v>53508.171414536831</v>
      </c>
      <c r="H6792" s="929">
        <v>8.3333333333333332E-3</v>
      </c>
      <c r="I6792" s="929">
        <v>9.166666666666666E-2</v>
      </c>
      <c r="J6792" s="923">
        <v>48603.255701537622</v>
      </c>
      <c r="K6792" s="922">
        <v>0.92710838325813238</v>
      </c>
      <c r="L6792" s="923">
        <v>44906.274706339304</v>
      </c>
      <c r="M6792" s="923">
        <f t="shared" si="105"/>
        <v>4960.7874291230255</v>
      </c>
    </row>
    <row r="6793" spans="2:13" ht="45">
      <c r="B6793" s="921" t="s">
        <v>1466</v>
      </c>
      <c r="C6793" s="921" t="s">
        <v>1030</v>
      </c>
      <c r="D6793" s="922" t="s">
        <v>986</v>
      </c>
      <c r="E6793" s="936">
        <v>1</v>
      </c>
      <c r="F6793" s="947">
        <v>44774</v>
      </c>
      <c r="G6793" s="923">
        <v>90771.958593739953</v>
      </c>
      <c r="H6793" s="929">
        <v>4.1666666666666666E-3</v>
      </c>
      <c r="I6793" s="929">
        <v>4.583333333333333E-2</v>
      </c>
      <c r="J6793" s="923">
        <v>86611.577158193541</v>
      </c>
      <c r="K6793" s="922">
        <v>0.92710838325813238</v>
      </c>
      <c r="L6793" s="923">
        <v>80023.513249794414</v>
      </c>
      <c r="M6793" s="923">
        <f t="shared" si="105"/>
        <v>4207.7721888508195</v>
      </c>
    </row>
    <row r="6794" spans="2:13" ht="45">
      <c r="B6794" s="921" t="s">
        <v>1441</v>
      </c>
      <c r="C6794" s="921" t="s">
        <v>1030</v>
      </c>
      <c r="D6794" s="922" t="s">
        <v>986</v>
      </c>
      <c r="E6794" s="936">
        <v>1</v>
      </c>
      <c r="F6794" s="947">
        <v>44774</v>
      </c>
      <c r="G6794" s="923">
        <v>331259.48513467389</v>
      </c>
      <c r="H6794" s="929">
        <v>4.1666666666666666E-3</v>
      </c>
      <c r="I6794" s="929">
        <v>4.583333333333333E-2</v>
      </c>
      <c r="J6794" s="923">
        <v>316076.75873266801</v>
      </c>
      <c r="K6794" s="922">
        <v>0.92710838325813238</v>
      </c>
      <c r="L6794" s="923">
        <v>292034.54688508617</v>
      </c>
      <c r="M6794" s="923">
        <f t="shared" si="105"/>
        <v>15355.672285106444</v>
      </c>
    </row>
    <row r="6795" spans="2:13" ht="45">
      <c r="B6795" s="921" t="s">
        <v>1449</v>
      </c>
      <c r="C6795" s="921" t="s">
        <v>1030</v>
      </c>
      <c r="D6795" s="922" t="s">
        <v>986</v>
      </c>
      <c r="E6795" s="936">
        <v>1</v>
      </c>
      <c r="F6795" s="947">
        <v>44774</v>
      </c>
      <c r="G6795" s="923">
        <v>184090.16426898332</v>
      </c>
      <c r="H6795" s="929">
        <v>4.1666666666666666E-3</v>
      </c>
      <c r="I6795" s="929">
        <v>4.583333333333333E-2</v>
      </c>
      <c r="J6795" s="923">
        <v>175652.69840665493</v>
      </c>
      <c r="K6795" s="922">
        <v>0.92710838325813238</v>
      </c>
      <c r="L6795" s="923">
        <v>162291.76860079091</v>
      </c>
      <c r="M6795" s="923">
        <f t="shared" ref="M6795:M6858" si="106">IF(L6795=0,"",IF(I6795=100%,0,(H6795*12)*(G6795*E6795*K6795)))</f>
        <v>8533.5767284570575</v>
      </c>
    </row>
    <row r="6796" spans="2:13" ht="45">
      <c r="B6796" s="921" t="s">
        <v>1467</v>
      </c>
      <c r="C6796" s="921" t="s">
        <v>1030</v>
      </c>
      <c r="D6796" s="922" t="s">
        <v>986</v>
      </c>
      <c r="E6796" s="936">
        <v>1</v>
      </c>
      <c r="F6796" s="947">
        <v>43852</v>
      </c>
      <c r="G6796" s="923">
        <v>1699543.567537212</v>
      </c>
      <c r="H6796" s="929">
        <v>8.3333333333333332E-3</v>
      </c>
      <c r="I6796" s="929">
        <v>0.35</v>
      </c>
      <c r="J6796" s="923">
        <v>1104703.3188991877</v>
      </c>
      <c r="K6796" s="922">
        <v>0.92710838325813238</v>
      </c>
      <c r="L6796" s="923">
        <v>1020674.6439399997</v>
      </c>
      <c r="M6796" s="923">
        <f t="shared" si="106"/>
        <v>157566.10891761832</v>
      </c>
    </row>
    <row r="6797" spans="2:13" ht="45">
      <c r="B6797" s="921" t="s">
        <v>1468</v>
      </c>
      <c r="C6797" s="921" t="s">
        <v>1030</v>
      </c>
      <c r="D6797" s="922" t="s">
        <v>986</v>
      </c>
      <c r="E6797" s="936">
        <v>1</v>
      </c>
      <c r="F6797" s="947">
        <v>44805</v>
      </c>
      <c r="G6797" s="923">
        <v>57055.935951690117</v>
      </c>
      <c r="H6797" s="929">
        <v>4.1666666666666666E-3</v>
      </c>
      <c r="I6797" s="929">
        <v>4.1666666666666664E-2</v>
      </c>
      <c r="J6797" s="923">
        <v>54678.605287036364</v>
      </c>
      <c r="K6797" s="922">
        <v>1</v>
      </c>
      <c r="L6797" s="923">
        <v>54678.605287036364</v>
      </c>
      <c r="M6797" s="923">
        <f t="shared" si="106"/>
        <v>2852.7967975845058</v>
      </c>
    </row>
    <row r="6798" spans="2:13" ht="45">
      <c r="B6798" s="921" t="s">
        <v>1469</v>
      </c>
      <c r="C6798" s="921" t="s">
        <v>1030</v>
      </c>
      <c r="D6798" s="922" t="s">
        <v>986</v>
      </c>
      <c r="E6798" s="936">
        <v>1</v>
      </c>
      <c r="F6798" s="947">
        <v>44866</v>
      </c>
      <c r="G6798" s="923">
        <v>156474.7350682079</v>
      </c>
      <c r="H6798" s="929">
        <v>4.1666666666666666E-3</v>
      </c>
      <c r="I6798" s="929">
        <v>3.3333333333333333E-2</v>
      </c>
      <c r="J6798" s="923">
        <v>151258.91056593429</v>
      </c>
      <c r="K6798" s="922">
        <v>1</v>
      </c>
      <c r="L6798" s="923">
        <v>151258.91056593429</v>
      </c>
      <c r="M6798" s="923">
        <f t="shared" si="106"/>
        <v>7823.7367534103951</v>
      </c>
    </row>
    <row r="6799" spans="2:13" ht="45">
      <c r="B6799" s="921" t="s">
        <v>1443</v>
      </c>
      <c r="C6799" s="921" t="s">
        <v>1030</v>
      </c>
      <c r="D6799" s="922" t="s">
        <v>986</v>
      </c>
      <c r="E6799" s="936">
        <v>1</v>
      </c>
      <c r="F6799" s="947">
        <v>44805</v>
      </c>
      <c r="G6799" s="923">
        <v>193309.18664585013</v>
      </c>
      <c r="H6799" s="929">
        <v>4.1666666666666666E-3</v>
      </c>
      <c r="I6799" s="929">
        <v>4.1666666666666664E-2</v>
      </c>
      <c r="J6799" s="923">
        <v>185254.63720227304</v>
      </c>
      <c r="K6799" s="922">
        <v>1</v>
      </c>
      <c r="L6799" s="923">
        <v>185254.63720227304</v>
      </c>
      <c r="M6799" s="923">
        <f t="shared" si="106"/>
        <v>9665.4593322925066</v>
      </c>
    </row>
    <row r="6800" spans="2:13" ht="45">
      <c r="B6800" s="921" t="s">
        <v>1470</v>
      </c>
      <c r="C6800" s="921" t="s">
        <v>1030</v>
      </c>
      <c r="D6800" s="922" t="s">
        <v>986</v>
      </c>
      <c r="E6800" s="936">
        <v>1</v>
      </c>
      <c r="F6800" s="947">
        <v>44805</v>
      </c>
      <c r="G6800" s="923">
        <v>52424.945862529959</v>
      </c>
      <c r="H6800" s="929">
        <v>8.3333333333333332E-3</v>
      </c>
      <c r="I6800" s="929">
        <v>8.3333333333333329E-2</v>
      </c>
      <c r="J6800" s="923">
        <v>48056.200373985797</v>
      </c>
      <c r="K6800" s="922">
        <v>1</v>
      </c>
      <c r="L6800" s="923">
        <v>48056.200373985797</v>
      </c>
      <c r="M6800" s="923">
        <f t="shared" si="106"/>
        <v>5242.4945862529967</v>
      </c>
    </row>
    <row r="6801" spans="2:13" ht="45">
      <c r="B6801" s="921" t="s">
        <v>1470</v>
      </c>
      <c r="C6801" s="921" t="s">
        <v>1030</v>
      </c>
      <c r="D6801" s="922" t="s">
        <v>986</v>
      </c>
      <c r="E6801" s="936">
        <v>1</v>
      </c>
      <c r="F6801" s="947">
        <v>44805</v>
      </c>
      <c r="G6801" s="923">
        <v>52424.945862529959</v>
      </c>
      <c r="H6801" s="929">
        <v>8.3333333333333332E-3</v>
      </c>
      <c r="I6801" s="929">
        <v>8.3333333333333329E-2</v>
      </c>
      <c r="J6801" s="923">
        <v>48056.200373985797</v>
      </c>
      <c r="K6801" s="922">
        <v>1</v>
      </c>
      <c r="L6801" s="923">
        <v>48056.200373985797</v>
      </c>
      <c r="M6801" s="923">
        <f t="shared" si="106"/>
        <v>5242.4945862529967</v>
      </c>
    </row>
    <row r="6802" spans="2:13" ht="45">
      <c r="B6802" s="921" t="s">
        <v>1441</v>
      </c>
      <c r="C6802" s="921" t="s">
        <v>1030</v>
      </c>
      <c r="D6802" s="922" t="s">
        <v>986</v>
      </c>
      <c r="E6802" s="936">
        <v>1</v>
      </c>
      <c r="F6802" s="947">
        <v>44805</v>
      </c>
      <c r="G6802" s="923">
        <v>331259.48513467389</v>
      </c>
      <c r="H6802" s="929">
        <v>4.1666666666666666E-3</v>
      </c>
      <c r="I6802" s="929">
        <v>4.1666666666666664E-2</v>
      </c>
      <c r="J6802" s="923">
        <v>317457.00658739579</v>
      </c>
      <c r="K6802" s="922">
        <v>1</v>
      </c>
      <c r="L6802" s="923">
        <v>317457.00658739579</v>
      </c>
      <c r="M6802" s="923">
        <f t="shared" si="106"/>
        <v>16562.974256733694</v>
      </c>
    </row>
    <row r="6803" spans="2:13" ht="105">
      <c r="B6803" s="921" t="s">
        <v>1454</v>
      </c>
      <c r="C6803" s="921" t="s">
        <v>1034</v>
      </c>
      <c r="D6803" s="922" t="s">
        <v>986</v>
      </c>
      <c r="E6803" s="936">
        <v>1</v>
      </c>
      <c r="F6803" s="947">
        <v>44796</v>
      </c>
      <c r="G6803" s="923">
        <v>8209.7454007501092</v>
      </c>
      <c r="H6803" s="929">
        <v>8.3333333333333332E-3</v>
      </c>
      <c r="I6803" s="929">
        <v>9.166666666666666E-2</v>
      </c>
      <c r="J6803" s="923">
        <v>7457.185405681349</v>
      </c>
      <c r="K6803" s="922">
        <v>1</v>
      </c>
      <c r="L6803" s="923">
        <v>7457.185405681349</v>
      </c>
      <c r="M6803" s="923">
        <f t="shared" si="106"/>
        <v>820.97454007501096</v>
      </c>
    </row>
    <row r="6804" spans="2:13" ht="105">
      <c r="B6804" s="921" t="s">
        <v>1471</v>
      </c>
      <c r="C6804" s="921" t="s">
        <v>1034</v>
      </c>
      <c r="D6804" s="922" t="s">
        <v>986</v>
      </c>
      <c r="E6804" s="936">
        <v>1</v>
      </c>
      <c r="F6804" s="947">
        <v>44897</v>
      </c>
      <c r="G6804" s="923">
        <v>35794.975329516186</v>
      </c>
      <c r="H6804" s="929">
        <v>8.3333333333333332E-3</v>
      </c>
      <c r="I6804" s="929">
        <v>5.8333333333333334E-2</v>
      </c>
      <c r="J6804" s="923">
        <v>33706.935101961077</v>
      </c>
      <c r="K6804" s="922">
        <v>1</v>
      </c>
      <c r="L6804" s="923">
        <v>33706.935101961077</v>
      </c>
      <c r="M6804" s="923">
        <f t="shared" si="106"/>
        <v>3579.4975329516187</v>
      </c>
    </row>
    <row r="6805" spans="2:13" ht="105">
      <c r="B6805" s="921" t="s">
        <v>1471</v>
      </c>
      <c r="C6805" s="921" t="s">
        <v>1034</v>
      </c>
      <c r="D6805" s="922" t="s">
        <v>986</v>
      </c>
      <c r="E6805" s="936">
        <v>1</v>
      </c>
      <c r="F6805" s="947">
        <v>44897</v>
      </c>
      <c r="G6805" s="923">
        <v>35794.975329516186</v>
      </c>
      <c r="H6805" s="929">
        <v>8.3333333333333332E-3</v>
      </c>
      <c r="I6805" s="929">
        <v>5.8333333333333334E-2</v>
      </c>
      <c r="J6805" s="923">
        <v>33706.935101961077</v>
      </c>
      <c r="K6805" s="922">
        <v>1</v>
      </c>
      <c r="L6805" s="923">
        <v>33706.935101961077</v>
      </c>
      <c r="M6805" s="923">
        <f t="shared" si="106"/>
        <v>3579.4975329516187</v>
      </c>
    </row>
    <row r="6806" spans="2:13" ht="45">
      <c r="B6806" s="921" t="s">
        <v>1472</v>
      </c>
      <c r="C6806" s="921" t="s">
        <v>1030</v>
      </c>
      <c r="D6806" s="922" t="s">
        <v>986</v>
      </c>
      <c r="E6806" s="936">
        <v>1</v>
      </c>
      <c r="F6806" s="947">
        <v>44805</v>
      </c>
      <c r="G6806" s="923">
        <v>184090.16426898332</v>
      </c>
      <c r="H6806" s="929">
        <v>4.1666666666666666E-3</v>
      </c>
      <c r="I6806" s="929">
        <v>4.1666666666666664E-2</v>
      </c>
      <c r="J6806" s="923">
        <v>176419.7407577757</v>
      </c>
      <c r="K6806" s="922">
        <v>1</v>
      </c>
      <c r="L6806" s="923">
        <v>176419.7407577757</v>
      </c>
      <c r="M6806" s="923">
        <f t="shared" si="106"/>
        <v>9204.5082134491659</v>
      </c>
    </row>
    <row r="6807" spans="2:13" ht="60">
      <c r="B6807" s="921" t="s">
        <v>1035</v>
      </c>
      <c r="C6807" s="921" t="s">
        <v>1086</v>
      </c>
      <c r="D6807" s="922" t="s">
        <v>986</v>
      </c>
      <c r="E6807" s="936">
        <v>1</v>
      </c>
      <c r="F6807" s="947">
        <v>44929</v>
      </c>
      <c r="G6807" s="923">
        <v>9571.5477528402807</v>
      </c>
      <c r="H6807" s="929">
        <v>8.3333333333333332E-3</v>
      </c>
      <c r="I6807" s="929">
        <v>0.05</v>
      </c>
      <c r="J6807" s="923">
        <v>9092.9703651982672</v>
      </c>
      <c r="K6807" s="922">
        <v>1</v>
      </c>
      <c r="L6807" s="923">
        <v>9092.9703651982672</v>
      </c>
      <c r="M6807" s="923">
        <f t="shared" si="106"/>
        <v>957.15477528402812</v>
      </c>
    </row>
    <row r="6808" spans="2:13" ht="75">
      <c r="B6808" s="921" t="s">
        <v>1411</v>
      </c>
      <c r="C6808" s="921" t="s">
        <v>1024</v>
      </c>
      <c r="D6808" s="922" t="s">
        <v>986</v>
      </c>
      <c r="E6808" s="936">
        <v>1</v>
      </c>
      <c r="F6808" s="947">
        <v>44144</v>
      </c>
      <c r="G6808" s="923">
        <v>211504.05756546027</v>
      </c>
      <c r="H6808" s="929">
        <v>8.3333333333333332E-3</v>
      </c>
      <c r="I6808" s="929">
        <v>0.26666666666666666</v>
      </c>
      <c r="J6808" s="923">
        <v>155102.97554800421</v>
      </c>
      <c r="K6808" s="922">
        <v>1</v>
      </c>
      <c r="L6808" s="923">
        <v>155102.97554800421</v>
      </c>
      <c r="M6808" s="923">
        <f t="shared" si="106"/>
        <v>21150.405756546028</v>
      </c>
    </row>
    <row r="6809" spans="2:13" ht="60">
      <c r="B6809" s="921" t="s">
        <v>1473</v>
      </c>
      <c r="C6809" s="921" t="s">
        <v>1086</v>
      </c>
      <c r="D6809" s="922" t="s">
        <v>986</v>
      </c>
      <c r="E6809" s="936">
        <v>1</v>
      </c>
      <c r="F6809" s="947">
        <v>44747</v>
      </c>
      <c r="G6809" s="923">
        <v>7990.877194405175</v>
      </c>
      <c r="H6809" s="929">
        <v>8.3333333333333332E-3</v>
      </c>
      <c r="I6809" s="929">
        <v>0.1</v>
      </c>
      <c r="J6809" s="923">
        <v>7191.7894749646575</v>
      </c>
      <c r="K6809" s="922">
        <v>1</v>
      </c>
      <c r="L6809" s="923">
        <v>7191.7894749646575</v>
      </c>
      <c r="M6809" s="923">
        <f t="shared" si="106"/>
        <v>799.0877194405175</v>
      </c>
    </row>
    <row r="6810" spans="2:13" ht="60">
      <c r="B6810" s="921" t="s">
        <v>1473</v>
      </c>
      <c r="C6810" s="921" t="s">
        <v>1086</v>
      </c>
      <c r="D6810" s="922" t="s">
        <v>986</v>
      </c>
      <c r="E6810" s="936">
        <v>1</v>
      </c>
      <c r="F6810" s="947">
        <v>44747</v>
      </c>
      <c r="G6810" s="923">
        <v>7990.877194405175</v>
      </c>
      <c r="H6810" s="929">
        <v>8.3333333333333332E-3</v>
      </c>
      <c r="I6810" s="929">
        <v>0.1</v>
      </c>
      <c r="J6810" s="923">
        <v>7191.7894749646575</v>
      </c>
      <c r="K6810" s="922">
        <v>1</v>
      </c>
      <c r="L6810" s="923">
        <v>7191.7894749646575</v>
      </c>
      <c r="M6810" s="923">
        <f t="shared" si="106"/>
        <v>799.0877194405175</v>
      </c>
    </row>
    <row r="6811" spans="2:13" ht="75">
      <c r="B6811" s="921" t="s">
        <v>1474</v>
      </c>
      <c r="C6811" s="921" t="s">
        <v>1020</v>
      </c>
      <c r="D6811" s="922" t="s">
        <v>986</v>
      </c>
      <c r="E6811" s="936">
        <v>1</v>
      </c>
      <c r="F6811" s="947">
        <v>44459</v>
      </c>
      <c r="G6811" s="923">
        <v>13358.79</v>
      </c>
      <c r="H6811" s="929">
        <v>0</v>
      </c>
      <c r="I6811" s="929">
        <v>0</v>
      </c>
      <c r="J6811" s="923">
        <v>13358.79</v>
      </c>
      <c r="K6811" s="922">
        <v>1</v>
      </c>
      <c r="L6811" s="923">
        <v>13358.79</v>
      </c>
      <c r="M6811" s="923">
        <f t="shared" si="106"/>
        <v>0</v>
      </c>
    </row>
    <row r="6812" spans="2:13" ht="45">
      <c r="B6812" s="921" t="s">
        <v>1475</v>
      </c>
      <c r="C6812" s="921" t="s">
        <v>1030</v>
      </c>
      <c r="D6812" s="922" t="s">
        <v>986</v>
      </c>
      <c r="E6812" s="936">
        <v>1</v>
      </c>
      <c r="F6812" s="947">
        <v>44257</v>
      </c>
      <c r="G6812" s="923">
        <v>33944.983368071931</v>
      </c>
      <c r="H6812" s="929">
        <v>8.3333333333333332E-3</v>
      </c>
      <c r="I6812" s="929">
        <v>0.23333333333333334</v>
      </c>
      <c r="J6812" s="923">
        <v>26024.487248855148</v>
      </c>
      <c r="K6812" s="922">
        <v>1</v>
      </c>
      <c r="L6812" s="923">
        <v>26024.487248855148</v>
      </c>
      <c r="M6812" s="923">
        <f t="shared" si="106"/>
        <v>3394.4983368071935</v>
      </c>
    </row>
    <row r="6813" spans="2:13" ht="45">
      <c r="B6813" s="921" t="s">
        <v>1364</v>
      </c>
      <c r="C6813" s="921" t="s">
        <v>1030</v>
      </c>
      <c r="D6813" s="922" t="s">
        <v>986</v>
      </c>
      <c r="E6813" s="936">
        <v>1</v>
      </c>
      <c r="F6813" s="947">
        <v>44440</v>
      </c>
      <c r="G6813" s="923">
        <v>26481.861639534127</v>
      </c>
      <c r="H6813" s="929">
        <v>8.3333333333333332E-3</v>
      </c>
      <c r="I6813" s="929">
        <v>0.18333333333333332</v>
      </c>
      <c r="J6813" s="923">
        <v>21626.853672286205</v>
      </c>
      <c r="K6813" s="922">
        <v>1</v>
      </c>
      <c r="L6813" s="923">
        <v>21626.853672286205</v>
      </c>
      <c r="M6813" s="923">
        <f t="shared" si="106"/>
        <v>2648.1861639534127</v>
      </c>
    </row>
    <row r="6814" spans="2:13" ht="45">
      <c r="B6814" s="921" t="s">
        <v>1476</v>
      </c>
      <c r="C6814" s="921" t="s">
        <v>1030</v>
      </c>
      <c r="D6814" s="922" t="s">
        <v>986</v>
      </c>
      <c r="E6814" s="936">
        <v>1</v>
      </c>
      <c r="F6814" s="947">
        <v>44257</v>
      </c>
      <c r="G6814" s="923">
        <v>39898.765431004103</v>
      </c>
      <c r="H6814" s="929">
        <v>8.3333333333333332E-3</v>
      </c>
      <c r="I6814" s="929">
        <v>0.23333333333333334</v>
      </c>
      <c r="J6814" s="923">
        <v>30589.053497103145</v>
      </c>
      <c r="K6814" s="922">
        <v>1</v>
      </c>
      <c r="L6814" s="923">
        <v>30589.053497103145</v>
      </c>
      <c r="M6814" s="923">
        <f t="shared" si="106"/>
        <v>3989.8765431004103</v>
      </c>
    </row>
    <row r="6815" spans="2:13" ht="45">
      <c r="B6815" s="921" t="s">
        <v>1378</v>
      </c>
      <c r="C6815" s="921" t="s">
        <v>1030</v>
      </c>
      <c r="D6815" s="922" t="s">
        <v>986</v>
      </c>
      <c r="E6815" s="936">
        <v>1</v>
      </c>
      <c r="F6815" s="947">
        <v>44046</v>
      </c>
      <c r="G6815" s="923">
        <v>15749.725269406186</v>
      </c>
      <c r="H6815" s="929">
        <v>8.3333333333333332E-3</v>
      </c>
      <c r="I6815" s="929">
        <v>0.29166666666666669</v>
      </c>
      <c r="J6815" s="923">
        <v>11156.055399162715</v>
      </c>
      <c r="K6815" s="922">
        <v>1</v>
      </c>
      <c r="L6815" s="923">
        <v>11156.055399162715</v>
      </c>
      <c r="M6815" s="923">
        <f t="shared" si="106"/>
        <v>1574.9725269406188</v>
      </c>
    </row>
    <row r="6816" spans="2:13" ht="45">
      <c r="B6816" s="921" t="s">
        <v>1378</v>
      </c>
      <c r="C6816" s="921" t="s">
        <v>1030</v>
      </c>
      <c r="D6816" s="922" t="s">
        <v>986</v>
      </c>
      <c r="E6816" s="936">
        <v>1</v>
      </c>
      <c r="F6816" s="947">
        <v>44046</v>
      </c>
      <c r="G6816" s="923">
        <v>15749.725269406186</v>
      </c>
      <c r="H6816" s="929">
        <v>8.3333333333333332E-3</v>
      </c>
      <c r="I6816" s="929">
        <v>0.29166666666666669</v>
      </c>
      <c r="J6816" s="923">
        <v>11156.055399162715</v>
      </c>
      <c r="K6816" s="922">
        <v>1</v>
      </c>
      <c r="L6816" s="923">
        <v>11156.055399162715</v>
      </c>
      <c r="M6816" s="923">
        <f t="shared" si="106"/>
        <v>1574.9725269406188</v>
      </c>
    </row>
    <row r="6817" spans="2:13" ht="60">
      <c r="B6817" s="921" t="s">
        <v>1477</v>
      </c>
      <c r="C6817" s="921" t="s">
        <v>1030</v>
      </c>
      <c r="D6817" s="922" t="s">
        <v>986</v>
      </c>
      <c r="E6817" s="936">
        <v>1</v>
      </c>
      <c r="F6817" s="947">
        <v>44046</v>
      </c>
      <c r="G6817" s="923">
        <v>45674.223356239774</v>
      </c>
      <c r="H6817" s="929">
        <v>4.1666666666666666E-3</v>
      </c>
      <c r="I6817" s="929">
        <v>0.14583333333333334</v>
      </c>
      <c r="J6817" s="923">
        <v>39013.39911678814</v>
      </c>
      <c r="K6817" s="922">
        <v>1</v>
      </c>
      <c r="L6817" s="923">
        <v>39013.39911678814</v>
      </c>
      <c r="M6817" s="923">
        <f t="shared" si="106"/>
        <v>2283.7111678119886</v>
      </c>
    </row>
    <row r="6818" spans="2:13" ht="45">
      <c r="B6818" s="921" t="s">
        <v>1478</v>
      </c>
      <c r="C6818" s="921" t="s">
        <v>1030</v>
      </c>
      <c r="D6818" s="922" t="s">
        <v>986</v>
      </c>
      <c r="E6818" s="936">
        <v>1</v>
      </c>
      <c r="F6818" s="947">
        <v>44046</v>
      </c>
      <c r="G6818" s="923">
        <v>146453.51431647036</v>
      </c>
      <c r="H6818" s="929">
        <v>4.1666666666666666E-3</v>
      </c>
      <c r="I6818" s="929">
        <v>0.14583333333333334</v>
      </c>
      <c r="J6818" s="923">
        <v>125095.71014531843</v>
      </c>
      <c r="K6818" s="922">
        <v>1</v>
      </c>
      <c r="L6818" s="923">
        <v>125095.71014531843</v>
      </c>
      <c r="M6818" s="923">
        <f t="shared" si="106"/>
        <v>7322.6757158235187</v>
      </c>
    </row>
    <row r="6819" spans="2:13" ht="75">
      <c r="B6819" s="921" t="s">
        <v>1336</v>
      </c>
      <c r="C6819" s="921" t="s">
        <v>1024</v>
      </c>
      <c r="D6819" s="922" t="s">
        <v>986</v>
      </c>
      <c r="E6819" s="936">
        <v>1</v>
      </c>
      <c r="F6819" s="947">
        <v>44440</v>
      </c>
      <c r="G6819" s="923">
        <v>49012.316716849848</v>
      </c>
      <c r="H6819" s="929">
        <v>8.3333333333333332E-3</v>
      </c>
      <c r="I6819" s="929">
        <v>0.18333333333333332</v>
      </c>
      <c r="J6819" s="923">
        <v>40026.725318760713</v>
      </c>
      <c r="K6819" s="922">
        <v>1</v>
      </c>
      <c r="L6819" s="923">
        <v>40026.725318760713</v>
      </c>
      <c r="M6819" s="923">
        <f t="shared" si="106"/>
        <v>4901.2316716849846</v>
      </c>
    </row>
    <row r="6820" spans="2:13" ht="45">
      <c r="B6820" s="921" t="s">
        <v>1479</v>
      </c>
      <c r="C6820" s="921" t="s">
        <v>1042</v>
      </c>
      <c r="D6820" s="922" t="s">
        <v>986</v>
      </c>
      <c r="E6820" s="936">
        <v>1</v>
      </c>
      <c r="F6820" s="947">
        <v>44949</v>
      </c>
      <c r="G6820" s="923">
        <v>12410.400600152621</v>
      </c>
      <c r="H6820" s="929">
        <v>8.3333333333333332E-3</v>
      </c>
      <c r="I6820" s="929">
        <v>0.05</v>
      </c>
      <c r="J6820" s="923">
        <v>11789.880570144991</v>
      </c>
      <c r="K6820" s="922">
        <v>0.81636736344839422</v>
      </c>
      <c r="L6820" s="923">
        <v>9624.8737164207178</v>
      </c>
      <c r="M6820" s="923">
        <f t="shared" si="106"/>
        <v>1013.1446017284966</v>
      </c>
    </row>
    <row r="6821" spans="2:13" ht="45">
      <c r="B6821" s="921" t="s">
        <v>1479</v>
      </c>
      <c r="C6821" s="921" t="s">
        <v>1042</v>
      </c>
      <c r="D6821" s="922" t="s">
        <v>986</v>
      </c>
      <c r="E6821" s="936">
        <v>1</v>
      </c>
      <c r="F6821" s="947">
        <v>44949</v>
      </c>
      <c r="G6821" s="923">
        <v>12410.400600152621</v>
      </c>
      <c r="H6821" s="929">
        <v>8.3333333333333332E-3</v>
      </c>
      <c r="I6821" s="929">
        <v>0.05</v>
      </c>
      <c r="J6821" s="923">
        <v>11789.880570144991</v>
      </c>
      <c r="K6821" s="922">
        <v>0.81636736344839422</v>
      </c>
      <c r="L6821" s="923">
        <v>9624.8737164207178</v>
      </c>
      <c r="M6821" s="923">
        <f t="shared" si="106"/>
        <v>1013.1446017284966</v>
      </c>
    </row>
    <row r="6822" spans="2:13" ht="45">
      <c r="B6822" s="921" t="s">
        <v>1480</v>
      </c>
      <c r="C6822" s="921" t="s">
        <v>1042</v>
      </c>
      <c r="D6822" s="922" t="s">
        <v>986</v>
      </c>
      <c r="E6822" s="936">
        <v>1</v>
      </c>
      <c r="F6822" s="947">
        <v>44949</v>
      </c>
      <c r="G6822" s="923">
        <v>26347.226533291476</v>
      </c>
      <c r="H6822" s="929">
        <v>8.3333333333333332E-3</v>
      </c>
      <c r="I6822" s="929">
        <v>0.05</v>
      </c>
      <c r="J6822" s="923">
        <v>25029.865206626902</v>
      </c>
      <c r="K6822" s="922">
        <v>0.81636736344839422</v>
      </c>
      <c r="L6822" s="923">
        <v>20433.5650662027</v>
      </c>
      <c r="M6822" s="923">
        <f t="shared" si="106"/>
        <v>2150.9015859160741</v>
      </c>
    </row>
    <row r="6823" spans="2:13" ht="45">
      <c r="B6823" s="921" t="s">
        <v>1481</v>
      </c>
      <c r="C6823" s="921" t="s">
        <v>1042</v>
      </c>
      <c r="D6823" s="922" t="s">
        <v>986</v>
      </c>
      <c r="E6823" s="936">
        <v>1</v>
      </c>
      <c r="F6823" s="947">
        <v>44949</v>
      </c>
      <c r="G6823" s="923">
        <v>11935.15</v>
      </c>
      <c r="H6823" s="929">
        <v>0</v>
      </c>
      <c r="I6823" s="929">
        <v>0</v>
      </c>
      <c r="J6823" s="923">
        <v>11935.15</v>
      </c>
      <c r="K6823" s="922">
        <v>1</v>
      </c>
      <c r="L6823" s="923">
        <v>11935.15</v>
      </c>
      <c r="M6823" s="923">
        <f t="shared" si="106"/>
        <v>0</v>
      </c>
    </row>
    <row r="6824" spans="2:13" ht="45">
      <c r="B6824" s="921" t="s">
        <v>1481</v>
      </c>
      <c r="C6824" s="921" t="s">
        <v>1042</v>
      </c>
      <c r="D6824" s="922" t="s">
        <v>986</v>
      </c>
      <c r="E6824" s="936">
        <v>1</v>
      </c>
      <c r="F6824" s="947">
        <v>44949</v>
      </c>
      <c r="G6824" s="923">
        <v>11935.15</v>
      </c>
      <c r="H6824" s="929">
        <v>0</v>
      </c>
      <c r="I6824" s="929">
        <v>0</v>
      </c>
      <c r="J6824" s="923">
        <v>11935.15</v>
      </c>
      <c r="K6824" s="922">
        <v>1</v>
      </c>
      <c r="L6824" s="923">
        <v>11935.15</v>
      </c>
      <c r="M6824" s="923">
        <f t="shared" si="106"/>
        <v>0</v>
      </c>
    </row>
    <row r="6825" spans="2:13" ht="45">
      <c r="B6825" s="921" t="s">
        <v>1482</v>
      </c>
      <c r="C6825" s="921" t="s">
        <v>1030</v>
      </c>
      <c r="D6825" s="922" t="s">
        <v>986</v>
      </c>
      <c r="E6825" s="936">
        <v>1</v>
      </c>
      <c r="F6825" s="947">
        <v>44774</v>
      </c>
      <c r="G6825" s="923">
        <v>57055.935951690117</v>
      </c>
      <c r="H6825" s="929">
        <v>4.1666666666666666E-3</v>
      </c>
      <c r="I6825" s="929">
        <v>4.583333333333333E-2</v>
      </c>
      <c r="J6825" s="923">
        <v>54440.872220570986</v>
      </c>
      <c r="K6825" s="922">
        <v>1</v>
      </c>
      <c r="L6825" s="923">
        <v>54440.872220570986</v>
      </c>
      <c r="M6825" s="923">
        <f t="shared" si="106"/>
        <v>2852.7967975845058</v>
      </c>
    </row>
    <row r="6826" spans="2:13" ht="45">
      <c r="B6826" s="921" t="s">
        <v>1482</v>
      </c>
      <c r="C6826" s="921" t="s">
        <v>1030</v>
      </c>
      <c r="D6826" s="922" t="s">
        <v>986</v>
      </c>
      <c r="E6826" s="936">
        <v>1</v>
      </c>
      <c r="F6826" s="947">
        <v>44774</v>
      </c>
      <c r="G6826" s="923">
        <v>57055.935951690117</v>
      </c>
      <c r="H6826" s="929">
        <v>4.1666666666666666E-3</v>
      </c>
      <c r="I6826" s="929">
        <v>4.583333333333333E-2</v>
      </c>
      <c r="J6826" s="923">
        <v>54440.872220570986</v>
      </c>
      <c r="K6826" s="922">
        <v>1</v>
      </c>
      <c r="L6826" s="923">
        <v>54440.872220570986</v>
      </c>
      <c r="M6826" s="923">
        <f t="shared" si="106"/>
        <v>2852.7967975845058</v>
      </c>
    </row>
    <row r="6827" spans="2:13" ht="45">
      <c r="B6827" s="921" t="s">
        <v>1469</v>
      </c>
      <c r="C6827" s="921" t="s">
        <v>1030</v>
      </c>
      <c r="D6827" s="922" t="s">
        <v>986</v>
      </c>
      <c r="E6827" s="936">
        <v>1</v>
      </c>
      <c r="F6827" s="947">
        <v>44774</v>
      </c>
      <c r="G6827" s="923">
        <v>156474.7350682079</v>
      </c>
      <c r="H6827" s="929">
        <v>4.1666666666666666E-3</v>
      </c>
      <c r="I6827" s="929">
        <v>4.583333333333333E-2</v>
      </c>
      <c r="J6827" s="923">
        <v>149302.97637758171</v>
      </c>
      <c r="K6827" s="922">
        <v>1</v>
      </c>
      <c r="L6827" s="923">
        <v>149302.97637758171</v>
      </c>
      <c r="M6827" s="923">
        <f t="shared" si="106"/>
        <v>7823.7367534103951</v>
      </c>
    </row>
    <row r="6828" spans="2:13" ht="45">
      <c r="B6828" s="921" t="s">
        <v>1480</v>
      </c>
      <c r="C6828" s="921" t="s">
        <v>1042</v>
      </c>
      <c r="D6828" s="922" t="s">
        <v>986</v>
      </c>
      <c r="E6828" s="936">
        <v>1</v>
      </c>
      <c r="F6828" s="947">
        <v>44949</v>
      </c>
      <c r="G6828" s="923">
        <v>17349.63</v>
      </c>
      <c r="H6828" s="929">
        <v>0</v>
      </c>
      <c r="I6828" s="929">
        <v>0</v>
      </c>
      <c r="J6828" s="923">
        <v>17349.63</v>
      </c>
      <c r="K6828" s="922">
        <v>1</v>
      </c>
      <c r="L6828" s="923">
        <v>17349.63</v>
      </c>
      <c r="M6828" s="923">
        <f t="shared" si="106"/>
        <v>0</v>
      </c>
    </row>
    <row r="6829" spans="2:13" ht="45">
      <c r="B6829" s="921" t="s">
        <v>1469</v>
      </c>
      <c r="C6829" s="921" t="s">
        <v>1030</v>
      </c>
      <c r="D6829" s="922" t="s">
        <v>986</v>
      </c>
      <c r="E6829" s="936">
        <v>1</v>
      </c>
      <c r="F6829" s="947">
        <v>44774</v>
      </c>
      <c r="G6829" s="923">
        <v>156474.7350682079</v>
      </c>
      <c r="H6829" s="929">
        <v>4.1666666666666666E-3</v>
      </c>
      <c r="I6829" s="929">
        <v>4.583333333333333E-2</v>
      </c>
      <c r="J6829" s="923">
        <v>149302.97637758171</v>
      </c>
      <c r="K6829" s="922">
        <v>1</v>
      </c>
      <c r="L6829" s="923">
        <v>149302.97637758171</v>
      </c>
      <c r="M6829" s="923">
        <f t="shared" si="106"/>
        <v>7823.7367534103951</v>
      </c>
    </row>
    <row r="6830" spans="2:13" ht="45">
      <c r="B6830" s="921" t="s">
        <v>1443</v>
      </c>
      <c r="C6830" s="921" t="s">
        <v>1030</v>
      </c>
      <c r="D6830" s="922" t="s">
        <v>986</v>
      </c>
      <c r="E6830" s="936">
        <v>1</v>
      </c>
      <c r="F6830" s="947">
        <v>44774</v>
      </c>
      <c r="G6830" s="923">
        <v>193309.18664585013</v>
      </c>
      <c r="H6830" s="929">
        <v>4.1666666666666666E-3</v>
      </c>
      <c r="I6830" s="929">
        <v>4.583333333333333E-2</v>
      </c>
      <c r="J6830" s="923">
        <v>184449.18225791532</v>
      </c>
      <c r="K6830" s="922">
        <v>1</v>
      </c>
      <c r="L6830" s="923">
        <v>184449.18225791532</v>
      </c>
      <c r="M6830" s="923">
        <f t="shared" si="106"/>
        <v>9665.4593322925066</v>
      </c>
    </row>
    <row r="6831" spans="2:13" ht="45">
      <c r="B6831" s="921" t="s">
        <v>1443</v>
      </c>
      <c r="C6831" s="921" t="s">
        <v>1030</v>
      </c>
      <c r="D6831" s="922" t="s">
        <v>986</v>
      </c>
      <c r="E6831" s="936">
        <v>1</v>
      </c>
      <c r="F6831" s="947">
        <v>44774</v>
      </c>
      <c r="G6831" s="923">
        <v>193309.18664585013</v>
      </c>
      <c r="H6831" s="929">
        <v>4.1666666666666666E-3</v>
      </c>
      <c r="I6831" s="929">
        <v>4.583333333333333E-2</v>
      </c>
      <c r="J6831" s="923">
        <v>184449.18225791532</v>
      </c>
      <c r="K6831" s="922">
        <v>1</v>
      </c>
      <c r="L6831" s="923">
        <v>184449.18225791532</v>
      </c>
      <c r="M6831" s="923">
        <f t="shared" si="106"/>
        <v>9665.4593322925066</v>
      </c>
    </row>
    <row r="6832" spans="2:13" ht="45">
      <c r="B6832" s="921" t="s">
        <v>1483</v>
      </c>
      <c r="C6832" s="921" t="s">
        <v>1030</v>
      </c>
      <c r="D6832" s="922" t="s">
        <v>986</v>
      </c>
      <c r="E6832" s="936">
        <v>1</v>
      </c>
      <c r="F6832" s="947">
        <v>44774</v>
      </c>
      <c r="G6832" s="923">
        <v>52424.945862529959</v>
      </c>
      <c r="H6832" s="929">
        <v>8.3333333333333332E-3</v>
      </c>
      <c r="I6832" s="929">
        <v>9.166666666666666E-2</v>
      </c>
      <c r="J6832" s="923">
        <v>47619.325825131382</v>
      </c>
      <c r="K6832" s="922">
        <v>1</v>
      </c>
      <c r="L6832" s="923">
        <v>47619.325825131382</v>
      </c>
      <c r="M6832" s="923">
        <f t="shared" si="106"/>
        <v>5242.4945862529967</v>
      </c>
    </row>
    <row r="6833" spans="2:13" ht="45">
      <c r="B6833" s="921" t="s">
        <v>1483</v>
      </c>
      <c r="C6833" s="921" t="s">
        <v>1030</v>
      </c>
      <c r="D6833" s="922" t="s">
        <v>986</v>
      </c>
      <c r="E6833" s="936">
        <v>1</v>
      </c>
      <c r="F6833" s="947">
        <v>44774</v>
      </c>
      <c r="G6833" s="923">
        <v>52424.945862529959</v>
      </c>
      <c r="H6833" s="929">
        <v>8.3333333333333332E-3</v>
      </c>
      <c r="I6833" s="929">
        <v>9.166666666666666E-2</v>
      </c>
      <c r="J6833" s="923">
        <v>47619.325825131382</v>
      </c>
      <c r="K6833" s="922">
        <v>1</v>
      </c>
      <c r="L6833" s="923">
        <v>47619.325825131382</v>
      </c>
      <c r="M6833" s="923">
        <f t="shared" si="106"/>
        <v>5242.4945862529967</v>
      </c>
    </row>
    <row r="6834" spans="2:13" ht="45">
      <c r="B6834" s="921" t="s">
        <v>1484</v>
      </c>
      <c r="C6834" s="921" t="s">
        <v>1030</v>
      </c>
      <c r="D6834" s="922" t="s">
        <v>986</v>
      </c>
      <c r="E6834" s="936">
        <v>1</v>
      </c>
      <c r="F6834" s="947">
        <v>44774</v>
      </c>
      <c r="G6834" s="923">
        <v>44448.449292113924</v>
      </c>
      <c r="H6834" s="929">
        <v>8.3333333333333332E-3</v>
      </c>
      <c r="I6834" s="929">
        <v>9.166666666666666E-2</v>
      </c>
      <c r="J6834" s="923">
        <v>40374.008107003479</v>
      </c>
      <c r="K6834" s="922">
        <v>1</v>
      </c>
      <c r="L6834" s="923">
        <v>40374.008107003479</v>
      </c>
      <c r="M6834" s="923">
        <f t="shared" si="106"/>
        <v>4444.8449292113928</v>
      </c>
    </row>
    <row r="6835" spans="2:13" ht="45">
      <c r="B6835" s="921" t="s">
        <v>1466</v>
      </c>
      <c r="C6835" s="921" t="s">
        <v>1030</v>
      </c>
      <c r="D6835" s="922" t="s">
        <v>986</v>
      </c>
      <c r="E6835" s="936">
        <v>1</v>
      </c>
      <c r="F6835" s="947">
        <v>44774</v>
      </c>
      <c r="G6835" s="923">
        <v>90771.958593739953</v>
      </c>
      <c r="H6835" s="929">
        <v>4.1666666666666666E-3</v>
      </c>
      <c r="I6835" s="929">
        <v>4.583333333333333E-2</v>
      </c>
      <c r="J6835" s="923">
        <v>86611.577158193541</v>
      </c>
      <c r="K6835" s="922">
        <v>1</v>
      </c>
      <c r="L6835" s="923">
        <v>86611.577158193541</v>
      </c>
      <c r="M6835" s="923">
        <f t="shared" si="106"/>
        <v>4538.5979296869982</v>
      </c>
    </row>
    <row r="6836" spans="2:13" ht="45">
      <c r="B6836" s="921" t="s">
        <v>1441</v>
      </c>
      <c r="C6836" s="921" t="s">
        <v>1030</v>
      </c>
      <c r="D6836" s="922" t="s">
        <v>986</v>
      </c>
      <c r="E6836" s="936">
        <v>1</v>
      </c>
      <c r="F6836" s="947">
        <v>44774</v>
      </c>
      <c r="G6836" s="923">
        <v>331259.48513467389</v>
      </c>
      <c r="H6836" s="929">
        <v>4.1666666666666666E-3</v>
      </c>
      <c r="I6836" s="929">
        <v>4.583333333333333E-2</v>
      </c>
      <c r="J6836" s="923">
        <v>316076.75873266801</v>
      </c>
      <c r="K6836" s="922">
        <v>1</v>
      </c>
      <c r="L6836" s="923">
        <v>316076.75873266801</v>
      </c>
      <c r="M6836" s="923">
        <f t="shared" si="106"/>
        <v>16562.974256733694</v>
      </c>
    </row>
    <row r="6837" spans="2:13" ht="45">
      <c r="B6837" s="921" t="s">
        <v>1485</v>
      </c>
      <c r="C6837" s="921" t="s">
        <v>1030</v>
      </c>
      <c r="D6837" s="922" t="s">
        <v>986</v>
      </c>
      <c r="E6837" s="936">
        <v>1</v>
      </c>
      <c r="F6837" s="947">
        <v>44774</v>
      </c>
      <c r="G6837" s="923">
        <v>53508.171414536831</v>
      </c>
      <c r="H6837" s="929">
        <v>8.3333333333333332E-3</v>
      </c>
      <c r="I6837" s="929">
        <v>9.166666666666666E-2</v>
      </c>
      <c r="J6837" s="923">
        <v>48603.255701537622</v>
      </c>
      <c r="K6837" s="922">
        <v>1</v>
      </c>
      <c r="L6837" s="923">
        <v>48603.255701537622</v>
      </c>
      <c r="M6837" s="923">
        <f t="shared" si="106"/>
        <v>5350.8171414536837</v>
      </c>
    </row>
    <row r="6838" spans="2:13" ht="45">
      <c r="B6838" s="921" t="s">
        <v>1486</v>
      </c>
      <c r="C6838" s="921" t="s">
        <v>1030</v>
      </c>
      <c r="D6838" s="922" t="s">
        <v>986</v>
      </c>
      <c r="E6838" s="936">
        <v>1</v>
      </c>
      <c r="F6838" s="947">
        <v>44774</v>
      </c>
      <c r="G6838" s="923">
        <v>18895.979216133248</v>
      </c>
      <c r="H6838" s="929">
        <v>4.1666666666666666E-3</v>
      </c>
      <c r="I6838" s="929">
        <v>4.583333333333333E-2</v>
      </c>
      <c r="J6838" s="923">
        <v>18029.913502060474</v>
      </c>
      <c r="K6838" s="922">
        <v>1</v>
      </c>
      <c r="L6838" s="923">
        <v>18029.913502060474</v>
      </c>
      <c r="M6838" s="923">
        <f t="shared" si="106"/>
        <v>944.79896080666242</v>
      </c>
    </row>
    <row r="6839" spans="2:13" ht="105">
      <c r="B6839" s="921" t="s">
        <v>1487</v>
      </c>
      <c r="C6839" s="921" t="s">
        <v>1034</v>
      </c>
      <c r="D6839" s="922" t="s">
        <v>986</v>
      </c>
      <c r="E6839" s="936">
        <v>1</v>
      </c>
      <c r="F6839" s="947">
        <v>43780</v>
      </c>
      <c r="G6839" s="923">
        <v>133453.76471824251</v>
      </c>
      <c r="H6839" s="929">
        <v>4.1666666666666666E-3</v>
      </c>
      <c r="I6839" s="929">
        <v>0.18333333333333332</v>
      </c>
      <c r="J6839" s="923">
        <v>108987.24118656473</v>
      </c>
      <c r="K6839" s="922">
        <v>1</v>
      </c>
      <c r="L6839" s="923">
        <v>108987.24118656473</v>
      </c>
      <c r="M6839" s="923">
        <f t="shared" si="106"/>
        <v>6672.6882359121264</v>
      </c>
    </row>
    <row r="6840" spans="2:13" ht="105">
      <c r="B6840" s="921" t="s">
        <v>1488</v>
      </c>
      <c r="C6840" s="921" t="s">
        <v>1034</v>
      </c>
      <c r="D6840" s="922" t="s">
        <v>986</v>
      </c>
      <c r="E6840" s="936">
        <v>1</v>
      </c>
      <c r="F6840" s="947">
        <v>43800</v>
      </c>
      <c r="G6840" s="923">
        <v>311370.72587100224</v>
      </c>
      <c r="H6840" s="929">
        <v>4.1666666666666666E-3</v>
      </c>
      <c r="I6840" s="929">
        <v>0.17916666666666667</v>
      </c>
      <c r="J6840" s="923">
        <v>255583.47081911436</v>
      </c>
      <c r="K6840" s="922">
        <v>1</v>
      </c>
      <c r="L6840" s="923">
        <v>255583.47081911436</v>
      </c>
      <c r="M6840" s="923">
        <f t="shared" si="106"/>
        <v>15568.536293550113</v>
      </c>
    </row>
    <row r="6841" spans="2:13" ht="45">
      <c r="B6841" s="921" t="s">
        <v>1472</v>
      </c>
      <c r="C6841" s="921" t="s">
        <v>1030</v>
      </c>
      <c r="D6841" s="922" t="s">
        <v>986</v>
      </c>
      <c r="E6841" s="936">
        <v>1</v>
      </c>
      <c r="F6841" s="947">
        <v>44774</v>
      </c>
      <c r="G6841" s="923">
        <v>184090.16426898332</v>
      </c>
      <c r="H6841" s="929">
        <v>4.1666666666666666E-3</v>
      </c>
      <c r="I6841" s="929">
        <v>4.583333333333333E-2</v>
      </c>
      <c r="J6841" s="923">
        <v>175652.69840665493</v>
      </c>
      <c r="K6841" s="922">
        <v>1</v>
      </c>
      <c r="L6841" s="923">
        <v>175652.69840665493</v>
      </c>
      <c r="M6841" s="923">
        <f t="shared" si="106"/>
        <v>9204.5082134491659</v>
      </c>
    </row>
    <row r="6842" spans="2:13" ht="75">
      <c r="B6842" s="921" t="s">
        <v>1489</v>
      </c>
      <c r="C6842" s="921" t="s">
        <v>1020</v>
      </c>
      <c r="D6842" s="922" t="s">
        <v>986</v>
      </c>
      <c r="E6842" s="936">
        <v>1</v>
      </c>
      <c r="F6842" s="947">
        <v>44179</v>
      </c>
      <c r="G6842" s="923">
        <v>27144.67278475819</v>
      </c>
      <c r="H6842" s="929">
        <v>8.3333333333333332E-3</v>
      </c>
      <c r="I6842" s="929">
        <v>0.2583333333333333</v>
      </c>
      <c r="J6842" s="923">
        <v>20132.298982028991</v>
      </c>
      <c r="K6842" s="922">
        <v>1</v>
      </c>
      <c r="L6842" s="923">
        <v>20132.298982028991</v>
      </c>
      <c r="M6842" s="923">
        <f t="shared" si="106"/>
        <v>2714.4672784758191</v>
      </c>
    </row>
    <row r="6843" spans="2:13" ht="75">
      <c r="B6843" s="921" t="s">
        <v>1489</v>
      </c>
      <c r="C6843" s="921" t="s">
        <v>1020</v>
      </c>
      <c r="D6843" s="922" t="s">
        <v>986</v>
      </c>
      <c r="E6843" s="936">
        <v>1</v>
      </c>
      <c r="F6843" s="947">
        <v>44179</v>
      </c>
      <c r="G6843" s="923">
        <v>27144.67278475819</v>
      </c>
      <c r="H6843" s="929">
        <v>8.3333333333333332E-3</v>
      </c>
      <c r="I6843" s="929">
        <v>0.2583333333333333</v>
      </c>
      <c r="J6843" s="923">
        <v>20132.298982028991</v>
      </c>
      <c r="K6843" s="922">
        <v>1</v>
      </c>
      <c r="L6843" s="923">
        <v>20132.298982028991</v>
      </c>
      <c r="M6843" s="923">
        <f t="shared" si="106"/>
        <v>2714.4672784758191</v>
      </c>
    </row>
    <row r="6844" spans="2:13" ht="105">
      <c r="B6844" s="921" t="s">
        <v>1114</v>
      </c>
      <c r="C6844" s="921" t="s">
        <v>1034</v>
      </c>
      <c r="D6844" s="922" t="s">
        <v>986</v>
      </c>
      <c r="E6844" s="936">
        <v>1</v>
      </c>
      <c r="F6844" s="947">
        <v>44459</v>
      </c>
      <c r="G6844" s="923">
        <v>30174.838040140567</v>
      </c>
      <c r="H6844" s="929">
        <v>8.3333333333333332E-3</v>
      </c>
      <c r="I6844" s="929">
        <v>0.18333333333333332</v>
      </c>
      <c r="J6844" s="923">
        <v>24642.78439944813</v>
      </c>
      <c r="K6844" s="922">
        <v>1</v>
      </c>
      <c r="L6844" s="923">
        <v>24642.78439944813</v>
      </c>
      <c r="M6844" s="923">
        <f t="shared" si="106"/>
        <v>3017.4838040140567</v>
      </c>
    </row>
    <row r="6845" spans="2:13" ht="105">
      <c r="B6845" s="921" t="s">
        <v>1114</v>
      </c>
      <c r="C6845" s="921" t="s">
        <v>1034</v>
      </c>
      <c r="D6845" s="922" t="s">
        <v>986</v>
      </c>
      <c r="E6845" s="936">
        <v>1</v>
      </c>
      <c r="F6845" s="947">
        <v>44459</v>
      </c>
      <c r="G6845" s="923">
        <v>30174.838040140567</v>
      </c>
      <c r="H6845" s="929">
        <v>8.3333333333333332E-3</v>
      </c>
      <c r="I6845" s="929">
        <v>0.18333333333333332</v>
      </c>
      <c r="J6845" s="923">
        <v>24642.78439944813</v>
      </c>
      <c r="K6845" s="922">
        <v>1</v>
      </c>
      <c r="L6845" s="923">
        <v>24642.78439944813</v>
      </c>
      <c r="M6845" s="923">
        <f t="shared" si="106"/>
        <v>3017.4838040140567</v>
      </c>
    </row>
    <row r="6846" spans="2:13" ht="105">
      <c r="B6846" s="921" t="s">
        <v>1114</v>
      </c>
      <c r="C6846" s="921" t="s">
        <v>1034</v>
      </c>
      <c r="D6846" s="922" t="s">
        <v>986</v>
      </c>
      <c r="E6846" s="936">
        <v>1</v>
      </c>
      <c r="F6846" s="947">
        <v>44459</v>
      </c>
      <c r="G6846" s="923">
        <v>30174.838040140567</v>
      </c>
      <c r="H6846" s="929">
        <v>8.3333333333333332E-3</v>
      </c>
      <c r="I6846" s="929">
        <v>0.18333333333333332</v>
      </c>
      <c r="J6846" s="923">
        <v>24642.78439944813</v>
      </c>
      <c r="K6846" s="922">
        <v>1</v>
      </c>
      <c r="L6846" s="923">
        <v>24642.78439944813</v>
      </c>
      <c r="M6846" s="923">
        <f t="shared" si="106"/>
        <v>3017.4838040140567</v>
      </c>
    </row>
    <row r="6847" spans="2:13" ht="105">
      <c r="B6847" s="921" t="s">
        <v>1114</v>
      </c>
      <c r="C6847" s="921" t="s">
        <v>1034</v>
      </c>
      <c r="D6847" s="922" t="s">
        <v>986</v>
      </c>
      <c r="E6847" s="936">
        <v>1</v>
      </c>
      <c r="F6847" s="947">
        <v>44459</v>
      </c>
      <c r="G6847" s="923">
        <v>30174.838040140567</v>
      </c>
      <c r="H6847" s="929">
        <v>8.3333333333333332E-3</v>
      </c>
      <c r="I6847" s="929">
        <v>0.18333333333333332</v>
      </c>
      <c r="J6847" s="923">
        <v>24642.78439944813</v>
      </c>
      <c r="K6847" s="922">
        <v>1</v>
      </c>
      <c r="L6847" s="923">
        <v>24642.78439944813</v>
      </c>
      <c r="M6847" s="923">
        <f t="shared" si="106"/>
        <v>3017.4838040140567</v>
      </c>
    </row>
    <row r="6848" spans="2:13" ht="105">
      <c r="B6848" s="921" t="s">
        <v>1490</v>
      </c>
      <c r="C6848" s="921" t="s">
        <v>1034</v>
      </c>
      <c r="D6848" s="922" t="s">
        <v>986</v>
      </c>
      <c r="E6848" s="936">
        <v>1</v>
      </c>
      <c r="F6848" s="947">
        <v>44459</v>
      </c>
      <c r="G6848" s="923">
        <v>241370.24384711689</v>
      </c>
      <c r="H6848" s="929">
        <v>4.1666666666666666E-3</v>
      </c>
      <c r="I6848" s="929">
        <v>9.166666666666666E-2</v>
      </c>
      <c r="J6848" s="923">
        <v>219244.63816113118</v>
      </c>
      <c r="K6848" s="922">
        <v>1</v>
      </c>
      <c r="L6848" s="923">
        <v>219244.63816113118</v>
      </c>
      <c r="M6848" s="923">
        <f t="shared" si="106"/>
        <v>12068.512192355845</v>
      </c>
    </row>
    <row r="6849" spans="2:13" ht="105">
      <c r="B6849" s="921" t="s">
        <v>1491</v>
      </c>
      <c r="C6849" s="921" t="s">
        <v>1034</v>
      </c>
      <c r="D6849" s="922" t="s">
        <v>986</v>
      </c>
      <c r="E6849" s="936">
        <v>1</v>
      </c>
      <c r="F6849" s="947">
        <v>44459</v>
      </c>
      <c r="G6849" s="923">
        <v>1018.6985365410379</v>
      </c>
      <c r="H6849" s="929">
        <v>8.3333333333333332E-3</v>
      </c>
      <c r="I6849" s="929">
        <v>0.18333333333333332</v>
      </c>
      <c r="J6849" s="923">
        <v>831.93713817518096</v>
      </c>
      <c r="K6849" s="922">
        <v>1</v>
      </c>
      <c r="L6849" s="923">
        <v>831.93713817518096</v>
      </c>
      <c r="M6849" s="923">
        <f t="shared" si="106"/>
        <v>101.86985365410379</v>
      </c>
    </row>
    <row r="6850" spans="2:13" ht="105">
      <c r="B6850" s="921" t="s">
        <v>1491</v>
      </c>
      <c r="C6850" s="921" t="s">
        <v>1034</v>
      </c>
      <c r="D6850" s="922" t="s">
        <v>986</v>
      </c>
      <c r="E6850" s="936">
        <v>1</v>
      </c>
      <c r="F6850" s="947">
        <v>44459</v>
      </c>
      <c r="G6850" s="923">
        <v>1018.6985365410379</v>
      </c>
      <c r="H6850" s="929">
        <v>8.3333333333333332E-3</v>
      </c>
      <c r="I6850" s="929">
        <v>0.18333333333333332</v>
      </c>
      <c r="J6850" s="923">
        <v>831.93713817518096</v>
      </c>
      <c r="K6850" s="922">
        <v>1</v>
      </c>
      <c r="L6850" s="923">
        <v>831.93713817518096</v>
      </c>
      <c r="M6850" s="923">
        <f t="shared" si="106"/>
        <v>101.86985365410379</v>
      </c>
    </row>
    <row r="6851" spans="2:13" ht="105">
      <c r="B6851" s="921" t="s">
        <v>1491</v>
      </c>
      <c r="C6851" s="921" t="s">
        <v>1034</v>
      </c>
      <c r="D6851" s="922" t="s">
        <v>986</v>
      </c>
      <c r="E6851" s="936">
        <v>1</v>
      </c>
      <c r="F6851" s="947">
        <v>44459</v>
      </c>
      <c r="G6851" s="923">
        <v>1018.6985365410379</v>
      </c>
      <c r="H6851" s="929">
        <v>8.3333333333333332E-3</v>
      </c>
      <c r="I6851" s="929">
        <v>0.18333333333333332</v>
      </c>
      <c r="J6851" s="923">
        <v>831.93713817518096</v>
      </c>
      <c r="K6851" s="922">
        <v>1</v>
      </c>
      <c r="L6851" s="923">
        <v>831.93713817518096</v>
      </c>
      <c r="M6851" s="923">
        <f t="shared" si="106"/>
        <v>101.86985365410379</v>
      </c>
    </row>
    <row r="6852" spans="2:13" ht="105">
      <c r="B6852" s="921" t="s">
        <v>1491</v>
      </c>
      <c r="C6852" s="921" t="s">
        <v>1034</v>
      </c>
      <c r="D6852" s="922" t="s">
        <v>986</v>
      </c>
      <c r="E6852" s="936">
        <v>1</v>
      </c>
      <c r="F6852" s="947">
        <v>44459</v>
      </c>
      <c r="G6852" s="923">
        <v>1018.6985365410379</v>
      </c>
      <c r="H6852" s="929">
        <v>8.3333333333333332E-3</v>
      </c>
      <c r="I6852" s="929">
        <v>0.18333333333333332</v>
      </c>
      <c r="J6852" s="923">
        <v>831.93713817518096</v>
      </c>
      <c r="K6852" s="922">
        <v>1</v>
      </c>
      <c r="L6852" s="923">
        <v>831.93713817518096</v>
      </c>
      <c r="M6852" s="923">
        <f t="shared" si="106"/>
        <v>101.86985365410379</v>
      </c>
    </row>
    <row r="6853" spans="2:13" ht="105">
      <c r="B6853" s="921" t="s">
        <v>1491</v>
      </c>
      <c r="C6853" s="921" t="s">
        <v>1034</v>
      </c>
      <c r="D6853" s="922" t="s">
        <v>986</v>
      </c>
      <c r="E6853" s="936">
        <v>1</v>
      </c>
      <c r="F6853" s="947">
        <v>44459</v>
      </c>
      <c r="G6853" s="923">
        <v>1018.6985365410379</v>
      </c>
      <c r="H6853" s="929">
        <v>8.3333333333333332E-3</v>
      </c>
      <c r="I6853" s="929">
        <v>0.18333333333333332</v>
      </c>
      <c r="J6853" s="923">
        <v>831.93713817518096</v>
      </c>
      <c r="K6853" s="922">
        <v>1</v>
      </c>
      <c r="L6853" s="923">
        <v>831.93713817518096</v>
      </c>
      <c r="M6853" s="923">
        <f t="shared" si="106"/>
        <v>101.86985365410379</v>
      </c>
    </row>
    <row r="6854" spans="2:13" ht="105">
      <c r="B6854" s="921" t="s">
        <v>1491</v>
      </c>
      <c r="C6854" s="921" t="s">
        <v>1034</v>
      </c>
      <c r="D6854" s="922" t="s">
        <v>986</v>
      </c>
      <c r="E6854" s="936">
        <v>1</v>
      </c>
      <c r="F6854" s="947">
        <v>44459</v>
      </c>
      <c r="G6854" s="923">
        <v>1018.6985365410379</v>
      </c>
      <c r="H6854" s="929">
        <v>8.3333333333333332E-3</v>
      </c>
      <c r="I6854" s="929">
        <v>0.18333333333333332</v>
      </c>
      <c r="J6854" s="923">
        <v>831.93713817518096</v>
      </c>
      <c r="K6854" s="922">
        <v>1</v>
      </c>
      <c r="L6854" s="923">
        <v>831.93713817518096</v>
      </c>
      <c r="M6854" s="923">
        <f t="shared" si="106"/>
        <v>101.86985365410379</v>
      </c>
    </row>
    <row r="6855" spans="2:13" ht="105">
      <c r="B6855" s="921" t="s">
        <v>1492</v>
      </c>
      <c r="C6855" s="921" t="s">
        <v>1034</v>
      </c>
      <c r="D6855" s="922" t="s">
        <v>986</v>
      </c>
      <c r="E6855" s="936">
        <v>1</v>
      </c>
      <c r="F6855" s="947">
        <v>44459</v>
      </c>
      <c r="G6855" s="923">
        <v>51677.457514883376</v>
      </c>
      <c r="H6855" s="929">
        <v>8.3333333333333332E-3</v>
      </c>
      <c r="I6855" s="929">
        <v>0.18333333333333332</v>
      </c>
      <c r="J6855" s="923">
        <v>42203.256970488088</v>
      </c>
      <c r="K6855" s="922">
        <v>1</v>
      </c>
      <c r="L6855" s="923">
        <v>42203.256970488088</v>
      </c>
      <c r="M6855" s="923">
        <f t="shared" si="106"/>
        <v>5167.7457514883381</v>
      </c>
    </row>
    <row r="6856" spans="2:13" ht="105">
      <c r="B6856" s="921" t="s">
        <v>1492</v>
      </c>
      <c r="C6856" s="921" t="s">
        <v>1034</v>
      </c>
      <c r="D6856" s="922" t="s">
        <v>986</v>
      </c>
      <c r="E6856" s="936">
        <v>1</v>
      </c>
      <c r="F6856" s="947">
        <v>44459</v>
      </c>
      <c r="G6856" s="923">
        <v>51677.457514883376</v>
      </c>
      <c r="H6856" s="929">
        <v>8.3333333333333332E-3</v>
      </c>
      <c r="I6856" s="929">
        <v>0.18333333333333332</v>
      </c>
      <c r="J6856" s="923">
        <v>42203.256970488088</v>
      </c>
      <c r="K6856" s="922">
        <v>1</v>
      </c>
      <c r="L6856" s="923">
        <v>42203.256970488088</v>
      </c>
      <c r="M6856" s="923">
        <f t="shared" si="106"/>
        <v>5167.7457514883381</v>
      </c>
    </row>
    <row r="6857" spans="2:13" ht="105">
      <c r="B6857" s="921" t="s">
        <v>1492</v>
      </c>
      <c r="C6857" s="921" t="s">
        <v>1034</v>
      </c>
      <c r="D6857" s="922" t="s">
        <v>986</v>
      </c>
      <c r="E6857" s="936">
        <v>1</v>
      </c>
      <c r="F6857" s="947">
        <v>44459</v>
      </c>
      <c r="G6857" s="923">
        <v>51677.457514883376</v>
      </c>
      <c r="H6857" s="929">
        <v>8.3333333333333332E-3</v>
      </c>
      <c r="I6857" s="929">
        <v>0.18333333333333332</v>
      </c>
      <c r="J6857" s="923">
        <v>42203.256970488088</v>
      </c>
      <c r="K6857" s="922">
        <v>1</v>
      </c>
      <c r="L6857" s="923">
        <v>42203.256970488088</v>
      </c>
      <c r="M6857" s="923">
        <f t="shared" si="106"/>
        <v>5167.7457514883381</v>
      </c>
    </row>
    <row r="6858" spans="2:13" ht="105">
      <c r="B6858" s="921" t="s">
        <v>1492</v>
      </c>
      <c r="C6858" s="921" t="s">
        <v>1034</v>
      </c>
      <c r="D6858" s="922" t="s">
        <v>986</v>
      </c>
      <c r="E6858" s="936">
        <v>1</v>
      </c>
      <c r="F6858" s="947">
        <v>44459</v>
      </c>
      <c r="G6858" s="923">
        <v>51677.457514883376</v>
      </c>
      <c r="H6858" s="929">
        <v>8.3333333333333332E-3</v>
      </c>
      <c r="I6858" s="929">
        <v>0.18333333333333332</v>
      </c>
      <c r="J6858" s="923">
        <v>42203.256970488088</v>
      </c>
      <c r="K6858" s="922">
        <v>1</v>
      </c>
      <c r="L6858" s="923">
        <v>42203.256970488088</v>
      </c>
      <c r="M6858" s="923">
        <f t="shared" si="106"/>
        <v>5167.7457514883381</v>
      </c>
    </row>
    <row r="6859" spans="2:13" ht="75">
      <c r="B6859" s="921" t="s">
        <v>1493</v>
      </c>
      <c r="C6859" s="921" t="s">
        <v>1020</v>
      </c>
      <c r="D6859" s="922" t="s">
        <v>986</v>
      </c>
      <c r="E6859" s="936">
        <v>1</v>
      </c>
      <c r="F6859" s="947">
        <v>44501</v>
      </c>
      <c r="G6859" s="923">
        <v>18754.636252008764</v>
      </c>
      <c r="H6859" s="929">
        <v>1.6666666666666666E-2</v>
      </c>
      <c r="I6859" s="929">
        <v>0.33333333333333331</v>
      </c>
      <c r="J6859" s="923">
        <v>12503.09083467251</v>
      </c>
      <c r="K6859" s="922">
        <v>1</v>
      </c>
      <c r="L6859" s="923">
        <v>12503.09083467251</v>
      </c>
      <c r="M6859" s="923">
        <f t="shared" ref="M6859:M6922" si="107">IF(L6859=0,"",IF(I6859=100%,0,(H6859*12)*(G6859*E6859*K6859)))</f>
        <v>3750.9272504017531</v>
      </c>
    </row>
    <row r="6860" spans="2:13" ht="75">
      <c r="B6860" s="921" t="s">
        <v>1493</v>
      </c>
      <c r="C6860" s="921" t="s">
        <v>1020</v>
      </c>
      <c r="D6860" s="922" t="s">
        <v>986</v>
      </c>
      <c r="E6860" s="936">
        <v>1</v>
      </c>
      <c r="F6860" s="947">
        <v>44501</v>
      </c>
      <c r="G6860" s="923">
        <v>18754.636252008764</v>
      </c>
      <c r="H6860" s="929">
        <v>1.6666666666666666E-2</v>
      </c>
      <c r="I6860" s="929">
        <v>0.33333333333333331</v>
      </c>
      <c r="J6860" s="923">
        <v>12503.09083467251</v>
      </c>
      <c r="K6860" s="922">
        <v>1</v>
      </c>
      <c r="L6860" s="923">
        <v>12503.09083467251</v>
      </c>
      <c r="M6860" s="923">
        <f t="shared" si="107"/>
        <v>3750.9272504017531</v>
      </c>
    </row>
    <row r="6861" spans="2:13" ht="45">
      <c r="B6861" s="921" t="s">
        <v>1494</v>
      </c>
      <c r="C6861" s="921" t="s">
        <v>1030</v>
      </c>
      <c r="D6861" s="922" t="s">
        <v>986</v>
      </c>
      <c r="E6861" s="936">
        <v>1</v>
      </c>
      <c r="F6861" s="947">
        <v>43864</v>
      </c>
      <c r="G6861" s="923">
        <v>37999.980000000003</v>
      </c>
      <c r="H6861" s="929">
        <v>0</v>
      </c>
      <c r="I6861" s="929">
        <v>0</v>
      </c>
      <c r="J6861" s="923">
        <v>37999.980000000003</v>
      </c>
      <c r="K6861" s="922">
        <v>1</v>
      </c>
      <c r="L6861" s="923">
        <v>37999.980000000003</v>
      </c>
      <c r="M6861" s="923">
        <f t="shared" si="107"/>
        <v>0</v>
      </c>
    </row>
    <row r="6862" spans="2:13" ht="75">
      <c r="B6862" s="921" t="s">
        <v>1495</v>
      </c>
      <c r="C6862" s="921" t="s">
        <v>1036</v>
      </c>
      <c r="D6862" s="922" t="s">
        <v>986</v>
      </c>
      <c r="E6862" s="936">
        <v>1</v>
      </c>
      <c r="F6862" s="947">
        <v>43864</v>
      </c>
      <c r="G6862" s="923">
        <v>32125.073584853013</v>
      </c>
      <c r="H6862" s="929">
        <v>8.3333333333333332E-3</v>
      </c>
      <c r="I6862" s="929">
        <v>0.34166666666666667</v>
      </c>
      <c r="J6862" s="923">
        <v>21149.0067766949</v>
      </c>
      <c r="K6862" s="922">
        <v>1</v>
      </c>
      <c r="L6862" s="923">
        <v>21149.0067766949</v>
      </c>
      <c r="M6862" s="923">
        <f t="shared" si="107"/>
        <v>3212.5073584853017</v>
      </c>
    </row>
    <row r="6863" spans="2:13" ht="75">
      <c r="B6863" s="921" t="s">
        <v>1495</v>
      </c>
      <c r="C6863" s="921" t="s">
        <v>1036</v>
      </c>
      <c r="D6863" s="922" t="s">
        <v>986</v>
      </c>
      <c r="E6863" s="936">
        <v>1</v>
      </c>
      <c r="F6863" s="947">
        <v>43864</v>
      </c>
      <c r="G6863" s="923">
        <v>32125.073584853013</v>
      </c>
      <c r="H6863" s="929">
        <v>8.3333333333333332E-3</v>
      </c>
      <c r="I6863" s="929">
        <v>0.34166666666666667</v>
      </c>
      <c r="J6863" s="923">
        <v>21149.0067766949</v>
      </c>
      <c r="K6863" s="922">
        <v>1</v>
      </c>
      <c r="L6863" s="923">
        <v>21149.0067766949</v>
      </c>
      <c r="M6863" s="923">
        <f t="shared" si="107"/>
        <v>3212.5073584853017</v>
      </c>
    </row>
    <row r="6864" spans="2:13" ht="105">
      <c r="B6864" s="921" t="s">
        <v>1496</v>
      </c>
      <c r="C6864" s="921" t="s">
        <v>1034</v>
      </c>
      <c r="D6864" s="922" t="s">
        <v>986</v>
      </c>
      <c r="E6864" s="936">
        <v>1</v>
      </c>
      <c r="F6864" s="947">
        <v>44410</v>
      </c>
      <c r="G6864" s="923">
        <v>41638.752242256509</v>
      </c>
      <c r="H6864" s="929">
        <v>4.1666666666666666E-3</v>
      </c>
      <c r="I6864" s="929">
        <v>9.5833333333333326E-2</v>
      </c>
      <c r="J6864" s="923">
        <v>37648.371819040258</v>
      </c>
      <c r="K6864" s="922">
        <v>0</v>
      </c>
      <c r="L6864" s="923">
        <v>0</v>
      </c>
      <c r="M6864" s="923" t="str">
        <f t="shared" si="107"/>
        <v/>
      </c>
    </row>
    <row r="6865" spans="2:13" ht="105">
      <c r="B6865" s="921" t="s">
        <v>1496</v>
      </c>
      <c r="C6865" s="921" t="s">
        <v>1034</v>
      </c>
      <c r="D6865" s="922" t="s">
        <v>994</v>
      </c>
      <c r="E6865" s="936">
        <v>0</v>
      </c>
      <c r="F6865" s="947">
        <v>44410</v>
      </c>
      <c r="G6865" s="923">
        <v>307450</v>
      </c>
      <c r="H6865" s="929">
        <v>4.1666666666666666E-3</v>
      </c>
      <c r="I6865" s="929">
        <v>9.5833333333333326E-2</v>
      </c>
      <c r="J6865" s="923">
        <v>277986.04166666669</v>
      </c>
      <c r="K6865" s="922">
        <v>0</v>
      </c>
      <c r="L6865" s="923">
        <v>0</v>
      </c>
      <c r="M6865" s="923" t="str">
        <f t="shared" si="107"/>
        <v/>
      </c>
    </row>
    <row r="6866" spans="2:13" ht="105">
      <c r="B6866" s="921" t="s">
        <v>1496</v>
      </c>
      <c r="C6866" s="921" t="s">
        <v>1034</v>
      </c>
      <c r="D6866" s="922" t="s">
        <v>986</v>
      </c>
      <c r="E6866" s="936">
        <v>1</v>
      </c>
      <c r="F6866" s="947">
        <v>44410</v>
      </c>
      <c r="G6866" s="923">
        <v>41638.752242256509</v>
      </c>
      <c r="H6866" s="929">
        <v>4.1666666666666666E-3</v>
      </c>
      <c r="I6866" s="929">
        <v>9.5833333333333326E-2</v>
      </c>
      <c r="J6866" s="923">
        <v>37648.371819040258</v>
      </c>
      <c r="K6866" s="922">
        <v>0</v>
      </c>
      <c r="L6866" s="923">
        <v>0</v>
      </c>
      <c r="M6866" s="923" t="str">
        <f t="shared" si="107"/>
        <v/>
      </c>
    </row>
    <row r="6867" spans="2:13" ht="105">
      <c r="B6867" s="921" t="s">
        <v>1496</v>
      </c>
      <c r="C6867" s="921" t="s">
        <v>1034</v>
      </c>
      <c r="D6867" s="922" t="s">
        <v>994</v>
      </c>
      <c r="E6867" s="936">
        <v>0</v>
      </c>
      <c r="F6867" s="947">
        <v>44410</v>
      </c>
      <c r="G6867" s="923">
        <v>307450</v>
      </c>
      <c r="H6867" s="929">
        <v>4.1666666666666666E-3</v>
      </c>
      <c r="I6867" s="929">
        <v>9.5833333333333326E-2</v>
      </c>
      <c r="J6867" s="923">
        <v>277986.04166666669</v>
      </c>
      <c r="K6867" s="922">
        <v>0</v>
      </c>
      <c r="L6867" s="923">
        <v>0</v>
      </c>
      <c r="M6867" s="923" t="str">
        <f t="shared" si="107"/>
        <v/>
      </c>
    </row>
    <row r="6868" spans="2:13" ht="105">
      <c r="B6868" s="921" t="s">
        <v>1497</v>
      </c>
      <c r="C6868" s="921" t="s">
        <v>1034</v>
      </c>
      <c r="D6868" s="922" t="s">
        <v>986</v>
      </c>
      <c r="E6868" s="936">
        <v>1</v>
      </c>
      <c r="F6868" s="947">
        <v>44173</v>
      </c>
      <c r="G6868" s="923">
        <v>20922.170187259679</v>
      </c>
      <c r="H6868" s="929">
        <v>5.5555555555555558E-3</v>
      </c>
      <c r="I6868" s="929">
        <v>0.17222222222222222</v>
      </c>
      <c r="J6868" s="923">
        <v>17318.907543898291</v>
      </c>
      <c r="K6868" s="922">
        <v>1</v>
      </c>
      <c r="L6868" s="923">
        <v>17318.907543898291</v>
      </c>
      <c r="M6868" s="923">
        <f t="shared" si="107"/>
        <v>1394.8113458173118</v>
      </c>
    </row>
    <row r="6869" spans="2:13" ht="105">
      <c r="B6869" s="921" t="s">
        <v>1498</v>
      </c>
      <c r="C6869" s="921" t="s">
        <v>1034</v>
      </c>
      <c r="D6869" s="922" t="s">
        <v>994</v>
      </c>
      <c r="E6869" s="936">
        <v>0</v>
      </c>
      <c r="F6869" s="947">
        <v>44173</v>
      </c>
      <c r="G6869" s="923">
        <v>23793.34</v>
      </c>
      <c r="H6869" s="929">
        <v>8.3333333333333332E-3</v>
      </c>
      <c r="I6869" s="929">
        <v>0.2583333333333333</v>
      </c>
      <c r="J6869" s="923">
        <v>17646.727166666667</v>
      </c>
      <c r="K6869" s="922">
        <v>1</v>
      </c>
      <c r="L6869" s="923">
        <v>0</v>
      </c>
      <c r="M6869" s="923" t="str">
        <f t="shared" si="107"/>
        <v/>
      </c>
    </row>
    <row r="6870" spans="2:13" ht="75">
      <c r="B6870" s="921" t="s">
        <v>1499</v>
      </c>
      <c r="C6870" s="921" t="s">
        <v>1024</v>
      </c>
      <c r="D6870" s="922" t="s">
        <v>986</v>
      </c>
      <c r="E6870" s="936">
        <v>1</v>
      </c>
      <c r="F6870" s="947">
        <v>44953</v>
      </c>
      <c r="G6870" s="923">
        <v>56422.349757784366</v>
      </c>
      <c r="H6870" s="929">
        <v>8.3333333333333332E-3</v>
      </c>
      <c r="I6870" s="929">
        <v>0.05</v>
      </c>
      <c r="J6870" s="923">
        <v>53601.232269895147</v>
      </c>
      <c r="K6870" s="922">
        <v>0</v>
      </c>
      <c r="L6870" s="923">
        <v>0</v>
      </c>
      <c r="M6870" s="923" t="str">
        <f t="shared" si="107"/>
        <v/>
      </c>
    </row>
    <row r="6871" spans="2:13" ht="105">
      <c r="B6871" s="921" t="s">
        <v>1498</v>
      </c>
      <c r="C6871" s="921" t="s">
        <v>1034</v>
      </c>
      <c r="D6871" s="922" t="s">
        <v>994</v>
      </c>
      <c r="E6871" s="936">
        <v>0</v>
      </c>
      <c r="F6871" s="947">
        <v>44173</v>
      </c>
      <c r="G6871" s="923">
        <v>23793.33</v>
      </c>
      <c r="H6871" s="929">
        <v>8.3333333333333332E-3</v>
      </c>
      <c r="I6871" s="929">
        <v>0.2583333333333333</v>
      </c>
      <c r="J6871" s="923">
        <v>17646.719750000004</v>
      </c>
      <c r="K6871" s="922">
        <v>1</v>
      </c>
      <c r="L6871" s="923">
        <v>0</v>
      </c>
      <c r="M6871" s="923" t="str">
        <f t="shared" si="107"/>
        <v/>
      </c>
    </row>
    <row r="6872" spans="2:13" ht="75">
      <c r="B6872" s="921" t="s">
        <v>1499</v>
      </c>
      <c r="C6872" s="921" t="s">
        <v>1024</v>
      </c>
      <c r="D6872" s="922" t="s">
        <v>986</v>
      </c>
      <c r="E6872" s="936">
        <v>1</v>
      </c>
      <c r="F6872" s="947">
        <v>44953</v>
      </c>
      <c r="G6872" s="923">
        <v>56422.349757784366</v>
      </c>
      <c r="H6872" s="929">
        <v>8.3333333333333332E-3</v>
      </c>
      <c r="I6872" s="929">
        <v>0.05</v>
      </c>
      <c r="J6872" s="923">
        <v>53601.232269895147</v>
      </c>
      <c r="K6872" s="922">
        <v>0</v>
      </c>
      <c r="L6872" s="923">
        <v>0</v>
      </c>
      <c r="M6872" s="923" t="str">
        <f t="shared" si="107"/>
        <v/>
      </c>
    </row>
    <row r="6873" spans="2:13" ht="105">
      <c r="B6873" s="921" t="s">
        <v>1498</v>
      </c>
      <c r="C6873" s="921" t="s">
        <v>1034</v>
      </c>
      <c r="D6873" s="922" t="s">
        <v>994</v>
      </c>
      <c r="E6873" s="936">
        <v>0</v>
      </c>
      <c r="F6873" s="947">
        <v>44173</v>
      </c>
      <c r="G6873" s="923">
        <v>23793.34</v>
      </c>
      <c r="H6873" s="929">
        <v>8.3333333333333332E-3</v>
      </c>
      <c r="I6873" s="929">
        <v>0.2583333333333333</v>
      </c>
      <c r="J6873" s="923">
        <v>17646.727166666667</v>
      </c>
      <c r="K6873" s="922">
        <v>1</v>
      </c>
      <c r="L6873" s="923">
        <v>0</v>
      </c>
      <c r="M6873" s="923" t="str">
        <f t="shared" si="107"/>
        <v/>
      </c>
    </row>
    <row r="6874" spans="2:13" ht="105">
      <c r="B6874" s="921" t="s">
        <v>1500</v>
      </c>
      <c r="C6874" s="921" t="s">
        <v>1034</v>
      </c>
      <c r="D6874" s="922" t="s">
        <v>994</v>
      </c>
      <c r="E6874" s="936">
        <v>0</v>
      </c>
      <c r="F6874" s="947">
        <v>44173</v>
      </c>
      <c r="G6874" s="923">
        <v>24999.99</v>
      </c>
      <c r="H6874" s="929">
        <v>8.3333333333333332E-3</v>
      </c>
      <c r="I6874" s="929">
        <v>0.2583333333333333</v>
      </c>
      <c r="J6874" s="923">
        <v>18541.659250000001</v>
      </c>
      <c r="K6874" s="922">
        <v>1</v>
      </c>
      <c r="L6874" s="923">
        <v>0</v>
      </c>
      <c r="M6874" s="923" t="str">
        <f t="shared" si="107"/>
        <v/>
      </c>
    </row>
    <row r="6875" spans="2:13" ht="105">
      <c r="B6875" s="921" t="s">
        <v>1500</v>
      </c>
      <c r="C6875" s="921" t="s">
        <v>1034</v>
      </c>
      <c r="D6875" s="922" t="s">
        <v>994</v>
      </c>
      <c r="E6875" s="936">
        <v>0</v>
      </c>
      <c r="F6875" s="947">
        <v>44173</v>
      </c>
      <c r="G6875" s="923">
        <v>24999.99</v>
      </c>
      <c r="H6875" s="929">
        <v>8.3333333333333332E-3</v>
      </c>
      <c r="I6875" s="929">
        <v>0.2583333333333333</v>
      </c>
      <c r="J6875" s="923">
        <v>18541.659250000001</v>
      </c>
      <c r="K6875" s="922">
        <v>1</v>
      </c>
      <c r="L6875" s="923">
        <v>0</v>
      </c>
      <c r="M6875" s="923" t="str">
        <f t="shared" si="107"/>
        <v/>
      </c>
    </row>
    <row r="6876" spans="2:13" ht="75">
      <c r="B6876" s="921" t="s">
        <v>1057</v>
      </c>
      <c r="C6876" s="921" t="s">
        <v>1024</v>
      </c>
      <c r="D6876" s="922" t="s">
        <v>986</v>
      </c>
      <c r="E6876" s="936">
        <v>1</v>
      </c>
      <c r="F6876" s="947">
        <v>44440</v>
      </c>
      <c r="G6876" s="923">
        <v>36360.715507436391</v>
      </c>
      <c r="H6876" s="929">
        <v>8.3333333333333332E-3</v>
      </c>
      <c r="I6876" s="929">
        <v>0.18333333333333332</v>
      </c>
      <c r="J6876" s="923">
        <v>29694.584331073052</v>
      </c>
      <c r="K6876" s="922">
        <v>0</v>
      </c>
      <c r="L6876" s="923">
        <v>0</v>
      </c>
      <c r="M6876" s="923" t="str">
        <f t="shared" si="107"/>
        <v/>
      </c>
    </row>
    <row r="6877" spans="2:13" ht="75">
      <c r="B6877" s="921" t="s">
        <v>1057</v>
      </c>
      <c r="C6877" s="921" t="s">
        <v>1024</v>
      </c>
      <c r="D6877" s="922" t="s">
        <v>986</v>
      </c>
      <c r="E6877" s="936">
        <v>1</v>
      </c>
      <c r="F6877" s="947">
        <v>44440</v>
      </c>
      <c r="G6877" s="923">
        <v>36360.715507436391</v>
      </c>
      <c r="H6877" s="929">
        <v>8.3333333333333332E-3</v>
      </c>
      <c r="I6877" s="929">
        <v>0.18333333333333332</v>
      </c>
      <c r="J6877" s="923">
        <v>29694.584331073052</v>
      </c>
      <c r="K6877" s="922">
        <v>0</v>
      </c>
      <c r="L6877" s="923">
        <v>0</v>
      </c>
      <c r="M6877" s="923" t="str">
        <f t="shared" si="107"/>
        <v/>
      </c>
    </row>
    <row r="6878" spans="2:13" ht="75">
      <c r="B6878" s="921" t="s">
        <v>1057</v>
      </c>
      <c r="C6878" s="921" t="s">
        <v>1024</v>
      </c>
      <c r="D6878" s="922" t="s">
        <v>986</v>
      </c>
      <c r="E6878" s="936">
        <v>1</v>
      </c>
      <c r="F6878" s="947">
        <v>44353</v>
      </c>
      <c r="G6878" s="923">
        <v>36360.715507436391</v>
      </c>
      <c r="H6878" s="929">
        <v>8.3333333333333332E-3</v>
      </c>
      <c r="I6878" s="929">
        <v>0.20833333333333334</v>
      </c>
      <c r="J6878" s="923">
        <v>28785.566443387142</v>
      </c>
      <c r="K6878" s="922">
        <v>0</v>
      </c>
      <c r="L6878" s="923">
        <v>0</v>
      </c>
      <c r="M6878" s="923" t="str">
        <f t="shared" si="107"/>
        <v/>
      </c>
    </row>
    <row r="6879" spans="2:13" ht="105">
      <c r="B6879" s="921" t="s">
        <v>1500</v>
      </c>
      <c r="C6879" s="921" t="s">
        <v>1034</v>
      </c>
      <c r="D6879" s="922" t="s">
        <v>994</v>
      </c>
      <c r="E6879" s="936">
        <v>0</v>
      </c>
      <c r="F6879" s="947">
        <v>44173</v>
      </c>
      <c r="G6879" s="923">
        <v>24999.99</v>
      </c>
      <c r="H6879" s="929">
        <v>8.3333333333333332E-3</v>
      </c>
      <c r="I6879" s="929">
        <v>0.2583333333333333</v>
      </c>
      <c r="J6879" s="923">
        <v>18541.659250000001</v>
      </c>
      <c r="K6879" s="922">
        <v>1</v>
      </c>
      <c r="L6879" s="923">
        <v>0</v>
      </c>
      <c r="M6879" s="923" t="str">
        <f t="shared" si="107"/>
        <v/>
      </c>
    </row>
    <row r="6880" spans="2:13" ht="75">
      <c r="B6880" s="921" t="s">
        <v>1057</v>
      </c>
      <c r="C6880" s="921" t="s">
        <v>1024</v>
      </c>
      <c r="D6880" s="922" t="s">
        <v>986</v>
      </c>
      <c r="E6880" s="936">
        <v>1</v>
      </c>
      <c r="F6880" s="947">
        <v>44353</v>
      </c>
      <c r="G6880" s="923">
        <v>36360.715507436391</v>
      </c>
      <c r="H6880" s="929">
        <v>8.3333333333333332E-3</v>
      </c>
      <c r="I6880" s="929">
        <v>0.20833333333333334</v>
      </c>
      <c r="J6880" s="923">
        <v>28785.566443387142</v>
      </c>
      <c r="K6880" s="922">
        <v>0</v>
      </c>
      <c r="L6880" s="923">
        <v>0</v>
      </c>
      <c r="M6880" s="923" t="str">
        <f t="shared" si="107"/>
        <v/>
      </c>
    </row>
    <row r="6881" spans="2:13" ht="75">
      <c r="B6881" s="921" t="s">
        <v>1057</v>
      </c>
      <c r="C6881" s="921" t="s">
        <v>1024</v>
      </c>
      <c r="D6881" s="922" t="s">
        <v>986</v>
      </c>
      <c r="E6881" s="936">
        <v>1</v>
      </c>
      <c r="F6881" s="947">
        <v>44353</v>
      </c>
      <c r="G6881" s="923">
        <v>36360.715507436391</v>
      </c>
      <c r="H6881" s="929">
        <v>8.3333333333333332E-3</v>
      </c>
      <c r="I6881" s="929">
        <v>0.20833333333333334</v>
      </c>
      <c r="J6881" s="923">
        <v>28785.566443387142</v>
      </c>
      <c r="K6881" s="922">
        <v>0</v>
      </c>
      <c r="L6881" s="923">
        <v>0</v>
      </c>
      <c r="M6881" s="923" t="str">
        <f t="shared" si="107"/>
        <v/>
      </c>
    </row>
    <row r="6882" spans="2:13" ht="75">
      <c r="B6882" s="921" t="s">
        <v>1499</v>
      </c>
      <c r="C6882" s="921" t="s">
        <v>1024</v>
      </c>
      <c r="D6882" s="922" t="s">
        <v>986</v>
      </c>
      <c r="E6882" s="936">
        <v>1</v>
      </c>
      <c r="F6882" s="947">
        <v>44953</v>
      </c>
      <c r="G6882" s="923">
        <v>56422.349757784366</v>
      </c>
      <c r="H6882" s="929">
        <v>8.3333333333333332E-3</v>
      </c>
      <c r="I6882" s="929">
        <v>0.05</v>
      </c>
      <c r="J6882" s="923">
        <v>53601.232269895147</v>
      </c>
      <c r="K6882" s="922">
        <v>0</v>
      </c>
      <c r="L6882" s="923">
        <v>0</v>
      </c>
      <c r="M6882" s="923" t="str">
        <f t="shared" si="107"/>
        <v/>
      </c>
    </row>
    <row r="6883" spans="2:13" ht="75">
      <c r="B6883" s="921" t="s">
        <v>1499</v>
      </c>
      <c r="C6883" s="921" t="s">
        <v>1024</v>
      </c>
      <c r="D6883" s="922" t="s">
        <v>986</v>
      </c>
      <c r="E6883" s="936">
        <v>1</v>
      </c>
      <c r="F6883" s="947">
        <v>44953</v>
      </c>
      <c r="G6883" s="923">
        <v>56422.349757784366</v>
      </c>
      <c r="H6883" s="929">
        <v>8.3333333333333332E-3</v>
      </c>
      <c r="I6883" s="929">
        <v>0.05</v>
      </c>
      <c r="J6883" s="923">
        <v>53601.232269895147</v>
      </c>
      <c r="K6883" s="922">
        <v>0</v>
      </c>
      <c r="L6883" s="923">
        <v>0</v>
      </c>
      <c r="M6883" s="923" t="str">
        <f t="shared" si="107"/>
        <v/>
      </c>
    </row>
    <row r="6884" spans="2:13" ht="75">
      <c r="B6884" s="921" t="s">
        <v>1499</v>
      </c>
      <c r="C6884" s="921" t="s">
        <v>1024</v>
      </c>
      <c r="D6884" s="922" t="s">
        <v>986</v>
      </c>
      <c r="E6884" s="936">
        <v>1</v>
      </c>
      <c r="F6884" s="947">
        <v>44953</v>
      </c>
      <c r="G6884" s="923">
        <v>56422.349757784366</v>
      </c>
      <c r="H6884" s="929">
        <v>8.3333333333333332E-3</v>
      </c>
      <c r="I6884" s="929">
        <v>0.05</v>
      </c>
      <c r="J6884" s="923">
        <v>53601.232269895147</v>
      </c>
      <c r="K6884" s="922">
        <v>0</v>
      </c>
      <c r="L6884" s="923">
        <v>0</v>
      </c>
      <c r="M6884" s="923" t="str">
        <f t="shared" si="107"/>
        <v/>
      </c>
    </row>
    <row r="6885" spans="2:13" ht="75">
      <c r="B6885" s="921" t="s">
        <v>1057</v>
      </c>
      <c r="C6885" s="921" t="s">
        <v>1024</v>
      </c>
      <c r="D6885" s="922" t="s">
        <v>986</v>
      </c>
      <c r="E6885" s="936">
        <v>1</v>
      </c>
      <c r="F6885" s="947">
        <v>44353</v>
      </c>
      <c r="G6885" s="923">
        <v>36360.715507436391</v>
      </c>
      <c r="H6885" s="929">
        <v>8.3333333333333332E-3</v>
      </c>
      <c r="I6885" s="929">
        <v>0.20833333333333334</v>
      </c>
      <c r="J6885" s="923">
        <v>28785.566443387142</v>
      </c>
      <c r="K6885" s="922">
        <v>0</v>
      </c>
      <c r="L6885" s="923">
        <v>0</v>
      </c>
      <c r="M6885" s="923" t="str">
        <f t="shared" si="107"/>
        <v/>
      </c>
    </row>
    <row r="6886" spans="2:13" ht="75">
      <c r="B6886" s="921" t="s">
        <v>1057</v>
      </c>
      <c r="C6886" s="921" t="s">
        <v>1024</v>
      </c>
      <c r="D6886" s="922" t="s">
        <v>986</v>
      </c>
      <c r="E6886" s="936">
        <v>1</v>
      </c>
      <c r="F6886" s="947">
        <v>44353</v>
      </c>
      <c r="G6886" s="923">
        <v>36360.715507436391</v>
      </c>
      <c r="H6886" s="929">
        <v>8.3333333333333332E-3</v>
      </c>
      <c r="I6886" s="929">
        <v>0.20833333333333334</v>
      </c>
      <c r="J6886" s="923">
        <v>28785.566443387142</v>
      </c>
      <c r="K6886" s="922">
        <v>0</v>
      </c>
      <c r="L6886" s="923">
        <v>0</v>
      </c>
      <c r="M6886" s="923" t="str">
        <f t="shared" si="107"/>
        <v/>
      </c>
    </row>
    <row r="6887" spans="2:13" ht="75">
      <c r="B6887" s="921" t="s">
        <v>1499</v>
      </c>
      <c r="C6887" s="921" t="s">
        <v>1024</v>
      </c>
      <c r="D6887" s="922" t="s">
        <v>986</v>
      </c>
      <c r="E6887" s="936">
        <v>1</v>
      </c>
      <c r="F6887" s="947">
        <v>44953</v>
      </c>
      <c r="G6887" s="923">
        <v>56422.349757784366</v>
      </c>
      <c r="H6887" s="929">
        <v>8.3333333333333332E-3</v>
      </c>
      <c r="I6887" s="929">
        <v>0.05</v>
      </c>
      <c r="J6887" s="923">
        <v>53601.232269895147</v>
      </c>
      <c r="K6887" s="922">
        <v>0</v>
      </c>
      <c r="L6887" s="923">
        <v>0</v>
      </c>
      <c r="M6887" s="923" t="str">
        <f t="shared" si="107"/>
        <v/>
      </c>
    </row>
    <row r="6888" spans="2:13" ht="75">
      <c r="B6888" s="921" t="s">
        <v>1499</v>
      </c>
      <c r="C6888" s="921" t="s">
        <v>1024</v>
      </c>
      <c r="D6888" s="922" t="s">
        <v>986</v>
      </c>
      <c r="E6888" s="936">
        <v>1</v>
      </c>
      <c r="F6888" s="947">
        <v>44953</v>
      </c>
      <c r="G6888" s="923">
        <v>56422.349757784366</v>
      </c>
      <c r="H6888" s="929">
        <v>8.3333333333333332E-3</v>
      </c>
      <c r="I6888" s="929">
        <v>0.05</v>
      </c>
      <c r="J6888" s="923">
        <v>53601.232269895147</v>
      </c>
      <c r="K6888" s="922">
        <v>0</v>
      </c>
      <c r="L6888" s="923">
        <v>0</v>
      </c>
      <c r="M6888" s="923" t="str">
        <f t="shared" si="107"/>
        <v/>
      </c>
    </row>
    <row r="6889" spans="2:13" ht="75">
      <c r="B6889" s="921" t="s">
        <v>1499</v>
      </c>
      <c r="C6889" s="921" t="s">
        <v>1024</v>
      </c>
      <c r="D6889" s="922" t="s">
        <v>986</v>
      </c>
      <c r="E6889" s="936">
        <v>1</v>
      </c>
      <c r="F6889" s="947">
        <v>44953</v>
      </c>
      <c r="G6889" s="923">
        <v>56422.349757784366</v>
      </c>
      <c r="H6889" s="929">
        <v>8.3333333333333332E-3</v>
      </c>
      <c r="I6889" s="929">
        <v>0.05</v>
      </c>
      <c r="J6889" s="923">
        <v>53601.232269895147</v>
      </c>
      <c r="K6889" s="922">
        <v>0</v>
      </c>
      <c r="L6889" s="923">
        <v>0</v>
      </c>
      <c r="M6889" s="923" t="str">
        <f t="shared" si="107"/>
        <v/>
      </c>
    </row>
    <row r="6890" spans="2:13" ht="75">
      <c r="B6890" s="921" t="s">
        <v>1499</v>
      </c>
      <c r="C6890" s="921" t="s">
        <v>1024</v>
      </c>
      <c r="D6890" s="922" t="s">
        <v>986</v>
      </c>
      <c r="E6890" s="936">
        <v>1</v>
      </c>
      <c r="F6890" s="947">
        <v>44953</v>
      </c>
      <c r="G6890" s="923">
        <v>56422.349757784366</v>
      </c>
      <c r="H6890" s="929">
        <v>8.3333333333333332E-3</v>
      </c>
      <c r="I6890" s="929">
        <v>0.05</v>
      </c>
      <c r="J6890" s="923">
        <v>53601.232269895147</v>
      </c>
      <c r="K6890" s="922">
        <v>0</v>
      </c>
      <c r="L6890" s="923">
        <v>0</v>
      </c>
      <c r="M6890" s="923" t="str">
        <f t="shared" si="107"/>
        <v/>
      </c>
    </row>
    <row r="6891" spans="2:13" ht="75">
      <c r="B6891" s="921" t="s">
        <v>1499</v>
      </c>
      <c r="C6891" s="921" t="s">
        <v>1024</v>
      </c>
      <c r="D6891" s="922" t="s">
        <v>986</v>
      </c>
      <c r="E6891" s="936">
        <v>1</v>
      </c>
      <c r="F6891" s="947">
        <v>44953</v>
      </c>
      <c r="G6891" s="923">
        <v>56422.349757784366</v>
      </c>
      <c r="H6891" s="929">
        <v>8.3333333333333332E-3</v>
      </c>
      <c r="I6891" s="929">
        <v>0.05</v>
      </c>
      <c r="J6891" s="923">
        <v>53601.232269895147</v>
      </c>
      <c r="K6891" s="922">
        <v>0</v>
      </c>
      <c r="L6891" s="923">
        <v>0</v>
      </c>
      <c r="M6891" s="923" t="str">
        <f t="shared" si="107"/>
        <v/>
      </c>
    </row>
    <row r="6892" spans="2:13" ht="75">
      <c r="B6892" s="921" t="s">
        <v>1499</v>
      </c>
      <c r="C6892" s="921" t="s">
        <v>1024</v>
      </c>
      <c r="D6892" s="922" t="s">
        <v>986</v>
      </c>
      <c r="E6892" s="936">
        <v>1</v>
      </c>
      <c r="F6892" s="947">
        <v>44953</v>
      </c>
      <c r="G6892" s="923">
        <v>56422.349757784366</v>
      </c>
      <c r="H6892" s="929">
        <v>8.3333333333333332E-3</v>
      </c>
      <c r="I6892" s="929">
        <v>0.05</v>
      </c>
      <c r="J6892" s="923">
        <v>53601.232269895147</v>
      </c>
      <c r="K6892" s="922">
        <v>0</v>
      </c>
      <c r="L6892" s="923">
        <v>0</v>
      </c>
      <c r="M6892" s="923" t="str">
        <f t="shared" si="107"/>
        <v/>
      </c>
    </row>
    <row r="6893" spans="2:13" ht="105">
      <c r="B6893" s="921" t="s">
        <v>1501</v>
      </c>
      <c r="C6893" s="921" t="s">
        <v>1034</v>
      </c>
      <c r="D6893" s="922" t="s">
        <v>986</v>
      </c>
      <c r="E6893" s="936">
        <v>1</v>
      </c>
      <c r="F6893" s="947">
        <v>43864</v>
      </c>
      <c r="G6893" s="923">
        <v>388988.48793839611</v>
      </c>
      <c r="H6893" s="929">
        <v>8.3333333333333332E-3</v>
      </c>
      <c r="I6893" s="929">
        <v>0.34166666666666667</v>
      </c>
      <c r="J6893" s="923">
        <v>256084.08789277743</v>
      </c>
      <c r="K6893" s="922">
        <v>1</v>
      </c>
      <c r="L6893" s="923">
        <v>256084.08789277743</v>
      </c>
      <c r="M6893" s="923">
        <f t="shared" si="107"/>
        <v>38898.848793839614</v>
      </c>
    </row>
    <row r="6894" spans="2:13" ht="105">
      <c r="B6894" s="921" t="s">
        <v>1502</v>
      </c>
      <c r="C6894" s="921" t="s">
        <v>1034</v>
      </c>
      <c r="D6894" s="922" t="s">
        <v>994</v>
      </c>
      <c r="E6894" s="936">
        <v>0</v>
      </c>
      <c r="F6894" s="947">
        <v>44173</v>
      </c>
      <c r="G6894" s="923">
        <v>206666.65</v>
      </c>
      <c r="H6894" s="929">
        <v>8.3333333333333332E-3</v>
      </c>
      <c r="I6894" s="929">
        <v>0.2583333333333333</v>
      </c>
      <c r="J6894" s="923">
        <v>153277.76541666666</v>
      </c>
      <c r="K6894" s="922">
        <v>1</v>
      </c>
      <c r="L6894" s="923">
        <v>0</v>
      </c>
      <c r="M6894" s="923" t="str">
        <f t="shared" si="107"/>
        <v/>
      </c>
    </row>
    <row r="6895" spans="2:13" ht="105">
      <c r="B6895" s="921" t="s">
        <v>1501</v>
      </c>
      <c r="C6895" s="921" t="s">
        <v>1034</v>
      </c>
      <c r="D6895" s="922" t="s">
        <v>986</v>
      </c>
      <c r="E6895" s="936">
        <v>1</v>
      </c>
      <c r="F6895" s="947">
        <v>43864</v>
      </c>
      <c r="G6895" s="923">
        <v>388988.48793839611</v>
      </c>
      <c r="H6895" s="929">
        <v>8.3333333333333332E-3</v>
      </c>
      <c r="I6895" s="929">
        <v>0.34166666666666667</v>
      </c>
      <c r="J6895" s="923">
        <v>256084.08789277743</v>
      </c>
      <c r="K6895" s="922">
        <v>1</v>
      </c>
      <c r="L6895" s="923">
        <v>256084.08789277743</v>
      </c>
      <c r="M6895" s="923">
        <f t="shared" si="107"/>
        <v>38898.848793839614</v>
      </c>
    </row>
    <row r="6896" spans="2:13" ht="105">
      <c r="B6896" s="921" t="s">
        <v>1502</v>
      </c>
      <c r="C6896" s="921" t="s">
        <v>1034</v>
      </c>
      <c r="D6896" s="922" t="s">
        <v>994</v>
      </c>
      <c r="E6896" s="936">
        <v>0</v>
      </c>
      <c r="F6896" s="947">
        <v>44173</v>
      </c>
      <c r="G6896" s="923">
        <v>206666.65</v>
      </c>
      <c r="H6896" s="929">
        <v>8.3333333333333332E-3</v>
      </c>
      <c r="I6896" s="929">
        <v>0.2583333333333333</v>
      </c>
      <c r="J6896" s="923">
        <v>153277.76541666666</v>
      </c>
      <c r="K6896" s="922">
        <v>1</v>
      </c>
      <c r="L6896" s="923">
        <v>0</v>
      </c>
      <c r="M6896" s="923" t="str">
        <f t="shared" si="107"/>
        <v/>
      </c>
    </row>
    <row r="6897" spans="2:13" ht="105">
      <c r="B6897" s="921" t="s">
        <v>1501</v>
      </c>
      <c r="C6897" s="921" t="s">
        <v>1034</v>
      </c>
      <c r="D6897" s="922" t="s">
        <v>986</v>
      </c>
      <c r="E6897" s="936">
        <v>1</v>
      </c>
      <c r="F6897" s="947">
        <v>43864</v>
      </c>
      <c r="G6897" s="923">
        <v>388988.48793839611</v>
      </c>
      <c r="H6897" s="929">
        <v>8.3333333333333332E-3</v>
      </c>
      <c r="I6897" s="929">
        <v>0.34166666666666667</v>
      </c>
      <c r="J6897" s="923">
        <v>256084.08789277743</v>
      </c>
      <c r="K6897" s="922">
        <v>1</v>
      </c>
      <c r="L6897" s="923">
        <v>256084.08789277743</v>
      </c>
      <c r="M6897" s="923">
        <f t="shared" si="107"/>
        <v>38898.848793839614</v>
      </c>
    </row>
    <row r="6898" spans="2:13" ht="75">
      <c r="B6898" s="921" t="s">
        <v>1503</v>
      </c>
      <c r="C6898" s="921" t="s">
        <v>1024</v>
      </c>
      <c r="D6898" s="922" t="s">
        <v>986</v>
      </c>
      <c r="E6898" s="936">
        <v>1</v>
      </c>
      <c r="F6898" s="947">
        <v>44400</v>
      </c>
      <c r="G6898" s="923">
        <v>1691.8505587028189</v>
      </c>
      <c r="H6898" s="929">
        <v>8.3333333333333332E-3</v>
      </c>
      <c r="I6898" s="929">
        <v>0.2</v>
      </c>
      <c r="J6898" s="923">
        <v>1353.4804469622552</v>
      </c>
      <c r="K6898" s="922">
        <v>1</v>
      </c>
      <c r="L6898" s="923">
        <v>1353.4804469622552</v>
      </c>
      <c r="M6898" s="923">
        <f t="shared" si="107"/>
        <v>169.1850558702819</v>
      </c>
    </row>
    <row r="6899" spans="2:13" ht="105">
      <c r="B6899" s="921" t="s">
        <v>1502</v>
      </c>
      <c r="C6899" s="921" t="s">
        <v>1034</v>
      </c>
      <c r="D6899" s="922" t="s">
        <v>994</v>
      </c>
      <c r="E6899" s="936">
        <v>0</v>
      </c>
      <c r="F6899" s="947">
        <v>44173</v>
      </c>
      <c r="G6899" s="923">
        <v>206666.65</v>
      </c>
      <c r="H6899" s="929">
        <v>8.3333333333333332E-3</v>
      </c>
      <c r="I6899" s="929">
        <v>0.2583333333333333</v>
      </c>
      <c r="J6899" s="923">
        <v>153277.76541666666</v>
      </c>
      <c r="K6899" s="922">
        <v>1</v>
      </c>
      <c r="L6899" s="923">
        <v>0</v>
      </c>
      <c r="M6899" s="923" t="str">
        <f t="shared" si="107"/>
        <v/>
      </c>
    </row>
    <row r="6900" spans="2:13" ht="105">
      <c r="B6900" s="921" t="s">
        <v>1504</v>
      </c>
      <c r="C6900" s="921" t="s">
        <v>1034</v>
      </c>
      <c r="D6900" s="922" t="s">
        <v>986</v>
      </c>
      <c r="E6900" s="936">
        <v>1</v>
      </c>
      <c r="F6900" s="947">
        <v>44089</v>
      </c>
      <c r="G6900" s="923">
        <v>519006.65270269325</v>
      </c>
      <c r="H6900" s="929">
        <v>4.1666666666666666E-3</v>
      </c>
      <c r="I6900" s="929">
        <v>0.14166666666666666</v>
      </c>
      <c r="J6900" s="923">
        <v>445480.71023647836</v>
      </c>
      <c r="K6900" s="922">
        <v>1</v>
      </c>
      <c r="L6900" s="923">
        <v>445480.71023647836</v>
      </c>
      <c r="M6900" s="923">
        <f t="shared" si="107"/>
        <v>25950.332635134662</v>
      </c>
    </row>
    <row r="6901" spans="2:13" ht="105">
      <c r="B6901" s="921" t="s">
        <v>1114</v>
      </c>
      <c r="C6901" s="921" t="s">
        <v>1034</v>
      </c>
      <c r="D6901" s="922" t="s">
        <v>986</v>
      </c>
      <c r="E6901" s="936">
        <v>1</v>
      </c>
      <c r="F6901" s="947">
        <v>43852</v>
      </c>
      <c r="G6901" s="923">
        <v>4178.7465560216879</v>
      </c>
      <c r="H6901" s="929">
        <v>8.3333333333333332E-3</v>
      </c>
      <c r="I6901" s="929">
        <v>0.35</v>
      </c>
      <c r="J6901" s="923">
        <v>2716.1852614140971</v>
      </c>
      <c r="K6901" s="922">
        <v>1</v>
      </c>
      <c r="L6901" s="923">
        <v>2716.1852614140971</v>
      </c>
      <c r="M6901" s="923">
        <f t="shared" si="107"/>
        <v>417.87465560216879</v>
      </c>
    </row>
    <row r="6902" spans="2:13" ht="105">
      <c r="B6902" s="921" t="s">
        <v>1505</v>
      </c>
      <c r="C6902" s="921" t="s">
        <v>1034</v>
      </c>
      <c r="D6902" s="922" t="s">
        <v>986</v>
      </c>
      <c r="E6902" s="936">
        <v>1</v>
      </c>
      <c r="F6902" s="947">
        <v>44949</v>
      </c>
      <c r="G6902" s="923">
        <v>172616.53687811174</v>
      </c>
      <c r="H6902" s="929">
        <v>8.3333333333333332E-3</v>
      </c>
      <c r="I6902" s="929">
        <v>0.05</v>
      </c>
      <c r="J6902" s="923">
        <v>163985.71003420616</v>
      </c>
      <c r="K6902" s="922">
        <v>1</v>
      </c>
      <c r="L6902" s="923">
        <v>163985.71003420616</v>
      </c>
      <c r="M6902" s="923">
        <f t="shared" si="107"/>
        <v>17261.653687811176</v>
      </c>
    </row>
    <row r="6903" spans="2:13" ht="105">
      <c r="B6903" s="921" t="s">
        <v>1505</v>
      </c>
      <c r="C6903" s="921" t="s">
        <v>1034</v>
      </c>
      <c r="D6903" s="922" t="s">
        <v>994</v>
      </c>
      <c r="E6903" s="936">
        <v>0</v>
      </c>
      <c r="F6903" s="947">
        <v>44501</v>
      </c>
      <c r="G6903" s="923">
        <v>143299.97</v>
      </c>
      <c r="H6903" s="929">
        <v>8.3333333333333332E-3</v>
      </c>
      <c r="I6903" s="929">
        <v>0.16666666666666666</v>
      </c>
      <c r="J6903" s="923">
        <v>119416.64166666666</v>
      </c>
      <c r="K6903" s="922">
        <v>0</v>
      </c>
      <c r="L6903" s="923">
        <v>0</v>
      </c>
      <c r="M6903" s="923" t="str">
        <f t="shared" si="107"/>
        <v/>
      </c>
    </row>
    <row r="6904" spans="2:13" ht="105">
      <c r="B6904" s="921" t="s">
        <v>1114</v>
      </c>
      <c r="C6904" s="921" t="s">
        <v>1034</v>
      </c>
      <c r="D6904" s="922" t="s">
        <v>994</v>
      </c>
      <c r="E6904" s="936">
        <v>0</v>
      </c>
      <c r="F6904" s="947">
        <v>44501</v>
      </c>
      <c r="G6904" s="923">
        <v>143299.99</v>
      </c>
      <c r="H6904" s="929">
        <v>8.3333333333333332E-3</v>
      </c>
      <c r="I6904" s="929">
        <v>0.16666666666666666</v>
      </c>
      <c r="J6904" s="923">
        <v>119416.65833333333</v>
      </c>
      <c r="K6904" s="922">
        <v>0</v>
      </c>
      <c r="L6904" s="923">
        <v>0</v>
      </c>
      <c r="M6904" s="923" t="str">
        <f t="shared" si="107"/>
        <v/>
      </c>
    </row>
    <row r="6905" spans="2:13" ht="75">
      <c r="B6905" s="921" t="s">
        <v>1506</v>
      </c>
      <c r="C6905" s="921" t="s">
        <v>1024</v>
      </c>
      <c r="D6905" s="922" t="s">
        <v>986</v>
      </c>
      <c r="E6905" s="936">
        <v>1</v>
      </c>
      <c r="F6905" s="947">
        <v>44214</v>
      </c>
      <c r="G6905" s="923">
        <v>9564.4692081833946</v>
      </c>
      <c r="H6905" s="929">
        <v>8.3333333333333332E-3</v>
      </c>
      <c r="I6905" s="929">
        <v>0.25</v>
      </c>
      <c r="J6905" s="923">
        <v>7173.3519061375464</v>
      </c>
      <c r="K6905" s="922">
        <v>1</v>
      </c>
      <c r="L6905" s="923">
        <v>7173.3519061375464</v>
      </c>
      <c r="M6905" s="923">
        <f t="shared" si="107"/>
        <v>956.44692081833955</v>
      </c>
    </row>
    <row r="6906" spans="2:13" ht="75">
      <c r="B6906" s="921" t="s">
        <v>1506</v>
      </c>
      <c r="C6906" s="921" t="s">
        <v>1024</v>
      </c>
      <c r="D6906" s="922" t="s">
        <v>986</v>
      </c>
      <c r="E6906" s="936">
        <v>1</v>
      </c>
      <c r="F6906" s="947">
        <v>44214</v>
      </c>
      <c r="G6906" s="923">
        <v>9564.4692081833946</v>
      </c>
      <c r="H6906" s="929">
        <v>8.3333333333333332E-3</v>
      </c>
      <c r="I6906" s="929">
        <v>0.25</v>
      </c>
      <c r="J6906" s="923">
        <v>7173.3519061375464</v>
      </c>
      <c r="K6906" s="922">
        <v>1</v>
      </c>
      <c r="L6906" s="923">
        <v>7173.3519061375464</v>
      </c>
      <c r="M6906" s="923">
        <f t="shared" si="107"/>
        <v>956.44692081833955</v>
      </c>
    </row>
    <row r="6907" spans="2:13" ht="105">
      <c r="B6907" s="921" t="s">
        <v>1114</v>
      </c>
      <c r="C6907" s="921" t="s">
        <v>1034</v>
      </c>
      <c r="D6907" s="922" t="s">
        <v>994</v>
      </c>
      <c r="E6907" s="936">
        <v>0</v>
      </c>
      <c r="F6907" s="947">
        <v>44501</v>
      </c>
      <c r="G6907" s="923">
        <v>143299.99</v>
      </c>
      <c r="H6907" s="929">
        <v>8.3333333333333332E-3</v>
      </c>
      <c r="I6907" s="929">
        <v>0.16666666666666666</v>
      </c>
      <c r="J6907" s="923">
        <v>119416.65833333333</v>
      </c>
      <c r="K6907" s="922">
        <v>0</v>
      </c>
      <c r="L6907" s="923">
        <v>0</v>
      </c>
      <c r="M6907" s="923" t="str">
        <f t="shared" si="107"/>
        <v/>
      </c>
    </row>
    <row r="6908" spans="2:13" ht="45">
      <c r="B6908" s="921" t="s">
        <v>1507</v>
      </c>
      <c r="C6908" s="921" t="s">
        <v>1030</v>
      </c>
      <c r="D6908" s="922" t="s">
        <v>986</v>
      </c>
      <c r="E6908" s="936">
        <v>1</v>
      </c>
      <c r="F6908" s="947">
        <v>44501</v>
      </c>
      <c r="G6908" s="923">
        <v>2665.5563571318953</v>
      </c>
      <c r="H6908" s="929">
        <v>8.3333333333333332E-3</v>
      </c>
      <c r="I6908" s="929">
        <v>0.16666666666666666</v>
      </c>
      <c r="J6908" s="923">
        <v>2221.2969642765793</v>
      </c>
      <c r="K6908" s="922">
        <v>1</v>
      </c>
      <c r="L6908" s="923">
        <v>2221.2969642765793</v>
      </c>
      <c r="M6908" s="923">
        <f t="shared" si="107"/>
        <v>266.55563571318953</v>
      </c>
    </row>
    <row r="6909" spans="2:13" ht="45">
      <c r="B6909" s="921" t="s">
        <v>1507</v>
      </c>
      <c r="C6909" s="921" t="s">
        <v>1030</v>
      </c>
      <c r="D6909" s="922" t="s">
        <v>986</v>
      </c>
      <c r="E6909" s="936">
        <v>1</v>
      </c>
      <c r="F6909" s="947">
        <v>44501</v>
      </c>
      <c r="G6909" s="923">
        <v>1896.9029195728351</v>
      </c>
      <c r="H6909" s="929">
        <v>8.3333333333333332E-3</v>
      </c>
      <c r="I6909" s="929">
        <v>0.16666666666666666</v>
      </c>
      <c r="J6909" s="923">
        <v>1580.7524329773626</v>
      </c>
      <c r="K6909" s="922">
        <v>1</v>
      </c>
      <c r="L6909" s="923">
        <v>1580.7524329773626</v>
      </c>
      <c r="M6909" s="923">
        <f t="shared" si="107"/>
        <v>189.69029195728353</v>
      </c>
    </row>
    <row r="6910" spans="2:13" ht="45">
      <c r="B6910" s="921" t="s">
        <v>1507</v>
      </c>
      <c r="C6910" s="921" t="s">
        <v>1030</v>
      </c>
      <c r="D6910" s="922" t="s">
        <v>986</v>
      </c>
      <c r="E6910" s="936">
        <v>1</v>
      </c>
      <c r="F6910" s="947">
        <v>44501</v>
      </c>
      <c r="G6910" s="923">
        <v>1896.9029195728351</v>
      </c>
      <c r="H6910" s="929">
        <v>8.3333333333333332E-3</v>
      </c>
      <c r="I6910" s="929">
        <v>0.16666666666666666</v>
      </c>
      <c r="J6910" s="923">
        <v>1580.7524329773626</v>
      </c>
      <c r="K6910" s="922">
        <v>1</v>
      </c>
      <c r="L6910" s="923">
        <v>1580.7524329773626</v>
      </c>
      <c r="M6910" s="923">
        <f t="shared" si="107"/>
        <v>189.69029195728353</v>
      </c>
    </row>
    <row r="6911" spans="2:13" ht="60">
      <c r="B6911" s="921" t="s">
        <v>1508</v>
      </c>
      <c r="C6911" s="921" t="s">
        <v>1091</v>
      </c>
      <c r="D6911" s="922" t="s">
        <v>986</v>
      </c>
      <c r="E6911" s="936">
        <v>1</v>
      </c>
      <c r="F6911" s="947">
        <v>44440</v>
      </c>
      <c r="G6911" s="923">
        <v>5338.8800181907236</v>
      </c>
      <c r="H6911" s="929">
        <v>8.3333333333333332E-3</v>
      </c>
      <c r="I6911" s="929">
        <v>0.18333333333333332</v>
      </c>
      <c r="J6911" s="923">
        <v>4360.0853481890908</v>
      </c>
      <c r="K6911" s="922">
        <v>1</v>
      </c>
      <c r="L6911" s="923">
        <v>4360.0853481890908</v>
      </c>
      <c r="M6911" s="923">
        <f t="shared" si="107"/>
        <v>533.88800181907243</v>
      </c>
    </row>
    <row r="6912" spans="2:13" ht="60">
      <c r="B6912" s="921" t="s">
        <v>1509</v>
      </c>
      <c r="C6912" s="921" t="s">
        <v>1091</v>
      </c>
      <c r="D6912" s="922" t="s">
        <v>986</v>
      </c>
      <c r="E6912" s="936">
        <v>1</v>
      </c>
      <c r="F6912" s="947">
        <v>44440</v>
      </c>
      <c r="G6912" s="923">
        <v>206500.94474242866</v>
      </c>
      <c r="H6912" s="929">
        <v>4.1666666666666666E-3</v>
      </c>
      <c r="I6912" s="929">
        <v>9.166666666666666E-2</v>
      </c>
      <c r="J6912" s="923">
        <v>187571.6914743727</v>
      </c>
      <c r="K6912" s="922">
        <v>1</v>
      </c>
      <c r="L6912" s="923">
        <v>187571.6914743727</v>
      </c>
      <c r="M6912" s="923">
        <f t="shared" si="107"/>
        <v>10325.047237121435</v>
      </c>
    </row>
    <row r="6913" spans="2:13" ht="60">
      <c r="B6913" s="921" t="s">
        <v>1035</v>
      </c>
      <c r="C6913" s="921" t="s">
        <v>1091</v>
      </c>
      <c r="D6913" s="922" t="s">
        <v>986</v>
      </c>
      <c r="E6913" s="936">
        <v>1</v>
      </c>
      <c r="F6913" s="947">
        <v>44501</v>
      </c>
      <c r="G6913" s="923">
        <v>18747.543145730997</v>
      </c>
      <c r="H6913" s="929">
        <v>8.3333333333333332E-3</v>
      </c>
      <c r="I6913" s="929">
        <v>0.16666666666666666</v>
      </c>
      <c r="J6913" s="923">
        <v>15622.952621442499</v>
      </c>
      <c r="K6913" s="922">
        <v>1</v>
      </c>
      <c r="L6913" s="923">
        <v>15622.952621442499</v>
      </c>
      <c r="M6913" s="923">
        <f t="shared" si="107"/>
        <v>1874.7543145730997</v>
      </c>
    </row>
    <row r="6914" spans="2:13" ht="60">
      <c r="B6914" s="921" t="s">
        <v>1510</v>
      </c>
      <c r="C6914" s="921" t="s">
        <v>1091</v>
      </c>
      <c r="D6914" s="922" t="s">
        <v>986</v>
      </c>
      <c r="E6914" s="936">
        <v>1</v>
      </c>
      <c r="F6914" s="947">
        <v>44136</v>
      </c>
      <c r="G6914" s="923">
        <v>59437.971070510059</v>
      </c>
      <c r="H6914" s="929">
        <v>4.1666666666666666E-3</v>
      </c>
      <c r="I6914" s="929">
        <v>0.13333333333333333</v>
      </c>
      <c r="J6914" s="923">
        <v>51512.908261108721</v>
      </c>
      <c r="K6914" s="922">
        <v>1</v>
      </c>
      <c r="L6914" s="923">
        <v>51512.908261108721</v>
      </c>
      <c r="M6914" s="923">
        <f t="shared" si="107"/>
        <v>2971.8985535255033</v>
      </c>
    </row>
    <row r="6915" spans="2:13" ht="60">
      <c r="B6915" s="921" t="s">
        <v>1511</v>
      </c>
      <c r="C6915" s="921" t="s">
        <v>1091</v>
      </c>
      <c r="D6915" s="922" t="s">
        <v>986</v>
      </c>
      <c r="E6915" s="936">
        <v>1</v>
      </c>
      <c r="F6915" s="947">
        <v>44440</v>
      </c>
      <c r="G6915" s="923">
        <v>90739.471712148938</v>
      </c>
      <c r="H6915" s="929">
        <v>8.3333333333333332E-3</v>
      </c>
      <c r="I6915" s="929">
        <v>0.18333333333333332</v>
      </c>
      <c r="J6915" s="923">
        <v>74103.901898254961</v>
      </c>
      <c r="K6915" s="922">
        <v>1</v>
      </c>
      <c r="L6915" s="923">
        <v>74103.901898254961</v>
      </c>
      <c r="M6915" s="923">
        <f t="shared" si="107"/>
        <v>9073.9471712148934</v>
      </c>
    </row>
    <row r="6916" spans="2:13" ht="60">
      <c r="B6916" s="921" t="s">
        <v>1511</v>
      </c>
      <c r="C6916" s="921" t="s">
        <v>1091</v>
      </c>
      <c r="D6916" s="922" t="s">
        <v>986</v>
      </c>
      <c r="E6916" s="936">
        <v>1</v>
      </c>
      <c r="F6916" s="947">
        <v>44440</v>
      </c>
      <c r="G6916" s="923">
        <v>90739.471712148938</v>
      </c>
      <c r="H6916" s="929">
        <v>8.3333333333333332E-3</v>
      </c>
      <c r="I6916" s="929">
        <v>0.18333333333333332</v>
      </c>
      <c r="J6916" s="923">
        <v>74103.901898254961</v>
      </c>
      <c r="K6916" s="922">
        <v>1</v>
      </c>
      <c r="L6916" s="923">
        <v>74103.901898254961</v>
      </c>
      <c r="M6916" s="923">
        <f t="shared" si="107"/>
        <v>9073.9471712148934</v>
      </c>
    </row>
    <row r="6917" spans="2:13" ht="60">
      <c r="B6917" s="921" t="s">
        <v>1511</v>
      </c>
      <c r="C6917" s="921" t="s">
        <v>1091</v>
      </c>
      <c r="D6917" s="922" t="s">
        <v>986</v>
      </c>
      <c r="E6917" s="936">
        <v>1</v>
      </c>
      <c r="F6917" s="947">
        <v>44440</v>
      </c>
      <c r="G6917" s="923">
        <v>90739.471712148938</v>
      </c>
      <c r="H6917" s="929">
        <v>8.3333333333333332E-3</v>
      </c>
      <c r="I6917" s="929">
        <v>0.18333333333333332</v>
      </c>
      <c r="J6917" s="923">
        <v>74103.901898254961</v>
      </c>
      <c r="K6917" s="922">
        <v>1</v>
      </c>
      <c r="L6917" s="923">
        <v>74103.901898254961</v>
      </c>
      <c r="M6917" s="923">
        <f t="shared" si="107"/>
        <v>9073.9471712148934</v>
      </c>
    </row>
    <row r="6918" spans="2:13" ht="60">
      <c r="B6918" s="921" t="s">
        <v>1512</v>
      </c>
      <c r="C6918" s="921" t="s">
        <v>1091</v>
      </c>
      <c r="D6918" s="922" t="s">
        <v>986</v>
      </c>
      <c r="E6918" s="936">
        <v>1</v>
      </c>
      <c r="F6918" s="947">
        <v>44440</v>
      </c>
      <c r="G6918" s="923">
        <v>153703.14096472514</v>
      </c>
      <c r="H6918" s="929">
        <v>4.1666666666666666E-3</v>
      </c>
      <c r="I6918" s="929">
        <v>9.166666666666666E-2</v>
      </c>
      <c r="J6918" s="923">
        <v>139613.686376292</v>
      </c>
      <c r="K6918" s="922">
        <v>1</v>
      </c>
      <c r="L6918" s="923">
        <v>139613.686376292</v>
      </c>
      <c r="M6918" s="923">
        <f t="shared" si="107"/>
        <v>7685.1570482362577</v>
      </c>
    </row>
    <row r="6919" spans="2:13" ht="60">
      <c r="B6919" s="921" t="s">
        <v>1513</v>
      </c>
      <c r="C6919" s="921" t="s">
        <v>1091</v>
      </c>
      <c r="D6919" s="922" t="s">
        <v>986</v>
      </c>
      <c r="E6919" s="936">
        <v>1</v>
      </c>
      <c r="F6919" s="947">
        <v>44440</v>
      </c>
      <c r="G6919" s="923">
        <v>16772.266633586281</v>
      </c>
      <c r="H6919" s="929">
        <v>8.3333333333333332E-3</v>
      </c>
      <c r="I6919" s="929">
        <v>0.18333333333333332</v>
      </c>
      <c r="J6919" s="923">
        <v>13697.351084095462</v>
      </c>
      <c r="K6919" s="922">
        <v>1</v>
      </c>
      <c r="L6919" s="923">
        <v>13697.351084095462</v>
      </c>
      <c r="M6919" s="923">
        <f t="shared" si="107"/>
        <v>1677.2266633586282</v>
      </c>
    </row>
    <row r="6920" spans="2:13" ht="60">
      <c r="B6920" s="921" t="s">
        <v>1513</v>
      </c>
      <c r="C6920" s="921" t="s">
        <v>1091</v>
      </c>
      <c r="D6920" s="922" t="s">
        <v>986</v>
      </c>
      <c r="E6920" s="936">
        <v>1</v>
      </c>
      <c r="F6920" s="947">
        <v>44440</v>
      </c>
      <c r="G6920" s="923">
        <v>16772.266633586281</v>
      </c>
      <c r="H6920" s="929">
        <v>8.3333333333333332E-3</v>
      </c>
      <c r="I6920" s="929">
        <v>0.18333333333333332</v>
      </c>
      <c r="J6920" s="923">
        <v>13697.351084095462</v>
      </c>
      <c r="K6920" s="922">
        <v>1</v>
      </c>
      <c r="L6920" s="923">
        <v>13697.351084095462</v>
      </c>
      <c r="M6920" s="923">
        <f t="shared" si="107"/>
        <v>1677.2266633586282</v>
      </c>
    </row>
    <row r="6921" spans="2:13" ht="75">
      <c r="B6921" s="921" t="s">
        <v>1514</v>
      </c>
      <c r="C6921" s="921" t="s">
        <v>1036</v>
      </c>
      <c r="D6921" s="922" t="s">
        <v>986</v>
      </c>
      <c r="E6921" s="936">
        <v>1</v>
      </c>
      <c r="F6921" s="947">
        <v>43780</v>
      </c>
      <c r="G6921" s="923">
        <v>120273.31658557738</v>
      </c>
      <c r="H6921" s="929">
        <v>4.1666666666666666E-3</v>
      </c>
      <c r="I6921" s="929">
        <v>0.18333333333333332</v>
      </c>
      <c r="J6921" s="923">
        <v>98223.208544888199</v>
      </c>
      <c r="K6921" s="922">
        <v>1</v>
      </c>
      <c r="L6921" s="923">
        <v>98223.208544888199</v>
      </c>
      <c r="M6921" s="923">
        <f t="shared" si="107"/>
        <v>6013.6658292788698</v>
      </c>
    </row>
    <row r="6922" spans="2:13" ht="75">
      <c r="B6922" s="921" t="s">
        <v>1515</v>
      </c>
      <c r="C6922" s="921" t="s">
        <v>1024</v>
      </c>
      <c r="D6922" s="922" t="s">
        <v>986</v>
      </c>
      <c r="E6922" s="936">
        <v>1</v>
      </c>
      <c r="F6922" s="947">
        <v>44440</v>
      </c>
      <c r="G6922" s="923">
        <v>30303.672622580503</v>
      </c>
      <c r="H6922" s="929">
        <v>8.3333333333333332E-3</v>
      </c>
      <c r="I6922" s="929">
        <v>0.18333333333333332</v>
      </c>
      <c r="J6922" s="923">
        <v>24747.999308440743</v>
      </c>
      <c r="K6922" s="922">
        <v>1</v>
      </c>
      <c r="L6922" s="923">
        <v>24747.999308440743</v>
      </c>
      <c r="M6922" s="923">
        <f t="shared" si="107"/>
        <v>3030.3672622580507</v>
      </c>
    </row>
    <row r="6923" spans="2:13" ht="60">
      <c r="B6923" s="921" t="s">
        <v>1516</v>
      </c>
      <c r="C6923" s="921" t="s">
        <v>1091</v>
      </c>
      <c r="D6923" s="922" t="s">
        <v>986</v>
      </c>
      <c r="E6923" s="936">
        <v>1</v>
      </c>
      <c r="F6923" s="947">
        <v>44455</v>
      </c>
      <c r="G6923" s="923">
        <v>17747.354316872272</v>
      </c>
      <c r="H6923" s="929">
        <v>1.6666666666666666E-2</v>
      </c>
      <c r="I6923" s="929">
        <v>0.36666666666666664</v>
      </c>
      <c r="J6923" s="923">
        <v>11239.991067352439</v>
      </c>
      <c r="K6923" s="922">
        <v>1</v>
      </c>
      <c r="L6923" s="923">
        <v>11239.991067352439</v>
      </c>
      <c r="M6923" s="923">
        <f t="shared" ref="M6923:M6986" si="108">IF(L6923=0,"",IF(I6923=100%,0,(H6923*12)*(G6923*E6923*K6923)))</f>
        <v>3549.4708633744544</v>
      </c>
    </row>
    <row r="6924" spans="2:13" ht="60">
      <c r="B6924" s="921" t="s">
        <v>1516</v>
      </c>
      <c r="C6924" s="921" t="s">
        <v>1091</v>
      </c>
      <c r="D6924" s="922" t="s">
        <v>986</v>
      </c>
      <c r="E6924" s="936">
        <v>1</v>
      </c>
      <c r="F6924" s="947">
        <v>44455</v>
      </c>
      <c r="G6924" s="923">
        <v>17747.354316872272</v>
      </c>
      <c r="H6924" s="929">
        <v>1.6666666666666666E-2</v>
      </c>
      <c r="I6924" s="929">
        <v>0.36666666666666664</v>
      </c>
      <c r="J6924" s="923">
        <v>11239.991067352439</v>
      </c>
      <c r="K6924" s="922">
        <v>1</v>
      </c>
      <c r="L6924" s="923">
        <v>11239.991067352439</v>
      </c>
      <c r="M6924" s="923">
        <f t="shared" si="108"/>
        <v>3549.4708633744544</v>
      </c>
    </row>
    <row r="6925" spans="2:13" ht="75">
      <c r="B6925" s="921" t="s">
        <v>1517</v>
      </c>
      <c r="C6925" s="921" t="s">
        <v>1091</v>
      </c>
      <c r="D6925" s="922" t="s">
        <v>986</v>
      </c>
      <c r="E6925" s="936">
        <v>1</v>
      </c>
      <c r="F6925" s="947">
        <v>44440</v>
      </c>
      <c r="G6925" s="923">
        <v>38263.370916844462</v>
      </c>
      <c r="H6925" s="929">
        <v>8.3333333333333332E-3</v>
      </c>
      <c r="I6925" s="929">
        <v>0.18333333333333332</v>
      </c>
      <c r="J6925" s="923">
        <v>31248.419582089646</v>
      </c>
      <c r="K6925" s="922">
        <v>1</v>
      </c>
      <c r="L6925" s="923">
        <v>31248.419582089646</v>
      </c>
      <c r="M6925" s="923">
        <f t="shared" si="108"/>
        <v>3826.3370916844465</v>
      </c>
    </row>
    <row r="6926" spans="2:13" ht="75">
      <c r="B6926" s="921" t="s">
        <v>1518</v>
      </c>
      <c r="C6926" s="921" t="s">
        <v>1091</v>
      </c>
      <c r="D6926" s="922" t="s">
        <v>986</v>
      </c>
      <c r="E6926" s="936">
        <v>1</v>
      </c>
      <c r="F6926" s="947">
        <v>44440</v>
      </c>
      <c r="G6926" s="923">
        <v>90093.679381754206</v>
      </c>
      <c r="H6926" s="929">
        <v>8.3333333333333332E-3</v>
      </c>
      <c r="I6926" s="929">
        <v>0.18333333333333332</v>
      </c>
      <c r="J6926" s="923">
        <v>73576.504828432604</v>
      </c>
      <c r="K6926" s="922">
        <v>1</v>
      </c>
      <c r="L6926" s="923">
        <v>73576.504828432604</v>
      </c>
      <c r="M6926" s="923">
        <f t="shared" si="108"/>
        <v>9009.3679381754209</v>
      </c>
    </row>
    <row r="6927" spans="2:13" ht="60">
      <c r="B6927" s="921" t="s">
        <v>1519</v>
      </c>
      <c r="C6927" s="921" t="s">
        <v>1091</v>
      </c>
      <c r="D6927" s="922" t="s">
        <v>986</v>
      </c>
      <c r="E6927" s="936">
        <v>1</v>
      </c>
      <c r="F6927" s="947">
        <v>44440</v>
      </c>
      <c r="G6927" s="923">
        <v>40108.635676280181</v>
      </c>
      <c r="H6927" s="929">
        <v>8.3333333333333332E-3</v>
      </c>
      <c r="I6927" s="929">
        <v>0.18333333333333332</v>
      </c>
      <c r="J6927" s="923">
        <v>32755.385802295481</v>
      </c>
      <c r="K6927" s="922">
        <v>1</v>
      </c>
      <c r="L6927" s="923">
        <v>32755.385802295481</v>
      </c>
      <c r="M6927" s="923">
        <f t="shared" si="108"/>
        <v>4010.8635676280182</v>
      </c>
    </row>
    <row r="6928" spans="2:13" ht="60">
      <c r="B6928" s="921" t="s">
        <v>1519</v>
      </c>
      <c r="C6928" s="921" t="s">
        <v>1091</v>
      </c>
      <c r="D6928" s="922" t="s">
        <v>986</v>
      </c>
      <c r="E6928" s="936">
        <v>1</v>
      </c>
      <c r="F6928" s="947">
        <v>44440</v>
      </c>
      <c r="G6928" s="923">
        <v>40108.635676280181</v>
      </c>
      <c r="H6928" s="929">
        <v>8.3333333333333332E-3</v>
      </c>
      <c r="I6928" s="929">
        <v>0.18333333333333332</v>
      </c>
      <c r="J6928" s="923">
        <v>32755.385802295481</v>
      </c>
      <c r="K6928" s="922">
        <v>1</v>
      </c>
      <c r="L6928" s="923">
        <v>32755.385802295481</v>
      </c>
      <c r="M6928" s="923">
        <f t="shared" si="108"/>
        <v>4010.8635676280182</v>
      </c>
    </row>
    <row r="6929" spans="2:13" ht="60">
      <c r="B6929" s="921" t="s">
        <v>1520</v>
      </c>
      <c r="C6929" s="921" t="s">
        <v>1091</v>
      </c>
      <c r="D6929" s="922" t="s">
        <v>986</v>
      </c>
      <c r="E6929" s="936">
        <v>1</v>
      </c>
      <c r="F6929" s="947">
        <v>44440</v>
      </c>
      <c r="G6929" s="923">
        <v>405238.12574281392</v>
      </c>
      <c r="H6929" s="929">
        <v>8.3333333333333332E-3</v>
      </c>
      <c r="I6929" s="929">
        <v>0.18333333333333332</v>
      </c>
      <c r="J6929" s="923">
        <v>330944.46935663139</v>
      </c>
      <c r="K6929" s="922">
        <v>1</v>
      </c>
      <c r="L6929" s="923">
        <v>330944.46935663139</v>
      </c>
      <c r="M6929" s="923">
        <f t="shared" si="108"/>
        <v>40523.812574281394</v>
      </c>
    </row>
    <row r="6930" spans="2:13" ht="60">
      <c r="B6930" s="921" t="s">
        <v>1521</v>
      </c>
      <c r="C6930" s="921" t="s">
        <v>1091</v>
      </c>
      <c r="D6930" s="922" t="s">
        <v>986</v>
      </c>
      <c r="E6930" s="936">
        <v>1</v>
      </c>
      <c r="F6930" s="947">
        <v>44136</v>
      </c>
      <c r="G6930" s="923">
        <v>59437.971070510059</v>
      </c>
      <c r="H6930" s="929">
        <v>4.1666666666666666E-3</v>
      </c>
      <c r="I6930" s="929">
        <v>0.13333333333333333</v>
      </c>
      <c r="J6930" s="923">
        <v>51512.908261108721</v>
      </c>
      <c r="K6930" s="922">
        <v>1</v>
      </c>
      <c r="L6930" s="923">
        <v>51512.908261108721</v>
      </c>
      <c r="M6930" s="923">
        <f t="shared" si="108"/>
        <v>2971.8985535255033</v>
      </c>
    </row>
    <row r="6931" spans="2:13" ht="60">
      <c r="B6931" s="921" t="s">
        <v>1522</v>
      </c>
      <c r="C6931" s="921" t="s">
        <v>1091</v>
      </c>
      <c r="D6931" s="922" t="s">
        <v>986</v>
      </c>
      <c r="E6931" s="936">
        <v>1</v>
      </c>
      <c r="F6931" s="947">
        <v>44196</v>
      </c>
      <c r="G6931" s="923">
        <v>141782.0955479097</v>
      </c>
      <c r="H6931" s="929">
        <v>4.1666666666666666E-3</v>
      </c>
      <c r="I6931" s="929">
        <v>0.125</v>
      </c>
      <c r="J6931" s="923">
        <v>124059.33360442099</v>
      </c>
      <c r="K6931" s="922">
        <v>1</v>
      </c>
      <c r="L6931" s="923">
        <v>124059.33360442099</v>
      </c>
      <c r="M6931" s="923">
        <f t="shared" si="108"/>
        <v>7089.1047773954851</v>
      </c>
    </row>
    <row r="6932" spans="2:13" ht="75">
      <c r="B6932" s="921" t="s">
        <v>1430</v>
      </c>
      <c r="C6932" s="921" t="s">
        <v>1036</v>
      </c>
      <c r="D6932" s="922" t="s">
        <v>986</v>
      </c>
      <c r="E6932" s="936">
        <v>1</v>
      </c>
      <c r="F6932" s="947">
        <v>44440</v>
      </c>
      <c r="G6932" s="923">
        <v>30046.110386181361</v>
      </c>
      <c r="H6932" s="929">
        <v>8.3333333333333332E-3</v>
      </c>
      <c r="I6932" s="929">
        <v>0.18333333333333332</v>
      </c>
      <c r="J6932" s="923">
        <v>24537.656815381444</v>
      </c>
      <c r="K6932" s="922">
        <v>1</v>
      </c>
      <c r="L6932" s="923">
        <v>24537.656815381444</v>
      </c>
      <c r="M6932" s="923">
        <f t="shared" si="108"/>
        <v>3004.6110386181363</v>
      </c>
    </row>
    <row r="6933" spans="2:13" ht="75">
      <c r="B6933" s="921" t="s">
        <v>1523</v>
      </c>
      <c r="C6933" s="921" t="s">
        <v>1036</v>
      </c>
      <c r="D6933" s="922" t="s">
        <v>986</v>
      </c>
      <c r="E6933" s="936">
        <v>1</v>
      </c>
      <c r="F6933" s="947">
        <v>44440</v>
      </c>
      <c r="G6933" s="923">
        <v>16772.266633586281</v>
      </c>
      <c r="H6933" s="929">
        <v>8.3333333333333332E-3</v>
      </c>
      <c r="I6933" s="929">
        <v>0.18333333333333332</v>
      </c>
      <c r="J6933" s="923">
        <v>13697.351084095462</v>
      </c>
      <c r="K6933" s="922">
        <v>1</v>
      </c>
      <c r="L6933" s="923">
        <v>13697.351084095462</v>
      </c>
      <c r="M6933" s="923">
        <f t="shared" si="108"/>
        <v>1677.2266633586282</v>
      </c>
    </row>
    <row r="6934" spans="2:13" ht="75">
      <c r="B6934" s="921" t="s">
        <v>1523</v>
      </c>
      <c r="C6934" s="921" t="s">
        <v>1036</v>
      </c>
      <c r="D6934" s="922" t="s">
        <v>986</v>
      </c>
      <c r="E6934" s="936">
        <v>1</v>
      </c>
      <c r="F6934" s="947">
        <v>44440</v>
      </c>
      <c r="G6934" s="923">
        <v>16772.266633586281</v>
      </c>
      <c r="H6934" s="929">
        <v>8.3333333333333332E-3</v>
      </c>
      <c r="I6934" s="929">
        <v>0.18333333333333332</v>
      </c>
      <c r="J6934" s="923">
        <v>13697.351084095462</v>
      </c>
      <c r="K6934" s="922">
        <v>1</v>
      </c>
      <c r="L6934" s="923">
        <v>13697.351084095462</v>
      </c>
      <c r="M6934" s="923">
        <f t="shared" si="108"/>
        <v>1677.2266633586282</v>
      </c>
    </row>
    <row r="6935" spans="2:13" ht="75">
      <c r="B6935" s="921" t="s">
        <v>1523</v>
      </c>
      <c r="C6935" s="921" t="s">
        <v>1036</v>
      </c>
      <c r="D6935" s="922" t="s">
        <v>986</v>
      </c>
      <c r="E6935" s="936">
        <v>1</v>
      </c>
      <c r="F6935" s="947">
        <v>44440</v>
      </c>
      <c r="G6935" s="923">
        <v>16772.266633586281</v>
      </c>
      <c r="H6935" s="929">
        <v>8.3333333333333332E-3</v>
      </c>
      <c r="I6935" s="929">
        <v>0.18333333333333332</v>
      </c>
      <c r="J6935" s="923">
        <v>13697.351084095462</v>
      </c>
      <c r="K6935" s="922">
        <v>1</v>
      </c>
      <c r="L6935" s="923">
        <v>13697.351084095462</v>
      </c>
      <c r="M6935" s="923">
        <f t="shared" si="108"/>
        <v>1677.2266633586282</v>
      </c>
    </row>
    <row r="6936" spans="2:13" ht="75">
      <c r="B6936" s="921" t="s">
        <v>1524</v>
      </c>
      <c r="C6936" s="921" t="s">
        <v>1036</v>
      </c>
      <c r="D6936" s="922" t="s">
        <v>986</v>
      </c>
      <c r="E6936" s="936">
        <v>1</v>
      </c>
      <c r="F6936" s="947">
        <v>44440</v>
      </c>
      <c r="G6936" s="923">
        <v>248882.83503522153</v>
      </c>
      <c r="H6936" s="929">
        <v>4.1666666666666666E-3</v>
      </c>
      <c r="I6936" s="929">
        <v>9.166666666666666E-2</v>
      </c>
      <c r="J6936" s="923">
        <v>226068.57515699288</v>
      </c>
      <c r="K6936" s="922">
        <v>1</v>
      </c>
      <c r="L6936" s="923">
        <v>226068.57515699288</v>
      </c>
      <c r="M6936" s="923">
        <f t="shared" si="108"/>
        <v>12444.141751761077</v>
      </c>
    </row>
    <row r="6937" spans="2:13" ht="75">
      <c r="B6937" s="921" t="s">
        <v>1525</v>
      </c>
      <c r="C6937" s="921" t="s">
        <v>1036</v>
      </c>
      <c r="D6937" s="922" t="s">
        <v>986</v>
      </c>
      <c r="E6937" s="936">
        <v>1</v>
      </c>
      <c r="F6937" s="947">
        <v>44440</v>
      </c>
      <c r="G6937" s="923">
        <v>84690.742937474686</v>
      </c>
      <c r="H6937" s="929">
        <v>4.1666666666666666E-3</v>
      </c>
      <c r="I6937" s="929">
        <v>9.166666666666666E-2</v>
      </c>
      <c r="J6937" s="923">
        <v>76927.424834872843</v>
      </c>
      <c r="K6937" s="922">
        <v>1</v>
      </c>
      <c r="L6937" s="923">
        <v>76927.424834872843</v>
      </c>
      <c r="M6937" s="923">
        <f t="shared" si="108"/>
        <v>4234.5371468737349</v>
      </c>
    </row>
    <row r="6938" spans="2:13" ht="60">
      <c r="B6938" s="921" t="s">
        <v>1526</v>
      </c>
      <c r="C6938" s="921" t="s">
        <v>1086</v>
      </c>
      <c r="D6938" s="922" t="s">
        <v>986</v>
      </c>
      <c r="E6938" s="936">
        <v>1</v>
      </c>
      <c r="F6938" s="947">
        <v>44196</v>
      </c>
      <c r="G6938" s="923">
        <v>141782.0955479097</v>
      </c>
      <c r="H6938" s="929">
        <v>4.1666666666666666E-3</v>
      </c>
      <c r="I6938" s="929">
        <v>0.125</v>
      </c>
      <c r="J6938" s="923">
        <v>124059.33360442099</v>
      </c>
      <c r="K6938" s="922">
        <v>1</v>
      </c>
      <c r="L6938" s="923">
        <v>124059.33360442099</v>
      </c>
      <c r="M6938" s="923">
        <f t="shared" si="108"/>
        <v>7089.1047773954851</v>
      </c>
    </row>
    <row r="6939" spans="2:13" ht="75">
      <c r="B6939" s="921" t="s">
        <v>1430</v>
      </c>
      <c r="C6939" s="921" t="s">
        <v>1036</v>
      </c>
      <c r="D6939" s="922" t="s">
        <v>986</v>
      </c>
      <c r="E6939" s="936">
        <v>1</v>
      </c>
      <c r="F6939" s="947">
        <v>44440</v>
      </c>
      <c r="G6939" s="923">
        <v>30046.110386181361</v>
      </c>
      <c r="H6939" s="929">
        <v>8.3333333333333332E-3</v>
      </c>
      <c r="I6939" s="929">
        <v>0.18333333333333332</v>
      </c>
      <c r="J6939" s="923">
        <v>24537.656815381444</v>
      </c>
      <c r="K6939" s="922">
        <v>1</v>
      </c>
      <c r="L6939" s="923">
        <v>24537.656815381444</v>
      </c>
      <c r="M6939" s="923">
        <f t="shared" si="108"/>
        <v>3004.6110386181363</v>
      </c>
    </row>
    <row r="6940" spans="2:13" ht="75">
      <c r="B6940" s="921" t="s">
        <v>1527</v>
      </c>
      <c r="C6940" s="921" t="s">
        <v>1036</v>
      </c>
      <c r="D6940" s="922" t="s">
        <v>986</v>
      </c>
      <c r="E6940" s="936">
        <v>1</v>
      </c>
      <c r="F6940" s="947">
        <v>44440</v>
      </c>
      <c r="G6940" s="923">
        <v>16772.266633586281</v>
      </c>
      <c r="H6940" s="929">
        <v>8.3333333333333332E-3</v>
      </c>
      <c r="I6940" s="929">
        <v>0.18333333333333332</v>
      </c>
      <c r="J6940" s="923">
        <v>13697.351084095462</v>
      </c>
      <c r="K6940" s="922">
        <v>1</v>
      </c>
      <c r="L6940" s="923">
        <v>13697.351084095462</v>
      </c>
      <c r="M6940" s="923">
        <f t="shared" si="108"/>
        <v>1677.2266633586282</v>
      </c>
    </row>
    <row r="6941" spans="2:13" ht="75">
      <c r="B6941" s="921" t="s">
        <v>1528</v>
      </c>
      <c r="C6941" s="921" t="s">
        <v>1036</v>
      </c>
      <c r="D6941" s="922" t="s">
        <v>986</v>
      </c>
      <c r="E6941" s="936">
        <v>1</v>
      </c>
      <c r="F6941" s="947">
        <v>44440</v>
      </c>
      <c r="G6941" s="923">
        <v>16772.266633586281</v>
      </c>
      <c r="H6941" s="929">
        <v>8.3333333333333332E-3</v>
      </c>
      <c r="I6941" s="929">
        <v>0.18333333333333332</v>
      </c>
      <c r="J6941" s="923">
        <v>13697.351084095462</v>
      </c>
      <c r="K6941" s="922">
        <v>1</v>
      </c>
      <c r="L6941" s="923">
        <v>13697.351084095462</v>
      </c>
      <c r="M6941" s="923">
        <f t="shared" si="108"/>
        <v>1677.2266633586282</v>
      </c>
    </row>
    <row r="6942" spans="2:13" ht="75">
      <c r="B6942" s="921" t="s">
        <v>1529</v>
      </c>
      <c r="C6942" s="921" t="s">
        <v>1036</v>
      </c>
      <c r="D6942" s="922" t="s">
        <v>986</v>
      </c>
      <c r="E6942" s="936">
        <v>1</v>
      </c>
      <c r="F6942" s="947">
        <v>44440</v>
      </c>
      <c r="G6942" s="923">
        <v>16772.266633586281</v>
      </c>
      <c r="H6942" s="929">
        <v>8.3333333333333332E-3</v>
      </c>
      <c r="I6942" s="929">
        <v>0.18333333333333332</v>
      </c>
      <c r="J6942" s="923">
        <v>13697.351084095462</v>
      </c>
      <c r="K6942" s="922">
        <v>1</v>
      </c>
      <c r="L6942" s="923">
        <v>13697.351084095462</v>
      </c>
      <c r="M6942" s="923">
        <f t="shared" si="108"/>
        <v>1677.2266633586282</v>
      </c>
    </row>
    <row r="6943" spans="2:13" ht="75">
      <c r="B6943" s="921" t="s">
        <v>1530</v>
      </c>
      <c r="C6943" s="921" t="s">
        <v>1036</v>
      </c>
      <c r="D6943" s="922" t="s">
        <v>986</v>
      </c>
      <c r="E6943" s="936">
        <v>1</v>
      </c>
      <c r="F6943" s="947">
        <v>44440</v>
      </c>
      <c r="G6943" s="923">
        <v>156161.0896090224</v>
      </c>
      <c r="H6943" s="929">
        <v>4.1666666666666666E-3</v>
      </c>
      <c r="I6943" s="929">
        <v>9.166666666666666E-2</v>
      </c>
      <c r="J6943" s="923">
        <v>141846.32306152867</v>
      </c>
      <c r="K6943" s="922">
        <v>1</v>
      </c>
      <c r="L6943" s="923">
        <v>141846.32306152867</v>
      </c>
      <c r="M6943" s="923">
        <f t="shared" si="108"/>
        <v>7808.0544804511201</v>
      </c>
    </row>
    <row r="6944" spans="2:13" ht="75">
      <c r="B6944" s="921" t="s">
        <v>1531</v>
      </c>
      <c r="C6944" s="921" t="s">
        <v>1036</v>
      </c>
      <c r="D6944" s="922" t="s">
        <v>986</v>
      </c>
      <c r="E6944" s="936">
        <v>1</v>
      </c>
      <c r="F6944" s="947">
        <v>44440</v>
      </c>
      <c r="G6944" s="923">
        <v>88502.366343425543</v>
      </c>
      <c r="H6944" s="929">
        <v>4.1666666666666666E-3</v>
      </c>
      <c r="I6944" s="929">
        <v>9.166666666666666E-2</v>
      </c>
      <c r="J6944" s="923">
        <v>80389.649428611534</v>
      </c>
      <c r="K6944" s="922">
        <v>1</v>
      </c>
      <c r="L6944" s="923">
        <v>80389.649428611534</v>
      </c>
      <c r="M6944" s="923">
        <f t="shared" si="108"/>
        <v>4425.1183171712773</v>
      </c>
    </row>
    <row r="6945" spans="2:13" ht="75">
      <c r="B6945" s="921" t="s">
        <v>1335</v>
      </c>
      <c r="C6945" s="921" t="s">
        <v>1024</v>
      </c>
      <c r="D6945" s="922" t="s">
        <v>986</v>
      </c>
      <c r="E6945" s="936">
        <v>1</v>
      </c>
      <c r="F6945" s="947">
        <v>44180</v>
      </c>
      <c r="G6945" s="923">
        <v>2184.2195282260191</v>
      </c>
      <c r="H6945" s="929">
        <v>8.3333333333333332E-3</v>
      </c>
      <c r="I6945" s="929">
        <v>0.2583333333333333</v>
      </c>
      <c r="J6945" s="923">
        <v>1619.962816767631</v>
      </c>
      <c r="K6945" s="922">
        <v>1</v>
      </c>
      <c r="L6945" s="923">
        <v>1619.962816767631</v>
      </c>
      <c r="M6945" s="923">
        <f t="shared" si="108"/>
        <v>218.42195282260192</v>
      </c>
    </row>
    <row r="6946" spans="2:13" ht="60">
      <c r="B6946" s="921" t="s">
        <v>1532</v>
      </c>
      <c r="C6946" s="921" t="s">
        <v>1030</v>
      </c>
      <c r="D6946" s="922" t="s">
        <v>986</v>
      </c>
      <c r="E6946" s="936">
        <v>1</v>
      </c>
      <c r="F6946" s="947">
        <v>44497</v>
      </c>
      <c r="G6946" s="923">
        <v>23977.280613727624</v>
      </c>
      <c r="H6946" s="929">
        <v>8.3333333333333332E-3</v>
      </c>
      <c r="I6946" s="929">
        <v>0.17499999999999999</v>
      </c>
      <c r="J6946" s="923">
        <v>19781.256506325291</v>
      </c>
      <c r="K6946" s="922">
        <v>1</v>
      </c>
      <c r="L6946" s="923">
        <v>19781.256506325291</v>
      </c>
      <c r="M6946" s="923">
        <f t="shared" si="108"/>
        <v>2397.7280613727626</v>
      </c>
    </row>
    <row r="6947" spans="2:13" ht="45">
      <c r="B6947" s="921" t="s">
        <v>1430</v>
      </c>
      <c r="C6947" s="921" t="s">
        <v>1030</v>
      </c>
      <c r="D6947" s="922" t="s">
        <v>986</v>
      </c>
      <c r="E6947" s="936">
        <v>1</v>
      </c>
      <c r="F6947" s="947">
        <v>44683</v>
      </c>
      <c r="G6947" s="923">
        <v>30554.386845807356</v>
      </c>
      <c r="H6947" s="929">
        <v>8.3333333333333332E-3</v>
      </c>
      <c r="I6947" s="929">
        <v>0.11666666666666667</v>
      </c>
      <c r="J6947" s="923">
        <v>26989.708380463166</v>
      </c>
      <c r="K6947" s="922">
        <v>1</v>
      </c>
      <c r="L6947" s="923">
        <v>26989.708380463166</v>
      </c>
      <c r="M6947" s="923">
        <f t="shared" si="108"/>
        <v>3055.4386845807358</v>
      </c>
    </row>
    <row r="6948" spans="2:13" ht="90">
      <c r="B6948" s="921" t="s">
        <v>1533</v>
      </c>
      <c r="C6948" s="921" t="s">
        <v>1091</v>
      </c>
      <c r="D6948" s="922" t="s">
        <v>986</v>
      </c>
      <c r="E6948" s="936">
        <v>1</v>
      </c>
      <c r="F6948" s="947">
        <v>44683</v>
      </c>
      <c r="G6948" s="923">
        <v>543433.72197529429</v>
      </c>
      <c r="H6948" s="929">
        <v>8.3333333333333332E-3</v>
      </c>
      <c r="I6948" s="929">
        <v>0.11666666666666667</v>
      </c>
      <c r="J6948" s="923">
        <v>480033.1210781766</v>
      </c>
      <c r="K6948" s="922">
        <v>1</v>
      </c>
      <c r="L6948" s="923">
        <v>480033.1210781766</v>
      </c>
      <c r="M6948" s="923">
        <f t="shared" si="108"/>
        <v>54343.372197529432</v>
      </c>
    </row>
    <row r="6949" spans="2:13" ht="60">
      <c r="B6949" s="921" t="s">
        <v>1534</v>
      </c>
      <c r="C6949" s="921" t="s">
        <v>1091</v>
      </c>
      <c r="D6949" s="922" t="s">
        <v>986</v>
      </c>
      <c r="E6949" s="936">
        <v>1</v>
      </c>
      <c r="F6949" s="947">
        <v>44718</v>
      </c>
      <c r="G6949" s="923">
        <v>64876.994754127249</v>
      </c>
      <c r="H6949" s="929">
        <v>8.3333333333333332E-3</v>
      </c>
      <c r="I6949" s="929">
        <v>0.10833333333333334</v>
      </c>
      <c r="J6949" s="923">
        <v>57848.653655763461</v>
      </c>
      <c r="K6949" s="922">
        <v>0</v>
      </c>
      <c r="L6949" s="923">
        <v>0</v>
      </c>
      <c r="M6949" s="923" t="str">
        <f t="shared" si="108"/>
        <v/>
      </c>
    </row>
    <row r="6950" spans="2:13" ht="60">
      <c r="B6950" s="921" t="s">
        <v>1535</v>
      </c>
      <c r="C6950" s="921" t="s">
        <v>1091</v>
      </c>
      <c r="D6950" s="922" t="s">
        <v>986</v>
      </c>
      <c r="E6950" s="936">
        <v>1</v>
      </c>
      <c r="F6950" s="947">
        <v>44945</v>
      </c>
      <c r="G6950" s="923">
        <v>90099.928878889084</v>
      </c>
      <c r="H6950" s="929">
        <v>4.1666666666666666E-3</v>
      </c>
      <c r="I6950" s="929">
        <v>2.5000000000000001E-2</v>
      </c>
      <c r="J6950" s="923">
        <v>87847.430656916855</v>
      </c>
      <c r="K6950" s="922">
        <v>1</v>
      </c>
      <c r="L6950" s="923">
        <v>87847.430656916855</v>
      </c>
      <c r="M6950" s="923">
        <f t="shared" si="108"/>
        <v>4504.9964439444548</v>
      </c>
    </row>
    <row r="6951" spans="2:13" ht="60">
      <c r="B6951" s="921" t="s">
        <v>1536</v>
      </c>
      <c r="C6951" s="921" t="s">
        <v>1091</v>
      </c>
      <c r="D6951" s="922" t="s">
        <v>986</v>
      </c>
      <c r="E6951" s="936">
        <v>1</v>
      </c>
      <c r="F6951" s="947">
        <v>44866</v>
      </c>
      <c r="G6951" s="923">
        <v>163353.10496770911</v>
      </c>
      <c r="H6951" s="929">
        <v>4.1666666666666666E-3</v>
      </c>
      <c r="I6951" s="929">
        <v>3.3333333333333333E-2</v>
      </c>
      <c r="J6951" s="923">
        <v>157908.00146878546</v>
      </c>
      <c r="K6951" s="922">
        <v>1</v>
      </c>
      <c r="L6951" s="923">
        <v>157908.00146878546</v>
      </c>
      <c r="M6951" s="923">
        <f t="shared" si="108"/>
        <v>8167.6552483854557</v>
      </c>
    </row>
    <row r="6952" spans="2:13" ht="75">
      <c r="B6952" s="921" t="s">
        <v>1537</v>
      </c>
      <c r="C6952" s="921" t="s">
        <v>1024</v>
      </c>
      <c r="D6952" s="922" t="s">
        <v>986</v>
      </c>
      <c r="E6952" s="936">
        <v>1</v>
      </c>
      <c r="F6952" s="947">
        <v>44015</v>
      </c>
      <c r="G6952" s="923">
        <v>15300.545687103882</v>
      </c>
      <c r="H6952" s="929">
        <v>8.3333333333333332E-3</v>
      </c>
      <c r="I6952" s="929">
        <v>0.3</v>
      </c>
      <c r="J6952" s="923">
        <v>10710.381980972717</v>
      </c>
      <c r="K6952" s="922">
        <v>1</v>
      </c>
      <c r="L6952" s="923">
        <v>10710.381980972717</v>
      </c>
      <c r="M6952" s="923">
        <f t="shared" si="108"/>
        <v>1530.0545687103884</v>
      </c>
    </row>
    <row r="6953" spans="2:13" ht="75">
      <c r="B6953" s="921" t="s">
        <v>1538</v>
      </c>
      <c r="C6953" s="921" t="s">
        <v>1036</v>
      </c>
      <c r="D6953" s="922" t="s">
        <v>986</v>
      </c>
      <c r="E6953" s="936">
        <v>1</v>
      </c>
      <c r="F6953" s="947">
        <v>43647</v>
      </c>
      <c r="G6953" s="923">
        <v>24657.447272214034</v>
      </c>
      <c r="H6953" s="929">
        <v>4.1666666666666666E-3</v>
      </c>
      <c r="I6953" s="929">
        <v>0.2</v>
      </c>
      <c r="J6953" s="923">
        <v>19725.957817771228</v>
      </c>
      <c r="K6953" s="922">
        <v>1</v>
      </c>
      <c r="L6953" s="923">
        <v>19725.957817771228</v>
      </c>
      <c r="M6953" s="923">
        <f t="shared" si="108"/>
        <v>1232.8723636107018</v>
      </c>
    </row>
    <row r="6954" spans="2:13" ht="75">
      <c r="B6954" s="921" t="s">
        <v>1539</v>
      </c>
      <c r="C6954" s="921" t="s">
        <v>1036</v>
      </c>
      <c r="D6954" s="922" t="s">
        <v>986</v>
      </c>
      <c r="E6954" s="936">
        <v>1</v>
      </c>
      <c r="F6954" s="947">
        <v>43647</v>
      </c>
      <c r="G6954" s="923">
        <v>14602.502957703768</v>
      </c>
      <c r="H6954" s="929">
        <v>4.1666666666666666E-3</v>
      </c>
      <c r="I6954" s="929">
        <v>0.2</v>
      </c>
      <c r="J6954" s="923">
        <v>11682.002366163015</v>
      </c>
      <c r="K6954" s="922">
        <v>1</v>
      </c>
      <c r="L6954" s="923">
        <v>11682.002366163015</v>
      </c>
      <c r="M6954" s="923">
        <f t="shared" si="108"/>
        <v>730.12514788518843</v>
      </c>
    </row>
    <row r="6955" spans="2:13" ht="75">
      <c r="B6955" s="921" t="s">
        <v>1540</v>
      </c>
      <c r="C6955" s="921" t="s">
        <v>1036</v>
      </c>
      <c r="D6955" s="922" t="s">
        <v>986</v>
      </c>
      <c r="E6955" s="936">
        <v>1</v>
      </c>
      <c r="F6955" s="947">
        <v>43647</v>
      </c>
      <c r="G6955" s="923">
        <v>133453.76471824251</v>
      </c>
      <c r="H6955" s="929">
        <v>4.1666666666666666E-3</v>
      </c>
      <c r="I6955" s="929">
        <v>0.2</v>
      </c>
      <c r="J6955" s="923">
        <v>106763.01177459401</v>
      </c>
      <c r="K6955" s="922">
        <v>1</v>
      </c>
      <c r="L6955" s="923">
        <v>106763.01177459401</v>
      </c>
      <c r="M6955" s="923">
        <f t="shared" si="108"/>
        <v>6672.6882359121264</v>
      </c>
    </row>
    <row r="6956" spans="2:13" ht="75">
      <c r="B6956" s="921" t="s">
        <v>1538</v>
      </c>
      <c r="C6956" s="921" t="s">
        <v>1036</v>
      </c>
      <c r="D6956" s="922" t="s">
        <v>986</v>
      </c>
      <c r="E6956" s="936">
        <v>1</v>
      </c>
      <c r="F6956" s="947">
        <v>43651</v>
      </c>
      <c r="G6956" s="923">
        <v>56114.743305656761</v>
      </c>
      <c r="H6956" s="929">
        <v>4.1666666666666666E-3</v>
      </c>
      <c r="I6956" s="929">
        <v>0.2</v>
      </c>
      <c r="J6956" s="923">
        <v>44891.794644525406</v>
      </c>
      <c r="K6956" s="922">
        <v>1</v>
      </c>
      <c r="L6956" s="923">
        <v>44891.794644525406</v>
      </c>
      <c r="M6956" s="923">
        <f t="shared" si="108"/>
        <v>2805.7371652828383</v>
      </c>
    </row>
    <row r="6957" spans="2:13" ht="75">
      <c r="B6957" s="921" t="s">
        <v>1541</v>
      </c>
      <c r="C6957" s="921" t="s">
        <v>1036</v>
      </c>
      <c r="D6957" s="922" t="s">
        <v>986</v>
      </c>
      <c r="E6957" s="936">
        <v>1</v>
      </c>
      <c r="F6957" s="947">
        <v>43651</v>
      </c>
      <c r="G6957" s="923">
        <v>14602.502957703768</v>
      </c>
      <c r="H6957" s="929">
        <v>4.1666666666666666E-3</v>
      </c>
      <c r="I6957" s="929">
        <v>0.2</v>
      </c>
      <c r="J6957" s="923">
        <v>11682.002366163015</v>
      </c>
      <c r="K6957" s="922">
        <v>1</v>
      </c>
      <c r="L6957" s="923">
        <v>11682.002366163015</v>
      </c>
      <c r="M6957" s="923">
        <f t="shared" si="108"/>
        <v>730.12514788518843</v>
      </c>
    </row>
    <row r="6958" spans="2:13" ht="75">
      <c r="B6958" s="921" t="s">
        <v>1542</v>
      </c>
      <c r="C6958" s="921" t="s">
        <v>1036</v>
      </c>
      <c r="D6958" s="922" t="s">
        <v>986</v>
      </c>
      <c r="E6958" s="936">
        <v>1</v>
      </c>
      <c r="F6958" s="947">
        <v>43651</v>
      </c>
      <c r="G6958" s="923">
        <v>233955.26301249856</v>
      </c>
      <c r="H6958" s="929">
        <v>4.1666666666666666E-3</v>
      </c>
      <c r="I6958" s="929">
        <v>0.2</v>
      </c>
      <c r="J6958" s="923">
        <v>187164.21040999884</v>
      </c>
      <c r="K6958" s="922">
        <v>1</v>
      </c>
      <c r="L6958" s="923">
        <v>187164.21040999884</v>
      </c>
      <c r="M6958" s="923">
        <f t="shared" si="108"/>
        <v>11697.763150624929</v>
      </c>
    </row>
    <row r="6959" spans="2:13" ht="75">
      <c r="B6959" s="921" t="s">
        <v>1541</v>
      </c>
      <c r="C6959" s="921" t="s">
        <v>1036</v>
      </c>
      <c r="D6959" s="922" t="s">
        <v>986</v>
      </c>
      <c r="E6959" s="936">
        <v>1</v>
      </c>
      <c r="F6959" s="947">
        <v>43647</v>
      </c>
      <c r="G6959" s="923">
        <v>14602.502957703768</v>
      </c>
      <c r="H6959" s="929">
        <v>4.1666666666666666E-3</v>
      </c>
      <c r="I6959" s="929">
        <v>0.2</v>
      </c>
      <c r="J6959" s="923">
        <v>11682.002366163015</v>
      </c>
      <c r="K6959" s="922">
        <v>1</v>
      </c>
      <c r="L6959" s="923">
        <v>11682.002366163015</v>
      </c>
      <c r="M6959" s="923">
        <f t="shared" si="108"/>
        <v>730.12514788518843</v>
      </c>
    </row>
    <row r="6960" spans="2:13" ht="75">
      <c r="B6960" s="921" t="s">
        <v>1514</v>
      </c>
      <c r="C6960" s="921" t="s">
        <v>1036</v>
      </c>
      <c r="D6960" s="922" t="s">
        <v>986</v>
      </c>
      <c r="E6960" s="936">
        <v>1</v>
      </c>
      <c r="F6960" s="947">
        <v>43647</v>
      </c>
      <c r="G6960" s="923">
        <v>312331.01541830128</v>
      </c>
      <c r="H6960" s="929">
        <v>4.1666666666666666E-3</v>
      </c>
      <c r="I6960" s="929">
        <v>0.2</v>
      </c>
      <c r="J6960" s="923">
        <v>249864.81233464103</v>
      </c>
      <c r="K6960" s="922">
        <v>1</v>
      </c>
      <c r="L6960" s="923">
        <v>249864.81233464103</v>
      </c>
      <c r="M6960" s="923">
        <f t="shared" si="108"/>
        <v>15616.550770915064</v>
      </c>
    </row>
    <row r="6961" spans="2:13" ht="75">
      <c r="B6961" s="921" t="s">
        <v>1538</v>
      </c>
      <c r="C6961" s="921" t="s">
        <v>1036</v>
      </c>
      <c r="D6961" s="922" t="s">
        <v>986</v>
      </c>
      <c r="E6961" s="936">
        <v>1</v>
      </c>
      <c r="F6961" s="947">
        <v>43671</v>
      </c>
      <c r="G6961" s="923">
        <v>60221.01085667366</v>
      </c>
      <c r="H6961" s="929">
        <v>4.1666666666666666E-3</v>
      </c>
      <c r="I6961" s="929">
        <v>0.2</v>
      </c>
      <c r="J6961" s="923">
        <v>48176.808685338925</v>
      </c>
      <c r="K6961" s="922">
        <v>1</v>
      </c>
      <c r="L6961" s="923">
        <v>48176.808685338925</v>
      </c>
      <c r="M6961" s="923">
        <f t="shared" si="108"/>
        <v>3011.0505428336833</v>
      </c>
    </row>
    <row r="6962" spans="2:13" ht="75">
      <c r="B6962" s="921" t="s">
        <v>1541</v>
      </c>
      <c r="C6962" s="921" t="s">
        <v>1036</v>
      </c>
      <c r="D6962" s="922" t="s">
        <v>986</v>
      </c>
      <c r="E6962" s="936">
        <v>1</v>
      </c>
      <c r="F6962" s="947">
        <v>43671</v>
      </c>
      <c r="G6962" s="923">
        <v>14602.502957703768</v>
      </c>
      <c r="H6962" s="929">
        <v>4.1666666666666666E-3</v>
      </c>
      <c r="I6962" s="929">
        <v>0.2</v>
      </c>
      <c r="J6962" s="923">
        <v>11682.002366163015</v>
      </c>
      <c r="K6962" s="922">
        <v>1</v>
      </c>
      <c r="L6962" s="923">
        <v>11682.002366163015</v>
      </c>
      <c r="M6962" s="923">
        <f t="shared" si="108"/>
        <v>730.12514788518843</v>
      </c>
    </row>
    <row r="6963" spans="2:13" ht="75">
      <c r="B6963" s="921" t="s">
        <v>1542</v>
      </c>
      <c r="C6963" s="921" t="s">
        <v>1036</v>
      </c>
      <c r="D6963" s="922" t="s">
        <v>986</v>
      </c>
      <c r="E6963" s="936">
        <v>1</v>
      </c>
      <c r="F6963" s="947">
        <v>43671</v>
      </c>
      <c r="G6963" s="923">
        <v>120273.31658557738</v>
      </c>
      <c r="H6963" s="929">
        <v>4.1666666666666666E-3</v>
      </c>
      <c r="I6963" s="929">
        <v>0.2</v>
      </c>
      <c r="J6963" s="923">
        <v>96218.653268461901</v>
      </c>
      <c r="K6963" s="922">
        <v>1</v>
      </c>
      <c r="L6963" s="923">
        <v>96218.653268461901</v>
      </c>
      <c r="M6963" s="923">
        <f t="shared" si="108"/>
        <v>6013.6658292788698</v>
      </c>
    </row>
    <row r="6964" spans="2:13" ht="75">
      <c r="B6964" s="921" t="s">
        <v>1540</v>
      </c>
      <c r="C6964" s="921" t="s">
        <v>1036</v>
      </c>
      <c r="D6964" s="922" t="s">
        <v>986</v>
      </c>
      <c r="E6964" s="936">
        <v>1</v>
      </c>
      <c r="F6964" s="947">
        <v>43647</v>
      </c>
      <c r="G6964" s="923">
        <v>133453.76471824251</v>
      </c>
      <c r="H6964" s="929">
        <v>4.1666666666666666E-3</v>
      </c>
      <c r="I6964" s="929">
        <v>0.2</v>
      </c>
      <c r="J6964" s="923">
        <v>106763.01177459401</v>
      </c>
      <c r="K6964" s="922">
        <v>1</v>
      </c>
      <c r="L6964" s="923">
        <v>106763.01177459401</v>
      </c>
      <c r="M6964" s="923">
        <f t="shared" si="108"/>
        <v>6672.6882359121264</v>
      </c>
    </row>
    <row r="6965" spans="2:13" ht="75">
      <c r="B6965" s="921" t="s">
        <v>1541</v>
      </c>
      <c r="C6965" s="921" t="s">
        <v>1036</v>
      </c>
      <c r="D6965" s="922" t="s">
        <v>986</v>
      </c>
      <c r="E6965" s="936">
        <v>1</v>
      </c>
      <c r="F6965" s="947">
        <v>43647</v>
      </c>
      <c r="G6965" s="923">
        <v>14602.502957703768</v>
      </c>
      <c r="H6965" s="929">
        <v>4.1666666666666666E-3</v>
      </c>
      <c r="I6965" s="929">
        <v>0.2</v>
      </c>
      <c r="J6965" s="923">
        <v>11682.002366163015</v>
      </c>
      <c r="K6965" s="922">
        <v>1</v>
      </c>
      <c r="L6965" s="923">
        <v>11682.002366163015</v>
      </c>
      <c r="M6965" s="923">
        <f t="shared" si="108"/>
        <v>730.12514788518843</v>
      </c>
    </row>
    <row r="6966" spans="2:13" ht="75">
      <c r="B6966" s="921" t="s">
        <v>1538</v>
      </c>
      <c r="C6966" s="921" t="s">
        <v>1036</v>
      </c>
      <c r="D6966" s="922" t="s">
        <v>986</v>
      </c>
      <c r="E6966" s="936">
        <v>1</v>
      </c>
      <c r="F6966" s="947">
        <v>43647</v>
      </c>
      <c r="G6966" s="923">
        <v>24657.447272214034</v>
      </c>
      <c r="H6966" s="929">
        <v>4.1666666666666666E-3</v>
      </c>
      <c r="I6966" s="929">
        <v>0.2</v>
      </c>
      <c r="J6966" s="923">
        <v>19725.957817771228</v>
      </c>
      <c r="K6966" s="922">
        <v>1</v>
      </c>
      <c r="L6966" s="923">
        <v>19725.957817771228</v>
      </c>
      <c r="M6966" s="923">
        <f t="shared" si="108"/>
        <v>1232.8723636107018</v>
      </c>
    </row>
    <row r="6967" spans="2:13" ht="75">
      <c r="B6967" s="921" t="s">
        <v>1543</v>
      </c>
      <c r="C6967" s="921" t="s">
        <v>1036</v>
      </c>
      <c r="D6967" s="922" t="s">
        <v>986</v>
      </c>
      <c r="E6967" s="936">
        <v>1</v>
      </c>
      <c r="F6967" s="947">
        <v>44552</v>
      </c>
      <c r="G6967" s="923">
        <v>84690.742937474686</v>
      </c>
      <c r="H6967" s="929">
        <v>4.1666666666666666E-3</v>
      </c>
      <c r="I6967" s="929">
        <v>7.9166666666666663E-2</v>
      </c>
      <c r="J6967" s="923">
        <v>77986.059121591272</v>
      </c>
      <c r="K6967" s="922">
        <v>1</v>
      </c>
      <c r="L6967" s="923">
        <v>77986.059121591272</v>
      </c>
      <c r="M6967" s="923">
        <f t="shared" si="108"/>
        <v>4234.5371468737349</v>
      </c>
    </row>
    <row r="6968" spans="2:13" ht="75">
      <c r="B6968" s="921" t="s">
        <v>1544</v>
      </c>
      <c r="C6968" s="921" t="s">
        <v>1036</v>
      </c>
      <c r="D6968" s="922" t="s">
        <v>986</v>
      </c>
      <c r="E6968" s="936">
        <v>1</v>
      </c>
      <c r="F6968" s="947">
        <v>43983</v>
      </c>
      <c r="G6968" s="923">
        <v>31800.922232236735</v>
      </c>
      <c r="H6968" s="929">
        <v>8.3333333333333332E-3</v>
      </c>
      <c r="I6968" s="929">
        <v>0.30833333333333335</v>
      </c>
      <c r="J6968" s="923">
        <v>21995.637877297075</v>
      </c>
      <c r="K6968" s="922">
        <v>1</v>
      </c>
      <c r="L6968" s="923">
        <v>21995.637877297075</v>
      </c>
      <c r="M6968" s="923">
        <f t="shared" si="108"/>
        <v>3180.0922232236735</v>
      </c>
    </row>
    <row r="6969" spans="2:13" ht="75">
      <c r="B6969" s="921" t="s">
        <v>1347</v>
      </c>
      <c r="C6969" s="921" t="s">
        <v>1036</v>
      </c>
      <c r="D6969" s="922" t="s">
        <v>986</v>
      </c>
      <c r="E6969" s="936">
        <v>1</v>
      </c>
      <c r="F6969" s="947">
        <v>43983</v>
      </c>
      <c r="G6969" s="923">
        <v>16772.266633586281</v>
      </c>
      <c r="H6969" s="929">
        <v>8.3333333333333332E-3</v>
      </c>
      <c r="I6969" s="929">
        <v>0.30833333333333335</v>
      </c>
      <c r="J6969" s="923">
        <v>11600.817754897178</v>
      </c>
      <c r="K6969" s="922">
        <v>1</v>
      </c>
      <c r="L6969" s="923">
        <v>11600.817754897178</v>
      </c>
      <c r="M6969" s="923">
        <f t="shared" si="108"/>
        <v>1677.2266633586282</v>
      </c>
    </row>
    <row r="6970" spans="2:13" ht="75">
      <c r="B6970" s="921" t="s">
        <v>1347</v>
      </c>
      <c r="C6970" s="921" t="s">
        <v>1036</v>
      </c>
      <c r="D6970" s="922" t="s">
        <v>986</v>
      </c>
      <c r="E6970" s="936">
        <v>1</v>
      </c>
      <c r="F6970" s="947">
        <v>43983</v>
      </c>
      <c r="G6970" s="923">
        <v>16772.266633586281</v>
      </c>
      <c r="H6970" s="929">
        <v>8.3333333333333332E-3</v>
      </c>
      <c r="I6970" s="929">
        <v>0.30833333333333335</v>
      </c>
      <c r="J6970" s="923">
        <v>11600.817754897178</v>
      </c>
      <c r="K6970" s="922">
        <v>1</v>
      </c>
      <c r="L6970" s="923">
        <v>11600.817754897178</v>
      </c>
      <c r="M6970" s="923">
        <f t="shared" si="108"/>
        <v>1677.2266633586282</v>
      </c>
    </row>
    <row r="6971" spans="2:13" ht="75">
      <c r="B6971" s="921" t="s">
        <v>1545</v>
      </c>
      <c r="C6971" s="921" t="s">
        <v>1036</v>
      </c>
      <c r="D6971" s="922" t="s">
        <v>986</v>
      </c>
      <c r="E6971" s="936">
        <v>1</v>
      </c>
      <c r="F6971" s="947">
        <v>43983</v>
      </c>
      <c r="G6971" s="923">
        <v>27144.67278475819</v>
      </c>
      <c r="H6971" s="929">
        <v>8.3333333333333332E-3</v>
      </c>
      <c r="I6971" s="929">
        <v>0.30833333333333335</v>
      </c>
      <c r="J6971" s="923">
        <v>18775.06534279108</v>
      </c>
      <c r="K6971" s="922">
        <v>1</v>
      </c>
      <c r="L6971" s="923">
        <v>18775.06534279108</v>
      </c>
      <c r="M6971" s="923">
        <f t="shared" si="108"/>
        <v>2714.4672784758191</v>
      </c>
    </row>
    <row r="6972" spans="2:13" ht="75">
      <c r="B6972" s="921" t="s">
        <v>1546</v>
      </c>
      <c r="C6972" s="921" t="s">
        <v>1036</v>
      </c>
      <c r="D6972" s="922" t="s">
        <v>986</v>
      </c>
      <c r="E6972" s="936">
        <v>1</v>
      </c>
      <c r="F6972" s="947">
        <v>43983</v>
      </c>
      <c r="G6972" s="923">
        <v>11713.887218668084</v>
      </c>
      <c r="H6972" s="929">
        <v>8.3333333333333332E-3</v>
      </c>
      <c r="I6972" s="929">
        <v>0.30833333333333335</v>
      </c>
      <c r="J6972" s="923">
        <v>8102.1053262454243</v>
      </c>
      <c r="K6972" s="922">
        <v>1</v>
      </c>
      <c r="L6972" s="923">
        <v>8102.1053262454243</v>
      </c>
      <c r="M6972" s="923">
        <f t="shared" si="108"/>
        <v>1171.3887218668085</v>
      </c>
    </row>
    <row r="6973" spans="2:13" ht="75">
      <c r="B6973" s="921" t="s">
        <v>1546</v>
      </c>
      <c r="C6973" s="921" t="s">
        <v>1036</v>
      </c>
      <c r="D6973" s="922" t="s">
        <v>986</v>
      </c>
      <c r="E6973" s="936">
        <v>1</v>
      </c>
      <c r="F6973" s="947">
        <v>43983</v>
      </c>
      <c r="G6973" s="923">
        <v>11713.887218668084</v>
      </c>
      <c r="H6973" s="929">
        <v>8.3333333333333332E-3</v>
      </c>
      <c r="I6973" s="929">
        <v>0.30833333333333335</v>
      </c>
      <c r="J6973" s="923">
        <v>8102.1053262454243</v>
      </c>
      <c r="K6973" s="922">
        <v>1</v>
      </c>
      <c r="L6973" s="923">
        <v>8102.1053262454243</v>
      </c>
      <c r="M6973" s="923">
        <f t="shared" si="108"/>
        <v>1171.3887218668085</v>
      </c>
    </row>
    <row r="6974" spans="2:13" ht="75">
      <c r="B6974" s="921" t="s">
        <v>1547</v>
      </c>
      <c r="C6974" s="921" t="s">
        <v>1036</v>
      </c>
      <c r="D6974" s="922" t="s">
        <v>986</v>
      </c>
      <c r="E6974" s="936">
        <v>1</v>
      </c>
      <c r="F6974" s="947">
        <v>43983</v>
      </c>
      <c r="G6974" s="923">
        <v>153703.14096472514</v>
      </c>
      <c r="H6974" s="929">
        <v>4.1666666666666666E-3</v>
      </c>
      <c r="I6974" s="929">
        <v>0.15416666666666667</v>
      </c>
      <c r="J6974" s="923">
        <v>130007.24006599668</v>
      </c>
      <c r="K6974" s="922">
        <v>1</v>
      </c>
      <c r="L6974" s="923">
        <v>130007.24006599668</v>
      </c>
      <c r="M6974" s="923">
        <f t="shared" si="108"/>
        <v>7685.1570482362577</v>
      </c>
    </row>
    <row r="6975" spans="2:13" ht="75">
      <c r="B6975" s="921" t="s">
        <v>1548</v>
      </c>
      <c r="C6975" s="921" t="s">
        <v>1036</v>
      </c>
      <c r="D6975" s="922" t="s">
        <v>986</v>
      </c>
      <c r="E6975" s="936">
        <v>1</v>
      </c>
      <c r="F6975" s="947">
        <v>43983</v>
      </c>
      <c r="G6975" s="923">
        <v>11280.50645179411</v>
      </c>
      <c r="H6975" s="929">
        <v>4.1666666666666666E-3</v>
      </c>
      <c r="I6975" s="929">
        <v>0.15416666666666667</v>
      </c>
      <c r="J6975" s="923">
        <v>9541.4283738091854</v>
      </c>
      <c r="K6975" s="922">
        <v>0</v>
      </c>
      <c r="L6975" s="923">
        <v>0</v>
      </c>
      <c r="M6975" s="923" t="str">
        <f t="shared" si="108"/>
        <v/>
      </c>
    </row>
    <row r="6976" spans="2:13" ht="75">
      <c r="B6976" s="921" t="s">
        <v>1549</v>
      </c>
      <c r="C6976" s="921" t="s">
        <v>1036</v>
      </c>
      <c r="D6976" s="922" t="s">
        <v>986</v>
      </c>
      <c r="E6976" s="936">
        <v>1</v>
      </c>
      <c r="F6976" s="947">
        <v>43983</v>
      </c>
      <c r="G6976" s="923">
        <v>2356.7427771492326</v>
      </c>
      <c r="H6976" s="929">
        <v>4.1666666666666666E-3</v>
      </c>
      <c r="I6976" s="929">
        <v>0.15416666666666667</v>
      </c>
      <c r="J6976" s="923">
        <v>1993.4115990053924</v>
      </c>
      <c r="K6976" s="922">
        <v>1</v>
      </c>
      <c r="L6976" s="923">
        <v>1993.4115990053924</v>
      </c>
      <c r="M6976" s="923">
        <f t="shared" si="108"/>
        <v>117.83713885746164</v>
      </c>
    </row>
    <row r="6977" spans="2:13" ht="75">
      <c r="B6977" s="921" t="s">
        <v>1550</v>
      </c>
      <c r="C6977" s="921" t="s">
        <v>1036</v>
      </c>
      <c r="D6977" s="922" t="s">
        <v>986</v>
      </c>
      <c r="E6977" s="936">
        <v>1</v>
      </c>
      <c r="F6977" s="947">
        <v>43983</v>
      </c>
      <c r="G6977" s="923">
        <v>120273.31658557738</v>
      </c>
      <c r="H6977" s="929">
        <v>4.1666666666666666E-3</v>
      </c>
      <c r="I6977" s="929">
        <v>0.15416666666666667</v>
      </c>
      <c r="J6977" s="923">
        <v>101731.1802786342</v>
      </c>
      <c r="K6977" s="922">
        <v>1</v>
      </c>
      <c r="L6977" s="923">
        <v>101731.1802786342</v>
      </c>
      <c r="M6977" s="923">
        <f t="shared" si="108"/>
        <v>6013.6658292788698</v>
      </c>
    </row>
    <row r="6978" spans="2:13" ht="75">
      <c r="B6978" s="921" t="s">
        <v>1551</v>
      </c>
      <c r="C6978" s="921" t="s">
        <v>1036</v>
      </c>
      <c r="D6978" s="922" t="s">
        <v>986</v>
      </c>
      <c r="E6978" s="936">
        <v>1</v>
      </c>
      <c r="F6978" s="947">
        <v>43983</v>
      </c>
      <c r="G6978" s="923">
        <v>39235.043938602379</v>
      </c>
      <c r="H6978" s="929">
        <v>8.3333333333333332E-3</v>
      </c>
      <c r="I6978" s="929">
        <v>0.30833333333333335</v>
      </c>
      <c r="J6978" s="923">
        <v>27137.572057533311</v>
      </c>
      <c r="K6978" s="922">
        <v>1</v>
      </c>
      <c r="L6978" s="923">
        <v>27137.572057533311</v>
      </c>
      <c r="M6978" s="923">
        <f t="shared" si="108"/>
        <v>3923.504393860238</v>
      </c>
    </row>
    <row r="6979" spans="2:13" ht="75">
      <c r="B6979" s="921" t="s">
        <v>1347</v>
      </c>
      <c r="C6979" s="921" t="s">
        <v>1036</v>
      </c>
      <c r="D6979" s="922" t="s">
        <v>986</v>
      </c>
      <c r="E6979" s="936">
        <v>1</v>
      </c>
      <c r="F6979" s="947">
        <v>43983</v>
      </c>
      <c r="G6979" s="923">
        <v>16772.266633586281</v>
      </c>
      <c r="H6979" s="929">
        <v>8.3333333333333332E-3</v>
      </c>
      <c r="I6979" s="929">
        <v>0.30833333333333335</v>
      </c>
      <c r="J6979" s="923">
        <v>11600.817754897178</v>
      </c>
      <c r="K6979" s="922">
        <v>1</v>
      </c>
      <c r="L6979" s="923">
        <v>11600.817754897178</v>
      </c>
      <c r="M6979" s="923">
        <f t="shared" si="108"/>
        <v>1677.2266633586282</v>
      </c>
    </row>
    <row r="6980" spans="2:13" ht="75">
      <c r="B6980" s="921" t="s">
        <v>1347</v>
      </c>
      <c r="C6980" s="921" t="s">
        <v>1036</v>
      </c>
      <c r="D6980" s="922" t="s">
        <v>986</v>
      </c>
      <c r="E6980" s="936">
        <v>1</v>
      </c>
      <c r="F6980" s="947">
        <v>43983</v>
      </c>
      <c r="G6980" s="923">
        <v>16772.266633586281</v>
      </c>
      <c r="H6980" s="929">
        <v>8.3333333333333332E-3</v>
      </c>
      <c r="I6980" s="929">
        <v>0.30833333333333335</v>
      </c>
      <c r="J6980" s="923">
        <v>11600.817754897178</v>
      </c>
      <c r="K6980" s="922">
        <v>1</v>
      </c>
      <c r="L6980" s="923">
        <v>11600.817754897178</v>
      </c>
      <c r="M6980" s="923">
        <f t="shared" si="108"/>
        <v>1677.2266633586282</v>
      </c>
    </row>
    <row r="6981" spans="2:13" ht="75">
      <c r="B6981" s="921" t="s">
        <v>1546</v>
      </c>
      <c r="C6981" s="921" t="s">
        <v>1036</v>
      </c>
      <c r="D6981" s="922" t="s">
        <v>986</v>
      </c>
      <c r="E6981" s="936">
        <v>1</v>
      </c>
      <c r="F6981" s="947">
        <v>43983</v>
      </c>
      <c r="G6981" s="923">
        <v>30174.838040140567</v>
      </c>
      <c r="H6981" s="929">
        <v>8.3333333333333332E-3</v>
      </c>
      <c r="I6981" s="929">
        <v>0.30833333333333335</v>
      </c>
      <c r="J6981" s="923">
        <v>20870.929644430558</v>
      </c>
      <c r="K6981" s="922">
        <v>1</v>
      </c>
      <c r="L6981" s="923">
        <v>20870.929644430558</v>
      </c>
      <c r="M6981" s="923">
        <f t="shared" si="108"/>
        <v>3017.4838040140567</v>
      </c>
    </row>
    <row r="6982" spans="2:13" ht="75">
      <c r="B6982" s="921" t="s">
        <v>1546</v>
      </c>
      <c r="C6982" s="921" t="s">
        <v>1036</v>
      </c>
      <c r="D6982" s="922" t="s">
        <v>986</v>
      </c>
      <c r="E6982" s="936">
        <v>1</v>
      </c>
      <c r="F6982" s="947">
        <v>43983</v>
      </c>
      <c r="G6982" s="923">
        <v>30174.838040140567</v>
      </c>
      <c r="H6982" s="929">
        <v>8.3333333333333332E-3</v>
      </c>
      <c r="I6982" s="929">
        <v>0.30833333333333335</v>
      </c>
      <c r="J6982" s="923">
        <v>20870.929644430558</v>
      </c>
      <c r="K6982" s="922">
        <v>1</v>
      </c>
      <c r="L6982" s="923">
        <v>20870.929644430558</v>
      </c>
      <c r="M6982" s="923">
        <f t="shared" si="108"/>
        <v>3017.4838040140567</v>
      </c>
    </row>
    <row r="6983" spans="2:13" ht="75">
      <c r="B6983" s="921" t="s">
        <v>1547</v>
      </c>
      <c r="C6983" s="921" t="s">
        <v>1036</v>
      </c>
      <c r="D6983" s="922" t="s">
        <v>986</v>
      </c>
      <c r="E6983" s="936">
        <v>1</v>
      </c>
      <c r="F6983" s="947">
        <v>43983</v>
      </c>
      <c r="G6983" s="923">
        <v>177030.11291963849</v>
      </c>
      <c r="H6983" s="929">
        <v>4.1666666666666666E-3</v>
      </c>
      <c r="I6983" s="929">
        <v>0.15416666666666667</v>
      </c>
      <c r="J6983" s="923">
        <v>149737.9705111942</v>
      </c>
      <c r="K6983" s="922">
        <v>1</v>
      </c>
      <c r="L6983" s="923">
        <v>149737.9705111942</v>
      </c>
      <c r="M6983" s="923">
        <f t="shared" si="108"/>
        <v>8851.5056459819243</v>
      </c>
    </row>
    <row r="6984" spans="2:13" ht="75">
      <c r="B6984" s="921" t="s">
        <v>1548</v>
      </c>
      <c r="C6984" s="921" t="s">
        <v>1036</v>
      </c>
      <c r="D6984" s="922" t="s">
        <v>986</v>
      </c>
      <c r="E6984" s="936">
        <v>1</v>
      </c>
      <c r="F6984" s="947">
        <v>43983</v>
      </c>
      <c r="G6984" s="923">
        <v>11280.50645179411</v>
      </c>
      <c r="H6984" s="929">
        <v>4.1666666666666666E-3</v>
      </c>
      <c r="I6984" s="929">
        <v>0.15416666666666667</v>
      </c>
      <c r="J6984" s="923">
        <v>9541.4283738091854</v>
      </c>
      <c r="K6984" s="922">
        <v>0</v>
      </c>
      <c r="L6984" s="923">
        <v>0</v>
      </c>
      <c r="M6984" s="923" t="str">
        <f t="shared" si="108"/>
        <v/>
      </c>
    </row>
    <row r="6985" spans="2:13" ht="75">
      <c r="B6985" s="921" t="s">
        <v>1552</v>
      </c>
      <c r="C6985" s="921" t="s">
        <v>1036</v>
      </c>
      <c r="D6985" s="922" t="s">
        <v>986</v>
      </c>
      <c r="E6985" s="936">
        <v>1</v>
      </c>
      <c r="F6985" s="947">
        <v>43983</v>
      </c>
      <c r="G6985" s="923">
        <v>228598.41618544742</v>
      </c>
      <c r="H6985" s="929">
        <v>4.1666666666666666E-3</v>
      </c>
      <c r="I6985" s="929">
        <v>0.15416666666666667</v>
      </c>
      <c r="J6985" s="923">
        <v>193356.16035685761</v>
      </c>
      <c r="K6985" s="922">
        <v>1</v>
      </c>
      <c r="L6985" s="923">
        <v>193356.16035685761</v>
      </c>
      <c r="M6985" s="923">
        <f t="shared" si="108"/>
        <v>11429.920809272371</v>
      </c>
    </row>
    <row r="6986" spans="2:13" ht="75">
      <c r="B6986" s="921" t="s">
        <v>1553</v>
      </c>
      <c r="C6986" s="921" t="s">
        <v>1036</v>
      </c>
      <c r="D6986" s="922" t="s">
        <v>986</v>
      </c>
      <c r="E6986" s="936">
        <v>1</v>
      </c>
      <c r="F6986" s="947">
        <v>43983</v>
      </c>
      <c r="G6986" s="923">
        <v>142608.00300015465</v>
      </c>
      <c r="H6986" s="929">
        <v>4.1666666666666666E-3</v>
      </c>
      <c r="I6986" s="929">
        <v>0.15416666666666667</v>
      </c>
      <c r="J6986" s="923">
        <v>120622.60253763081</v>
      </c>
      <c r="K6986" s="922">
        <v>1</v>
      </c>
      <c r="L6986" s="923">
        <v>120622.60253763081</v>
      </c>
      <c r="M6986" s="923">
        <f t="shared" si="108"/>
        <v>7130.4001500077329</v>
      </c>
    </row>
    <row r="6987" spans="2:13" ht="75">
      <c r="B6987" s="921" t="s">
        <v>1554</v>
      </c>
      <c r="C6987" s="921" t="s">
        <v>1036</v>
      </c>
      <c r="D6987" s="922" t="s">
        <v>986</v>
      </c>
      <c r="E6987" s="936">
        <v>1</v>
      </c>
      <c r="F6987" s="947">
        <v>44312</v>
      </c>
      <c r="G6987" s="923">
        <v>110616.03621944904</v>
      </c>
      <c r="H6987" s="929">
        <v>8.3333333333333332E-3</v>
      </c>
      <c r="I6987" s="929">
        <v>0.22500000000000001</v>
      </c>
      <c r="J6987" s="923">
        <v>85727.428070073016</v>
      </c>
      <c r="K6987" s="922">
        <v>1</v>
      </c>
      <c r="L6987" s="923">
        <v>85727.428070073016</v>
      </c>
      <c r="M6987" s="923">
        <f t="shared" ref="M6987:M7050" si="109">IF(L6987=0,"",IF(I6987=100%,0,(H6987*12)*(G6987*E6987*K6987)))</f>
        <v>11061.603621944905</v>
      </c>
    </row>
    <row r="6988" spans="2:13" ht="75">
      <c r="B6988" s="921" t="s">
        <v>1347</v>
      </c>
      <c r="C6988" s="921" t="s">
        <v>1036</v>
      </c>
      <c r="D6988" s="922" t="s">
        <v>986</v>
      </c>
      <c r="E6988" s="936">
        <v>1</v>
      </c>
      <c r="F6988" s="947">
        <v>44312</v>
      </c>
      <c r="G6988" s="923">
        <v>16772.266633586281</v>
      </c>
      <c r="H6988" s="929">
        <v>8.3333333333333332E-3</v>
      </c>
      <c r="I6988" s="929">
        <v>0.22500000000000001</v>
      </c>
      <c r="J6988" s="923">
        <v>12998.506641029368</v>
      </c>
      <c r="K6988" s="922">
        <v>1</v>
      </c>
      <c r="L6988" s="923">
        <v>12998.506641029368</v>
      </c>
      <c r="M6988" s="923">
        <f t="shared" si="109"/>
        <v>1677.2266633586282</v>
      </c>
    </row>
    <row r="6989" spans="2:13" ht="75">
      <c r="B6989" s="921" t="s">
        <v>1347</v>
      </c>
      <c r="C6989" s="921" t="s">
        <v>1036</v>
      </c>
      <c r="D6989" s="922" t="s">
        <v>986</v>
      </c>
      <c r="E6989" s="936">
        <v>1</v>
      </c>
      <c r="F6989" s="947">
        <v>44312</v>
      </c>
      <c r="G6989" s="923">
        <v>16772.266633586281</v>
      </c>
      <c r="H6989" s="929">
        <v>8.3333333333333332E-3</v>
      </c>
      <c r="I6989" s="929">
        <v>0.22500000000000001</v>
      </c>
      <c r="J6989" s="923">
        <v>12998.506641029368</v>
      </c>
      <c r="K6989" s="922">
        <v>1</v>
      </c>
      <c r="L6989" s="923">
        <v>12998.506641029368</v>
      </c>
      <c r="M6989" s="923">
        <f t="shared" si="109"/>
        <v>1677.2266633586282</v>
      </c>
    </row>
    <row r="6990" spans="2:13" ht="75">
      <c r="B6990" s="921" t="s">
        <v>1545</v>
      </c>
      <c r="C6990" s="921" t="s">
        <v>1036</v>
      </c>
      <c r="D6990" s="922" t="s">
        <v>986</v>
      </c>
      <c r="E6990" s="936">
        <v>1</v>
      </c>
      <c r="F6990" s="947">
        <v>44312</v>
      </c>
      <c r="G6990" s="923">
        <v>27144.67278475819</v>
      </c>
      <c r="H6990" s="929">
        <v>8.3333333333333332E-3</v>
      </c>
      <c r="I6990" s="929">
        <v>0.22500000000000001</v>
      </c>
      <c r="J6990" s="923">
        <v>21037.121408187595</v>
      </c>
      <c r="K6990" s="922">
        <v>1</v>
      </c>
      <c r="L6990" s="923">
        <v>21037.121408187595</v>
      </c>
      <c r="M6990" s="923">
        <f t="shared" si="109"/>
        <v>2714.4672784758191</v>
      </c>
    </row>
    <row r="6991" spans="2:13" ht="75">
      <c r="B6991" s="921" t="s">
        <v>1555</v>
      </c>
      <c r="C6991" s="921" t="s">
        <v>1036</v>
      </c>
      <c r="D6991" s="922" t="s">
        <v>986</v>
      </c>
      <c r="E6991" s="936">
        <v>1</v>
      </c>
      <c r="F6991" s="947">
        <v>44369</v>
      </c>
      <c r="G6991" s="923">
        <v>90739.471712148938</v>
      </c>
      <c r="H6991" s="929">
        <v>8.3333333333333332E-3</v>
      </c>
      <c r="I6991" s="929">
        <v>0.20833333333333334</v>
      </c>
      <c r="J6991" s="923">
        <v>71835.415105451248</v>
      </c>
      <c r="K6991" s="922">
        <v>1</v>
      </c>
      <c r="L6991" s="923">
        <v>71835.415105451248</v>
      </c>
      <c r="M6991" s="923">
        <f t="shared" si="109"/>
        <v>9073.9471712148934</v>
      </c>
    </row>
    <row r="6992" spans="2:13" ht="75">
      <c r="B6992" s="921" t="s">
        <v>1555</v>
      </c>
      <c r="C6992" s="921" t="s">
        <v>1036</v>
      </c>
      <c r="D6992" s="922" t="s">
        <v>986</v>
      </c>
      <c r="E6992" s="936">
        <v>1</v>
      </c>
      <c r="F6992" s="947">
        <v>44369</v>
      </c>
      <c r="G6992" s="923">
        <v>90739.471712148938</v>
      </c>
      <c r="H6992" s="929">
        <v>8.3333333333333332E-3</v>
      </c>
      <c r="I6992" s="929">
        <v>0.20833333333333334</v>
      </c>
      <c r="J6992" s="923">
        <v>71835.415105451248</v>
      </c>
      <c r="K6992" s="922">
        <v>1</v>
      </c>
      <c r="L6992" s="923">
        <v>71835.415105451248</v>
      </c>
      <c r="M6992" s="923">
        <f t="shared" si="109"/>
        <v>9073.9471712148934</v>
      </c>
    </row>
    <row r="6993" spans="2:13" ht="75">
      <c r="B6993" s="921" t="s">
        <v>1556</v>
      </c>
      <c r="C6993" s="921" t="s">
        <v>1036</v>
      </c>
      <c r="D6993" s="922" t="s">
        <v>986</v>
      </c>
      <c r="E6993" s="936">
        <v>1</v>
      </c>
      <c r="F6993" s="947">
        <v>44369</v>
      </c>
      <c r="G6993" s="923">
        <v>87642.554557234558</v>
      </c>
      <c r="H6993" s="929">
        <v>4.1666666666666666E-3</v>
      </c>
      <c r="I6993" s="929">
        <v>0.10416666666666667</v>
      </c>
      <c r="J6993" s="923">
        <v>78513.121790855963</v>
      </c>
      <c r="K6993" s="922">
        <v>1</v>
      </c>
      <c r="L6993" s="923">
        <v>78513.121790855963</v>
      </c>
      <c r="M6993" s="923">
        <f t="shared" si="109"/>
        <v>4382.1277278617281</v>
      </c>
    </row>
    <row r="6994" spans="2:13" ht="75">
      <c r="B6994" s="921" t="s">
        <v>1557</v>
      </c>
      <c r="C6994" s="921" t="s">
        <v>1036</v>
      </c>
      <c r="D6994" s="922" t="s">
        <v>986</v>
      </c>
      <c r="E6994" s="936">
        <v>1</v>
      </c>
      <c r="F6994" s="947">
        <v>44369</v>
      </c>
      <c r="G6994" s="923">
        <v>2388.056893612345</v>
      </c>
      <c r="H6994" s="929">
        <v>4.1666666666666666E-3</v>
      </c>
      <c r="I6994" s="929">
        <v>0.10416666666666667</v>
      </c>
      <c r="J6994" s="923">
        <v>2139.3009671943923</v>
      </c>
      <c r="K6994" s="922">
        <v>1</v>
      </c>
      <c r="L6994" s="923">
        <v>2139.3009671943923</v>
      </c>
      <c r="M6994" s="923">
        <f t="shared" si="109"/>
        <v>119.40284468061725</v>
      </c>
    </row>
    <row r="6995" spans="2:13" ht="75">
      <c r="B6995" s="921" t="s">
        <v>1542</v>
      </c>
      <c r="C6995" s="921" t="s">
        <v>1036</v>
      </c>
      <c r="D6995" s="922" t="s">
        <v>986</v>
      </c>
      <c r="E6995" s="936">
        <v>1</v>
      </c>
      <c r="F6995" s="947">
        <v>44440</v>
      </c>
      <c r="G6995" s="923">
        <v>133453.76471824251</v>
      </c>
      <c r="H6995" s="929">
        <v>4.1666666666666666E-3</v>
      </c>
      <c r="I6995" s="929">
        <v>9.166666666666666E-2</v>
      </c>
      <c r="J6995" s="923">
        <v>121220.50295240362</v>
      </c>
      <c r="K6995" s="922">
        <v>1</v>
      </c>
      <c r="L6995" s="923">
        <v>121220.50295240362</v>
      </c>
      <c r="M6995" s="923">
        <f t="shared" si="109"/>
        <v>6672.6882359121264</v>
      </c>
    </row>
    <row r="6996" spans="2:13" ht="60">
      <c r="B6996" s="921" t="s">
        <v>1558</v>
      </c>
      <c r="C6996" s="921" t="s">
        <v>1086</v>
      </c>
      <c r="D6996" s="922" t="s">
        <v>986</v>
      </c>
      <c r="E6996" s="936">
        <v>1</v>
      </c>
      <c r="F6996" s="947">
        <v>44105</v>
      </c>
      <c r="G6996" s="923">
        <v>111984.56977332717</v>
      </c>
      <c r="H6996" s="929">
        <v>4.1666666666666666E-3</v>
      </c>
      <c r="I6996" s="929">
        <v>0.13750000000000001</v>
      </c>
      <c r="J6996" s="923">
        <v>96586.691429494676</v>
      </c>
      <c r="K6996" s="922">
        <v>1</v>
      </c>
      <c r="L6996" s="923">
        <v>96586.691429494676</v>
      </c>
      <c r="M6996" s="923">
        <f t="shared" si="109"/>
        <v>5599.2284886663583</v>
      </c>
    </row>
    <row r="6997" spans="2:13" ht="60">
      <c r="B6997" s="921" t="s">
        <v>1559</v>
      </c>
      <c r="C6997" s="921" t="s">
        <v>1086</v>
      </c>
      <c r="D6997" s="922" t="s">
        <v>986</v>
      </c>
      <c r="E6997" s="936">
        <v>1</v>
      </c>
      <c r="F6997" s="947">
        <v>44134</v>
      </c>
      <c r="G6997" s="923">
        <v>44358.682557696797</v>
      </c>
      <c r="H6997" s="929">
        <v>4.1666666666666666E-3</v>
      </c>
      <c r="I6997" s="929">
        <v>0.13750000000000001</v>
      </c>
      <c r="J6997" s="923">
        <v>38259.363706013486</v>
      </c>
      <c r="K6997" s="922">
        <v>1</v>
      </c>
      <c r="L6997" s="923">
        <v>38259.363706013486</v>
      </c>
      <c r="M6997" s="923">
        <f t="shared" si="109"/>
        <v>2217.9341278848401</v>
      </c>
    </row>
    <row r="6998" spans="2:13" ht="60">
      <c r="B6998" s="921" t="s">
        <v>1473</v>
      </c>
      <c r="C6998" s="921" t="s">
        <v>1086</v>
      </c>
      <c r="D6998" s="922" t="s">
        <v>986</v>
      </c>
      <c r="E6998" s="936">
        <v>1</v>
      </c>
      <c r="F6998" s="947">
        <v>44747</v>
      </c>
      <c r="G6998" s="923">
        <v>7990.877194405175</v>
      </c>
      <c r="H6998" s="929">
        <v>8.3333333333333332E-3</v>
      </c>
      <c r="I6998" s="929">
        <v>0.1</v>
      </c>
      <c r="J6998" s="923">
        <v>7191.7894749646575</v>
      </c>
      <c r="K6998" s="922">
        <v>1</v>
      </c>
      <c r="L6998" s="923">
        <v>7191.7894749646575</v>
      </c>
      <c r="M6998" s="923">
        <f t="shared" si="109"/>
        <v>799.0877194405175</v>
      </c>
    </row>
    <row r="6999" spans="2:13" ht="75">
      <c r="B6999" s="921" t="s">
        <v>1560</v>
      </c>
      <c r="C6999" s="921" t="s">
        <v>1036</v>
      </c>
      <c r="D6999" s="922" t="s">
        <v>986</v>
      </c>
      <c r="E6999" s="936">
        <v>1</v>
      </c>
      <c r="F6999" s="947">
        <v>44312</v>
      </c>
      <c r="G6999" s="923">
        <v>33240.852602713741</v>
      </c>
      <c r="H6999" s="929">
        <v>8.3333333333333332E-3</v>
      </c>
      <c r="I6999" s="929">
        <v>0.22500000000000001</v>
      </c>
      <c r="J6999" s="923">
        <v>25761.660767103149</v>
      </c>
      <c r="K6999" s="922">
        <v>1</v>
      </c>
      <c r="L6999" s="923">
        <v>25761.660767103149</v>
      </c>
      <c r="M6999" s="923">
        <f t="shared" si="109"/>
        <v>3324.0852602713744</v>
      </c>
    </row>
    <row r="7000" spans="2:13" ht="75">
      <c r="B7000" s="921" t="s">
        <v>1347</v>
      </c>
      <c r="C7000" s="921" t="s">
        <v>1036</v>
      </c>
      <c r="D7000" s="922" t="s">
        <v>986</v>
      </c>
      <c r="E7000" s="936">
        <v>1</v>
      </c>
      <c r="F7000" s="947">
        <v>44312</v>
      </c>
      <c r="G7000" s="923">
        <v>16772.266633586281</v>
      </c>
      <c r="H7000" s="929">
        <v>8.3333333333333332E-3</v>
      </c>
      <c r="I7000" s="929">
        <v>0.22500000000000001</v>
      </c>
      <c r="J7000" s="923">
        <v>12998.506641029368</v>
      </c>
      <c r="K7000" s="922">
        <v>1</v>
      </c>
      <c r="L7000" s="923">
        <v>12998.506641029368</v>
      </c>
      <c r="M7000" s="923">
        <f t="shared" si="109"/>
        <v>1677.2266633586282</v>
      </c>
    </row>
    <row r="7001" spans="2:13" ht="75">
      <c r="B7001" s="921" t="s">
        <v>1347</v>
      </c>
      <c r="C7001" s="921" t="s">
        <v>1036</v>
      </c>
      <c r="D7001" s="922" t="s">
        <v>986</v>
      </c>
      <c r="E7001" s="936">
        <v>1</v>
      </c>
      <c r="F7001" s="947">
        <v>44312</v>
      </c>
      <c r="G7001" s="923">
        <v>16772.266633586281</v>
      </c>
      <c r="H7001" s="929">
        <v>8.3333333333333332E-3</v>
      </c>
      <c r="I7001" s="929">
        <v>0.22500000000000001</v>
      </c>
      <c r="J7001" s="923">
        <v>12998.506641029368</v>
      </c>
      <c r="K7001" s="922">
        <v>1</v>
      </c>
      <c r="L7001" s="923">
        <v>12998.506641029368</v>
      </c>
      <c r="M7001" s="923">
        <f t="shared" si="109"/>
        <v>1677.2266633586282</v>
      </c>
    </row>
    <row r="7002" spans="2:13" ht="75">
      <c r="B7002" s="921" t="s">
        <v>1555</v>
      </c>
      <c r="C7002" s="921" t="s">
        <v>1036</v>
      </c>
      <c r="D7002" s="922" t="s">
        <v>986</v>
      </c>
      <c r="E7002" s="936">
        <v>1</v>
      </c>
      <c r="F7002" s="947">
        <v>44369</v>
      </c>
      <c r="G7002" s="923">
        <v>90739.471712148938</v>
      </c>
      <c r="H7002" s="929">
        <v>8.3333333333333332E-3</v>
      </c>
      <c r="I7002" s="929">
        <v>0.20833333333333334</v>
      </c>
      <c r="J7002" s="923">
        <v>71835.415105451248</v>
      </c>
      <c r="K7002" s="922">
        <v>1</v>
      </c>
      <c r="L7002" s="923">
        <v>71835.415105451248</v>
      </c>
      <c r="M7002" s="923">
        <f t="shared" si="109"/>
        <v>9073.9471712148934</v>
      </c>
    </row>
    <row r="7003" spans="2:13" ht="75">
      <c r="B7003" s="921" t="s">
        <v>1555</v>
      </c>
      <c r="C7003" s="921" t="s">
        <v>1036</v>
      </c>
      <c r="D7003" s="922" t="s">
        <v>986</v>
      </c>
      <c r="E7003" s="936">
        <v>1</v>
      </c>
      <c r="F7003" s="947">
        <v>44369</v>
      </c>
      <c r="G7003" s="923">
        <v>90739.471712148938</v>
      </c>
      <c r="H7003" s="929">
        <v>8.3333333333333332E-3</v>
      </c>
      <c r="I7003" s="929">
        <v>0.20833333333333334</v>
      </c>
      <c r="J7003" s="923">
        <v>71835.415105451248</v>
      </c>
      <c r="K7003" s="922">
        <v>1</v>
      </c>
      <c r="L7003" s="923">
        <v>71835.415105451248</v>
      </c>
      <c r="M7003" s="923">
        <f t="shared" si="109"/>
        <v>9073.9471712148934</v>
      </c>
    </row>
    <row r="7004" spans="2:13" ht="75">
      <c r="B7004" s="921" t="s">
        <v>1561</v>
      </c>
      <c r="C7004" s="921" t="s">
        <v>1036</v>
      </c>
      <c r="D7004" s="922" t="s">
        <v>986</v>
      </c>
      <c r="E7004" s="936">
        <v>1</v>
      </c>
      <c r="F7004" s="947">
        <v>44369</v>
      </c>
      <c r="G7004" s="923">
        <v>87642.554557234558</v>
      </c>
      <c r="H7004" s="929">
        <v>4.1666666666666666E-3</v>
      </c>
      <c r="I7004" s="929">
        <v>0.10416666666666667</v>
      </c>
      <c r="J7004" s="923">
        <v>78513.121790855963</v>
      </c>
      <c r="K7004" s="922">
        <v>1</v>
      </c>
      <c r="L7004" s="923">
        <v>78513.121790855963</v>
      </c>
      <c r="M7004" s="923">
        <f t="shared" si="109"/>
        <v>4382.1277278617281</v>
      </c>
    </row>
    <row r="7005" spans="2:13" ht="75">
      <c r="B7005" s="921" t="s">
        <v>1562</v>
      </c>
      <c r="C7005" s="921" t="s">
        <v>1036</v>
      </c>
      <c r="D7005" s="922" t="s">
        <v>986</v>
      </c>
      <c r="E7005" s="936">
        <v>1</v>
      </c>
      <c r="F7005" s="947">
        <v>44369</v>
      </c>
      <c r="G7005" s="923">
        <v>2356.7427771492326</v>
      </c>
      <c r="H7005" s="929">
        <v>4.1666666666666666E-3</v>
      </c>
      <c r="I7005" s="929">
        <v>0.10416666666666667</v>
      </c>
      <c r="J7005" s="923">
        <v>2111.2487378628543</v>
      </c>
      <c r="K7005" s="922">
        <v>1</v>
      </c>
      <c r="L7005" s="923">
        <v>2111.2487378628543</v>
      </c>
      <c r="M7005" s="923">
        <f t="shared" si="109"/>
        <v>117.83713885746164</v>
      </c>
    </row>
    <row r="7006" spans="2:13" ht="75">
      <c r="B7006" s="921" t="s">
        <v>1542</v>
      </c>
      <c r="C7006" s="921" t="s">
        <v>1036</v>
      </c>
      <c r="D7006" s="922" t="s">
        <v>986</v>
      </c>
      <c r="E7006" s="936">
        <v>1</v>
      </c>
      <c r="F7006" s="947">
        <v>44312</v>
      </c>
      <c r="G7006" s="923">
        <v>142608.00300015465</v>
      </c>
      <c r="H7006" s="929">
        <v>4.1666666666666666E-3</v>
      </c>
      <c r="I7006" s="929">
        <v>0.1125</v>
      </c>
      <c r="J7006" s="923">
        <v>126564.60266263725</v>
      </c>
      <c r="K7006" s="922">
        <v>1</v>
      </c>
      <c r="L7006" s="923">
        <v>126564.60266263725</v>
      </c>
      <c r="M7006" s="923">
        <f t="shared" si="109"/>
        <v>7130.4001500077329</v>
      </c>
    </row>
    <row r="7007" spans="2:13" ht="75">
      <c r="B7007" s="921" t="s">
        <v>1542</v>
      </c>
      <c r="C7007" s="921" t="s">
        <v>1036</v>
      </c>
      <c r="D7007" s="922" t="s">
        <v>986</v>
      </c>
      <c r="E7007" s="936">
        <v>1</v>
      </c>
      <c r="F7007" s="947">
        <v>43647</v>
      </c>
      <c r="G7007" s="923">
        <v>120273.31658557738</v>
      </c>
      <c r="H7007" s="929">
        <v>4.1666666666666666E-3</v>
      </c>
      <c r="I7007" s="929">
        <v>0.2</v>
      </c>
      <c r="J7007" s="923">
        <v>96218.653268461901</v>
      </c>
      <c r="K7007" s="922">
        <v>1</v>
      </c>
      <c r="L7007" s="923">
        <v>96218.653268461901</v>
      </c>
      <c r="M7007" s="923">
        <f t="shared" si="109"/>
        <v>6013.6658292788698</v>
      </c>
    </row>
    <row r="7008" spans="2:13" ht="75">
      <c r="B7008" s="921" t="s">
        <v>1563</v>
      </c>
      <c r="C7008" s="921" t="s">
        <v>1036</v>
      </c>
      <c r="D7008" s="922" t="s">
        <v>986</v>
      </c>
      <c r="E7008" s="936">
        <v>1</v>
      </c>
      <c r="F7008" s="947">
        <v>43647</v>
      </c>
      <c r="G7008" s="923">
        <v>14602.502957703768</v>
      </c>
      <c r="H7008" s="929">
        <v>4.1666666666666666E-3</v>
      </c>
      <c r="I7008" s="929">
        <v>0.2</v>
      </c>
      <c r="J7008" s="923">
        <v>11682.002366163015</v>
      </c>
      <c r="K7008" s="922">
        <v>1</v>
      </c>
      <c r="L7008" s="923">
        <v>11682.002366163015</v>
      </c>
      <c r="M7008" s="923">
        <f t="shared" si="109"/>
        <v>730.12514788518843</v>
      </c>
    </row>
    <row r="7009" spans="2:13" ht="45">
      <c r="B7009" s="921" t="s">
        <v>1564</v>
      </c>
      <c r="C7009" s="921" t="s">
        <v>1030</v>
      </c>
      <c r="D7009" s="922" t="s">
        <v>986</v>
      </c>
      <c r="E7009" s="936">
        <v>1</v>
      </c>
      <c r="F7009" s="947">
        <v>44453</v>
      </c>
      <c r="G7009" s="923">
        <v>8115.0165399751186</v>
      </c>
      <c r="H7009" s="929">
        <v>8.3333333333333332E-3</v>
      </c>
      <c r="I7009" s="929">
        <v>0.18333333333333332</v>
      </c>
      <c r="J7009" s="923">
        <v>6627.2635076463466</v>
      </c>
      <c r="K7009" s="922">
        <v>1</v>
      </c>
      <c r="L7009" s="923">
        <v>6627.2635076463466</v>
      </c>
      <c r="M7009" s="923">
        <f t="shared" si="109"/>
        <v>811.50165399751188</v>
      </c>
    </row>
    <row r="7010" spans="2:13" ht="45">
      <c r="B7010" s="921" t="s">
        <v>1565</v>
      </c>
      <c r="C7010" s="921" t="s">
        <v>1030</v>
      </c>
      <c r="D7010" s="922" t="s">
        <v>986</v>
      </c>
      <c r="E7010" s="936">
        <v>1</v>
      </c>
      <c r="F7010" s="947">
        <v>43802</v>
      </c>
      <c r="G7010" s="923">
        <v>9025.6299999999992</v>
      </c>
      <c r="H7010" s="929">
        <v>0</v>
      </c>
      <c r="I7010" s="929">
        <v>0</v>
      </c>
      <c r="J7010" s="923">
        <v>9025.6299999999992</v>
      </c>
      <c r="K7010" s="922">
        <v>1</v>
      </c>
      <c r="L7010" s="923">
        <v>9025.6299999999992</v>
      </c>
      <c r="M7010" s="923">
        <f t="shared" si="109"/>
        <v>0</v>
      </c>
    </row>
    <row r="7011" spans="2:13" ht="45">
      <c r="B7011" s="921" t="s">
        <v>1507</v>
      </c>
      <c r="C7011" s="921" t="s">
        <v>1030</v>
      </c>
      <c r="D7011" s="922" t="s">
        <v>986</v>
      </c>
      <c r="E7011" s="936">
        <v>1</v>
      </c>
      <c r="F7011" s="947">
        <v>44501</v>
      </c>
      <c r="G7011" s="923">
        <v>2665.5563571318953</v>
      </c>
      <c r="H7011" s="929">
        <v>8.3333333333333332E-3</v>
      </c>
      <c r="I7011" s="929">
        <v>0.16666666666666666</v>
      </c>
      <c r="J7011" s="923">
        <v>2221.2969642765793</v>
      </c>
      <c r="K7011" s="922">
        <v>1</v>
      </c>
      <c r="L7011" s="923">
        <v>2221.2969642765793</v>
      </c>
      <c r="M7011" s="923">
        <f t="shared" si="109"/>
        <v>266.55563571318953</v>
      </c>
    </row>
    <row r="7012" spans="2:13" ht="75">
      <c r="B7012" s="921" t="s">
        <v>1503</v>
      </c>
      <c r="C7012" s="921" t="s">
        <v>1024</v>
      </c>
      <c r="D7012" s="922" t="s">
        <v>986</v>
      </c>
      <c r="E7012" s="936">
        <v>1</v>
      </c>
      <c r="F7012" s="947">
        <v>44400</v>
      </c>
      <c r="G7012" s="923">
        <v>1691.8505587028189</v>
      </c>
      <c r="H7012" s="929">
        <v>8.3333333333333332E-3</v>
      </c>
      <c r="I7012" s="929">
        <v>0.2</v>
      </c>
      <c r="J7012" s="923">
        <v>1353.4804469622552</v>
      </c>
      <c r="K7012" s="922">
        <v>1</v>
      </c>
      <c r="L7012" s="923">
        <v>1353.4804469622552</v>
      </c>
      <c r="M7012" s="923">
        <f t="shared" si="109"/>
        <v>169.1850558702819</v>
      </c>
    </row>
    <row r="7013" spans="2:13" ht="75">
      <c r="B7013" s="921" t="s">
        <v>1566</v>
      </c>
      <c r="C7013" s="921" t="s">
        <v>1024</v>
      </c>
      <c r="D7013" s="922" t="s">
        <v>986</v>
      </c>
      <c r="E7013" s="936">
        <v>1</v>
      </c>
      <c r="F7013" s="947">
        <v>44531</v>
      </c>
      <c r="G7013" s="923">
        <v>27630.171088455045</v>
      </c>
      <c r="H7013" s="929">
        <v>8.3333333333333332E-3</v>
      </c>
      <c r="I7013" s="929">
        <v>0.15833333333333333</v>
      </c>
      <c r="J7013" s="923">
        <v>23255.393999449661</v>
      </c>
      <c r="K7013" s="922">
        <v>1</v>
      </c>
      <c r="L7013" s="923">
        <v>23255.393999449661</v>
      </c>
      <c r="M7013" s="923">
        <f t="shared" si="109"/>
        <v>2763.0171088455045</v>
      </c>
    </row>
    <row r="7014" spans="2:13" ht="75">
      <c r="B7014" s="921" t="s">
        <v>1567</v>
      </c>
      <c r="C7014" s="921" t="s">
        <v>1024</v>
      </c>
      <c r="D7014" s="922" t="s">
        <v>986</v>
      </c>
      <c r="E7014" s="936">
        <v>1</v>
      </c>
      <c r="F7014" s="947">
        <v>44440</v>
      </c>
      <c r="G7014" s="923">
        <v>145204.82600862879</v>
      </c>
      <c r="H7014" s="929">
        <v>8.3333333333333332E-3</v>
      </c>
      <c r="I7014" s="929">
        <v>0.18333333333333332</v>
      </c>
      <c r="J7014" s="923">
        <v>118583.94124038018</v>
      </c>
      <c r="K7014" s="922">
        <v>1</v>
      </c>
      <c r="L7014" s="923">
        <v>118583.94124038018</v>
      </c>
      <c r="M7014" s="923">
        <f t="shared" si="109"/>
        <v>14520.482600862881</v>
      </c>
    </row>
    <row r="7015" spans="2:13" ht="75">
      <c r="B7015" s="921" t="s">
        <v>1568</v>
      </c>
      <c r="C7015" s="921" t="s">
        <v>1024</v>
      </c>
      <c r="D7015" s="922" t="s">
        <v>986</v>
      </c>
      <c r="E7015" s="936">
        <v>1</v>
      </c>
      <c r="F7015" s="947">
        <v>44105</v>
      </c>
      <c r="G7015" s="923">
        <v>30180.314536478214</v>
      </c>
      <c r="H7015" s="929">
        <v>8.3333333333333332E-3</v>
      </c>
      <c r="I7015" s="929">
        <v>0.27500000000000002</v>
      </c>
      <c r="J7015" s="923">
        <v>21880.728038946705</v>
      </c>
      <c r="K7015" s="922">
        <v>1</v>
      </c>
      <c r="L7015" s="923">
        <v>21880.728038946705</v>
      </c>
      <c r="M7015" s="923">
        <f t="shared" si="109"/>
        <v>3018.0314536478218</v>
      </c>
    </row>
    <row r="7016" spans="2:13" ht="75">
      <c r="B7016" s="921" t="s">
        <v>1569</v>
      </c>
      <c r="C7016" s="921" t="s">
        <v>1024</v>
      </c>
      <c r="D7016" s="922" t="s">
        <v>986</v>
      </c>
      <c r="E7016" s="936">
        <v>1</v>
      </c>
      <c r="F7016" s="947">
        <v>43775</v>
      </c>
      <c r="G7016" s="923">
        <v>453369.75062889134</v>
      </c>
      <c r="H7016" s="929">
        <v>8.3333333333333332E-3</v>
      </c>
      <c r="I7016" s="929">
        <v>0.36666666666666664</v>
      </c>
      <c r="J7016" s="923">
        <v>287134.17539829784</v>
      </c>
      <c r="K7016" s="922">
        <v>1</v>
      </c>
      <c r="L7016" s="923">
        <v>287134.17539829784</v>
      </c>
      <c r="M7016" s="923">
        <f t="shared" si="109"/>
        <v>45336.975062889134</v>
      </c>
    </row>
    <row r="7017" spans="2:13" ht="75">
      <c r="B7017" s="921" t="s">
        <v>1570</v>
      </c>
      <c r="C7017" s="921" t="s">
        <v>1024</v>
      </c>
      <c r="D7017" s="922" t="s">
        <v>986</v>
      </c>
      <c r="E7017" s="936">
        <v>1</v>
      </c>
      <c r="F7017" s="947">
        <v>43689</v>
      </c>
      <c r="G7017" s="923">
        <v>217719.33987814878</v>
      </c>
      <c r="H7017" s="929">
        <v>8.3333333333333332E-3</v>
      </c>
      <c r="I7017" s="929">
        <v>0.39166666666666666</v>
      </c>
      <c r="J7017" s="923">
        <v>132445.93175920716</v>
      </c>
      <c r="K7017" s="922">
        <v>1</v>
      </c>
      <c r="L7017" s="923">
        <v>132445.93175920716</v>
      </c>
      <c r="M7017" s="923">
        <f t="shared" si="109"/>
        <v>21771.933987814878</v>
      </c>
    </row>
    <row r="7018" spans="2:13" ht="45">
      <c r="B7018" s="921" t="s">
        <v>1571</v>
      </c>
      <c r="C7018" s="921" t="s">
        <v>1030</v>
      </c>
      <c r="D7018" s="922" t="s">
        <v>986</v>
      </c>
      <c r="E7018" s="936">
        <v>1</v>
      </c>
      <c r="F7018" s="947">
        <v>44718</v>
      </c>
      <c r="G7018" s="923">
        <v>64876.994754127249</v>
      </c>
      <c r="H7018" s="929">
        <v>8.3333333333333332E-3</v>
      </c>
      <c r="I7018" s="929">
        <v>0.10833333333333334</v>
      </c>
      <c r="J7018" s="923">
        <v>57848.653655763461</v>
      </c>
      <c r="K7018" s="922">
        <v>1</v>
      </c>
      <c r="L7018" s="923">
        <v>57848.653655763461</v>
      </c>
      <c r="M7018" s="923">
        <f t="shared" si="109"/>
        <v>6487.6994754127254</v>
      </c>
    </row>
    <row r="7019" spans="2:13" ht="45">
      <c r="B7019" s="921" t="s">
        <v>1572</v>
      </c>
      <c r="C7019" s="921" t="s">
        <v>1030</v>
      </c>
      <c r="D7019" s="922" t="s">
        <v>986</v>
      </c>
      <c r="E7019" s="936">
        <v>1</v>
      </c>
      <c r="F7019" s="947">
        <v>44923</v>
      </c>
      <c r="G7019" s="923">
        <v>90099.928878889084</v>
      </c>
      <c r="H7019" s="929">
        <v>4.1666666666666666E-3</v>
      </c>
      <c r="I7019" s="929">
        <v>2.9166666666666667E-2</v>
      </c>
      <c r="J7019" s="923">
        <v>87472.01428658815</v>
      </c>
      <c r="K7019" s="922">
        <v>1</v>
      </c>
      <c r="L7019" s="923">
        <v>87472.01428658815</v>
      </c>
      <c r="M7019" s="923">
        <f t="shared" si="109"/>
        <v>4504.9964439444548</v>
      </c>
    </row>
    <row r="7020" spans="2:13" ht="45">
      <c r="B7020" s="921" t="s">
        <v>1565</v>
      </c>
      <c r="C7020" s="921" t="s">
        <v>1030</v>
      </c>
      <c r="D7020" s="922" t="s">
        <v>986</v>
      </c>
      <c r="E7020" s="936">
        <v>1</v>
      </c>
      <c r="F7020" s="947">
        <v>43802</v>
      </c>
      <c r="G7020" s="923">
        <v>9025.6299999999992</v>
      </c>
      <c r="H7020" s="929">
        <v>0</v>
      </c>
      <c r="I7020" s="929">
        <v>0</v>
      </c>
      <c r="J7020" s="923">
        <v>9025.6299999999992</v>
      </c>
      <c r="K7020" s="922">
        <v>1</v>
      </c>
      <c r="L7020" s="923">
        <v>9025.6299999999992</v>
      </c>
      <c r="M7020" s="923">
        <f t="shared" si="109"/>
        <v>0</v>
      </c>
    </row>
    <row r="7021" spans="2:13" ht="45">
      <c r="B7021" s="921" t="s">
        <v>1573</v>
      </c>
      <c r="C7021" s="921" t="s">
        <v>1030</v>
      </c>
      <c r="D7021" s="922" t="s">
        <v>986</v>
      </c>
      <c r="E7021" s="936">
        <v>1</v>
      </c>
      <c r="F7021" s="947">
        <v>44420</v>
      </c>
      <c r="G7021" s="923">
        <v>48981.37991131789</v>
      </c>
      <c r="H7021" s="929">
        <v>8.3333333333333332E-3</v>
      </c>
      <c r="I7021" s="929">
        <v>0.19166666666666665</v>
      </c>
      <c r="J7021" s="923">
        <v>39593.282094981958</v>
      </c>
      <c r="K7021" s="922">
        <v>1</v>
      </c>
      <c r="L7021" s="923">
        <v>39593.282094981958</v>
      </c>
      <c r="M7021" s="923">
        <f t="shared" si="109"/>
        <v>4898.137991131789</v>
      </c>
    </row>
    <row r="7022" spans="2:13" ht="45">
      <c r="B7022" s="921" t="s">
        <v>1573</v>
      </c>
      <c r="C7022" s="921" t="s">
        <v>1030</v>
      </c>
      <c r="D7022" s="922" t="s">
        <v>986</v>
      </c>
      <c r="E7022" s="936">
        <v>1</v>
      </c>
      <c r="F7022" s="947">
        <v>44420</v>
      </c>
      <c r="G7022" s="923">
        <v>48981.37991131789</v>
      </c>
      <c r="H7022" s="929">
        <v>8.3333333333333332E-3</v>
      </c>
      <c r="I7022" s="929">
        <v>0.19166666666666665</v>
      </c>
      <c r="J7022" s="923">
        <v>39593.282094981958</v>
      </c>
      <c r="K7022" s="922">
        <v>1</v>
      </c>
      <c r="L7022" s="923">
        <v>39593.282094981958</v>
      </c>
      <c r="M7022" s="923">
        <f t="shared" si="109"/>
        <v>4898.137991131789</v>
      </c>
    </row>
    <row r="7023" spans="2:13" ht="45">
      <c r="B7023" s="921" t="s">
        <v>1574</v>
      </c>
      <c r="C7023" s="921" t="s">
        <v>1042</v>
      </c>
      <c r="D7023" s="922" t="s">
        <v>986</v>
      </c>
      <c r="E7023" s="936">
        <v>1</v>
      </c>
      <c r="F7023" s="947">
        <v>44866</v>
      </c>
      <c r="G7023" s="923">
        <v>9867.7385442547184</v>
      </c>
      <c r="H7023" s="929">
        <v>8.3333333333333332E-3</v>
      </c>
      <c r="I7023" s="929">
        <v>6.6666666666666666E-2</v>
      </c>
      <c r="J7023" s="923">
        <v>9209.8893079710706</v>
      </c>
      <c r="K7023" s="922">
        <v>0.26535191958439908</v>
      </c>
      <c r="L7023" s="923">
        <v>2443.8618070299563</v>
      </c>
      <c r="M7023" s="923">
        <f t="shared" si="109"/>
        <v>261.84233646749533</v>
      </c>
    </row>
    <row r="7024" spans="2:13" ht="45">
      <c r="B7024" s="921" t="s">
        <v>1575</v>
      </c>
      <c r="C7024" s="921" t="s">
        <v>1030</v>
      </c>
      <c r="D7024" s="922" t="s">
        <v>986</v>
      </c>
      <c r="E7024" s="936">
        <v>1</v>
      </c>
      <c r="F7024" s="947">
        <v>43802</v>
      </c>
      <c r="G7024" s="923">
        <v>20853.219820242452</v>
      </c>
      <c r="H7024" s="929">
        <v>8.3333333333333332E-3</v>
      </c>
      <c r="I7024" s="929">
        <v>0.35833333333333334</v>
      </c>
      <c r="J7024" s="923">
        <v>13380.816051322239</v>
      </c>
      <c r="K7024" s="922">
        <v>1</v>
      </c>
      <c r="L7024" s="923">
        <v>13380.816051322239</v>
      </c>
      <c r="M7024" s="923">
        <f t="shared" si="109"/>
        <v>2085.3219820242452</v>
      </c>
    </row>
    <row r="7025" spans="2:13" ht="45">
      <c r="B7025" s="921" t="s">
        <v>1575</v>
      </c>
      <c r="C7025" s="921" t="s">
        <v>1030</v>
      </c>
      <c r="D7025" s="922" t="s">
        <v>986</v>
      </c>
      <c r="E7025" s="936">
        <v>1</v>
      </c>
      <c r="F7025" s="947">
        <v>43802</v>
      </c>
      <c r="G7025" s="923">
        <v>20853.219820242452</v>
      </c>
      <c r="H7025" s="929">
        <v>8.3333333333333332E-3</v>
      </c>
      <c r="I7025" s="929">
        <v>0.35833333333333334</v>
      </c>
      <c r="J7025" s="923">
        <v>13380.816051322239</v>
      </c>
      <c r="K7025" s="922">
        <v>1</v>
      </c>
      <c r="L7025" s="923">
        <v>13380.816051322239</v>
      </c>
      <c r="M7025" s="923">
        <f t="shared" si="109"/>
        <v>2085.3219820242452</v>
      </c>
    </row>
    <row r="7026" spans="2:13" ht="45">
      <c r="B7026" s="921" t="s">
        <v>1576</v>
      </c>
      <c r="C7026" s="921" t="s">
        <v>1042</v>
      </c>
      <c r="D7026" s="922" t="s">
        <v>986</v>
      </c>
      <c r="E7026" s="936">
        <v>1</v>
      </c>
      <c r="F7026" s="947">
        <v>44866</v>
      </c>
      <c r="G7026" s="923">
        <v>10395.84983233035</v>
      </c>
      <c r="H7026" s="929">
        <v>8.3333333333333332E-3</v>
      </c>
      <c r="I7026" s="929">
        <v>6.6666666666666666E-2</v>
      </c>
      <c r="J7026" s="923">
        <v>9702.7931768416602</v>
      </c>
      <c r="K7026" s="922">
        <v>0.26535191958439908</v>
      </c>
      <c r="L7026" s="923">
        <v>2574.6547948053444</v>
      </c>
      <c r="M7026" s="923">
        <f t="shared" si="109"/>
        <v>275.85587087200116</v>
      </c>
    </row>
    <row r="7027" spans="2:13" ht="45">
      <c r="B7027" s="921" t="s">
        <v>1577</v>
      </c>
      <c r="C7027" s="921" t="s">
        <v>1042</v>
      </c>
      <c r="D7027" s="922" t="s">
        <v>986</v>
      </c>
      <c r="E7027" s="936">
        <v>1</v>
      </c>
      <c r="F7027" s="947">
        <v>44866</v>
      </c>
      <c r="G7027" s="923">
        <v>10395.84983233035</v>
      </c>
      <c r="H7027" s="929">
        <v>8.3333333333333332E-3</v>
      </c>
      <c r="I7027" s="929">
        <v>6.6666666666666666E-2</v>
      </c>
      <c r="J7027" s="923">
        <v>9702.7931768416602</v>
      </c>
      <c r="K7027" s="922">
        <v>0.26535191958439908</v>
      </c>
      <c r="L7027" s="923">
        <v>2574.6547948053444</v>
      </c>
      <c r="M7027" s="923">
        <f t="shared" si="109"/>
        <v>275.85587087200116</v>
      </c>
    </row>
    <row r="7028" spans="2:13" ht="45">
      <c r="B7028" s="921" t="s">
        <v>1578</v>
      </c>
      <c r="C7028" s="921" t="s">
        <v>1042</v>
      </c>
      <c r="D7028" s="922" t="s">
        <v>986</v>
      </c>
      <c r="E7028" s="936">
        <v>1</v>
      </c>
      <c r="F7028" s="947">
        <v>44866</v>
      </c>
      <c r="G7028" s="923">
        <v>10395.84983233035</v>
      </c>
      <c r="H7028" s="929">
        <v>8.3333333333333332E-3</v>
      </c>
      <c r="I7028" s="929">
        <v>6.6666666666666666E-2</v>
      </c>
      <c r="J7028" s="923">
        <v>9702.7931768416602</v>
      </c>
      <c r="K7028" s="922">
        <v>0.26535191958439908</v>
      </c>
      <c r="L7028" s="923">
        <v>2574.6547948053444</v>
      </c>
      <c r="M7028" s="923">
        <f t="shared" si="109"/>
        <v>275.85587087200116</v>
      </c>
    </row>
    <row r="7029" spans="2:13" ht="45">
      <c r="B7029" s="921" t="s">
        <v>1579</v>
      </c>
      <c r="C7029" s="921" t="s">
        <v>1042</v>
      </c>
      <c r="D7029" s="922" t="s">
        <v>986</v>
      </c>
      <c r="E7029" s="936">
        <v>1</v>
      </c>
      <c r="F7029" s="947">
        <v>44823</v>
      </c>
      <c r="G7029" s="923">
        <v>10395.84983233035</v>
      </c>
      <c r="H7029" s="929">
        <v>8.3333333333333332E-3</v>
      </c>
      <c r="I7029" s="929">
        <v>8.3333333333333329E-2</v>
      </c>
      <c r="J7029" s="923">
        <v>9529.5290129694877</v>
      </c>
      <c r="K7029" s="922">
        <v>0</v>
      </c>
      <c r="L7029" s="923">
        <v>0</v>
      </c>
      <c r="M7029" s="923" t="str">
        <f t="shared" si="109"/>
        <v/>
      </c>
    </row>
    <row r="7030" spans="2:13" ht="45">
      <c r="B7030" s="921" t="s">
        <v>1579</v>
      </c>
      <c r="C7030" s="921" t="s">
        <v>1042</v>
      </c>
      <c r="D7030" s="922" t="s">
        <v>986</v>
      </c>
      <c r="E7030" s="936">
        <v>1</v>
      </c>
      <c r="F7030" s="947">
        <v>44866</v>
      </c>
      <c r="G7030" s="923">
        <v>10395.84983233035</v>
      </c>
      <c r="H7030" s="929">
        <v>8.3333333333333332E-3</v>
      </c>
      <c r="I7030" s="929">
        <v>6.6666666666666666E-2</v>
      </c>
      <c r="J7030" s="923">
        <v>9702.7931768416602</v>
      </c>
      <c r="K7030" s="922">
        <v>0</v>
      </c>
      <c r="L7030" s="923">
        <v>0</v>
      </c>
      <c r="M7030" s="923" t="str">
        <f t="shared" si="109"/>
        <v/>
      </c>
    </row>
    <row r="7031" spans="2:13" ht="45">
      <c r="B7031" s="921" t="s">
        <v>1580</v>
      </c>
      <c r="C7031" s="921" t="s">
        <v>1030</v>
      </c>
      <c r="D7031" s="922" t="s">
        <v>986</v>
      </c>
      <c r="E7031" s="936">
        <v>1</v>
      </c>
      <c r="F7031" s="947">
        <v>44459</v>
      </c>
      <c r="G7031" s="923">
        <v>50000</v>
      </c>
      <c r="H7031" s="929">
        <v>0</v>
      </c>
      <c r="I7031" s="929">
        <v>0</v>
      </c>
      <c r="J7031" s="923">
        <v>50000</v>
      </c>
      <c r="K7031" s="922">
        <v>1</v>
      </c>
      <c r="L7031" s="923">
        <v>50000</v>
      </c>
      <c r="M7031" s="923">
        <f t="shared" si="109"/>
        <v>0</v>
      </c>
    </row>
    <row r="7032" spans="2:13" ht="45">
      <c r="B7032" s="921" t="s">
        <v>1581</v>
      </c>
      <c r="C7032" s="921" t="s">
        <v>1030</v>
      </c>
      <c r="D7032" s="922" t="s">
        <v>986</v>
      </c>
      <c r="E7032" s="936">
        <v>1</v>
      </c>
      <c r="F7032" s="947">
        <v>44683</v>
      </c>
      <c r="G7032" s="923">
        <v>29932.99</v>
      </c>
      <c r="H7032" s="929">
        <v>0</v>
      </c>
      <c r="I7032" s="929">
        <v>0</v>
      </c>
      <c r="J7032" s="923">
        <v>29932.99</v>
      </c>
      <c r="K7032" s="922">
        <v>1</v>
      </c>
      <c r="L7032" s="923">
        <v>29932.99</v>
      </c>
      <c r="M7032" s="923">
        <f t="shared" si="109"/>
        <v>0</v>
      </c>
    </row>
    <row r="7033" spans="2:13" ht="45">
      <c r="B7033" s="921" t="s">
        <v>1581</v>
      </c>
      <c r="C7033" s="921" t="s">
        <v>1030</v>
      </c>
      <c r="D7033" s="922" t="s">
        <v>986</v>
      </c>
      <c r="E7033" s="936">
        <v>1</v>
      </c>
      <c r="F7033" s="947">
        <v>44683</v>
      </c>
      <c r="G7033" s="923">
        <v>29932.99</v>
      </c>
      <c r="H7033" s="929">
        <v>0</v>
      </c>
      <c r="I7033" s="929">
        <v>0</v>
      </c>
      <c r="J7033" s="923">
        <v>29932.99</v>
      </c>
      <c r="K7033" s="922">
        <v>1</v>
      </c>
      <c r="L7033" s="923">
        <v>29932.99</v>
      </c>
      <c r="M7033" s="923">
        <f t="shared" si="109"/>
        <v>0</v>
      </c>
    </row>
    <row r="7034" spans="2:13" ht="45">
      <c r="B7034" s="921" t="s">
        <v>1582</v>
      </c>
      <c r="C7034" s="921" t="s">
        <v>1042</v>
      </c>
      <c r="D7034" s="922" t="s">
        <v>986</v>
      </c>
      <c r="E7034" s="936">
        <v>1</v>
      </c>
      <c r="F7034" s="947">
        <v>44823</v>
      </c>
      <c r="G7034" s="923">
        <v>10395.84983233035</v>
      </c>
      <c r="H7034" s="929">
        <v>8.3333333333333332E-3</v>
      </c>
      <c r="I7034" s="929">
        <v>8.3333333333333329E-2</v>
      </c>
      <c r="J7034" s="923">
        <v>9529.5290129694877</v>
      </c>
      <c r="K7034" s="922">
        <v>0</v>
      </c>
      <c r="L7034" s="923">
        <v>0</v>
      </c>
      <c r="M7034" s="923" t="str">
        <f t="shared" si="109"/>
        <v/>
      </c>
    </row>
    <row r="7035" spans="2:13" ht="45">
      <c r="B7035" s="921" t="s">
        <v>1581</v>
      </c>
      <c r="C7035" s="921" t="s">
        <v>1030</v>
      </c>
      <c r="D7035" s="922" t="s">
        <v>986</v>
      </c>
      <c r="E7035" s="936">
        <v>1</v>
      </c>
      <c r="F7035" s="947">
        <v>44683</v>
      </c>
      <c r="G7035" s="923">
        <v>29932.99</v>
      </c>
      <c r="H7035" s="929">
        <v>0</v>
      </c>
      <c r="I7035" s="929">
        <v>0</v>
      </c>
      <c r="J7035" s="923">
        <v>29932.99</v>
      </c>
      <c r="K7035" s="922">
        <v>1</v>
      </c>
      <c r="L7035" s="923">
        <v>29932.99</v>
      </c>
      <c r="M7035" s="923">
        <f t="shared" si="109"/>
        <v>0</v>
      </c>
    </row>
    <row r="7036" spans="2:13" ht="45">
      <c r="B7036" s="921" t="s">
        <v>1581</v>
      </c>
      <c r="C7036" s="921" t="s">
        <v>1030</v>
      </c>
      <c r="D7036" s="922" t="s">
        <v>986</v>
      </c>
      <c r="E7036" s="936">
        <v>1</v>
      </c>
      <c r="F7036" s="947">
        <v>44683</v>
      </c>
      <c r="G7036" s="923">
        <v>29932.99</v>
      </c>
      <c r="H7036" s="929">
        <v>0</v>
      </c>
      <c r="I7036" s="929">
        <v>0</v>
      </c>
      <c r="J7036" s="923">
        <v>29932.99</v>
      </c>
      <c r="K7036" s="922">
        <v>1</v>
      </c>
      <c r="L7036" s="923">
        <v>29932.99</v>
      </c>
      <c r="M7036" s="923">
        <f t="shared" si="109"/>
        <v>0</v>
      </c>
    </row>
    <row r="7037" spans="2:13" ht="45">
      <c r="B7037" s="921" t="s">
        <v>1581</v>
      </c>
      <c r="C7037" s="921" t="s">
        <v>1030</v>
      </c>
      <c r="D7037" s="922" t="s">
        <v>986</v>
      </c>
      <c r="E7037" s="936">
        <v>1</v>
      </c>
      <c r="F7037" s="947">
        <v>44683</v>
      </c>
      <c r="G7037" s="923">
        <v>31150</v>
      </c>
      <c r="H7037" s="929">
        <v>0</v>
      </c>
      <c r="I7037" s="929">
        <v>0</v>
      </c>
      <c r="J7037" s="923">
        <v>31150</v>
      </c>
      <c r="K7037" s="922">
        <v>1</v>
      </c>
      <c r="L7037" s="923">
        <v>31150</v>
      </c>
      <c r="M7037" s="923">
        <f t="shared" si="109"/>
        <v>0</v>
      </c>
    </row>
    <row r="7038" spans="2:13" ht="45">
      <c r="B7038" s="921" t="s">
        <v>1581</v>
      </c>
      <c r="C7038" s="921" t="s">
        <v>1030</v>
      </c>
      <c r="D7038" s="922" t="s">
        <v>986</v>
      </c>
      <c r="E7038" s="936">
        <v>1</v>
      </c>
      <c r="F7038" s="947">
        <v>44683</v>
      </c>
      <c r="G7038" s="923">
        <v>29932.99</v>
      </c>
      <c r="H7038" s="929">
        <v>0</v>
      </c>
      <c r="I7038" s="929">
        <v>0</v>
      </c>
      <c r="J7038" s="923">
        <v>29932.99</v>
      </c>
      <c r="K7038" s="922">
        <v>1</v>
      </c>
      <c r="L7038" s="923">
        <v>29932.99</v>
      </c>
      <c r="M7038" s="923">
        <f t="shared" si="109"/>
        <v>0</v>
      </c>
    </row>
    <row r="7039" spans="2:13" ht="45">
      <c r="B7039" s="921" t="s">
        <v>1581</v>
      </c>
      <c r="C7039" s="921" t="s">
        <v>1030</v>
      </c>
      <c r="D7039" s="922" t="s">
        <v>986</v>
      </c>
      <c r="E7039" s="936">
        <v>1</v>
      </c>
      <c r="F7039" s="947">
        <v>44683</v>
      </c>
      <c r="G7039" s="923">
        <v>29932.99</v>
      </c>
      <c r="H7039" s="929">
        <v>0</v>
      </c>
      <c r="I7039" s="929">
        <v>0</v>
      </c>
      <c r="J7039" s="923">
        <v>29932.99</v>
      </c>
      <c r="K7039" s="922">
        <v>1</v>
      </c>
      <c r="L7039" s="923">
        <v>29932.99</v>
      </c>
      <c r="M7039" s="923">
        <f t="shared" si="109"/>
        <v>0</v>
      </c>
    </row>
    <row r="7040" spans="2:13" ht="45">
      <c r="B7040" s="921" t="s">
        <v>1581</v>
      </c>
      <c r="C7040" s="921" t="s">
        <v>1030</v>
      </c>
      <c r="D7040" s="922" t="s">
        <v>986</v>
      </c>
      <c r="E7040" s="936">
        <v>1</v>
      </c>
      <c r="F7040" s="947">
        <v>44683</v>
      </c>
      <c r="G7040" s="923">
        <v>29932.99</v>
      </c>
      <c r="H7040" s="929">
        <v>0</v>
      </c>
      <c r="I7040" s="929">
        <v>0</v>
      </c>
      <c r="J7040" s="923">
        <v>29932.99</v>
      </c>
      <c r="K7040" s="922">
        <v>1</v>
      </c>
      <c r="L7040" s="923">
        <v>29932.99</v>
      </c>
      <c r="M7040" s="923">
        <f t="shared" si="109"/>
        <v>0</v>
      </c>
    </row>
    <row r="7041" spans="2:13" ht="45">
      <c r="B7041" s="921" t="s">
        <v>1583</v>
      </c>
      <c r="C7041" s="921" t="s">
        <v>1042</v>
      </c>
      <c r="D7041" s="922" t="s">
        <v>986</v>
      </c>
      <c r="E7041" s="936">
        <v>1</v>
      </c>
      <c r="F7041" s="947">
        <v>44866</v>
      </c>
      <c r="G7041" s="923">
        <v>10395.84983233035</v>
      </c>
      <c r="H7041" s="929">
        <v>8.3333333333333332E-3</v>
      </c>
      <c r="I7041" s="929">
        <v>6.6666666666666666E-2</v>
      </c>
      <c r="J7041" s="923">
        <v>9702.7931768416602</v>
      </c>
      <c r="K7041" s="922">
        <v>0.26535191958439908</v>
      </c>
      <c r="L7041" s="923">
        <v>2574.6547948053444</v>
      </c>
      <c r="M7041" s="923">
        <f t="shared" si="109"/>
        <v>275.85587087200116</v>
      </c>
    </row>
    <row r="7042" spans="2:13" ht="45">
      <c r="B7042" s="921" t="s">
        <v>1582</v>
      </c>
      <c r="C7042" s="921" t="s">
        <v>1042</v>
      </c>
      <c r="D7042" s="922" t="s">
        <v>986</v>
      </c>
      <c r="E7042" s="936">
        <v>1</v>
      </c>
      <c r="F7042" s="947">
        <v>44866</v>
      </c>
      <c r="G7042" s="923">
        <v>10395.84983233035</v>
      </c>
      <c r="H7042" s="929">
        <v>8.3333333333333332E-3</v>
      </c>
      <c r="I7042" s="929">
        <v>6.6666666666666666E-2</v>
      </c>
      <c r="J7042" s="923">
        <v>9702.7931768416602</v>
      </c>
      <c r="K7042" s="922">
        <v>0</v>
      </c>
      <c r="L7042" s="923">
        <v>0</v>
      </c>
      <c r="M7042" s="923" t="str">
        <f t="shared" si="109"/>
        <v/>
      </c>
    </row>
    <row r="7043" spans="2:13" ht="45">
      <c r="B7043" s="921" t="s">
        <v>1584</v>
      </c>
      <c r="C7043" s="921" t="s">
        <v>1030</v>
      </c>
      <c r="D7043" s="922" t="s">
        <v>986</v>
      </c>
      <c r="E7043" s="936">
        <v>1</v>
      </c>
      <c r="F7043" s="947">
        <v>43864</v>
      </c>
      <c r="G7043" s="923">
        <v>3250.06</v>
      </c>
      <c r="H7043" s="929">
        <v>0</v>
      </c>
      <c r="I7043" s="929">
        <v>0</v>
      </c>
      <c r="J7043" s="923">
        <v>3250.06</v>
      </c>
      <c r="K7043" s="922">
        <v>1</v>
      </c>
      <c r="L7043" s="923">
        <v>3250.06</v>
      </c>
      <c r="M7043" s="923">
        <f t="shared" si="109"/>
        <v>0</v>
      </c>
    </row>
    <row r="7044" spans="2:13" ht="45">
      <c r="B7044" s="921" t="s">
        <v>1584</v>
      </c>
      <c r="C7044" s="921" t="s">
        <v>1030</v>
      </c>
      <c r="D7044" s="922" t="s">
        <v>986</v>
      </c>
      <c r="E7044" s="936">
        <v>1</v>
      </c>
      <c r="F7044" s="947">
        <v>43864</v>
      </c>
      <c r="G7044" s="923">
        <v>3250.06</v>
      </c>
      <c r="H7044" s="929">
        <v>0</v>
      </c>
      <c r="I7044" s="929">
        <v>0</v>
      </c>
      <c r="J7044" s="923">
        <v>3250.06</v>
      </c>
      <c r="K7044" s="922">
        <v>1</v>
      </c>
      <c r="L7044" s="923">
        <v>3250.06</v>
      </c>
      <c r="M7044" s="923">
        <f t="shared" si="109"/>
        <v>0</v>
      </c>
    </row>
    <row r="7045" spans="2:13" ht="45">
      <c r="B7045" s="921" t="s">
        <v>1585</v>
      </c>
      <c r="C7045" s="921" t="s">
        <v>1042</v>
      </c>
      <c r="D7045" s="922" t="s">
        <v>986</v>
      </c>
      <c r="E7045" s="936">
        <v>1</v>
      </c>
      <c r="F7045" s="947">
        <v>44866</v>
      </c>
      <c r="G7045" s="923">
        <v>10395.84983233035</v>
      </c>
      <c r="H7045" s="929">
        <v>8.3333333333333332E-3</v>
      </c>
      <c r="I7045" s="929">
        <v>6.6666666666666666E-2</v>
      </c>
      <c r="J7045" s="923">
        <v>9702.7931768416602</v>
      </c>
      <c r="K7045" s="922">
        <v>0.26535191958439908</v>
      </c>
      <c r="L7045" s="923">
        <v>2574.6547948053444</v>
      </c>
      <c r="M7045" s="923">
        <f t="shared" si="109"/>
        <v>275.85587087200116</v>
      </c>
    </row>
    <row r="7046" spans="2:13" ht="45">
      <c r="B7046" s="921" t="s">
        <v>1586</v>
      </c>
      <c r="C7046" s="921" t="s">
        <v>1042</v>
      </c>
      <c r="D7046" s="922" t="s">
        <v>986</v>
      </c>
      <c r="E7046" s="936">
        <v>1</v>
      </c>
      <c r="F7046" s="947">
        <v>44866</v>
      </c>
      <c r="G7046" s="923">
        <v>571160.92986008187</v>
      </c>
      <c r="H7046" s="929">
        <v>8.3333333333333332E-3</v>
      </c>
      <c r="I7046" s="929">
        <v>6.6666666666666666E-2</v>
      </c>
      <c r="J7046" s="923">
        <v>533083.53453607648</v>
      </c>
      <c r="K7046" s="922">
        <v>0.26535191958439908</v>
      </c>
      <c r="L7046" s="923">
        <v>141454.7391879842</v>
      </c>
      <c r="M7046" s="923">
        <f t="shared" si="109"/>
        <v>15155.864912998304</v>
      </c>
    </row>
    <row r="7047" spans="2:13" ht="45">
      <c r="B7047" s="921" t="s">
        <v>1587</v>
      </c>
      <c r="C7047" s="921" t="s">
        <v>1030</v>
      </c>
      <c r="D7047" s="922" t="s">
        <v>986</v>
      </c>
      <c r="E7047" s="936">
        <v>1</v>
      </c>
      <c r="F7047" s="947">
        <v>44369</v>
      </c>
      <c r="G7047" s="923">
        <v>27053.502455868522</v>
      </c>
      <c r="H7047" s="929">
        <v>4.1666666666666666E-3</v>
      </c>
      <c r="I7047" s="929">
        <v>0.10416666666666667</v>
      </c>
      <c r="J7047" s="923">
        <v>24235.429283382218</v>
      </c>
      <c r="K7047" s="922">
        <v>1</v>
      </c>
      <c r="L7047" s="923">
        <v>24235.429283382218</v>
      </c>
      <c r="M7047" s="923">
        <f t="shared" si="109"/>
        <v>1352.6751227934262</v>
      </c>
    </row>
    <row r="7048" spans="2:13" ht="45">
      <c r="B7048" s="921" t="s">
        <v>1588</v>
      </c>
      <c r="C7048" s="921" t="s">
        <v>1042</v>
      </c>
      <c r="D7048" s="922" t="s">
        <v>986</v>
      </c>
      <c r="E7048" s="936">
        <v>1</v>
      </c>
      <c r="F7048" s="947">
        <v>44866</v>
      </c>
      <c r="G7048" s="923">
        <v>571160.92986008187</v>
      </c>
      <c r="H7048" s="929">
        <v>8.3333333333333332E-3</v>
      </c>
      <c r="I7048" s="929">
        <v>6.6666666666666666E-2</v>
      </c>
      <c r="J7048" s="923">
        <v>533083.53453607648</v>
      </c>
      <c r="K7048" s="922">
        <v>0.26535191958439908</v>
      </c>
      <c r="L7048" s="923">
        <v>141454.7391879842</v>
      </c>
      <c r="M7048" s="923">
        <f t="shared" si="109"/>
        <v>15155.864912998304</v>
      </c>
    </row>
    <row r="7049" spans="2:13" ht="45">
      <c r="B7049" s="921" t="s">
        <v>1589</v>
      </c>
      <c r="C7049" s="921" t="s">
        <v>1042</v>
      </c>
      <c r="D7049" s="922" t="s">
        <v>986</v>
      </c>
      <c r="E7049" s="936">
        <v>1</v>
      </c>
      <c r="F7049" s="947">
        <v>44866</v>
      </c>
      <c r="G7049" s="923">
        <v>10395.84983233035</v>
      </c>
      <c r="H7049" s="929">
        <v>8.3333333333333332E-3</v>
      </c>
      <c r="I7049" s="929">
        <v>6.6666666666666666E-2</v>
      </c>
      <c r="J7049" s="923">
        <v>9702.7931768416602</v>
      </c>
      <c r="K7049" s="922">
        <v>0.26535191958439908</v>
      </c>
      <c r="L7049" s="923">
        <v>2574.6547948053444</v>
      </c>
      <c r="M7049" s="923">
        <f t="shared" si="109"/>
        <v>275.85587087200116</v>
      </c>
    </row>
    <row r="7050" spans="2:13" ht="45">
      <c r="B7050" s="921" t="s">
        <v>1590</v>
      </c>
      <c r="C7050" s="921" t="s">
        <v>1030</v>
      </c>
      <c r="D7050" s="922" t="s">
        <v>986</v>
      </c>
      <c r="E7050" s="936">
        <v>1</v>
      </c>
      <c r="F7050" s="947">
        <v>43716</v>
      </c>
      <c r="G7050" s="923">
        <v>289171.23846749589</v>
      </c>
      <c r="H7050" s="929">
        <v>4.1666666666666666E-3</v>
      </c>
      <c r="I7050" s="929">
        <v>0.19166666666666665</v>
      </c>
      <c r="J7050" s="923">
        <v>233746.75109455918</v>
      </c>
      <c r="K7050" s="922">
        <v>1</v>
      </c>
      <c r="L7050" s="923">
        <v>233746.75109455918</v>
      </c>
      <c r="M7050" s="923">
        <f t="shared" si="109"/>
        <v>14458.561923374795</v>
      </c>
    </row>
    <row r="7051" spans="2:13" ht="45">
      <c r="B7051" s="921" t="s">
        <v>1591</v>
      </c>
      <c r="C7051" s="921" t="s">
        <v>1030</v>
      </c>
      <c r="D7051" s="922" t="s">
        <v>986</v>
      </c>
      <c r="E7051" s="936">
        <v>1</v>
      </c>
      <c r="F7051" s="947">
        <v>43687</v>
      </c>
      <c r="G7051" s="923">
        <v>289171.23846749589</v>
      </c>
      <c r="H7051" s="929">
        <v>4.1666666666666666E-3</v>
      </c>
      <c r="I7051" s="929">
        <v>0.19583333333333333</v>
      </c>
      <c r="J7051" s="923">
        <v>232541.87093427795</v>
      </c>
      <c r="K7051" s="922">
        <v>1</v>
      </c>
      <c r="L7051" s="923">
        <v>232541.87093427795</v>
      </c>
      <c r="M7051" s="923">
        <f t="shared" ref="M7051:M7114" si="110">IF(L7051=0,"",IF(I7051=100%,0,(H7051*12)*(G7051*E7051*K7051)))</f>
        <v>14458.561923374795</v>
      </c>
    </row>
    <row r="7052" spans="2:13" ht="45">
      <c r="B7052" s="921" t="s">
        <v>1592</v>
      </c>
      <c r="C7052" s="921" t="s">
        <v>1030</v>
      </c>
      <c r="D7052" s="922" t="s">
        <v>986</v>
      </c>
      <c r="E7052" s="936">
        <v>1</v>
      </c>
      <c r="F7052" s="947">
        <v>44617</v>
      </c>
      <c r="G7052" s="923">
        <v>95000</v>
      </c>
      <c r="H7052" s="929">
        <v>0</v>
      </c>
      <c r="I7052" s="929">
        <v>0</v>
      </c>
      <c r="J7052" s="923">
        <v>95000</v>
      </c>
      <c r="K7052" s="922">
        <v>1</v>
      </c>
      <c r="L7052" s="923">
        <v>95000</v>
      </c>
      <c r="M7052" s="923">
        <f t="shared" si="110"/>
        <v>0</v>
      </c>
    </row>
    <row r="7053" spans="2:13" ht="45">
      <c r="B7053" s="921" t="s">
        <v>1593</v>
      </c>
      <c r="C7053" s="921" t="s">
        <v>1030</v>
      </c>
      <c r="D7053" s="922" t="s">
        <v>986</v>
      </c>
      <c r="E7053" s="936">
        <v>1</v>
      </c>
      <c r="F7053" s="947">
        <v>44628</v>
      </c>
      <c r="G7053" s="923">
        <v>30000</v>
      </c>
      <c r="H7053" s="929">
        <v>0</v>
      </c>
      <c r="I7053" s="929">
        <v>0</v>
      </c>
      <c r="J7053" s="923">
        <v>30000</v>
      </c>
      <c r="K7053" s="922">
        <v>1</v>
      </c>
      <c r="L7053" s="923">
        <v>30000</v>
      </c>
      <c r="M7053" s="923">
        <f t="shared" si="110"/>
        <v>0</v>
      </c>
    </row>
    <row r="7054" spans="2:13" ht="45">
      <c r="B7054" s="921" t="s">
        <v>1593</v>
      </c>
      <c r="C7054" s="921" t="s">
        <v>1030</v>
      </c>
      <c r="D7054" s="922" t="s">
        <v>986</v>
      </c>
      <c r="E7054" s="936">
        <v>1</v>
      </c>
      <c r="F7054" s="947">
        <v>44628</v>
      </c>
      <c r="G7054" s="923">
        <v>30000</v>
      </c>
      <c r="H7054" s="929">
        <v>0</v>
      </c>
      <c r="I7054" s="929">
        <v>0</v>
      </c>
      <c r="J7054" s="923">
        <v>30000</v>
      </c>
      <c r="K7054" s="922">
        <v>1</v>
      </c>
      <c r="L7054" s="923">
        <v>30000</v>
      </c>
      <c r="M7054" s="923">
        <f t="shared" si="110"/>
        <v>0</v>
      </c>
    </row>
    <row r="7055" spans="2:13" ht="45">
      <c r="B7055" s="921" t="s">
        <v>1594</v>
      </c>
      <c r="C7055" s="921" t="s">
        <v>1030</v>
      </c>
      <c r="D7055" s="922" t="s">
        <v>986</v>
      </c>
      <c r="E7055" s="936">
        <v>1</v>
      </c>
      <c r="F7055" s="947">
        <v>44357</v>
      </c>
      <c r="G7055" s="923">
        <v>6687.3354423327164</v>
      </c>
      <c r="H7055" s="929">
        <v>8.3333333333333332E-3</v>
      </c>
      <c r="I7055" s="929">
        <v>0.20833333333333334</v>
      </c>
      <c r="J7055" s="923">
        <v>5294.1405585134007</v>
      </c>
      <c r="K7055" s="922">
        <v>1</v>
      </c>
      <c r="L7055" s="923">
        <v>5294.1405585134007</v>
      </c>
      <c r="M7055" s="923">
        <f t="shared" si="110"/>
        <v>668.73354423327169</v>
      </c>
    </row>
    <row r="7056" spans="2:13" ht="45">
      <c r="B7056" s="921" t="s">
        <v>1595</v>
      </c>
      <c r="C7056" s="921" t="s">
        <v>1042</v>
      </c>
      <c r="D7056" s="922" t="s">
        <v>986</v>
      </c>
      <c r="E7056" s="936">
        <v>1</v>
      </c>
      <c r="F7056" s="947">
        <v>44377</v>
      </c>
      <c r="G7056" s="923">
        <v>15629.159001402142</v>
      </c>
      <c r="H7056" s="929">
        <v>8.3333333333333332E-3</v>
      </c>
      <c r="I7056" s="929">
        <v>0.20833333333333334</v>
      </c>
      <c r="J7056" s="923">
        <v>12373.084209443363</v>
      </c>
      <c r="K7056" s="922">
        <v>0</v>
      </c>
      <c r="L7056" s="923">
        <v>0</v>
      </c>
      <c r="M7056" s="923" t="str">
        <f t="shared" si="110"/>
        <v/>
      </c>
    </row>
    <row r="7057" spans="2:13" ht="45">
      <c r="B7057" s="921" t="s">
        <v>1596</v>
      </c>
      <c r="C7057" s="921" t="s">
        <v>1042</v>
      </c>
      <c r="D7057" s="922" t="s">
        <v>986</v>
      </c>
      <c r="E7057" s="936">
        <v>1</v>
      </c>
      <c r="F7057" s="947">
        <v>44377</v>
      </c>
      <c r="G7057" s="923">
        <v>15629.159001402142</v>
      </c>
      <c r="H7057" s="929">
        <v>8.3333333333333332E-3</v>
      </c>
      <c r="I7057" s="929">
        <v>0.20833333333333334</v>
      </c>
      <c r="J7057" s="923">
        <v>12373.084209443363</v>
      </c>
      <c r="K7057" s="922">
        <v>0</v>
      </c>
      <c r="L7057" s="923">
        <v>0</v>
      </c>
      <c r="M7057" s="923" t="str">
        <f t="shared" si="110"/>
        <v/>
      </c>
    </row>
    <row r="7058" spans="2:13" ht="45">
      <c r="B7058" s="921" t="s">
        <v>1597</v>
      </c>
      <c r="C7058" s="921" t="s">
        <v>1030</v>
      </c>
      <c r="D7058" s="922" t="s">
        <v>986</v>
      </c>
      <c r="E7058" s="936">
        <v>1</v>
      </c>
      <c r="F7058" s="947">
        <v>44357</v>
      </c>
      <c r="G7058" s="923">
        <v>6687.3354423327164</v>
      </c>
      <c r="H7058" s="929">
        <v>8.3333333333333332E-3</v>
      </c>
      <c r="I7058" s="929">
        <v>0.20833333333333334</v>
      </c>
      <c r="J7058" s="923">
        <v>5294.1405585134007</v>
      </c>
      <c r="K7058" s="922">
        <v>1</v>
      </c>
      <c r="L7058" s="923">
        <v>5294.1405585134007</v>
      </c>
      <c r="M7058" s="923">
        <f t="shared" si="110"/>
        <v>668.73354423327169</v>
      </c>
    </row>
    <row r="7059" spans="2:13" ht="45">
      <c r="B7059" s="921" t="s">
        <v>1597</v>
      </c>
      <c r="C7059" s="921" t="s">
        <v>1030</v>
      </c>
      <c r="D7059" s="922" t="s">
        <v>986</v>
      </c>
      <c r="E7059" s="936">
        <v>1</v>
      </c>
      <c r="F7059" s="947">
        <v>44357</v>
      </c>
      <c r="G7059" s="923">
        <v>6687.3354423327164</v>
      </c>
      <c r="H7059" s="929">
        <v>8.3333333333333332E-3</v>
      </c>
      <c r="I7059" s="929">
        <v>0.20833333333333334</v>
      </c>
      <c r="J7059" s="923">
        <v>5294.1405585134007</v>
      </c>
      <c r="K7059" s="922">
        <v>1</v>
      </c>
      <c r="L7059" s="923">
        <v>5294.1405585134007</v>
      </c>
      <c r="M7059" s="923">
        <f t="shared" si="110"/>
        <v>668.73354423327169</v>
      </c>
    </row>
    <row r="7060" spans="2:13" ht="60">
      <c r="B7060" s="921" t="s">
        <v>1598</v>
      </c>
      <c r="C7060" s="921" t="s">
        <v>1030</v>
      </c>
      <c r="D7060" s="922" t="s">
        <v>986</v>
      </c>
      <c r="E7060" s="936">
        <v>1</v>
      </c>
      <c r="F7060" s="947">
        <v>44018</v>
      </c>
      <c r="G7060" s="923">
        <v>46325.0386295356</v>
      </c>
      <c r="H7060" s="929">
        <v>4.1666666666666666E-3</v>
      </c>
      <c r="I7060" s="929">
        <v>0.15</v>
      </c>
      <c r="J7060" s="923">
        <v>39376.282835105259</v>
      </c>
      <c r="K7060" s="922">
        <v>1</v>
      </c>
      <c r="L7060" s="923">
        <v>39376.282835105259</v>
      </c>
      <c r="M7060" s="923">
        <f t="shared" si="110"/>
        <v>2316.2519314767801</v>
      </c>
    </row>
    <row r="7061" spans="2:13" ht="45">
      <c r="B7061" s="921" t="s">
        <v>1599</v>
      </c>
      <c r="C7061" s="921" t="s">
        <v>1030</v>
      </c>
      <c r="D7061" s="922" t="s">
        <v>986</v>
      </c>
      <c r="E7061" s="936">
        <v>1</v>
      </c>
      <c r="F7061" s="947">
        <v>44018</v>
      </c>
      <c r="G7061" s="923">
        <v>46325.0386295356</v>
      </c>
      <c r="H7061" s="929">
        <v>4.1666666666666666E-3</v>
      </c>
      <c r="I7061" s="929">
        <v>0.15</v>
      </c>
      <c r="J7061" s="923">
        <v>39376.282835105259</v>
      </c>
      <c r="K7061" s="922">
        <v>1</v>
      </c>
      <c r="L7061" s="923">
        <v>39376.282835105259</v>
      </c>
      <c r="M7061" s="923">
        <f t="shared" si="110"/>
        <v>2316.2519314767801</v>
      </c>
    </row>
    <row r="7062" spans="2:13" ht="45">
      <c r="B7062" s="921" t="s">
        <v>1600</v>
      </c>
      <c r="C7062" s="921" t="s">
        <v>1030</v>
      </c>
      <c r="D7062" s="922" t="s">
        <v>986</v>
      </c>
      <c r="E7062" s="936">
        <v>1</v>
      </c>
      <c r="F7062" s="947">
        <v>44018</v>
      </c>
      <c r="G7062" s="923">
        <v>117119.67897229902</v>
      </c>
      <c r="H7062" s="929">
        <v>4.1666666666666666E-3</v>
      </c>
      <c r="I7062" s="929">
        <v>0.15</v>
      </c>
      <c r="J7062" s="923">
        <v>99551.727126454178</v>
      </c>
      <c r="K7062" s="922">
        <v>1</v>
      </c>
      <c r="L7062" s="923">
        <v>99551.727126454178</v>
      </c>
      <c r="M7062" s="923">
        <f t="shared" si="110"/>
        <v>5855.9839486149513</v>
      </c>
    </row>
    <row r="7063" spans="2:13" ht="45">
      <c r="B7063" s="921" t="s">
        <v>1600</v>
      </c>
      <c r="C7063" s="921" t="s">
        <v>1030</v>
      </c>
      <c r="D7063" s="922" t="s">
        <v>986</v>
      </c>
      <c r="E7063" s="936">
        <v>1</v>
      </c>
      <c r="F7063" s="947">
        <v>44018</v>
      </c>
      <c r="G7063" s="923">
        <v>117119.67897229902</v>
      </c>
      <c r="H7063" s="929">
        <v>4.1666666666666666E-3</v>
      </c>
      <c r="I7063" s="929">
        <v>0.15</v>
      </c>
      <c r="J7063" s="923">
        <v>99551.727126454178</v>
      </c>
      <c r="K7063" s="922">
        <v>1</v>
      </c>
      <c r="L7063" s="923">
        <v>99551.727126454178</v>
      </c>
      <c r="M7063" s="923">
        <f t="shared" si="110"/>
        <v>5855.9839486149513</v>
      </c>
    </row>
    <row r="7064" spans="2:13" ht="45">
      <c r="B7064" s="921" t="s">
        <v>1601</v>
      </c>
      <c r="C7064" s="921" t="s">
        <v>1030</v>
      </c>
      <c r="D7064" s="922" t="s">
        <v>986</v>
      </c>
      <c r="E7064" s="936">
        <v>1</v>
      </c>
      <c r="F7064" s="947">
        <v>44257</v>
      </c>
      <c r="G7064" s="923">
        <v>29599.41017114537</v>
      </c>
      <c r="H7064" s="929">
        <v>8.3333333333333332E-3</v>
      </c>
      <c r="I7064" s="929">
        <v>0.23333333333333334</v>
      </c>
      <c r="J7064" s="923">
        <v>22692.881131211449</v>
      </c>
      <c r="K7064" s="922">
        <v>1</v>
      </c>
      <c r="L7064" s="923">
        <v>22692.881131211449</v>
      </c>
      <c r="M7064" s="923">
        <f t="shared" si="110"/>
        <v>2959.9410171145373</v>
      </c>
    </row>
    <row r="7065" spans="2:13" ht="45">
      <c r="B7065" s="921" t="s">
        <v>1378</v>
      </c>
      <c r="C7065" s="921" t="s">
        <v>1030</v>
      </c>
      <c r="D7065" s="922" t="s">
        <v>986</v>
      </c>
      <c r="E7065" s="936">
        <v>1</v>
      </c>
      <c r="F7065" s="947">
        <v>44018</v>
      </c>
      <c r="G7065" s="923">
        <v>12779.327019284125</v>
      </c>
      <c r="H7065" s="929">
        <v>8.3333333333333332E-3</v>
      </c>
      <c r="I7065" s="929">
        <v>0.3</v>
      </c>
      <c r="J7065" s="923">
        <v>8945.5289134988871</v>
      </c>
      <c r="K7065" s="922">
        <v>1</v>
      </c>
      <c r="L7065" s="923">
        <v>8945.5289134988871</v>
      </c>
      <c r="M7065" s="923">
        <f t="shared" si="110"/>
        <v>1277.9327019284126</v>
      </c>
    </row>
    <row r="7066" spans="2:13" ht="45">
      <c r="B7066" s="921" t="s">
        <v>1378</v>
      </c>
      <c r="C7066" s="921" t="s">
        <v>1030</v>
      </c>
      <c r="D7066" s="922" t="s">
        <v>986</v>
      </c>
      <c r="E7066" s="936">
        <v>1</v>
      </c>
      <c r="F7066" s="947">
        <v>44018</v>
      </c>
      <c r="G7066" s="923">
        <v>12779.327019284125</v>
      </c>
      <c r="H7066" s="929">
        <v>8.3333333333333332E-3</v>
      </c>
      <c r="I7066" s="929">
        <v>0.3</v>
      </c>
      <c r="J7066" s="923">
        <v>8945.5289134988871</v>
      </c>
      <c r="K7066" s="922">
        <v>1</v>
      </c>
      <c r="L7066" s="923">
        <v>8945.5289134988871</v>
      </c>
      <c r="M7066" s="923">
        <f t="shared" si="110"/>
        <v>1277.9327019284126</v>
      </c>
    </row>
    <row r="7067" spans="2:13" ht="45">
      <c r="B7067" s="921" t="s">
        <v>1602</v>
      </c>
      <c r="C7067" s="921" t="s">
        <v>1030</v>
      </c>
      <c r="D7067" s="922" t="s">
        <v>986</v>
      </c>
      <c r="E7067" s="936">
        <v>1</v>
      </c>
      <c r="F7067" s="947">
        <v>44257</v>
      </c>
      <c r="G7067" s="923">
        <v>30554.386845807356</v>
      </c>
      <c r="H7067" s="929">
        <v>8.3333333333333332E-3</v>
      </c>
      <c r="I7067" s="929">
        <v>0.23333333333333334</v>
      </c>
      <c r="J7067" s="923">
        <v>23425.029915118972</v>
      </c>
      <c r="K7067" s="922">
        <v>1</v>
      </c>
      <c r="L7067" s="923">
        <v>23425.029915118972</v>
      </c>
      <c r="M7067" s="923">
        <f t="shared" si="110"/>
        <v>3055.4386845807358</v>
      </c>
    </row>
    <row r="7068" spans="2:13" ht="45">
      <c r="B7068" s="921" t="s">
        <v>1378</v>
      </c>
      <c r="C7068" s="921" t="s">
        <v>1030</v>
      </c>
      <c r="D7068" s="922" t="s">
        <v>986</v>
      </c>
      <c r="E7068" s="936">
        <v>1</v>
      </c>
      <c r="F7068" s="947">
        <v>44018</v>
      </c>
      <c r="G7068" s="923">
        <v>12779.327019284125</v>
      </c>
      <c r="H7068" s="929">
        <v>8.3333333333333332E-3</v>
      </c>
      <c r="I7068" s="929">
        <v>0.3</v>
      </c>
      <c r="J7068" s="923">
        <v>8945.5289134988871</v>
      </c>
      <c r="K7068" s="922">
        <v>1</v>
      </c>
      <c r="L7068" s="923">
        <v>8945.5289134988871</v>
      </c>
      <c r="M7068" s="923">
        <f t="shared" si="110"/>
        <v>1277.9327019284126</v>
      </c>
    </row>
    <row r="7069" spans="2:13" ht="45">
      <c r="B7069" s="921" t="s">
        <v>1378</v>
      </c>
      <c r="C7069" s="921" t="s">
        <v>1030</v>
      </c>
      <c r="D7069" s="922" t="s">
        <v>986</v>
      </c>
      <c r="E7069" s="936">
        <v>1</v>
      </c>
      <c r="F7069" s="947">
        <v>44018</v>
      </c>
      <c r="G7069" s="923">
        <v>12779.327019284125</v>
      </c>
      <c r="H7069" s="929">
        <v>8.3333333333333332E-3</v>
      </c>
      <c r="I7069" s="929">
        <v>0.3</v>
      </c>
      <c r="J7069" s="923">
        <v>8945.5289134988871</v>
      </c>
      <c r="K7069" s="922">
        <v>1</v>
      </c>
      <c r="L7069" s="923">
        <v>8945.5289134988871</v>
      </c>
      <c r="M7069" s="923">
        <f t="shared" si="110"/>
        <v>1277.9327019284126</v>
      </c>
    </row>
    <row r="7070" spans="2:13" ht="75">
      <c r="B7070" s="921" t="s">
        <v>1603</v>
      </c>
      <c r="C7070" s="921" t="s">
        <v>1036</v>
      </c>
      <c r="D7070" s="922" t="s">
        <v>986</v>
      </c>
      <c r="E7070" s="936">
        <v>1</v>
      </c>
      <c r="F7070" s="947">
        <v>43678</v>
      </c>
      <c r="G7070" s="923">
        <v>60159.291282120066</v>
      </c>
      <c r="H7070" s="929">
        <v>4.1666666666666666E-3</v>
      </c>
      <c r="I7070" s="929">
        <v>0.19583333333333333</v>
      </c>
      <c r="J7070" s="923">
        <v>48378.096739371555</v>
      </c>
      <c r="K7070" s="922">
        <v>1</v>
      </c>
      <c r="L7070" s="923">
        <v>48378.096739371555</v>
      </c>
      <c r="M7070" s="923">
        <f t="shared" si="110"/>
        <v>3007.9645641060033</v>
      </c>
    </row>
    <row r="7071" spans="2:13" ht="75">
      <c r="B7071" s="921" t="s">
        <v>1604</v>
      </c>
      <c r="C7071" s="921" t="s">
        <v>1036</v>
      </c>
      <c r="D7071" s="922" t="s">
        <v>986</v>
      </c>
      <c r="E7071" s="936">
        <v>1</v>
      </c>
      <c r="F7071" s="947">
        <v>43678</v>
      </c>
      <c r="G7071" s="923">
        <v>301720.80869569699</v>
      </c>
      <c r="H7071" s="929">
        <v>4.1666666666666666E-3</v>
      </c>
      <c r="I7071" s="929">
        <v>0.19583333333333333</v>
      </c>
      <c r="J7071" s="923">
        <v>242633.81699278968</v>
      </c>
      <c r="K7071" s="922">
        <v>1</v>
      </c>
      <c r="L7071" s="923">
        <v>242633.81699278968</v>
      </c>
      <c r="M7071" s="923">
        <f t="shared" si="110"/>
        <v>15086.040434784851</v>
      </c>
    </row>
    <row r="7072" spans="2:13" ht="75">
      <c r="B7072" s="921" t="s">
        <v>1605</v>
      </c>
      <c r="C7072" s="921" t="s">
        <v>1036</v>
      </c>
      <c r="D7072" s="922" t="s">
        <v>986</v>
      </c>
      <c r="E7072" s="936">
        <v>1</v>
      </c>
      <c r="F7072" s="947">
        <v>43678</v>
      </c>
      <c r="G7072" s="923">
        <v>14602.502957703768</v>
      </c>
      <c r="H7072" s="929">
        <v>4.1666666666666666E-3</v>
      </c>
      <c r="I7072" s="929">
        <v>0.19583333333333333</v>
      </c>
      <c r="J7072" s="923">
        <v>11742.846128486781</v>
      </c>
      <c r="K7072" s="922">
        <v>1</v>
      </c>
      <c r="L7072" s="923">
        <v>11742.846128486781</v>
      </c>
      <c r="M7072" s="923">
        <f t="shared" si="110"/>
        <v>730.12514788518843</v>
      </c>
    </row>
    <row r="7073" spans="2:13" ht="75">
      <c r="B7073" s="921" t="s">
        <v>1606</v>
      </c>
      <c r="C7073" s="921" t="s">
        <v>1036</v>
      </c>
      <c r="D7073" s="922" t="s">
        <v>986</v>
      </c>
      <c r="E7073" s="936">
        <v>1</v>
      </c>
      <c r="F7073" s="947">
        <v>44579</v>
      </c>
      <c r="G7073" s="923">
        <v>90093.679381754206</v>
      </c>
      <c r="H7073" s="929">
        <v>8.3333333333333332E-3</v>
      </c>
      <c r="I7073" s="929">
        <v>0.15</v>
      </c>
      <c r="J7073" s="923">
        <v>76579.627474491077</v>
      </c>
      <c r="K7073" s="922">
        <v>1</v>
      </c>
      <c r="L7073" s="923">
        <v>76579.627474491077</v>
      </c>
      <c r="M7073" s="923">
        <f t="shared" si="110"/>
        <v>9009.3679381754209</v>
      </c>
    </row>
    <row r="7074" spans="2:13" ht="75">
      <c r="B7074" s="921" t="s">
        <v>1606</v>
      </c>
      <c r="C7074" s="921" t="s">
        <v>1036</v>
      </c>
      <c r="D7074" s="922" t="s">
        <v>986</v>
      </c>
      <c r="E7074" s="936">
        <v>1</v>
      </c>
      <c r="F7074" s="947">
        <v>44579</v>
      </c>
      <c r="G7074" s="923">
        <v>90093.679381754206</v>
      </c>
      <c r="H7074" s="929">
        <v>8.3333333333333332E-3</v>
      </c>
      <c r="I7074" s="929">
        <v>0.15</v>
      </c>
      <c r="J7074" s="923">
        <v>76579.627474491077</v>
      </c>
      <c r="K7074" s="922">
        <v>1</v>
      </c>
      <c r="L7074" s="923">
        <v>76579.627474491077</v>
      </c>
      <c r="M7074" s="923">
        <f t="shared" si="110"/>
        <v>9009.3679381754209</v>
      </c>
    </row>
    <row r="7075" spans="2:13" ht="75">
      <c r="B7075" s="921" t="s">
        <v>1606</v>
      </c>
      <c r="C7075" s="921" t="s">
        <v>1036</v>
      </c>
      <c r="D7075" s="922" t="s">
        <v>986</v>
      </c>
      <c r="E7075" s="936">
        <v>1</v>
      </c>
      <c r="F7075" s="947">
        <v>44579</v>
      </c>
      <c r="G7075" s="923">
        <v>90093.679381754206</v>
      </c>
      <c r="H7075" s="929">
        <v>8.3333333333333332E-3</v>
      </c>
      <c r="I7075" s="929">
        <v>0.15</v>
      </c>
      <c r="J7075" s="923">
        <v>76579.627474491077</v>
      </c>
      <c r="K7075" s="922">
        <v>1</v>
      </c>
      <c r="L7075" s="923">
        <v>76579.627474491077</v>
      </c>
      <c r="M7075" s="923">
        <f t="shared" si="110"/>
        <v>9009.3679381754209</v>
      </c>
    </row>
    <row r="7076" spans="2:13" ht="75">
      <c r="B7076" s="921" t="s">
        <v>1606</v>
      </c>
      <c r="C7076" s="921" t="s">
        <v>1036</v>
      </c>
      <c r="D7076" s="922" t="s">
        <v>986</v>
      </c>
      <c r="E7076" s="936">
        <v>1</v>
      </c>
      <c r="F7076" s="947">
        <v>44579</v>
      </c>
      <c r="G7076" s="923">
        <v>90093.679381754206</v>
      </c>
      <c r="H7076" s="929">
        <v>8.3333333333333332E-3</v>
      </c>
      <c r="I7076" s="929">
        <v>0.15</v>
      </c>
      <c r="J7076" s="923">
        <v>76579.627474491077</v>
      </c>
      <c r="K7076" s="922">
        <v>1</v>
      </c>
      <c r="L7076" s="923">
        <v>76579.627474491077</v>
      </c>
      <c r="M7076" s="923">
        <f t="shared" si="110"/>
        <v>9009.3679381754209</v>
      </c>
    </row>
    <row r="7077" spans="2:13" ht="75">
      <c r="B7077" s="921" t="s">
        <v>1607</v>
      </c>
      <c r="C7077" s="921" t="s">
        <v>1036</v>
      </c>
      <c r="D7077" s="922" t="s">
        <v>986</v>
      </c>
      <c r="E7077" s="936">
        <v>1</v>
      </c>
      <c r="F7077" s="947">
        <v>44508</v>
      </c>
      <c r="G7077" s="923">
        <v>105799.85311506744</v>
      </c>
      <c r="H7077" s="929">
        <v>8.3333333333333332E-3</v>
      </c>
      <c r="I7077" s="929">
        <v>0.16666666666666666</v>
      </c>
      <c r="J7077" s="923">
        <v>88166.544262556199</v>
      </c>
      <c r="K7077" s="922">
        <v>1</v>
      </c>
      <c r="L7077" s="923">
        <v>88166.544262556199</v>
      </c>
      <c r="M7077" s="923">
        <f t="shared" si="110"/>
        <v>10579.985311506745</v>
      </c>
    </row>
    <row r="7078" spans="2:13" ht="60">
      <c r="B7078" s="921" t="s">
        <v>1608</v>
      </c>
      <c r="C7078" s="921" t="s">
        <v>1030</v>
      </c>
      <c r="D7078" s="922" t="s">
        <v>986</v>
      </c>
      <c r="E7078" s="936">
        <v>1</v>
      </c>
      <c r="F7078" s="947">
        <v>44018</v>
      </c>
      <c r="G7078" s="923">
        <v>46325.0386295356</v>
      </c>
      <c r="H7078" s="929">
        <v>4.1666666666666666E-3</v>
      </c>
      <c r="I7078" s="929">
        <v>0.15</v>
      </c>
      <c r="J7078" s="923">
        <v>39376.282835105259</v>
      </c>
      <c r="K7078" s="922">
        <v>1</v>
      </c>
      <c r="L7078" s="923">
        <v>39376.282835105259</v>
      </c>
      <c r="M7078" s="923">
        <f t="shared" si="110"/>
        <v>2316.2519314767801</v>
      </c>
    </row>
    <row r="7079" spans="2:13" ht="60">
      <c r="B7079" s="921" t="s">
        <v>1609</v>
      </c>
      <c r="C7079" s="921" t="s">
        <v>1030</v>
      </c>
      <c r="D7079" s="922" t="s">
        <v>986</v>
      </c>
      <c r="E7079" s="936">
        <v>1</v>
      </c>
      <c r="F7079" s="947">
        <v>44018</v>
      </c>
      <c r="G7079" s="923">
        <v>46325.0386295356</v>
      </c>
      <c r="H7079" s="929">
        <v>4.1666666666666666E-3</v>
      </c>
      <c r="I7079" s="929">
        <v>0.15</v>
      </c>
      <c r="J7079" s="923">
        <v>39376.282835105259</v>
      </c>
      <c r="K7079" s="922">
        <v>1</v>
      </c>
      <c r="L7079" s="923">
        <v>39376.282835105259</v>
      </c>
      <c r="M7079" s="923">
        <f t="shared" si="110"/>
        <v>2316.2519314767801</v>
      </c>
    </row>
    <row r="7080" spans="2:13" ht="45">
      <c r="B7080" s="921" t="s">
        <v>1602</v>
      </c>
      <c r="C7080" s="921" t="s">
        <v>1030</v>
      </c>
      <c r="D7080" s="922" t="s">
        <v>986</v>
      </c>
      <c r="E7080" s="936">
        <v>1</v>
      </c>
      <c r="F7080" s="947">
        <v>44257</v>
      </c>
      <c r="G7080" s="923">
        <v>30554.386845807356</v>
      </c>
      <c r="H7080" s="929">
        <v>8.3333333333333332E-3</v>
      </c>
      <c r="I7080" s="929">
        <v>0.23333333333333334</v>
      </c>
      <c r="J7080" s="923">
        <v>23425.029915118972</v>
      </c>
      <c r="K7080" s="922">
        <v>1</v>
      </c>
      <c r="L7080" s="923">
        <v>23425.029915118972</v>
      </c>
      <c r="M7080" s="923">
        <f t="shared" si="110"/>
        <v>3055.4386845807358</v>
      </c>
    </row>
    <row r="7081" spans="2:13" ht="45">
      <c r="B7081" s="921" t="s">
        <v>1610</v>
      </c>
      <c r="C7081" s="921" t="s">
        <v>1030</v>
      </c>
      <c r="D7081" s="922" t="s">
        <v>986</v>
      </c>
      <c r="E7081" s="936">
        <v>1</v>
      </c>
      <c r="F7081" s="947">
        <v>44257</v>
      </c>
      <c r="G7081" s="923">
        <v>38422.674797299747</v>
      </c>
      <c r="H7081" s="929">
        <v>8.3333333333333332E-3</v>
      </c>
      <c r="I7081" s="929">
        <v>0.23333333333333334</v>
      </c>
      <c r="J7081" s="923">
        <v>29457.384011263137</v>
      </c>
      <c r="K7081" s="922">
        <v>1</v>
      </c>
      <c r="L7081" s="923">
        <v>29457.384011263137</v>
      </c>
      <c r="M7081" s="923">
        <f t="shared" si="110"/>
        <v>3842.2674797299751</v>
      </c>
    </row>
    <row r="7082" spans="2:13" ht="45">
      <c r="B7082" s="921" t="s">
        <v>1611</v>
      </c>
      <c r="C7082" s="921" t="s">
        <v>1030</v>
      </c>
      <c r="D7082" s="922" t="s">
        <v>986</v>
      </c>
      <c r="E7082" s="936">
        <v>1</v>
      </c>
      <c r="F7082" s="947">
        <v>44018</v>
      </c>
      <c r="G7082" s="923">
        <v>176449.51373518823</v>
      </c>
      <c r="H7082" s="929">
        <v>4.1666666666666666E-3</v>
      </c>
      <c r="I7082" s="929">
        <v>0.15</v>
      </c>
      <c r="J7082" s="923">
        <v>149982.08667490998</v>
      </c>
      <c r="K7082" s="922">
        <v>1</v>
      </c>
      <c r="L7082" s="923">
        <v>149982.08667490998</v>
      </c>
      <c r="M7082" s="923">
        <f t="shared" si="110"/>
        <v>8822.4756867594115</v>
      </c>
    </row>
    <row r="7083" spans="2:13" ht="45">
      <c r="B7083" s="921" t="s">
        <v>1611</v>
      </c>
      <c r="C7083" s="921" t="s">
        <v>1030</v>
      </c>
      <c r="D7083" s="922" t="s">
        <v>986</v>
      </c>
      <c r="E7083" s="936">
        <v>1</v>
      </c>
      <c r="F7083" s="947">
        <v>44018</v>
      </c>
      <c r="G7083" s="923">
        <v>176449.51373518823</v>
      </c>
      <c r="H7083" s="929">
        <v>4.1666666666666666E-3</v>
      </c>
      <c r="I7083" s="929">
        <v>0.15</v>
      </c>
      <c r="J7083" s="923">
        <v>149982.08667490998</v>
      </c>
      <c r="K7083" s="922">
        <v>1</v>
      </c>
      <c r="L7083" s="923">
        <v>149982.08667490998</v>
      </c>
      <c r="M7083" s="923">
        <f t="shared" si="110"/>
        <v>8822.4756867594115</v>
      </c>
    </row>
    <row r="7084" spans="2:13" ht="45">
      <c r="B7084" s="921" t="s">
        <v>1612</v>
      </c>
      <c r="C7084" s="921" t="s">
        <v>1030</v>
      </c>
      <c r="D7084" s="922" t="s">
        <v>986</v>
      </c>
      <c r="E7084" s="936">
        <v>1</v>
      </c>
      <c r="F7084" s="947">
        <v>44018</v>
      </c>
      <c r="G7084" s="923">
        <v>12779.327019284125</v>
      </c>
      <c r="H7084" s="929">
        <v>8.3333333333333332E-3</v>
      </c>
      <c r="I7084" s="929">
        <v>0.3</v>
      </c>
      <c r="J7084" s="923">
        <v>8945.5289134988871</v>
      </c>
      <c r="K7084" s="922">
        <v>1</v>
      </c>
      <c r="L7084" s="923">
        <v>8945.5289134988871</v>
      </c>
      <c r="M7084" s="923">
        <f t="shared" si="110"/>
        <v>1277.9327019284126</v>
      </c>
    </row>
    <row r="7085" spans="2:13" ht="45">
      <c r="B7085" s="921" t="s">
        <v>1612</v>
      </c>
      <c r="C7085" s="921" t="s">
        <v>1030</v>
      </c>
      <c r="D7085" s="922" t="s">
        <v>986</v>
      </c>
      <c r="E7085" s="936">
        <v>1</v>
      </c>
      <c r="F7085" s="947">
        <v>44018</v>
      </c>
      <c r="G7085" s="923">
        <v>12779.327019284125</v>
      </c>
      <c r="H7085" s="929">
        <v>8.3333333333333332E-3</v>
      </c>
      <c r="I7085" s="929">
        <v>0.3</v>
      </c>
      <c r="J7085" s="923">
        <v>8945.5289134988871</v>
      </c>
      <c r="K7085" s="922">
        <v>1</v>
      </c>
      <c r="L7085" s="923">
        <v>8945.5289134988871</v>
      </c>
      <c r="M7085" s="923">
        <f t="shared" si="110"/>
        <v>1277.9327019284126</v>
      </c>
    </row>
    <row r="7086" spans="2:13" ht="45">
      <c r="B7086" s="921" t="s">
        <v>1612</v>
      </c>
      <c r="C7086" s="921" t="s">
        <v>1030</v>
      </c>
      <c r="D7086" s="922" t="s">
        <v>986</v>
      </c>
      <c r="E7086" s="936">
        <v>1</v>
      </c>
      <c r="F7086" s="947">
        <v>44018</v>
      </c>
      <c r="G7086" s="923">
        <v>12779.327019284125</v>
      </c>
      <c r="H7086" s="929">
        <v>8.3333333333333332E-3</v>
      </c>
      <c r="I7086" s="929">
        <v>0.3</v>
      </c>
      <c r="J7086" s="923">
        <v>8945.5289134988871</v>
      </c>
      <c r="K7086" s="922">
        <v>1</v>
      </c>
      <c r="L7086" s="923">
        <v>8945.5289134988871</v>
      </c>
      <c r="M7086" s="923">
        <f t="shared" si="110"/>
        <v>1277.9327019284126</v>
      </c>
    </row>
    <row r="7087" spans="2:13" ht="75">
      <c r="B7087" s="921" t="s">
        <v>1613</v>
      </c>
      <c r="C7087" s="921" t="s">
        <v>1024</v>
      </c>
      <c r="D7087" s="922" t="s">
        <v>986</v>
      </c>
      <c r="E7087" s="936">
        <v>1</v>
      </c>
      <c r="F7087" s="947">
        <v>44866</v>
      </c>
      <c r="G7087" s="923">
        <v>7721.7363482206847</v>
      </c>
      <c r="H7087" s="929">
        <v>8.3333333333333332E-3</v>
      </c>
      <c r="I7087" s="929">
        <v>6.6666666666666666E-2</v>
      </c>
      <c r="J7087" s="923">
        <v>7206.9539250059725</v>
      </c>
      <c r="K7087" s="922">
        <v>1</v>
      </c>
      <c r="L7087" s="923">
        <v>7206.9539250059725</v>
      </c>
      <c r="M7087" s="923">
        <f t="shared" si="110"/>
        <v>772.17363482206849</v>
      </c>
    </row>
    <row r="7088" spans="2:13" ht="75">
      <c r="B7088" s="921" t="s">
        <v>1614</v>
      </c>
      <c r="C7088" s="921" t="s">
        <v>1024</v>
      </c>
      <c r="D7088" s="922" t="s">
        <v>986</v>
      </c>
      <c r="E7088" s="936">
        <v>1</v>
      </c>
      <c r="F7088" s="947">
        <v>44866</v>
      </c>
      <c r="G7088" s="923">
        <v>7721.7363482206847</v>
      </c>
      <c r="H7088" s="929">
        <v>8.3333333333333332E-3</v>
      </c>
      <c r="I7088" s="929">
        <v>6.6666666666666666E-2</v>
      </c>
      <c r="J7088" s="923">
        <v>7206.9539250059725</v>
      </c>
      <c r="K7088" s="922">
        <v>1</v>
      </c>
      <c r="L7088" s="923">
        <v>7206.9539250059725</v>
      </c>
      <c r="M7088" s="923">
        <f t="shared" si="110"/>
        <v>772.17363482206849</v>
      </c>
    </row>
    <row r="7089" spans="2:13" ht="75">
      <c r="B7089" s="921" t="s">
        <v>1615</v>
      </c>
      <c r="C7089" s="921" t="s">
        <v>1024</v>
      </c>
      <c r="D7089" s="922" t="s">
        <v>986</v>
      </c>
      <c r="E7089" s="936">
        <v>1</v>
      </c>
      <c r="F7089" s="947">
        <v>44866</v>
      </c>
      <c r="G7089" s="923">
        <v>7721.7363482206847</v>
      </c>
      <c r="H7089" s="929">
        <v>8.3333333333333332E-3</v>
      </c>
      <c r="I7089" s="929">
        <v>6.6666666666666666E-2</v>
      </c>
      <c r="J7089" s="923">
        <v>7206.9539250059725</v>
      </c>
      <c r="K7089" s="922">
        <v>1</v>
      </c>
      <c r="L7089" s="923">
        <v>7206.9539250059725</v>
      </c>
      <c r="M7089" s="923">
        <f t="shared" si="110"/>
        <v>772.17363482206849</v>
      </c>
    </row>
    <row r="7090" spans="2:13" ht="75">
      <c r="B7090" s="921" t="s">
        <v>1616</v>
      </c>
      <c r="C7090" s="921" t="s">
        <v>1024</v>
      </c>
      <c r="D7090" s="922" t="s">
        <v>986</v>
      </c>
      <c r="E7090" s="936">
        <v>1</v>
      </c>
      <c r="F7090" s="947">
        <v>44866</v>
      </c>
      <c r="G7090" s="923">
        <v>38539.865870123132</v>
      </c>
      <c r="H7090" s="929">
        <v>8.3333333333333332E-3</v>
      </c>
      <c r="I7090" s="929">
        <v>6.6666666666666666E-2</v>
      </c>
      <c r="J7090" s="923">
        <v>35970.54147878159</v>
      </c>
      <c r="K7090" s="922">
        <v>0</v>
      </c>
      <c r="L7090" s="923">
        <v>0</v>
      </c>
      <c r="M7090" s="923" t="str">
        <f t="shared" si="110"/>
        <v/>
      </c>
    </row>
    <row r="7091" spans="2:13" ht="45">
      <c r="B7091" s="921" t="s">
        <v>1612</v>
      </c>
      <c r="C7091" s="921" t="s">
        <v>1030</v>
      </c>
      <c r="D7091" s="922" t="s">
        <v>986</v>
      </c>
      <c r="E7091" s="936">
        <v>1</v>
      </c>
      <c r="F7091" s="947">
        <v>44018</v>
      </c>
      <c r="G7091" s="923">
        <v>12779.327019284125</v>
      </c>
      <c r="H7091" s="929">
        <v>8.3333333333333332E-3</v>
      </c>
      <c r="I7091" s="929">
        <v>0.3</v>
      </c>
      <c r="J7091" s="923">
        <v>8945.5289134988871</v>
      </c>
      <c r="K7091" s="922">
        <v>1</v>
      </c>
      <c r="L7091" s="923">
        <v>8945.5289134988871</v>
      </c>
      <c r="M7091" s="923">
        <f t="shared" si="110"/>
        <v>1277.9327019284126</v>
      </c>
    </row>
    <row r="7092" spans="2:13" ht="75">
      <c r="B7092" s="921" t="s">
        <v>1617</v>
      </c>
      <c r="C7092" s="921" t="s">
        <v>1024</v>
      </c>
      <c r="D7092" s="922" t="s">
        <v>986</v>
      </c>
      <c r="E7092" s="936">
        <v>1</v>
      </c>
      <c r="F7092" s="947">
        <v>44866</v>
      </c>
      <c r="G7092" s="923">
        <v>106526.7555545644</v>
      </c>
      <c r="H7092" s="929">
        <v>8.3333333333333332E-3</v>
      </c>
      <c r="I7092" s="929">
        <v>6.6666666666666666E-2</v>
      </c>
      <c r="J7092" s="923">
        <v>99424.97185092677</v>
      </c>
      <c r="K7092" s="922">
        <v>0</v>
      </c>
      <c r="L7092" s="923">
        <v>0</v>
      </c>
      <c r="M7092" s="923" t="str">
        <f t="shared" si="110"/>
        <v/>
      </c>
    </row>
    <row r="7093" spans="2:13" ht="75">
      <c r="B7093" s="921" t="s">
        <v>1618</v>
      </c>
      <c r="C7093" s="921" t="s">
        <v>1024</v>
      </c>
      <c r="D7093" s="922" t="s">
        <v>986</v>
      </c>
      <c r="E7093" s="936">
        <v>1</v>
      </c>
      <c r="F7093" s="947">
        <v>44866</v>
      </c>
      <c r="G7093" s="923">
        <v>106526.7555545644</v>
      </c>
      <c r="H7093" s="929">
        <v>8.3333333333333332E-3</v>
      </c>
      <c r="I7093" s="929">
        <v>6.6666666666666666E-2</v>
      </c>
      <c r="J7093" s="923">
        <v>99424.97185092677</v>
      </c>
      <c r="K7093" s="922">
        <v>1</v>
      </c>
      <c r="L7093" s="923">
        <v>99424.97185092677</v>
      </c>
      <c r="M7093" s="923">
        <f t="shared" si="110"/>
        <v>10652.675555456441</v>
      </c>
    </row>
    <row r="7094" spans="2:13" ht="45">
      <c r="B7094" s="921" t="s">
        <v>1575</v>
      </c>
      <c r="C7094" s="921" t="s">
        <v>1030</v>
      </c>
      <c r="D7094" s="922" t="s">
        <v>986</v>
      </c>
      <c r="E7094" s="936">
        <v>1</v>
      </c>
      <c r="F7094" s="947">
        <v>43802</v>
      </c>
      <c r="G7094" s="923">
        <v>20853.219820242452</v>
      </c>
      <c r="H7094" s="929">
        <v>8.3333333333333332E-3</v>
      </c>
      <c r="I7094" s="929">
        <v>0.35833333333333334</v>
      </c>
      <c r="J7094" s="923">
        <v>13380.816051322239</v>
      </c>
      <c r="K7094" s="922">
        <v>1</v>
      </c>
      <c r="L7094" s="923">
        <v>13380.816051322239</v>
      </c>
      <c r="M7094" s="923">
        <f t="shared" si="110"/>
        <v>2085.3219820242452</v>
      </c>
    </row>
    <row r="7095" spans="2:13" ht="75">
      <c r="B7095" s="921" t="s">
        <v>1619</v>
      </c>
      <c r="C7095" s="921" t="s">
        <v>1024</v>
      </c>
      <c r="D7095" s="922" t="s">
        <v>986</v>
      </c>
      <c r="E7095" s="936">
        <v>1</v>
      </c>
      <c r="F7095" s="947">
        <v>44866</v>
      </c>
      <c r="G7095" s="923">
        <v>38539.865870123132</v>
      </c>
      <c r="H7095" s="929">
        <v>8.3333333333333332E-3</v>
      </c>
      <c r="I7095" s="929">
        <v>6.6666666666666666E-2</v>
      </c>
      <c r="J7095" s="923">
        <v>35970.54147878159</v>
      </c>
      <c r="K7095" s="922">
        <v>1</v>
      </c>
      <c r="L7095" s="923">
        <v>35970.54147878159</v>
      </c>
      <c r="M7095" s="923">
        <f t="shared" si="110"/>
        <v>3853.9865870123135</v>
      </c>
    </row>
    <row r="7096" spans="2:13" ht="45">
      <c r="B7096" s="921" t="s">
        <v>1575</v>
      </c>
      <c r="C7096" s="921" t="s">
        <v>1030</v>
      </c>
      <c r="D7096" s="922" t="s">
        <v>986</v>
      </c>
      <c r="E7096" s="936">
        <v>1</v>
      </c>
      <c r="F7096" s="947">
        <v>43802</v>
      </c>
      <c r="G7096" s="923">
        <v>20853.219820242452</v>
      </c>
      <c r="H7096" s="929">
        <v>8.3333333333333332E-3</v>
      </c>
      <c r="I7096" s="929">
        <v>0.35833333333333334</v>
      </c>
      <c r="J7096" s="923">
        <v>13380.816051322239</v>
      </c>
      <c r="K7096" s="922">
        <v>1</v>
      </c>
      <c r="L7096" s="923">
        <v>13380.816051322239</v>
      </c>
      <c r="M7096" s="923">
        <f t="shared" si="110"/>
        <v>2085.3219820242452</v>
      </c>
    </row>
    <row r="7097" spans="2:13" ht="75">
      <c r="B7097" s="921" t="s">
        <v>1620</v>
      </c>
      <c r="C7097" s="921" t="s">
        <v>1024</v>
      </c>
      <c r="D7097" s="922" t="s">
        <v>986</v>
      </c>
      <c r="E7097" s="936">
        <v>1</v>
      </c>
      <c r="F7097" s="947">
        <v>44866</v>
      </c>
      <c r="G7097" s="923">
        <v>52092.843211430671</v>
      </c>
      <c r="H7097" s="929">
        <v>8.3333333333333332E-3</v>
      </c>
      <c r="I7097" s="929">
        <v>6.6666666666666666E-2</v>
      </c>
      <c r="J7097" s="923">
        <v>48619.986997335291</v>
      </c>
      <c r="K7097" s="922">
        <v>1</v>
      </c>
      <c r="L7097" s="923">
        <v>48619.986997335291</v>
      </c>
      <c r="M7097" s="923">
        <f t="shared" si="110"/>
        <v>5209.2843211430672</v>
      </c>
    </row>
    <row r="7098" spans="2:13" ht="75">
      <c r="B7098" s="921" t="s">
        <v>1621</v>
      </c>
      <c r="C7098" s="921" t="s">
        <v>1024</v>
      </c>
      <c r="D7098" s="922" t="s">
        <v>986</v>
      </c>
      <c r="E7098" s="936">
        <v>1</v>
      </c>
      <c r="F7098" s="947">
        <v>44866</v>
      </c>
      <c r="G7098" s="923">
        <v>24895.869701008192</v>
      </c>
      <c r="H7098" s="929">
        <v>8.3333333333333332E-3</v>
      </c>
      <c r="I7098" s="929">
        <v>6.6666666666666666E-2</v>
      </c>
      <c r="J7098" s="923">
        <v>23236.145054274311</v>
      </c>
      <c r="K7098" s="922">
        <v>1</v>
      </c>
      <c r="L7098" s="923">
        <v>23236.145054274311</v>
      </c>
      <c r="M7098" s="923">
        <f t="shared" si="110"/>
        <v>2489.5869701008196</v>
      </c>
    </row>
    <row r="7099" spans="2:13" ht="75">
      <c r="B7099" s="921" t="s">
        <v>1622</v>
      </c>
      <c r="C7099" s="921" t="s">
        <v>1024</v>
      </c>
      <c r="D7099" s="922" t="s">
        <v>986</v>
      </c>
      <c r="E7099" s="936">
        <v>1</v>
      </c>
      <c r="F7099" s="947">
        <v>44866</v>
      </c>
      <c r="G7099" s="923">
        <v>24895.869701008192</v>
      </c>
      <c r="H7099" s="929">
        <v>8.3333333333333332E-3</v>
      </c>
      <c r="I7099" s="929">
        <v>6.6666666666666666E-2</v>
      </c>
      <c r="J7099" s="923">
        <v>23236.145054274311</v>
      </c>
      <c r="K7099" s="922">
        <v>1</v>
      </c>
      <c r="L7099" s="923">
        <v>23236.145054274311</v>
      </c>
      <c r="M7099" s="923">
        <f t="shared" si="110"/>
        <v>2489.5869701008196</v>
      </c>
    </row>
    <row r="7100" spans="2:13" ht="75">
      <c r="B7100" s="921" t="s">
        <v>1537</v>
      </c>
      <c r="C7100" s="921" t="s">
        <v>1024</v>
      </c>
      <c r="D7100" s="922" t="s">
        <v>986</v>
      </c>
      <c r="E7100" s="936">
        <v>1</v>
      </c>
      <c r="F7100" s="947">
        <v>44015</v>
      </c>
      <c r="G7100" s="923">
        <v>15300.545687103882</v>
      </c>
      <c r="H7100" s="929">
        <v>8.3333333333333332E-3</v>
      </c>
      <c r="I7100" s="929">
        <v>0.3</v>
      </c>
      <c r="J7100" s="923">
        <v>10710.381980972717</v>
      </c>
      <c r="K7100" s="922">
        <v>1</v>
      </c>
      <c r="L7100" s="923">
        <v>10710.381980972717</v>
      </c>
      <c r="M7100" s="923">
        <f t="shared" si="110"/>
        <v>1530.0545687103884</v>
      </c>
    </row>
    <row r="7101" spans="2:13" ht="75">
      <c r="B7101" s="921" t="s">
        <v>1623</v>
      </c>
      <c r="C7101" s="921" t="s">
        <v>1024</v>
      </c>
      <c r="D7101" s="922" t="s">
        <v>986</v>
      </c>
      <c r="E7101" s="936">
        <v>1</v>
      </c>
      <c r="F7101" s="947">
        <v>44866</v>
      </c>
      <c r="G7101" s="923">
        <v>24895.869701008192</v>
      </c>
      <c r="H7101" s="929">
        <v>8.3333333333333332E-3</v>
      </c>
      <c r="I7101" s="929">
        <v>6.6666666666666666E-2</v>
      </c>
      <c r="J7101" s="923">
        <v>23236.145054274311</v>
      </c>
      <c r="K7101" s="922">
        <v>1</v>
      </c>
      <c r="L7101" s="923">
        <v>23236.145054274311</v>
      </c>
      <c r="M7101" s="923">
        <f t="shared" si="110"/>
        <v>2489.5869701008196</v>
      </c>
    </row>
    <row r="7102" spans="2:13" ht="45">
      <c r="B7102" s="921" t="s">
        <v>1624</v>
      </c>
      <c r="C7102" s="921" t="s">
        <v>1042</v>
      </c>
      <c r="D7102" s="922" t="s">
        <v>986</v>
      </c>
      <c r="E7102" s="936">
        <v>1</v>
      </c>
      <c r="F7102" s="947">
        <v>44866</v>
      </c>
      <c r="G7102" s="923">
        <v>9867.7385442547184</v>
      </c>
      <c r="H7102" s="929">
        <v>8.3333333333333332E-3</v>
      </c>
      <c r="I7102" s="929">
        <v>6.6666666666666666E-2</v>
      </c>
      <c r="J7102" s="923">
        <v>9209.8893079710706</v>
      </c>
      <c r="K7102" s="922">
        <v>0.26535191958439908</v>
      </c>
      <c r="L7102" s="923">
        <v>2443.8618070299563</v>
      </c>
      <c r="M7102" s="923">
        <f t="shared" si="110"/>
        <v>261.84233646749533</v>
      </c>
    </row>
    <row r="7103" spans="2:13" ht="45">
      <c r="B7103" s="921" t="s">
        <v>1625</v>
      </c>
      <c r="C7103" s="921" t="s">
        <v>1042</v>
      </c>
      <c r="D7103" s="922" t="s">
        <v>986</v>
      </c>
      <c r="E7103" s="936">
        <v>1</v>
      </c>
      <c r="F7103" s="947">
        <v>44377</v>
      </c>
      <c r="G7103" s="923">
        <v>35681.398262694769</v>
      </c>
      <c r="H7103" s="929">
        <v>8.3333333333333332E-3</v>
      </c>
      <c r="I7103" s="929">
        <v>0.20833333333333334</v>
      </c>
      <c r="J7103" s="923">
        <v>28247.773624633359</v>
      </c>
      <c r="K7103" s="922">
        <v>0.26535191958439908</v>
      </c>
      <c r="L7103" s="923">
        <v>7495.6009552820205</v>
      </c>
      <c r="M7103" s="923">
        <f t="shared" si="110"/>
        <v>946.81275224615001</v>
      </c>
    </row>
    <row r="7104" spans="2:13" ht="60">
      <c r="B7104" s="921" t="s">
        <v>1626</v>
      </c>
      <c r="C7104" s="921" t="s">
        <v>1091</v>
      </c>
      <c r="D7104" s="922" t="s">
        <v>994</v>
      </c>
      <c r="E7104" s="936">
        <v>0</v>
      </c>
      <c r="F7104" s="947">
        <v>44196</v>
      </c>
      <c r="G7104" s="923">
        <v>225006.2</v>
      </c>
      <c r="H7104" s="929">
        <v>4.1666666666666666E-3</v>
      </c>
      <c r="I7104" s="929">
        <v>0.125</v>
      </c>
      <c r="J7104" s="923">
        <v>196880.42500000002</v>
      </c>
      <c r="K7104" s="922">
        <v>0</v>
      </c>
      <c r="L7104" s="923">
        <v>0</v>
      </c>
      <c r="M7104" s="923" t="str">
        <f t="shared" si="110"/>
        <v/>
      </c>
    </row>
    <row r="7105" spans="2:13" ht="60">
      <c r="B7105" s="921" t="s">
        <v>1627</v>
      </c>
      <c r="C7105" s="921" t="s">
        <v>1091</v>
      </c>
      <c r="D7105" s="922" t="s">
        <v>994</v>
      </c>
      <c r="E7105" s="936">
        <v>0</v>
      </c>
      <c r="F7105" s="947">
        <v>44196</v>
      </c>
      <c r="G7105" s="923">
        <v>5406</v>
      </c>
      <c r="H7105" s="929">
        <v>8.3333333333333332E-3</v>
      </c>
      <c r="I7105" s="929">
        <v>0.25</v>
      </c>
      <c r="J7105" s="923">
        <v>4054.5</v>
      </c>
      <c r="K7105" s="922">
        <v>0</v>
      </c>
      <c r="L7105" s="923">
        <v>0</v>
      </c>
      <c r="M7105" s="923" t="str">
        <f t="shared" si="110"/>
        <v/>
      </c>
    </row>
    <row r="7106" spans="2:13" ht="60">
      <c r="B7106" s="921" t="s">
        <v>1628</v>
      </c>
      <c r="C7106" s="921" t="s">
        <v>1091</v>
      </c>
      <c r="D7106" s="922" t="s">
        <v>994</v>
      </c>
      <c r="E7106" s="936">
        <v>0</v>
      </c>
      <c r="F7106" s="947">
        <v>44196</v>
      </c>
      <c r="G7106" s="923">
        <v>46746</v>
      </c>
      <c r="H7106" s="929">
        <v>8.3333333333333332E-3</v>
      </c>
      <c r="I7106" s="929">
        <v>0.25</v>
      </c>
      <c r="J7106" s="923">
        <v>35059.5</v>
      </c>
      <c r="K7106" s="922">
        <v>0</v>
      </c>
      <c r="L7106" s="923">
        <v>0</v>
      </c>
      <c r="M7106" s="923" t="str">
        <f t="shared" si="110"/>
        <v/>
      </c>
    </row>
    <row r="7107" spans="2:13" ht="60">
      <c r="B7107" s="921" t="s">
        <v>1629</v>
      </c>
      <c r="C7107" s="921" t="s">
        <v>1091</v>
      </c>
      <c r="D7107" s="922" t="s">
        <v>994</v>
      </c>
      <c r="E7107" s="936">
        <v>0</v>
      </c>
      <c r="F7107" s="947">
        <v>44196</v>
      </c>
      <c r="G7107" s="923">
        <v>46746</v>
      </c>
      <c r="H7107" s="929">
        <v>8.3333333333333332E-3</v>
      </c>
      <c r="I7107" s="929">
        <v>0.25</v>
      </c>
      <c r="J7107" s="923">
        <v>35059.5</v>
      </c>
      <c r="K7107" s="922">
        <v>0</v>
      </c>
      <c r="L7107" s="923">
        <v>0</v>
      </c>
      <c r="M7107" s="923" t="str">
        <f t="shared" si="110"/>
        <v/>
      </c>
    </row>
    <row r="7108" spans="2:13" ht="60">
      <c r="B7108" s="921" t="s">
        <v>1627</v>
      </c>
      <c r="C7108" s="921" t="s">
        <v>1091</v>
      </c>
      <c r="D7108" s="922" t="s">
        <v>994</v>
      </c>
      <c r="E7108" s="936">
        <v>0</v>
      </c>
      <c r="F7108" s="947">
        <v>44196</v>
      </c>
      <c r="G7108" s="923">
        <v>5406</v>
      </c>
      <c r="H7108" s="929">
        <v>8.3333333333333332E-3</v>
      </c>
      <c r="I7108" s="929">
        <v>0.25</v>
      </c>
      <c r="J7108" s="923">
        <v>4054.5</v>
      </c>
      <c r="K7108" s="922">
        <v>0</v>
      </c>
      <c r="L7108" s="923">
        <v>0</v>
      </c>
      <c r="M7108" s="923" t="str">
        <f t="shared" si="110"/>
        <v/>
      </c>
    </row>
    <row r="7109" spans="2:13" ht="60">
      <c r="B7109" s="921" t="s">
        <v>1630</v>
      </c>
      <c r="C7109" s="921" t="s">
        <v>1091</v>
      </c>
      <c r="D7109" s="922" t="s">
        <v>994</v>
      </c>
      <c r="E7109" s="936">
        <v>0</v>
      </c>
      <c r="F7109" s="947">
        <v>44196</v>
      </c>
      <c r="G7109" s="923">
        <v>100104.8</v>
      </c>
      <c r="H7109" s="929">
        <v>4.1666666666666666E-3</v>
      </c>
      <c r="I7109" s="929">
        <v>0.125</v>
      </c>
      <c r="J7109" s="923">
        <v>87591.7</v>
      </c>
      <c r="K7109" s="922">
        <v>0</v>
      </c>
      <c r="L7109" s="923">
        <v>0</v>
      </c>
      <c r="M7109" s="923" t="str">
        <f t="shared" si="110"/>
        <v/>
      </c>
    </row>
    <row r="7110" spans="2:13" ht="60">
      <c r="B7110" s="921" t="s">
        <v>1631</v>
      </c>
      <c r="C7110" s="921" t="s">
        <v>1091</v>
      </c>
      <c r="D7110" s="922" t="s">
        <v>986</v>
      </c>
      <c r="E7110" s="936">
        <v>1</v>
      </c>
      <c r="F7110" s="947">
        <v>44134</v>
      </c>
      <c r="G7110" s="923">
        <v>143222.54303671396</v>
      </c>
      <c r="H7110" s="929">
        <v>4.1666666666666666E-3</v>
      </c>
      <c r="I7110" s="929">
        <v>0.13750000000000001</v>
      </c>
      <c r="J7110" s="923">
        <v>123529.44336916579</v>
      </c>
      <c r="K7110" s="922">
        <v>1</v>
      </c>
      <c r="L7110" s="923">
        <v>123529.44336916579</v>
      </c>
      <c r="M7110" s="923">
        <f t="shared" si="110"/>
        <v>7161.1271518356989</v>
      </c>
    </row>
    <row r="7111" spans="2:13" ht="75">
      <c r="B7111" s="921" t="s">
        <v>1164</v>
      </c>
      <c r="C7111" s="921" t="s">
        <v>1024</v>
      </c>
      <c r="D7111" s="922" t="s">
        <v>986</v>
      </c>
      <c r="E7111" s="936">
        <v>1</v>
      </c>
      <c r="F7111" s="947">
        <v>44823</v>
      </c>
      <c r="G7111" s="923">
        <v>44013.038407505759</v>
      </c>
      <c r="H7111" s="929">
        <v>8.3333333333333332E-3</v>
      </c>
      <c r="I7111" s="929">
        <v>8.3333333333333329E-2</v>
      </c>
      <c r="J7111" s="923">
        <v>40345.285206880282</v>
      </c>
      <c r="K7111" s="922">
        <v>1</v>
      </c>
      <c r="L7111" s="923">
        <v>40345.285206880282</v>
      </c>
      <c r="M7111" s="923">
        <f t="shared" si="110"/>
        <v>4401.3038407505765</v>
      </c>
    </row>
    <row r="7112" spans="2:13" ht="75">
      <c r="B7112" s="921" t="s">
        <v>1632</v>
      </c>
      <c r="C7112" s="921" t="s">
        <v>1036</v>
      </c>
      <c r="D7112" s="922" t="s">
        <v>986</v>
      </c>
      <c r="E7112" s="936">
        <v>1</v>
      </c>
      <c r="F7112" s="947">
        <v>43900</v>
      </c>
      <c r="G7112" s="923">
        <v>454184.74620131397</v>
      </c>
      <c r="H7112" s="929">
        <v>4.1666666666666666E-3</v>
      </c>
      <c r="I7112" s="929">
        <v>0.16666666666666666</v>
      </c>
      <c r="J7112" s="923">
        <v>378487.28850109497</v>
      </c>
      <c r="K7112" s="922">
        <v>1</v>
      </c>
      <c r="L7112" s="923">
        <v>378487.28850109497</v>
      </c>
      <c r="M7112" s="923">
        <f t="shared" si="110"/>
        <v>22709.237310065699</v>
      </c>
    </row>
    <row r="7113" spans="2:13" ht="45">
      <c r="B7113" s="921" t="s">
        <v>1633</v>
      </c>
      <c r="C7113" s="921" t="s">
        <v>1042</v>
      </c>
      <c r="D7113" s="922" t="s">
        <v>986</v>
      </c>
      <c r="E7113" s="936">
        <v>1</v>
      </c>
      <c r="F7113" s="947">
        <v>44410</v>
      </c>
      <c r="G7113" s="923">
        <v>3132.88</v>
      </c>
      <c r="H7113" s="929">
        <v>0</v>
      </c>
      <c r="I7113" s="929">
        <v>0</v>
      </c>
      <c r="J7113" s="923">
        <v>3132.88</v>
      </c>
      <c r="K7113" s="922">
        <v>1</v>
      </c>
      <c r="L7113" s="923">
        <v>3132.88</v>
      </c>
      <c r="M7113" s="923">
        <f t="shared" si="110"/>
        <v>0</v>
      </c>
    </row>
    <row r="7114" spans="2:13" ht="75">
      <c r="B7114" s="921" t="s">
        <v>1632</v>
      </c>
      <c r="C7114" s="921" t="s">
        <v>1036</v>
      </c>
      <c r="D7114" s="922" t="s">
        <v>986</v>
      </c>
      <c r="E7114" s="936">
        <v>1</v>
      </c>
      <c r="F7114" s="947">
        <v>43900</v>
      </c>
      <c r="G7114" s="923">
        <v>454184.74620131397</v>
      </c>
      <c r="H7114" s="929">
        <v>4.1666666666666666E-3</v>
      </c>
      <c r="I7114" s="929">
        <v>0.16666666666666666</v>
      </c>
      <c r="J7114" s="923">
        <v>378487.28850109497</v>
      </c>
      <c r="K7114" s="922">
        <v>1</v>
      </c>
      <c r="L7114" s="923">
        <v>378487.28850109497</v>
      </c>
      <c r="M7114" s="923">
        <f t="shared" si="110"/>
        <v>22709.237310065699</v>
      </c>
    </row>
    <row r="7115" spans="2:13" ht="45">
      <c r="B7115" s="921" t="s">
        <v>1633</v>
      </c>
      <c r="C7115" s="921" t="s">
        <v>1042</v>
      </c>
      <c r="D7115" s="922" t="s">
        <v>986</v>
      </c>
      <c r="E7115" s="936">
        <v>1</v>
      </c>
      <c r="F7115" s="947">
        <v>44410</v>
      </c>
      <c r="G7115" s="923">
        <v>3527.47</v>
      </c>
      <c r="H7115" s="929">
        <v>0</v>
      </c>
      <c r="I7115" s="929">
        <v>0</v>
      </c>
      <c r="J7115" s="923">
        <v>3527.47</v>
      </c>
      <c r="K7115" s="922">
        <v>1</v>
      </c>
      <c r="L7115" s="923">
        <v>3527.47</v>
      </c>
      <c r="M7115" s="923">
        <f t="shared" ref="M7115:M7178" si="111">IF(L7115=0,"",IF(I7115=100%,0,(H7115*12)*(G7115*E7115*K7115)))</f>
        <v>0</v>
      </c>
    </row>
    <row r="7116" spans="2:13" ht="45">
      <c r="B7116" s="921" t="s">
        <v>1634</v>
      </c>
      <c r="C7116" s="921" t="s">
        <v>1042</v>
      </c>
      <c r="D7116" s="922" t="s">
        <v>986</v>
      </c>
      <c r="E7116" s="936">
        <v>1</v>
      </c>
      <c r="F7116" s="947">
        <v>44410</v>
      </c>
      <c r="G7116" s="923">
        <v>3527.47</v>
      </c>
      <c r="H7116" s="929">
        <v>0</v>
      </c>
      <c r="I7116" s="929">
        <v>0</v>
      </c>
      <c r="J7116" s="923">
        <v>3527.47</v>
      </c>
      <c r="K7116" s="922">
        <v>1</v>
      </c>
      <c r="L7116" s="923">
        <v>3527.47</v>
      </c>
      <c r="M7116" s="923">
        <f t="shared" si="111"/>
        <v>0</v>
      </c>
    </row>
    <row r="7117" spans="2:13" ht="45">
      <c r="B7117" s="921" t="s">
        <v>1634</v>
      </c>
      <c r="C7117" s="921" t="s">
        <v>1042</v>
      </c>
      <c r="D7117" s="922" t="s">
        <v>986</v>
      </c>
      <c r="E7117" s="936">
        <v>1</v>
      </c>
      <c r="F7117" s="947">
        <v>44410</v>
      </c>
      <c r="G7117" s="923">
        <v>3527.47</v>
      </c>
      <c r="H7117" s="929">
        <v>0</v>
      </c>
      <c r="I7117" s="929">
        <v>0</v>
      </c>
      <c r="J7117" s="923">
        <v>3527.47</v>
      </c>
      <c r="K7117" s="922">
        <v>1</v>
      </c>
      <c r="L7117" s="923">
        <v>3527.47</v>
      </c>
      <c r="M7117" s="923">
        <f t="shared" si="111"/>
        <v>0</v>
      </c>
    </row>
    <row r="7118" spans="2:13" ht="45">
      <c r="B7118" s="921" t="s">
        <v>1634</v>
      </c>
      <c r="C7118" s="921" t="s">
        <v>1042</v>
      </c>
      <c r="D7118" s="922" t="s">
        <v>986</v>
      </c>
      <c r="E7118" s="936">
        <v>1</v>
      </c>
      <c r="F7118" s="947">
        <v>44410</v>
      </c>
      <c r="G7118" s="923">
        <v>3527.47</v>
      </c>
      <c r="H7118" s="929">
        <v>0</v>
      </c>
      <c r="I7118" s="929">
        <v>0</v>
      </c>
      <c r="J7118" s="923">
        <v>3527.47</v>
      </c>
      <c r="K7118" s="922">
        <v>1</v>
      </c>
      <c r="L7118" s="923">
        <v>3527.47</v>
      </c>
      <c r="M7118" s="923">
        <f t="shared" si="111"/>
        <v>0</v>
      </c>
    </row>
    <row r="7119" spans="2:13" ht="45">
      <c r="B7119" s="921" t="s">
        <v>1634</v>
      </c>
      <c r="C7119" s="921" t="s">
        <v>1042</v>
      </c>
      <c r="D7119" s="922" t="s">
        <v>986</v>
      </c>
      <c r="E7119" s="936">
        <v>1</v>
      </c>
      <c r="F7119" s="947">
        <v>44410</v>
      </c>
      <c r="G7119" s="923">
        <v>3527.47</v>
      </c>
      <c r="H7119" s="929">
        <v>0</v>
      </c>
      <c r="I7119" s="929">
        <v>0</v>
      </c>
      <c r="J7119" s="923">
        <v>3527.47</v>
      </c>
      <c r="K7119" s="922">
        <v>1</v>
      </c>
      <c r="L7119" s="923">
        <v>3527.47</v>
      </c>
      <c r="M7119" s="923">
        <f t="shared" si="111"/>
        <v>0</v>
      </c>
    </row>
    <row r="7120" spans="2:13" ht="45">
      <c r="B7120" s="921" t="s">
        <v>1634</v>
      </c>
      <c r="C7120" s="921" t="s">
        <v>1042</v>
      </c>
      <c r="D7120" s="922" t="s">
        <v>986</v>
      </c>
      <c r="E7120" s="936">
        <v>1</v>
      </c>
      <c r="F7120" s="947">
        <v>44410</v>
      </c>
      <c r="G7120" s="923">
        <v>3132.88</v>
      </c>
      <c r="H7120" s="929">
        <v>0</v>
      </c>
      <c r="I7120" s="929">
        <v>0</v>
      </c>
      <c r="J7120" s="923">
        <v>3132.88</v>
      </c>
      <c r="K7120" s="922">
        <v>1</v>
      </c>
      <c r="L7120" s="923">
        <v>3132.88</v>
      </c>
      <c r="M7120" s="923">
        <f t="shared" si="111"/>
        <v>0</v>
      </c>
    </row>
    <row r="7121" spans="2:13" ht="75">
      <c r="B7121" s="921" t="s">
        <v>1603</v>
      </c>
      <c r="C7121" s="921" t="s">
        <v>1036</v>
      </c>
      <c r="D7121" s="922" t="s">
        <v>986</v>
      </c>
      <c r="E7121" s="936">
        <v>1</v>
      </c>
      <c r="F7121" s="947">
        <v>43754</v>
      </c>
      <c r="G7121" s="923">
        <v>47431.045262596861</v>
      </c>
      <c r="H7121" s="929">
        <v>4.1666666666666666E-3</v>
      </c>
      <c r="I7121" s="929">
        <v>0.1875</v>
      </c>
      <c r="J7121" s="923">
        <v>38537.724275859946</v>
      </c>
      <c r="K7121" s="922">
        <v>1</v>
      </c>
      <c r="L7121" s="923">
        <v>38537.724275859946</v>
      </c>
      <c r="M7121" s="923">
        <f t="shared" si="111"/>
        <v>2371.5522631298431</v>
      </c>
    </row>
    <row r="7122" spans="2:13" ht="75">
      <c r="B7122" s="921" t="s">
        <v>1635</v>
      </c>
      <c r="C7122" s="921" t="s">
        <v>1036</v>
      </c>
      <c r="D7122" s="922" t="s">
        <v>986</v>
      </c>
      <c r="E7122" s="936">
        <v>1</v>
      </c>
      <c r="F7122" s="947">
        <v>43754</v>
      </c>
      <c r="G7122" s="923">
        <v>14602.502957703768</v>
      </c>
      <c r="H7122" s="929">
        <v>4.1666666666666666E-3</v>
      </c>
      <c r="I7122" s="929">
        <v>0.1875</v>
      </c>
      <c r="J7122" s="923">
        <v>11864.533653134311</v>
      </c>
      <c r="K7122" s="922">
        <v>1</v>
      </c>
      <c r="L7122" s="923">
        <v>11864.533653134311</v>
      </c>
      <c r="M7122" s="923">
        <f t="shared" si="111"/>
        <v>730.12514788518843</v>
      </c>
    </row>
    <row r="7123" spans="2:13" ht="45">
      <c r="B7123" s="921" t="s">
        <v>1634</v>
      </c>
      <c r="C7123" s="921" t="s">
        <v>1042</v>
      </c>
      <c r="D7123" s="922" t="s">
        <v>986</v>
      </c>
      <c r="E7123" s="936">
        <v>1</v>
      </c>
      <c r="F7123" s="947">
        <v>45055</v>
      </c>
      <c r="G7123" s="923">
        <v>3527.49</v>
      </c>
      <c r="H7123" s="929">
        <v>0</v>
      </c>
      <c r="I7123" s="929">
        <v>0</v>
      </c>
      <c r="J7123" s="923">
        <v>3527.49</v>
      </c>
      <c r="K7123" s="922">
        <v>1</v>
      </c>
      <c r="L7123" s="923">
        <v>3527.49</v>
      </c>
      <c r="M7123" s="923">
        <f t="shared" si="111"/>
        <v>0</v>
      </c>
    </row>
    <row r="7124" spans="2:13" ht="75">
      <c r="B7124" s="921" t="s">
        <v>1636</v>
      </c>
      <c r="C7124" s="921" t="s">
        <v>1042</v>
      </c>
      <c r="D7124" s="922" t="s">
        <v>986</v>
      </c>
      <c r="E7124" s="936">
        <v>1</v>
      </c>
      <c r="F7124" s="947">
        <v>44410</v>
      </c>
      <c r="G7124" s="923">
        <v>3663.06</v>
      </c>
      <c r="H7124" s="929">
        <v>0</v>
      </c>
      <c r="I7124" s="929">
        <v>0</v>
      </c>
      <c r="J7124" s="923">
        <v>3663.06</v>
      </c>
      <c r="K7124" s="922">
        <v>1</v>
      </c>
      <c r="L7124" s="923">
        <v>3663.06</v>
      </c>
      <c r="M7124" s="923">
        <f t="shared" si="111"/>
        <v>0</v>
      </c>
    </row>
    <row r="7125" spans="2:13" ht="75">
      <c r="B7125" s="921" t="s">
        <v>1636</v>
      </c>
      <c r="C7125" s="921" t="s">
        <v>1042</v>
      </c>
      <c r="D7125" s="922" t="s">
        <v>986</v>
      </c>
      <c r="E7125" s="936">
        <v>1</v>
      </c>
      <c r="F7125" s="947">
        <v>44410</v>
      </c>
      <c r="G7125" s="923">
        <v>3663.06</v>
      </c>
      <c r="H7125" s="929">
        <v>0</v>
      </c>
      <c r="I7125" s="929">
        <v>0</v>
      </c>
      <c r="J7125" s="923">
        <v>3663.06</v>
      </c>
      <c r="K7125" s="922">
        <v>1</v>
      </c>
      <c r="L7125" s="923">
        <v>3663.06</v>
      </c>
      <c r="M7125" s="923">
        <f t="shared" si="111"/>
        <v>0</v>
      </c>
    </row>
    <row r="7126" spans="2:13" ht="75">
      <c r="B7126" s="921" t="s">
        <v>1636</v>
      </c>
      <c r="C7126" s="921" t="s">
        <v>1042</v>
      </c>
      <c r="D7126" s="922" t="s">
        <v>986</v>
      </c>
      <c r="E7126" s="936">
        <v>1</v>
      </c>
      <c r="F7126" s="947">
        <v>44410</v>
      </c>
      <c r="G7126" s="923">
        <v>3663.06</v>
      </c>
      <c r="H7126" s="929">
        <v>0</v>
      </c>
      <c r="I7126" s="929">
        <v>0</v>
      </c>
      <c r="J7126" s="923">
        <v>3663.06</v>
      </c>
      <c r="K7126" s="922">
        <v>1</v>
      </c>
      <c r="L7126" s="923">
        <v>3663.06</v>
      </c>
      <c r="M7126" s="923">
        <f t="shared" si="111"/>
        <v>0</v>
      </c>
    </row>
    <row r="7127" spans="2:13" ht="75">
      <c r="B7127" s="921" t="s">
        <v>1636</v>
      </c>
      <c r="C7127" s="921" t="s">
        <v>1042</v>
      </c>
      <c r="D7127" s="922" t="s">
        <v>986</v>
      </c>
      <c r="E7127" s="936">
        <v>1</v>
      </c>
      <c r="F7127" s="947">
        <v>44410</v>
      </c>
      <c r="G7127" s="923">
        <v>3663.06</v>
      </c>
      <c r="H7127" s="929">
        <v>0</v>
      </c>
      <c r="I7127" s="929">
        <v>0</v>
      </c>
      <c r="J7127" s="923">
        <v>3663.06</v>
      </c>
      <c r="K7127" s="922">
        <v>1</v>
      </c>
      <c r="L7127" s="923">
        <v>3663.06</v>
      </c>
      <c r="M7127" s="923">
        <f t="shared" si="111"/>
        <v>0</v>
      </c>
    </row>
    <row r="7128" spans="2:13" ht="75">
      <c r="B7128" s="921" t="s">
        <v>1637</v>
      </c>
      <c r="C7128" s="921" t="s">
        <v>1042</v>
      </c>
      <c r="D7128" s="922" t="s">
        <v>986</v>
      </c>
      <c r="E7128" s="936">
        <v>1</v>
      </c>
      <c r="F7128" s="947">
        <v>44410</v>
      </c>
      <c r="G7128" s="923">
        <v>2762.58</v>
      </c>
      <c r="H7128" s="929">
        <v>0</v>
      </c>
      <c r="I7128" s="929">
        <v>0</v>
      </c>
      <c r="J7128" s="923">
        <v>2762.58</v>
      </c>
      <c r="K7128" s="922">
        <v>1</v>
      </c>
      <c r="L7128" s="923">
        <v>2762.58</v>
      </c>
      <c r="M7128" s="923">
        <f t="shared" si="111"/>
        <v>0</v>
      </c>
    </row>
    <row r="7129" spans="2:13" ht="75">
      <c r="B7129" s="921" t="s">
        <v>1637</v>
      </c>
      <c r="C7129" s="921" t="s">
        <v>1042</v>
      </c>
      <c r="D7129" s="922" t="s">
        <v>986</v>
      </c>
      <c r="E7129" s="936">
        <v>1</v>
      </c>
      <c r="F7129" s="947">
        <v>44410</v>
      </c>
      <c r="G7129" s="923">
        <v>2762.58</v>
      </c>
      <c r="H7129" s="929">
        <v>0</v>
      </c>
      <c r="I7129" s="929">
        <v>0</v>
      </c>
      <c r="J7129" s="923">
        <v>2762.58</v>
      </c>
      <c r="K7129" s="922">
        <v>1</v>
      </c>
      <c r="L7129" s="923">
        <v>2762.58</v>
      </c>
      <c r="M7129" s="923">
        <f t="shared" si="111"/>
        <v>0</v>
      </c>
    </row>
    <row r="7130" spans="2:13" ht="75">
      <c r="B7130" s="921" t="s">
        <v>1637</v>
      </c>
      <c r="C7130" s="921" t="s">
        <v>1042</v>
      </c>
      <c r="D7130" s="922" t="s">
        <v>986</v>
      </c>
      <c r="E7130" s="936">
        <v>1</v>
      </c>
      <c r="F7130" s="947">
        <v>44410</v>
      </c>
      <c r="G7130" s="923">
        <v>2762.58</v>
      </c>
      <c r="H7130" s="929">
        <v>0</v>
      </c>
      <c r="I7130" s="929">
        <v>0</v>
      </c>
      <c r="J7130" s="923">
        <v>2762.58</v>
      </c>
      <c r="K7130" s="922">
        <v>1</v>
      </c>
      <c r="L7130" s="923">
        <v>2762.58</v>
      </c>
      <c r="M7130" s="923">
        <f t="shared" si="111"/>
        <v>0</v>
      </c>
    </row>
    <row r="7131" spans="2:13" ht="75">
      <c r="B7131" s="921" t="s">
        <v>1637</v>
      </c>
      <c r="C7131" s="921" t="s">
        <v>1042</v>
      </c>
      <c r="D7131" s="922" t="s">
        <v>986</v>
      </c>
      <c r="E7131" s="936">
        <v>1</v>
      </c>
      <c r="F7131" s="947">
        <v>44410</v>
      </c>
      <c r="G7131" s="923">
        <v>2762.58</v>
      </c>
      <c r="H7131" s="929">
        <v>0</v>
      </c>
      <c r="I7131" s="929">
        <v>0</v>
      </c>
      <c r="J7131" s="923">
        <v>2762.58</v>
      </c>
      <c r="K7131" s="922">
        <v>1</v>
      </c>
      <c r="L7131" s="923">
        <v>2762.58</v>
      </c>
      <c r="M7131" s="923">
        <f t="shared" si="111"/>
        <v>0</v>
      </c>
    </row>
    <row r="7132" spans="2:13" ht="75">
      <c r="B7132" s="921" t="s">
        <v>1637</v>
      </c>
      <c r="C7132" s="921" t="s">
        <v>1042</v>
      </c>
      <c r="D7132" s="922" t="s">
        <v>986</v>
      </c>
      <c r="E7132" s="936">
        <v>1</v>
      </c>
      <c r="F7132" s="947">
        <v>44410</v>
      </c>
      <c r="G7132" s="923">
        <v>2762.58</v>
      </c>
      <c r="H7132" s="929">
        <v>0</v>
      </c>
      <c r="I7132" s="929">
        <v>0</v>
      </c>
      <c r="J7132" s="923">
        <v>2762.58</v>
      </c>
      <c r="K7132" s="922">
        <v>1</v>
      </c>
      <c r="L7132" s="923">
        <v>2762.58</v>
      </c>
      <c r="M7132" s="923">
        <f t="shared" si="111"/>
        <v>0</v>
      </c>
    </row>
    <row r="7133" spans="2:13" ht="75">
      <c r="B7133" s="921" t="s">
        <v>1637</v>
      </c>
      <c r="C7133" s="921" t="s">
        <v>1042</v>
      </c>
      <c r="D7133" s="922" t="s">
        <v>986</v>
      </c>
      <c r="E7133" s="936">
        <v>1</v>
      </c>
      <c r="F7133" s="947">
        <v>44410</v>
      </c>
      <c r="G7133" s="923">
        <v>2762.58</v>
      </c>
      <c r="H7133" s="929">
        <v>0</v>
      </c>
      <c r="I7133" s="929">
        <v>0</v>
      </c>
      <c r="J7133" s="923">
        <v>2762.58</v>
      </c>
      <c r="K7133" s="922">
        <v>1</v>
      </c>
      <c r="L7133" s="923">
        <v>2762.58</v>
      </c>
      <c r="M7133" s="923">
        <f t="shared" si="111"/>
        <v>0</v>
      </c>
    </row>
    <row r="7134" spans="2:13" ht="75">
      <c r="B7134" s="921" t="s">
        <v>1637</v>
      </c>
      <c r="C7134" s="921" t="s">
        <v>1042</v>
      </c>
      <c r="D7134" s="922" t="s">
        <v>986</v>
      </c>
      <c r="E7134" s="936">
        <v>1</v>
      </c>
      <c r="F7134" s="947">
        <v>44410</v>
      </c>
      <c r="G7134" s="923">
        <v>2762.58</v>
      </c>
      <c r="H7134" s="929">
        <v>0</v>
      </c>
      <c r="I7134" s="929">
        <v>0</v>
      </c>
      <c r="J7134" s="923">
        <v>2762.58</v>
      </c>
      <c r="K7134" s="922">
        <v>1</v>
      </c>
      <c r="L7134" s="923">
        <v>2762.58</v>
      </c>
      <c r="M7134" s="923">
        <f t="shared" si="111"/>
        <v>0</v>
      </c>
    </row>
    <row r="7135" spans="2:13" ht="75">
      <c r="B7135" s="921" t="s">
        <v>1637</v>
      </c>
      <c r="C7135" s="921" t="s">
        <v>1042</v>
      </c>
      <c r="D7135" s="922" t="s">
        <v>986</v>
      </c>
      <c r="E7135" s="936">
        <v>1</v>
      </c>
      <c r="F7135" s="947">
        <v>44410</v>
      </c>
      <c r="G7135" s="923">
        <v>2762.58</v>
      </c>
      <c r="H7135" s="929">
        <v>0</v>
      </c>
      <c r="I7135" s="929">
        <v>0</v>
      </c>
      <c r="J7135" s="923">
        <v>2762.58</v>
      </c>
      <c r="K7135" s="922">
        <v>1</v>
      </c>
      <c r="L7135" s="923">
        <v>2762.58</v>
      </c>
      <c r="M7135" s="923">
        <f t="shared" si="111"/>
        <v>0</v>
      </c>
    </row>
    <row r="7136" spans="2:13" ht="75">
      <c r="B7136" s="921" t="s">
        <v>1638</v>
      </c>
      <c r="C7136" s="921" t="s">
        <v>1036</v>
      </c>
      <c r="D7136" s="922" t="s">
        <v>986</v>
      </c>
      <c r="E7136" s="936">
        <v>1</v>
      </c>
      <c r="F7136" s="947">
        <v>43709</v>
      </c>
      <c r="G7136" s="923">
        <v>289171.23846749589</v>
      </c>
      <c r="H7136" s="929">
        <v>4.1666666666666666E-3</v>
      </c>
      <c r="I7136" s="929">
        <v>0.19166666666666665</v>
      </c>
      <c r="J7136" s="923">
        <v>233746.75109455918</v>
      </c>
      <c r="K7136" s="922">
        <v>1</v>
      </c>
      <c r="L7136" s="923">
        <v>233746.75109455918</v>
      </c>
      <c r="M7136" s="923">
        <f t="shared" si="111"/>
        <v>14458.561923374795</v>
      </c>
    </row>
    <row r="7137" spans="2:13" ht="75">
      <c r="B7137" s="921" t="s">
        <v>1639</v>
      </c>
      <c r="C7137" s="921" t="s">
        <v>1042</v>
      </c>
      <c r="D7137" s="922" t="s">
        <v>986</v>
      </c>
      <c r="E7137" s="936">
        <v>1</v>
      </c>
      <c r="F7137" s="947">
        <v>44410</v>
      </c>
      <c r="G7137" s="923">
        <v>6151.3783834834012</v>
      </c>
      <c r="H7137" s="929">
        <v>8.3333333333333332E-3</v>
      </c>
      <c r="I7137" s="929">
        <v>0.19166666666666665</v>
      </c>
      <c r="J7137" s="923">
        <v>4972.3641933157496</v>
      </c>
      <c r="K7137" s="922">
        <v>0.92351311162993288</v>
      </c>
      <c r="L7137" s="923">
        <v>4592.0435283262887</v>
      </c>
      <c r="M7137" s="923">
        <f t="shared" si="111"/>
        <v>568.08785917438627</v>
      </c>
    </row>
    <row r="7138" spans="2:13" ht="75">
      <c r="B7138" s="921" t="s">
        <v>1639</v>
      </c>
      <c r="C7138" s="921" t="s">
        <v>1042</v>
      </c>
      <c r="D7138" s="922" t="s">
        <v>986</v>
      </c>
      <c r="E7138" s="936">
        <v>1</v>
      </c>
      <c r="F7138" s="947">
        <v>44410</v>
      </c>
      <c r="G7138" s="923">
        <v>6151.3783834834012</v>
      </c>
      <c r="H7138" s="929">
        <v>8.3333333333333332E-3</v>
      </c>
      <c r="I7138" s="929">
        <v>0.19166666666666665</v>
      </c>
      <c r="J7138" s="923">
        <v>4972.3641933157496</v>
      </c>
      <c r="K7138" s="922">
        <v>0.92351311162993288</v>
      </c>
      <c r="L7138" s="923">
        <v>4592.0435283262887</v>
      </c>
      <c r="M7138" s="923">
        <f t="shared" si="111"/>
        <v>568.08785917438627</v>
      </c>
    </row>
    <row r="7139" spans="2:13" ht="75">
      <c r="B7139" s="921" t="s">
        <v>1639</v>
      </c>
      <c r="C7139" s="921" t="s">
        <v>1042</v>
      </c>
      <c r="D7139" s="922" t="s">
        <v>986</v>
      </c>
      <c r="E7139" s="936">
        <v>1</v>
      </c>
      <c r="F7139" s="947">
        <v>44410</v>
      </c>
      <c r="G7139" s="923">
        <v>6151.3783834834012</v>
      </c>
      <c r="H7139" s="929">
        <v>8.3333333333333332E-3</v>
      </c>
      <c r="I7139" s="929">
        <v>0.19166666666666665</v>
      </c>
      <c r="J7139" s="923">
        <v>4972.3641933157496</v>
      </c>
      <c r="K7139" s="922">
        <v>0.92351311162993288</v>
      </c>
      <c r="L7139" s="923">
        <v>4592.0435283262887</v>
      </c>
      <c r="M7139" s="923">
        <f t="shared" si="111"/>
        <v>568.08785917438627</v>
      </c>
    </row>
    <row r="7140" spans="2:13" ht="75">
      <c r="B7140" s="921" t="s">
        <v>1639</v>
      </c>
      <c r="C7140" s="921" t="s">
        <v>1042</v>
      </c>
      <c r="D7140" s="922" t="s">
        <v>986</v>
      </c>
      <c r="E7140" s="936">
        <v>1</v>
      </c>
      <c r="F7140" s="947">
        <v>44410</v>
      </c>
      <c r="G7140" s="923">
        <v>6151.3783834834012</v>
      </c>
      <c r="H7140" s="929">
        <v>8.3333333333333332E-3</v>
      </c>
      <c r="I7140" s="929">
        <v>0.19166666666666665</v>
      </c>
      <c r="J7140" s="923">
        <v>4972.3641933157496</v>
      </c>
      <c r="K7140" s="922">
        <v>0.92351311162993288</v>
      </c>
      <c r="L7140" s="923">
        <v>4592.0435283262887</v>
      </c>
      <c r="M7140" s="923">
        <f t="shared" si="111"/>
        <v>568.08785917438627</v>
      </c>
    </row>
    <row r="7141" spans="2:13" ht="75">
      <c r="B7141" s="921" t="s">
        <v>1640</v>
      </c>
      <c r="C7141" s="921" t="s">
        <v>1036</v>
      </c>
      <c r="D7141" s="922" t="s">
        <v>986</v>
      </c>
      <c r="E7141" s="936">
        <v>1</v>
      </c>
      <c r="F7141" s="947">
        <v>44718</v>
      </c>
      <c r="G7141" s="923">
        <v>24797.286205684133</v>
      </c>
      <c r="H7141" s="929">
        <v>8.3333333333333332E-3</v>
      </c>
      <c r="I7141" s="929">
        <v>0.10833333333333334</v>
      </c>
      <c r="J7141" s="923">
        <v>22110.913533401686</v>
      </c>
      <c r="K7141" s="922">
        <v>1</v>
      </c>
      <c r="L7141" s="923">
        <v>22110.913533401686</v>
      </c>
      <c r="M7141" s="923">
        <f t="shared" si="111"/>
        <v>2479.7286205684136</v>
      </c>
    </row>
    <row r="7142" spans="2:13" ht="75">
      <c r="B7142" s="921" t="s">
        <v>1639</v>
      </c>
      <c r="C7142" s="921" t="s">
        <v>1042</v>
      </c>
      <c r="D7142" s="922" t="s">
        <v>986</v>
      </c>
      <c r="E7142" s="936">
        <v>1</v>
      </c>
      <c r="F7142" s="947">
        <v>44410</v>
      </c>
      <c r="G7142" s="923">
        <v>6151.3783834834012</v>
      </c>
      <c r="H7142" s="929">
        <v>8.3333333333333332E-3</v>
      </c>
      <c r="I7142" s="929">
        <v>0.19166666666666665</v>
      </c>
      <c r="J7142" s="923">
        <v>4972.3641933157496</v>
      </c>
      <c r="K7142" s="922">
        <v>0.92351311162993288</v>
      </c>
      <c r="L7142" s="923">
        <v>4592.0435283262887</v>
      </c>
      <c r="M7142" s="923">
        <f t="shared" si="111"/>
        <v>568.08785917438627</v>
      </c>
    </row>
    <row r="7143" spans="2:13" ht="75">
      <c r="B7143" s="921" t="s">
        <v>1603</v>
      </c>
      <c r="C7143" s="921" t="s">
        <v>1036</v>
      </c>
      <c r="D7143" s="922" t="s">
        <v>986</v>
      </c>
      <c r="E7143" s="936">
        <v>1</v>
      </c>
      <c r="F7143" s="947">
        <v>43780</v>
      </c>
      <c r="G7143" s="923">
        <v>56114.743305656761</v>
      </c>
      <c r="H7143" s="929">
        <v>4.1666666666666666E-3</v>
      </c>
      <c r="I7143" s="929">
        <v>0.18333333333333332</v>
      </c>
      <c r="J7143" s="923">
        <v>45827.040366286354</v>
      </c>
      <c r="K7143" s="922">
        <v>1</v>
      </c>
      <c r="L7143" s="923">
        <v>45827.040366286354</v>
      </c>
      <c r="M7143" s="923">
        <f t="shared" si="111"/>
        <v>2805.7371652828383</v>
      </c>
    </row>
    <row r="7144" spans="2:13" ht="75">
      <c r="B7144" s="921" t="s">
        <v>1605</v>
      </c>
      <c r="C7144" s="921" t="s">
        <v>1036</v>
      </c>
      <c r="D7144" s="922" t="s">
        <v>986</v>
      </c>
      <c r="E7144" s="936">
        <v>1</v>
      </c>
      <c r="F7144" s="947">
        <v>43780</v>
      </c>
      <c r="G7144" s="923">
        <v>14602.502957703768</v>
      </c>
      <c r="H7144" s="929">
        <v>4.1666666666666666E-3</v>
      </c>
      <c r="I7144" s="929">
        <v>0.18333333333333332</v>
      </c>
      <c r="J7144" s="923">
        <v>11925.377415458077</v>
      </c>
      <c r="K7144" s="922">
        <v>1</v>
      </c>
      <c r="L7144" s="923">
        <v>11925.377415458077</v>
      </c>
      <c r="M7144" s="923">
        <f t="shared" si="111"/>
        <v>730.12514788518843</v>
      </c>
    </row>
    <row r="7145" spans="2:13" ht="75">
      <c r="B7145" s="921" t="s">
        <v>1641</v>
      </c>
      <c r="C7145" s="921" t="s">
        <v>1042</v>
      </c>
      <c r="D7145" s="922" t="s">
        <v>986</v>
      </c>
      <c r="E7145" s="936">
        <v>1</v>
      </c>
      <c r="F7145" s="947">
        <v>44410</v>
      </c>
      <c r="G7145" s="923">
        <v>4639.2018953125444</v>
      </c>
      <c r="H7145" s="929">
        <v>8.3333333333333332E-3</v>
      </c>
      <c r="I7145" s="929">
        <v>0.19166666666666665</v>
      </c>
      <c r="J7145" s="923">
        <v>3750.0215320443067</v>
      </c>
      <c r="K7145" s="922">
        <v>0.92351311162993288</v>
      </c>
      <c r="L7145" s="923">
        <v>3463.1940537374858</v>
      </c>
      <c r="M7145" s="923">
        <f t="shared" si="111"/>
        <v>428.43637778195699</v>
      </c>
    </row>
    <row r="7146" spans="2:13" ht="75">
      <c r="B7146" s="921" t="s">
        <v>1641</v>
      </c>
      <c r="C7146" s="921" t="s">
        <v>1042</v>
      </c>
      <c r="D7146" s="922" t="s">
        <v>986</v>
      </c>
      <c r="E7146" s="936">
        <v>1</v>
      </c>
      <c r="F7146" s="947">
        <v>44410</v>
      </c>
      <c r="G7146" s="923">
        <v>4639.2018953125444</v>
      </c>
      <c r="H7146" s="929">
        <v>8.3333333333333332E-3</v>
      </c>
      <c r="I7146" s="929">
        <v>0.19166666666666665</v>
      </c>
      <c r="J7146" s="923">
        <v>3750.0215320443067</v>
      </c>
      <c r="K7146" s="922">
        <v>0.92351311162993288</v>
      </c>
      <c r="L7146" s="923">
        <v>3463.1940537374858</v>
      </c>
      <c r="M7146" s="923">
        <f t="shared" si="111"/>
        <v>428.43637778195699</v>
      </c>
    </row>
    <row r="7147" spans="2:13" ht="75">
      <c r="B7147" s="921" t="s">
        <v>1641</v>
      </c>
      <c r="C7147" s="921" t="s">
        <v>1042</v>
      </c>
      <c r="D7147" s="922" t="s">
        <v>986</v>
      </c>
      <c r="E7147" s="936">
        <v>1</v>
      </c>
      <c r="F7147" s="947">
        <v>44410</v>
      </c>
      <c r="G7147" s="923">
        <v>4639.2018953125444</v>
      </c>
      <c r="H7147" s="929">
        <v>8.3333333333333332E-3</v>
      </c>
      <c r="I7147" s="929">
        <v>0.19166666666666665</v>
      </c>
      <c r="J7147" s="923">
        <v>3750.0215320443067</v>
      </c>
      <c r="K7147" s="922">
        <v>0.92351311162993288</v>
      </c>
      <c r="L7147" s="923">
        <v>3463.1940537374858</v>
      </c>
      <c r="M7147" s="923">
        <f t="shared" si="111"/>
        <v>428.43637778195699</v>
      </c>
    </row>
    <row r="7148" spans="2:13" ht="75">
      <c r="B7148" s="921" t="s">
        <v>1641</v>
      </c>
      <c r="C7148" s="921" t="s">
        <v>1042</v>
      </c>
      <c r="D7148" s="922" t="s">
        <v>986</v>
      </c>
      <c r="E7148" s="936">
        <v>1</v>
      </c>
      <c r="F7148" s="947">
        <v>44410</v>
      </c>
      <c r="G7148" s="923">
        <v>4639.2018953125444</v>
      </c>
      <c r="H7148" s="929">
        <v>8.3333333333333332E-3</v>
      </c>
      <c r="I7148" s="929">
        <v>0.19166666666666665</v>
      </c>
      <c r="J7148" s="923">
        <v>3750.0215320443067</v>
      </c>
      <c r="K7148" s="922">
        <v>0.92351311162993288</v>
      </c>
      <c r="L7148" s="923">
        <v>3463.1940537374858</v>
      </c>
      <c r="M7148" s="923">
        <f t="shared" si="111"/>
        <v>428.43637778195699</v>
      </c>
    </row>
    <row r="7149" spans="2:13" ht="75">
      <c r="B7149" s="921" t="s">
        <v>1642</v>
      </c>
      <c r="C7149" s="921" t="s">
        <v>1036</v>
      </c>
      <c r="D7149" s="922" t="s">
        <v>986</v>
      </c>
      <c r="E7149" s="936">
        <v>1</v>
      </c>
      <c r="F7149" s="947">
        <v>43780</v>
      </c>
      <c r="G7149" s="923">
        <v>233955.26301249856</v>
      </c>
      <c r="H7149" s="929">
        <v>4.1666666666666666E-3</v>
      </c>
      <c r="I7149" s="929">
        <v>0.18333333333333332</v>
      </c>
      <c r="J7149" s="923">
        <v>191063.46479354048</v>
      </c>
      <c r="K7149" s="922">
        <v>1</v>
      </c>
      <c r="L7149" s="923">
        <v>191063.46479354048</v>
      </c>
      <c r="M7149" s="923">
        <f t="shared" si="111"/>
        <v>11697.763150624929</v>
      </c>
    </row>
    <row r="7150" spans="2:13" ht="75">
      <c r="B7150" s="921" t="s">
        <v>1641</v>
      </c>
      <c r="C7150" s="921" t="s">
        <v>1042</v>
      </c>
      <c r="D7150" s="922" t="s">
        <v>986</v>
      </c>
      <c r="E7150" s="936">
        <v>1</v>
      </c>
      <c r="F7150" s="947">
        <v>44410</v>
      </c>
      <c r="G7150" s="923">
        <v>4639.2018953125444</v>
      </c>
      <c r="H7150" s="929">
        <v>8.3333333333333332E-3</v>
      </c>
      <c r="I7150" s="929">
        <v>0.19166666666666665</v>
      </c>
      <c r="J7150" s="923">
        <v>3750.0215320443067</v>
      </c>
      <c r="K7150" s="922">
        <v>0.92351311162993288</v>
      </c>
      <c r="L7150" s="923">
        <v>3463.1940537374858</v>
      </c>
      <c r="M7150" s="923">
        <f t="shared" si="111"/>
        <v>428.43637778195699</v>
      </c>
    </row>
    <row r="7151" spans="2:13" ht="75">
      <c r="B7151" s="921" t="s">
        <v>1643</v>
      </c>
      <c r="C7151" s="921" t="s">
        <v>1036</v>
      </c>
      <c r="D7151" s="922" t="s">
        <v>986</v>
      </c>
      <c r="E7151" s="936">
        <v>1</v>
      </c>
      <c r="F7151" s="947">
        <v>43780</v>
      </c>
      <c r="G7151" s="923">
        <v>120273.31658557738</v>
      </c>
      <c r="H7151" s="929">
        <v>4.1666666666666666E-3</v>
      </c>
      <c r="I7151" s="929">
        <v>0.18333333333333332</v>
      </c>
      <c r="J7151" s="923">
        <v>98223.208544888199</v>
      </c>
      <c r="K7151" s="922">
        <v>1</v>
      </c>
      <c r="L7151" s="923">
        <v>98223.208544888199</v>
      </c>
      <c r="M7151" s="923">
        <f t="shared" si="111"/>
        <v>6013.6658292788698</v>
      </c>
    </row>
    <row r="7152" spans="2:13" ht="45">
      <c r="B7152" s="921" t="s">
        <v>1644</v>
      </c>
      <c r="C7152" s="921" t="s">
        <v>1042</v>
      </c>
      <c r="D7152" s="922" t="s">
        <v>986</v>
      </c>
      <c r="E7152" s="936">
        <v>1</v>
      </c>
      <c r="F7152" s="947">
        <v>44823</v>
      </c>
      <c r="G7152" s="923">
        <v>230880.56943285855</v>
      </c>
      <c r="H7152" s="929">
        <v>4.1666666666666666E-3</v>
      </c>
      <c r="I7152" s="929">
        <v>4.1666666666666664E-2</v>
      </c>
      <c r="J7152" s="923">
        <v>221260.54570648944</v>
      </c>
      <c r="K7152" s="922">
        <v>1</v>
      </c>
      <c r="L7152" s="923">
        <v>221260.54570648944</v>
      </c>
      <c r="M7152" s="923">
        <f t="shared" si="111"/>
        <v>11544.028471642929</v>
      </c>
    </row>
    <row r="7153" spans="2:13" ht="75">
      <c r="B7153" s="921" t="s">
        <v>1645</v>
      </c>
      <c r="C7153" s="921" t="s">
        <v>1036</v>
      </c>
      <c r="D7153" s="922" t="s">
        <v>986</v>
      </c>
      <c r="E7153" s="936">
        <v>1</v>
      </c>
      <c r="F7153" s="947">
        <v>44932</v>
      </c>
      <c r="G7153" s="923">
        <v>27569.473114365912</v>
      </c>
      <c r="H7153" s="929">
        <v>8.3333333333333332E-3</v>
      </c>
      <c r="I7153" s="929">
        <v>0.05</v>
      </c>
      <c r="J7153" s="923">
        <v>26190.999458647617</v>
      </c>
      <c r="K7153" s="922">
        <v>1</v>
      </c>
      <c r="L7153" s="923">
        <v>26190.999458647617</v>
      </c>
      <c r="M7153" s="923">
        <f t="shared" si="111"/>
        <v>2756.9473114365915</v>
      </c>
    </row>
    <row r="7154" spans="2:13" ht="45">
      <c r="B7154" s="921" t="s">
        <v>1646</v>
      </c>
      <c r="C7154" s="921" t="s">
        <v>1042</v>
      </c>
      <c r="D7154" s="922" t="s">
        <v>986</v>
      </c>
      <c r="E7154" s="936">
        <v>1</v>
      </c>
      <c r="F7154" s="947">
        <v>44377</v>
      </c>
      <c r="G7154" s="923">
        <v>748417.77016148635</v>
      </c>
      <c r="H7154" s="929">
        <v>4.1666666666666666E-3</v>
      </c>
      <c r="I7154" s="929">
        <v>0.10416666666666667</v>
      </c>
      <c r="J7154" s="923">
        <v>670457.58576966485</v>
      </c>
      <c r="K7154" s="922">
        <v>0.26535191958439908</v>
      </c>
      <c r="L7154" s="923">
        <v>177907.20738390245</v>
      </c>
      <c r="M7154" s="923">
        <f t="shared" si="111"/>
        <v>9929.7045981713018</v>
      </c>
    </row>
    <row r="7155" spans="2:13" ht="45">
      <c r="B7155" s="921" t="s">
        <v>1647</v>
      </c>
      <c r="C7155" s="921" t="s">
        <v>1042</v>
      </c>
      <c r="D7155" s="922" t="s">
        <v>986</v>
      </c>
      <c r="E7155" s="936">
        <v>1</v>
      </c>
      <c r="F7155" s="947">
        <v>44377</v>
      </c>
      <c r="G7155" s="923">
        <v>748417.77016148635</v>
      </c>
      <c r="H7155" s="929">
        <v>4.1666666666666666E-3</v>
      </c>
      <c r="I7155" s="929">
        <v>0.10416666666666667</v>
      </c>
      <c r="J7155" s="923">
        <v>670457.58576966485</v>
      </c>
      <c r="K7155" s="922">
        <v>0.26535191958439908</v>
      </c>
      <c r="L7155" s="923">
        <v>177907.20738390245</v>
      </c>
      <c r="M7155" s="923">
        <f t="shared" si="111"/>
        <v>9929.7045981713018</v>
      </c>
    </row>
    <row r="7156" spans="2:13" ht="45">
      <c r="B7156" s="921" t="s">
        <v>1648</v>
      </c>
      <c r="C7156" s="921" t="s">
        <v>1042</v>
      </c>
      <c r="D7156" s="922" t="s">
        <v>986</v>
      </c>
      <c r="E7156" s="936">
        <v>1</v>
      </c>
      <c r="F7156" s="947">
        <v>44377</v>
      </c>
      <c r="G7156" s="923">
        <v>256037.65821314004</v>
      </c>
      <c r="H7156" s="929">
        <v>4.1666666666666666E-3</v>
      </c>
      <c r="I7156" s="929">
        <v>0.10416666666666667</v>
      </c>
      <c r="J7156" s="923">
        <v>229367.06881593794</v>
      </c>
      <c r="K7156" s="922">
        <v>0.26535191958439908</v>
      </c>
      <c r="L7156" s="923">
        <v>60862.991999756094</v>
      </c>
      <c r="M7156" s="923">
        <f t="shared" si="111"/>
        <v>3397.0042046375493</v>
      </c>
    </row>
    <row r="7157" spans="2:13" ht="45">
      <c r="B7157" s="921" t="s">
        <v>1649</v>
      </c>
      <c r="C7157" s="921" t="s">
        <v>1042</v>
      </c>
      <c r="D7157" s="922" t="s">
        <v>986</v>
      </c>
      <c r="E7157" s="936">
        <v>1</v>
      </c>
      <c r="F7157" s="947">
        <v>44377</v>
      </c>
      <c r="G7157" s="923">
        <v>256037.65821314004</v>
      </c>
      <c r="H7157" s="929">
        <v>4.1666666666666666E-3</v>
      </c>
      <c r="I7157" s="929">
        <v>0.10416666666666667</v>
      </c>
      <c r="J7157" s="923">
        <v>229367.06881593794</v>
      </c>
      <c r="K7157" s="922">
        <v>0.26535191958439908</v>
      </c>
      <c r="L7157" s="923">
        <v>60862.991999756094</v>
      </c>
      <c r="M7157" s="923">
        <f t="shared" si="111"/>
        <v>3397.0042046375493</v>
      </c>
    </row>
    <row r="7158" spans="2:13" ht="45">
      <c r="B7158" s="921" t="s">
        <v>1650</v>
      </c>
      <c r="C7158" s="921" t="s">
        <v>1042</v>
      </c>
      <c r="D7158" s="922" t="s">
        <v>986</v>
      </c>
      <c r="E7158" s="936">
        <v>1</v>
      </c>
      <c r="F7158" s="947">
        <v>44377</v>
      </c>
      <c r="G7158" s="923">
        <v>236342.45373520622</v>
      </c>
      <c r="H7158" s="929">
        <v>8.3333333333333332E-3</v>
      </c>
      <c r="I7158" s="929">
        <v>0.20833333333333334</v>
      </c>
      <c r="J7158" s="923">
        <v>187104.44254037159</v>
      </c>
      <c r="K7158" s="922">
        <v>0.26535191958439908</v>
      </c>
      <c r="L7158" s="923">
        <v>49648.522990856502</v>
      </c>
      <c r="M7158" s="923">
        <f t="shared" si="111"/>
        <v>6271.3923777924001</v>
      </c>
    </row>
    <row r="7159" spans="2:13" ht="45">
      <c r="B7159" s="921" t="s">
        <v>1651</v>
      </c>
      <c r="C7159" s="921" t="s">
        <v>1042</v>
      </c>
      <c r="D7159" s="922" t="s">
        <v>986</v>
      </c>
      <c r="E7159" s="936">
        <v>1</v>
      </c>
      <c r="F7159" s="947">
        <v>44377</v>
      </c>
      <c r="G7159" s="923">
        <v>236342.45373520622</v>
      </c>
      <c r="H7159" s="929">
        <v>8.3333333333333332E-3</v>
      </c>
      <c r="I7159" s="929">
        <v>0.20833333333333334</v>
      </c>
      <c r="J7159" s="923">
        <v>187104.44254037159</v>
      </c>
      <c r="K7159" s="922">
        <v>0.26535191958439908</v>
      </c>
      <c r="L7159" s="923">
        <v>49648.522990856502</v>
      </c>
      <c r="M7159" s="923">
        <f t="shared" si="111"/>
        <v>6271.3923777924001</v>
      </c>
    </row>
    <row r="7160" spans="2:13" ht="45">
      <c r="B7160" s="921" t="s">
        <v>1652</v>
      </c>
      <c r="C7160" s="921" t="s">
        <v>1042</v>
      </c>
      <c r="D7160" s="922" t="s">
        <v>986</v>
      </c>
      <c r="E7160" s="936">
        <v>1</v>
      </c>
      <c r="F7160" s="947">
        <v>44866</v>
      </c>
      <c r="G7160" s="923">
        <v>9867.7385442547184</v>
      </c>
      <c r="H7160" s="929">
        <v>8.3333333333333332E-3</v>
      </c>
      <c r="I7160" s="929">
        <v>6.6666666666666666E-2</v>
      </c>
      <c r="J7160" s="923">
        <v>9209.8893079710706</v>
      </c>
      <c r="K7160" s="922">
        <v>0.26535191958439908</v>
      </c>
      <c r="L7160" s="923">
        <v>2443.8618070299563</v>
      </c>
      <c r="M7160" s="923">
        <f t="shared" si="111"/>
        <v>261.84233646749533</v>
      </c>
    </row>
    <row r="7161" spans="2:13" ht="75">
      <c r="B7161" s="921" t="s">
        <v>1653</v>
      </c>
      <c r="C7161" s="921" t="s">
        <v>1036</v>
      </c>
      <c r="D7161" s="922" t="s">
        <v>986</v>
      </c>
      <c r="E7161" s="936">
        <v>1</v>
      </c>
      <c r="F7161" s="947">
        <v>44312</v>
      </c>
      <c r="G7161" s="923">
        <v>51391.08713696451</v>
      </c>
      <c r="H7161" s="929">
        <v>4.1666666666666666E-3</v>
      </c>
      <c r="I7161" s="929">
        <v>0.1125</v>
      </c>
      <c r="J7161" s="923">
        <v>45609.589834056002</v>
      </c>
      <c r="K7161" s="922">
        <v>1</v>
      </c>
      <c r="L7161" s="923">
        <v>45609.589834056002</v>
      </c>
      <c r="M7161" s="923">
        <f t="shared" si="111"/>
        <v>2569.5543568482258</v>
      </c>
    </row>
    <row r="7162" spans="2:13" ht="45">
      <c r="B7162" s="921" t="s">
        <v>1654</v>
      </c>
      <c r="C7162" s="921" t="s">
        <v>1042</v>
      </c>
      <c r="D7162" s="922" t="s">
        <v>986</v>
      </c>
      <c r="E7162" s="936">
        <v>1</v>
      </c>
      <c r="F7162" s="947">
        <v>44866</v>
      </c>
      <c r="G7162" s="923">
        <v>145116.93039991733</v>
      </c>
      <c r="H7162" s="929">
        <v>8.3333333333333332E-3</v>
      </c>
      <c r="I7162" s="929">
        <v>6.6666666666666666E-2</v>
      </c>
      <c r="J7162" s="923">
        <v>135442.46837325618</v>
      </c>
      <c r="K7162" s="922">
        <v>0.26535191958439908</v>
      </c>
      <c r="L7162" s="923">
        <v>35939.918976092791</v>
      </c>
      <c r="M7162" s="923">
        <f t="shared" si="111"/>
        <v>3850.7056045813697</v>
      </c>
    </row>
    <row r="7163" spans="2:13" ht="75">
      <c r="B7163" s="921" t="s">
        <v>1554</v>
      </c>
      <c r="C7163" s="921" t="s">
        <v>1036</v>
      </c>
      <c r="D7163" s="922" t="s">
        <v>986</v>
      </c>
      <c r="E7163" s="936">
        <v>1</v>
      </c>
      <c r="F7163" s="947">
        <v>44312</v>
      </c>
      <c r="G7163" s="923">
        <v>110616.03621944904</v>
      </c>
      <c r="H7163" s="929">
        <v>8.3333333333333332E-3</v>
      </c>
      <c r="I7163" s="929">
        <v>0.22500000000000001</v>
      </c>
      <c r="J7163" s="923">
        <v>85727.428070073016</v>
      </c>
      <c r="K7163" s="922">
        <v>1</v>
      </c>
      <c r="L7163" s="923">
        <v>85727.428070073016</v>
      </c>
      <c r="M7163" s="923">
        <f t="shared" si="111"/>
        <v>11061.603621944905</v>
      </c>
    </row>
    <row r="7164" spans="2:13" ht="75">
      <c r="B7164" s="921" t="s">
        <v>1545</v>
      </c>
      <c r="C7164" s="921" t="s">
        <v>1036</v>
      </c>
      <c r="D7164" s="922" t="s">
        <v>986</v>
      </c>
      <c r="E7164" s="936">
        <v>1</v>
      </c>
      <c r="F7164" s="947">
        <v>44312</v>
      </c>
      <c r="G7164" s="923">
        <v>27144.67278475819</v>
      </c>
      <c r="H7164" s="929">
        <v>8.3333333333333332E-3</v>
      </c>
      <c r="I7164" s="929">
        <v>0.22500000000000001</v>
      </c>
      <c r="J7164" s="923">
        <v>21037.121408187595</v>
      </c>
      <c r="K7164" s="922">
        <v>1</v>
      </c>
      <c r="L7164" s="923">
        <v>21037.121408187595</v>
      </c>
      <c r="M7164" s="923">
        <f t="shared" si="111"/>
        <v>2714.4672784758191</v>
      </c>
    </row>
    <row r="7165" spans="2:13" ht="75">
      <c r="B7165" s="921" t="s">
        <v>1347</v>
      </c>
      <c r="C7165" s="921" t="s">
        <v>1036</v>
      </c>
      <c r="D7165" s="922" t="s">
        <v>986</v>
      </c>
      <c r="E7165" s="936">
        <v>1</v>
      </c>
      <c r="F7165" s="947">
        <v>44312</v>
      </c>
      <c r="G7165" s="923">
        <v>16772.266633586281</v>
      </c>
      <c r="H7165" s="929">
        <v>8.3333333333333332E-3</v>
      </c>
      <c r="I7165" s="929">
        <v>0.22500000000000001</v>
      </c>
      <c r="J7165" s="923">
        <v>12998.506641029368</v>
      </c>
      <c r="K7165" s="922">
        <v>1</v>
      </c>
      <c r="L7165" s="923">
        <v>12998.506641029368</v>
      </c>
      <c r="M7165" s="923">
        <f t="shared" si="111"/>
        <v>1677.2266633586282</v>
      </c>
    </row>
    <row r="7166" spans="2:13" ht="75">
      <c r="B7166" s="921" t="s">
        <v>1347</v>
      </c>
      <c r="C7166" s="921" t="s">
        <v>1036</v>
      </c>
      <c r="D7166" s="922" t="s">
        <v>986</v>
      </c>
      <c r="E7166" s="936">
        <v>1</v>
      </c>
      <c r="F7166" s="947">
        <v>44312</v>
      </c>
      <c r="G7166" s="923">
        <v>16772.266633586281</v>
      </c>
      <c r="H7166" s="929">
        <v>8.3333333333333332E-3</v>
      </c>
      <c r="I7166" s="929">
        <v>0.22500000000000001</v>
      </c>
      <c r="J7166" s="923">
        <v>12998.506641029368</v>
      </c>
      <c r="K7166" s="922">
        <v>1</v>
      </c>
      <c r="L7166" s="923">
        <v>12998.506641029368</v>
      </c>
      <c r="M7166" s="923">
        <f t="shared" si="111"/>
        <v>1677.2266633586282</v>
      </c>
    </row>
    <row r="7167" spans="2:13" ht="45">
      <c r="B7167" s="921" t="s">
        <v>1655</v>
      </c>
      <c r="C7167" s="921" t="s">
        <v>1042</v>
      </c>
      <c r="D7167" s="922" t="s">
        <v>986</v>
      </c>
      <c r="E7167" s="936">
        <v>1</v>
      </c>
      <c r="F7167" s="947">
        <v>44377</v>
      </c>
      <c r="G7167" s="923">
        <v>623681.47513457201</v>
      </c>
      <c r="H7167" s="929">
        <v>8.3333333333333332E-3</v>
      </c>
      <c r="I7167" s="929">
        <v>0.20833333333333334</v>
      </c>
      <c r="J7167" s="923">
        <v>493747.83448153618</v>
      </c>
      <c r="K7167" s="922">
        <v>0.26535191958439908</v>
      </c>
      <c r="L7167" s="923">
        <v>131016.93567031577</v>
      </c>
      <c r="M7167" s="923">
        <f t="shared" si="111"/>
        <v>16549.507663618835</v>
      </c>
    </row>
    <row r="7168" spans="2:13" ht="45">
      <c r="B7168" s="921" t="s">
        <v>1655</v>
      </c>
      <c r="C7168" s="921" t="s">
        <v>1042</v>
      </c>
      <c r="D7168" s="922" t="s">
        <v>986</v>
      </c>
      <c r="E7168" s="936">
        <v>1</v>
      </c>
      <c r="F7168" s="947">
        <v>44377</v>
      </c>
      <c r="G7168" s="923">
        <v>623681.47513457201</v>
      </c>
      <c r="H7168" s="929">
        <v>8.3333333333333332E-3</v>
      </c>
      <c r="I7168" s="929">
        <v>0.20833333333333334</v>
      </c>
      <c r="J7168" s="923">
        <v>493747.83448153618</v>
      </c>
      <c r="K7168" s="922">
        <v>0.26535191958439908</v>
      </c>
      <c r="L7168" s="923">
        <v>131016.93567031577</v>
      </c>
      <c r="M7168" s="923">
        <f t="shared" si="111"/>
        <v>16549.507663618835</v>
      </c>
    </row>
    <row r="7169" spans="2:13" ht="45">
      <c r="B7169" s="921" t="s">
        <v>1655</v>
      </c>
      <c r="C7169" s="921" t="s">
        <v>1042</v>
      </c>
      <c r="D7169" s="922" t="s">
        <v>986</v>
      </c>
      <c r="E7169" s="936">
        <v>1</v>
      </c>
      <c r="F7169" s="947">
        <v>44377</v>
      </c>
      <c r="G7169" s="923">
        <v>623681.47513457201</v>
      </c>
      <c r="H7169" s="929">
        <v>8.3333333333333332E-3</v>
      </c>
      <c r="I7169" s="929">
        <v>0.20833333333333334</v>
      </c>
      <c r="J7169" s="923">
        <v>493747.83448153618</v>
      </c>
      <c r="K7169" s="922">
        <v>0.26535191958439908</v>
      </c>
      <c r="L7169" s="923">
        <v>131016.93567031577</v>
      </c>
      <c r="M7169" s="923">
        <f t="shared" si="111"/>
        <v>16549.507663618835</v>
      </c>
    </row>
    <row r="7170" spans="2:13" ht="75">
      <c r="B7170" s="921" t="s">
        <v>1645</v>
      </c>
      <c r="C7170" s="921" t="s">
        <v>1036</v>
      </c>
      <c r="D7170" s="922" t="s">
        <v>986</v>
      </c>
      <c r="E7170" s="936">
        <v>1</v>
      </c>
      <c r="F7170" s="947">
        <v>44312</v>
      </c>
      <c r="G7170" s="923">
        <v>30174.838040140567</v>
      </c>
      <c r="H7170" s="929">
        <v>8.3333333333333332E-3</v>
      </c>
      <c r="I7170" s="929">
        <v>0.22500000000000001</v>
      </c>
      <c r="J7170" s="923">
        <v>23385.499481108938</v>
      </c>
      <c r="K7170" s="922">
        <v>1</v>
      </c>
      <c r="L7170" s="923">
        <v>23385.499481108938</v>
      </c>
      <c r="M7170" s="923">
        <f t="shared" si="111"/>
        <v>3017.4838040140567</v>
      </c>
    </row>
    <row r="7171" spans="2:13" ht="75">
      <c r="B7171" s="921" t="s">
        <v>1645</v>
      </c>
      <c r="C7171" s="921" t="s">
        <v>1036</v>
      </c>
      <c r="D7171" s="922" t="s">
        <v>986</v>
      </c>
      <c r="E7171" s="936">
        <v>1</v>
      </c>
      <c r="F7171" s="947">
        <v>44312</v>
      </c>
      <c r="G7171" s="923">
        <v>30174.838040140567</v>
      </c>
      <c r="H7171" s="929">
        <v>8.3333333333333332E-3</v>
      </c>
      <c r="I7171" s="929">
        <v>0.22500000000000001</v>
      </c>
      <c r="J7171" s="923">
        <v>23385.499481108938</v>
      </c>
      <c r="K7171" s="922">
        <v>1</v>
      </c>
      <c r="L7171" s="923">
        <v>23385.499481108938</v>
      </c>
      <c r="M7171" s="923">
        <f t="shared" si="111"/>
        <v>3017.4838040140567</v>
      </c>
    </row>
    <row r="7172" spans="2:13" ht="75">
      <c r="B7172" s="921" t="s">
        <v>1656</v>
      </c>
      <c r="C7172" s="921" t="s">
        <v>1036</v>
      </c>
      <c r="D7172" s="922" t="s">
        <v>986</v>
      </c>
      <c r="E7172" s="936">
        <v>1</v>
      </c>
      <c r="F7172" s="947">
        <v>44312</v>
      </c>
      <c r="G7172" s="923">
        <v>162013.61618837775</v>
      </c>
      <c r="H7172" s="929">
        <v>4.1666666666666666E-3</v>
      </c>
      <c r="I7172" s="929">
        <v>0.1125</v>
      </c>
      <c r="J7172" s="923">
        <v>143787.08436718525</v>
      </c>
      <c r="K7172" s="922">
        <v>1</v>
      </c>
      <c r="L7172" s="923">
        <v>143787.08436718525</v>
      </c>
      <c r="M7172" s="923">
        <f t="shared" si="111"/>
        <v>8100.6808094188882</v>
      </c>
    </row>
    <row r="7173" spans="2:13" ht="75">
      <c r="B7173" s="921" t="s">
        <v>1657</v>
      </c>
      <c r="C7173" s="921" t="s">
        <v>1036</v>
      </c>
      <c r="D7173" s="922" t="s">
        <v>986</v>
      </c>
      <c r="E7173" s="936">
        <v>1</v>
      </c>
      <c r="F7173" s="947">
        <v>44312</v>
      </c>
      <c r="G7173" s="923">
        <v>84690.742937474686</v>
      </c>
      <c r="H7173" s="929">
        <v>4.1666666666666666E-3</v>
      </c>
      <c r="I7173" s="929">
        <v>0.1125</v>
      </c>
      <c r="J7173" s="923">
        <v>75163.034357008786</v>
      </c>
      <c r="K7173" s="922">
        <v>1</v>
      </c>
      <c r="L7173" s="923">
        <v>75163.034357008786</v>
      </c>
      <c r="M7173" s="923">
        <f t="shared" si="111"/>
        <v>4234.5371468737349</v>
      </c>
    </row>
    <row r="7174" spans="2:13" ht="45">
      <c r="B7174" s="921" t="s">
        <v>1655</v>
      </c>
      <c r="C7174" s="921" t="s">
        <v>1042</v>
      </c>
      <c r="D7174" s="922" t="s">
        <v>986</v>
      </c>
      <c r="E7174" s="936">
        <v>1</v>
      </c>
      <c r="F7174" s="947">
        <v>44377</v>
      </c>
      <c r="G7174" s="923">
        <v>623681.47513457201</v>
      </c>
      <c r="H7174" s="929">
        <v>8.3333333333333332E-3</v>
      </c>
      <c r="I7174" s="929">
        <v>0.20833333333333334</v>
      </c>
      <c r="J7174" s="923">
        <v>493747.83448153618</v>
      </c>
      <c r="K7174" s="922">
        <v>0.26535191958439908</v>
      </c>
      <c r="L7174" s="923">
        <v>131016.93567031577</v>
      </c>
      <c r="M7174" s="923">
        <f t="shared" si="111"/>
        <v>16549.507663618835</v>
      </c>
    </row>
    <row r="7175" spans="2:13" ht="45">
      <c r="B7175" s="921" t="s">
        <v>1655</v>
      </c>
      <c r="C7175" s="921" t="s">
        <v>1042</v>
      </c>
      <c r="D7175" s="922" t="s">
        <v>986</v>
      </c>
      <c r="E7175" s="936">
        <v>1</v>
      </c>
      <c r="F7175" s="947">
        <v>44377</v>
      </c>
      <c r="G7175" s="923">
        <v>623681.47513457201</v>
      </c>
      <c r="H7175" s="929">
        <v>8.3333333333333332E-3</v>
      </c>
      <c r="I7175" s="929">
        <v>0.20833333333333334</v>
      </c>
      <c r="J7175" s="923">
        <v>493747.83448153618</v>
      </c>
      <c r="K7175" s="922">
        <v>0.26535191958439908</v>
      </c>
      <c r="L7175" s="923">
        <v>131016.93567031577</v>
      </c>
      <c r="M7175" s="923">
        <f t="shared" si="111"/>
        <v>16549.507663618835</v>
      </c>
    </row>
    <row r="7176" spans="2:13" ht="45">
      <c r="B7176" s="921" t="s">
        <v>1655</v>
      </c>
      <c r="C7176" s="921" t="s">
        <v>1042</v>
      </c>
      <c r="D7176" s="922" t="s">
        <v>986</v>
      </c>
      <c r="E7176" s="936">
        <v>1</v>
      </c>
      <c r="F7176" s="947">
        <v>44377</v>
      </c>
      <c r="G7176" s="923">
        <v>623681.47513457201</v>
      </c>
      <c r="H7176" s="929">
        <v>8.3333333333333332E-3</v>
      </c>
      <c r="I7176" s="929">
        <v>0.20833333333333334</v>
      </c>
      <c r="J7176" s="923">
        <v>493747.83448153618</v>
      </c>
      <c r="K7176" s="922">
        <v>0.26535191958439908</v>
      </c>
      <c r="L7176" s="923">
        <v>131016.93567031577</v>
      </c>
      <c r="M7176" s="923">
        <f t="shared" si="111"/>
        <v>16549.507663618835</v>
      </c>
    </row>
    <row r="7177" spans="2:13" ht="45">
      <c r="B7177" s="921" t="s">
        <v>1655</v>
      </c>
      <c r="C7177" s="921" t="s">
        <v>1042</v>
      </c>
      <c r="D7177" s="922" t="s">
        <v>986</v>
      </c>
      <c r="E7177" s="936">
        <v>1</v>
      </c>
      <c r="F7177" s="947">
        <v>44377</v>
      </c>
      <c r="G7177" s="923">
        <v>623681.47513457201</v>
      </c>
      <c r="H7177" s="929">
        <v>8.3333333333333332E-3</v>
      </c>
      <c r="I7177" s="929">
        <v>0.20833333333333334</v>
      </c>
      <c r="J7177" s="923">
        <v>493747.83448153618</v>
      </c>
      <c r="K7177" s="922">
        <v>0.26535191958439908</v>
      </c>
      <c r="L7177" s="923">
        <v>131016.93567031577</v>
      </c>
      <c r="M7177" s="923">
        <f t="shared" si="111"/>
        <v>16549.507663618835</v>
      </c>
    </row>
    <row r="7178" spans="2:13" ht="45">
      <c r="B7178" s="921" t="s">
        <v>1655</v>
      </c>
      <c r="C7178" s="921" t="s">
        <v>1042</v>
      </c>
      <c r="D7178" s="922" t="s">
        <v>986</v>
      </c>
      <c r="E7178" s="936">
        <v>1</v>
      </c>
      <c r="F7178" s="947">
        <v>44377</v>
      </c>
      <c r="G7178" s="923">
        <v>623681.47513457201</v>
      </c>
      <c r="H7178" s="929">
        <v>8.3333333333333332E-3</v>
      </c>
      <c r="I7178" s="929">
        <v>0.20833333333333334</v>
      </c>
      <c r="J7178" s="923">
        <v>493747.83448153618</v>
      </c>
      <c r="K7178" s="922">
        <v>0.26535191958439908</v>
      </c>
      <c r="L7178" s="923">
        <v>131016.93567031577</v>
      </c>
      <c r="M7178" s="923">
        <f t="shared" si="111"/>
        <v>16549.507663618835</v>
      </c>
    </row>
    <row r="7179" spans="2:13" ht="45">
      <c r="B7179" s="921" t="s">
        <v>1655</v>
      </c>
      <c r="C7179" s="921" t="s">
        <v>1042</v>
      </c>
      <c r="D7179" s="922" t="s">
        <v>986</v>
      </c>
      <c r="E7179" s="936">
        <v>1</v>
      </c>
      <c r="F7179" s="947">
        <v>44377</v>
      </c>
      <c r="G7179" s="923">
        <v>623681.47513457201</v>
      </c>
      <c r="H7179" s="929">
        <v>8.3333333333333332E-3</v>
      </c>
      <c r="I7179" s="929">
        <v>0.20833333333333334</v>
      </c>
      <c r="J7179" s="923">
        <v>493747.83448153618</v>
      </c>
      <c r="K7179" s="922">
        <v>0.26535191958439908</v>
      </c>
      <c r="L7179" s="923">
        <v>131016.93567031577</v>
      </c>
      <c r="M7179" s="923">
        <f t="shared" ref="M7179:M7242" si="112">IF(L7179=0,"",IF(I7179=100%,0,(H7179*12)*(G7179*E7179*K7179)))</f>
        <v>16549.507663618835</v>
      </c>
    </row>
    <row r="7180" spans="2:13" ht="45">
      <c r="B7180" s="921" t="s">
        <v>1655</v>
      </c>
      <c r="C7180" s="921" t="s">
        <v>1042</v>
      </c>
      <c r="D7180" s="922" t="s">
        <v>986</v>
      </c>
      <c r="E7180" s="936">
        <v>1</v>
      </c>
      <c r="F7180" s="947">
        <v>44377</v>
      </c>
      <c r="G7180" s="923">
        <v>623681.47513457201</v>
      </c>
      <c r="H7180" s="929">
        <v>8.3333333333333332E-3</v>
      </c>
      <c r="I7180" s="929">
        <v>0.20833333333333334</v>
      </c>
      <c r="J7180" s="923">
        <v>493747.83448153618</v>
      </c>
      <c r="K7180" s="922">
        <v>0.26535191958439908</v>
      </c>
      <c r="L7180" s="923">
        <v>131016.93567031577</v>
      </c>
      <c r="M7180" s="923">
        <f t="shared" si="112"/>
        <v>16549.507663618835</v>
      </c>
    </row>
    <row r="7181" spans="2:13" ht="45">
      <c r="B7181" s="921" t="s">
        <v>1655</v>
      </c>
      <c r="C7181" s="921" t="s">
        <v>1042</v>
      </c>
      <c r="D7181" s="922" t="s">
        <v>986</v>
      </c>
      <c r="E7181" s="936">
        <v>1</v>
      </c>
      <c r="F7181" s="947">
        <v>44377</v>
      </c>
      <c r="G7181" s="923">
        <v>623681.47513457201</v>
      </c>
      <c r="H7181" s="929">
        <v>8.3333333333333332E-3</v>
      </c>
      <c r="I7181" s="929">
        <v>0.20833333333333334</v>
      </c>
      <c r="J7181" s="923">
        <v>493747.83448153618</v>
      </c>
      <c r="K7181" s="922">
        <v>0.26535191958439908</v>
      </c>
      <c r="L7181" s="923">
        <v>131016.93567031577</v>
      </c>
      <c r="M7181" s="923">
        <f t="shared" si="112"/>
        <v>16549.507663618835</v>
      </c>
    </row>
    <row r="7182" spans="2:13" ht="45">
      <c r="B7182" s="921" t="s">
        <v>1655</v>
      </c>
      <c r="C7182" s="921" t="s">
        <v>1042</v>
      </c>
      <c r="D7182" s="922" t="s">
        <v>986</v>
      </c>
      <c r="E7182" s="936">
        <v>1</v>
      </c>
      <c r="F7182" s="947">
        <v>44377</v>
      </c>
      <c r="G7182" s="923">
        <v>623681.47513457201</v>
      </c>
      <c r="H7182" s="929">
        <v>8.3333333333333332E-3</v>
      </c>
      <c r="I7182" s="929">
        <v>0.20833333333333334</v>
      </c>
      <c r="J7182" s="923">
        <v>493747.83448153618</v>
      </c>
      <c r="K7182" s="922">
        <v>0.26535191958439908</v>
      </c>
      <c r="L7182" s="923">
        <v>131016.93567031577</v>
      </c>
      <c r="M7182" s="923">
        <f t="shared" si="112"/>
        <v>16549.507663618835</v>
      </c>
    </row>
    <row r="7183" spans="2:13" ht="45">
      <c r="B7183" s="921" t="s">
        <v>1655</v>
      </c>
      <c r="C7183" s="921" t="s">
        <v>1042</v>
      </c>
      <c r="D7183" s="922" t="s">
        <v>986</v>
      </c>
      <c r="E7183" s="936">
        <v>1</v>
      </c>
      <c r="F7183" s="947">
        <v>44377</v>
      </c>
      <c r="G7183" s="923">
        <v>623681.47513457201</v>
      </c>
      <c r="H7183" s="929">
        <v>8.3333333333333332E-3</v>
      </c>
      <c r="I7183" s="929">
        <v>0.20833333333333334</v>
      </c>
      <c r="J7183" s="923">
        <v>493747.83448153618</v>
      </c>
      <c r="K7183" s="922">
        <v>0.26535191958439908</v>
      </c>
      <c r="L7183" s="923">
        <v>131016.93567031577</v>
      </c>
      <c r="M7183" s="923">
        <f t="shared" si="112"/>
        <v>16549.507663618835</v>
      </c>
    </row>
    <row r="7184" spans="2:13" ht="45">
      <c r="B7184" s="921" t="s">
        <v>1655</v>
      </c>
      <c r="C7184" s="921" t="s">
        <v>1042</v>
      </c>
      <c r="D7184" s="922" t="s">
        <v>986</v>
      </c>
      <c r="E7184" s="936">
        <v>1</v>
      </c>
      <c r="F7184" s="947">
        <v>44377</v>
      </c>
      <c r="G7184" s="923">
        <v>623681.47513457201</v>
      </c>
      <c r="H7184" s="929">
        <v>8.3333333333333332E-3</v>
      </c>
      <c r="I7184" s="929">
        <v>0.20833333333333334</v>
      </c>
      <c r="J7184" s="923">
        <v>493747.83448153618</v>
      </c>
      <c r="K7184" s="922">
        <v>0.26535191958439908</v>
      </c>
      <c r="L7184" s="923">
        <v>131016.93567031577</v>
      </c>
      <c r="M7184" s="923">
        <f t="shared" si="112"/>
        <v>16549.507663618835</v>
      </c>
    </row>
    <row r="7185" spans="2:13" ht="45">
      <c r="B7185" s="921" t="s">
        <v>1655</v>
      </c>
      <c r="C7185" s="921" t="s">
        <v>1042</v>
      </c>
      <c r="D7185" s="922" t="s">
        <v>986</v>
      </c>
      <c r="E7185" s="936">
        <v>1</v>
      </c>
      <c r="F7185" s="947">
        <v>44377</v>
      </c>
      <c r="G7185" s="923">
        <v>623681.47513457201</v>
      </c>
      <c r="H7185" s="929">
        <v>8.3333333333333332E-3</v>
      </c>
      <c r="I7185" s="929">
        <v>0.20833333333333334</v>
      </c>
      <c r="J7185" s="923">
        <v>493747.83448153618</v>
      </c>
      <c r="K7185" s="922">
        <v>0.26535191958439908</v>
      </c>
      <c r="L7185" s="923">
        <v>131016.93567031577</v>
      </c>
      <c r="M7185" s="923">
        <f t="shared" si="112"/>
        <v>16549.507663618835</v>
      </c>
    </row>
    <row r="7186" spans="2:13" ht="45">
      <c r="B7186" s="921" t="s">
        <v>1655</v>
      </c>
      <c r="C7186" s="921" t="s">
        <v>1042</v>
      </c>
      <c r="D7186" s="922" t="s">
        <v>986</v>
      </c>
      <c r="E7186" s="936">
        <v>1</v>
      </c>
      <c r="F7186" s="947">
        <v>44377</v>
      </c>
      <c r="G7186" s="923">
        <v>623681.47513457201</v>
      </c>
      <c r="H7186" s="929">
        <v>8.3333333333333332E-3</v>
      </c>
      <c r="I7186" s="929">
        <v>0.20833333333333334</v>
      </c>
      <c r="J7186" s="923">
        <v>493747.83448153618</v>
      </c>
      <c r="K7186" s="922">
        <v>0.26535191958439908</v>
      </c>
      <c r="L7186" s="923">
        <v>131016.93567031577</v>
      </c>
      <c r="M7186" s="923">
        <f t="shared" si="112"/>
        <v>16549.507663618835</v>
      </c>
    </row>
    <row r="7187" spans="2:13" ht="45">
      <c r="B7187" s="921" t="s">
        <v>1655</v>
      </c>
      <c r="C7187" s="921" t="s">
        <v>1042</v>
      </c>
      <c r="D7187" s="922" t="s">
        <v>986</v>
      </c>
      <c r="E7187" s="936">
        <v>1</v>
      </c>
      <c r="F7187" s="947">
        <v>44377</v>
      </c>
      <c r="G7187" s="923">
        <v>623681.47513457201</v>
      </c>
      <c r="H7187" s="929">
        <v>8.3333333333333332E-3</v>
      </c>
      <c r="I7187" s="929">
        <v>0.20833333333333334</v>
      </c>
      <c r="J7187" s="923">
        <v>493747.83448153618</v>
      </c>
      <c r="K7187" s="922">
        <v>0.26535191958439908</v>
      </c>
      <c r="L7187" s="923">
        <v>131016.93567031577</v>
      </c>
      <c r="M7187" s="923">
        <f t="shared" si="112"/>
        <v>16549.507663618835</v>
      </c>
    </row>
    <row r="7188" spans="2:13" ht="45">
      <c r="B7188" s="921" t="s">
        <v>1655</v>
      </c>
      <c r="C7188" s="921" t="s">
        <v>1042</v>
      </c>
      <c r="D7188" s="922" t="s">
        <v>986</v>
      </c>
      <c r="E7188" s="936">
        <v>1</v>
      </c>
      <c r="F7188" s="947">
        <v>44377</v>
      </c>
      <c r="G7188" s="923">
        <v>623681.47513457201</v>
      </c>
      <c r="H7188" s="929">
        <v>8.3333333333333332E-3</v>
      </c>
      <c r="I7188" s="929">
        <v>0.20833333333333334</v>
      </c>
      <c r="J7188" s="923">
        <v>493747.83448153618</v>
      </c>
      <c r="K7188" s="922">
        <v>0.26535191958439908</v>
      </c>
      <c r="L7188" s="923">
        <v>131016.93567031577</v>
      </c>
      <c r="M7188" s="923">
        <f t="shared" si="112"/>
        <v>16549.507663618835</v>
      </c>
    </row>
    <row r="7189" spans="2:13" ht="45">
      <c r="B7189" s="921" t="s">
        <v>1658</v>
      </c>
      <c r="C7189" s="921" t="s">
        <v>1042</v>
      </c>
      <c r="D7189" s="922" t="s">
        <v>986</v>
      </c>
      <c r="E7189" s="936">
        <v>1</v>
      </c>
      <c r="F7189" s="947">
        <v>44866</v>
      </c>
      <c r="G7189" s="923">
        <v>9867.7385442547184</v>
      </c>
      <c r="H7189" s="929">
        <v>8.3333333333333332E-3</v>
      </c>
      <c r="I7189" s="929">
        <v>6.6666666666666666E-2</v>
      </c>
      <c r="J7189" s="923">
        <v>9209.8893079710706</v>
      </c>
      <c r="K7189" s="922">
        <v>0.26535191958439908</v>
      </c>
      <c r="L7189" s="923">
        <v>2443.8618070299563</v>
      </c>
      <c r="M7189" s="923">
        <f t="shared" si="112"/>
        <v>261.84233646749533</v>
      </c>
    </row>
    <row r="7190" spans="2:13" ht="45">
      <c r="B7190" s="921" t="s">
        <v>1659</v>
      </c>
      <c r="C7190" s="921" t="s">
        <v>1042</v>
      </c>
      <c r="D7190" s="922" t="s">
        <v>986</v>
      </c>
      <c r="E7190" s="936">
        <v>1</v>
      </c>
      <c r="F7190" s="947">
        <v>44866</v>
      </c>
      <c r="G7190" s="923">
        <v>9867.7385442547184</v>
      </c>
      <c r="H7190" s="929">
        <v>8.3333333333333332E-3</v>
      </c>
      <c r="I7190" s="929">
        <v>6.6666666666666666E-2</v>
      </c>
      <c r="J7190" s="923">
        <v>9209.8893079710706</v>
      </c>
      <c r="K7190" s="922">
        <v>0.26535191958439908</v>
      </c>
      <c r="L7190" s="923">
        <v>2443.8618070299563</v>
      </c>
      <c r="M7190" s="923">
        <f t="shared" si="112"/>
        <v>261.84233646749533</v>
      </c>
    </row>
    <row r="7191" spans="2:13" ht="45">
      <c r="B7191" s="921" t="s">
        <v>1660</v>
      </c>
      <c r="C7191" s="921" t="s">
        <v>1042</v>
      </c>
      <c r="D7191" s="922" t="s">
        <v>986</v>
      </c>
      <c r="E7191" s="936">
        <v>1</v>
      </c>
      <c r="F7191" s="947">
        <v>44866</v>
      </c>
      <c r="G7191" s="923">
        <v>9867.7385442547184</v>
      </c>
      <c r="H7191" s="929">
        <v>8.3333333333333332E-3</v>
      </c>
      <c r="I7191" s="929">
        <v>6.6666666666666666E-2</v>
      </c>
      <c r="J7191" s="923">
        <v>9209.8893079710706</v>
      </c>
      <c r="K7191" s="922">
        <v>0.26535191958439908</v>
      </c>
      <c r="L7191" s="923">
        <v>2443.8618070299563</v>
      </c>
      <c r="M7191" s="923">
        <f t="shared" si="112"/>
        <v>261.84233646749533</v>
      </c>
    </row>
    <row r="7192" spans="2:13" ht="45">
      <c r="B7192" s="921" t="s">
        <v>1661</v>
      </c>
      <c r="C7192" s="921" t="s">
        <v>1042</v>
      </c>
      <c r="D7192" s="922" t="s">
        <v>986</v>
      </c>
      <c r="E7192" s="936">
        <v>1</v>
      </c>
      <c r="F7192" s="947">
        <v>44866</v>
      </c>
      <c r="G7192" s="923">
        <v>9867.7385442547184</v>
      </c>
      <c r="H7192" s="929">
        <v>8.3333333333333332E-3</v>
      </c>
      <c r="I7192" s="929">
        <v>6.6666666666666666E-2</v>
      </c>
      <c r="J7192" s="923">
        <v>9209.8893079710706</v>
      </c>
      <c r="K7192" s="922">
        <v>0.26535191958439908</v>
      </c>
      <c r="L7192" s="923">
        <v>2443.8618070299563</v>
      </c>
      <c r="M7192" s="923">
        <f t="shared" si="112"/>
        <v>261.84233646749533</v>
      </c>
    </row>
    <row r="7193" spans="2:13" ht="75">
      <c r="B7193" s="921" t="s">
        <v>1653</v>
      </c>
      <c r="C7193" s="921" t="s">
        <v>1036</v>
      </c>
      <c r="D7193" s="922" t="s">
        <v>986</v>
      </c>
      <c r="E7193" s="936">
        <v>1</v>
      </c>
      <c r="F7193" s="947">
        <v>44312</v>
      </c>
      <c r="G7193" s="923">
        <v>51391.08713696451</v>
      </c>
      <c r="H7193" s="929">
        <v>4.1666666666666666E-3</v>
      </c>
      <c r="I7193" s="929">
        <v>0.1125</v>
      </c>
      <c r="J7193" s="923">
        <v>45609.589834056002</v>
      </c>
      <c r="K7193" s="922">
        <v>1</v>
      </c>
      <c r="L7193" s="923">
        <v>45609.589834056002</v>
      </c>
      <c r="M7193" s="923">
        <f t="shared" si="112"/>
        <v>2569.5543568482258</v>
      </c>
    </row>
    <row r="7194" spans="2:13" ht="45">
      <c r="B7194" s="921" t="s">
        <v>1662</v>
      </c>
      <c r="C7194" s="921" t="s">
        <v>1042</v>
      </c>
      <c r="D7194" s="922" t="s">
        <v>986</v>
      </c>
      <c r="E7194" s="936">
        <v>1</v>
      </c>
      <c r="F7194" s="947">
        <v>44866</v>
      </c>
      <c r="G7194" s="923">
        <v>9867.7385442547184</v>
      </c>
      <c r="H7194" s="929">
        <v>8.3333333333333332E-3</v>
      </c>
      <c r="I7194" s="929">
        <v>6.6666666666666666E-2</v>
      </c>
      <c r="J7194" s="923">
        <v>9209.8893079710706</v>
      </c>
      <c r="K7194" s="922">
        <v>0.26535191958439908</v>
      </c>
      <c r="L7194" s="923">
        <v>2443.8618070299563</v>
      </c>
      <c r="M7194" s="923">
        <f t="shared" si="112"/>
        <v>261.84233646749533</v>
      </c>
    </row>
    <row r="7195" spans="2:13" ht="75">
      <c r="B7195" s="921" t="s">
        <v>1390</v>
      </c>
      <c r="C7195" s="921" t="s">
        <v>1036</v>
      </c>
      <c r="D7195" s="922" t="s">
        <v>986</v>
      </c>
      <c r="E7195" s="936">
        <v>1</v>
      </c>
      <c r="F7195" s="947">
        <v>44312</v>
      </c>
      <c r="G7195" s="923">
        <v>33380.303865404894</v>
      </c>
      <c r="H7195" s="929">
        <v>8.3333333333333332E-3</v>
      </c>
      <c r="I7195" s="929">
        <v>0.22500000000000001</v>
      </c>
      <c r="J7195" s="923">
        <v>25869.735495688794</v>
      </c>
      <c r="K7195" s="922">
        <v>1</v>
      </c>
      <c r="L7195" s="923">
        <v>25869.735495688794</v>
      </c>
      <c r="M7195" s="923">
        <f t="shared" si="112"/>
        <v>3338.0303865404894</v>
      </c>
    </row>
    <row r="7196" spans="2:13" ht="75">
      <c r="B7196" s="921" t="s">
        <v>1545</v>
      </c>
      <c r="C7196" s="921" t="s">
        <v>1036</v>
      </c>
      <c r="D7196" s="922" t="s">
        <v>986</v>
      </c>
      <c r="E7196" s="936">
        <v>1</v>
      </c>
      <c r="F7196" s="947">
        <v>44312</v>
      </c>
      <c r="G7196" s="923">
        <v>27144.67278475819</v>
      </c>
      <c r="H7196" s="929">
        <v>8.3333333333333332E-3</v>
      </c>
      <c r="I7196" s="929">
        <v>0.22500000000000001</v>
      </c>
      <c r="J7196" s="923">
        <v>21037.121408187595</v>
      </c>
      <c r="K7196" s="922">
        <v>1</v>
      </c>
      <c r="L7196" s="923">
        <v>21037.121408187595</v>
      </c>
      <c r="M7196" s="923">
        <f t="shared" si="112"/>
        <v>2714.4672784758191</v>
      </c>
    </row>
    <row r="7197" spans="2:13" ht="75">
      <c r="B7197" s="921" t="s">
        <v>1347</v>
      </c>
      <c r="C7197" s="921" t="s">
        <v>1036</v>
      </c>
      <c r="D7197" s="922" t="s">
        <v>986</v>
      </c>
      <c r="E7197" s="936">
        <v>1</v>
      </c>
      <c r="F7197" s="947">
        <v>44312</v>
      </c>
      <c r="G7197" s="923">
        <v>16772.266633586281</v>
      </c>
      <c r="H7197" s="929">
        <v>8.3333333333333332E-3</v>
      </c>
      <c r="I7197" s="929">
        <v>0.22500000000000001</v>
      </c>
      <c r="J7197" s="923">
        <v>12998.506641029368</v>
      </c>
      <c r="K7197" s="922">
        <v>1</v>
      </c>
      <c r="L7197" s="923">
        <v>12998.506641029368</v>
      </c>
      <c r="M7197" s="923">
        <f t="shared" si="112"/>
        <v>1677.2266633586282</v>
      </c>
    </row>
    <row r="7198" spans="2:13" ht="45">
      <c r="B7198" s="921" t="s">
        <v>1663</v>
      </c>
      <c r="C7198" s="921" t="s">
        <v>1042</v>
      </c>
      <c r="D7198" s="922" t="s">
        <v>986</v>
      </c>
      <c r="E7198" s="936">
        <v>1</v>
      </c>
      <c r="F7198" s="947">
        <v>44866</v>
      </c>
      <c r="G7198" s="923">
        <v>10395.84983233035</v>
      </c>
      <c r="H7198" s="929">
        <v>8.3333333333333332E-3</v>
      </c>
      <c r="I7198" s="929">
        <v>6.6666666666666666E-2</v>
      </c>
      <c r="J7198" s="923">
        <v>9702.7931768416602</v>
      </c>
      <c r="K7198" s="922">
        <v>0.26535191958439908</v>
      </c>
      <c r="L7198" s="923">
        <v>2574.6547948053444</v>
      </c>
      <c r="M7198" s="923">
        <f t="shared" si="112"/>
        <v>275.85587087200116</v>
      </c>
    </row>
    <row r="7199" spans="2:13" ht="45">
      <c r="B7199" s="921" t="s">
        <v>1664</v>
      </c>
      <c r="C7199" s="921" t="s">
        <v>1042</v>
      </c>
      <c r="D7199" s="922" t="s">
        <v>986</v>
      </c>
      <c r="E7199" s="936">
        <v>1</v>
      </c>
      <c r="F7199" s="947">
        <v>44866</v>
      </c>
      <c r="G7199" s="923">
        <v>9867.7385442547184</v>
      </c>
      <c r="H7199" s="929">
        <v>8.3333333333333332E-3</v>
      </c>
      <c r="I7199" s="929">
        <v>6.6666666666666666E-2</v>
      </c>
      <c r="J7199" s="923">
        <v>9209.8893079710706</v>
      </c>
      <c r="K7199" s="922">
        <v>0.26535191958439908</v>
      </c>
      <c r="L7199" s="923">
        <v>2443.8618070299563</v>
      </c>
      <c r="M7199" s="923">
        <f t="shared" si="112"/>
        <v>261.84233646749533</v>
      </c>
    </row>
    <row r="7200" spans="2:13" ht="75">
      <c r="B7200" s="921" t="s">
        <v>1645</v>
      </c>
      <c r="C7200" s="921" t="s">
        <v>1036</v>
      </c>
      <c r="D7200" s="922" t="s">
        <v>986</v>
      </c>
      <c r="E7200" s="936">
        <v>1</v>
      </c>
      <c r="F7200" s="947">
        <v>44312</v>
      </c>
      <c r="G7200" s="923">
        <v>8912.453435787329</v>
      </c>
      <c r="H7200" s="929">
        <v>8.3333333333333332E-3</v>
      </c>
      <c r="I7200" s="929">
        <v>0.22500000000000001</v>
      </c>
      <c r="J7200" s="923">
        <v>6907.1514127351802</v>
      </c>
      <c r="K7200" s="922">
        <v>1</v>
      </c>
      <c r="L7200" s="923">
        <v>6907.1514127351802</v>
      </c>
      <c r="M7200" s="923">
        <f t="shared" si="112"/>
        <v>891.2453435787329</v>
      </c>
    </row>
    <row r="7201" spans="2:13" ht="75">
      <c r="B7201" s="921" t="s">
        <v>1645</v>
      </c>
      <c r="C7201" s="921" t="s">
        <v>1036</v>
      </c>
      <c r="D7201" s="922" t="s">
        <v>986</v>
      </c>
      <c r="E7201" s="936">
        <v>1</v>
      </c>
      <c r="F7201" s="947">
        <v>44312</v>
      </c>
      <c r="G7201" s="923">
        <v>8912.453435787329</v>
      </c>
      <c r="H7201" s="929">
        <v>8.3333333333333332E-3</v>
      </c>
      <c r="I7201" s="929">
        <v>0.22500000000000001</v>
      </c>
      <c r="J7201" s="923">
        <v>6907.1514127351802</v>
      </c>
      <c r="K7201" s="922">
        <v>1</v>
      </c>
      <c r="L7201" s="923">
        <v>6907.1514127351802</v>
      </c>
      <c r="M7201" s="923">
        <f t="shared" si="112"/>
        <v>891.2453435787329</v>
      </c>
    </row>
    <row r="7202" spans="2:13" ht="75">
      <c r="B7202" s="921" t="s">
        <v>1665</v>
      </c>
      <c r="C7202" s="921" t="s">
        <v>1036</v>
      </c>
      <c r="D7202" s="922" t="s">
        <v>986</v>
      </c>
      <c r="E7202" s="936">
        <v>1</v>
      </c>
      <c r="F7202" s="947">
        <v>44440</v>
      </c>
      <c r="G7202" s="923">
        <v>162013.61618837775</v>
      </c>
      <c r="H7202" s="929">
        <v>4.1666666666666666E-3</v>
      </c>
      <c r="I7202" s="929">
        <v>9.166666666666666E-2</v>
      </c>
      <c r="J7202" s="923">
        <v>147162.36803777647</v>
      </c>
      <c r="K7202" s="922">
        <v>1</v>
      </c>
      <c r="L7202" s="923">
        <v>147162.36803777647</v>
      </c>
      <c r="M7202" s="923">
        <f t="shared" si="112"/>
        <v>8100.6808094188882</v>
      </c>
    </row>
    <row r="7203" spans="2:13" ht="45">
      <c r="B7203" s="921" t="s">
        <v>1666</v>
      </c>
      <c r="C7203" s="921" t="s">
        <v>1042</v>
      </c>
      <c r="D7203" s="922" t="s">
        <v>986</v>
      </c>
      <c r="E7203" s="936">
        <v>1</v>
      </c>
      <c r="F7203" s="947">
        <v>44866</v>
      </c>
      <c r="G7203" s="923">
        <v>9867.7385442547184</v>
      </c>
      <c r="H7203" s="929">
        <v>8.3333333333333332E-3</v>
      </c>
      <c r="I7203" s="929">
        <v>6.6666666666666666E-2</v>
      </c>
      <c r="J7203" s="923">
        <v>9209.8893079710706</v>
      </c>
      <c r="K7203" s="922">
        <v>0</v>
      </c>
      <c r="L7203" s="923">
        <v>0</v>
      </c>
      <c r="M7203" s="923" t="str">
        <f t="shared" si="112"/>
        <v/>
      </c>
    </row>
    <row r="7204" spans="2:13" ht="75">
      <c r="B7204" s="921" t="s">
        <v>1667</v>
      </c>
      <c r="C7204" s="921" t="s">
        <v>1036</v>
      </c>
      <c r="D7204" s="922" t="s">
        <v>986</v>
      </c>
      <c r="E7204" s="936">
        <v>1</v>
      </c>
      <c r="F7204" s="947">
        <v>44312</v>
      </c>
      <c r="G7204" s="923">
        <v>40183.661131619498</v>
      </c>
      <c r="H7204" s="929">
        <v>8.3333333333333332E-3</v>
      </c>
      <c r="I7204" s="929">
        <v>0.22500000000000001</v>
      </c>
      <c r="J7204" s="923">
        <v>31142.337377005111</v>
      </c>
      <c r="K7204" s="922">
        <v>1</v>
      </c>
      <c r="L7204" s="923">
        <v>31142.337377005111</v>
      </c>
      <c r="M7204" s="923">
        <f t="shared" si="112"/>
        <v>4018.3661131619501</v>
      </c>
    </row>
    <row r="7205" spans="2:13" ht="75">
      <c r="B7205" s="921" t="s">
        <v>1667</v>
      </c>
      <c r="C7205" s="921" t="s">
        <v>1036</v>
      </c>
      <c r="D7205" s="922" t="s">
        <v>986</v>
      </c>
      <c r="E7205" s="936">
        <v>1</v>
      </c>
      <c r="F7205" s="947">
        <v>44312</v>
      </c>
      <c r="G7205" s="923">
        <v>40183.661131619498</v>
      </c>
      <c r="H7205" s="929">
        <v>8.3333333333333332E-3</v>
      </c>
      <c r="I7205" s="929">
        <v>0.22500000000000001</v>
      </c>
      <c r="J7205" s="923">
        <v>31142.337377005111</v>
      </c>
      <c r="K7205" s="922">
        <v>1</v>
      </c>
      <c r="L7205" s="923">
        <v>31142.337377005111</v>
      </c>
      <c r="M7205" s="923">
        <f t="shared" si="112"/>
        <v>4018.3661131619501</v>
      </c>
    </row>
    <row r="7206" spans="2:13" ht="75">
      <c r="B7206" s="921" t="s">
        <v>1657</v>
      </c>
      <c r="C7206" s="921" t="s">
        <v>1036</v>
      </c>
      <c r="D7206" s="922" t="s">
        <v>986</v>
      </c>
      <c r="E7206" s="936">
        <v>1</v>
      </c>
      <c r="F7206" s="947">
        <v>44312</v>
      </c>
      <c r="G7206" s="923">
        <v>84690.742937474686</v>
      </c>
      <c r="H7206" s="929">
        <v>4.1666666666666666E-3</v>
      </c>
      <c r="I7206" s="929">
        <v>0.1125</v>
      </c>
      <c r="J7206" s="923">
        <v>75163.034357008786</v>
      </c>
      <c r="K7206" s="922">
        <v>1</v>
      </c>
      <c r="L7206" s="923">
        <v>75163.034357008786</v>
      </c>
      <c r="M7206" s="923">
        <f t="shared" si="112"/>
        <v>4234.5371468737349</v>
      </c>
    </row>
    <row r="7207" spans="2:13" ht="75">
      <c r="B7207" s="921" t="s">
        <v>1653</v>
      </c>
      <c r="C7207" s="921" t="s">
        <v>1036</v>
      </c>
      <c r="D7207" s="922" t="s">
        <v>986</v>
      </c>
      <c r="E7207" s="936">
        <v>1</v>
      </c>
      <c r="F7207" s="947">
        <v>44312</v>
      </c>
      <c r="G7207" s="923">
        <v>51391.08713696451</v>
      </c>
      <c r="H7207" s="929">
        <v>4.1666666666666666E-3</v>
      </c>
      <c r="I7207" s="929">
        <v>0.1125</v>
      </c>
      <c r="J7207" s="923">
        <v>45609.589834056002</v>
      </c>
      <c r="K7207" s="922">
        <v>1</v>
      </c>
      <c r="L7207" s="923">
        <v>45609.589834056002</v>
      </c>
      <c r="M7207" s="923">
        <f t="shared" si="112"/>
        <v>2569.5543568482258</v>
      </c>
    </row>
    <row r="7208" spans="2:13" ht="75">
      <c r="B7208" s="921" t="s">
        <v>1668</v>
      </c>
      <c r="C7208" s="921" t="s">
        <v>1036</v>
      </c>
      <c r="D7208" s="922" t="s">
        <v>986</v>
      </c>
      <c r="E7208" s="936">
        <v>1</v>
      </c>
      <c r="F7208" s="947">
        <v>44312</v>
      </c>
      <c r="G7208" s="923">
        <v>31112.479702430497</v>
      </c>
      <c r="H7208" s="929">
        <v>4.1666666666666666E-3</v>
      </c>
      <c r="I7208" s="929">
        <v>0.1125</v>
      </c>
      <c r="J7208" s="923">
        <v>27612.325735907067</v>
      </c>
      <c r="K7208" s="922">
        <v>1</v>
      </c>
      <c r="L7208" s="923">
        <v>27612.325735907067</v>
      </c>
      <c r="M7208" s="923">
        <f t="shared" si="112"/>
        <v>1555.623985121525</v>
      </c>
    </row>
    <row r="7209" spans="2:13" ht="75">
      <c r="B7209" s="921" t="s">
        <v>1532</v>
      </c>
      <c r="C7209" s="921" t="s">
        <v>1036</v>
      </c>
      <c r="D7209" s="922" t="s">
        <v>986</v>
      </c>
      <c r="E7209" s="936">
        <v>1</v>
      </c>
      <c r="F7209" s="947">
        <v>44312</v>
      </c>
      <c r="G7209" s="923">
        <v>23578.415227774811</v>
      </c>
      <c r="H7209" s="929">
        <v>8.3333333333333332E-3</v>
      </c>
      <c r="I7209" s="929">
        <v>0.22500000000000001</v>
      </c>
      <c r="J7209" s="923">
        <v>18273.27180152548</v>
      </c>
      <c r="K7209" s="922">
        <v>1</v>
      </c>
      <c r="L7209" s="923">
        <v>18273.27180152548</v>
      </c>
      <c r="M7209" s="923">
        <f t="shared" si="112"/>
        <v>2357.8415227774813</v>
      </c>
    </row>
    <row r="7210" spans="2:13" ht="75">
      <c r="B7210" s="921" t="s">
        <v>1545</v>
      </c>
      <c r="C7210" s="921" t="s">
        <v>1036</v>
      </c>
      <c r="D7210" s="922" t="s">
        <v>986</v>
      </c>
      <c r="E7210" s="936">
        <v>1</v>
      </c>
      <c r="F7210" s="947">
        <v>44312</v>
      </c>
      <c r="G7210" s="923">
        <v>27144.67278475819</v>
      </c>
      <c r="H7210" s="929">
        <v>8.3333333333333332E-3</v>
      </c>
      <c r="I7210" s="929">
        <v>0.22500000000000001</v>
      </c>
      <c r="J7210" s="923">
        <v>21037.121408187595</v>
      </c>
      <c r="K7210" s="922">
        <v>1</v>
      </c>
      <c r="L7210" s="923">
        <v>21037.121408187595</v>
      </c>
      <c r="M7210" s="923">
        <f t="shared" si="112"/>
        <v>2714.4672784758191</v>
      </c>
    </row>
    <row r="7211" spans="2:13" ht="75">
      <c r="B7211" s="921" t="s">
        <v>1347</v>
      </c>
      <c r="C7211" s="921" t="s">
        <v>1036</v>
      </c>
      <c r="D7211" s="922" t="s">
        <v>986</v>
      </c>
      <c r="E7211" s="936">
        <v>1</v>
      </c>
      <c r="F7211" s="947">
        <v>44312</v>
      </c>
      <c r="G7211" s="923">
        <v>16772.266633586281</v>
      </c>
      <c r="H7211" s="929">
        <v>8.3333333333333332E-3</v>
      </c>
      <c r="I7211" s="929">
        <v>0.22500000000000001</v>
      </c>
      <c r="J7211" s="923">
        <v>12998.506641029368</v>
      </c>
      <c r="K7211" s="922">
        <v>1</v>
      </c>
      <c r="L7211" s="923">
        <v>12998.506641029368</v>
      </c>
      <c r="M7211" s="923">
        <f t="shared" si="112"/>
        <v>1677.2266633586282</v>
      </c>
    </row>
    <row r="7212" spans="2:13" ht="75">
      <c r="B7212" s="921" t="s">
        <v>1347</v>
      </c>
      <c r="C7212" s="921" t="s">
        <v>1036</v>
      </c>
      <c r="D7212" s="922" t="s">
        <v>986</v>
      </c>
      <c r="E7212" s="936">
        <v>1</v>
      </c>
      <c r="F7212" s="947">
        <v>44312</v>
      </c>
      <c r="G7212" s="923">
        <v>16772.266633586281</v>
      </c>
      <c r="H7212" s="929">
        <v>8.3333333333333332E-3</v>
      </c>
      <c r="I7212" s="929">
        <v>0.22500000000000001</v>
      </c>
      <c r="J7212" s="923">
        <v>12998.506641029368</v>
      </c>
      <c r="K7212" s="922">
        <v>1</v>
      </c>
      <c r="L7212" s="923">
        <v>12998.506641029368</v>
      </c>
      <c r="M7212" s="923">
        <f t="shared" si="112"/>
        <v>1677.2266633586282</v>
      </c>
    </row>
    <row r="7213" spans="2:13" ht="75">
      <c r="B7213" s="921" t="s">
        <v>1645</v>
      </c>
      <c r="C7213" s="921" t="s">
        <v>1036</v>
      </c>
      <c r="D7213" s="922" t="s">
        <v>986</v>
      </c>
      <c r="E7213" s="936">
        <v>1</v>
      </c>
      <c r="F7213" s="947">
        <v>44312</v>
      </c>
      <c r="G7213" s="923">
        <v>8912.453435787329</v>
      </c>
      <c r="H7213" s="929">
        <v>8.3333333333333332E-3</v>
      </c>
      <c r="I7213" s="929">
        <v>0.22500000000000001</v>
      </c>
      <c r="J7213" s="923">
        <v>6907.1514127351802</v>
      </c>
      <c r="K7213" s="922">
        <v>1</v>
      </c>
      <c r="L7213" s="923">
        <v>6907.1514127351802</v>
      </c>
      <c r="M7213" s="923">
        <f t="shared" si="112"/>
        <v>891.2453435787329</v>
      </c>
    </row>
    <row r="7214" spans="2:13" ht="75">
      <c r="B7214" s="921" t="s">
        <v>1645</v>
      </c>
      <c r="C7214" s="921" t="s">
        <v>1036</v>
      </c>
      <c r="D7214" s="922" t="s">
        <v>986</v>
      </c>
      <c r="E7214" s="936">
        <v>1</v>
      </c>
      <c r="F7214" s="947">
        <v>44312</v>
      </c>
      <c r="G7214" s="923">
        <v>8912.453435787329</v>
      </c>
      <c r="H7214" s="929">
        <v>8.3333333333333332E-3</v>
      </c>
      <c r="I7214" s="929">
        <v>0.22500000000000001</v>
      </c>
      <c r="J7214" s="923">
        <v>6907.1514127351802</v>
      </c>
      <c r="K7214" s="922">
        <v>1</v>
      </c>
      <c r="L7214" s="923">
        <v>6907.1514127351802</v>
      </c>
      <c r="M7214" s="923">
        <f t="shared" si="112"/>
        <v>891.2453435787329</v>
      </c>
    </row>
    <row r="7215" spans="2:13" ht="75">
      <c r="B7215" s="921" t="s">
        <v>1669</v>
      </c>
      <c r="C7215" s="921" t="s">
        <v>1036</v>
      </c>
      <c r="D7215" s="922" t="s">
        <v>986</v>
      </c>
      <c r="E7215" s="936">
        <v>1</v>
      </c>
      <c r="F7215" s="947">
        <v>44440</v>
      </c>
      <c r="G7215" s="923">
        <v>162013.61618837775</v>
      </c>
      <c r="H7215" s="929">
        <v>4.1666666666666666E-3</v>
      </c>
      <c r="I7215" s="929">
        <v>9.166666666666666E-2</v>
      </c>
      <c r="J7215" s="923">
        <v>147162.36803777647</v>
      </c>
      <c r="K7215" s="922">
        <v>1</v>
      </c>
      <c r="L7215" s="923">
        <v>147162.36803777647</v>
      </c>
      <c r="M7215" s="923">
        <f t="shared" si="112"/>
        <v>8100.6808094188882</v>
      </c>
    </row>
    <row r="7216" spans="2:13" ht="75">
      <c r="B7216" s="921" t="s">
        <v>1657</v>
      </c>
      <c r="C7216" s="921" t="s">
        <v>1036</v>
      </c>
      <c r="D7216" s="922" t="s">
        <v>986</v>
      </c>
      <c r="E7216" s="936">
        <v>1</v>
      </c>
      <c r="F7216" s="947">
        <v>44312</v>
      </c>
      <c r="G7216" s="923">
        <v>84690.742937474686</v>
      </c>
      <c r="H7216" s="929">
        <v>4.1666666666666666E-3</v>
      </c>
      <c r="I7216" s="929">
        <v>0.1125</v>
      </c>
      <c r="J7216" s="923">
        <v>75163.034357008786</v>
      </c>
      <c r="K7216" s="922">
        <v>1</v>
      </c>
      <c r="L7216" s="923">
        <v>75163.034357008786</v>
      </c>
      <c r="M7216" s="923">
        <f t="shared" si="112"/>
        <v>4234.5371468737349</v>
      </c>
    </row>
    <row r="7217" spans="2:13" ht="75">
      <c r="B7217" s="921" t="s">
        <v>1670</v>
      </c>
      <c r="C7217" s="921" t="s">
        <v>1020</v>
      </c>
      <c r="D7217" s="922" t="s">
        <v>986</v>
      </c>
      <c r="E7217" s="936">
        <v>1</v>
      </c>
      <c r="F7217" s="947">
        <v>44796</v>
      </c>
      <c r="G7217" s="923">
        <v>8209.8636991808562</v>
      </c>
      <c r="H7217" s="929">
        <v>8.3333333333333332E-3</v>
      </c>
      <c r="I7217" s="929">
        <v>9.166666666666666E-2</v>
      </c>
      <c r="J7217" s="923">
        <v>7457.2928600892774</v>
      </c>
      <c r="K7217" s="922">
        <v>1</v>
      </c>
      <c r="L7217" s="923">
        <v>7457.2928600892774</v>
      </c>
      <c r="M7217" s="923">
        <f t="shared" si="112"/>
        <v>820.98636991808564</v>
      </c>
    </row>
    <row r="7218" spans="2:13" ht="45">
      <c r="B7218" s="921" t="s">
        <v>1671</v>
      </c>
      <c r="C7218" s="921" t="s">
        <v>1042</v>
      </c>
      <c r="D7218" s="922" t="s">
        <v>986</v>
      </c>
      <c r="E7218" s="936">
        <v>1</v>
      </c>
      <c r="F7218" s="947">
        <v>44377</v>
      </c>
      <c r="G7218" s="923">
        <v>29145.696600716023</v>
      </c>
      <c r="H7218" s="929">
        <v>8.3333333333333332E-3</v>
      </c>
      <c r="I7218" s="929">
        <v>0.20833333333333334</v>
      </c>
      <c r="J7218" s="923">
        <v>23073.676475566852</v>
      </c>
      <c r="K7218" s="922">
        <v>0.26535191958439908</v>
      </c>
      <c r="L7218" s="923">
        <v>6122.6443446610556</v>
      </c>
      <c r="M7218" s="923">
        <f t="shared" si="112"/>
        <v>773.38665406244922</v>
      </c>
    </row>
    <row r="7219" spans="2:13" ht="45">
      <c r="B7219" s="921" t="s">
        <v>1672</v>
      </c>
      <c r="C7219" s="921" t="s">
        <v>1042</v>
      </c>
      <c r="D7219" s="922" t="s">
        <v>986</v>
      </c>
      <c r="E7219" s="936">
        <v>1</v>
      </c>
      <c r="F7219" s="947">
        <v>44377</v>
      </c>
      <c r="G7219" s="923">
        <v>29145.696600716023</v>
      </c>
      <c r="H7219" s="929">
        <v>8.3333333333333332E-3</v>
      </c>
      <c r="I7219" s="929">
        <v>0.20833333333333334</v>
      </c>
      <c r="J7219" s="923">
        <v>23073.676475566852</v>
      </c>
      <c r="K7219" s="922">
        <v>0.26535191958439908</v>
      </c>
      <c r="L7219" s="923">
        <v>6122.6443446610556</v>
      </c>
      <c r="M7219" s="923">
        <f t="shared" si="112"/>
        <v>773.38665406244922</v>
      </c>
    </row>
    <row r="7220" spans="2:13" ht="45">
      <c r="B7220" s="921" t="s">
        <v>1673</v>
      </c>
      <c r="C7220" s="921" t="s">
        <v>1042</v>
      </c>
      <c r="D7220" s="922" t="s">
        <v>986</v>
      </c>
      <c r="E7220" s="936">
        <v>1</v>
      </c>
      <c r="F7220" s="947">
        <v>44377</v>
      </c>
      <c r="G7220" s="923">
        <v>26672.728404291633</v>
      </c>
      <c r="H7220" s="929">
        <v>8.3333333333333332E-3</v>
      </c>
      <c r="I7220" s="929">
        <v>0.20833333333333334</v>
      </c>
      <c r="J7220" s="923">
        <v>21115.909986730876</v>
      </c>
      <c r="K7220" s="922">
        <v>0.26535191958439908</v>
      </c>
      <c r="L7220" s="923">
        <v>5603.1472487504207</v>
      </c>
      <c r="M7220" s="923">
        <f t="shared" si="112"/>
        <v>707.76596826321111</v>
      </c>
    </row>
    <row r="7221" spans="2:13" ht="45">
      <c r="B7221" s="921" t="s">
        <v>1674</v>
      </c>
      <c r="C7221" s="921" t="s">
        <v>1042</v>
      </c>
      <c r="D7221" s="922" t="s">
        <v>986</v>
      </c>
      <c r="E7221" s="936">
        <v>1</v>
      </c>
      <c r="F7221" s="947">
        <v>44377</v>
      </c>
      <c r="G7221" s="923">
        <v>26672.728404291633</v>
      </c>
      <c r="H7221" s="929">
        <v>8.3333333333333332E-3</v>
      </c>
      <c r="I7221" s="929">
        <v>0.20833333333333334</v>
      </c>
      <c r="J7221" s="923">
        <v>21115.909986730876</v>
      </c>
      <c r="K7221" s="922">
        <v>0.26535191958439908</v>
      </c>
      <c r="L7221" s="923">
        <v>5603.1472487504207</v>
      </c>
      <c r="M7221" s="923">
        <f t="shared" si="112"/>
        <v>707.76596826321111</v>
      </c>
    </row>
    <row r="7222" spans="2:13" ht="45">
      <c r="B7222" s="921" t="s">
        <v>1675</v>
      </c>
      <c r="C7222" s="921" t="s">
        <v>1042</v>
      </c>
      <c r="D7222" s="922" t="s">
        <v>986</v>
      </c>
      <c r="E7222" s="936">
        <v>1</v>
      </c>
      <c r="F7222" s="947">
        <v>44377</v>
      </c>
      <c r="G7222" s="923">
        <v>26672.728404291633</v>
      </c>
      <c r="H7222" s="929">
        <v>8.3333333333333332E-3</v>
      </c>
      <c r="I7222" s="929">
        <v>0.20833333333333334</v>
      </c>
      <c r="J7222" s="923">
        <v>21115.909986730876</v>
      </c>
      <c r="K7222" s="922">
        <v>0.26535191958439908</v>
      </c>
      <c r="L7222" s="923">
        <v>5603.1472487504207</v>
      </c>
      <c r="M7222" s="923">
        <f t="shared" si="112"/>
        <v>707.76596826321111</v>
      </c>
    </row>
    <row r="7223" spans="2:13" ht="45">
      <c r="B7223" s="921" t="s">
        <v>1676</v>
      </c>
      <c r="C7223" s="921" t="s">
        <v>1042</v>
      </c>
      <c r="D7223" s="922" t="s">
        <v>986</v>
      </c>
      <c r="E7223" s="936">
        <v>1</v>
      </c>
      <c r="F7223" s="947">
        <v>44377</v>
      </c>
      <c r="G7223" s="923">
        <v>35681.398262694769</v>
      </c>
      <c r="H7223" s="929">
        <v>8.3333333333333332E-3</v>
      </c>
      <c r="I7223" s="929">
        <v>0.20833333333333334</v>
      </c>
      <c r="J7223" s="923">
        <v>28247.773624633359</v>
      </c>
      <c r="K7223" s="922">
        <v>0</v>
      </c>
      <c r="L7223" s="923">
        <v>0</v>
      </c>
      <c r="M7223" s="923" t="str">
        <f t="shared" si="112"/>
        <v/>
      </c>
    </row>
    <row r="7224" spans="2:13" ht="45">
      <c r="B7224" s="921" t="s">
        <v>1677</v>
      </c>
      <c r="C7224" s="921" t="s">
        <v>1042</v>
      </c>
      <c r="D7224" s="922" t="s">
        <v>986</v>
      </c>
      <c r="E7224" s="936">
        <v>1</v>
      </c>
      <c r="F7224" s="947">
        <v>44377</v>
      </c>
      <c r="G7224" s="923">
        <v>42393.740510132389</v>
      </c>
      <c r="H7224" s="929">
        <v>8.3333333333333332E-3</v>
      </c>
      <c r="I7224" s="929">
        <v>0.20833333333333334</v>
      </c>
      <c r="J7224" s="923">
        <v>33561.711237188138</v>
      </c>
      <c r="K7224" s="922">
        <v>0.26535191958439908</v>
      </c>
      <c r="L7224" s="923">
        <v>8905.6645013251691</v>
      </c>
      <c r="M7224" s="923">
        <f t="shared" si="112"/>
        <v>1124.9260422726531</v>
      </c>
    </row>
    <row r="7225" spans="2:13" ht="45">
      <c r="B7225" s="921" t="s">
        <v>1678</v>
      </c>
      <c r="C7225" s="921" t="s">
        <v>1042</v>
      </c>
      <c r="D7225" s="922" t="s">
        <v>986</v>
      </c>
      <c r="E7225" s="936">
        <v>1</v>
      </c>
      <c r="F7225" s="947">
        <v>44377</v>
      </c>
      <c r="G7225" s="923">
        <v>42393.740510132389</v>
      </c>
      <c r="H7225" s="929">
        <v>8.3333333333333332E-3</v>
      </c>
      <c r="I7225" s="929">
        <v>0.20833333333333334</v>
      </c>
      <c r="J7225" s="923">
        <v>33561.711237188138</v>
      </c>
      <c r="K7225" s="922">
        <v>0.26535191958439908</v>
      </c>
      <c r="L7225" s="923">
        <v>8905.6645013251691</v>
      </c>
      <c r="M7225" s="923">
        <f t="shared" si="112"/>
        <v>1124.9260422726531</v>
      </c>
    </row>
    <row r="7226" spans="2:13" ht="45">
      <c r="B7226" s="921" t="s">
        <v>1679</v>
      </c>
      <c r="C7226" s="921" t="s">
        <v>1042</v>
      </c>
      <c r="D7226" s="922" t="s">
        <v>986</v>
      </c>
      <c r="E7226" s="936">
        <v>1</v>
      </c>
      <c r="F7226" s="947">
        <v>44377</v>
      </c>
      <c r="G7226" s="923">
        <v>42393.740510132389</v>
      </c>
      <c r="H7226" s="929">
        <v>8.3333333333333332E-3</v>
      </c>
      <c r="I7226" s="929">
        <v>0.20833333333333334</v>
      </c>
      <c r="J7226" s="923">
        <v>33561.711237188138</v>
      </c>
      <c r="K7226" s="922">
        <v>0.26535191958439908</v>
      </c>
      <c r="L7226" s="923">
        <v>8905.6645013251691</v>
      </c>
      <c r="M7226" s="923">
        <f t="shared" si="112"/>
        <v>1124.9260422726531</v>
      </c>
    </row>
    <row r="7227" spans="2:13" ht="45">
      <c r="B7227" s="921" t="s">
        <v>1680</v>
      </c>
      <c r="C7227" s="921" t="s">
        <v>1042</v>
      </c>
      <c r="D7227" s="922" t="s">
        <v>986</v>
      </c>
      <c r="E7227" s="936">
        <v>1</v>
      </c>
      <c r="F7227" s="947">
        <v>44377</v>
      </c>
      <c r="G7227" s="923">
        <v>42393.740510132389</v>
      </c>
      <c r="H7227" s="929">
        <v>8.3333333333333332E-3</v>
      </c>
      <c r="I7227" s="929">
        <v>0.20833333333333334</v>
      </c>
      <c r="J7227" s="923">
        <v>33561.711237188138</v>
      </c>
      <c r="K7227" s="922">
        <v>0.26535191958439908</v>
      </c>
      <c r="L7227" s="923">
        <v>8905.6645013251691</v>
      </c>
      <c r="M7227" s="923">
        <f t="shared" si="112"/>
        <v>1124.9260422726531</v>
      </c>
    </row>
    <row r="7228" spans="2:13" ht="45">
      <c r="B7228" s="921" t="s">
        <v>1681</v>
      </c>
      <c r="C7228" s="921" t="s">
        <v>1042</v>
      </c>
      <c r="D7228" s="922" t="s">
        <v>986</v>
      </c>
      <c r="E7228" s="936">
        <v>1</v>
      </c>
      <c r="F7228" s="947">
        <v>44377</v>
      </c>
      <c r="G7228" s="923">
        <v>35681.398262694769</v>
      </c>
      <c r="H7228" s="929">
        <v>8.3333333333333332E-3</v>
      </c>
      <c r="I7228" s="929">
        <v>0.20833333333333334</v>
      </c>
      <c r="J7228" s="923">
        <v>28247.773624633359</v>
      </c>
      <c r="K7228" s="922">
        <v>0.26535191958439908</v>
      </c>
      <c r="L7228" s="923">
        <v>7495.6009552820205</v>
      </c>
      <c r="M7228" s="923">
        <f t="shared" si="112"/>
        <v>946.81275224615001</v>
      </c>
    </row>
    <row r="7229" spans="2:13" ht="45">
      <c r="B7229" s="921" t="s">
        <v>1682</v>
      </c>
      <c r="C7229" s="921" t="s">
        <v>1042</v>
      </c>
      <c r="D7229" s="922" t="s">
        <v>986</v>
      </c>
      <c r="E7229" s="936">
        <v>1</v>
      </c>
      <c r="F7229" s="947">
        <v>44377</v>
      </c>
      <c r="G7229" s="923">
        <v>35681.398262694769</v>
      </c>
      <c r="H7229" s="929">
        <v>8.3333333333333332E-3</v>
      </c>
      <c r="I7229" s="929">
        <v>0.20833333333333334</v>
      </c>
      <c r="J7229" s="923">
        <v>28247.773624633359</v>
      </c>
      <c r="K7229" s="922">
        <v>0.26535191958439908</v>
      </c>
      <c r="L7229" s="923">
        <v>7495.6009552820205</v>
      </c>
      <c r="M7229" s="923">
        <f t="shared" si="112"/>
        <v>946.81275224615001</v>
      </c>
    </row>
    <row r="7230" spans="2:13" ht="45">
      <c r="B7230" s="921" t="s">
        <v>1683</v>
      </c>
      <c r="C7230" s="921" t="s">
        <v>1042</v>
      </c>
      <c r="D7230" s="922" t="s">
        <v>986</v>
      </c>
      <c r="E7230" s="936">
        <v>1</v>
      </c>
      <c r="F7230" s="947">
        <v>44377</v>
      </c>
      <c r="G7230" s="923">
        <v>4320.2030152157085</v>
      </c>
      <c r="H7230" s="929">
        <v>8.3333333333333332E-3</v>
      </c>
      <c r="I7230" s="929">
        <v>0.20833333333333334</v>
      </c>
      <c r="J7230" s="923">
        <v>3420.1607203791027</v>
      </c>
      <c r="K7230" s="922">
        <v>0.26535191958439908</v>
      </c>
      <c r="L7230" s="923">
        <v>907.54621243975612</v>
      </c>
      <c r="M7230" s="923">
        <f t="shared" si="112"/>
        <v>114.63741630817972</v>
      </c>
    </row>
    <row r="7231" spans="2:13" ht="45">
      <c r="B7231" s="921" t="s">
        <v>1684</v>
      </c>
      <c r="C7231" s="921" t="s">
        <v>1042</v>
      </c>
      <c r="D7231" s="922" t="s">
        <v>986</v>
      </c>
      <c r="E7231" s="936">
        <v>1</v>
      </c>
      <c r="F7231" s="947">
        <v>44377</v>
      </c>
      <c r="G7231" s="923">
        <v>4320.2030152157085</v>
      </c>
      <c r="H7231" s="929">
        <v>8.3333333333333332E-3</v>
      </c>
      <c r="I7231" s="929">
        <v>0.20833333333333334</v>
      </c>
      <c r="J7231" s="923">
        <v>3420.1607203791027</v>
      </c>
      <c r="K7231" s="922">
        <v>0.26535191958439908</v>
      </c>
      <c r="L7231" s="923">
        <v>907.54621243975612</v>
      </c>
      <c r="M7231" s="923">
        <f t="shared" si="112"/>
        <v>114.63741630817972</v>
      </c>
    </row>
    <row r="7232" spans="2:13" ht="45">
      <c r="B7232" s="921" t="s">
        <v>1685</v>
      </c>
      <c r="C7232" s="921" t="s">
        <v>1042</v>
      </c>
      <c r="D7232" s="922" t="s">
        <v>986</v>
      </c>
      <c r="E7232" s="936">
        <v>1</v>
      </c>
      <c r="F7232" s="947">
        <v>44377</v>
      </c>
      <c r="G7232" s="923">
        <v>31320.620756488985</v>
      </c>
      <c r="H7232" s="929">
        <v>8.3333333333333332E-3</v>
      </c>
      <c r="I7232" s="929">
        <v>0.20833333333333334</v>
      </c>
      <c r="J7232" s="923">
        <v>24795.491432220446</v>
      </c>
      <c r="K7232" s="922">
        <v>0.26535191958439908</v>
      </c>
      <c r="L7232" s="923">
        <v>6579.531248578216</v>
      </c>
      <c r="M7232" s="923">
        <f t="shared" si="112"/>
        <v>831.09868403093265</v>
      </c>
    </row>
    <row r="7233" spans="2:13" ht="75">
      <c r="B7233" s="921" t="s">
        <v>1686</v>
      </c>
      <c r="C7233" s="921" t="s">
        <v>1024</v>
      </c>
      <c r="D7233" s="922" t="s">
        <v>986</v>
      </c>
      <c r="E7233" s="936">
        <v>1</v>
      </c>
      <c r="F7233" s="947">
        <v>44953</v>
      </c>
      <c r="G7233" s="923">
        <v>56422.349757784366</v>
      </c>
      <c r="H7233" s="929">
        <v>8.3333333333333332E-3</v>
      </c>
      <c r="I7233" s="929">
        <v>0.05</v>
      </c>
      <c r="J7233" s="923">
        <v>53601.232269895147</v>
      </c>
      <c r="K7233" s="922">
        <v>1</v>
      </c>
      <c r="L7233" s="923">
        <v>53601.232269895147</v>
      </c>
      <c r="M7233" s="923">
        <f t="shared" si="112"/>
        <v>5642.2349757784368</v>
      </c>
    </row>
    <row r="7234" spans="2:13" ht="45">
      <c r="B7234" s="921" t="s">
        <v>1687</v>
      </c>
      <c r="C7234" s="921" t="s">
        <v>1030</v>
      </c>
      <c r="D7234" s="922" t="s">
        <v>986</v>
      </c>
      <c r="E7234" s="936">
        <v>1</v>
      </c>
      <c r="F7234" s="947">
        <v>43851</v>
      </c>
      <c r="G7234" s="923">
        <v>12056.91948007795</v>
      </c>
      <c r="H7234" s="929">
        <v>4.1666666666666666E-3</v>
      </c>
      <c r="I7234" s="929">
        <v>0.17499999999999999</v>
      </c>
      <c r="J7234" s="923">
        <v>9946.9585710643078</v>
      </c>
      <c r="K7234" s="922">
        <v>0</v>
      </c>
      <c r="L7234" s="923">
        <v>0</v>
      </c>
      <c r="M7234" s="923" t="str">
        <f t="shared" si="112"/>
        <v/>
      </c>
    </row>
    <row r="7235" spans="2:13" ht="75">
      <c r="B7235" s="921" t="s">
        <v>1566</v>
      </c>
      <c r="C7235" s="921" t="s">
        <v>1024</v>
      </c>
      <c r="D7235" s="922" t="s">
        <v>986</v>
      </c>
      <c r="E7235" s="936">
        <v>1</v>
      </c>
      <c r="F7235" s="947">
        <v>44531</v>
      </c>
      <c r="G7235" s="923">
        <v>4799.5906690230022</v>
      </c>
      <c r="H7235" s="929">
        <v>8.3333333333333332E-3</v>
      </c>
      <c r="I7235" s="929">
        <v>0.15833333333333333</v>
      </c>
      <c r="J7235" s="923">
        <v>4039.655479761027</v>
      </c>
      <c r="K7235" s="922">
        <v>1</v>
      </c>
      <c r="L7235" s="923">
        <v>4039.655479761027</v>
      </c>
      <c r="M7235" s="923">
        <f t="shared" si="112"/>
        <v>479.95906690230026</v>
      </c>
    </row>
    <row r="7236" spans="2:13" ht="75">
      <c r="B7236" s="921" t="s">
        <v>1503</v>
      </c>
      <c r="C7236" s="921" t="s">
        <v>1024</v>
      </c>
      <c r="D7236" s="922" t="s">
        <v>986</v>
      </c>
      <c r="E7236" s="936">
        <v>1</v>
      </c>
      <c r="F7236" s="947">
        <v>44400</v>
      </c>
      <c r="G7236" s="923">
        <v>1691.8505587028189</v>
      </c>
      <c r="H7236" s="929">
        <v>8.3333333333333332E-3</v>
      </c>
      <c r="I7236" s="929">
        <v>0.2</v>
      </c>
      <c r="J7236" s="923">
        <v>1353.4804469622552</v>
      </c>
      <c r="K7236" s="922">
        <v>1</v>
      </c>
      <c r="L7236" s="923">
        <v>1353.4804469622552</v>
      </c>
      <c r="M7236" s="923">
        <f t="shared" si="112"/>
        <v>169.1850558702819</v>
      </c>
    </row>
    <row r="7237" spans="2:13" ht="75">
      <c r="B7237" s="921" t="s">
        <v>1503</v>
      </c>
      <c r="C7237" s="921" t="s">
        <v>1024</v>
      </c>
      <c r="D7237" s="922" t="s">
        <v>986</v>
      </c>
      <c r="E7237" s="936">
        <v>1</v>
      </c>
      <c r="F7237" s="947">
        <v>44400</v>
      </c>
      <c r="G7237" s="923">
        <v>1691.8505587028189</v>
      </c>
      <c r="H7237" s="929">
        <v>8.3333333333333332E-3</v>
      </c>
      <c r="I7237" s="929">
        <v>0.2</v>
      </c>
      <c r="J7237" s="923">
        <v>1353.4804469622552</v>
      </c>
      <c r="K7237" s="922">
        <v>1</v>
      </c>
      <c r="L7237" s="923">
        <v>1353.4804469622552</v>
      </c>
      <c r="M7237" s="923">
        <f t="shared" si="112"/>
        <v>169.1850558702819</v>
      </c>
    </row>
    <row r="7238" spans="2:13" ht="75">
      <c r="B7238" s="921" t="s">
        <v>1567</v>
      </c>
      <c r="C7238" s="921" t="s">
        <v>1024</v>
      </c>
      <c r="D7238" s="922" t="s">
        <v>986</v>
      </c>
      <c r="E7238" s="936">
        <v>1</v>
      </c>
      <c r="F7238" s="947">
        <v>44158</v>
      </c>
      <c r="G7238" s="923">
        <v>145204.82600862879</v>
      </c>
      <c r="H7238" s="929">
        <v>8.3333333333333332E-3</v>
      </c>
      <c r="I7238" s="929">
        <v>0.26666666666666666</v>
      </c>
      <c r="J7238" s="923">
        <v>106483.53907299445</v>
      </c>
      <c r="K7238" s="922">
        <v>1</v>
      </c>
      <c r="L7238" s="923">
        <v>106483.53907299445</v>
      </c>
      <c r="M7238" s="923">
        <f t="shared" si="112"/>
        <v>14520.482600862881</v>
      </c>
    </row>
    <row r="7239" spans="2:13" ht="75">
      <c r="B7239" s="921" t="s">
        <v>1688</v>
      </c>
      <c r="C7239" s="921" t="s">
        <v>1024</v>
      </c>
      <c r="D7239" s="922" t="s">
        <v>986</v>
      </c>
      <c r="E7239" s="936">
        <v>1</v>
      </c>
      <c r="F7239" s="947">
        <v>44459</v>
      </c>
      <c r="G7239" s="923">
        <v>855373.05441284517</v>
      </c>
      <c r="H7239" s="929">
        <v>8.3333333333333332E-3</v>
      </c>
      <c r="I7239" s="929">
        <v>0.18333333333333332</v>
      </c>
      <c r="J7239" s="923">
        <v>698554.66110382357</v>
      </c>
      <c r="K7239" s="922">
        <v>1</v>
      </c>
      <c r="L7239" s="923">
        <v>698554.66110382357</v>
      </c>
      <c r="M7239" s="923">
        <f t="shared" si="112"/>
        <v>85537.305441284523</v>
      </c>
    </row>
    <row r="7240" spans="2:13" ht="75">
      <c r="B7240" s="921" t="s">
        <v>1568</v>
      </c>
      <c r="C7240" s="921" t="s">
        <v>1024</v>
      </c>
      <c r="D7240" s="922" t="s">
        <v>986</v>
      </c>
      <c r="E7240" s="936">
        <v>1</v>
      </c>
      <c r="F7240" s="947">
        <v>44105</v>
      </c>
      <c r="G7240" s="923">
        <v>30180.314536478214</v>
      </c>
      <c r="H7240" s="929">
        <v>8.3333333333333332E-3</v>
      </c>
      <c r="I7240" s="929">
        <v>0.27500000000000002</v>
      </c>
      <c r="J7240" s="923">
        <v>21880.728038946705</v>
      </c>
      <c r="K7240" s="922">
        <v>1</v>
      </c>
      <c r="L7240" s="923">
        <v>21880.728038946705</v>
      </c>
      <c r="M7240" s="923">
        <f t="shared" si="112"/>
        <v>3018.0314536478218</v>
      </c>
    </row>
    <row r="7241" spans="2:13" ht="75">
      <c r="B7241" s="921" t="s">
        <v>1689</v>
      </c>
      <c r="C7241" s="921" t="s">
        <v>1024</v>
      </c>
      <c r="D7241" s="922" t="s">
        <v>986</v>
      </c>
      <c r="E7241" s="936">
        <v>1</v>
      </c>
      <c r="F7241" s="947">
        <v>43775</v>
      </c>
      <c r="G7241" s="923">
        <v>453369.75062889134</v>
      </c>
      <c r="H7241" s="929">
        <v>8.3333333333333332E-3</v>
      </c>
      <c r="I7241" s="929">
        <v>0.36666666666666664</v>
      </c>
      <c r="J7241" s="923">
        <v>287134.17539829784</v>
      </c>
      <c r="K7241" s="922">
        <v>1</v>
      </c>
      <c r="L7241" s="923">
        <v>287134.17539829784</v>
      </c>
      <c r="M7241" s="923">
        <f t="shared" si="112"/>
        <v>45336.975062889134</v>
      </c>
    </row>
    <row r="7242" spans="2:13" ht="75">
      <c r="B7242" s="921" t="s">
        <v>1690</v>
      </c>
      <c r="C7242" s="921" t="s">
        <v>1036</v>
      </c>
      <c r="D7242" s="922" t="s">
        <v>986</v>
      </c>
      <c r="E7242" s="936">
        <v>1</v>
      </c>
      <c r="F7242" s="947">
        <v>45063</v>
      </c>
      <c r="G7242" s="923">
        <v>163353.10496770911</v>
      </c>
      <c r="H7242" s="929">
        <v>4.1666666666666666E-3</v>
      </c>
      <c r="I7242" s="929">
        <v>8.3333333333333332E-3</v>
      </c>
      <c r="J7242" s="923">
        <v>161991.82909297821</v>
      </c>
      <c r="K7242" s="922">
        <v>1</v>
      </c>
      <c r="L7242" s="923">
        <v>161991.82909297821</v>
      </c>
      <c r="M7242" s="923">
        <f t="shared" si="112"/>
        <v>8167.6552483854557</v>
      </c>
    </row>
    <row r="7243" spans="2:13" ht="75">
      <c r="B7243" s="921" t="s">
        <v>1691</v>
      </c>
      <c r="C7243" s="921" t="s">
        <v>1020</v>
      </c>
      <c r="D7243" s="922" t="s">
        <v>986</v>
      </c>
      <c r="E7243" s="936">
        <v>1</v>
      </c>
      <c r="F7243" s="947">
        <v>44774</v>
      </c>
      <c r="G7243" s="923">
        <v>0</v>
      </c>
      <c r="H7243" s="929">
        <v>4.1666666666666666E-3</v>
      </c>
      <c r="I7243" s="929">
        <v>4.583333333333333E-2</v>
      </c>
      <c r="J7243" s="923">
        <v>0</v>
      </c>
      <c r="K7243" s="922">
        <v>1</v>
      </c>
      <c r="L7243" s="923">
        <v>0</v>
      </c>
      <c r="M7243" s="923" t="str">
        <f t="shared" ref="M7243:M7306" si="113">IF(L7243=0,"",IF(I7243=100%,0,(H7243*12)*(G7243*E7243*K7243)))</f>
        <v/>
      </c>
    </row>
    <row r="7244" spans="2:13" ht="75">
      <c r="B7244" s="921" t="s">
        <v>1692</v>
      </c>
      <c r="C7244" s="921" t="s">
        <v>1020</v>
      </c>
      <c r="D7244" s="922" t="s">
        <v>994</v>
      </c>
      <c r="E7244" s="936">
        <v>0</v>
      </c>
      <c r="F7244" s="947">
        <v>44837</v>
      </c>
      <c r="G7244" s="923">
        <v>1730.05</v>
      </c>
      <c r="H7244" s="929">
        <v>8.3333333333333332E-3</v>
      </c>
      <c r="I7244" s="929">
        <v>7.4999999999999997E-2</v>
      </c>
      <c r="J7244" s="923">
        <v>1600.2962499999999</v>
      </c>
      <c r="K7244" s="922">
        <v>1</v>
      </c>
      <c r="L7244" s="923">
        <v>0</v>
      </c>
      <c r="M7244" s="923" t="str">
        <f t="shared" si="113"/>
        <v/>
      </c>
    </row>
    <row r="7245" spans="2:13" ht="75">
      <c r="B7245" s="921" t="s">
        <v>1691</v>
      </c>
      <c r="C7245" s="921" t="s">
        <v>1020</v>
      </c>
      <c r="D7245" s="922" t="s">
        <v>986</v>
      </c>
      <c r="E7245" s="936">
        <v>1</v>
      </c>
      <c r="F7245" s="947">
        <v>44774</v>
      </c>
      <c r="G7245" s="923">
        <v>0</v>
      </c>
      <c r="H7245" s="929">
        <v>4.1666666666666666E-3</v>
      </c>
      <c r="I7245" s="929">
        <v>4.583333333333333E-2</v>
      </c>
      <c r="J7245" s="923">
        <v>0</v>
      </c>
      <c r="K7245" s="922">
        <v>1</v>
      </c>
      <c r="L7245" s="923">
        <v>0</v>
      </c>
      <c r="M7245" s="923" t="str">
        <f t="shared" si="113"/>
        <v/>
      </c>
    </row>
    <row r="7246" spans="2:13" ht="75">
      <c r="B7246" s="921" t="s">
        <v>1692</v>
      </c>
      <c r="C7246" s="921" t="s">
        <v>1020</v>
      </c>
      <c r="D7246" s="922" t="s">
        <v>994</v>
      </c>
      <c r="E7246" s="936">
        <v>0</v>
      </c>
      <c r="F7246" s="947">
        <v>44837</v>
      </c>
      <c r="G7246" s="923">
        <v>1730.05</v>
      </c>
      <c r="H7246" s="929">
        <v>8.3333333333333332E-3</v>
      </c>
      <c r="I7246" s="929">
        <v>7.4999999999999997E-2</v>
      </c>
      <c r="J7246" s="923">
        <v>1600.2962499999999</v>
      </c>
      <c r="K7246" s="922">
        <v>1</v>
      </c>
      <c r="L7246" s="923">
        <v>0</v>
      </c>
      <c r="M7246" s="923" t="str">
        <f t="shared" si="113"/>
        <v/>
      </c>
    </row>
    <row r="7247" spans="2:13" ht="75">
      <c r="B7247" s="921" t="s">
        <v>1691</v>
      </c>
      <c r="C7247" s="921" t="s">
        <v>1020</v>
      </c>
      <c r="D7247" s="922" t="s">
        <v>986</v>
      </c>
      <c r="E7247" s="936">
        <v>1</v>
      </c>
      <c r="F7247" s="947">
        <v>44774</v>
      </c>
      <c r="G7247" s="923">
        <v>0</v>
      </c>
      <c r="H7247" s="929">
        <v>4.1666666666666666E-3</v>
      </c>
      <c r="I7247" s="929">
        <v>4.583333333333333E-2</v>
      </c>
      <c r="J7247" s="923">
        <v>0</v>
      </c>
      <c r="K7247" s="922">
        <v>1</v>
      </c>
      <c r="L7247" s="923">
        <v>0</v>
      </c>
      <c r="M7247" s="923" t="str">
        <f t="shared" si="113"/>
        <v/>
      </c>
    </row>
    <row r="7248" spans="2:13" ht="75">
      <c r="B7248" s="921" t="s">
        <v>1692</v>
      </c>
      <c r="C7248" s="921" t="s">
        <v>1020</v>
      </c>
      <c r="D7248" s="922" t="s">
        <v>994</v>
      </c>
      <c r="E7248" s="936">
        <v>0</v>
      </c>
      <c r="F7248" s="947">
        <v>44837</v>
      </c>
      <c r="G7248" s="923">
        <v>1730.05</v>
      </c>
      <c r="H7248" s="929">
        <v>8.3333333333333332E-3</v>
      </c>
      <c r="I7248" s="929">
        <v>7.4999999999999997E-2</v>
      </c>
      <c r="J7248" s="923">
        <v>1600.2962499999999</v>
      </c>
      <c r="K7248" s="922">
        <v>1</v>
      </c>
      <c r="L7248" s="923">
        <v>0</v>
      </c>
      <c r="M7248" s="923" t="str">
        <f t="shared" si="113"/>
        <v/>
      </c>
    </row>
    <row r="7249" spans="2:13" ht="75">
      <c r="B7249" s="921" t="s">
        <v>1691</v>
      </c>
      <c r="C7249" s="921" t="s">
        <v>1020</v>
      </c>
      <c r="D7249" s="922" t="s">
        <v>986</v>
      </c>
      <c r="E7249" s="936">
        <v>1</v>
      </c>
      <c r="F7249" s="947">
        <v>44774</v>
      </c>
      <c r="G7249" s="923">
        <v>0</v>
      </c>
      <c r="H7249" s="929">
        <v>4.1666666666666666E-3</v>
      </c>
      <c r="I7249" s="929">
        <v>4.583333333333333E-2</v>
      </c>
      <c r="J7249" s="923">
        <v>0</v>
      </c>
      <c r="K7249" s="922">
        <v>1</v>
      </c>
      <c r="L7249" s="923">
        <v>0</v>
      </c>
      <c r="M7249" s="923" t="str">
        <f t="shared" si="113"/>
        <v/>
      </c>
    </row>
    <row r="7250" spans="2:13" ht="75">
      <c r="B7250" s="921" t="s">
        <v>1692</v>
      </c>
      <c r="C7250" s="921" t="s">
        <v>1020</v>
      </c>
      <c r="D7250" s="922" t="s">
        <v>994</v>
      </c>
      <c r="E7250" s="936">
        <v>0</v>
      </c>
      <c r="F7250" s="947">
        <v>44837</v>
      </c>
      <c r="G7250" s="923">
        <v>1730.05</v>
      </c>
      <c r="H7250" s="929">
        <v>8.3333333333333332E-3</v>
      </c>
      <c r="I7250" s="929">
        <v>7.4999999999999997E-2</v>
      </c>
      <c r="J7250" s="923">
        <v>1600.2962499999999</v>
      </c>
      <c r="K7250" s="922">
        <v>1</v>
      </c>
      <c r="L7250" s="923">
        <v>0</v>
      </c>
      <c r="M7250" s="923" t="str">
        <f t="shared" si="113"/>
        <v/>
      </c>
    </row>
    <row r="7251" spans="2:13" ht="75">
      <c r="B7251" s="921" t="s">
        <v>1691</v>
      </c>
      <c r="C7251" s="921" t="s">
        <v>1020</v>
      </c>
      <c r="D7251" s="922" t="s">
        <v>986</v>
      </c>
      <c r="E7251" s="936">
        <v>1</v>
      </c>
      <c r="F7251" s="947">
        <v>44774</v>
      </c>
      <c r="G7251" s="923">
        <v>0</v>
      </c>
      <c r="H7251" s="929">
        <v>4.1666666666666666E-3</v>
      </c>
      <c r="I7251" s="929">
        <v>4.583333333333333E-2</v>
      </c>
      <c r="J7251" s="923">
        <v>0</v>
      </c>
      <c r="K7251" s="922">
        <v>1</v>
      </c>
      <c r="L7251" s="923">
        <v>0</v>
      </c>
      <c r="M7251" s="923" t="str">
        <f t="shared" si="113"/>
        <v/>
      </c>
    </row>
    <row r="7252" spans="2:13" ht="75">
      <c r="B7252" s="921" t="s">
        <v>1692</v>
      </c>
      <c r="C7252" s="921" t="s">
        <v>1020</v>
      </c>
      <c r="D7252" s="922" t="s">
        <v>994</v>
      </c>
      <c r="E7252" s="936">
        <v>0</v>
      </c>
      <c r="F7252" s="947">
        <v>44837</v>
      </c>
      <c r="G7252" s="923">
        <v>1730.05</v>
      </c>
      <c r="H7252" s="929">
        <v>8.3333333333333332E-3</v>
      </c>
      <c r="I7252" s="929">
        <v>7.4999999999999997E-2</v>
      </c>
      <c r="J7252" s="923">
        <v>1600.2962499999999</v>
      </c>
      <c r="K7252" s="922">
        <v>1</v>
      </c>
      <c r="L7252" s="923">
        <v>0</v>
      </c>
      <c r="M7252" s="923" t="str">
        <f t="shared" si="113"/>
        <v/>
      </c>
    </row>
    <row r="7253" spans="2:13" ht="75">
      <c r="B7253" s="921" t="s">
        <v>1693</v>
      </c>
      <c r="C7253" s="921" t="s">
        <v>1036</v>
      </c>
      <c r="D7253" s="922" t="s">
        <v>986</v>
      </c>
      <c r="E7253" s="936">
        <v>1</v>
      </c>
      <c r="F7253" s="947">
        <v>44508</v>
      </c>
      <c r="G7253" s="923">
        <v>105799.85311506744</v>
      </c>
      <c r="H7253" s="929">
        <v>8.3333333333333332E-3</v>
      </c>
      <c r="I7253" s="929">
        <v>0.16666666666666666</v>
      </c>
      <c r="J7253" s="923">
        <v>88166.544262556199</v>
      </c>
      <c r="K7253" s="922">
        <v>1</v>
      </c>
      <c r="L7253" s="923">
        <v>88166.544262556199</v>
      </c>
      <c r="M7253" s="923">
        <f t="shared" si="113"/>
        <v>10579.985311506745</v>
      </c>
    </row>
    <row r="7254" spans="2:13" ht="75">
      <c r="B7254" s="921" t="s">
        <v>1691</v>
      </c>
      <c r="C7254" s="921" t="s">
        <v>1020</v>
      </c>
      <c r="D7254" s="922" t="s">
        <v>986</v>
      </c>
      <c r="E7254" s="936">
        <v>1</v>
      </c>
      <c r="F7254" s="947">
        <v>44774</v>
      </c>
      <c r="G7254" s="923">
        <v>0</v>
      </c>
      <c r="H7254" s="929">
        <v>4.1666666666666666E-3</v>
      </c>
      <c r="I7254" s="929">
        <v>4.583333333333333E-2</v>
      </c>
      <c r="J7254" s="923">
        <v>0</v>
      </c>
      <c r="K7254" s="922">
        <v>1</v>
      </c>
      <c r="L7254" s="923">
        <v>0</v>
      </c>
      <c r="M7254" s="923" t="str">
        <f t="shared" si="113"/>
        <v/>
      </c>
    </row>
    <row r="7255" spans="2:13" ht="75">
      <c r="B7255" s="921" t="s">
        <v>1693</v>
      </c>
      <c r="C7255" s="921" t="s">
        <v>1036</v>
      </c>
      <c r="D7255" s="922" t="s">
        <v>986</v>
      </c>
      <c r="E7255" s="936">
        <v>1</v>
      </c>
      <c r="F7255" s="947">
        <v>44508</v>
      </c>
      <c r="G7255" s="923">
        <v>105799.85311506744</v>
      </c>
      <c r="H7255" s="929">
        <v>8.3333333333333332E-3</v>
      </c>
      <c r="I7255" s="929">
        <v>0.16666666666666666</v>
      </c>
      <c r="J7255" s="923">
        <v>88166.544262556199</v>
      </c>
      <c r="K7255" s="922">
        <v>1</v>
      </c>
      <c r="L7255" s="923">
        <v>88166.544262556199</v>
      </c>
      <c r="M7255" s="923">
        <f t="shared" si="113"/>
        <v>10579.985311506745</v>
      </c>
    </row>
    <row r="7256" spans="2:13" ht="75">
      <c r="B7256" s="921" t="s">
        <v>1692</v>
      </c>
      <c r="C7256" s="921" t="s">
        <v>1020</v>
      </c>
      <c r="D7256" s="922" t="s">
        <v>994</v>
      </c>
      <c r="E7256" s="936">
        <v>0</v>
      </c>
      <c r="F7256" s="947">
        <v>44837</v>
      </c>
      <c r="G7256" s="923">
        <v>1730.05</v>
      </c>
      <c r="H7256" s="929">
        <v>8.3333333333333332E-3</v>
      </c>
      <c r="I7256" s="929">
        <v>7.4999999999999997E-2</v>
      </c>
      <c r="J7256" s="923">
        <v>1600.2962499999999</v>
      </c>
      <c r="K7256" s="922">
        <v>1</v>
      </c>
      <c r="L7256" s="923">
        <v>0</v>
      </c>
      <c r="M7256" s="923" t="str">
        <f t="shared" si="113"/>
        <v/>
      </c>
    </row>
    <row r="7257" spans="2:13" ht="75">
      <c r="B7257" s="921" t="s">
        <v>1604</v>
      </c>
      <c r="C7257" s="921" t="s">
        <v>1036</v>
      </c>
      <c r="D7257" s="922" t="s">
        <v>986</v>
      </c>
      <c r="E7257" s="936">
        <v>1</v>
      </c>
      <c r="F7257" s="947">
        <v>44139</v>
      </c>
      <c r="G7257" s="923">
        <v>209833.06906777021</v>
      </c>
      <c r="H7257" s="929">
        <v>4.1666666666666666E-3</v>
      </c>
      <c r="I7257" s="929">
        <v>0.13333333333333333</v>
      </c>
      <c r="J7257" s="923">
        <v>181855.32652540086</v>
      </c>
      <c r="K7257" s="922">
        <v>1</v>
      </c>
      <c r="L7257" s="923">
        <v>181855.32652540086</v>
      </c>
      <c r="M7257" s="923">
        <f t="shared" si="113"/>
        <v>10491.653453388511</v>
      </c>
    </row>
    <row r="7258" spans="2:13" ht="75">
      <c r="B7258" s="921" t="s">
        <v>1604</v>
      </c>
      <c r="C7258" s="921" t="s">
        <v>1036</v>
      </c>
      <c r="D7258" s="922" t="s">
        <v>986</v>
      </c>
      <c r="E7258" s="936">
        <v>1</v>
      </c>
      <c r="F7258" s="947">
        <v>43754</v>
      </c>
      <c r="G7258" s="923">
        <v>133453.76471824251</v>
      </c>
      <c r="H7258" s="929">
        <v>4.1666666666666666E-3</v>
      </c>
      <c r="I7258" s="929">
        <v>0.1875</v>
      </c>
      <c r="J7258" s="923">
        <v>108431.18383357204</v>
      </c>
      <c r="K7258" s="922">
        <v>1</v>
      </c>
      <c r="L7258" s="923">
        <v>108431.18383357204</v>
      </c>
      <c r="M7258" s="923">
        <f t="shared" si="113"/>
        <v>6672.6882359121264</v>
      </c>
    </row>
    <row r="7259" spans="2:13" ht="75">
      <c r="B7259" s="921" t="s">
        <v>1605</v>
      </c>
      <c r="C7259" s="921" t="s">
        <v>1036</v>
      </c>
      <c r="D7259" s="922" t="s">
        <v>986</v>
      </c>
      <c r="E7259" s="936">
        <v>1</v>
      </c>
      <c r="F7259" s="947">
        <v>43754</v>
      </c>
      <c r="G7259" s="923">
        <v>133453.76471824251</v>
      </c>
      <c r="H7259" s="929">
        <v>4.1666666666666666E-3</v>
      </c>
      <c r="I7259" s="929">
        <v>0.1875</v>
      </c>
      <c r="J7259" s="923">
        <v>108431.18383357204</v>
      </c>
      <c r="K7259" s="922">
        <v>1</v>
      </c>
      <c r="L7259" s="923">
        <v>108431.18383357204</v>
      </c>
      <c r="M7259" s="923">
        <f t="shared" si="113"/>
        <v>6672.6882359121264</v>
      </c>
    </row>
    <row r="7260" spans="2:13" ht="75">
      <c r="B7260" s="921" t="s">
        <v>1694</v>
      </c>
      <c r="C7260" s="921" t="s">
        <v>1036</v>
      </c>
      <c r="D7260" s="922" t="s">
        <v>986</v>
      </c>
      <c r="E7260" s="936">
        <v>1</v>
      </c>
      <c r="F7260" s="947">
        <v>43754</v>
      </c>
      <c r="G7260" s="923">
        <v>24657.447272214034</v>
      </c>
      <c r="H7260" s="929">
        <v>4.1666666666666666E-3</v>
      </c>
      <c r="I7260" s="929">
        <v>0.1875</v>
      </c>
      <c r="J7260" s="923">
        <v>20034.175908673904</v>
      </c>
      <c r="K7260" s="922">
        <v>1</v>
      </c>
      <c r="L7260" s="923">
        <v>20034.175908673904</v>
      </c>
      <c r="M7260" s="923">
        <f t="shared" si="113"/>
        <v>1232.8723636107018</v>
      </c>
    </row>
    <row r="7261" spans="2:13" ht="75">
      <c r="B7261" s="921" t="s">
        <v>1541</v>
      </c>
      <c r="C7261" s="921" t="s">
        <v>1036</v>
      </c>
      <c r="D7261" s="922" t="s">
        <v>986</v>
      </c>
      <c r="E7261" s="936">
        <v>1</v>
      </c>
      <c r="F7261" s="947">
        <v>44459</v>
      </c>
      <c r="G7261" s="923">
        <v>14602.502957703768</v>
      </c>
      <c r="H7261" s="929">
        <v>4.1666666666666666E-3</v>
      </c>
      <c r="I7261" s="929">
        <v>9.166666666666666E-2</v>
      </c>
      <c r="J7261" s="923">
        <v>13263.940186580923</v>
      </c>
      <c r="K7261" s="922">
        <v>1</v>
      </c>
      <c r="L7261" s="923">
        <v>13263.940186580923</v>
      </c>
      <c r="M7261" s="923">
        <f t="shared" si="113"/>
        <v>730.12514788518843</v>
      </c>
    </row>
    <row r="7262" spans="2:13" ht="75">
      <c r="B7262" s="921" t="s">
        <v>1542</v>
      </c>
      <c r="C7262" s="921" t="s">
        <v>1036</v>
      </c>
      <c r="D7262" s="922" t="s">
        <v>986</v>
      </c>
      <c r="E7262" s="936">
        <v>1</v>
      </c>
      <c r="F7262" s="947">
        <v>43754</v>
      </c>
      <c r="G7262" s="923">
        <v>120273.31658557738</v>
      </c>
      <c r="H7262" s="929">
        <v>4.1666666666666666E-3</v>
      </c>
      <c r="I7262" s="929">
        <v>0.1875</v>
      </c>
      <c r="J7262" s="923">
        <v>97722.069725781621</v>
      </c>
      <c r="K7262" s="922">
        <v>1</v>
      </c>
      <c r="L7262" s="923">
        <v>97722.069725781621</v>
      </c>
      <c r="M7262" s="923">
        <f t="shared" si="113"/>
        <v>6013.6658292788698</v>
      </c>
    </row>
    <row r="7263" spans="2:13" ht="75">
      <c r="B7263" s="921" t="s">
        <v>1695</v>
      </c>
      <c r="C7263" s="921" t="s">
        <v>1020</v>
      </c>
      <c r="D7263" s="922" t="s">
        <v>994</v>
      </c>
      <c r="E7263" s="936">
        <v>0</v>
      </c>
      <c r="F7263" s="947">
        <v>44837</v>
      </c>
      <c r="G7263" s="923">
        <v>1730.05</v>
      </c>
      <c r="H7263" s="929">
        <v>8.3333333333333332E-3</v>
      </c>
      <c r="I7263" s="929">
        <v>7.4999999999999997E-2</v>
      </c>
      <c r="J7263" s="923">
        <v>1600.2962499999999</v>
      </c>
      <c r="K7263" s="922">
        <v>1</v>
      </c>
      <c r="L7263" s="923">
        <v>0</v>
      </c>
      <c r="M7263" s="923" t="str">
        <f t="shared" si="113"/>
        <v/>
      </c>
    </row>
    <row r="7264" spans="2:13" ht="75">
      <c r="B7264" s="921" t="s">
        <v>1696</v>
      </c>
      <c r="C7264" s="921" t="s">
        <v>1020</v>
      </c>
      <c r="D7264" s="922" t="s">
        <v>986</v>
      </c>
      <c r="E7264" s="936">
        <v>1</v>
      </c>
      <c r="F7264" s="947">
        <v>44774</v>
      </c>
      <c r="G7264" s="923">
        <v>0</v>
      </c>
      <c r="H7264" s="929">
        <v>4.1666666666666666E-3</v>
      </c>
      <c r="I7264" s="929">
        <v>4.583333333333333E-2</v>
      </c>
      <c r="J7264" s="923">
        <v>0</v>
      </c>
      <c r="K7264" s="922">
        <v>1</v>
      </c>
      <c r="L7264" s="923">
        <v>0</v>
      </c>
      <c r="M7264" s="923" t="str">
        <f t="shared" si="113"/>
        <v/>
      </c>
    </row>
    <row r="7265" spans="2:13" ht="75">
      <c r="B7265" s="921" t="s">
        <v>1695</v>
      </c>
      <c r="C7265" s="921" t="s">
        <v>1020</v>
      </c>
      <c r="D7265" s="922" t="s">
        <v>994</v>
      </c>
      <c r="E7265" s="936">
        <v>0</v>
      </c>
      <c r="F7265" s="947">
        <v>44837</v>
      </c>
      <c r="G7265" s="923">
        <v>1730.05</v>
      </c>
      <c r="H7265" s="929">
        <v>8.3333333333333332E-3</v>
      </c>
      <c r="I7265" s="929">
        <v>7.4999999999999997E-2</v>
      </c>
      <c r="J7265" s="923">
        <v>1600.2962499999999</v>
      </c>
      <c r="K7265" s="922">
        <v>1</v>
      </c>
      <c r="L7265" s="923">
        <v>0</v>
      </c>
      <c r="M7265" s="923" t="str">
        <f t="shared" si="113"/>
        <v/>
      </c>
    </row>
    <row r="7266" spans="2:13" ht="75">
      <c r="B7266" s="921" t="s">
        <v>1696</v>
      </c>
      <c r="C7266" s="921" t="s">
        <v>1020</v>
      </c>
      <c r="D7266" s="922" t="s">
        <v>986</v>
      </c>
      <c r="E7266" s="936">
        <v>1</v>
      </c>
      <c r="F7266" s="947">
        <v>44774</v>
      </c>
      <c r="G7266" s="923">
        <v>0</v>
      </c>
      <c r="H7266" s="929">
        <v>4.1666666666666666E-3</v>
      </c>
      <c r="I7266" s="929">
        <v>4.583333333333333E-2</v>
      </c>
      <c r="J7266" s="923">
        <v>0</v>
      </c>
      <c r="K7266" s="922">
        <v>1</v>
      </c>
      <c r="L7266" s="923">
        <v>0</v>
      </c>
      <c r="M7266" s="923" t="str">
        <f t="shared" si="113"/>
        <v/>
      </c>
    </row>
    <row r="7267" spans="2:13" ht="75">
      <c r="B7267" s="921" t="s">
        <v>1697</v>
      </c>
      <c r="C7267" s="921" t="s">
        <v>1020</v>
      </c>
      <c r="D7267" s="922" t="s">
        <v>994</v>
      </c>
      <c r="E7267" s="936">
        <v>0</v>
      </c>
      <c r="F7267" s="947">
        <v>44837</v>
      </c>
      <c r="G7267" s="923">
        <v>7431.58</v>
      </c>
      <c r="H7267" s="929">
        <v>8.3333333333333332E-3</v>
      </c>
      <c r="I7267" s="929">
        <v>7.4999999999999997E-2</v>
      </c>
      <c r="J7267" s="923">
        <v>6874.2115000000003</v>
      </c>
      <c r="K7267" s="922">
        <v>1</v>
      </c>
      <c r="L7267" s="923">
        <v>0</v>
      </c>
      <c r="M7267" s="923" t="str">
        <f t="shared" si="113"/>
        <v/>
      </c>
    </row>
    <row r="7268" spans="2:13" ht="75">
      <c r="B7268" s="921" t="s">
        <v>1697</v>
      </c>
      <c r="C7268" s="921" t="s">
        <v>1020</v>
      </c>
      <c r="D7268" s="922" t="s">
        <v>994</v>
      </c>
      <c r="E7268" s="936">
        <v>0</v>
      </c>
      <c r="F7268" s="947">
        <v>44837</v>
      </c>
      <c r="G7268" s="923">
        <v>7431.58</v>
      </c>
      <c r="H7268" s="929">
        <v>8.3333333333333332E-3</v>
      </c>
      <c r="I7268" s="929">
        <v>7.4999999999999997E-2</v>
      </c>
      <c r="J7268" s="923">
        <v>6874.2115000000003</v>
      </c>
      <c r="K7268" s="922">
        <v>1</v>
      </c>
      <c r="L7268" s="923">
        <v>0</v>
      </c>
      <c r="M7268" s="923" t="str">
        <f t="shared" si="113"/>
        <v/>
      </c>
    </row>
    <row r="7269" spans="2:13" ht="75">
      <c r="B7269" s="921" t="s">
        <v>1698</v>
      </c>
      <c r="C7269" s="921" t="s">
        <v>1020</v>
      </c>
      <c r="D7269" s="922" t="s">
        <v>994</v>
      </c>
      <c r="E7269" s="936">
        <v>0</v>
      </c>
      <c r="F7269" s="947">
        <v>44837</v>
      </c>
      <c r="G7269" s="923">
        <v>2184.1999999999998</v>
      </c>
      <c r="H7269" s="929">
        <v>8.3333333333333332E-3</v>
      </c>
      <c r="I7269" s="929">
        <v>7.4999999999999997E-2</v>
      </c>
      <c r="J7269" s="923">
        <v>2020.3849999999998</v>
      </c>
      <c r="K7269" s="922">
        <v>1</v>
      </c>
      <c r="L7269" s="923">
        <v>0</v>
      </c>
      <c r="M7269" s="923" t="str">
        <f t="shared" si="113"/>
        <v/>
      </c>
    </row>
    <row r="7270" spans="2:13" ht="45">
      <c r="B7270" s="921" t="s">
        <v>1699</v>
      </c>
      <c r="C7270" s="921" t="s">
        <v>1030</v>
      </c>
      <c r="D7270" s="922" t="s">
        <v>986</v>
      </c>
      <c r="E7270" s="936">
        <v>1</v>
      </c>
      <c r="F7270" s="947">
        <v>44747</v>
      </c>
      <c r="G7270" s="923">
        <v>8126.0552496501014</v>
      </c>
      <c r="H7270" s="929">
        <v>8.3333333333333332E-3</v>
      </c>
      <c r="I7270" s="929">
        <v>0.1</v>
      </c>
      <c r="J7270" s="923">
        <v>7313.4497246850915</v>
      </c>
      <c r="K7270" s="922">
        <v>1</v>
      </c>
      <c r="L7270" s="923">
        <v>7313.4497246850915</v>
      </c>
      <c r="M7270" s="923">
        <f t="shared" si="113"/>
        <v>812.6055249650102</v>
      </c>
    </row>
    <row r="7271" spans="2:13" ht="60">
      <c r="B7271" s="921" t="s">
        <v>1700</v>
      </c>
      <c r="C7271" s="921" t="s">
        <v>1030</v>
      </c>
      <c r="D7271" s="922" t="s">
        <v>986</v>
      </c>
      <c r="E7271" s="936">
        <v>1</v>
      </c>
      <c r="F7271" s="947">
        <v>44018</v>
      </c>
      <c r="G7271" s="923">
        <v>46325.0386295356</v>
      </c>
      <c r="H7271" s="929">
        <v>4.1666666666666666E-3</v>
      </c>
      <c r="I7271" s="929">
        <v>0.15</v>
      </c>
      <c r="J7271" s="923">
        <v>39376.282835105259</v>
      </c>
      <c r="K7271" s="922">
        <v>1</v>
      </c>
      <c r="L7271" s="923">
        <v>39376.282835105259</v>
      </c>
      <c r="M7271" s="923">
        <f t="shared" si="113"/>
        <v>2316.2519314767801</v>
      </c>
    </row>
    <row r="7272" spans="2:13" ht="45">
      <c r="B7272" s="921" t="s">
        <v>1701</v>
      </c>
      <c r="C7272" s="921" t="s">
        <v>1030</v>
      </c>
      <c r="D7272" s="922" t="s">
        <v>986</v>
      </c>
      <c r="E7272" s="936">
        <v>1</v>
      </c>
      <c r="F7272" s="947">
        <v>44018</v>
      </c>
      <c r="G7272" s="923">
        <v>117119.69351587858</v>
      </c>
      <c r="H7272" s="929">
        <v>4.1666666666666666E-3</v>
      </c>
      <c r="I7272" s="929">
        <v>0.15</v>
      </c>
      <c r="J7272" s="923">
        <v>99551.739488496794</v>
      </c>
      <c r="K7272" s="922">
        <v>1</v>
      </c>
      <c r="L7272" s="923">
        <v>99551.739488496794</v>
      </c>
      <c r="M7272" s="923">
        <f t="shared" si="113"/>
        <v>5855.9846757939295</v>
      </c>
    </row>
    <row r="7273" spans="2:13" ht="45">
      <c r="B7273" s="921" t="s">
        <v>1378</v>
      </c>
      <c r="C7273" s="921" t="s">
        <v>1030</v>
      </c>
      <c r="D7273" s="922" t="s">
        <v>986</v>
      </c>
      <c r="E7273" s="936">
        <v>1</v>
      </c>
      <c r="F7273" s="947">
        <v>44018</v>
      </c>
      <c r="G7273" s="923">
        <v>12779.327019284125</v>
      </c>
      <c r="H7273" s="929">
        <v>8.3333333333333332E-3</v>
      </c>
      <c r="I7273" s="929">
        <v>0.3</v>
      </c>
      <c r="J7273" s="923">
        <v>8945.5289134988871</v>
      </c>
      <c r="K7273" s="922">
        <v>1</v>
      </c>
      <c r="L7273" s="923">
        <v>8945.5289134988871</v>
      </c>
      <c r="M7273" s="923">
        <f t="shared" si="113"/>
        <v>1277.9327019284126</v>
      </c>
    </row>
    <row r="7274" spans="2:13" ht="45">
      <c r="B7274" s="921" t="s">
        <v>1378</v>
      </c>
      <c r="C7274" s="921" t="s">
        <v>1030</v>
      </c>
      <c r="D7274" s="922" t="s">
        <v>986</v>
      </c>
      <c r="E7274" s="936">
        <v>1</v>
      </c>
      <c r="F7274" s="947">
        <v>44018</v>
      </c>
      <c r="G7274" s="923">
        <v>12779.327019284125</v>
      </c>
      <c r="H7274" s="929">
        <v>8.3333333333333332E-3</v>
      </c>
      <c r="I7274" s="929">
        <v>0.3</v>
      </c>
      <c r="J7274" s="923">
        <v>8945.5289134988871</v>
      </c>
      <c r="K7274" s="922">
        <v>1</v>
      </c>
      <c r="L7274" s="923">
        <v>8945.5289134988871</v>
      </c>
      <c r="M7274" s="923">
        <f t="shared" si="113"/>
        <v>1277.9327019284126</v>
      </c>
    </row>
    <row r="7275" spans="2:13" ht="75">
      <c r="B7275" s="921" t="s">
        <v>1698</v>
      </c>
      <c r="C7275" s="921" t="s">
        <v>1020</v>
      </c>
      <c r="D7275" s="922" t="s">
        <v>994</v>
      </c>
      <c r="E7275" s="936">
        <v>0</v>
      </c>
      <c r="F7275" s="947">
        <v>44837</v>
      </c>
      <c r="G7275" s="923">
        <v>2184.1999999999998</v>
      </c>
      <c r="H7275" s="929">
        <v>8.3333333333333332E-3</v>
      </c>
      <c r="I7275" s="929">
        <v>7.4999999999999997E-2</v>
      </c>
      <c r="J7275" s="923">
        <v>2020.3849999999998</v>
      </c>
      <c r="K7275" s="922">
        <v>1</v>
      </c>
      <c r="L7275" s="923">
        <v>0</v>
      </c>
      <c r="M7275" s="923" t="str">
        <f t="shared" si="113"/>
        <v/>
      </c>
    </row>
    <row r="7276" spans="2:13" ht="45">
      <c r="B7276" s="921" t="s">
        <v>1702</v>
      </c>
      <c r="C7276" s="921" t="s">
        <v>1030</v>
      </c>
      <c r="D7276" s="922" t="s">
        <v>986</v>
      </c>
      <c r="E7276" s="936">
        <v>1</v>
      </c>
      <c r="F7276" s="947">
        <v>43709</v>
      </c>
      <c r="G7276" s="923">
        <v>289171.23846749589</v>
      </c>
      <c r="H7276" s="929">
        <v>4.1666666666666666E-3</v>
      </c>
      <c r="I7276" s="929">
        <v>0.19166666666666665</v>
      </c>
      <c r="J7276" s="923">
        <v>233746.75109455918</v>
      </c>
      <c r="K7276" s="922">
        <v>1</v>
      </c>
      <c r="L7276" s="923">
        <v>233746.75109455918</v>
      </c>
      <c r="M7276" s="923">
        <f t="shared" si="113"/>
        <v>14458.561923374795</v>
      </c>
    </row>
    <row r="7277" spans="2:13" ht="45">
      <c r="B7277" s="921" t="s">
        <v>1703</v>
      </c>
      <c r="C7277" s="921" t="s">
        <v>1030</v>
      </c>
      <c r="D7277" s="922" t="s">
        <v>986</v>
      </c>
      <c r="E7277" s="936">
        <v>1</v>
      </c>
      <c r="F7277" s="947">
        <v>44508</v>
      </c>
      <c r="G7277" s="923">
        <v>107589.62137721859</v>
      </c>
      <c r="H7277" s="929">
        <v>8.3333333333333332E-3</v>
      </c>
      <c r="I7277" s="929">
        <v>0.16666666666666666</v>
      </c>
      <c r="J7277" s="923">
        <v>89658.01781434883</v>
      </c>
      <c r="K7277" s="922">
        <v>1</v>
      </c>
      <c r="L7277" s="923">
        <v>89658.01781434883</v>
      </c>
      <c r="M7277" s="923">
        <f t="shared" si="113"/>
        <v>10758.962137721859</v>
      </c>
    </row>
    <row r="7278" spans="2:13" ht="45">
      <c r="B7278" s="921" t="s">
        <v>1571</v>
      </c>
      <c r="C7278" s="921" t="s">
        <v>1030</v>
      </c>
      <c r="D7278" s="922" t="s">
        <v>986</v>
      </c>
      <c r="E7278" s="936">
        <v>1</v>
      </c>
      <c r="F7278" s="947">
        <v>44718</v>
      </c>
      <c r="G7278" s="923">
        <v>64876.994754127249</v>
      </c>
      <c r="H7278" s="929">
        <v>8.3333333333333332E-3</v>
      </c>
      <c r="I7278" s="929">
        <v>0.10833333333333334</v>
      </c>
      <c r="J7278" s="923">
        <v>57848.653655763461</v>
      </c>
      <c r="K7278" s="922">
        <v>0</v>
      </c>
      <c r="L7278" s="923">
        <v>0</v>
      </c>
      <c r="M7278" s="923" t="str">
        <f t="shared" si="113"/>
        <v/>
      </c>
    </row>
    <row r="7279" spans="2:13" ht="45">
      <c r="B7279" s="921" t="s">
        <v>1704</v>
      </c>
      <c r="C7279" s="921" t="s">
        <v>1030</v>
      </c>
      <c r="D7279" s="922" t="s">
        <v>986</v>
      </c>
      <c r="E7279" s="936">
        <v>1</v>
      </c>
      <c r="F7279" s="947">
        <v>44932</v>
      </c>
      <c r="G7279" s="923">
        <v>90099.928878889084</v>
      </c>
      <c r="H7279" s="929">
        <v>4.1666666666666666E-3</v>
      </c>
      <c r="I7279" s="929">
        <v>2.5000000000000001E-2</v>
      </c>
      <c r="J7279" s="923">
        <v>87847.430656916855</v>
      </c>
      <c r="K7279" s="922">
        <v>1</v>
      </c>
      <c r="L7279" s="923">
        <v>87847.430656916855</v>
      </c>
      <c r="M7279" s="923">
        <f t="shared" si="113"/>
        <v>4504.9964439444548</v>
      </c>
    </row>
    <row r="7280" spans="2:13" ht="45">
      <c r="B7280" s="921" t="s">
        <v>1429</v>
      </c>
      <c r="C7280" s="921" t="s">
        <v>1030</v>
      </c>
      <c r="D7280" s="922" t="s">
        <v>986</v>
      </c>
      <c r="E7280" s="936">
        <v>1</v>
      </c>
      <c r="F7280" s="947">
        <v>43709</v>
      </c>
      <c r="G7280" s="923">
        <v>289171.23846749589</v>
      </c>
      <c r="H7280" s="929">
        <v>4.1666666666666666E-3</v>
      </c>
      <c r="I7280" s="929">
        <v>0.19166666666666665</v>
      </c>
      <c r="J7280" s="923">
        <v>233746.75109455918</v>
      </c>
      <c r="K7280" s="922">
        <v>1</v>
      </c>
      <c r="L7280" s="923">
        <v>233746.75109455918</v>
      </c>
      <c r="M7280" s="923">
        <f t="shared" si="113"/>
        <v>14458.561923374795</v>
      </c>
    </row>
    <row r="7281" spans="2:13" ht="60">
      <c r="B7281" s="921" t="s">
        <v>1705</v>
      </c>
      <c r="C7281" s="921" t="s">
        <v>1030</v>
      </c>
      <c r="D7281" s="922" t="s">
        <v>986</v>
      </c>
      <c r="E7281" s="936">
        <v>1</v>
      </c>
      <c r="F7281" s="947">
        <v>44018</v>
      </c>
      <c r="G7281" s="923">
        <v>46325.0386295356</v>
      </c>
      <c r="H7281" s="929">
        <v>4.1666666666666666E-3</v>
      </c>
      <c r="I7281" s="929">
        <v>0.15</v>
      </c>
      <c r="J7281" s="923">
        <v>39376.282835105259</v>
      </c>
      <c r="K7281" s="922">
        <v>1</v>
      </c>
      <c r="L7281" s="923">
        <v>39376.282835105259</v>
      </c>
      <c r="M7281" s="923">
        <f t="shared" si="113"/>
        <v>2316.2519314767801</v>
      </c>
    </row>
    <row r="7282" spans="2:13" ht="60">
      <c r="B7282" s="921" t="s">
        <v>1706</v>
      </c>
      <c r="C7282" s="921" t="s">
        <v>1030</v>
      </c>
      <c r="D7282" s="922" t="s">
        <v>986</v>
      </c>
      <c r="E7282" s="936">
        <v>1</v>
      </c>
      <c r="F7282" s="947">
        <v>44018</v>
      </c>
      <c r="G7282" s="923">
        <v>46325.0386295356</v>
      </c>
      <c r="H7282" s="929">
        <v>4.1666666666666666E-3</v>
      </c>
      <c r="I7282" s="929">
        <v>0.15</v>
      </c>
      <c r="J7282" s="923">
        <v>39376.282835105259</v>
      </c>
      <c r="K7282" s="922">
        <v>1</v>
      </c>
      <c r="L7282" s="923">
        <v>39376.282835105259</v>
      </c>
      <c r="M7282" s="923">
        <f t="shared" si="113"/>
        <v>2316.2519314767801</v>
      </c>
    </row>
    <row r="7283" spans="2:13" ht="45">
      <c r="B7283" s="921" t="s">
        <v>1707</v>
      </c>
      <c r="C7283" s="921" t="s">
        <v>1030</v>
      </c>
      <c r="D7283" s="922" t="s">
        <v>986</v>
      </c>
      <c r="E7283" s="936">
        <v>1</v>
      </c>
      <c r="F7283" s="947">
        <v>44018</v>
      </c>
      <c r="G7283" s="923">
        <v>148540.34091013999</v>
      </c>
      <c r="H7283" s="929">
        <v>4.1666666666666666E-3</v>
      </c>
      <c r="I7283" s="929">
        <v>0.15</v>
      </c>
      <c r="J7283" s="923">
        <v>126259.28977361899</v>
      </c>
      <c r="K7283" s="922">
        <v>1</v>
      </c>
      <c r="L7283" s="923">
        <v>126259.28977361899</v>
      </c>
      <c r="M7283" s="923">
        <f t="shared" si="113"/>
        <v>7427.0170455070001</v>
      </c>
    </row>
    <row r="7284" spans="2:13" ht="45">
      <c r="B7284" s="921" t="s">
        <v>1708</v>
      </c>
      <c r="C7284" s="921" t="s">
        <v>1030</v>
      </c>
      <c r="D7284" s="922" t="s">
        <v>986</v>
      </c>
      <c r="E7284" s="936">
        <v>1</v>
      </c>
      <c r="F7284" s="947">
        <v>44018</v>
      </c>
      <c r="G7284" s="923">
        <v>148540.34091013999</v>
      </c>
      <c r="H7284" s="929">
        <v>4.1666666666666666E-3</v>
      </c>
      <c r="I7284" s="929">
        <v>0.15</v>
      </c>
      <c r="J7284" s="923">
        <v>126259.28977361899</v>
      </c>
      <c r="K7284" s="922">
        <v>1</v>
      </c>
      <c r="L7284" s="923">
        <v>126259.28977361899</v>
      </c>
      <c r="M7284" s="923">
        <f t="shared" si="113"/>
        <v>7427.0170455070001</v>
      </c>
    </row>
    <row r="7285" spans="2:13" ht="45">
      <c r="B7285" s="921" t="s">
        <v>1378</v>
      </c>
      <c r="C7285" s="921" t="s">
        <v>1030</v>
      </c>
      <c r="D7285" s="922" t="s">
        <v>986</v>
      </c>
      <c r="E7285" s="936">
        <v>1</v>
      </c>
      <c r="F7285" s="947">
        <v>44018</v>
      </c>
      <c r="G7285" s="923">
        <v>12779.327019284125</v>
      </c>
      <c r="H7285" s="929">
        <v>8.3333333333333332E-3</v>
      </c>
      <c r="I7285" s="929">
        <v>0.3</v>
      </c>
      <c r="J7285" s="923">
        <v>8945.5289134988871</v>
      </c>
      <c r="K7285" s="922">
        <v>1</v>
      </c>
      <c r="L7285" s="923">
        <v>8945.5289134988871</v>
      </c>
      <c r="M7285" s="923">
        <f t="shared" si="113"/>
        <v>1277.9327019284126</v>
      </c>
    </row>
    <row r="7286" spans="2:13" ht="45">
      <c r="B7286" s="921" t="s">
        <v>1378</v>
      </c>
      <c r="C7286" s="921" t="s">
        <v>1030</v>
      </c>
      <c r="D7286" s="922" t="s">
        <v>986</v>
      </c>
      <c r="E7286" s="936">
        <v>1</v>
      </c>
      <c r="F7286" s="947">
        <v>44018</v>
      </c>
      <c r="G7286" s="923">
        <v>12779.327019284125</v>
      </c>
      <c r="H7286" s="929">
        <v>8.3333333333333332E-3</v>
      </c>
      <c r="I7286" s="929">
        <v>0.3</v>
      </c>
      <c r="J7286" s="923">
        <v>8945.5289134988871</v>
      </c>
      <c r="K7286" s="922">
        <v>1</v>
      </c>
      <c r="L7286" s="923">
        <v>8945.5289134988871</v>
      </c>
      <c r="M7286" s="923">
        <f t="shared" si="113"/>
        <v>1277.9327019284126</v>
      </c>
    </row>
    <row r="7287" spans="2:13" ht="45">
      <c r="B7287" s="921" t="s">
        <v>1378</v>
      </c>
      <c r="C7287" s="921" t="s">
        <v>1030</v>
      </c>
      <c r="D7287" s="922" t="s">
        <v>986</v>
      </c>
      <c r="E7287" s="936">
        <v>1</v>
      </c>
      <c r="F7287" s="947">
        <v>44018</v>
      </c>
      <c r="G7287" s="923">
        <v>12779.327019284125</v>
      </c>
      <c r="H7287" s="929">
        <v>8.3333333333333332E-3</v>
      </c>
      <c r="I7287" s="929">
        <v>0.3</v>
      </c>
      <c r="J7287" s="923">
        <v>8945.5289134988871</v>
      </c>
      <c r="K7287" s="922">
        <v>1</v>
      </c>
      <c r="L7287" s="923">
        <v>8945.5289134988871</v>
      </c>
      <c r="M7287" s="923">
        <f t="shared" si="113"/>
        <v>1277.9327019284126</v>
      </c>
    </row>
    <row r="7288" spans="2:13" ht="45">
      <c r="B7288" s="921" t="s">
        <v>1378</v>
      </c>
      <c r="C7288" s="921" t="s">
        <v>1030</v>
      </c>
      <c r="D7288" s="922" t="s">
        <v>986</v>
      </c>
      <c r="E7288" s="936">
        <v>1</v>
      </c>
      <c r="F7288" s="947">
        <v>44018</v>
      </c>
      <c r="G7288" s="923">
        <v>12779.327019284125</v>
      </c>
      <c r="H7288" s="929">
        <v>8.3333333333333332E-3</v>
      </c>
      <c r="I7288" s="929">
        <v>0.3</v>
      </c>
      <c r="J7288" s="923">
        <v>8945.5289134988871</v>
      </c>
      <c r="K7288" s="922">
        <v>1</v>
      </c>
      <c r="L7288" s="923">
        <v>8945.5289134988871</v>
      </c>
      <c r="M7288" s="923">
        <f t="shared" si="113"/>
        <v>1277.9327019284126</v>
      </c>
    </row>
    <row r="7289" spans="2:13" ht="45">
      <c r="B7289" s="921" t="s">
        <v>1709</v>
      </c>
      <c r="C7289" s="921" t="s">
        <v>1030</v>
      </c>
      <c r="D7289" s="922" t="s">
        <v>986</v>
      </c>
      <c r="E7289" s="936">
        <v>1</v>
      </c>
      <c r="F7289" s="947">
        <v>44459</v>
      </c>
      <c r="G7289" s="923">
        <v>20853.219820242452</v>
      </c>
      <c r="H7289" s="929">
        <v>8.3333333333333332E-3</v>
      </c>
      <c r="I7289" s="929">
        <v>0.18333333333333332</v>
      </c>
      <c r="J7289" s="923">
        <v>17030.129519864669</v>
      </c>
      <c r="K7289" s="922">
        <v>1</v>
      </c>
      <c r="L7289" s="923">
        <v>17030.129519864669</v>
      </c>
      <c r="M7289" s="923">
        <f t="shared" si="113"/>
        <v>2085.3219820242452</v>
      </c>
    </row>
    <row r="7290" spans="2:13" ht="45">
      <c r="B7290" s="921" t="s">
        <v>1709</v>
      </c>
      <c r="C7290" s="921" t="s">
        <v>1030</v>
      </c>
      <c r="D7290" s="922" t="s">
        <v>986</v>
      </c>
      <c r="E7290" s="936">
        <v>1</v>
      </c>
      <c r="F7290" s="947">
        <v>43802</v>
      </c>
      <c r="G7290" s="923">
        <v>20853.219820242452</v>
      </c>
      <c r="H7290" s="929">
        <v>8.3333333333333332E-3</v>
      </c>
      <c r="I7290" s="929">
        <v>0.35833333333333334</v>
      </c>
      <c r="J7290" s="923">
        <v>13380.816051322239</v>
      </c>
      <c r="K7290" s="922">
        <v>1</v>
      </c>
      <c r="L7290" s="923">
        <v>13380.816051322239</v>
      </c>
      <c r="M7290" s="923">
        <f t="shared" si="113"/>
        <v>2085.3219820242452</v>
      </c>
    </row>
    <row r="7291" spans="2:13" ht="45">
      <c r="B7291" s="921" t="s">
        <v>1709</v>
      </c>
      <c r="C7291" s="921" t="s">
        <v>1030</v>
      </c>
      <c r="D7291" s="922" t="s">
        <v>986</v>
      </c>
      <c r="E7291" s="936">
        <v>1</v>
      </c>
      <c r="F7291" s="947">
        <v>43802</v>
      </c>
      <c r="G7291" s="923">
        <v>20853.219820242452</v>
      </c>
      <c r="H7291" s="929">
        <v>8.3333333333333332E-3</v>
      </c>
      <c r="I7291" s="929">
        <v>0.35833333333333334</v>
      </c>
      <c r="J7291" s="923">
        <v>13380.816051322239</v>
      </c>
      <c r="K7291" s="922">
        <v>1</v>
      </c>
      <c r="L7291" s="923">
        <v>13380.816051322239</v>
      </c>
      <c r="M7291" s="923">
        <f t="shared" si="113"/>
        <v>2085.3219820242452</v>
      </c>
    </row>
    <row r="7292" spans="2:13" ht="45">
      <c r="B7292" s="921" t="s">
        <v>1709</v>
      </c>
      <c r="C7292" s="921" t="s">
        <v>1030</v>
      </c>
      <c r="D7292" s="922" t="s">
        <v>986</v>
      </c>
      <c r="E7292" s="936">
        <v>1</v>
      </c>
      <c r="F7292" s="947">
        <v>43802</v>
      </c>
      <c r="G7292" s="923">
        <v>20853.219820242452</v>
      </c>
      <c r="H7292" s="929">
        <v>8.3333333333333332E-3</v>
      </c>
      <c r="I7292" s="929">
        <v>0.35833333333333334</v>
      </c>
      <c r="J7292" s="923">
        <v>13380.816051322239</v>
      </c>
      <c r="K7292" s="922">
        <v>1</v>
      </c>
      <c r="L7292" s="923">
        <v>13380.816051322239</v>
      </c>
      <c r="M7292" s="923">
        <f t="shared" si="113"/>
        <v>2085.3219820242452</v>
      </c>
    </row>
    <row r="7293" spans="2:13" ht="45">
      <c r="B7293" s="921" t="s">
        <v>1710</v>
      </c>
      <c r="C7293" s="921" t="s">
        <v>1030</v>
      </c>
      <c r="D7293" s="922" t="s">
        <v>986</v>
      </c>
      <c r="E7293" s="936">
        <v>1</v>
      </c>
      <c r="F7293" s="947">
        <v>44683</v>
      </c>
      <c r="G7293" s="923">
        <v>64799.99</v>
      </c>
      <c r="H7293" s="929">
        <v>0</v>
      </c>
      <c r="I7293" s="929">
        <v>0</v>
      </c>
      <c r="J7293" s="923">
        <v>64799.99</v>
      </c>
      <c r="K7293" s="922">
        <v>1</v>
      </c>
      <c r="L7293" s="923">
        <v>64799.99</v>
      </c>
      <c r="M7293" s="923">
        <f t="shared" si="113"/>
        <v>0</v>
      </c>
    </row>
    <row r="7294" spans="2:13" ht="45">
      <c r="B7294" s="921" t="s">
        <v>1710</v>
      </c>
      <c r="C7294" s="921" t="s">
        <v>1030</v>
      </c>
      <c r="D7294" s="922" t="s">
        <v>986</v>
      </c>
      <c r="E7294" s="936">
        <v>1</v>
      </c>
      <c r="F7294" s="947">
        <v>44683</v>
      </c>
      <c r="G7294" s="923">
        <v>64799.99</v>
      </c>
      <c r="H7294" s="929">
        <v>0</v>
      </c>
      <c r="I7294" s="929">
        <v>0</v>
      </c>
      <c r="J7294" s="923">
        <v>64799.99</v>
      </c>
      <c r="K7294" s="922">
        <v>1</v>
      </c>
      <c r="L7294" s="923">
        <v>64799.99</v>
      </c>
      <c r="M7294" s="923">
        <f t="shared" si="113"/>
        <v>0</v>
      </c>
    </row>
    <row r="7295" spans="2:13" ht="45">
      <c r="B7295" s="921" t="s">
        <v>1711</v>
      </c>
      <c r="C7295" s="921" t="s">
        <v>1030</v>
      </c>
      <c r="D7295" s="922" t="s">
        <v>986</v>
      </c>
      <c r="E7295" s="936">
        <v>1</v>
      </c>
      <c r="F7295" s="947">
        <v>44369</v>
      </c>
      <c r="G7295" s="923">
        <v>27053.502455868522</v>
      </c>
      <c r="H7295" s="929">
        <v>4.1666666666666666E-3</v>
      </c>
      <c r="I7295" s="929">
        <v>0.10416666666666667</v>
      </c>
      <c r="J7295" s="923">
        <v>24235.429283382218</v>
      </c>
      <c r="K7295" s="922">
        <v>1</v>
      </c>
      <c r="L7295" s="923">
        <v>24235.429283382218</v>
      </c>
      <c r="M7295" s="923">
        <f t="shared" si="113"/>
        <v>1352.6751227934262</v>
      </c>
    </row>
    <row r="7296" spans="2:13" ht="45">
      <c r="B7296" s="921" t="s">
        <v>1712</v>
      </c>
      <c r="C7296" s="921" t="s">
        <v>1030</v>
      </c>
      <c r="D7296" s="922" t="s">
        <v>986</v>
      </c>
      <c r="E7296" s="936">
        <v>1</v>
      </c>
      <c r="F7296" s="947">
        <v>44617</v>
      </c>
      <c r="G7296" s="923">
        <v>87374.99</v>
      </c>
      <c r="H7296" s="929">
        <v>0</v>
      </c>
      <c r="I7296" s="929">
        <v>0</v>
      </c>
      <c r="J7296" s="923">
        <v>87374.99</v>
      </c>
      <c r="K7296" s="922">
        <v>1</v>
      </c>
      <c r="L7296" s="923">
        <v>87374.99</v>
      </c>
      <c r="M7296" s="923">
        <f t="shared" si="113"/>
        <v>0</v>
      </c>
    </row>
    <row r="7297" spans="2:13" ht="45">
      <c r="B7297" s="921" t="s">
        <v>1712</v>
      </c>
      <c r="C7297" s="921" t="s">
        <v>1030</v>
      </c>
      <c r="D7297" s="922" t="s">
        <v>986</v>
      </c>
      <c r="E7297" s="936">
        <v>1</v>
      </c>
      <c r="F7297" s="947">
        <v>44617</v>
      </c>
      <c r="G7297" s="923">
        <v>87374.99</v>
      </c>
      <c r="H7297" s="929">
        <v>0</v>
      </c>
      <c r="I7297" s="929">
        <v>0</v>
      </c>
      <c r="J7297" s="923">
        <v>87374.99</v>
      </c>
      <c r="K7297" s="922">
        <v>1</v>
      </c>
      <c r="L7297" s="923">
        <v>87374.99</v>
      </c>
      <c r="M7297" s="923">
        <f t="shared" si="113"/>
        <v>0</v>
      </c>
    </row>
    <row r="7298" spans="2:13" ht="45">
      <c r="B7298" s="921" t="s">
        <v>1712</v>
      </c>
      <c r="C7298" s="921" t="s">
        <v>1030</v>
      </c>
      <c r="D7298" s="922" t="s">
        <v>986</v>
      </c>
      <c r="E7298" s="936">
        <v>1</v>
      </c>
      <c r="F7298" s="947">
        <v>44617</v>
      </c>
      <c r="G7298" s="923">
        <v>87374.99</v>
      </c>
      <c r="H7298" s="929">
        <v>0</v>
      </c>
      <c r="I7298" s="929">
        <v>0</v>
      </c>
      <c r="J7298" s="923">
        <v>87374.99</v>
      </c>
      <c r="K7298" s="922">
        <v>1</v>
      </c>
      <c r="L7298" s="923">
        <v>87374.99</v>
      </c>
      <c r="M7298" s="923">
        <f t="shared" si="113"/>
        <v>0</v>
      </c>
    </row>
    <row r="7299" spans="2:13" ht="45">
      <c r="B7299" s="921" t="s">
        <v>1712</v>
      </c>
      <c r="C7299" s="921" t="s">
        <v>1030</v>
      </c>
      <c r="D7299" s="922" t="s">
        <v>986</v>
      </c>
      <c r="E7299" s="936">
        <v>1</v>
      </c>
      <c r="F7299" s="947">
        <v>44617</v>
      </c>
      <c r="G7299" s="923">
        <v>87375</v>
      </c>
      <c r="H7299" s="929">
        <v>0</v>
      </c>
      <c r="I7299" s="929">
        <v>0</v>
      </c>
      <c r="J7299" s="923">
        <v>87375</v>
      </c>
      <c r="K7299" s="922">
        <v>1</v>
      </c>
      <c r="L7299" s="923">
        <v>87375</v>
      </c>
      <c r="M7299" s="923">
        <f t="shared" si="113"/>
        <v>0</v>
      </c>
    </row>
    <row r="7300" spans="2:13" ht="75">
      <c r="B7300" s="921" t="s">
        <v>1537</v>
      </c>
      <c r="C7300" s="921" t="s">
        <v>1024</v>
      </c>
      <c r="D7300" s="922" t="s">
        <v>986</v>
      </c>
      <c r="E7300" s="936">
        <v>1</v>
      </c>
      <c r="F7300" s="947">
        <v>44015</v>
      </c>
      <c r="G7300" s="923">
        <v>15300.545687103882</v>
      </c>
      <c r="H7300" s="929">
        <v>8.3333333333333332E-3</v>
      </c>
      <c r="I7300" s="929">
        <v>0.3</v>
      </c>
      <c r="J7300" s="923">
        <v>10710.381980972717</v>
      </c>
      <c r="K7300" s="922">
        <v>1</v>
      </c>
      <c r="L7300" s="923">
        <v>10710.381980972717</v>
      </c>
      <c r="M7300" s="923">
        <f t="shared" si="113"/>
        <v>1530.0545687103884</v>
      </c>
    </row>
    <row r="7301" spans="2:13" ht="60">
      <c r="B7301" s="921" t="s">
        <v>1713</v>
      </c>
      <c r="C7301" s="921" t="s">
        <v>1091</v>
      </c>
      <c r="D7301" s="922" t="s">
        <v>994</v>
      </c>
      <c r="E7301" s="936">
        <v>0</v>
      </c>
      <c r="F7301" s="947">
        <v>44196</v>
      </c>
      <c r="G7301" s="923">
        <v>5470.05</v>
      </c>
      <c r="H7301" s="929">
        <v>8.3333333333333332E-3</v>
      </c>
      <c r="I7301" s="929">
        <v>0.25</v>
      </c>
      <c r="J7301" s="923">
        <v>4102.5375000000004</v>
      </c>
      <c r="K7301" s="922">
        <v>0</v>
      </c>
      <c r="L7301" s="923">
        <v>0</v>
      </c>
      <c r="M7301" s="923" t="str">
        <f t="shared" si="113"/>
        <v/>
      </c>
    </row>
    <row r="7302" spans="2:13" ht="60">
      <c r="B7302" s="921" t="s">
        <v>1713</v>
      </c>
      <c r="C7302" s="921" t="s">
        <v>1091</v>
      </c>
      <c r="D7302" s="922" t="s">
        <v>994</v>
      </c>
      <c r="E7302" s="936">
        <v>0</v>
      </c>
      <c r="F7302" s="947">
        <v>44196</v>
      </c>
      <c r="G7302" s="923">
        <v>5470.05</v>
      </c>
      <c r="H7302" s="929">
        <v>8.3333333333333332E-3</v>
      </c>
      <c r="I7302" s="929">
        <v>0.25</v>
      </c>
      <c r="J7302" s="923">
        <v>4102.5375000000004</v>
      </c>
      <c r="K7302" s="922">
        <v>0</v>
      </c>
      <c r="L7302" s="923">
        <v>0</v>
      </c>
      <c r="M7302" s="923" t="str">
        <f t="shared" si="113"/>
        <v/>
      </c>
    </row>
    <row r="7303" spans="2:13" ht="60">
      <c r="B7303" s="921" t="s">
        <v>1713</v>
      </c>
      <c r="C7303" s="921" t="s">
        <v>1091</v>
      </c>
      <c r="D7303" s="922" t="s">
        <v>994</v>
      </c>
      <c r="E7303" s="936">
        <v>0</v>
      </c>
      <c r="F7303" s="947">
        <v>44196</v>
      </c>
      <c r="G7303" s="923">
        <v>5470.05</v>
      </c>
      <c r="H7303" s="929">
        <v>8.3333333333333332E-3</v>
      </c>
      <c r="I7303" s="929">
        <v>0.25</v>
      </c>
      <c r="J7303" s="923">
        <v>4102.5375000000004</v>
      </c>
      <c r="K7303" s="922">
        <v>0</v>
      </c>
      <c r="L7303" s="923">
        <v>0</v>
      </c>
      <c r="M7303" s="923" t="str">
        <f t="shared" si="113"/>
        <v/>
      </c>
    </row>
    <row r="7304" spans="2:13" ht="60">
      <c r="B7304" s="921" t="s">
        <v>1713</v>
      </c>
      <c r="C7304" s="921" t="s">
        <v>1091</v>
      </c>
      <c r="D7304" s="922" t="s">
        <v>994</v>
      </c>
      <c r="E7304" s="936">
        <v>0</v>
      </c>
      <c r="F7304" s="947">
        <v>44196</v>
      </c>
      <c r="G7304" s="923">
        <v>5470.05</v>
      </c>
      <c r="H7304" s="929">
        <v>8.3333333333333332E-3</v>
      </c>
      <c r="I7304" s="929">
        <v>0.25</v>
      </c>
      <c r="J7304" s="923">
        <v>4102.5375000000004</v>
      </c>
      <c r="K7304" s="922">
        <v>0</v>
      </c>
      <c r="L7304" s="923">
        <v>0</v>
      </c>
      <c r="M7304" s="923" t="str">
        <f t="shared" si="113"/>
        <v/>
      </c>
    </row>
    <row r="7305" spans="2:13" ht="60">
      <c r="B7305" s="921" t="s">
        <v>1713</v>
      </c>
      <c r="C7305" s="921" t="s">
        <v>1091</v>
      </c>
      <c r="D7305" s="922" t="s">
        <v>994</v>
      </c>
      <c r="E7305" s="936">
        <v>0</v>
      </c>
      <c r="F7305" s="947">
        <v>44196</v>
      </c>
      <c r="G7305" s="923">
        <v>5406</v>
      </c>
      <c r="H7305" s="929">
        <v>8.3333333333333332E-3</v>
      </c>
      <c r="I7305" s="929">
        <v>0.25</v>
      </c>
      <c r="J7305" s="923">
        <v>4054.5</v>
      </c>
      <c r="K7305" s="922">
        <v>0</v>
      </c>
      <c r="L7305" s="923">
        <v>0</v>
      </c>
      <c r="M7305" s="923" t="str">
        <f t="shared" si="113"/>
        <v/>
      </c>
    </row>
    <row r="7306" spans="2:13" ht="60">
      <c r="B7306" s="921" t="s">
        <v>1713</v>
      </c>
      <c r="C7306" s="921" t="s">
        <v>1091</v>
      </c>
      <c r="D7306" s="922" t="s">
        <v>994</v>
      </c>
      <c r="E7306" s="936">
        <v>0</v>
      </c>
      <c r="F7306" s="947">
        <v>44196</v>
      </c>
      <c r="G7306" s="923">
        <v>5406</v>
      </c>
      <c r="H7306" s="929">
        <v>8.3333333333333332E-3</v>
      </c>
      <c r="I7306" s="929">
        <v>0.25</v>
      </c>
      <c r="J7306" s="923">
        <v>4054.5</v>
      </c>
      <c r="K7306" s="922">
        <v>0</v>
      </c>
      <c r="L7306" s="923">
        <v>0</v>
      </c>
      <c r="M7306" s="923" t="str">
        <f t="shared" si="113"/>
        <v/>
      </c>
    </row>
    <row r="7307" spans="2:13" ht="60">
      <c r="B7307" s="921" t="s">
        <v>1714</v>
      </c>
      <c r="C7307" s="921" t="s">
        <v>1091</v>
      </c>
      <c r="D7307" s="922" t="s">
        <v>994</v>
      </c>
      <c r="E7307" s="936">
        <v>0</v>
      </c>
      <c r="F7307" s="947">
        <v>44196</v>
      </c>
      <c r="G7307" s="923">
        <v>83829.47</v>
      </c>
      <c r="H7307" s="929">
        <v>8.3333333333333332E-3</v>
      </c>
      <c r="I7307" s="929">
        <v>0.25</v>
      </c>
      <c r="J7307" s="923">
        <v>62872.102500000001</v>
      </c>
      <c r="K7307" s="922">
        <v>0</v>
      </c>
      <c r="L7307" s="923">
        <v>0</v>
      </c>
      <c r="M7307" s="923" t="str">
        <f t="shared" ref="M7307:M7370" si="114">IF(L7307=0,"",IF(I7307=100%,0,(H7307*12)*(G7307*E7307*K7307)))</f>
        <v/>
      </c>
    </row>
    <row r="7308" spans="2:13" ht="60">
      <c r="B7308" s="921" t="s">
        <v>1714</v>
      </c>
      <c r="C7308" s="921" t="s">
        <v>1091</v>
      </c>
      <c r="D7308" s="922" t="s">
        <v>994</v>
      </c>
      <c r="E7308" s="936">
        <v>0</v>
      </c>
      <c r="F7308" s="947">
        <v>44196</v>
      </c>
      <c r="G7308" s="923">
        <v>83829.47</v>
      </c>
      <c r="H7308" s="929">
        <v>8.3333333333333332E-3</v>
      </c>
      <c r="I7308" s="929">
        <v>0.25</v>
      </c>
      <c r="J7308" s="923">
        <v>62872.102500000001</v>
      </c>
      <c r="K7308" s="922">
        <v>0</v>
      </c>
      <c r="L7308" s="923">
        <v>0</v>
      </c>
      <c r="M7308" s="923" t="str">
        <f t="shared" si="114"/>
        <v/>
      </c>
    </row>
    <row r="7309" spans="2:13" ht="60">
      <c r="B7309" s="921" t="s">
        <v>1714</v>
      </c>
      <c r="C7309" s="921" t="s">
        <v>1091</v>
      </c>
      <c r="D7309" s="922" t="s">
        <v>994</v>
      </c>
      <c r="E7309" s="936">
        <v>0</v>
      </c>
      <c r="F7309" s="947">
        <v>44196</v>
      </c>
      <c r="G7309" s="923">
        <v>46746</v>
      </c>
      <c r="H7309" s="929">
        <v>8.3333333333333332E-3</v>
      </c>
      <c r="I7309" s="929">
        <v>0.25</v>
      </c>
      <c r="J7309" s="923">
        <v>35059.5</v>
      </c>
      <c r="K7309" s="922">
        <v>0</v>
      </c>
      <c r="L7309" s="923">
        <v>0</v>
      </c>
      <c r="M7309" s="923" t="str">
        <f t="shared" si="114"/>
        <v/>
      </c>
    </row>
    <row r="7310" spans="2:13" ht="60">
      <c r="B7310" s="921" t="s">
        <v>1715</v>
      </c>
      <c r="C7310" s="921" t="s">
        <v>1091</v>
      </c>
      <c r="D7310" s="922" t="s">
        <v>994</v>
      </c>
      <c r="E7310" s="936">
        <v>0</v>
      </c>
      <c r="F7310" s="947">
        <v>44196</v>
      </c>
      <c r="G7310" s="923">
        <v>23302.38</v>
      </c>
      <c r="H7310" s="929">
        <v>8.3333333333333332E-3</v>
      </c>
      <c r="I7310" s="929">
        <v>0.25</v>
      </c>
      <c r="J7310" s="923">
        <v>17476.785</v>
      </c>
      <c r="K7310" s="922">
        <v>0</v>
      </c>
      <c r="L7310" s="923">
        <v>0</v>
      </c>
      <c r="M7310" s="923" t="str">
        <f t="shared" si="114"/>
        <v/>
      </c>
    </row>
    <row r="7311" spans="2:13" ht="60">
      <c r="B7311" s="921" t="s">
        <v>1715</v>
      </c>
      <c r="C7311" s="921" t="s">
        <v>1091</v>
      </c>
      <c r="D7311" s="922" t="s">
        <v>994</v>
      </c>
      <c r="E7311" s="936">
        <v>0</v>
      </c>
      <c r="F7311" s="947">
        <v>44196</v>
      </c>
      <c r="G7311" s="923">
        <v>23302.38</v>
      </c>
      <c r="H7311" s="929">
        <v>8.3333333333333332E-3</v>
      </c>
      <c r="I7311" s="929">
        <v>0.25</v>
      </c>
      <c r="J7311" s="923">
        <v>17476.785</v>
      </c>
      <c r="K7311" s="922">
        <v>0</v>
      </c>
      <c r="L7311" s="923">
        <v>0</v>
      </c>
      <c r="M7311" s="923" t="str">
        <f t="shared" si="114"/>
        <v/>
      </c>
    </row>
    <row r="7312" spans="2:13" ht="60">
      <c r="B7312" s="921" t="s">
        <v>1715</v>
      </c>
      <c r="C7312" s="921" t="s">
        <v>1091</v>
      </c>
      <c r="D7312" s="922" t="s">
        <v>994</v>
      </c>
      <c r="E7312" s="936">
        <v>0</v>
      </c>
      <c r="F7312" s="947">
        <v>44196</v>
      </c>
      <c r="G7312" s="923">
        <v>23302.38</v>
      </c>
      <c r="H7312" s="929">
        <v>8.3333333333333332E-3</v>
      </c>
      <c r="I7312" s="929">
        <v>0.25</v>
      </c>
      <c r="J7312" s="923">
        <v>17476.785</v>
      </c>
      <c r="K7312" s="922">
        <v>0</v>
      </c>
      <c r="L7312" s="923">
        <v>0</v>
      </c>
      <c r="M7312" s="923" t="str">
        <f t="shared" si="114"/>
        <v/>
      </c>
    </row>
    <row r="7313" spans="2:13" ht="60">
      <c r="B7313" s="921" t="s">
        <v>1716</v>
      </c>
      <c r="C7313" s="921" t="s">
        <v>1091</v>
      </c>
      <c r="D7313" s="922" t="s">
        <v>994</v>
      </c>
      <c r="E7313" s="936">
        <v>0</v>
      </c>
      <c r="F7313" s="947">
        <v>44196</v>
      </c>
      <c r="G7313" s="923">
        <v>20366.84</v>
      </c>
      <c r="H7313" s="929">
        <v>8.3333333333333332E-3</v>
      </c>
      <c r="I7313" s="929">
        <v>0.25</v>
      </c>
      <c r="J7313" s="923">
        <v>15275.130000000001</v>
      </c>
      <c r="K7313" s="922">
        <v>0</v>
      </c>
      <c r="L7313" s="923">
        <v>0</v>
      </c>
      <c r="M7313" s="923" t="str">
        <f t="shared" si="114"/>
        <v/>
      </c>
    </row>
    <row r="7314" spans="2:13" ht="60">
      <c r="B7314" s="921" t="s">
        <v>1717</v>
      </c>
      <c r="C7314" s="921" t="s">
        <v>1091</v>
      </c>
      <c r="D7314" s="922" t="s">
        <v>994</v>
      </c>
      <c r="E7314" s="936">
        <v>0</v>
      </c>
      <c r="F7314" s="947">
        <v>44196</v>
      </c>
      <c r="G7314" s="923">
        <v>120465.19</v>
      </c>
      <c r="H7314" s="929">
        <v>4.1666666666666666E-3</v>
      </c>
      <c r="I7314" s="929">
        <v>0.125</v>
      </c>
      <c r="J7314" s="923">
        <v>105407.04125000001</v>
      </c>
      <c r="K7314" s="922">
        <v>0</v>
      </c>
      <c r="L7314" s="923">
        <v>0</v>
      </c>
      <c r="M7314" s="923" t="str">
        <f t="shared" si="114"/>
        <v/>
      </c>
    </row>
    <row r="7315" spans="2:13" ht="45">
      <c r="B7315" s="921" t="s">
        <v>1718</v>
      </c>
      <c r="C7315" s="921" t="s">
        <v>1042</v>
      </c>
      <c r="D7315" s="922" t="s">
        <v>986</v>
      </c>
      <c r="E7315" s="936">
        <v>1</v>
      </c>
      <c r="F7315" s="947">
        <v>44377</v>
      </c>
      <c r="G7315" s="923">
        <v>93621.420739505105</v>
      </c>
      <c r="H7315" s="929">
        <v>8.3333333333333332E-3</v>
      </c>
      <c r="I7315" s="929">
        <v>0.20833333333333334</v>
      </c>
      <c r="J7315" s="923">
        <v>74116.95808544154</v>
      </c>
      <c r="K7315" s="922">
        <v>0</v>
      </c>
      <c r="L7315" s="923">
        <v>0</v>
      </c>
      <c r="M7315" s="923" t="str">
        <f t="shared" si="114"/>
        <v/>
      </c>
    </row>
    <row r="7316" spans="2:13" ht="45">
      <c r="B7316" s="921" t="s">
        <v>1719</v>
      </c>
      <c r="C7316" s="921" t="s">
        <v>1042</v>
      </c>
      <c r="D7316" s="922" t="s">
        <v>986</v>
      </c>
      <c r="E7316" s="936">
        <v>1</v>
      </c>
      <c r="F7316" s="947">
        <v>44377</v>
      </c>
      <c r="G7316" s="923">
        <v>93621.420739505105</v>
      </c>
      <c r="H7316" s="929">
        <v>8.3333333333333332E-3</v>
      </c>
      <c r="I7316" s="929">
        <v>0.20833333333333334</v>
      </c>
      <c r="J7316" s="923">
        <v>74116.95808544154</v>
      </c>
      <c r="K7316" s="922">
        <v>0</v>
      </c>
      <c r="L7316" s="923">
        <v>0</v>
      </c>
      <c r="M7316" s="923" t="str">
        <f t="shared" si="114"/>
        <v/>
      </c>
    </row>
    <row r="7317" spans="2:13" ht="45">
      <c r="B7317" s="921" t="s">
        <v>1720</v>
      </c>
      <c r="C7317" s="921" t="s">
        <v>1042</v>
      </c>
      <c r="D7317" s="922" t="s">
        <v>986</v>
      </c>
      <c r="E7317" s="936">
        <v>1</v>
      </c>
      <c r="F7317" s="947">
        <v>44377</v>
      </c>
      <c r="G7317" s="923">
        <v>80003.759541031657</v>
      </c>
      <c r="H7317" s="929">
        <v>8.3333333333333332E-3</v>
      </c>
      <c r="I7317" s="929">
        <v>0.20833333333333334</v>
      </c>
      <c r="J7317" s="923">
        <v>63336.309636650061</v>
      </c>
      <c r="K7317" s="922">
        <v>0</v>
      </c>
      <c r="L7317" s="923">
        <v>0</v>
      </c>
      <c r="M7317" s="923" t="str">
        <f t="shared" si="114"/>
        <v/>
      </c>
    </row>
    <row r="7318" spans="2:13" ht="45">
      <c r="B7318" s="921" t="s">
        <v>1721</v>
      </c>
      <c r="C7318" s="921" t="s">
        <v>1042</v>
      </c>
      <c r="D7318" s="922" t="s">
        <v>986</v>
      </c>
      <c r="E7318" s="936">
        <v>1</v>
      </c>
      <c r="F7318" s="947">
        <v>44377</v>
      </c>
      <c r="G7318" s="923">
        <v>80003.759541031657</v>
      </c>
      <c r="H7318" s="929">
        <v>8.3333333333333332E-3</v>
      </c>
      <c r="I7318" s="929">
        <v>0.20833333333333334</v>
      </c>
      <c r="J7318" s="923">
        <v>63336.309636650061</v>
      </c>
      <c r="K7318" s="922">
        <v>0</v>
      </c>
      <c r="L7318" s="923">
        <v>0</v>
      </c>
      <c r="M7318" s="923" t="str">
        <f t="shared" si="114"/>
        <v/>
      </c>
    </row>
    <row r="7319" spans="2:13" ht="45">
      <c r="B7319" s="921" t="s">
        <v>1722</v>
      </c>
      <c r="C7319" s="921" t="s">
        <v>1042</v>
      </c>
      <c r="D7319" s="922" t="s">
        <v>986</v>
      </c>
      <c r="E7319" s="936">
        <v>1</v>
      </c>
      <c r="F7319" s="947">
        <v>44377</v>
      </c>
      <c r="G7319" s="923">
        <v>80003.759541031657</v>
      </c>
      <c r="H7319" s="929">
        <v>8.3333333333333332E-3</v>
      </c>
      <c r="I7319" s="929">
        <v>0.20833333333333334</v>
      </c>
      <c r="J7319" s="923">
        <v>63336.309636650061</v>
      </c>
      <c r="K7319" s="922">
        <v>0.26535191958439908</v>
      </c>
      <c r="L7319" s="923">
        <v>16806.411341476967</v>
      </c>
      <c r="M7319" s="923">
        <f t="shared" si="114"/>
        <v>2122.9151168181434</v>
      </c>
    </row>
    <row r="7320" spans="2:13" ht="45">
      <c r="B7320" s="921" t="s">
        <v>1723</v>
      </c>
      <c r="C7320" s="921" t="s">
        <v>1042</v>
      </c>
      <c r="D7320" s="922" t="s">
        <v>986</v>
      </c>
      <c r="E7320" s="936">
        <v>1</v>
      </c>
      <c r="F7320" s="947">
        <v>44377</v>
      </c>
      <c r="G7320" s="923">
        <v>80003.759541031657</v>
      </c>
      <c r="H7320" s="929">
        <v>8.3333333333333332E-3</v>
      </c>
      <c r="I7320" s="929">
        <v>0.20833333333333334</v>
      </c>
      <c r="J7320" s="923">
        <v>63336.309636650061</v>
      </c>
      <c r="K7320" s="922">
        <v>0.26535191958439908</v>
      </c>
      <c r="L7320" s="923">
        <v>16806.411341476967</v>
      </c>
      <c r="M7320" s="923">
        <f t="shared" si="114"/>
        <v>2122.9151168181434</v>
      </c>
    </row>
    <row r="7321" spans="2:13" ht="45">
      <c r="B7321" s="921" t="s">
        <v>1724</v>
      </c>
      <c r="C7321" s="921" t="s">
        <v>1042</v>
      </c>
      <c r="D7321" s="922" t="s">
        <v>986</v>
      </c>
      <c r="E7321" s="936">
        <v>1</v>
      </c>
      <c r="F7321" s="947">
        <v>44377</v>
      </c>
      <c r="G7321" s="923">
        <v>25873.5562770996</v>
      </c>
      <c r="H7321" s="929">
        <v>8.3333333333333332E-3</v>
      </c>
      <c r="I7321" s="929">
        <v>0.20833333333333334</v>
      </c>
      <c r="J7321" s="923">
        <v>20483.23205270385</v>
      </c>
      <c r="K7321" s="922">
        <v>0.26535191958439908</v>
      </c>
      <c r="L7321" s="923">
        <v>5435.264944477658</v>
      </c>
      <c r="M7321" s="923">
        <f t="shared" si="114"/>
        <v>686.55978246033578</v>
      </c>
    </row>
    <row r="7322" spans="2:13" ht="45">
      <c r="B7322" s="921" t="s">
        <v>1725</v>
      </c>
      <c r="C7322" s="921" t="s">
        <v>1042</v>
      </c>
      <c r="D7322" s="922" t="s">
        <v>986</v>
      </c>
      <c r="E7322" s="936">
        <v>1</v>
      </c>
      <c r="F7322" s="947">
        <v>44377</v>
      </c>
      <c r="G7322" s="923">
        <v>25873.5562770996</v>
      </c>
      <c r="H7322" s="929">
        <v>8.3333333333333332E-3</v>
      </c>
      <c r="I7322" s="929">
        <v>0.20833333333333334</v>
      </c>
      <c r="J7322" s="923">
        <v>20483.23205270385</v>
      </c>
      <c r="K7322" s="922">
        <v>0.26535191958439908</v>
      </c>
      <c r="L7322" s="923">
        <v>5435.264944477658</v>
      </c>
      <c r="M7322" s="923">
        <f t="shared" si="114"/>
        <v>686.55978246033578</v>
      </c>
    </row>
    <row r="7323" spans="2:13" ht="45">
      <c r="B7323" s="921" t="s">
        <v>1726</v>
      </c>
      <c r="C7323" s="921" t="s">
        <v>1042</v>
      </c>
      <c r="D7323" s="922" t="s">
        <v>986</v>
      </c>
      <c r="E7323" s="936">
        <v>1</v>
      </c>
      <c r="F7323" s="947">
        <v>44866</v>
      </c>
      <c r="G7323" s="923">
        <v>2414.2696581435944</v>
      </c>
      <c r="H7323" s="929">
        <v>8.3333333333333332E-3</v>
      </c>
      <c r="I7323" s="929">
        <v>6.6666666666666666E-2</v>
      </c>
      <c r="J7323" s="923">
        <v>2253.318347600688</v>
      </c>
      <c r="K7323" s="922">
        <v>0.26535191958439908</v>
      </c>
      <c r="L7323" s="923">
        <v>597.9223489705887</v>
      </c>
      <c r="M7323" s="923">
        <f t="shared" si="114"/>
        <v>64.063108818277371</v>
      </c>
    </row>
    <row r="7324" spans="2:13" ht="45">
      <c r="B7324" s="921" t="s">
        <v>1727</v>
      </c>
      <c r="C7324" s="921" t="s">
        <v>1042</v>
      </c>
      <c r="D7324" s="922" t="s">
        <v>986</v>
      </c>
      <c r="E7324" s="936">
        <v>1</v>
      </c>
      <c r="F7324" s="947">
        <v>44866</v>
      </c>
      <c r="G7324" s="923">
        <v>2476.9779609525194</v>
      </c>
      <c r="H7324" s="929">
        <v>8.3333333333333332E-3</v>
      </c>
      <c r="I7324" s="929">
        <v>6.6666666666666666E-2</v>
      </c>
      <c r="J7324" s="923">
        <v>2311.8460968890181</v>
      </c>
      <c r="K7324" s="922">
        <v>0.26535191958439908</v>
      </c>
      <c r="L7324" s="923">
        <v>613.45279959320158</v>
      </c>
      <c r="M7324" s="923">
        <f t="shared" si="114"/>
        <v>65.727085670700177</v>
      </c>
    </row>
    <row r="7325" spans="2:13" ht="45">
      <c r="B7325" s="921" t="s">
        <v>1728</v>
      </c>
      <c r="C7325" s="921" t="s">
        <v>1042</v>
      </c>
      <c r="D7325" s="922" t="s">
        <v>986</v>
      </c>
      <c r="E7325" s="936">
        <v>1</v>
      </c>
      <c r="F7325" s="947">
        <v>44377</v>
      </c>
      <c r="G7325" s="923">
        <v>187104.44254037159</v>
      </c>
      <c r="H7325" s="929">
        <v>8.3333333333333332E-3</v>
      </c>
      <c r="I7325" s="929">
        <v>0.20833333333333334</v>
      </c>
      <c r="J7325" s="923">
        <v>148124.35034446084</v>
      </c>
      <c r="K7325" s="922">
        <v>0.26535191958439908</v>
      </c>
      <c r="L7325" s="923">
        <v>39305.080701094725</v>
      </c>
      <c r="M7325" s="923">
        <f t="shared" si="114"/>
        <v>4964.8522990856509</v>
      </c>
    </row>
    <row r="7326" spans="2:13" ht="45">
      <c r="B7326" s="921" t="s">
        <v>1729</v>
      </c>
      <c r="C7326" s="921" t="s">
        <v>1042</v>
      </c>
      <c r="D7326" s="922" t="s">
        <v>986</v>
      </c>
      <c r="E7326" s="936">
        <v>1</v>
      </c>
      <c r="F7326" s="947">
        <v>44377</v>
      </c>
      <c r="G7326" s="923">
        <v>187104.44254037159</v>
      </c>
      <c r="H7326" s="929">
        <v>8.3333333333333332E-3</v>
      </c>
      <c r="I7326" s="929">
        <v>0.20833333333333334</v>
      </c>
      <c r="J7326" s="923">
        <v>148124.35034446084</v>
      </c>
      <c r="K7326" s="922">
        <v>0.26535191958439908</v>
      </c>
      <c r="L7326" s="923">
        <v>39305.080701094725</v>
      </c>
      <c r="M7326" s="923">
        <f t="shared" si="114"/>
        <v>4964.8522990856509</v>
      </c>
    </row>
    <row r="7327" spans="2:13" ht="45">
      <c r="B7327" s="921" t="s">
        <v>1730</v>
      </c>
      <c r="C7327" s="921" t="s">
        <v>1042</v>
      </c>
      <c r="D7327" s="922" t="s">
        <v>986</v>
      </c>
      <c r="E7327" s="936">
        <v>1</v>
      </c>
      <c r="F7327" s="947">
        <v>44377</v>
      </c>
      <c r="G7327" s="923">
        <v>187104.44254037159</v>
      </c>
      <c r="H7327" s="929">
        <v>8.3333333333333332E-3</v>
      </c>
      <c r="I7327" s="929">
        <v>0.20833333333333334</v>
      </c>
      <c r="J7327" s="923">
        <v>148124.35034446084</v>
      </c>
      <c r="K7327" s="922">
        <v>0.26535191958439908</v>
      </c>
      <c r="L7327" s="923">
        <v>39305.080701094725</v>
      </c>
      <c r="M7327" s="923">
        <f t="shared" si="114"/>
        <v>4964.8522990856509</v>
      </c>
    </row>
    <row r="7328" spans="2:13" ht="45">
      <c r="B7328" s="921" t="s">
        <v>1731</v>
      </c>
      <c r="C7328" s="921" t="s">
        <v>1042</v>
      </c>
      <c r="D7328" s="922" t="s">
        <v>986</v>
      </c>
      <c r="E7328" s="936">
        <v>1</v>
      </c>
      <c r="F7328" s="947">
        <v>44377</v>
      </c>
      <c r="G7328" s="923">
        <v>187104.44254037159</v>
      </c>
      <c r="H7328" s="929">
        <v>8.3333333333333332E-3</v>
      </c>
      <c r="I7328" s="929">
        <v>0.20833333333333334</v>
      </c>
      <c r="J7328" s="923">
        <v>148124.35034446084</v>
      </c>
      <c r="K7328" s="922">
        <v>0.26535191958439908</v>
      </c>
      <c r="L7328" s="923">
        <v>39305.080701094725</v>
      </c>
      <c r="M7328" s="923">
        <f t="shared" si="114"/>
        <v>4964.8522990856509</v>
      </c>
    </row>
    <row r="7329" spans="2:13" ht="45">
      <c r="B7329" s="921" t="s">
        <v>1732</v>
      </c>
      <c r="C7329" s="921" t="s">
        <v>1042</v>
      </c>
      <c r="D7329" s="922" t="s">
        <v>986</v>
      </c>
      <c r="E7329" s="936">
        <v>1</v>
      </c>
      <c r="F7329" s="947">
        <v>44377</v>
      </c>
      <c r="G7329" s="923">
        <v>316638.04360839818</v>
      </c>
      <c r="H7329" s="929">
        <v>4.1666666666666666E-3</v>
      </c>
      <c r="I7329" s="929">
        <v>0.10416666666666667</v>
      </c>
      <c r="J7329" s="923">
        <v>283654.91406585672</v>
      </c>
      <c r="K7329" s="922">
        <v>0.26535191958439908</v>
      </c>
      <c r="L7329" s="923">
        <v>75268.375946922839</v>
      </c>
      <c r="M7329" s="923">
        <f t="shared" si="114"/>
        <v>4201.0256342468556</v>
      </c>
    </row>
    <row r="7330" spans="2:13" ht="45">
      <c r="B7330" s="921" t="s">
        <v>1733</v>
      </c>
      <c r="C7330" s="921" t="s">
        <v>1042</v>
      </c>
      <c r="D7330" s="922" t="s">
        <v>986</v>
      </c>
      <c r="E7330" s="936">
        <v>1</v>
      </c>
      <c r="F7330" s="947">
        <v>44377</v>
      </c>
      <c r="G7330" s="923">
        <v>542808.07475725398</v>
      </c>
      <c r="H7330" s="929">
        <v>4.1666666666666666E-3</v>
      </c>
      <c r="I7330" s="929">
        <v>0.10416666666666667</v>
      </c>
      <c r="J7330" s="923">
        <v>486265.56697004003</v>
      </c>
      <c r="K7330" s="922">
        <v>1</v>
      </c>
      <c r="L7330" s="923">
        <v>486265.56697004003</v>
      </c>
      <c r="M7330" s="923">
        <f t="shared" si="114"/>
        <v>27140.4037378627</v>
      </c>
    </row>
    <row r="7331" spans="2:13" ht="45">
      <c r="B7331" s="921" t="s">
        <v>1734</v>
      </c>
      <c r="C7331" s="921" t="s">
        <v>1042</v>
      </c>
      <c r="D7331" s="922" t="s">
        <v>986</v>
      </c>
      <c r="E7331" s="936">
        <v>1</v>
      </c>
      <c r="F7331" s="947">
        <v>44377</v>
      </c>
      <c r="G7331" s="923">
        <v>832811.86734092433</v>
      </c>
      <c r="H7331" s="929">
        <v>4.1666666666666666E-3</v>
      </c>
      <c r="I7331" s="929">
        <v>0.10416666666666667</v>
      </c>
      <c r="J7331" s="923">
        <v>746060.63115957798</v>
      </c>
      <c r="K7331" s="922">
        <v>0.26535191958439908</v>
      </c>
      <c r="L7331" s="923">
        <v>197968.62060454235</v>
      </c>
      <c r="M7331" s="923">
        <f t="shared" si="114"/>
        <v>11049.41138257911</v>
      </c>
    </row>
    <row r="7332" spans="2:13" ht="45">
      <c r="B7332" s="921" t="s">
        <v>1735</v>
      </c>
      <c r="C7332" s="921" t="s">
        <v>1042</v>
      </c>
      <c r="D7332" s="922" t="s">
        <v>986</v>
      </c>
      <c r="E7332" s="936">
        <v>1</v>
      </c>
      <c r="F7332" s="947">
        <v>44377</v>
      </c>
      <c r="G7332" s="923">
        <v>832811.86734092433</v>
      </c>
      <c r="H7332" s="929">
        <v>4.1666666666666666E-3</v>
      </c>
      <c r="I7332" s="929">
        <v>0.10416666666666667</v>
      </c>
      <c r="J7332" s="923">
        <v>746060.63115957798</v>
      </c>
      <c r="K7332" s="922">
        <v>0.26535191958439908</v>
      </c>
      <c r="L7332" s="923">
        <v>197968.62060454235</v>
      </c>
      <c r="M7332" s="923">
        <f t="shared" si="114"/>
        <v>11049.41138257911</v>
      </c>
    </row>
    <row r="7333" spans="2:13" ht="75">
      <c r="B7333" s="921" t="s">
        <v>1736</v>
      </c>
      <c r="C7333" s="921" t="s">
        <v>1024</v>
      </c>
      <c r="D7333" s="922" t="s">
        <v>986</v>
      </c>
      <c r="E7333" s="936">
        <v>1</v>
      </c>
      <c r="F7333" s="947">
        <v>44144</v>
      </c>
      <c r="G7333" s="923">
        <v>211504.05756546027</v>
      </c>
      <c r="H7333" s="929">
        <v>8.3333333333333332E-3</v>
      </c>
      <c r="I7333" s="929">
        <v>0.26666666666666666</v>
      </c>
      <c r="J7333" s="923">
        <v>155102.97554800421</v>
      </c>
      <c r="K7333" s="922">
        <v>1</v>
      </c>
      <c r="L7333" s="923">
        <v>155102.97554800421</v>
      </c>
      <c r="M7333" s="923">
        <f t="shared" si="114"/>
        <v>21150.405756546028</v>
      </c>
    </row>
    <row r="7334" spans="2:13" ht="75">
      <c r="B7334" s="921" t="s">
        <v>1737</v>
      </c>
      <c r="C7334" s="921" t="s">
        <v>1036</v>
      </c>
      <c r="D7334" s="922" t="s">
        <v>986</v>
      </c>
      <c r="E7334" s="936">
        <v>1</v>
      </c>
      <c r="F7334" s="947">
        <v>43852</v>
      </c>
      <c r="G7334" s="923">
        <v>26391.344493114055</v>
      </c>
      <c r="H7334" s="929">
        <v>4.1666666666666666E-3</v>
      </c>
      <c r="I7334" s="929">
        <v>0.17499999999999999</v>
      </c>
      <c r="J7334" s="923">
        <v>21772.859206819096</v>
      </c>
      <c r="K7334" s="922">
        <v>1</v>
      </c>
      <c r="L7334" s="923">
        <v>21772.859206819096</v>
      </c>
      <c r="M7334" s="923">
        <f t="shared" si="114"/>
        <v>1319.5672246557028</v>
      </c>
    </row>
    <row r="7335" spans="2:13" ht="75">
      <c r="B7335" s="921" t="s">
        <v>1738</v>
      </c>
      <c r="C7335" s="921" t="s">
        <v>1036</v>
      </c>
      <c r="D7335" s="922" t="s">
        <v>986</v>
      </c>
      <c r="E7335" s="936">
        <v>1</v>
      </c>
      <c r="F7335" s="947">
        <v>43852</v>
      </c>
      <c r="G7335" s="923">
        <v>54913.046069359116</v>
      </c>
      <c r="H7335" s="929">
        <v>4.1666666666666666E-3</v>
      </c>
      <c r="I7335" s="929">
        <v>0.17499999999999999</v>
      </c>
      <c r="J7335" s="923">
        <v>45303.263007221271</v>
      </c>
      <c r="K7335" s="922">
        <v>1</v>
      </c>
      <c r="L7335" s="923">
        <v>45303.263007221271</v>
      </c>
      <c r="M7335" s="923">
        <f t="shared" si="114"/>
        <v>2745.6523034679558</v>
      </c>
    </row>
    <row r="7336" spans="2:13" ht="75">
      <c r="B7336" s="921" t="s">
        <v>1739</v>
      </c>
      <c r="C7336" s="921" t="s">
        <v>1036</v>
      </c>
      <c r="D7336" s="922" t="s">
        <v>986</v>
      </c>
      <c r="E7336" s="936">
        <v>1</v>
      </c>
      <c r="F7336" s="947">
        <v>43852</v>
      </c>
      <c r="G7336" s="923">
        <v>21088.15300891241</v>
      </c>
      <c r="H7336" s="929">
        <v>4.1666666666666666E-3</v>
      </c>
      <c r="I7336" s="929">
        <v>0.17499999999999999</v>
      </c>
      <c r="J7336" s="923">
        <v>17397.726232352739</v>
      </c>
      <c r="K7336" s="922">
        <v>1</v>
      </c>
      <c r="L7336" s="923">
        <v>17397.726232352739</v>
      </c>
      <c r="M7336" s="923">
        <f t="shared" si="114"/>
        <v>1054.4076504456204</v>
      </c>
    </row>
    <row r="7337" spans="2:13" ht="75">
      <c r="B7337" s="921" t="s">
        <v>1740</v>
      </c>
      <c r="C7337" s="921" t="s">
        <v>1036</v>
      </c>
      <c r="D7337" s="922" t="s">
        <v>986</v>
      </c>
      <c r="E7337" s="936">
        <v>1</v>
      </c>
      <c r="F7337" s="947">
        <v>43852</v>
      </c>
      <c r="G7337" s="923">
        <v>37783.508277156921</v>
      </c>
      <c r="H7337" s="929">
        <v>8.3333333333333332E-3</v>
      </c>
      <c r="I7337" s="929">
        <v>0.35</v>
      </c>
      <c r="J7337" s="923">
        <v>24559.280380151999</v>
      </c>
      <c r="K7337" s="922">
        <v>1</v>
      </c>
      <c r="L7337" s="923">
        <v>24559.280380151999</v>
      </c>
      <c r="M7337" s="923">
        <f t="shared" si="114"/>
        <v>3778.3508277156925</v>
      </c>
    </row>
    <row r="7338" spans="2:13" ht="75">
      <c r="B7338" s="921" t="s">
        <v>1741</v>
      </c>
      <c r="C7338" s="921" t="s">
        <v>1036</v>
      </c>
      <c r="D7338" s="922" t="s">
        <v>986</v>
      </c>
      <c r="E7338" s="936">
        <v>1</v>
      </c>
      <c r="F7338" s="947">
        <v>43852</v>
      </c>
      <c r="G7338" s="923">
        <v>16772.266633586281</v>
      </c>
      <c r="H7338" s="929">
        <v>8.3333333333333332E-3</v>
      </c>
      <c r="I7338" s="929">
        <v>0.35</v>
      </c>
      <c r="J7338" s="923">
        <v>10901.973311831083</v>
      </c>
      <c r="K7338" s="922">
        <v>1</v>
      </c>
      <c r="L7338" s="923">
        <v>10901.973311831083</v>
      </c>
      <c r="M7338" s="923">
        <f t="shared" si="114"/>
        <v>1677.2266633586282</v>
      </c>
    </row>
    <row r="7339" spans="2:13" ht="75">
      <c r="B7339" s="921" t="s">
        <v>1741</v>
      </c>
      <c r="C7339" s="921" t="s">
        <v>1036</v>
      </c>
      <c r="D7339" s="922" t="s">
        <v>986</v>
      </c>
      <c r="E7339" s="936">
        <v>1</v>
      </c>
      <c r="F7339" s="947">
        <v>43852</v>
      </c>
      <c r="G7339" s="923">
        <v>16772.266633586281</v>
      </c>
      <c r="H7339" s="929">
        <v>8.3333333333333332E-3</v>
      </c>
      <c r="I7339" s="929">
        <v>0.35</v>
      </c>
      <c r="J7339" s="923">
        <v>10901.973311831083</v>
      </c>
      <c r="K7339" s="922">
        <v>1</v>
      </c>
      <c r="L7339" s="923">
        <v>10901.973311831083</v>
      </c>
      <c r="M7339" s="923">
        <f t="shared" si="114"/>
        <v>1677.2266633586282</v>
      </c>
    </row>
    <row r="7340" spans="2:13" ht="75">
      <c r="B7340" s="921" t="s">
        <v>1742</v>
      </c>
      <c r="C7340" s="921" t="s">
        <v>1036</v>
      </c>
      <c r="D7340" s="922" t="s">
        <v>986</v>
      </c>
      <c r="E7340" s="936">
        <v>1</v>
      </c>
      <c r="F7340" s="947">
        <v>44440</v>
      </c>
      <c r="G7340" s="923">
        <v>136615.93494812556</v>
      </c>
      <c r="H7340" s="929">
        <v>8.3333333333333332E-3</v>
      </c>
      <c r="I7340" s="929">
        <v>0.18333333333333332</v>
      </c>
      <c r="J7340" s="923">
        <v>111569.68020763589</v>
      </c>
      <c r="K7340" s="922">
        <v>1</v>
      </c>
      <c r="L7340" s="923">
        <v>111569.68020763589</v>
      </c>
      <c r="M7340" s="923">
        <f t="shared" si="114"/>
        <v>13661.593494812558</v>
      </c>
    </row>
    <row r="7341" spans="2:13" ht="75">
      <c r="B7341" s="921" t="s">
        <v>1743</v>
      </c>
      <c r="C7341" s="921" t="s">
        <v>1036</v>
      </c>
      <c r="D7341" s="922" t="s">
        <v>986</v>
      </c>
      <c r="E7341" s="936">
        <v>1</v>
      </c>
      <c r="F7341" s="947">
        <v>43852</v>
      </c>
      <c r="G7341" s="923">
        <v>4178.7465560216879</v>
      </c>
      <c r="H7341" s="929">
        <v>8.3333333333333332E-3</v>
      </c>
      <c r="I7341" s="929">
        <v>0.35</v>
      </c>
      <c r="J7341" s="923">
        <v>2716.1852614140971</v>
      </c>
      <c r="K7341" s="922">
        <v>1</v>
      </c>
      <c r="L7341" s="923">
        <v>2716.1852614140971</v>
      </c>
      <c r="M7341" s="923">
        <f t="shared" si="114"/>
        <v>417.87465560216879</v>
      </c>
    </row>
    <row r="7342" spans="2:13" ht="75">
      <c r="B7342" s="921" t="s">
        <v>1744</v>
      </c>
      <c r="C7342" s="921" t="s">
        <v>1036</v>
      </c>
      <c r="D7342" s="922" t="s">
        <v>986</v>
      </c>
      <c r="E7342" s="936">
        <v>1</v>
      </c>
      <c r="F7342" s="947">
        <v>43852</v>
      </c>
      <c r="G7342" s="923">
        <v>776906.72022952349</v>
      </c>
      <c r="H7342" s="929">
        <v>4.1666666666666666E-3</v>
      </c>
      <c r="I7342" s="929">
        <v>0.17499999999999999</v>
      </c>
      <c r="J7342" s="923">
        <v>640948.04418935685</v>
      </c>
      <c r="K7342" s="922">
        <v>1</v>
      </c>
      <c r="L7342" s="923">
        <v>640948.04418935685</v>
      </c>
      <c r="M7342" s="923">
        <f t="shared" si="114"/>
        <v>38845.336011476174</v>
      </c>
    </row>
    <row r="7343" spans="2:13" ht="75">
      <c r="B7343" s="921" t="s">
        <v>1035</v>
      </c>
      <c r="C7343" s="921" t="s">
        <v>1036</v>
      </c>
      <c r="D7343" s="922" t="s">
        <v>986</v>
      </c>
      <c r="E7343" s="936">
        <v>1</v>
      </c>
      <c r="F7343" s="947">
        <v>44459</v>
      </c>
      <c r="G7343" s="923">
        <v>53251.509126406585</v>
      </c>
      <c r="H7343" s="929">
        <v>8.3333333333333332E-3</v>
      </c>
      <c r="I7343" s="929">
        <v>0.18333333333333332</v>
      </c>
      <c r="J7343" s="923">
        <v>43488.732453232049</v>
      </c>
      <c r="K7343" s="922">
        <v>1</v>
      </c>
      <c r="L7343" s="923">
        <v>43488.732453232049</v>
      </c>
      <c r="M7343" s="923">
        <f t="shared" si="114"/>
        <v>5325.150912640659</v>
      </c>
    </row>
    <row r="7344" spans="2:13" ht="75">
      <c r="B7344" s="921" t="s">
        <v>1745</v>
      </c>
      <c r="C7344" s="921" t="s">
        <v>1036</v>
      </c>
      <c r="D7344" s="922" t="s">
        <v>986</v>
      </c>
      <c r="E7344" s="936">
        <v>1</v>
      </c>
      <c r="F7344" s="947">
        <v>44901</v>
      </c>
      <c r="G7344" s="923">
        <v>301543.08824342868</v>
      </c>
      <c r="H7344" s="929">
        <v>8.3333333333333332E-3</v>
      </c>
      <c r="I7344" s="929">
        <v>5.8333333333333334E-2</v>
      </c>
      <c r="J7344" s="923">
        <v>283953.074762562</v>
      </c>
      <c r="K7344" s="922">
        <v>1</v>
      </c>
      <c r="L7344" s="923">
        <v>283953.074762562</v>
      </c>
      <c r="M7344" s="923">
        <f t="shared" si="114"/>
        <v>30154.308824342868</v>
      </c>
    </row>
    <row r="7345" spans="2:13" ht="75">
      <c r="B7345" s="921" t="s">
        <v>1745</v>
      </c>
      <c r="C7345" s="921" t="s">
        <v>1036</v>
      </c>
      <c r="D7345" s="922" t="s">
        <v>986</v>
      </c>
      <c r="E7345" s="936">
        <v>1</v>
      </c>
      <c r="F7345" s="947">
        <v>44901</v>
      </c>
      <c r="G7345" s="923">
        <v>301543.08824342868</v>
      </c>
      <c r="H7345" s="929">
        <v>8.3333333333333332E-3</v>
      </c>
      <c r="I7345" s="929">
        <v>5.8333333333333334E-2</v>
      </c>
      <c r="J7345" s="923">
        <v>283953.074762562</v>
      </c>
      <c r="K7345" s="922">
        <v>1</v>
      </c>
      <c r="L7345" s="923">
        <v>283953.074762562</v>
      </c>
      <c r="M7345" s="923">
        <f t="shared" si="114"/>
        <v>30154.308824342868</v>
      </c>
    </row>
    <row r="7346" spans="2:13" ht="75">
      <c r="B7346" s="921" t="s">
        <v>1745</v>
      </c>
      <c r="C7346" s="921" t="s">
        <v>1036</v>
      </c>
      <c r="D7346" s="922" t="s">
        <v>986</v>
      </c>
      <c r="E7346" s="936">
        <v>1</v>
      </c>
      <c r="F7346" s="947">
        <v>44901</v>
      </c>
      <c r="G7346" s="923">
        <v>301543.08824342868</v>
      </c>
      <c r="H7346" s="929">
        <v>8.3333333333333332E-3</v>
      </c>
      <c r="I7346" s="929">
        <v>5.8333333333333334E-2</v>
      </c>
      <c r="J7346" s="923">
        <v>283953.074762562</v>
      </c>
      <c r="K7346" s="922">
        <v>1</v>
      </c>
      <c r="L7346" s="923">
        <v>283953.074762562</v>
      </c>
      <c r="M7346" s="923">
        <f t="shared" si="114"/>
        <v>30154.308824342868</v>
      </c>
    </row>
    <row r="7347" spans="2:13" ht="75">
      <c r="B7347" s="921" t="s">
        <v>1746</v>
      </c>
      <c r="C7347" s="921" t="s">
        <v>1036</v>
      </c>
      <c r="D7347" s="922" t="s">
        <v>986</v>
      </c>
      <c r="E7347" s="936">
        <v>1</v>
      </c>
      <c r="F7347" s="947">
        <v>43852</v>
      </c>
      <c r="G7347" s="923">
        <v>301720.80869569699</v>
      </c>
      <c r="H7347" s="929">
        <v>4.1666666666666666E-3</v>
      </c>
      <c r="I7347" s="929">
        <v>0.17499999999999999</v>
      </c>
      <c r="J7347" s="923">
        <v>248919.66717395003</v>
      </c>
      <c r="K7347" s="922">
        <v>1</v>
      </c>
      <c r="L7347" s="923">
        <v>248919.66717395003</v>
      </c>
      <c r="M7347" s="923">
        <f t="shared" si="114"/>
        <v>15086.040434784851</v>
      </c>
    </row>
    <row r="7348" spans="2:13" ht="75">
      <c r="B7348" s="921" t="s">
        <v>1746</v>
      </c>
      <c r="C7348" s="921" t="s">
        <v>1036</v>
      </c>
      <c r="D7348" s="922" t="s">
        <v>986</v>
      </c>
      <c r="E7348" s="936">
        <v>1</v>
      </c>
      <c r="F7348" s="947">
        <v>43852</v>
      </c>
      <c r="G7348" s="923">
        <v>301720.80869569699</v>
      </c>
      <c r="H7348" s="929">
        <v>4.1666666666666666E-3</v>
      </c>
      <c r="I7348" s="929">
        <v>0.17499999999999999</v>
      </c>
      <c r="J7348" s="923">
        <v>248919.66717395003</v>
      </c>
      <c r="K7348" s="922">
        <v>1</v>
      </c>
      <c r="L7348" s="923">
        <v>248919.66717395003</v>
      </c>
      <c r="M7348" s="923">
        <f t="shared" si="114"/>
        <v>15086.040434784851</v>
      </c>
    </row>
    <row r="7349" spans="2:13" ht="75">
      <c r="B7349" s="921" t="s">
        <v>1747</v>
      </c>
      <c r="C7349" s="921" t="s">
        <v>1036</v>
      </c>
      <c r="D7349" s="922" t="s">
        <v>986</v>
      </c>
      <c r="E7349" s="936">
        <v>1</v>
      </c>
      <c r="F7349" s="947">
        <v>43852</v>
      </c>
      <c r="G7349" s="923">
        <v>454184.74620131397</v>
      </c>
      <c r="H7349" s="929">
        <v>4.1666666666666666E-3</v>
      </c>
      <c r="I7349" s="929">
        <v>0.17499999999999999</v>
      </c>
      <c r="J7349" s="923">
        <v>374702.41561608401</v>
      </c>
      <c r="K7349" s="922">
        <v>1</v>
      </c>
      <c r="L7349" s="923">
        <v>374702.41561608401</v>
      </c>
      <c r="M7349" s="923">
        <f t="shared" si="114"/>
        <v>22709.237310065699</v>
      </c>
    </row>
    <row r="7350" spans="2:13" ht="75">
      <c r="B7350" s="921" t="s">
        <v>1748</v>
      </c>
      <c r="C7350" s="921" t="s">
        <v>1024</v>
      </c>
      <c r="D7350" s="922" t="s">
        <v>986</v>
      </c>
      <c r="E7350" s="936">
        <v>1</v>
      </c>
      <c r="F7350" s="947">
        <v>44019</v>
      </c>
      <c r="G7350" s="923">
        <v>15300.545687103882</v>
      </c>
      <c r="H7350" s="929">
        <v>8.3333333333333332E-3</v>
      </c>
      <c r="I7350" s="929">
        <v>0.3</v>
      </c>
      <c r="J7350" s="923">
        <v>10710.381980972717</v>
      </c>
      <c r="K7350" s="922">
        <v>1</v>
      </c>
      <c r="L7350" s="923">
        <v>10710.381980972717</v>
      </c>
      <c r="M7350" s="923">
        <f t="shared" si="114"/>
        <v>1530.0545687103884</v>
      </c>
    </row>
    <row r="7351" spans="2:13" ht="75">
      <c r="B7351" s="921" t="s">
        <v>1748</v>
      </c>
      <c r="C7351" s="921" t="s">
        <v>1024</v>
      </c>
      <c r="D7351" s="922" t="s">
        <v>986</v>
      </c>
      <c r="E7351" s="936">
        <v>1</v>
      </c>
      <c r="F7351" s="947">
        <v>44015</v>
      </c>
      <c r="G7351" s="923">
        <v>15300.545687103882</v>
      </c>
      <c r="H7351" s="929">
        <v>8.3333333333333332E-3</v>
      </c>
      <c r="I7351" s="929">
        <v>0.3</v>
      </c>
      <c r="J7351" s="923">
        <v>10710.381980972717</v>
      </c>
      <c r="K7351" s="922">
        <v>1</v>
      </c>
      <c r="L7351" s="923">
        <v>10710.381980972717</v>
      </c>
      <c r="M7351" s="923">
        <f t="shared" si="114"/>
        <v>1530.0545687103884</v>
      </c>
    </row>
    <row r="7352" spans="2:13" ht="75">
      <c r="B7352" s="921" t="s">
        <v>1411</v>
      </c>
      <c r="C7352" s="921" t="s">
        <v>1024</v>
      </c>
      <c r="D7352" s="922" t="s">
        <v>986</v>
      </c>
      <c r="E7352" s="936">
        <v>1</v>
      </c>
      <c r="F7352" s="947">
        <v>44440</v>
      </c>
      <c r="G7352" s="923">
        <v>211504.05756546027</v>
      </c>
      <c r="H7352" s="929">
        <v>8.3333333333333332E-3</v>
      </c>
      <c r="I7352" s="929">
        <v>0.18333333333333332</v>
      </c>
      <c r="J7352" s="923">
        <v>172728.31367845924</v>
      </c>
      <c r="K7352" s="922">
        <v>1</v>
      </c>
      <c r="L7352" s="923">
        <v>172728.31367845924</v>
      </c>
      <c r="M7352" s="923">
        <f t="shared" si="114"/>
        <v>21150.405756546028</v>
      </c>
    </row>
    <row r="7353" spans="2:13" ht="45">
      <c r="B7353" s="921" t="s">
        <v>1364</v>
      </c>
      <c r="C7353" s="921" t="s">
        <v>1030</v>
      </c>
      <c r="D7353" s="922" t="s">
        <v>986</v>
      </c>
      <c r="E7353" s="936">
        <v>1</v>
      </c>
      <c r="F7353" s="947">
        <v>44440</v>
      </c>
      <c r="G7353" s="923">
        <v>23977.280613727624</v>
      </c>
      <c r="H7353" s="929">
        <v>8.3333333333333332E-3</v>
      </c>
      <c r="I7353" s="929">
        <v>0.18333333333333332</v>
      </c>
      <c r="J7353" s="923">
        <v>19581.445834544225</v>
      </c>
      <c r="K7353" s="922">
        <v>1</v>
      </c>
      <c r="L7353" s="923">
        <v>19581.445834544225</v>
      </c>
      <c r="M7353" s="923">
        <f t="shared" si="114"/>
        <v>2397.7280613727626</v>
      </c>
    </row>
    <row r="7354" spans="2:13" ht="45">
      <c r="B7354" s="921" t="s">
        <v>1364</v>
      </c>
      <c r="C7354" s="921" t="s">
        <v>1030</v>
      </c>
      <c r="D7354" s="922" t="s">
        <v>986</v>
      </c>
      <c r="E7354" s="936">
        <v>1</v>
      </c>
      <c r="F7354" s="947">
        <v>44440</v>
      </c>
      <c r="G7354" s="923">
        <v>23977.280613727624</v>
      </c>
      <c r="H7354" s="929">
        <v>8.3333333333333332E-3</v>
      </c>
      <c r="I7354" s="929">
        <v>0.18333333333333332</v>
      </c>
      <c r="J7354" s="923">
        <v>19581.445834544225</v>
      </c>
      <c r="K7354" s="922">
        <v>1</v>
      </c>
      <c r="L7354" s="923">
        <v>19581.445834544225</v>
      </c>
      <c r="M7354" s="923">
        <f t="shared" si="114"/>
        <v>2397.7280613727626</v>
      </c>
    </row>
    <row r="7355" spans="2:13" ht="45">
      <c r="B7355" s="921" t="s">
        <v>1749</v>
      </c>
      <c r="C7355" s="921" t="s">
        <v>1030</v>
      </c>
      <c r="D7355" s="922" t="s">
        <v>986</v>
      </c>
      <c r="E7355" s="936">
        <v>1</v>
      </c>
      <c r="F7355" s="947">
        <v>44035</v>
      </c>
      <c r="G7355" s="923">
        <v>12779.327019284125</v>
      </c>
      <c r="H7355" s="929">
        <v>8.3333333333333332E-3</v>
      </c>
      <c r="I7355" s="929">
        <v>0.3</v>
      </c>
      <c r="J7355" s="923">
        <v>8945.5289134988871</v>
      </c>
      <c r="K7355" s="922">
        <v>1</v>
      </c>
      <c r="L7355" s="923">
        <v>8945.5289134988871</v>
      </c>
      <c r="M7355" s="923">
        <f t="shared" si="114"/>
        <v>1277.9327019284126</v>
      </c>
    </row>
    <row r="7356" spans="2:13" ht="45">
      <c r="B7356" s="921" t="s">
        <v>1749</v>
      </c>
      <c r="C7356" s="921" t="s">
        <v>1030</v>
      </c>
      <c r="D7356" s="922" t="s">
        <v>986</v>
      </c>
      <c r="E7356" s="936">
        <v>1</v>
      </c>
      <c r="F7356" s="947">
        <v>44035</v>
      </c>
      <c r="G7356" s="923">
        <v>12779.327019284125</v>
      </c>
      <c r="H7356" s="929">
        <v>8.3333333333333332E-3</v>
      </c>
      <c r="I7356" s="929">
        <v>0.3</v>
      </c>
      <c r="J7356" s="923">
        <v>8945.5289134988871</v>
      </c>
      <c r="K7356" s="922">
        <v>1</v>
      </c>
      <c r="L7356" s="923">
        <v>8945.5289134988871</v>
      </c>
      <c r="M7356" s="923">
        <f t="shared" si="114"/>
        <v>1277.9327019284126</v>
      </c>
    </row>
    <row r="7357" spans="2:13" ht="45">
      <c r="B7357" s="921" t="s">
        <v>1749</v>
      </c>
      <c r="C7357" s="921" t="s">
        <v>1030</v>
      </c>
      <c r="D7357" s="922" t="s">
        <v>986</v>
      </c>
      <c r="E7357" s="936">
        <v>1</v>
      </c>
      <c r="F7357" s="947">
        <v>44035</v>
      </c>
      <c r="G7357" s="923">
        <v>12779.327019284125</v>
      </c>
      <c r="H7357" s="929">
        <v>8.3333333333333332E-3</v>
      </c>
      <c r="I7357" s="929">
        <v>0.3</v>
      </c>
      <c r="J7357" s="923">
        <v>8945.5289134988871</v>
      </c>
      <c r="K7357" s="922">
        <v>1</v>
      </c>
      <c r="L7357" s="923">
        <v>8945.5289134988871</v>
      </c>
      <c r="M7357" s="923">
        <f t="shared" si="114"/>
        <v>1277.9327019284126</v>
      </c>
    </row>
    <row r="7358" spans="2:13" ht="45">
      <c r="B7358" s="921" t="s">
        <v>1749</v>
      </c>
      <c r="C7358" s="921" t="s">
        <v>1030</v>
      </c>
      <c r="D7358" s="922" t="s">
        <v>986</v>
      </c>
      <c r="E7358" s="936">
        <v>1</v>
      </c>
      <c r="F7358" s="947">
        <v>44035</v>
      </c>
      <c r="G7358" s="923">
        <v>12779.327019284125</v>
      </c>
      <c r="H7358" s="929">
        <v>8.3333333333333332E-3</v>
      </c>
      <c r="I7358" s="929">
        <v>0.3</v>
      </c>
      <c r="J7358" s="923">
        <v>8945.5289134988871</v>
      </c>
      <c r="K7358" s="922">
        <v>1</v>
      </c>
      <c r="L7358" s="923">
        <v>8945.5289134988871</v>
      </c>
      <c r="M7358" s="923">
        <f t="shared" si="114"/>
        <v>1277.9327019284126</v>
      </c>
    </row>
    <row r="7359" spans="2:13" ht="105">
      <c r="B7359" s="921" t="s">
        <v>1750</v>
      </c>
      <c r="C7359" s="921" t="s">
        <v>1751</v>
      </c>
      <c r="D7359" s="922" t="s">
        <v>986</v>
      </c>
      <c r="E7359" s="936">
        <v>1</v>
      </c>
      <c r="F7359" s="947">
        <v>44757</v>
      </c>
      <c r="G7359" s="923">
        <v>534451.42182672338</v>
      </c>
      <c r="H7359" s="929">
        <v>4.1666666666666666E-3</v>
      </c>
      <c r="I7359" s="929">
        <v>0.05</v>
      </c>
      <c r="J7359" s="923">
        <v>507728.85073538718</v>
      </c>
      <c r="K7359" s="922">
        <v>1</v>
      </c>
      <c r="L7359" s="923">
        <v>507728.85073538718</v>
      </c>
      <c r="M7359" s="923">
        <f t="shared" si="114"/>
        <v>26722.571091336169</v>
      </c>
    </row>
    <row r="7360" spans="2:13" ht="45">
      <c r="B7360" s="921" t="s">
        <v>1752</v>
      </c>
      <c r="C7360" s="921" t="s">
        <v>1030</v>
      </c>
      <c r="D7360" s="922" t="s">
        <v>986</v>
      </c>
      <c r="E7360" s="936">
        <v>1</v>
      </c>
      <c r="F7360" s="947">
        <v>44035</v>
      </c>
      <c r="G7360" s="923">
        <v>148540.34091013999</v>
      </c>
      <c r="H7360" s="929">
        <v>4.1666666666666666E-3</v>
      </c>
      <c r="I7360" s="929">
        <v>0.15</v>
      </c>
      <c r="J7360" s="923">
        <v>126259.28977361899</v>
      </c>
      <c r="K7360" s="922">
        <v>1</v>
      </c>
      <c r="L7360" s="923">
        <v>126259.28977361899</v>
      </c>
      <c r="M7360" s="923">
        <f t="shared" si="114"/>
        <v>7427.0170455070001</v>
      </c>
    </row>
    <row r="7361" spans="2:13" ht="45">
      <c r="B7361" s="921" t="s">
        <v>1753</v>
      </c>
      <c r="C7361" s="921" t="s">
        <v>1030</v>
      </c>
      <c r="D7361" s="922" t="s">
        <v>986</v>
      </c>
      <c r="E7361" s="936">
        <v>1</v>
      </c>
      <c r="F7361" s="947">
        <v>44035</v>
      </c>
      <c r="G7361" s="923">
        <v>46325.0386295356</v>
      </c>
      <c r="H7361" s="929">
        <v>4.1666666666666666E-3</v>
      </c>
      <c r="I7361" s="929">
        <v>0.15</v>
      </c>
      <c r="J7361" s="923">
        <v>39376.282835105259</v>
      </c>
      <c r="K7361" s="922">
        <v>1</v>
      </c>
      <c r="L7361" s="923">
        <v>39376.282835105259</v>
      </c>
      <c r="M7361" s="923">
        <f t="shared" si="114"/>
        <v>2316.2519314767801</v>
      </c>
    </row>
    <row r="7362" spans="2:13" ht="45">
      <c r="B7362" s="921" t="s">
        <v>1754</v>
      </c>
      <c r="C7362" s="921" t="s">
        <v>1030</v>
      </c>
      <c r="D7362" s="922" t="s">
        <v>986</v>
      </c>
      <c r="E7362" s="936">
        <v>1</v>
      </c>
      <c r="F7362" s="947">
        <v>44035</v>
      </c>
      <c r="G7362" s="923">
        <v>148540.34091013999</v>
      </c>
      <c r="H7362" s="929">
        <v>4.1666666666666666E-3</v>
      </c>
      <c r="I7362" s="929">
        <v>0.15</v>
      </c>
      <c r="J7362" s="923">
        <v>126259.28977361899</v>
      </c>
      <c r="K7362" s="922">
        <v>1</v>
      </c>
      <c r="L7362" s="923">
        <v>126259.28977361899</v>
      </c>
      <c r="M7362" s="923">
        <f t="shared" si="114"/>
        <v>7427.0170455070001</v>
      </c>
    </row>
    <row r="7363" spans="2:13" ht="45">
      <c r="B7363" s="921" t="s">
        <v>1755</v>
      </c>
      <c r="C7363" s="921" t="s">
        <v>1042</v>
      </c>
      <c r="D7363" s="922" t="s">
        <v>986</v>
      </c>
      <c r="E7363" s="936">
        <v>1</v>
      </c>
      <c r="F7363" s="947">
        <v>44459</v>
      </c>
      <c r="G7363" s="923">
        <v>17246.051910393329</v>
      </c>
      <c r="H7363" s="929">
        <v>8.3333333333333332E-3</v>
      </c>
      <c r="I7363" s="929">
        <v>0.18333333333333332</v>
      </c>
      <c r="J7363" s="923">
        <v>14084.275726821219</v>
      </c>
      <c r="K7363" s="922">
        <v>0.78834940681683208</v>
      </c>
      <c r="L7363" s="923">
        <v>11103.330414684215</v>
      </c>
      <c r="M7363" s="923">
        <f t="shared" si="114"/>
        <v>1359.5914793490874</v>
      </c>
    </row>
    <row r="7364" spans="2:13" ht="75">
      <c r="B7364" s="921" t="s">
        <v>1756</v>
      </c>
      <c r="C7364" s="921" t="s">
        <v>1024</v>
      </c>
      <c r="D7364" s="922" t="s">
        <v>986</v>
      </c>
      <c r="E7364" s="936">
        <v>1</v>
      </c>
      <c r="F7364" s="947">
        <v>44440</v>
      </c>
      <c r="G7364" s="923">
        <v>15025.232416262645</v>
      </c>
      <c r="H7364" s="929">
        <v>8.3333333333333332E-3</v>
      </c>
      <c r="I7364" s="929">
        <v>0.18333333333333332</v>
      </c>
      <c r="J7364" s="923">
        <v>12270.606473281161</v>
      </c>
      <c r="K7364" s="922">
        <v>1</v>
      </c>
      <c r="L7364" s="923">
        <v>12270.606473281161</v>
      </c>
      <c r="M7364" s="923">
        <f t="shared" si="114"/>
        <v>1502.5232416262645</v>
      </c>
    </row>
    <row r="7365" spans="2:13" ht="75">
      <c r="B7365" s="921" t="s">
        <v>1362</v>
      </c>
      <c r="C7365" s="921" t="s">
        <v>1024</v>
      </c>
      <c r="D7365" s="922" t="s">
        <v>986</v>
      </c>
      <c r="E7365" s="936">
        <v>1</v>
      </c>
      <c r="F7365" s="947">
        <v>44344</v>
      </c>
      <c r="G7365" s="923">
        <v>8432.9992568438774</v>
      </c>
      <c r="H7365" s="929">
        <v>8.3333333333333332E-3</v>
      </c>
      <c r="I7365" s="929">
        <v>0.21666666666666667</v>
      </c>
      <c r="J7365" s="923">
        <v>6605.8494178610372</v>
      </c>
      <c r="K7365" s="922">
        <v>1</v>
      </c>
      <c r="L7365" s="923">
        <v>6605.8494178610372</v>
      </c>
      <c r="M7365" s="923">
        <f t="shared" si="114"/>
        <v>843.29992568438774</v>
      </c>
    </row>
    <row r="7366" spans="2:13" ht="75">
      <c r="B7366" s="921" t="s">
        <v>1757</v>
      </c>
      <c r="C7366" s="921" t="s">
        <v>1024</v>
      </c>
      <c r="D7366" s="922" t="s">
        <v>986</v>
      </c>
      <c r="E7366" s="936">
        <v>1</v>
      </c>
      <c r="F7366" s="947">
        <v>44180</v>
      </c>
      <c r="G7366" s="923">
        <v>7206.6368364091986</v>
      </c>
      <c r="H7366" s="929">
        <v>8.3333333333333332E-3</v>
      </c>
      <c r="I7366" s="929">
        <v>0.2583333333333333</v>
      </c>
      <c r="J7366" s="923">
        <v>5344.9223203368228</v>
      </c>
      <c r="K7366" s="922">
        <v>1</v>
      </c>
      <c r="L7366" s="923">
        <v>5344.9223203368228</v>
      </c>
      <c r="M7366" s="923">
        <f t="shared" si="114"/>
        <v>720.66368364091988</v>
      </c>
    </row>
    <row r="7367" spans="2:13" ht="75">
      <c r="B7367" s="921" t="s">
        <v>1162</v>
      </c>
      <c r="C7367" s="921" t="s">
        <v>1024</v>
      </c>
      <c r="D7367" s="922" t="s">
        <v>986</v>
      </c>
      <c r="E7367" s="936">
        <v>1</v>
      </c>
      <c r="F7367" s="947">
        <v>44440</v>
      </c>
      <c r="G7367" s="923">
        <v>2184.2195282260191</v>
      </c>
      <c r="H7367" s="929">
        <v>8.3333333333333332E-3</v>
      </c>
      <c r="I7367" s="929">
        <v>0.18333333333333332</v>
      </c>
      <c r="J7367" s="923">
        <v>1783.7792813845822</v>
      </c>
      <c r="K7367" s="922">
        <v>1</v>
      </c>
      <c r="L7367" s="923">
        <v>1783.7792813845822</v>
      </c>
      <c r="M7367" s="923">
        <f t="shared" si="114"/>
        <v>218.42195282260192</v>
      </c>
    </row>
    <row r="7368" spans="2:13" ht="75">
      <c r="B7368" s="921" t="s">
        <v>1039</v>
      </c>
      <c r="C7368" s="921" t="s">
        <v>1024</v>
      </c>
      <c r="D7368" s="922" t="s">
        <v>986</v>
      </c>
      <c r="E7368" s="936">
        <v>1</v>
      </c>
      <c r="F7368" s="947">
        <v>44180</v>
      </c>
      <c r="G7368" s="923">
        <v>10316.434292803668</v>
      </c>
      <c r="H7368" s="929">
        <v>8.3333333333333332E-3</v>
      </c>
      <c r="I7368" s="929">
        <v>0.2583333333333333</v>
      </c>
      <c r="J7368" s="923">
        <v>7651.355433829387</v>
      </c>
      <c r="K7368" s="922">
        <v>1</v>
      </c>
      <c r="L7368" s="923">
        <v>7651.355433829387</v>
      </c>
      <c r="M7368" s="923">
        <f t="shared" si="114"/>
        <v>1031.6434292803667</v>
      </c>
    </row>
    <row r="7369" spans="2:13" ht="75">
      <c r="B7369" s="921" t="s">
        <v>1162</v>
      </c>
      <c r="C7369" s="921" t="s">
        <v>1024</v>
      </c>
      <c r="D7369" s="922" t="s">
        <v>986</v>
      </c>
      <c r="E7369" s="936">
        <v>1</v>
      </c>
      <c r="F7369" s="947">
        <v>44440</v>
      </c>
      <c r="G7369" s="923">
        <v>2184.2195282260191</v>
      </c>
      <c r="H7369" s="929">
        <v>8.3333333333333332E-3</v>
      </c>
      <c r="I7369" s="929">
        <v>0.18333333333333332</v>
      </c>
      <c r="J7369" s="923">
        <v>1783.7792813845822</v>
      </c>
      <c r="K7369" s="922">
        <v>1</v>
      </c>
      <c r="L7369" s="923">
        <v>1783.7792813845822</v>
      </c>
      <c r="M7369" s="923">
        <f t="shared" si="114"/>
        <v>218.42195282260192</v>
      </c>
    </row>
    <row r="7370" spans="2:13" ht="75">
      <c r="B7370" s="921" t="s">
        <v>1162</v>
      </c>
      <c r="C7370" s="921" t="s">
        <v>1024</v>
      </c>
      <c r="D7370" s="922" t="s">
        <v>986</v>
      </c>
      <c r="E7370" s="936">
        <v>1</v>
      </c>
      <c r="F7370" s="947">
        <v>44440</v>
      </c>
      <c r="G7370" s="923">
        <v>2184.2195282260191</v>
      </c>
      <c r="H7370" s="929">
        <v>8.3333333333333332E-3</v>
      </c>
      <c r="I7370" s="929">
        <v>0.18333333333333332</v>
      </c>
      <c r="J7370" s="923">
        <v>1783.7792813845822</v>
      </c>
      <c r="K7370" s="922">
        <v>1</v>
      </c>
      <c r="L7370" s="923">
        <v>1783.7792813845822</v>
      </c>
      <c r="M7370" s="923">
        <f t="shared" si="114"/>
        <v>218.42195282260192</v>
      </c>
    </row>
    <row r="7371" spans="2:13" ht="75">
      <c r="B7371" s="921" t="s">
        <v>1038</v>
      </c>
      <c r="C7371" s="921" t="s">
        <v>1024</v>
      </c>
      <c r="D7371" s="922" t="s">
        <v>986</v>
      </c>
      <c r="E7371" s="936">
        <v>1</v>
      </c>
      <c r="F7371" s="947">
        <v>44180</v>
      </c>
      <c r="G7371" s="923">
        <v>12059.893544178301</v>
      </c>
      <c r="H7371" s="929">
        <v>8.3333333333333332E-3</v>
      </c>
      <c r="I7371" s="929">
        <v>0.2583333333333333</v>
      </c>
      <c r="J7371" s="923">
        <v>8944.4210452655734</v>
      </c>
      <c r="K7371" s="922">
        <v>1</v>
      </c>
      <c r="L7371" s="923">
        <v>8944.4210452655734</v>
      </c>
      <c r="M7371" s="923">
        <f t="shared" ref="M7371:M7434" si="115">IF(L7371=0,"",IF(I7371=100%,0,(H7371*12)*(G7371*E7371*K7371)))</f>
        <v>1205.9893544178301</v>
      </c>
    </row>
    <row r="7372" spans="2:13" ht="75">
      <c r="B7372" s="921" t="s">
        <v>1758</v>
      </c>
      <c r="C7372" s="921" t="s">
        <v>1024</v>
      </c>
      <c r="D7372" s="922" t="s">
        <v>986</v>
      </c>
      <c r="E7372" s="936">
        <v>1</v>
      </c>
      <c r="F7372" s="947">
        <v>44440</v>
      </c>
      <c r="G7372" s="923">
        <v>2184.2195282260191</v>
      </c>
      <c r="H7372" s="929">
        <v>8.3333333333333332E-3</v>
      </c>
      <c r="I7372" s="929">
        <v>0.18333333333333332</v>
      </c>
      <c r="J7372" s="923">
        <v>1783.7792813845822</v>
      </c>
      <c r="K7372" s="922">
        <v>1</v>
      </c>
      <c r="L7372" s="923">
        <v>1783.7792813845822</v>
      </c>
      <c r="M7372" s="923">
        <f t="shared" si="115"/>
        <v>218.42195282260192</v>
      </c>
    </row>
    <row r="7373" spans="2:13" ht="45">
      <c r="B7373" s="921" t="s">
        <v>1759</v>
      </c>
      <c r="C7373" s="921" t="s">
        <v>1030</v>
      </c>
      <c r="D7373" s="922" t="s">
        <v>986</v>
      </c>
      <c r="E7373" s="936">
        <v>1</v>
      </c>
      <c r="F7373" s="947">
        <v>44931</v>
      </c>
      <c r="G7373" s="923">
        <v>45470.815831408509</v>
      </c>
      <c r="H7373" s="929">
        <v>8.3333333333333332E-3</v>
      </c>
      <c r="I7373" s="929">
        <v>0.05</v>
      </c>
      <c r="J7373" s="923">
        <v>43197.275039838081</v>
      </c>
      <c r="K7373" s="922">
        <v>0</v>
      </c>
      <c r="L7373" s="923">
        <v>0</v>
      </c>
      <c r="M7373" s="923" t="str">
        <f t="shared" si="115"/>
        <v/>
      </c>
    </row>
    <row r="7374" spans="2:13" ht="45">
      <c r="B7374" s="921" t="s">
        <v>1759</v>
      </c>
      <c r="C7374" s="921" t="s">
        <v>1030</v>
      </c>
      <c r="D7374" s="922" t="s">
        <v>986</v>
      </c>
      <c r="E7374" s="936">
        <v>1</v>
      </c>
      <c r="F7374" s="947">
        <v>44931</v>
      </c>
      <c r="G7374" s="923">
        <v>45470.815831408509</v>
      </c>
      <c r="H7374" s="929">
        <v>8.3333333333333332E-3</v>
      </c>
      <c r="I7374" s="929">
        <v>0.05</v>
      </c>
      <c r="J7374" s="923">
        <v>43197.275039838081</v>
      </c>
      <c r="K7374" s="922">
        <v>0</v>
      </c>
      <c r="L7374" s="923">
        <v>0</v>
      </c>
      <c r="M7374" s="923" t="str">
        <f t="shared" si="115"/>
        <v/>
      </c>
    </row>
    <row r="7375" spans="2:13" ht="45">
      <c r="B7375" s="921" t="s">
        <v>1759</v>
      </c>
      <c r="C7375" s="921" t="s">
        <v>1030</v>
      </c>
      <c r="D7375" s="922" t="s">
        <v>986</v>
      </c>
      <c r="E7375" s="936">
        <v>1</v>
      </c>
      <c r="F7375" s="947">
        <v>44931</v>
      </c>
      <c r="G7375" s="923">
        <v>45470.815831408509</v>
      </c>
      <c r="H7375" s="929">
        <v>8.3333333333333332E-3</v>
      </c>
      <c r="I7375" s="929">
        <v>0.05</v>
      </c>
      <c r="J7375" s="923">
        <v>43197.275039838081</v>
      </c>
      <c r="K7375" s="922">
        <v>0</v>
      </c>
      <c r="L7375" s="923">
        <v>0</v>
      </c>
      <c r="M7375" s="923" t="str">
        <f t="shared" si="115"/>
        <v/>
      </c>
    </row>
    <row r="7376" spans="2:13" ht="45">
      <c r="B7376" s="921" t="s">
        <v>1759</v>
      </c>
      <c r="C7376" s="921" t="s">
        <v>1030</v>
      </c>
      <c r="D7376" s="922" t="s">
        <v>986</v>
      </c>
      <c r="E7376" s="936">
        <v>1</v>
      </c>
      <c r="F7376" s="947">
        <v>44931</v>
      </c>
      <c r="G7376" s="923">
        <v>45470.815831408509</v>
      </c>
      <c r="H7376" s="929">
        <v>8.3333333333333332E-3</v>
      </c>
      <c r="I7376" s="929">
        <v>0.05</v>
      </c>
      <c r="J7376" s="923">
        <v>43197.275039838081</v>
      </c>
      <c r="K7376" s="922">
        <v>0</v>
      </c>
      <c r="L7376" s="923">
        <v>0</v>
      </c>
      <c r="M7376" s="923" t="str">
        <f t="shared" si="115"/>
        <v/>
      </c>
    </row>
    <row r="7377" spans="2:13" ht="45">
      <c r="B7377" s="921" t="s">
        <v>1759</v>
      </c>
      <c r="C7377" s="921" t="s">
        <v>1030</v>
      </c>
      <c r="D7377" s="922" t="s">
        <v>986</v>
      </c>
      <c r="E7377" s="936">
        <v>1</v>
      </c>
      <c r="F7377" s="947">
        <v>44931</v>
      </c>
      <c r="G7377" s="923">
        <v>45470.815831408509</v>
      </c>
      <c r="H7377" s="929">
        <v>8.3333333333333332E-3</v>
      </c>
      <c r="I7377" s="929">
        <v>0.05</v>
      </c>
      <c r="J7377" s="923">
        <v>43197.275039838081</v>
      </c>
      <c r="K7377" s="922">
        <v>0</v>
      </c>
      <c r="L7377" s="923">
        <v>0</v>
      </c>
      <c r="M7377" s="923" t="str">
        <f t="shared" si="115"/>
        <v/>
      </c>
    </row>
    <row r="7378" spans="2:13" ht="45">
      <c r="B7378" s="921" t="s">
        <v>1759</v>
      </c>
      <c r="C7378" s="921" t="s">
        <v>1030</v>
      </c>
      <c r="D7378" s="922" t="s">
        <v>986</v>
      </c>
      <c r="E7378" s="936">
        <v>1</v>
      </c>
      <c r="F7378" s="947">
        <v>44931</v>
      </c>
      <c r="G7378" s="923">
        <v>45470.815831408509</v>
      </c>
      <c r="H7378" s="929">
        <v>8.3333333333333332E-3</v>
      </c>
      <c r="I7378" s="929">
        <v>0.05</v>
      </c>
      <c r="J7378" s="923">
        <v>43197.275039838081</v>
      </c>
      <c r="K7378" s="922">
        <v>0</v>
      </c>
      <c r="L7378" s="923">
        <v>0</v>
      </c>
      <c r="M7378" s="923" t="str">
        <f t="shared" si="115"/>
        <v/>
      </c>
    </row>
    <row r="7379" spans="2:13" ht="45">
      <c r="B7379" s="921" t="s">
        <v>1759</v>
      </c>
      <c r="C7379" s="921" t="s">
        <v>1030</v>
      </c>
      <c r="D7379" s="922" t="s">
        <v>986</v>
      </c>
      <c r="E7379" s="936">
        <v>1</v>
      </c>
      <c r="F7379" s="947">
        <v>44931</v>
      </c>
      <c r="G7379" s="923">
        <v>45470.815831408509</v>
      </c>
      <c r="H7379" s="929">
        <v>8.3333333333333332E-3</v>
      </c>
      <c r="I7379" s="929">
        <v>0.05</v>
      </c>
      <c r="J7379" s="923">
        <v>43197.275039838081</v>
      </c>
      <c r="K7379" s="922">
        <v>0</v>
      </c>
      <c r="L7379" s="923">
        <v>0</v>
      </c>
      <c r="M7379" s="923" t="str">
        <f t="shared" si="115"/>
        <v/>
      </c>
    </row>
    <row r="7380" spans="2:13" ht="90">
      <c r="B7380" s="921" t="s">
        <v>1760</v>
      </c>
      <c r="C7380" s="921" t="s">
        <v>1761</v>
      </c>
      <c r="D7380" s="922" t="s">
        <v>986</v>
      </c>
      <c r="E7380" s="936">
        <v>1</v>
      </c>
      <c r="F7380" s="947">
        <v>43851</v>
      </c>
      <c r="G7380" s="923">
        <v>14602.502957703768</v>
      </c>
      <c r="H7380" s="929">
        <v>4.1666666666666666E-3</v>
      </c>
      <c r="I7380" s="929">
        <v>0.17499999999999999</v>
      </c>
      <c r="J7380" s="923">
        <v>12047.064940105609</v>
      </c>
      <c r="K7380" s="922">
        <v>1</v>
      </c>
      <c r="L7380" s="923">
        <v>12047.064940105609</v>
      </c>
      <c r="M7380" s="923">
        <f t="shared" si="115"/>
        <v>730.12514788518843</v>
      </c>
    </row>
    <row r="7381" spans="2:13" ht="90">
      <c r="B7381" s="921" t="s">
        <v>1762</v>
      </c>
      <c r="C7381" s="921" t="s">
        <v>1761</v>
      </c>
      <c r="D7381" s="922" t="s">
        <v>986</v>
      </c>
      <c r="E7381" s="936">
        <v>1</v>
      </c>
      <c r="F7381" s="947">
        <v>43851</v>
      </c>
      <c r="G7381" s="923">
        <v>14953.018006499418</v>
      </c>
      <c r="H7381" s="929">
        <v>4.1666666666666666E-3</v>
      </c>
      <c r="I7381" s="929">
        <v>0.17499999999999999</v>
      </c>
      <c r="J7381" s="923">
        <v>12336.239855362021</v>
      </c>
      <c r="K7381" s="922">
        <v>1</v>
      </c>
      <c r="L7381" s="923">
        <v>12336.239855362021</v>
      </c>
      <c r="M7381" s="923">
        <f t="shared" si="115"/>
        <v>747.65090032497096</v>
      </c>
    </row>
    <row r="7382" spans="2:13" ht="45">
      <c r="B7382" s="921" t="s">
        <v>1759</v>
      </c>
      <c r="C7382" s="921" t="s">
        <v>1030</v>
      </c>
      <c r="D7382" s="922" t="s">
        <v>986</v>
      </c>
      <c r="E7382" s="936">
        <v>1</v>
      </c>
      <c r="F7382" s="947">
        <v>44931</v>
      </c>
      <c r="G7382" s="923">
        <v>45470.815831408509</v>
      </c>
      <c r="H7382" s="929">
        <v>8.3333333333333332E-3</v>
      </c>
      <c r="I7382" s="929">
        <v>0.05</v>
      </c>
      <c r="J7382" s="923">
        <v>43197.275039838081</v>
      </c>
      <c r="K7382" s="922">
        <v>0</v>
      </c>
      <c r="L7382" s="923">
        <v>0</v>
      </c>
      <c r="M7382" s="923" t="str">
        <f t="shared" si="115"/>
        <v/>
      </c>
    </row>
    <row r="7383" spans="2:13" ht="45">
      <c r="B7383" s="921" t="s">
        <v>1759</v>
      </c>
      <c r="C7383" s="921" t="s">
        <v>1030</v>
      </c>
      <c r="D7383" s="922" t="s">
        <v>986</v>
      </c>
      <c r="E7383" s="936">
        <v>1</v>
      </c>
      <c r="F7383" s="947">
        <v>44931</v>
      </c>
      <c r="G7383" s="923">
        <v>45470.815831408509</v>
      </c>
      <c r="H7383" s="929">
        <v>8.3333333333333332E-3</v>
      </c>
      <c r="I7383" s="929">
        <v>0.05</v>
      </c>
      <c r="J7383" s="923">
        <v>43197.275039838081</v>
      </c>
      <c r="K7383" s="922">
        <v>0</v>
      </c>
      <c r="L7383" s="923">
        <v>0</v>
      </c>
      <c r="M7383" s="923" t="str">
        <f t="shared" si="115"/>
        <v/>
      </c>
    </row>
    <row r="7384" spans="2:13" ht="45">
      <c r="B7384" s="921" t="s">
        <v>1759</v>
      </c>
      <c r="C7384" s="921" t="s">
        <v>1030</v>
      </c>
      <c r="D7384" s="922" t="s">
        <v>986</v>
      </c>
      <c r="E7384" s="936">
        <v>1</v>
      </c>
      <c r="F7384" s="947">
        <v>44931</v>
      </c>
      <c r="G7384" s="923">
        <v>45470.815831408509</v>
      </c>
      <c r="H7384" s="929">
        <v>8.3333333333333332E-3</v>
      </c>
      <c r="I7384" s="929">
        <v>0.05</v>
      </c>
      <c r="J7384" s="923">
        <v>43197.275039838081</v>
      </c>
      <c r="K7384" s="922">
        <v>0</v>
      </c>
      <c r="L7384" s="923">
        <v>0</v>
      </c>
      <c r="M7384" s="923" t="str">
        <f t="shared" si="115"/>
        <v/>
      </c>
    </row>
    <row r="7385" spans="2:13" ht="45">
      <c r="B7385" s="921" t="s">
        <v>1759</v>
      </c>
      <c r="C7385" s="921" t="s">
        <v>1030</v>
      </c>
      <c r="D7385" s="922" t="s">
        <v>986</v>
      </c>
      <c r="E7385" s="936">
        <v>1</v>
      </c>
      <c r="F7385" s="947">
        <v>44931</v>
      </c>
      <c r="G7385" s="923">
        <v>45470.815831408509</v>
      </c>
      <c r="H7385" s="929">
        <v>8.3333333333333332E-3</v>
      </c>
      <c r="I7385" s="929">
        <v>0.05</v>
      </c>
      <c r="J7385" s="923">
        <v>43197.275039838081</v>
      </c>
      <c r="K7385" s="922">
        <v>0</v>
      </c>
      <c r="L7385" s="923">
        <v>0</v>
      </c>
      <c r="M7385" s="923" t="str">
        <f t="shared" si="115"/>
        <v/>
      </c>
    </row>
    <row r="7386" spans="2:13" ht="45">
      <c r="B7386" s="921" t="s">
        <v>1759</v>
      </c>
      <c r="C7386" s="921" t="s">
        <v>1030</v>
      </c>
      <c r="D7386" s="922" t="s">
        <v>986</v>
      </c>
      <c r="E7386" s="936">
        <v>1</v>
      </c>
      <c r="F7386" s="947">
        <v>44931</v>
      </c>
      <c r="G7386" s="923">
        <v>45470.815831408509</v>
      </c>
      <c r="H7386" s="929">
        <v>8.3333333333333332E-3</v>
      </c>
      <c r="I7386" s="929">
        <v>0.05</v>
      </c>
      <c r="J7386" s="923">
        <v>43197.275039838081</v>
      </c>
      <c r="K7386" s="922">
        <v>0</v>
      </c>
      <c r="L7386" s="923">
        <v>0</v>
      </c>
      <c r="M7386" s="923" t="str">
        <f t="shared" si="115"/>
        <v/>
      </c>
    </row>
    <row r="7387" spans="2:13" ht="45">
      <c r="B7387" s="921" t="s">
        <v>1759</v>
      </c>
      <c r="C7387" s="921" t="s">
        <v>1030</v>
      </c>
      <c r="D7387" s="922" t="s">
        <v>986</v>
      </c>
      <c r="E7387" s="936">
        <v>1</v>
      </c>
      <c r="F7387" s="947">
        <v>44931</v>
      </c>
      <c r="G7387" s="923">
        <v>45470.815831408509</v>
      </c>
      <c r="H7387" s="929">
        <v>8.3333333333333332E-3</v>
      </c>
      <c r="I7387" s="929">
        <v>0.05</v>
      </c>
      <c r="J7387" s="923">
        <v>43197.275039838081</v>
      </c>
      <c r="K7387" s="922">
        <v>0</v>
      </c>
      <c r="L7387" s="923">
        <v>0</v>
      </c>
      <c r="M7387" s="923" t="str">
        <f t="shared" si="115"/>
        <v/>
      </c>
    </row>
    <row r="7388" spans="2:13" ht="45">
      <c r="B7388" s="921" t="s">
        <v>1759</v>
      </c>
      <c r="C7388" s="921" t="s">
        <v>1030</v>
      </c>
      <c r="D7388" s="922" t="s">
        <v>986</v>
      </c>
      <c r="E7388" s="936">
        <v>1</v>
      </c>
      <c r="F7388" s="947">
        <v>44931</v>
      </c>
      <c r="G7388" s="923">
        <v>45470.815831408509</v>
      </c>
      <c r="H7388" s="929">
        <v>8.3333333333333332E-3</v>
      </c>
      <c r="I7388" s="929">
        <v>0.05</v>
      </c>
      <c r="J7388" s="923">
        <v>43197.275039838081</v>
      </c>
      <c r="K7388" s="922">
        <v>0</v>
      </c>
      <c r="L7388" s="923">
        <v>0</v>
      </c>
      <c r="M7388" s="923" t="str">
        <f t="shared" si="115"/>
        <v/>
      </c>
    </row>
    <row r="7389" spans="2:13" ht="45">
      <c r="B7389" s="921" t="s">
        <v>1759</v>
      </c>
      <c r="C7389" s="921" t="s">
        <v>1030</v>
      </c>
      <c r="D7389" s="922" t="s">
        <v>986</v>
      </c>
      <c r="E7389" s="936">
        <v>1</v>
      </c>
      <c r="F7389" s="947">
        <v>44931</v>
      </c>
      <c r="G7389" s="923">
        <v>45470.815831408509</v>
      </c>
      <c r="H7389" s="929">
        <v>8.3333333333333332E-3</v>
      </c>
      <c r="I7389" s="929">
        <v>0.05</v>
      </c>
      <c r="J7389" s="923">
        <v>43197.275039838081</v>
      </c>
      <c r="K7389" s="922">
        <v>0</v>
      </c>
      <c r="L7389" s="923">
        <v>0</v>
      </c>
      <c r="M7389" s="923" t="str">
        <f t="shared" si="115"/>
        <v/>
      </c>
    </row>
    <row r="7390" spans="2:13" ht="45">
      <c r="B7390" s="921" t="s">
        <v>1759</v>
      </c>
      <c r="C7390" s="921" t="s">
        <v>1030</v>
      </c>
      <c r="D7390" s="922" t="s">
        <v>986</v>
      </c>
      <c r="E7390" s="936">
        <v>1</v>
      </c>
      <c r="F7390" s="947">
        <v>44931</v>
      </c>
      <c r="G7390" s="923">
        <v>45470.815831408509</v>
      </c>
      <c r="H7390" s="929">
        <v>8.3333333333333332E-3</v>
      </c>
      <c r="I7390" s="929">
        <v>0.05</v>
      </c>
      <c r="J7390" s="923">
        <v>43197.275039838081</v>
      </c>
      <c r="K7390" s="922">
        <v>0</v>
      </c>
      <c r="L7390" s="923">
        <v>0</v>
      </c>
      <c r="M7390" s="923" t="str">
        <f t="shared" si="115"/>
        <v/>
      </c>
    </row>
    <row r="7391" spans="2:13" ht="45">
      <c r="B7391" s="921" t="s">
        <v>1759</v>
      </c>
      <c r="C7391" s="921" t="s">
        <v>1030</v>
      </c>
      <c r="D7391" s="922" t="s">
        <v>986</v>
      </c>
      <c r="E7391" s="936">
        <v>1</v>
      </c>
      <c r="F7391" s="947">
        <v>44931</v>
      </c>
      <c r="G7391" s="923">
        <v>45470.815831408509</v>
      </c>
      <c r="H7391" s="929">
        <v>8.3333333333333332E-3</v>
      </c>
      <c r="I7391" s="929">
        <v>0.05</v>
      </c>
      <c r="J7391" s="923">
        <v>43197.275039838081</v>
      </c>
      <c r="K7391" s="922">
        <v>0</v>
      </c>
      <c r="L7391" s="923">
        <v>0</v>
      </c>
      <c r="M7391" s="923" t="str">
        <f t="shared" si="115"/>
        <v/>
      </c>
    </row>
    <row r="7392" spans="2:13" ht="45">
      <c r="B7392" s="921" t="s">
        <v>1759</v>
      </c>
      <c r="C7392" s="921" t="s">
        <v>1030</v>
      </c>
      <c r="D7392" s="922" t="s">
        <v>986</v>
      </c>
      <c r="E7392" s="936">
        <v>1</v>
      </c>
      <c r="F7392" s="947">
        <v>44931</v>
      </c>
      <c r="G7392" s="923">
        <v>45470.815831408509</v>
      </c>
      <c r="H7392" s="929">
        <v>8.3333333333333332E-3</v>
      </c>
      <c r="I7392" s="929">
        <v>0.05</v>
      </c>
      <c r="J7392" s="923">
        <v>43197.275039838081</v>
      </c>
      <c r="K7392" s="922">
        <v>0</v>
      </c>
      <c r="L7392" s="923">
        <v>0</v>
      </c>
      <c r="M7392" s="923" t="str">
        <f t="shared" si="115"/>
        <v/>
      </c>
    </row>
    <row r="7393" spans="2:13" ht="90">
      <c r="B7393" s="921" t="s">
        <v>1763</v>
      </c>
      <c r="C7393" s="921" t="s">
        <v>1761</v>
      </c>
      <c r="D7393" s="922" t="s">
        <v>986</v>
      </c>
      <c r="E7393" s="936">
        <v>1</v>
      </c>
      <c r="F7393" s="947">
        <v>43851</v>
      </c>
      <c r="G7393" s="923">
        <v>211488.48416604236</v>
      </c>
      <c r="H7393" s="929">
        <v>4.1666666666666666E-3</v>
      </c>
      <c r="I7393" s="929">
        <v>0.17499999999999999</v>
      </c>
      <c r="J7393" s="923">
        <v>174477.99943698494</v>
      </c>
      <c r="K7393" s="922">
        <v>1</v>
      </c>
      <c r="L7393" s="923">
        <v>174477.99943698494</v>
      </c>
      <c r="M7393" s="923">
        <f t="shared" si="115"/>
        <v>10574.424208302118</v>
      </c>
    </row>
    <row r="7394" spans="2:13" ht="45">
      <c r="B7394" s="921" t="s">
        <v>1759</v>
      </c>
      <c r="C7394" s="921" t="s">
        <v>1030</v>
      </c>
      <c r="D7394" s="922" t="s">
        <v>986</v>
      </c>
      <c r="E7394" s="936">
        <v>1</v>
      </c>
      <c r="F7394" s="947">
        <v>44931</v>
      </c>
      <c r="G7394" s="923">
        <v>45470.815831408509</v>
      </c>
      <c r="H7394" s="929">
        <v>8.3333333333333332E-3</v>
      </c>
      <c r="I7394" s="929">
        <v>0.05</v>
      </c>
      <c r="J7394" s="923">
        <v>43197.275039838081</v>
      </c>
      <c r="K7394" s="922">
        <v>0</v>
      </c>
      <c r="L7394" s="923">
        <v>0</v>
      </c>
      <c r="M7394" s="923" t="str">
        <f t="shared" si="115"/>
        <v/>
      </c>
    </row>
    <row r="7395" spans="2:13" ht="45">
      <c r="B7395" s="921" t="s">
        <v>1764</v>
      </c>
      <c r="C7395" s="921" t="s">
        <v>1030</v>
      </c>
      <c r="D7395" s="922" t="s">
        <v>986</v>
      </c>
      <c r="E7395" s="936">
        <v>1</v>
      </c>
      <c r="F7395" s="947">
        <v>44459</v>
      </c>
      <c r="G7395" s="923">
        <v>12410.400600152621</v>
      </c>
      <c r="H7395" s="929">
        <v>8.3333333333333332E-3</v>
      </c>
      <c r="I7395" s="929">
        <v>0.18333333333333332</v>
      </c>
      <c r="J7395" s="923">
        <v>10135.160490124641</v>
      </c>
      <c r="K7395" s="922">
        <v>1</v>
      </c>
      <c r="L7395" s="923">
        <v>10135.160490124641</v>
      </c>
      <c r="M7395" s="923">
        <f t="shared" si="115"/>
        <v>1241.0400600152623</v>
      </c>
    </row>
    <row r="7396" spans="2:13" ht="45">
      <c r="B7396" s="921" t="s">
        <v>1764</v>
      </c>
      <c r="C7396" s="921" t="s">
        <v>1030</v>
      </c>
      <c r="D7396" s="922" t="s">
        <v>986</v>
      </c>
      <c r="E7396" s="936">
        <v>1</v>
      </c>
      <c r="F7396" s="947">
        <v>44459</v>
      </c>
      <c r="G7396" s="923">
        <v>12410.400600152621</v>
      </c>
      <c r="H7396" s="929">
        <v>8.3333333333333332E-3</v>
      </c>
      <c r="I7396" s="929">
        <v>0.18333333333333332</v>
      </c>
      <c r="J7396" s="923">
        <v>10135.160490124641</v>
      </c>
      <c r="K7396" s="922">
        <v>1</v>
      </c>
      <c r="L7396" s="923">
        <v>10135.160490124641</v>
      </c>
      <c r="M7396" s="923">
        <f t="shared" si="115"/>
        <v>1241.0400600152623</v>
      </c>
    </row>
    <row r="7397" spans="2:13" ht="45">
      <c r="B7397" s="921" t="s">
        <v>1764</v>
      </c>
      <c r="C7397" s="921" t="s">
        <v>1030</v>
      </c>
      <c r="D7397" s="922" t="s">
        <v>986</v>
      </c>
      <c r="E7397" s="936">
        <v>1</v>
      </c>
      <c r="F7397" s="947">
        <v>44459</v>
      </c>
      <c r="G7397" s="923">
        <v>12410.400600152621</v>
      </c>
      <c r="H7397" s="929">
        <v>8.3333333333333332E-3</v>
      </c>
      <c r="I7397" s="929">
        <v>0.18333333333333332</v>
      </c>
      <c r="J7397" s="923">
        <v>10135.160490124641</v>
      </c>
      <c r="K7397" s="922">
        <v>1</v>
      </c>
      <c r="L7397" s="923">
        <v>10135.160490124641</v>
      </c>
      <c r="M7397" s="923">
        <f t="shared" si="115"/>
        <v>1241.0400600152623</v>
      </c>
    </row>
    <row r="7398" spans="2:13" ht="45">
      <c r="B7398" s="921" t="s">
        <v>1764</v>
      </c>
      <c r="C7398" s="921" t="s">
        <v>1030</v>
      </c>
      <c r="D7398" s="922" t="s">
        <v>986</v>
      </c>
      <c r="E7398" s="936">
        <v>1</v>
      </c>
      <c r="F7398" s="947">
        <v>44459</v>
      </c>
      <c r="G7398" s="923">
        <v>12410.400600152621</v>
      </c>
      <c r="H7398" s="929">
        <v>8.3333333333333332E-3</v>
      </c>
      <c r="I7398" s="929">
        <v>0.18333333333333332</v>
      </c>
      <c r="J7398" s="923">
        <v>10135.160490124641</v>
      </c>
      <c r="K7398" s="922">
        <v>1</v>
      </c>
      <c r="L7398" s="923">
        <v>10135.160490124641</v>
      </c>
      <c r="M7398" s="923">
        <f t="shared" si="115"/>
        <v>1241.0400600152623</v>
      </c>
    </row>
    <row r="7399" spans="2:13" ht="45">
      <c r="B7399" s="921" t="s">
        <v>1764</v>
      </c>
      <c r="C7399" s="921" t="s">
        <v>1030</v>
      </c>
      <c r="D7399" s="922" t="s">
        <v>986</v>
      </c>
      <c r="E7399" s="936">
        <v>1</v>
      </c>
      <c r="F7399" s="947">
        <v>44440</v>
      </c>
      <c r="G7399" s="923">
        <v>12410.400600152621</v>
      </c>
      <c r="H7399" s="929">
        <v>8.3333333333333332E-3</v>
      </c>
      <c r="I7399" s="929">
        <v>0.18333333333333332</v>
      </c>
      <c r="J7399" s="923">
        <v>10135.160490124641</v>
      </c>
      <c r="K7399" s="922">
        <v>1</v>
      </c>
      <c r="L7399" s="923">
        <v>10135.160490124641</v>
      </c>
      <c r="M7399" s="923">
        <f t="shared" si="115"/>
        <v>1241.0400600152623</v>
      </c>
    </row>
    <row r="7400" spans="2:13" ht="45">
      <c r="B7400" s="921" t="s">
        <v>1764</v>
      </c>
      <c r="C7400" s="921" t="s">
        <v>1030</v>
      </c>
      <c r="D7400" s="922" t="s">
        <v>986</v>
      </c>
      <c r="E7400" s="936">
        <v>1</v>
      </c>
      <c r="F7400" s="947">
        <v>44459</v>
      </c>
      <c r="G7400" s="923">
        <v>12410.400600152621</v>
      </c>
      <c r="H7400" s="929">
        <v>8.3333333333333332E-3</v>
      </c>
      <c r="I7400" s="929">
        <v>0.18333333333333332</v>
      </c>
      <c r="J7400" s="923">
        <v>10135.160490124641</v>
      </c>
      <c r="K7400" s="922">
        <v>1</v>
      </c>
      <c r="L7400" s="923">
        <v>10135.160490124641</v>
      </c>
      <c r="M7400" s="923">
        <f t="shared" si="115"/>
        <v>1241.0400600152623</v>
      </c>
    </row>
    <row r="7401" spans="2:13" ht="75">
      <c r="B7401" s="921" t="s">
        <v>1765</v>
      </c>
      <c r="C7401" s="921" t="s">
        <v>1036</v>
      </c>
      <c r="D7401" s="922" t="s">
        <v>986</v>
      </c>
      <c r="E7401" s="936">
        <v>1</v>
      </c>
      <c r="F7401" s="947">
        <v>44774</v>
      </c>
      <c r="G7401" s="923">
        <v>184090.16426898332</v>
      </c>
      <c r="H7401" s="929">
        <v>4.1666666666666666E-3</v>
      </c>
      <c r="I7401" s="929">
        <v>4.583333333333333E-2</v>
      </c>
      <c r="J7401" s="923">
        <v>175652.69840665493</v>
      </c>
      <c r="K7401" s="922">
        <v>1</v>
      </c>
      <c r="L7401" s="923">
        <v>175652.69840665493</v>
      </c>
      <c r="M7401" s="923">
        <f t="shared" si="115"/>
        <v>9204.5082134491659</v>
      </c>
    </row>
    <row r="7402" spans="2:13" ht="45">
      <c r="B7402" s="921" t="s">
        <v>1759</v>
      </c>
      <c r="C7402" s="921" t="s">
        <v>1030</v>
      </c>
      <c r="D7402" s="922" t="s">
        <v>986</v>
      </c>
      <c r="E7402" s="936">
        <v>1</v>
      </c>
      <c r="F7402" s="947">
        <v>44931</v>
      </c>
      <c r="G7402" s="923">
        <v>45470.815831408509</v>
      </c>
      <c r="H7402" s="929">
        <v>8.3333333333333332E-3</v>
      </c>
      <c r="I7402" s="929">
        <v>0.05</v>
      </c>
      <c r="J7402" s="923">
        <v>43197.275039838081</v>
      </c>
      <c r="K7402" s="922">
        <v>1</v>
      </c>
      <c r="L7402" s="923">
        <v>43197.275039838081</v>
      </c>
      <c r="M7402" s="923">
        <f t="shared" si="115"/>
        <v>4547.0815831408509</v>
      </c>
    </row>
    <row r="7403" spans="2:13" ht="75">
      <c r="B7403" s="921" t="s">
        <v>1766</v>
      </c>
      <c r="C7403" s="921" t="s">
        <v>1036</v>
      </c>
      <c r="D7403" s="922" t="s">
        <v>986</v>
      </c>
      <c r="E7403" s="936">
        <v>1</v>
      </c>
      <c r="F7403" s="947">
        <v>44774</v>
      </c>
      <c r="G7403" s="923">
        <v>89261.95448270427</v>
      </c>
      <c r="H7403" s="929">
        <v>4.1666666666666666E-3</v>
      </c>
      <c r="I7403" s="929">
        <v>4.583333333333333E-2</v>
      </c>
      <c r="J7403" s="923">
        <v>85170.781568913662</v>
      </c>
      <c r="K7403" s="922">
        <v>1</v>
      </c>
      <c r="L7403" s="923">
        <v>85170.781568913662</v>
      </c>
      <c r="M7403" s="923">
        <f t="shared" si="115"/>
        <v>4463.0977241352139</v>
      </c>
    </row>
    <row r="7404" spans="2:13" ht="45">
      <c r="B7404" s="921" t="s">
        <v>1764</v>
      </c>
      <c r="C7404" s="921" t="s">
        <v>1030</v>
      </c>
      <c r="D7404" s="922" t="s">
        <v>986</v>
      </c>
      <c r="E7404" s="936">
        <v>1</v>
      </c>
      <c r="F7404" s="947">
        <v>44459</v>
      </c>
      <c r="G7404" s="923">
        <v>12410.400600152621</v>
      </c>
      <c r="H7404" s="929">
        <v>8.3333333333333332E-3</v>
      </c>
      <c r="I7404" s="929">
        <v>0.18333333333333332</v>
      </c>
      <c r="J7404" s="923">
        <v>10135.160490124641</v>
      </c>
      <c r="K7404" s="922">
        <v>1</v>
      </c>
      <c r="L7404" s="923">
        <v>10135.160490124641</v>
      </c>
      <c r="M7404" s="923">
        <f t="shared" si="115"/>
        <v>1241.0400600152623</v>
      </c>
    </row>
    <row r="7405" spans="2:13" ht="75">
      <c r="B7405" s="921" t="s">
        <v>1767</v>
      </c>
      <c r="C7405" s="921" t="s">
        <v>1036</v>
      </c>
      <c r="D7405" s="922" t="s">
        <v>986</v>
      </c>
      <c r="E7405" s="936">
        <v>1</v>
      </c>
      <c r="F7405" s="947">
        <v>44774</v>
      </c>
      <c r="G7405" s="923">
        <v>940575.50955599232</v>
      </c>
      <c r="H7405" s="929">
        <v>4.1666666666666666E-3</v>
      </c>
      <c r="I7405" s="929">
        <v>4.583333333333333E-2</v>
      </c>
      <c r="J7405" s="923">
        <v>897465.79870134266</v>
      </c>
      <c r="K7405" s="922">
        <v>1</v>
      </c>
      <c r="L7405" s="923">
        <v>897465.79870134266</v>
      </c>
      <c r="M7405" s="923">
        <f t="shared" si="115"/>
        <v>47028.775477799616</v>
      </c>
    </row>
    <row r="7406" spans="2:13" ht="45">
      <c r="B7406" s="921" t="s">
        <v>1764</v>
      </c>
      <c r="C7406" s="921" t="s">
        <v>1030</v>
      </c>
      <c r="D7406" s="922" t="s">
        <v>986</v>
      </c>
      <c r="E7406" s="936">
        <v>1</v>
      </c>
      <c r="F7406" s="947">
        <v>44440</v>
      </c>
      <c r="G7406" s="923">
        <v>12410.400600152621</v>
      </c>
      <c r="H7406" s="929">
        <v>8.3333333333333332E-3</v>
      </c>
      <c r="I7406" s="929">
        <v>0.18333333333333332</v>
      </c>
      <c r="J7406" s="923">
        <v>10135.160490124641</v>
      </c>
      <c r="K7406" s="922">
        <v>1</v>
      </c>
      <c r="L7406" s="923">
        <v>10135.160490124641</v>
      </c>
      <c r="M7406" s="923">
        <f t="shared" si="115"/>
        <v>1241.0400600152623</v>
      </c>
    </row>
    <row r="7407" spans="2:13" ht="75">
      <c r="B7407" s="921" t="s">
        <v>1768</v>
      </c>
      <c r="C7407" s="921" t="s">
        <v>1036</v>
      </c>
      <c r="D7407" s="922" t="s">
        <v>986</v>
      </c>
      <c r="E7407" s="936">
        <v>1</v>
      </c>
      <c r="F7407" s="947">
        <v>44774</v>
      </c>
      <c r="G7407" s="923">
        <v>325748.93769114412</v>
      </c>
      <c r="H7407" s="929">
        <v>4.1666666666666666E-3</v>
      </c>
      <c r="I7407" s="929">
        <v>4.583333333333333E-2</v>
      </c>
      <c r="J7407" s="923">
        <v>310818.77804696671</v>
      </c>
      <c r="K7407" s="922">
        <v>1</v>
      </c>
      <c r="L7407" s="923">
        <v>310818.77804696671</v>
      </c>
      <c r="M7407" s="923">
        <f t="shared" si="115"/>
        <v>16287.446884557206</v>
      </c>
    </row>
    <row r="7408" spans="2:13" ht="75">
      <c r="B7408" s="921" t="s">
        <v>1769</v>
      </c>
      <c r="C7408" s="921" t="s">
        <v>1036</v>
      </c>
      <c r="D7408" s="922" t="s">
        <v>986</v>
      </c>
      <c r="E7408" s="936">
        <v>1</v>
      </c>
      <c r="F7408" s="947">
        <v>44774</v>
      </c>
      <c r="G7408" s="923">
        <v>43709.043178154825</v>
      </c>
      <c r="H7408" s="929">
        <v>8.3333333333333332E-3</v>
      </c>
      <c r="I7408" s="929">
        <v>9.166666666666666E-2</v>
      </c>
      <c r="J7408" s="923">
        <v>39702.380886823965</v>
      </c>
      <c r="K7408" s="922">
        <v>1</v>
      </c>
      <c r="L7408" s="923">
        <v>39702.380886823965</v>
      </c>
      <c r="M7408" s="923">
        <f t="shared" si="115"/>
        <v>4370.9043178154825</v>
      </c>
    </row>
    <row r="7409" spans="2:13" ht="90">
      <c r="B7409" s="921" t="s">
        <v>1770</v>
      </c>
      <c r="C7409" s="921" t="s">
        <v>1036</v>
      </c>
      <c r="D7409" s="922" t="s">
        <v>986</v>
      </c>
      <c r="E7409" s="936">
        <v>1</v>
      </c>
      <c r="F7409" s="947">
        <v>44774</v>
      </c>
      <c r="G7409" s="923">
        <v>56106.802549913082</v>
      </c>
      <c r="H7409" s="929">
        <v>8.3333333333333332E-3</v>
      </c>
      <c r="I7409" s="929">
        <v>9.166666666666666E-2</v>
      </c>
      <c r="J7409" s="923">
        <v>50963.678982837715</v>
      </c>
      <c r="K7409" s="922">
        <v>1</v>
      </c>
      <c r="L7409" s="923">
        <v>50963.678982837715</v>
      </c>
      <c r="M7409" s="923">
        <f t="shared" si="115"/>
        <v>5610.6802549913082</v>
      </c>
    </row>
    <row r="7410" spans="2:13" ht="90">
      <c r="B7410" s="921" t="s">
        <v>1771</v>
      </c>
      <c r="C7410" s="921" t="s">
        <v>1036</v>
      </c>
      <c r="D7410" s="922" t="s">
        <v>986</v>
      </c>
      <c r="E7410" s="936">
        <v>1</v>
      </c>
      <c r="F7410" s="947">
        <v>44774</v>
      </c>
      <c r="G7410" s="923">
        <v>56106.802549913082</v>
      </c>
      <c r="H7410" s="929">
        <v>8.3333333333333332E-3</v>
      </c>
      <c r="I7410" s="929">
        <v>9.166666666666666E-2</v>
      </c>
      <c r="J7410" s="923">
        <v>50963.678982837715</v>
      </c>
      <c r="K7410" s="922">
        <v>1</v>
      </c>
      <c r="L7410" s="923">
        <v>50963.678982837715</v>
      </c>
      <c r="M7410" s="923">
        <f t="shared" si="115"/>
        <v>5610.6802549913082</v>
      </c>
    </row>
    <row r="7411" spans="2:13" ht="45">
      <c r="B7411" s="921" t="s">
        <v>1772</v>
      </c>
      <c r="C7411" s="921" t="s">
        <v>1030</v>
      </c>
      <c r="D7411" s="922" t="s">
        <v>986</v>
      </c>
      <c r="E7411" s="936">
        <v>1</v>
      </c>
      <c r="F7411" s="947">
        <v>44805</v>
      </c>
      <c r="G7411" s="923">
        <v>1063704.4699885584</v>
      </c>
      <c r="H7411" s="929">
        <v>4.1666666666666666E-3</v>
      </c>
      <c r="I7411" s="929">
        <v>4.1666666666666664E-2</v>
      </c>
      <c r="J7411" s="923">
        <v>1019383.4504057019</v>
      </c>
      <c r="K7411" s="922">
        <v>1</v>
      </c>
      <c r="L7411" s="923">
        <v>1019383.4504057019</v>
      </c>
      <c r="M7411" s="923">
        <f t="shared" si="115"/>
        <v>53185.223499427928</v>
      </c>
    </row>
    <row r="7412" spans="2:13" ht="45">
      <c r="B7412" s="921" t="s">
        <v>1773</v>
      </c>
      <c r="C7412" s="921" t="s">
        <v>1030</v>
      </c>
      <c r="D7412" s="922" t="s">
        <v>986</v>
      </c>
      <c r="E7412" s="936">
        <v>1</v>
      </c>
      <c r="F7412" s="947">
        <v>44805</v>
      </c>
      <c r="G7412" s="923">
        <v>584016.79577501107</v>
      </c>
      <c r="H7412" s="929">
        <v>4.1666666666666666E-3</v>
      </c>
      <c r="I7412" s="929">
        <v>4.1666666666666664E-2</v>
      </c>
      <c r="J7412" s="923">
        <v>559682.76261771889</v>
      </c>
      <c r="K7412" s="922">
        <v>1</v>
      </c>
      <c r="L7412" s="923">
        <v>559682.76261771889</v>
      </c>
      <c r="M7412" s="923">
        <f t="shared" si="115"/>
        <v>29200.839788750556</v>
      </c>
    </row>
    <row r="7413" spans="2:13" ht="45">
      <c r="B7413" s="921" t="s">
        <v>1774</v>
      </c>
      <c r="C7413" s="921" t="s">
        <v>1030</v>
      </c>
      <c r="D7413" s="922" t="s">
        <v>986</v>
      </c>
      <c r="E7413" s="936">
        <v>1</v>
      </c>
      <c r="F7413" s="947">
        <v>44805</v>
      </c>
      <c r="G7413" s="923">
        <v>382968.14660003578</v>
      </c>
      <c r="H7413" s="929">
        <v>8.3333333333333332E-3</v>
      </c>
      <c r="I7413" s="929">
        <v>8.3333333333333329E-2</v>
      </c>
      <c r="J7413" s="923">
        <v>351054.13438336615</v>
      </c>
      <c r="K7413" s="922">
        <v>1</v>
      </c>
      <c r="L7413" s="923">
        <v>351054.13438336615</v>
      </c>
      <c r="M7413" s="923">
        <f t="shared" si="115"/>
        <v>38296.814660003576</v>
      </c>
    </row>
    <row r="7414" spans="2:13" ht="45">
      <c r="B7414" s="921" t="s">
        <v>1775</v>
      </c>
      <c r="C7414" s="921" t="s">
        <v>1030</v>
      </c>
      <c r="D7414" s="922" t="s">
        <v>986</v>
      </c>
      <c r="E7414" s="936">
        <v>1</v>
      </c>
      <c r="F7414" s="947">
        <v>44805</v>
      </c>
      <c r="G7414" s="923">
        <v>418386.82000228565</v>
      </c>
      <c r="H7414" s="929">
        <v>8.3333333333333332E-3</v>
      </c>
      <c r="I7414" s="929">
        <v>8.3333333333333329E-2</v>
      </c>
      <c r="J7414" s="923">
        <v>383521.25166876183</v>
      </c>
      <c r="K7414" s="922">
        <v>1</v>
      </c>
      <c r="L7414" s="923">
        <v>383521.25166876183</v>
      </c>
      <c r="M7414" s="923">
        <f t="shared" si="115"/>
        <v>41838.682000228568</v>
      </c>
    </row>
    <row r="7415" spans="2:13" ht="45">
      <c r="B7415" s="921" t="s">
        <v>1776</v>
      </c>
      <c r="C7415" s="921" t="s">
        <v>1030</v>
      </c>
      <c r="D7415" s="922" t="s">
        <v>986</v>
      </c>
      <c r="E7415" s="936">
        <v>1</v>
      </c>
      <c r="F7415" s="947">
        <v>44805</v>
      </c>
      <c r="G7415" s="923">
        <v>1515520.0105418139</v>
      </c>
      <c r="H7415" s="929">
        <v>4.1666666666666666E-3</v>
      </c>
      <c r="I7415" s="929">
        <v>4.1666666666666664E-2</v>
      </c>
      <c r="J7415" s="923">
        <v>1452373.3434359049</v>
      </c>
      <c r="K7415" s="922">
        <v>1</v>
      </c>
      <c r="L7415" s="923">
        <v>1452373.3434359049</v>
      </c>
      <c r="M7415" s="923">
        <f t="shared" si="115"/>
        <v>75776.000527090699</v>
      </c>
    </row>
    <row r="7416" spans="2:13" ht="45">
      <c r="B7416" s="921" t="s">
        <v>1777</v>
      </c>
      <c r="C7416" s="921" t="s">
        <v>1030</v>
      </c>
      <c r="D7416" s="922" t="s">
        <v>986</v>
      </c>
      <c r="E7416" s="936">
        <v>1</v>
      </c>
      <c r="F7416" s="947">
        <v>44805</v>
      </c>
      <c r="G7416" s="923">
        <v>1515520.0105418139</v>
      </c>
      <c r="H7416" s="929">
        <v>4.1666666666666666E-3</v>
      </c>
      <c r="I7416" s="929">
        <v>4.1666666666666664E-2</v>
      </c>
      <c r="J7416" s="923">
        <v>1452373.3434359049</v>
      </c>
      <c r="K7416" s="922">
        <v>1</v>
      </c>
      <c r="L7416" s="923">
        <v>1452373.3434359049</v>
      </c>
      <c r="M7416" s="923">
        <f t="shared" si="115"/>
        <v>75776.000527090699</v>
      </c>
    </row>
    <row r="7417" spans="2:13" ht="45">
      <c r="B7417" s="921" t="s">
        <v>1778</v>
      </c>
      <c r="C7417" s="921" t="s">
        <v>1030</v>
      </c>
      <c r="D7417" s="922" t="s">
        <v>986</v>
      </c>
      <c r="E7417" s="936">
        <v>1</v>
      </c>
      <c r="F7417" s="947">
        <v>44805</v>
      </c>
      <c r="G7417" s="923">
        <v>1515520.0105418139</v>
      </c>
      <c r="H7417" s="929">
        <v>4.1666666666666666E-3</v>
      </c>
      <c r="I7417" s="929">
        <v>4.1666666666666664E-2</v>
      </c>
      <c r="J7417" s="923">
        <v>1452373.3434359049</v>
      </c>
      <c r="K7417" s="922">
        <v>1</v>
      </c>
      <c r="L7417" s="923">
        <v>1452373.3434359049</v>
      </c>
      <c r="M7417" s="923">
        <f t="shared" si="115"/>
        <v>75776.000527090699</v>
      </c>
    </row>
    <row r="7418" spans="2:13" ht="45">
      <c r="B7418" s="921" t="s">
        <v>1779</v>
      </c>
      <c r="C7418" s="921" t="s">
        <v>1030</v>
      </c>
      <c r="D7418" s="922" t="s">
        <v>986</v>
      </c>
      <c r="E7418" s="936">
        <v>1</v>
      </c>
      <c r="F7418" s="947">
        <v>44805</v>
      </c>
      <c r="G7418" s="923">
        <v>1515520.0105418139</v>
      </c>
      <c r="H7418" s="929">
        <v>4.1666666666666666E-3</v>
      </c>
      <c r="I7418" s="929">
        <v>4.1666666666666664E-2</v>
      </c>
      <c r="J7418" s="923">
        <v>1452373.3434359049</v>
      </c>
      <c r="K7418" s="922">
        <v>1</v>
      </c>
      <c r="L7418" s="923">
        <v>1452373.3434359049</v>
      </c>
      <c r="M7418" s="923">
        <f t="shared" si="115"/>
        <v>75776.000527090699</v>
      </c>
    </row>
    <row r="7419" spans="2:13" ht="45">
      <c r="B7419" s="921" t="s">
        <v>1780</v>
      </c>
      <c r="C7419" s="921" t="s">
        <v>1030</v>
      </c>
      <c r="D7419" s="922" t="s">
        <v>986</v>
      </c>
      <c r="E7419" s="936">
        <v>1</v>
      </c>
      <c r="F7419" s="947">
        <v>44805</v>
      </c>
      <c r="G7419" s="923">
        <v>1515520.0105418139</v>
      </c>
      <c r="H7419" s="929">
        <v>4.1666666666666666E-3</v>
      </c>
      <c r="I7419" s="929">
        <v>4.1666666666666664E-2</v>
      </c>
      <c r="J7419" s="923">
        <v>1452373.3434359049</v>
      </c>
      <c r="K7419" s="922">
        <v>1</v>
      </c>
      <c r="L7419" s="923">
        <v>1452373.3434359049</v>
      </c>
      <c r="M7419" s="923">
        <f t="shared" si="115"/>
        <v>75776.000527090699</v>
      </c>
    </row>
    <row r="7420" spans="2:13" ht="45">
      <c r="B7420" s="921" t="s">
        <v>1781</v>
      </c>
      <c r="C7420" s="921" t="s">
        <v>1030</v>
      </c>
      <c r="D7420" s="922" t="s">
        <v>986</v>
      </c>
      <c r="E7420" s="936">
        <v>1</v>
      </c>
      <c r="F7420" s="947">
        <v>44805</v>
      </c>
      <c r="G7420" s="923">
        <v>1515520.0105418139</v>
      </c>
      <c r="H7420" s="929">
        <v>4.1666666666666666E-3</v>
      </c>
      <c r="I7420" s="929">
        <v>4.1666666666666664E-2</v>
      </c>
      <c r="J7420" s="923">
        <v>1452373.3434359049</v>
      </c>
      <c r="K7420" s="922">
        <v>1</v>
      </c>
      <c r="L7420" s="923">
        <v>1452373.3434359049</v>
      </c>
      <c r="M7420" s="923">
        <f t="shared" si="115"/>
        <v>75776.000527090699</v>
      </c>
    </row>
    <row r="7421" spans="2:13" ht="45">
      <c r="B7421" s="921" t="s">
        <v>1782</v>
      </c>
      <c r="C7421" s="921" t="s">
        <v>1030</v>
      </c>
      <c r="D7421" s="922" t="s">
        <v>986</v>
      </c>
      <c r="E7421" s="936">
        <v>1</v>
      </c>
      <c r="F7421" s="947">
        <v>44805</v>
      </c>
      <c r="G7421" s="923">
        <v>1515520.0105418139</v>
      </c>
      <c r="H7421" s="929">
        <v>4.1666666666666666E-3</v>
      </c>
      <c r="I7421" s="929">
        <v>4.1666666666666664E-2</v>
      </c>
      <c r="J7421" s="923">
        <v>1452373.3434359049</v>
      </c>
      <c r="K7421" s="922">
        <v>1</v>
      </c>
      <c r="L7421" s="923">
        <v>1452373.3434359049</v>
      </c>
      <c r="M7421" s="923">
        <f t="shared" si="115"/>
        <v>75776.000527090699</v>
      </c>
    </row>
    <row r="7422" spans="2:13" ht="45">
      <c r="B7422" s="921" t="s">
        <v>1783</v>
      </c>
      <c r="C7422" s="921" t="s">
        <v>1030</v>
      </c>
      <c r="D7422" s="922" t="s">
        <v>986</v>
      </c>
      <c r="E7422" s="936">
        <v>1</v>
      </c>
      <c r="F7422" s="947">
        <v>44805</v>
      </c>
      <c r="G7422" s="923">
        <v>1515520.0105418139</v>
      </c>
      <c r="H7422" s="929">
        <v>4.1666666666666666E-3</v>
      </c>
      <c r="I7422" s="929">
        <v>4.1666666666666664E-2</v>
      </c>
      <c r="J7422" s="923">
        <v>1452373.3434359049</v>
      </c>
      <c r="K7422" s="922">
        <v>1</v>
      </c>
      <c r="L7422" s="923">
        <v>1452373.3434359049</v>
      </c>
      <c r="M7422" s="923">
        <f t="shared" si="115"/>
        <v>75776.000527090699</v>
      </c>
    </row>
    <row r="7423" spans="2:13" ht="45">
      <c r="B7423" s="921" t="s">
        <v>1784</v>
      </c>
      <c r="C7423" s="921" t="s">
        <v>1030</v>
      </c>
      <c r="D7423" s="922" t="s">
        <v>986</v>
      </c>
      <c r="E7423" s="936">
        <v>1</v>
      </c>
      <c r="F7423" s="947">
        <v>44805</v>
      </c>
      <c r="G7423" s="923">
        <v>1515520.0105418139</v>
      </c>
      <c r="H7423" s="929">
        <v>4.1666666666666666E-3</v>
      </c>
      <c r="I7423" s="929">
        <v>4.1666666666666664E-2</v>
      </c>
      <c r="J7423" s="923">
        <v>1452373.3434359049</v>
      </c>
      <c r="K7423" s="922">
        <v>1</v>
      </c>
      <c r="L7423" s="923">
        <v>1452373.3434359049</v>
      </c>
      <c r="M7423" s="923">
        <f t="shared" si="115"/>
        <v>75776.000527090699</v>
      </c>
    </row>
    <row r="7424" spans="2:13" ht="60">
      <c r="B7424" s="921" t="s">
        <v>1785</v>
      </c>
      <c r="C7424" s="921" t="s">
        <v>1086</v>
      </c>
      <c r="D7424" s="922" t="s">
        <v>986</v>
      </c>
      <c r="E7424" s="936">
        <v>1</v>
      </c>
      <c r="F7424" s="947">
        <v>43983</v>
      </c>
      <c r="G7424" s="923">
        <v>2539.7769544171751</v>
      </c>
      <c r="H7424" s="929">
        <v>4.1666666666666666E-3</v>
      </c>
      <c r="I7424" s="929">
        <v>0.15416666666666667</v>
      </c>
      <c r="J7424" s="923">
        <v>2148.2280072778608</v>
      </c>
      <c r="K7424" s="922">
        <v>1</v>
      </c>
      <c r="L7424" s="923">
        <v>2148.2280072778608</v>
      </c>
      <c r="M7424" s="923">
        <f t="shared" si="115"/>
        <v>126.98884772085876</v>
      </c>
    </row>
    <row r="7425" spans="2:13" ht="60">
      <c r="B7425" s="921" t="s">
        <v>1035</v>
      </c>
      <c r="C7425" s="921" t="s">
        <v>1086</v>
      </c>
      <c r="D7425" s="922" t="s">
        <v>986</v>
      </c>
      <c r="E7425" s="936">
        <v>1</v>
      </c>
      <c r="F7425" s="947">
        <v>43983</v>
      </c>
      <c r="G7425" s="923">
        <v>2697.8971490238655</v>
      </c>
      <c r="H7425" s="929">
        <v>8.3333333333333332E-3</v>
      </c>
      <c r="I7425" s="929">
        <v>0.30833333333333335</v>
      </c>
      <c r="J7425" s="923">
        <v>1866.0455280748401</v>
      </c>
      <c r="K7425" s="922">
        <v>1</v>
      </c>
      <c r="L7425" s="923">
        <v>1866.0455280748401</v>
      </c>
      <c r="M7425" s="923">
        <f t="shared" si="115"/>
        <v>269.78971490238655</v>
      </c>
    </row>
    <row r="7426" spans="2:13" ht="45">
      <c r="B7426" s="921" t="s">
        <v>1786</v>
      </c>
      <c r="C7426" s="921" t="s">
        <v>1030</v>
      </c>
      <c r="D7426" s="922" t="s">
        <v>986</v>
      </c>
      <c r="E7426" s="936">
        <v>1</v>
      </c>
      <c r="F7426" s="947">
        <v>44774</v>
      </c>
      <c r="G7426" s="923">
        <v>184090.16426898332</v>
      </c>
      <c r="H7426" s="929">
        <v>4.1666666666666666E-3</v>
      </c>
      <c r="I7426" s="929">
        <v>4.583333333333333E-2</v>
      </c>
      <c r="J7426" s="923">
        <v>175652.69840665493</v>
      </c>
      <c r="K7426" s="922">
        <v>1</v>
      </c>
      <c r="L7426" s="923">
        <v>175652.69840665493</v>
      </c>
      <c r="M7426" s="923">
        <f t="shared" si="115"/>
        <v>9204.5082134491659</v>
      </c>
    </row>
    <row r="7427" spans="2:13" ht="45">
      <c r="B7427" s="921" t="s">
        <v>1787</v>
      </c>
      <c r="C7427" s="921" t="s">
        <v>1030</v>
      </c>
      <c r="D7427" s="922" t="s">
        <v>986</v>
      </c>
      <c r="E7427" s="936">
        <v>1</v>
      </c>
      <c r="F7427" s="947">
        <v>44774</v>
      </c>
      <c r="G7427" s="923">
        <v>156474.7350682079</v>
      </c>
      <c r="H7427" s="929">
        <v>4.1666666666666666E-3</v>
      </c>
      <c r="I7427" s="929">
        <v>4.583333333333333E-2</v>
      </c>
      <c r="J7427" s="923">
        <v>149302.97637758171</v>
      </c>
      <c r="K7427" s="922">
        <v>1</v>
      </c>
      <c r="L7427" s="923">
        <v>149302.97637758171</v>
      </c>
      <c r="M7427" s="923">
        <f t="shared" si="115"/>
        <v>7823.7367534103951</v>
      </c>
    </row>
    <row r="7428" spans="2:13" ht="45">
      <c r="B7428" s="921" t="s">
        <v>1787</v>
      </c>
      <c r="C7428" s="921" t="s">
        <v>1030</v>
      </c>
      <c r="D7428" s="922" t="s">
        <v>986</v>
      </c>
      <c r="E7428" s="936">
        <v>1</v>
      </c>
      <c r="F7428" s="947">
        <v>44774</v>
      </c>
      <c r="G7428" s="923">
        <v>156474.7350682079</v>
      </c>
      <c r="H7428" s="929">
        <v>4.1666666666666666E-3</v>
      </c>
      <c r="I7428" s="929">
        <v>4.583333333333333E-2</v>
      </c>
      <c r="J7428" s="923">
        <v>149302.97637758171</v>
      </c>
      <c r="K7428" s="922">
        <v>1</v>
      </c>
      <c r="L7428" s="923">
        <v>149302.97637758171</v>
      </c>
      <c r="M7428" s="923">
        <f t="shared" si="115"/>
        <v>7823.7367534103951</v>
      </c>
    </row>
    <row r="7429" spans="2:13" ht="45">
      <c r="B7429" s="921" t="s">
        <v>1788</v>
      </c>
      <c r="C7429" s="921" t="s">
        <v>1030</v>
      </c>
      <c r="D7429" s="922" t="s">
        <v>986</v>
      </c>
      <c r="E7429" s="936">
        <v>1</v>
      </c>
      <c r="F7429" s="947">
        <v>44774</v>
      </c>
      <c r="G7429" s="923">
        <v>18895.979216133248</v>
      </c>
      <c r="H7429" s="929">
        <v>4.1666666666666666E-3</v>
      </c>
      <c r="I7429" s="929">
        <v>4.583333333333333E-2</v>
      </c>
      <c r="J7429" s="923">
        <v>18029.913502060474</v>
      </c>
      <c r="K7429" s="922">
        <v>1</v>
      </c>
      <c r="L7429" s="923">
        <v>18029.913502060474</v>
      </c>
      <c r="M7429" s="923">
        <f t="shared" si="115"/>
        <v>944.79896080666242</v>
      </c>
    </row>
    <row r="7430" spans="2:13" ht="45">
      <c r="B7430" s="921" t="s">
        <v>1789</v>
      </c>
      <c r="C7430" s="921" t="s">
        <v>1030</v>
      </c>
      <c r="D7430" s="922" t="s">
        <v>986</v>
      </c>
      <c r="E7430" s="936">
        <v>1</v>
      </c>
      <c r="F7430" s="947">
        <v>44774</v>
      </c>
      <c r="G7430" s="923">
        <v>480921.44619453728</v>
      </c>
      <c r="H7430" s="929">
        <v>4.1666666666666666E-3</v>
      </c>
      <c r="I7430" s="929">
        <v>4.583333333333333E-2</v>
      </c>
      <c r="J7430" s="923">
        <v>458879.21324395429</v>
      </c>
      <c r="K7430" s="922">
        <v>1</v>
      </c>
      <c r="L7430" s="923">
        <v>458879.21324395429</v>
      </c>
      <c r="M7430" s="923">
        <f t="shared" si="115"/>
        <v>24046.072309726864</v>
      </c>
    </row>
    <row r="7431" spans="2:13" ht="45">
      <c r="B7431" s="921" t="s">
        <v>1789</v>
      </c>
      <c r="C7431" s="921" t="s">
        <v>1030</v>
      </c>
      <c r="D7431" s="922" t="s">
        <v>986</v>
      </c>
      <c r="E7431" s="936">
        <v>1</v>
      </c>
      <c r="F7431" s="947">
        <v>44774</v>
      </c>
      <c r="G7431" s="923">
        <v>480921.44619453728</v>
      </c>
      <c r="H7431" s="929">
        <v>4.1666666666666666E-3</v>
      </c>
      <c r="I7431" s="929">
        <v>4.583333333333333E-2</v>
      </c>
      <c r="J7431" s="923">
        <v>458879.21324395429</v>
      </c>
      <c r="K7431" s="922">
        <v>1</v>
      </c>
      <c r="L7431" s="923">
        <v>458879.21324395429</v>
      </c>
      <c r="M7431" s="923">
        <f t="shared" si="115"/>
        <v>24046.072309726864</v>
      </c>
    </row>
    <row r="7432" spans="2:13" ht="45">
      <c r="B7432" s="921" t="s">
        <v>1789</v>
      </c>
      <c r="C7432" s="921" t="s">
        <v>1030</v>
      </c>
      <c r="D7432" s="922" t="s">
        <v>986</v>
      </c>
      <c r="E7432" s="936">
        <v>1</v>
      </c>
      <c r="F7432" s="947">
        <v>44774</v>
      </c>
      <c r="G7432" s="923">
        <v>480921.44619453728</v>
      </c>
      <c r="H7432" s="929">
        <v>4.1666666666666666E-3</v>
      </c>
      <c r="I7432" s="929">
        <v>4.583333333333333E-2</v>
      </c>
      <c r="J7432" s="923">
        <v>458879.21324395429</v>
      </c>
      <c r="K7432" s="922">
        <v>1</v>
      </c>
      <c r="L7432" s="923">
        <v>458879.21324395429</v>
      </c>
      <c r="M7432" s="923">
        <f t="shared" si="115"/>
        <v>24046.072309726864</v>
      </c>
    </row>
    <row r="7433" spans="2:13" ht="75">
      <c r="B7433" s="921" t="s">
        <v>1790</v>
      </c>
      <c r="C7433" s="921" t="s">
        <v>1030</v>
      </c>
      <c r="D7433" s="922" t="s">
        <v>986</v>
      </c>
      <c r="E7433" s="936">
        <v>1</v>
      </c>
      <c r="F7433" s="947">
        <v>44774</v>
      </c>
      <c r="G7433" s="923">
        <v>57055.935951690117</v>
      </c>
      <c r="H7433" s="929">
        <v>8.3333333333333332E-3</v>
      </c>
      <c r="I7433" s="929">
        <v>9.166666666666666E-2</v>
      </c>
      <c r="J7433" s="923">
        <v>51825.808489451854</v>
      </c>
      <c r="K7433" s="922">
        <v>1</v>
      </c>
      <c r="L7433" s="923">
        <v>51825.808489451854</v>
      </c>
      <c r="M7433" s="923">
        <f t="shared" si="115"/>
        <v>5705.5935951690117</v>
      </c>
    </row>
    <row r="7434" spans="2:13" ht="75">
      <c r="B7434" s="921" t="s">
        <v>1790</v>
      </c>
      <c r="C7434" s="921" t="s">
        <v>1030</v>
      </c>
      <c r="D7434" s="922" t="s">
        <v>986</v>
      </c>
      <c r="E7434" s="936">
        <v>1</v>
      </c>
      <c r="F7434" s="947">
        <v>44774</v>
      </c>
      <c r="G7434" s="923">
        <v>57055.935951690117</v>
      </c>
      <c r="H7434" s="929">
        <v>8.3333333333333332E-3</v>
      </c>
      <c r="I7434" s="929">
        <v>9.166666666666666E-2</v>
      </c>
      <c r="J7434" s="923">
        <v>51825.808489451854</v>
      </c>
      <c r="K7434" s="922">
        <v>1</v>
      </c>
      <c r="L7434" s="923">
        <v>51825.808489451854</v>
      </c>
      <c r="M7434" s="923">
        <f t="shared" si="115"/>
        <v>5705.5935951690117</v>
      </c>
    </row>
    <row r="7435" spans="2:13" ht="75">
      <c r="B7435" s="921" t="s">
        <v>1790</v>
      </c>
      <c r="C7435" s="921" t="s">
        <v>1030</v>
      </c>
      <c r="D7435" s="922" t="s">
        <v>986</v>
      </c>
      <c r="E7435" s="936">
        <v>1</v>
      </c>
      <c r="F7435" s="947">
        <v>44774</v>
      </c>
      <c r="G7435" s="923">
        <v>57055.935951690117</v>
      </c>
      <c r="H7435" s="929">
        <v>8.3333333333333332E-3</v>
      </c>
      <c r="I7435" s="929">
        <v>9.166666666666666E-2</v>
      </c>
      <c r="J7435" s="923">
        <v>51825.808489451854</v>
      </c>
      <c r="K7435" s="922">
        <v>1</v>
      </c>
      <c r="L7435" s="923">
        <v>51825.808489451854</v>
      </c>
      <c r="M7435" s="923">
        <f t="shared" ref="M7435:M7498" si="116">IF(L7435=0,"",IF(I7435=100%,0,(H7435*12)*(G7435*E7435*K7435)))</f>
        <v>5705.5935951690117</v>
      </c>
    </row>
    <row r="7436" spans="2:13" ht="75">
      <c r="B7436" s="921" t="s">
        <v>1790</v>
      </c>
      <c r="C7436" s="921" t="s">
        <v>1030</v>
      </c>
      <c r="D7436" s="922" t="s">
        <v>986</v>
      </c>
      <c r="E7436" s="936">
        <v>1</v>
      </c>
      <c r="F7436" s="947">
        <v>44774</v>
      </c>
      <c r="G7436" s="923">
        <v>57055.935951690117</v>
      </c>
      <c r="H7436" s="929">
        <v>8.3333333333333332E-3</v>
      </c>
      <c r="I7436" s="929">
        <v>9.166666666666666E-2</v>
      </c>
      <c r="J7436" s="923">
        <v>51825.808489451854</v>
      </c>
      <c r="K7436" s="922">
        <v>1</v>
      </c>
      <c r="L7436" s="923">
        <v>51825.808489451854</v>
      </c>
      <c r="M7436" s="923">
        <f t="shared" si="116"/>
        <v>5705.5935951690117</v>
      </c>
    </row>
    <row r="7437" spans="2:13" ht="75">
      <c r="B7437" s="921" t="s">
        <v>1790</v>
      </c>
      <c r="C7437" s="921" t="s">
        <v>1030</v>
      </c>
      <c r="D7437" s="922" t="s">
        <v>986</v>
      </c>
      <c r="E7437" s="936">
        <v>1</v>
      </c>
      <c r="F7437" s="947">
        <v>44774</v>
      </c>
      <c r="G7437" s="923">
        <v>57055.935951690117</v>
      </c>
      <c r="H7437" s="929">
        <v>8.3333333333333332E-3</v>
      </c>
      <c r="I7437" s="929">
        <v>9.166666666666666E-2</v>
      </c>
      <c r="J7437" s="923">
        <v>51825.808489451854</v>
      </c>
      <c r="K7437" s="922">
        <v>1</v>
      </c>
      <c r="L7437" s="923">
        <v>51825.808489451854</v>
      </c>
      <c r="M7437" s="923">
        <f t="shared" si="116"/>
        <v>5705.5935951690117</v>
      </c>
    </row>
    <row r="7438" spans="2:13" ht="75">
      <c r="B7438" s="921" t="s">
        <v>1790</v>
      </c>
      <c r="C7438" s="921" t="s">
        <v>1030</v>
      </c>
      <c r="D7438" s="922" t="s">
        <v>986</v>
      </c>
      <c r="E7438" s="936">
        <v>1</v>
      </c>
      <c r="F7438" s="947">
        <v>44774</v>
      </c>
      <c r="G7438" s="923">
        <v>57055.935951690117</v>
      </c>
      <c r="H7438" s="929">
        <v>8.3333333333333332E-3</v>
      </c>
      <c r="I7438" s="929">
        <v>9.166666666666666E-2</v>
      </c>
      <c r="J7438" s="923">
        <v>51825.808489451854</v>
      </c>
      <c r="K7438" s="922">
        <v>1</v>
      </c>
      <c r="L7438" s="923">
        <v>51825.808489451854</v>
      </c>
      <c r="M7438" s="923">
        <f t="shared" si="116"/>
        <v>5705.5935951690117</v>
      </c>
    </row>
    <row r="7439" spans="2:13" ht="75">
      <c r="B7439" s="921" t="s">
        <v>1790</v>
      </c>
      <c r="C7439" s="921" t="s">
        <v>1030</v>
      </c>
      <c r="D7439" s="922" t="s">
        <v>986</v>
      </c>
      <c r="E7439" s="936">
        <v>1</v>
      </c>
      <c r="F7439" s="947">
        <v>44774</v>
      </c>
      <c r="G7439" s="923">
        <v>57055.935951690117</v>
      </c>
      <c r="H7439" s="929">
        <v>8.3333333333333332E-3</v>
      </c>
      <c r="I7439" s="929">
        <v>9.166666666666666E-2</v>
      </c>
      <c r="J7439" s="923">
        <v>51825.808489451854</v>
      </c>
      <c r="K7439" s="922">
        <v>1</v>
      </c>
      <c r="L7439" s="923">
        <v>51825.808489451854</v>
      </c>
      <c r="M7439" s="923">
        <f t="shared" si="116"/>
        <v>5705.5935951690117</v>
      </c>
    </row>
    <row r="7440" spans="2:13" ht="75">
      <c r="B7440" s="921" t="s">
        <v>1790</v>
      </c>
      <c r="C7440" s="921" t="s">
        <v>1030</v>
      </c>
      <c r="D7440" s="922" t="s">
        <v>986</v>
      </c>
      <c r="E7440" s="936">
        <v>1</v>
      </c>
      <c r="F7440" s="947">
        <v>44774</v>
      </c>
      <c r="G7440" s="923">
        <v>57055.935951690117</v>
      </c>
      <c r="H7440" s="929">
        <v>8.3333333333333332E-3</v>
      </c>
      <c r="I7440" s="929">
        <v>9.166666666666666E-2</v>
      </c>
      <c r="J7440" s="923">
        <v>51825.808489451854</v>
      </c>
      <c r="K7440" s="922">
        <v>1</v>
      </c>
      <c r="L7440" s="923">
        <v>51825.808489451854</v>
      </c>
      <c r="M7440" s="923">
        <f t="shared" si="116"/>
        <v>5705.5935951690117</v>
      </c>
    </row>
    <row r="7441" spans="2:13" ht="45">
      <c r="B7441" s="921" t="s">
        <v>1791</v>
      </c>
      <c r="C7441" s="921" t="s">
        <v>1030</v>
      </c>
      <c r="D7441" s="922" t="s">
        <v>986</v>
      </c>
      <c r="E7441" s="936">
        <v>1</v>
      </c>
      <c r="F7441" s="947">
        <v>44774</v>
      </c>
      <c r="G7441" s="923">
        <v>160883.95120477866</v>
      </c>
      <c r="H7441" s="929">
        <v>4.1666666666666666E-3</v>
      </c>
      <c r="I7441" s="929">
        <v>4.583333333333333E-2</v>
      </c>
      <c r="J7441" s="923">
        <v>153510.1034412263</v>
      </c>
      <c r="K7441" s="922">
        <v>1</v>
      </c>
      <c r="L7441" s="923">
        <v>153510.1034412263</v>
      </c>
      <c r="M7441" s="923">
        <f t="shared" si="116"/>
        <v>8044.197560238933</v>
      </c>
    </row>
    <row r="7442" spans="2:13" ht="45">
      <c r="B7442" s="921" t="s">
        <v>1792</v>
      </c>
      <c r="C7442" s="921" t="s">
        <v>1030</v>
      </c>
      <c r="D7442" s="922" t="s">
        <v>986</v>
      </c>
      <c r="E7442" s="936">
        <v>1</v>
      </c>
      <c r="F7442" s="947">
        <v>44774</v>
      </c>
      <c r="G7442" s="923">
        <v>355695.2744598799</v>
      </c>
      <c r="H7442" s="929">
        <v>4.1666666666666666E-3</v>
      </c>
      <c r="I7442" s="929">
        <v>4.583333333333333E-2</v>
      </c>
      <c r="J7442" s="923">
        <v>339392.57438046875</v>
      </c>
      <c r="K7442" s="922">
        <v>1</v>
      </c>
      <c r="L7442" s="923">
        <v>339392.57438046875</v>
      </c>
      <c r="M7442" s="923">
        <f t="shared" si="116"/>
        <v>17784.763722993997</v>
      </c>
    </row>
    <row r="7443" spans="2:13" ht="45">
      <c r="B7443" s="921" t="s">
        <v>1792</v>
      </c>
      <c r="C7443" s="921" t="s">
        <v>1030</v>
      </c>
      <c r="D7443" s="922" t="s">
        <v>986</v>
      </c>
      <c r="E7443" s="936">
        <v>1</v>
      </c>
      <c r="F7443" s="947">
        <v>44774</v>
      </c>
      <c r="G7443" s="923">
        <v>355695.2744598799</v>
      </c>
      <c r="H7443" s="929">
        <v>4.1666666666666666E-3</v>
      </c>
      <c r="I7443" s="929">
        <v>4.583333333333333E-2</v>
      </c>
      <c r="J7443" s="923">
        <v>339392.57438046875</v>
      </c>
      <c r="K7443" s="922">
        <v>1</v>
      </c>
      <c r="L7443" s="923">
        <v>339392.57438046875</v>
      </c>
      <c r="M7443" s="923">
        <f t="shared" si="116"/>
        <v>17784.763722993997</v>
      </c>
    </row>
    <row r="7444" spans="2:13" ht="45">
      <c r="B7444" s="921" t="s">
        <v>1792</v>
      </c>
      <c r="C7444" s="921" t="s">
        <v>1030</v>
      </c>
      <c r="D7444" s="922" t="s">
        <v>986</v>
      </c>
      <c r="E7444" s="936">
        <v>1</v>
      </c>
      <c r="F7444" s="947">
        <v>44774</v>
      </c>
      <c r="G7444" s="923">
        <v>355695.2744598799</v>
      </c>
      <c r="H7444" s="929">
        <v>4.1666666666666666E-3</v>
      </c>
      <c r="I7444" s="929">
        <v>4.583333333333333E-2</v>
      </c>
      <c r="J7444" s="923">
        <v>339392.57438046875</v>
      </c>
      <c r="K7444" s="922">
        <v>1</v>
      </c>
      <c r="L7444" s="923">
        <v>339392.57438046875</v>
      </c>
      <c r="M7444" s="923">
        <f t="shared" si="116"/>
        <v>17784.763722993997</v>
      </c>
    </row>
    <row r="7445" spans="2:13" ht="75">
      <c r="B7445" s="921" t="s">
        <v>1793</v>
      </c>
      <c r="C7445" s="921" t="s">
        <v>1030</v>
      </c>
      <c r="D7445" s="922" t="s">
        <v>986</v>
      </c>
      <c r="E7445" s="936">
        <v>1</v>
      </c>
      <c r="F7445" s="947">
        <v>44774</v>
      </c>
      <c r="G7445" s="923">
        <v>59230.57028234889</v>
      </c>
      <c r="H7445" s="929">
        <v>8.3333333333333332E-3</v>
      </c>
      <c r="I7445" s="929">
        <v>9.166666666666666E-2</v>
      </c>
      <c r="J7445" s="923">
        <v>53801.10133980024</v>
      </c>
      <c r="K7445" s="922">
        <v>1</v>
      </c>
      <c r="L7445" s="923">
        <v>53801.10133980024</v>
      </c>
      <c r="M7445" s="923">
        <f t="shared" si="116"/>
        <v>5923.057028234889</v>
      </c>
    </row>
    <row r="7446" spans="2:13" ht="75">
      <c r="B7446" s="921" t="s">
        <v>1793</v>
      </c>
      <c r="C7446" s="921" t="s">
        <v>1030</v>
      </c>
      <c r="D7446" s="922" t="s">
        <v>986</v>
      </c>
      <c r="E7446" s="936">
        <v>1</v>
      </c>
      <c r="F7446" s="947">
        <v>44774</v>
      </c>
      <c r="G7446" s="923">
        <v>59230.57028234889</v>
      </c>
      <c r="H7446" s="929">
        <v>8.3333333333333332E-3</v>
      </c>
      <c r="I7446" s="929">
        <v>9.166666666666666E-2</v>
      </c>
      <c r="J7446" s="923">
        <v>53801.10133980024</v>
      </c>
      <c r="K7446" s="922">
        <v>1</v>
      </c>
      <c r="L7446" s="923">
        <v>53801.10133980024</v>
      </c>
      <c r="M7446" s="923">
        <f t="shared" si="116"/>
        <v>5923.057028234889</v>
      </c>
    </row>
    <row r="7447" spans="2:13" ht="75">
      <c r="B7447" s="921" t="s">
        <v>1793</v>
      </c>
      <c r="C7447" s="921" t="s">
        <v>1030</v>
      </c>
      <c r="D7447" s="922" t="s">
        <v>986</v>
      </c>
      <c r="E7447" s="936">
        <v>1</v>
      </c>
      <c r="F7447" s="947">
        <v>44774</v>
      </c>
      <c r="G7447" s="923">
        <v>59230.57028234889</v>
      </c>
      <c r="H7447" s="929">
        <v>8.3333333333333332E-3</v>
      </c>
      <c r="I7447" s="929">
        <v>9.166666666666666E-2</v>
      </c>
      <c r="J7447" s="923">
        <v>53801.10133980024</v>
      </c>
      <c r="K7447" s="922">
        <v>1</v>
      </c>
      <c r="L7447" s="923">
        <v>53801.10133980024</v>
      </c>
      <c r="M7447" s="923">
        <f t="shared" si="116"/>
        <v>5923.057028234889</v>
      </c>
    </row>
    <row r="7448" spans="2:13" ht="45">
      <c r="B7448" s="921" t="s">
        <v>1794</v>
      </c>
      <c r="C7448" s="921" t="s">
        <v>1030</v>
      </c>
      <c r="D7448" s="922" t="s">
        <v>986</v>
      </c>
      <c r="E7448" s="936">
        <v>1</v>
      </c>
      <c r="F7448" s="947">
        <v>44774</v>
      </c>
      <c r="G7448" s="923">
        <v>90771.958593739953</v>
      </c>
      <c r="H7448" s="929">
        <v>4.1666666666666666E-3</v>
      </c>
      <c r="I7448" s="929">
        <v>4.583333333333333E-2</v>
      </c>
      <c r="J7448" s="923">
        <v>86611.577158193541</v>
      </c>
      <c r="K7448" s="922">
        <v>1</v>
      </c>
      <c r="L7448" s="923">
        <v>86611.577158193541</v>
      </c>
      <c r="M7448" s="923">
        <f t="shared" si="116"/>
        <v>4538.5979296869982</v>
      </c>
    </row>
    <row r="7449" spans="2:13" ht="45">
      <c r="B7449" s="921" t="s">
        <v>1795</v>
      </c>
      <c r="C7449" s="921" t="s">
        <v>1030</v>
      </c>
      <c r="D7449" s="922" t="s">
        <v>986</v>
      </c>
      <c r="E7449" s="936">
        <v>1</v>
      </c>
      <c r="F7449" s="947">
        <v>44774</v>
      </c>
      <c r="G7449" s="923">
        <v>331259.48513467389</v>
      </c>
      <c r="H7449" s="929">
        <v>4.1666666666666666E-3</v>
      </c>
      <c r="I7449" s="929">
        <v>4.583333333333333E-2</v>
      </c>
      <c r="J7449" s="923">
        <v>316076.75873266801</v>
      </c>
      <c r="K7449" s="922">
        <v>1</v>
      </c>
      <c r="L7449" s="923">
        <v>316076.75873266801</v>
      </c>
      <c r="M7449" s="923">
        <f t="shared" si="116"/>
        <v>16562.974256733694</v>
      </c>
    </row>
    <row r="7450" spans="2:13" ht="75">
      <c r="B7450" s="921" t="s">
        <v>1796</v>
      </c>
      <c r="C7450" s="921" t="s">
        <v>1030</v>
      </c>
      <c r="D7450" s="922" t="s">
        <v>986</v>
      </c>
      <c r="E7450" s="936">
        <v>1</v>
      </c>
      <c r="F7450" s="947">
        <v>44774</v>
      </c>
      <c r="G7450" s="923">
        <v>101023.50396153649</v>
      </c>
      <c r="H7450" s="929">
        <v>8.3333333333333332E-3</v>
      </c>
      <c r="I7450" s="929">
        <v>9.166666666666666E-2</v>
      </c>
      <c r="J7450" s="923">
        <v>91763.016098395645</v>
      </c>
      <c r="K7450" s="922">
        <v>1</v>
      </c>
      <c r="L7450" s="923">
        <v>91763.016098395645</v>
      </c>
      <c r="M7450" s="923">
        <f t="shared" si="116"/>
        <v>10102.35039615365</v>
      </c>
    </row>
    <row r="7451" spans="2:13" ht="45">
      <c r="B7451" s="921" t="s">
        <v>1797</v>
      </c>
      <c r="C7451" s="921" t="s">
        <v>1030</v>
      </c>
      <c r="D7451" s="922" t="s">
        <v>986</v>
      </c>
      <c r="E7451" s="936">
        <v>1</v>
      </c>
      <c r="F7451" s="947">
        <v>44774</v>
      </c>
      <c r="G7451" s="923">
        <v>59807.237673068732</v>
      </c>
      <c r="H7451" s="929">
        <v>8.3333333333333332E-3</v>
      </c>
      <c r="I7451" s="929">
        <v>9.166666666666666E-2</v>
      </c>
      <c r="J7451" s="923">
        <v>54324.907553037432</v>
      </c>
      <c r="K7451" s="922">
        <v>1</v>
      </c>
      <c r="L7451" s="923">
        <v>54324.907553037432</v>
      </c>
      <c r="M7451" s="923">
        <f t="shared" si="116"/>
        <v>5980.7237673068739</v>
      </c>
    </row>
    <row r="7452" spans="2:13" ht="45">
      <c r="B7452" s="921" t="s">
        <v>1798</v>
      </c>
      <c r="C7452" s="921" t="s">
        <v>1030</v>
      </c>
      <c r="D7452" s="922" t="s">
        <v>986</v>
      </c>
      <c r="E7452" s="936">
        <v>1</v>
      </c>
      <c r="F7452" s="947">
        <v>44774</v>
      </c>
      <c r="G7452" s="923">
        <v>59807.237673068732</v>
      </c>
      <c r="H7452" s="929">
        <v>4.1666666666666666E-3</v>
      </c>
      <c r="I7452" s="929">
        <v>4.583333333333333E-2</v>
      </c>
      <c r="J7452" s="923">
        <v>57066.072613053082</v>
      </c>
      <c r="K7452" s="922">
        <v>1</v>
      </c>
      <c r="L7452" s="923">
        <v>57066.072613053082</v>
      </c>
      <c r="M7452" s="923">
        <f t="shared" si="116"/>
        <v>2990.361883653437</v>
      </c>
    </row>
    <row r="7453" spans="2:13" ht="45">
      <c r="B7453" s="921" t="s">
        <v>1799</v>
      </c>
      <c r="C7453" s="921" t="s">
        <v>1030</v>
      </c>
      <c r="D7453" s="922" t="s">
        <v>986</v>
      </c>
      <c r="E7453" s="936">
        <v>1</v>
      </c>
      <c r="F7453" s="947">
        <v>44251</v>
      </c>
      <c r="G7453" s="923">
        <v>22108.041653902674</v>
      </c>
      <c r="H7453" s="929">
        <v>8.3333333333333332E-3</v>
      </c>
      <c r="I7453" s="929">
        <v>0.24166666666666667</v>
      </c>
      <c r="J7453" s="923">
        <v>16765.264920876194</v>
      </c>
      <c r="K7453" s="922">
        <v>1</v>
      </c>
      <c r="L7453" s="923">
        <v>16765.264920876194</v>
      </c>
      <c r="M7453" s="923">
        <f t="shared" si="116"/>
        <v>2210.8041653902674</v>
      </c>
    </row>
    <row r="7454" spans="2:13" ht="45">
      <c r="B7454" s="921" t="s">
        <v>1799</v>
      </c>
      <c r="C7454" s="921" t="s">
        <v>1030</v>
      </c>
      <c r="D7454" s="922" t="s">
        <v>986</v>
      </c>
      <c r="E7454" s="936">
        <v>1</v>
      </c>
      <c r="F7454" s="947">
        <v>44251</v>
      </c>
      <c r="G7454" s="923">
        <v>22108.041653902674</v>
      </c>
      <c r="H7454" s="929">
        <v>8.3333333333333332E-3</v>
      </c>
      <c r="I7454" s="929">
        <v>0.24166666666666667</v>
      </c>
      <c r="J7454" s="923">
        <v>16765.264920876194</v>
      </c>
      <c r="K7454" s="922">
        <v>1</v>
      </c>
      <c r="L7454" s="923">
        <v>16765.264920876194</v>
      </c>
      <c r="M7454" s="923">
        <f t="shared" si="116"/>
        <v>2210.8041653902674</v>
      </c>
    </row>
    <row r="7455" spans="2:13" ht="45">
      <c r="B7455" s="921" t="s">
        <v>1799</v>
      </c>
      <c r="C7455" s="921" t="s">
        <v>1030</v>
      </c>
      <c r="D7455" s="922" t="s">
        <v>986</v>
      </c>
      <c r="E7455" s="936">
        <v>1</v>
      </c>
      <c r="F7455" s="947">
        <v>44251</v>
      </c>
      <c r="G7455" s="923">
        <v>22108.041653902674</v>
      </c>
      <c r="H7455" s="929">
        <v>8.3333333333333332E-3</v>
      </c>
      <c r="I7455" s="929">
        <v>0.24166666666666667</v>
      </c>
      <c r="J7455" s="923">
        <v>16765.264920876194</v>
      </c>
      <c r="K7455" s="922">
        <v>1</v>
      </c>
      <c r="L7455" s="923">
        <v>16765.264920876194</v>
      </c>
      <c r="M7455" s="923">
        <f t="shared" si="116"/>
        <v>2210.8041653902674</v>
      </c>
    </row>
    <row r="7456" spans="2:13" ht="45">
      <c r="B7456" s="921" t="s">
        <v>1799</v>
      </c>
      <c r="C7456" s="921" t="s">
        <v>1030</v>
      </c>
      <c r="D7456" s="922" t="s">
        <v>986</v>
      </c>
      <c r="E7456" s="936">
        <v>1</v>
      </c>
      <c r="F7456" s="947">
        <v>44251</v>
      </c>
      <c r="G7456" s="923">
        <v>22108.041653902674</v>
      </c>
      <c r="H7456" s="929">
        <v>8.3333333333333332E-3</v>
      </c>
      <c r="I7456" s="929">
        <v>0.24166666666666667</v>
      </c>
      <c r="J7456" s="923">
        <v>16765.264920876194</v>
      </c>
      <c r="K7456" s="922">
        <v>1</v>
      </c>
      <c r="L7456" s="923">
        <v>16765.264920876194</v>
      </c>
      <c r="M7456" s="923">
        <f t="shared" si="116"/>
        <v>2210.8041653902674</v>
      </c>
    </row>
    <row r="7457" spans="2:13" ht="45">
      <c r="B7457" s="921" t="s">
        <v>1800</v>
      </c>
      <c r="C7457" s="921" t="s">
        <v>1030</v>
      </c>
      <c r="D7457" s="922" t="s">
        <v>986</v>
      </c>
      <c r="E7457" s="936">
        <v>1</v>
      </c>
      <c r="F7457" s="947">
        <v>44774</v>
      </c>
      <c r="G7457" s="923">
        <v>22179.883337579067</v>
      </c>
      <c r="H7457" s="929">
        <v>4.1666666666666666E-3</v>
      </c>
      <c r="I7457" s="929">
        <v>4.583333333333333E-2</v>
      </c>
      <c r="J7457" s="923">
        <v>21163.30535127336</v>
      </c>
      <c r="K7457" s="922">
        <v>1</v>
      </c>
      <c r="L7457" s="923">
        <v>21163.30535127336</v>
      </c>
      <c r="M7457" s="923">
        <f t="shared" si="116"/>
        <v>1108.9941668789534</v>
      </c>
    </row>
    <row r="7458" spans="2:13" ht="45">
      <c r="B7458" s="921" t="s">
        <v>1800</v>
      </c>
      <c r="C7458" s="921" t="s">
        <v>1030</v>
      </c>
      <c r="D7458" s="922" t="s">
        <v>986</v>
      </c>
      <c r="E7458" s="936">
        <v>1</v>
      </c>
      <c r="F7458" s="947">
        <v>44866</v>
      </c>
      <c r="G7458" s="923">
        <v>22179.883337579067</v>
      </c>
      <c r="H7458" s="929">
        <v>4.1666666666666666E-3</v>
      </c>
      <c r="I7458" s="929">
        <v>3.3333333333333333E-2</v>
      </c>
      <c r="J7458" s="923">
        <v>21440.553892993099</v>
      </c>
      <c r="K7458" s="922">
        <v>1</v>
      </c>
      <c r="L7458" s="923">
        <v>21440.553892993099</v>
      </c>
      <c r="M7458" s="923">
        <f t="shared" si="116"/>
        <v>1108.9941668789534</v>
      </c>
    </row>
    <row r="7459" spans="2:13" ht="45">
      <c r="B7459" s="921" t="s">
        <v>1800</v>
      </c>
      <c r="C7459" s="921" t="s">
        <v>1030</v>
      </c>
      <c r="D7459" s="922" t="s">
        <v>986</v>
      </c>
      <c r="E7459" s="936">
        <v>1</v>
      </c>
      <c r="F7459" s="947">
        <v>44774</v>
      </c>
      <c r="G7459" s="923">
        <v>22179.883337579067</v>
      </c>
      <c r="H7459" s="929">
        <v>4.1666666666666666E-3</v>
      </c>
      <c r="I7459" s="929">
        <v>4.583333333333333E-2</v>
      </c>
      <c r="J7459" s="923">
        <v>21163.30535127336</v>
      </c>
      <c r="K7459" s="922">
        <v>1</v>
      </c>
      <c r="L7459" s="923">
        <v>21163.30535127336</v>
      </c>
      <c r="M7459" s="923">
        <f t="shared" si="116"/>
        <v>1108.9941668789534</v>
      </c>
    </row>
    <row r="7460" spans="2:13" ht="45">
      <c r="B7460" s="921" t="s">
        <v>1800</v>
      </c>
      <c r="C7460" s="921" t="s">
        <v>1030</v>
      </c>
      <c r="D7460" s="922" t="s">
        <v>986</v>
      </c>
      <c r="E7460" s="936">
        <v>1</v>
      </c>
      <c r="F7460" s="947">
        <v>44774</v>
      </c>
      <c r="G7460" s="923">
        <v>22179.883337579067</v>
      </c>
      <c r="H7460" s="929">
        <v>4.1666666666666666E-3</v>
      </c>
      <c r="I7460" s="929">
        <v>4.583333333333333E-2</v>
      </c>
      <c r="J7460" s="923">
        <v>21163.30535127336</v>
      </c>
      <c r="K7460" s="922">
        <v>1</v>
      </c>
      <c r="L7460" s="923">
        <v>21163.30535127336</v>
      </c>
      <c r="M7460" s="923">
        <f t="shared" si="116"/>
        <v>1108.9941668789534</v>
      </c>
    </row>
    <row r="7461" spans="2:13" ht="45">
      <c r="B7461" s="921" t="s">
        <v>1801</v>
      </c>
      <c r="C7461" s="921" t="s">
        <v>1030</v>
      </c>
      <c r="D7461" s="922" t="s">
        <v>986</v>
      </c>
      <c r="E7461" s="936">
        <v>1</v>
      </c>
      <c r="F7461" s="947">
        <v>44774</v>
      </c>
      <c r="G7461" s="923">
        <v>53508.171414536831</v>
      </c>
      <c r="H7461" s="929">
        <v>8.3333333333333332E-3</v>
      </c>
      <c r="I7461" s="929">
        <v>9.166666666666666E-2</v>
      </c>
      <c r="J7461" s="923">
        <v>48603.255701537622</v>
      </c>
      <c r="K7461" s="922">
        <v>1</v>
      </c>
      <c r="L7461" s="923">
        <v>48603.255701537622</v>
      </c>
      <c r="M7461" s="923">
        <f t="shared" si="116"/>
        <v>5350.8171414536837</v>
      </c>
    </row>
    <row r="7462" spans="2:13" ht="45">
      <c r="B7462" s="921" t="s">
        <v>1802</v>
      </c>
      <c r="C7462" s="921" t="s">
        <v>1030</v>
      </c>
      <c r="D7462" s="922" t="s">
        <v>986</v>
      </c>
      <c r="E7462" s="936">
        <v>1</v>
      </c>
      <c r="F7462" s="947">
        <v>44774</v>
      </c>
      <c r="G7462" s="923">
        <v>59230.57028234889</v>
      </c>
      <c r="H7462" s="929">
        <v>8.3333333333333332E-3</v>
      </c>
      <c r="I7462" s="929">
        <v>9.166666666666666E-2</v>
      </c>
      <c r="J7462" s="923">
        <v>53801.10133980024</v>
      </c>
      <c r="K7462" s="922">
        <v>1</v>
      </c>
      <c r="L7462" s="923">
        <v>53801.10133980024</v>
      </c>
      <c r="M7462" s="923">
        <f t="shared" si="116"/>
        <v>5923.057028234889</v>
      </c>
    </row>
    <row r="7463" spans="2:13" ht="45">
      <c r="B7463" s="921" t="s">
        <v>1802</v>
      </c>
      <c r="C7463" s="921" t="s">
        <v>1030</v>
      </c>
      <c r="D7463" s="922" t="s">
        <v>986</v>
      </c>
      <c r="E7463" s="936">
        <v>1</v>
      </c>
      <c r="F7463" s="947">
        <v>44774</v>
      </c>
      <c r="G7463" s="923">
        <v>59230.57028234889</v>
      </c>
      <c r="H7463" s="929">
        <v>8.3333333333333332E-3</v>
      </c>
      <c r="I7463" s="929">
        <v>9.166666666666666E-2</v>
      </c>
      <c r="J7463" s="923">
        <v>53801.10133980024</v>
      </c>
      <c r="K7463" s="922">
        <v>1</v>
      </c>
      <c r="L7463" s="923">
        <v>53801.10133980024</v>
      </c>
      <c r="M7463" s="923">
        <f t="shared" si="116"/>
        <v>5923.057028234889</v>
      </c>
    </row>
    <row r="7464" spans="2:13" ht="45">
      <c r="B7464" s="921" t="s">
        <v>1803</v>
      </c>
      <c r="C7464" s="921" t="s">
        <v>1030</v>
      </c>
      <c r="D7464" s="922" t="s">
        <v>986</v>
      </c>
      <c r="E7464" s="936">
        <v>1</v>
      </c>
      <c r="F7464" s="947">
        <v>44774</v>
      </c>
      <c r="G7464" s="923">
        <v>25069.139404813821</v>
      </c>
      <c r="H7464" s="929">
        <v>4.1666666666666666E-3</v>
      </c>
      <c r="I7464" s="929">
        <v>4.583333333333333E-2</v>
      </c>
      <c r="J7464" s="923">
        <v>23920.137182093189</v>
      </c>
      <c r="K7464" s="922">
        <v>1</v>
      </c>
      <c r="L7464" s="923">
        <v>23920.137182093189</v>
      </c>
      <c r="M7464" s="923">
        <f t="shared" si="116"/>
        <v>1253.4569702406911</v>
      </c>
    </row>
    <row r="7465" spans="2:13" ht="45">
      <c r="B7465" s="921" t="s">
        <v>1803</v>
      </c>
      <c r="C7465" s="921" t="s">
        <v>1030</v>
      </c>
      <c r="D7465" s="922" t="s">
        <v>986</v>
      </c>
      <c r="E7465" s="936">
        <v>1</v>
      </c>
      <c r="F7465" s="947">
        <v>44774</v>
      </c>
      <c r="G7465" s="923">
        <v>25069.139404813821</v>
      </c>
      <c r="H7465" s="929">
        <v>4.1666666666666666E-3</v>
      </c>
      <c r="I7465" s="929">
        <v>4.583333333333333E-2</v>
      </c>
      <c r="J7465" s="923">
        <v>23920.137182093189</v>
      </c>
      <c r="K7465" s="922">
        <v>1</v>
      </c>
      <c r="L7465" s="923">
        <v>23920.137182093189</v>
      </c>
      <c r="M7465" s="923">
        <f t="shared" si="116"/>
        <v>1253.4569702406911</v>
      </c>
    </row>
    <row r="7466" spans="2:13" ht="45">
      <c r="B7466" s="921" t="s">
        <v>1803</v>
      </c>
      <c r="C7466" s="921" t="s">
        <v>1030</v>
      </c>
      <c r="D7466" s="922" t="s">
        <v>986</v>
      </c>
      <c r="E7466" s="936">
        <v>1</v>
      </c>
      <c r="F7466" s="947">
        <v>44774</v>
      </c>
      <c r="G7466" s="923">
        <v>25069.139404813821</v>
      </c>
      <c r="H7466" s="929">
        <v>4.1666666666666666E-3</v>
      </c>
      <c r="I7466" s="929">
        <v>4.583333333333333E-2</v>
      </c>
      <c r="J7466" s="923">
        <v>23920.137182093189</v>
      </c>
      <c r="K7466" s="922">
        <v>1</v>
      </c>
      <c r="L7466" s="923">
        <v>23920.137182093189</v>
      </c>
      <c r="M7466" s="923">
        <f t="shared" si="116"/>
        <v>1253.4569702406911</v>
      </c>
    </row>
    <row r="7467" spans="2:13" ht="45">
      <c r="B7467" s="921" t="s">
        <v>1804</v>
      </c>
      <c r="C7467" s="921" t="s">
        <v>1030</v>
      </c>
      <c r="D7467" s="922" t="s">
        <v>986</v>
      </c>
      <c r="E7467" s="936">
        <v>1</v>
      </c>
      <c r="F7467" s="947">
        <v>44774</v>
      </c>
      <c r="G7467" s="923">
        <v>57055.935951690117</v>
      </c>
      <c r="H7467" s="929">
        <v>8.3333333333333332E-3</v>
      </c>
      <c r="I7467" s="929">
        <v>9.166666666666666E-2</v>
      </c>
      <c r="J7467" s="923">
        <v>51825.808489451854</v>
      </c>
      <c r="K7467" s="922">
        <v>1</v>
      </c>
      <c r="L7467" s="923">
        <v>51825.808489451854</v>
      </c>
      <c r="M7467" s="923">
        <f t="shared" si="116"/>
        <v>5705.5935951690117</v>
      </c>
    </row>
    <row r="7468" spans="2:13" ht="45">
      <c r="B7468" s="921" t="s">
        <v>1804</v>
      </c>
      <c r="C7468" s="921" t="s">
        <v>1030</v>
      </c>
      <c r="D7468" s="922" t="s">
        <v>986</v>
      </c>
      <c r="E7468" s="936">
        <v>1</v>
      </c>
      <c r="F7468" s="947">
        <v>44774</v>
      </c>
      <c r="G7468" s="923">
        <v>57055.935951690117</v>
      </c>
      <c r="H7468" s="929">
        <v>8.3333333333333332E-3</v>
      </c>
      <c r="I7468" s="929">
        <v>9.166666666666666E-2</v>
      </c>
      <c r="J7468" s="923">
        <v>51825.808489451854</v>
      </c>
      <c r="K7468" s="922">
        <v>1</v>
      </c>
      <c r="L7468" s="923">
        <v>51825.808489451854</v>
      </c>
      <c r="M7468" s="923">
        <f t="shared" si="116"/>
        <v>5705.5935951690117</v>
      </c>
    </row>
    <row r="7469" spans="2:13" ht="45">
      <c r="B7469" s="921" t="s">
        <v>1805</v>
      </c>
      <c r="C7469" s="921" t="s">
        <v>1030</v>
      </c>
      <c r="D7469" s="922" t="s">
        <v>986</v>
      </c>
      <c r="E7469" s="936">
        <v>1</v>
      </c>
      <c r="F7469" s="947">
        <v>44774</v>
      </c>
      <c r="G7469" s="923">
        <v>57055.935951690117</v>
      </c>
      <c r="H7469" s="929">
        <v>8.3333333333333332E-3</v>
      </c>
      <c r="I7469" s="929">
        <v>9.166666666666666E-2</v>
      </c>
      <c r="J7469" s="923">
        <v>51825.808489451854</v>
      </c>
      <c r="K7469" s="922">
        <v>1</v>
      </c>
      <c r="L7469" s="923">
        <v>51825.808489451854</v>
      </c>
      <c r="M7469" s="923">
        <f t="shared" si="116"/>
        <v>5705.5935951690117</v>
      </c>
    </row>
    <row r="7470" spans="2:13" ht="45">
      <c r="B7470" s="921" t="s">
        <v>1805</v>
      </c>
      <c r="C7470" s="921" t="s">
        <v>1030</v>
      </c>
      <c r="D7470" s="922" t="s">
        <v>986</v>
      </c>
      <c r="E7470" s="936">
        <v>1</v>
      </c>
      <c r="F7470" s="947">
        <v>44774</v>
      </c>
      <c r="G7470" s="923">
        <v>57055.935951690117</v>
      </c>
      <c r="H7470" s="929">
        <v>8.3333333333333332E-3</v>
      </c>
      <c r="I7470" s="929">
        <v>9.166666666666666E-2</v>
      </c>
      <c r="J7470" s="923">
        <v>51825.808489451854</v>
      </c>
      <c r="K7470" s="922">
        <v>1</v>
      </c>
      <c r="L7470" s="923">
        <v>51825.808489451854</v>
      </c>
      <c r="M7470" s="923">
        <f t="shared" si="116"/>
        <v>5705.5935951690117</v>
      </c>
    </row>
    <row r="7471" spans="2:13" ht="45">
      <c r="B7471" s="921" t="s">
        <v>1806</v>
      </c>
      <c r="C7471" s="921" t="s">
        <v>1042</v>
      </c>
      <c r="D7471" s="922" t="s">
        <v>986</v>
      </c>
      <c r="E7471" s="936">
        <v>1</v>
      </c>
      <c r="F7471" s="947">
        <v>44552</v>
      </c>
      <c r="G7471" s="923">
        <v>89771.561807927937</v>
      </c>
      <c r="H7471" s="929">
        <v>4.1666666666666666E-3</v>
      </c>
      <c r="I7471" s="929">
        <v>7.9166666666666663E-2</v>
      </c>
      <c r="J7471" s="923">
        <v>82664.646498133647</v>
      </c>
      <c r="K7471" s="922">
        <v>0.7314852284716663</v>
      </c>
      <c r="L7471" s="923">
        <v>60467.967830216818</v>
      </c>
      <c r="M7471" s="923">
        <f t="shared" si="116"/>
        <v>3283.3285699665244</v>
      </c>
    </row>
    <row r="7472" spans="2:13" ht="45">
      <c r="B7472" s="921" t="s">
        <v>1805</v>
      </c>
      <c r="C7472" s="921" t="s">
        <v>1030</v>
      </c>
      <c r="D7472" s="922" t="s">
        <v>986</v>
      </c>
      <c r="E7472" s="936">
        <v>1</v>
      </c>
      <c r="F7472" s="947">
        <v>44774</v>
      </c>
      <c r="G7472" s="923">
        <v>57055.935951690117</v>
      </c>
      <c r="H7472" s="929">
        <v>8.3333333333333332E-3</v>
      </c>
      <c r="I7472" s="929">
        <v>9.166666666666666E-2</v>
      </c>
      <c r="J7472" s="923">
        <v>51825.808489451854</v>
      </c>
      <c r="K7472" s="922">
        <v>1</v>
      </c>
      <c r="L7472" s="923">
        <v>51825.808489451854</v>
      </c>
      <c r="M7472" s="923">
        <f t="shared" si="116"/>
        <v>5705.5935951690117</v>
      </c>
    </row>
    <row r="7473" spans="2:13" ht="45">
      <c r="B7473" s="921" t="s">
        <v>1807</v>
      </c>
      <c r="C7473" s="921" t="s">
        <v>1030</v>
      </c>
      <c r="D7473" s="922" t="s">
        <v>986</v>
      </c>
      <c r="E7473" s="936">
        <v>1</v>
      </c>
      <c r="F7473" s="947">
        <v>44774</v>
      </c>
      <c r="G7473" s="923">
        <v>52424.945862529959</v>
      </c>
      <c r="H7473" s="929">
        <v>8.3333333333333332E-3</v>
      </c>
      <c r="I7473" s="929">
        <v>9.166666666666666E-2</v>
      </c>
      <c r="J7473" s="923">
        <v>47619.325825131382</v>
      </c>
      <c r="K7473" s="922">
        <v>1</v>
      </c>
      <c r="L7473" s="923">
        <v>47619.325825131382</v>
      </c>
      <c r="M7473" s="923">
        <f t="shared" si="116"/>
        <v>5242.4945862529967</v>
      </c>
    </row>
    <row r="7474" spans="2:13" ht="45">
      <c r="B7474" s="921" t="s">
        <v>1807</v>
      </c>
      <c r="C7474" s="921" t="s">
        <v>1030</v>
      </c>
      <c r="D7474" s="922" t="s">
        <v>986</v>
      </c>
      <c r="E7474" s="936">
        <v>1</v>
      </c>
      <c r="F7474" s="947">
        <v>44774</v>
      </c>
      <c r="G7474" s="923">
        <v>52424.945862529959</v>
      </c>
      <c r="H7474" s="929">
        <v>8.3333333333333332E-3</v>
      </c>
      <c r="I7474" s="929">
        <v>9.166666666666666E-2</v>
      </c>
      <c r="J7474" s="923">
        <v>47619.325825131382</v>
      </c>
      <c r="K7474" s="922">
        <v>1</v>
      </c>
      <c r="L7474" s="923">
        <v>47619.325825131382</v>
      </c>
      <c r="M7474" s="923">
        <f t="shared" si="116"/>
        <v>5242.4945862529967</v>
      </c>
    </row>
    <row r="7475" spans="2:13" ht="60">
      <c r="B7475" s="921" t="s">
        <v>1808</v>
      </c>
      <c r="C7475" s="921" t="s">
        <v>1086</v>
      </c>
      <c r="D7475" s="922" t="s">
        <v>986</v>
      </c>
      <c r="E7475" s="936">
        <v>1</v>
      </c>
      <c r="F7475" s="947">
        <v>43983</v>
      </c>
      <c r="G7475" s="923">
        <v>1571.6204444636605</v>
      </c>
      <c r="H7475" s="929">
        <v>4.1666666666666666E-3</v>
      </c>
      <c r="I7475" s="929">
        <v>0.15416666666666667</v>
      </c>
      <c r="J7475" s="923">
        <v>1329.3289592755129</v>
      </c>
      <c r="K7475" s="922">
        <v>1</v>
      </c>
      <c r="L7475" s="923">
        <v>1329.3289592755129</v>
      </c>
      <c r="M7475" s="923">
        <f t="shared" si="116"/>
        <v>78.581022223183027</v>
      </c>
    </row>
    <row r="7476" spans="2:13" ht="45">
      <c r="B7476" s="921" t="s">
        <v>1807</v>
      </c>
      <c r="C7476" s="921" t="s">
        <v>1030</v>
      </c>
      <c r="D7476" s="922" t="s">
        <v>986</v>
      </c>
      <c r="E7476" s="936">
        <v>1</v>
      </c>
      <c r="F7476" s="947">
        <v>44774</v>
      </c>
      <c r="G7476" s="923">
        <v>52424.945862529959</v>
      </c>
      <c r="H7476" s="929">
        <v>8.3333333333333332E-3</v>
      </c>
      <c r="I7476" s="929">
        <v>9.166666666666666E-2</v>
      </c>
      <c r="J7476" s="923">
        <v>47619.325825131382</v>
      </c>
      <c r="K7476" s="922">
        <v>1</v>
      </c>
      <c r="L7476" s="923">
        <v>47619.325825131382</v>
      </c>
      <c r="M7476" s="923">
        <f t="shared" si="116"/>
        <v>5242.4945862529967</v>
      </c>
    </row>
    <row r="7477" spans="2:13" ht="45">
      <c r="B7477" s="921" t="s">
        <v>1809</v>
      </c>
      <c r="C7477" s="921" t="s">
        <v>1030</v>
      </c>
      <c r="D7477" s="922" t="s">
        <v>986</v>
      </c>
      <c r="E7477" s="936">
        <v>1</v>
      </c>
      <c r="F7477" s="947">
        <v>44774</v>
      </c>
      <c r="G7477" s="923">
        <v>53508.171414536831</v>
      </c>
      <c r="H7477" s="929">
        <v>8.3333333333333332E-3</v>
      </c>
      <c r="I7477" s="929">
        <v>9.166666666666666E-2</v>
      </c>
      <c r="J7477" s="923">
        <v>48603.255701537622</v>
      </c>
      <c r="K7477" s="922">
        <v>1</v>
      </c>
      <c r="L7477" s="923">
        <v>48603.255701537622</v>
      </c>
      <c r="M7477" s="923">
        <f t="shared" si="116"/>
        <v>5350.8171414536837</v>
      </c>
    </row>
    <row r="7478" spans="2:13" ht="45">
      <c r="B7478" s="921" t="s">
        <v>1809</v>
      </c>
      <c r="C7478" s="921" t="s">
        <v>1030</v>
      </c>
      <c r="D7478" s="922" t="s">
        <v>986</v>
      </c>
      <c r="E7478" s="936">
        <v>1</v>
      </c>
      <c r="F7478" s="947">
        <v>44774</v>
      </c>
      <c r="G7478" s="923">
        <v>53508.171414536831</v>
      </c>
      <c r="H7478" s="929">
        <v>8.3333333333333332E-3</v>
      </c>
      <c r="I7478" s="929">
        <v>9.166666666666666E-2</v>
      </c>
      <c r="J7478" s="923">
        <v>48603.255701537622</v>
      </c>
      <c r="K7478" s="922">
        <v>1</v>
      </c>
      <c r="L7478" s="923">
        <v>48603.255701537622</v>
      </c>
      <c r="M7478" s="923">
        <f t="shared" si="116"/>
        <v>5350.8171414536837</v>
      </c>
    </row>
    <row r="7479" spans="2:13" ht="60">
      <c r="B7479" s="921" t="s">
        <v>1035</v>
      </c>
      <c r="C7479" s="921" t="s">
        <v>1086</v>
      </c>
      <c r="D7479" s="922" t="s">
        <v>986</v>
      </c>
      <c r="E7479" s="936">
        <v>1</v>
      </c>
      <c r="F7479" s="947">
        <v>43983</v>
      </c>
      <c r="G7479" s="923">
        <v>1669.4656233854741</v>
      </c>
      <c r="H7479" s="929">
        <v>8.3333333333333332E-3</v>
      </c>
      <c r="I7479" s="929">
        <v>0.30833333333333335</v>
      </c>
      <c r="J7479" s="923">
        <v>1154.7137228416195</v>
      </c>
      <c r="K7479" s="922">
        <v>1</v>
      </c>
      <c r="L7479" s="923">
        <v>1154.7137228416195</v>
      </c>
      <c r="M7479" s="923">
        <f t="shared" si="116"/>
        <v>166.94656233854744</v>
      </c>
    </row>
    <row r="7480" spans="2:13" ht="45">
      <c r="B7480" s="921" t="s">
        <v>1810</v>
      </c>
      <c r="C7480" s="921" t="s">
        <v>1030</v>
      </c>
      <c r="D7480" s="922" t="s">
        <v>986</v>
      </c>
      <c r="E7480" s="936">
        <v>1</v>
      </c>
      <c r="F7480" s="947">
        <v>44774</v>
      </c>
      <c r="G7480" s="923">
        <v>57444.19982896444</v>
      </c>
      <c r="H7480" s="929">
        <v>8.3333333333333332E-3</v>
      </c>
      <c r="I7480" s="929">
        <v>9.166666666666666E-2</v>
      </c>
      <c r="J7480" s="923">
        <v>52178.481511309365</v>
      </c>
      <c r="K7480" s="922">
        <v>1</v>
      </c>
      <c r="L7480" s="923">
        <v>52178.481511309365</v>
      </c>
      <c r="M7480" s="923">
        <f t="shared" si="116"/>
        <v>5744.4199828964447</v>
      </c>
    </row>
    <row r="7481" spans="2:13" ht="45">
      <c r="B7481" s="921" t="s">
        <v>1811</v>
      </c>
      <c r="C7481" s="921" t="s">
        <v>1030</v>
      </c>
      <c r="D7481" s="922" t="s">
        <v>986</v>
      </c>
      <c r="E7481" s="936">
        <v>1</v>
      </c>
      <c r="F7481" s="947">
        <v>44774</v>
      </c>
      <c r="G7481" s="923">
        <v>184090.16426898332</v>
      </c>
      <c r="H7481" s="929">
        <v>4.1666666666666666E-3</v>
      </c>
      <c r="I7481" s="929">
        <v>4.583333333333333E-2</v>
      </c>
      <c r="J7481" s="923">
        <v>175652.69840665493</v>
      </c>
      <c r="K7481" s="922">
        <v>1</v>
      </c>
      <c r="L7481" s="923">
        <v>175652.69840665493</v>
      </c>
      <c r="M7481" s="923">
        <f t="shared" si="116"/>
        <v>9204.5082134491659</v>
      </c>
    </row>
    <row r="7482" spans="2:13" ht="45">
      <c r="B7482" s="921" t="s">
        <v>1812</v>
      </c>
      <c r="C7482" s="921" t="s">
        <v>1030</v>
      </c>
      <c r="D7482" s="922" t="s">
        <v>986</v>
      </c>
      <c r="E7482" s="936">
        <v>1</v>
      </c>
      <c r="F7482" s="947">
        <v>44774</v>
      </c>
      <c r="G7482" s="923">
        <v>156474.7350682079</v>
      </c>
      <c r="H7482" s="929">
        <v>4.1666666666666666E-3</v>
      </c>
      <c r="I7482" s="929">
        <v>4.583333333333333E-2</v>
      </c>
      <c r="J7482" s="923">
        <v>149302.97637758171</v>
      </c>
      <c r="K7482" s="922">
        <v>1</v>
      </c>
      <c r="L7482" s="923">
        <v>149302.97637758171</v>
      </c>
      <c r="M7482" s="923">
        <f t="shared" si="116"/>
        <v>7823.7367534103951</v>
      </c>
    </row>
    <row r="7483" spans="2:13" ht="45">
      <c r="B7483" s="921" t="s">
        <v>1812</v>
      </c>
      <c r="C7483" s="921" t="s">
        <v>1030</v>
      </c>
      <c r="D7483" s="922" t="s">
        <v>986</v>
      </c>
      <c r="E7483" s="936">
        <v>1</v>
      </c>
      <c r="F7483" s="947">
        <v>44774</v>
      </c>
      <c r="G7483" s="923">
        <v>156474.7350682079</v>
      </c>
      <c r="H7483" s="929">
        <v>4.1666666666666666E-3</v>
      </c>
      <c r="I7483" s="929">
        <v>4.583333333333333E-2</v>
      </c>
      <c r="J7483" s="923">
        <v>149302.97637758171</v>
      </c>
      <c r="K7483" s="922">
        <v>1</v>
      </c>
      <c r="L7483" s="923">
        <v>149302.97637758171</v>
      </c>
      <c r="M7483" s="923">
        <f t="shared" si="116"/>
        <v>7823.7367534103951</v>
      </c>
    </row>
    <row r="7484" spans="2:13" ht="45">
      <c r="B7484" s="921" t="s">
        <v>1812</v>
      </c>
      <c r="C7484" s="921" t="s">
        <v>1030</v>
      </c>
      <c r="D7484" s="922" t="s">
        <v>986</v>
      </c>
      <c r="E7484" s="936">
        <v>1</v>
      </c>
      <c r="F7484" s="947">
        <v>44774</v>
      </c>
      <c r="G7484" s="923">
        <v>156474.7350682079</v>
      </c>
      <c r="H7484" s="929">
        <v>4.1666666666666666E-3</v>
      </c>
      <c r="I7484" s="929">
        <v>4.583333333333333E-2</v>
      </c>
      <c r="J7484" s="923">
        <v>149302.97637758171</v>
      </c>
      <c r="K7484" s="922">
        <v>1</v>
      </c>
      <c r="L7484" s="923">
        <v>149302.97637758171</v>
      </c>
      <c r="M7484" s="923">
        <f t="shared" si="116"/>
        <v>7823.7367534103951</v>
      </c>
    </row>
    <row r="7485" spans="2:13" ht="45">
      <c r="B7485" s="921" t="s">
        <v>1813</v>
      </c>
      <c r="C7485" s="921" t="s">
        <v>1030</v>
      </c>
      <c r="D7485" s="922" t="s">
        <v>986</v>
      </c>
      <c r="E7485" s="936">
        <v>1</v>
      </c>
      <c r="F7485" s="947">
        <v>44774</v>
      </c>
      <c r="G7485" s="923">
        <v>156474.7350682079</v>
      </c>
      <c r="H7485" s="929">
        <v>4.1666666666666666E-3</v>
      </c>
      <c r="I7485" s="929">
        <v>4.583333333333333E-2</v>
      </c>
      <c r="J7485" s="923">
        <v>149302.97637758171</v>
      </c>
      <c r="K7485" s="922">
        <v>1</v>
      </c>
      <c r="L7485" s="923">
        <v>149302.97637758171</v>
      </c>
      <c r="M7485" s="923">
        <f t="shared" si="116"/>
        <v>7823.7367534103951</v>
      </c>
    </row>
    <row r="7486" spans="2:13" ht="45">
      <c r="B7486" s="921" t="s">
        <v>1813</v>
      </c>
      <c r="C7486" s="921" t="s">
        <v>1030</v>
      </c>
      <c r="D7486" s="922" t="s">
        <v>986</v>
      </c>
      <c r="E7486" s="936">
        <v>1</v>
      </c>
      <c r="F7486" s="947">
        <v>44774</v>
      </c>
      <c r="G7486" s="923">
        <v>156474.7350682079</v>
      </c>
      <c r="H7486" s="929">
        <v>4.1666666666666666E-3</v>
      </c>
      <c r="I7486" s="929">
        <v>4.583333333333333E-2</v>
      </c>
      <c r="J7486" s="923">
        <v>149302.97637758171</v>
      </c>
      <c r="K7486" s="922">
        <v>1</v>
      </c>
      <c r="L7486" s="923">
        <v>149302.97637758171</v>
      </c>
      <c r="M7486" s="923">
        <f t="shared" si="116"/>
        <v>7823.7367534103951</v>
      </c>
    </row>
    <row r="7487" spans="2:13" ht="75">
      <c r="B7487" s="921" t="s">
        <v>1814</v>
      </c>
      <c r="C7487" s="921" t="s">
        <v>1024</v>
      </c>
      <c r="D7487" s="922" t="s">
        <v>986</v>
      </c>
      <c r="E7487" s="936">
        <v>1</v>
      </c>
      <c r="F7487" s="947">
        <v>43754</v>
      </c>
      <c r="G7487" s="923">
        <v>73969.173592361782</v>
      </c>
      <c r="H7487" s="929">
        <v>8.3333333333333332E-3</v>
      </c>
      <c r="I7487" s="929">
        <v>0.375</v>
      </c>
      <c r="J7487" s="923">
        <v>46230.733495226115</v>
      </c>
      <c r="K7487" s="922">
        <v>1</v>
      </c>
      <c r="L7487" s="923">
        <v>46230.733495226115</v>
      </c>
      <c r="M7487" s="923">
        <f t="shared" si="116"/>
        <v>7396.9173592361785</v>
      </c>
    </row>
    <row r="7488" spans="2:13" ht="45">
      <c r="B7488" s="921" t="s">
        <v>1813</v>
      </c>
      <c r="C7488" s="921" t="s">
        <v>1030</v>
      </c>
      <c r="D7488" s="922" t="s">
        <v>986</v>
      </c>
      <c r="E7488" s="936">
        <v>1</v>
      </c>
      <c r="F7488" s="947">
        <v>44774</v>
      </c>
      <c r="G7488" s="923">
        <v>156474.7350682079</v>
      </c>
      <c r="H7488" s="929">
        <v>4.1666666666666666E-3</v>
      </c>
      <c r="I7488" s="929">
        <v>4.583333333333333E-2</v>
      </c>
      <c r="J7488" s="923">
        <v>149302.97637758171</v>
      </c>
      <c r="K7488" s="922">
        <v>1</v>
      </c>
      <c r="L7488" s="923">
        <v>149302.97637758171</v>
      </c>
      <c r="M7488" s="923">
        <f t="shared" si="116"/>
        <v>7823.7367534103951</v>
      </c>
    </row>
    <row r="7489" spans="2:13" ht="45">
      <c r="B7489" s="921" t="s">
        <v>1815</v>
      </c>
      <c r="C7489" s="921" t="s">
        <v>1030</v>
      </c>
      <c r="D7489" s="922" t="s">
        <v>986</v>
      </c>
      <c r="E7489" s="936">
        <v>1</v>
      </c>
      <c r="F7489" s="947">
        <v>44774</v>
      </c>
      <c r="G7489" s="923">
        <v>193309.18664585013</v>
      </c>
      <c r="H7489" s="929">
        <v>4.1666666666666666E-3</v>
      </c>
      <c r="I7489" s="929">
        <v>4.583333333333333E-2</v>
      </c>
      <c r="J7489" s="923">
        <v>184449.18225791532</v>
      </c>
      <c r="K7489" s="922">
        <v>1</v>
      </c>
      <c r="L7489" s="923">
        <v>184449.18225791532</v>
      </c>
      <c r="M7489" s="923">
        <f t="shared" si="116"/>
        <v>9665.4593322925066</v>
      </c>
    </row>
    <row r="7490" spans="2:13" ht="45">
      <c r="B7490" s="921" t="s">
        <v>1815</v>
      </c>
      <c r="C7490" s="921" t="s">
        <v>1030</v>
      </c>
      <c r="D7490" s="922" t="s">
        <v>986</v>
      </c>
      <c r="E7490" s="936">
        <v>1</v>
      </c>
      <c r="F7490" s="947">
        <v>44774</v>
      </c>
      <c r="G7490" s="923">
        <v>193309.18664585013</v>
      </c>
      <c r="H7490" s="929">
        <v>4.1666666666666666E-3</v>
      </c>
      <c r="I7490" s="929">
        <v>4.583333333333333E-2</v>
      </c>
      <c r="J7490" s="923">
        <v>184449.18225791532</v>
      </c>
      <c r="K7490" s="922">
        <v>1</v>
      </c>
      <c r="L7490" s="923">
        <v>184449.18225791532</v>
      </c>
      <c r="M7490" s="923">
        <f t="shared" si="116"/>
        <v>9665.4593322925066</v>
      </c>
    </row>
    <row r="7491" spans="2:13" ht="45">
      <c r="B7491" s="921" t="s">
        <v>1815</v>
      </c>
      <c r="C7491" s="921" t="s">
        <v>1030</v>
      </c>
      <c r="D7491" s="922" t="s">
        <v>986</v>
      </c>
      <c r="E7491" s="936">
        <v>1</v>
      </c>
      <c r="F7491" s="947">
        <v>44774</v>
      </c>
      <c r="G7491" s="923">
        <v>193309.18664585013</v>
      </c>
      <c r="H7491" s="929">
        <v>4.1666666666666666E-3</v>
      </c>
      <c r="I7491" s="929">
        <v>4.583333333333333E-2</v>
      </c>
      <c r="J7491" s="923">
        <v>184449.18225791532</v>
      </c>
      <c r="K7491" s="922">
        <v>1</v>
      </c>
      <c r="L7491" s="923">
        <v>184449.18225791532</v>
      </c>
      <c r="M7491" s="923">
        <f t="shared" si="116"/>
        <v>9665.4593322925066</v>
      </c>
    </row>
    <row r="7492" spans="2:13" ht="45">
      <c r="B7492" s="921" t="s">
        <v>1816</v>
      </c>
      <c r="C7492" s="921" t="s">
        <v>1030</v>
      </c>
      <c r="D7492" s="922" t="s">
        <v>986</v>
      </c>
      <c r="E7492" s="936">
        <v>1</v>
      </c>
      <c r="F7492" s="947">
        <v>44774</v>
      </c>
      <c r="G7492" s="923">
        <v>355695.2744598799</v>
      </c>
      <c r="H7492" s="929">
        <v>4.1666666666666666E-3</v>
      </c>
      <c r="I7492" s="929">
        <v>4.583333333333333E-2</v>
      </c>
      <c r="J7492" s="923">
        <v>339392.57438046875</v>
      </c>
      <c r="K7492" s="922">
        <v>1</v>
      </c>
      <c r="L7492" s="923">
        <v>339392.57438046875</v>
      </c>
      <c r="M7492" s="923">
        <f t="shared" si="116"/>
        <v>17784.763722993997</v>
      </c>
    </row>
    <row r="7493" spans="2:13" ht="45">
      <c r="B7493" s="921" t="s">
        <v>1816</v>
      </c>
      <c r="C7493" s="921" t="s">
        <v>1030</v>
      </c>
      <c r="D7493" s="922" t="s">
        <v>986</v>
      </c>
      <c r="E7493" s="936">
        <v>1</v>
      </c>
      <c r="F7493" s="947">
        <v>44774</v>
      </c>
      <c r="G7493" s="923">
        <v>355695.2744598799</v>
      </c>
      <c r="H7493" s="929">
        <v>4.1666666666666666E-3</v>
      </c>
      <c r="I7493" s="929">
        <v>4.583333333333333E-2</v>
      </c>
      <c r="J7493" s="923">
        <v>339392.57438046875</v>
      </c>
      <c r="K7493" s="922">
        <v>1</v>
      </c>
      <c r="L7493" s="923">
        <v>339392.57438046875</v>
      </c>
      <c r="M7493" s="923">
        <f t="shared" si="116"/>
        <v>17784.763722993997</v>
      </c>
    </row>
    <row r="7494" spans="2:13" ht="45">
      <c r="B7494" s="921" t="s">
        <v>1816</v>
      </c>
      <c r="C7494" s="921" t="s">
        <v>1030</v>
      </c>
      <c r="D7494" s="922" t="s">
        <v>986</v>
      </c>
      <c r="E7494" s="936">
        <v>1</v>
      </c>
      <c r="F7494" s="947">
        <v>44774</v>
      </c>
      <c r="G7494" s="923">
        <v>355695.2744598799</v>
      </c>
      <c r="H7494" s="929">
        <v>4.1666666666666666E-3</v>
      </c>
      <c r="I7494" s="929">
        <v>4.583333333333333E-2</v>
      </c>
      <c r="J7494" s="923">
        <v>339392.57438046875</v>
      </c>
      <c r="K7494" s="922">
        <v>1</v>
      </c>
      <c r="L7494" s="923">
        <v>339392.57438046875</v>
      </c>
      <c r="M7494" s="923">
        <f t="shared" si="116"/>
        <v>17784.763722993997</v>
      </c>
    </row>
    <row r="7495" spans="2:13" ht="45">
      <c r="B7495" s="921" t="s">
        <v>1817</v>
      </c>
      <c r="C7495" s="921" t="s">
        <v>1030</v>
      </c>
      <c r="D7495" s="922" t="s">
        <v>986</v>
      </c>
      <c r="E7495" s="936">
        <v>1</v>
      </c>
      <c r="F7495" s="947">
        <v>44866</v>
      </c>
      <c r="G7495" s="923">
        <v>79484.14782589169</v>
      </c>
      <c r="H7495" s="929">
        <v>4.1666666666666666E-3</v>
      </c>
      <c r="I7495" s="929">
        <v>3.3333333333333333E-2</v>
      </c>
      <c r="J7495" s="923">
        <v>76834.676231695295</v>
      </c>
      <c r="K7495" s="922">
        <v>1</v>
      </c>
      <c r="L7495" s="923">
        <v>76834.676231695295</v>
      </c>
      <c r="M7495" s="923">
        <f t="shared" si="116"/>
        <v>3974.2073912945848</v>
      </c>
    </row>
    <row r="7496" spans="2:13" ht="45">
      <c r="B7496" s="921" t="s">
        <v>1817</v>
      </c>
      <c r="C7496" s="921" t="s">
        <v>1030</v>
      </c>
      <c r="D7496" s="922" t="s">
        <v>986</v>
      </c>
      <c r="E7496" s="936">
        <v>1</v>
      </c>
      <c r="F7496" s="947">
        <v>44774</v>
      </c>
      <c r="G7496" s="923">
        <v>35473.227200780573</v>
      </c>
      <c r="H7496" s="929">
        <v>4.1666666666666666E-3</v>
      </c>
      <c r="I7496" s="929">
        <v>4.583333333333333E-2</v>
      </c>
      <c r="J7496" s="923">
        <v>33847.370954078127</v>
      </c>
      <c r="K7496" s="922">
        <v>1</v>
      </c>
      <c r="L7496" s="923">
        <v>33847.370954078127</v>
      </c>
      <c r="M7496" s="923">
        <f t="shared" si="116"/>
        <v>1773.6613600390288</v>
      </c>
    </row>
    <row r="7497" spans="2:13" ht="45">
      <c r="B7497" s="921" t="s">
        <v>1818</v>
      </c>
      <c r="C7497" s="921" t="s">
        <v>1030</v>
      </c>
      <c r="D7497" s="922" t="s">
        <v>986</v>
      </c>
      <c r="E7497" s="936">
        <v>1</v>
      </c>
      <c r="F7497" s="947">
        <v>44774</v>
      </c>
      <c r="G7497" s="923">
        <v>90771.958593739953</v>
      </c>
      <c r="H7497" s="929">
        <v>4.1666666666666666E-3</v>
      </c>
      <c r="I7497" s="929">
        <v>4.583333333333333E-2</v>
      </c>
      <c r="J7497" s="923">
        <v>86611.577158193541</v>
      </c>
      <c r="K7497" s="922">
        <v>1</v>
      </c>
      <c r="L7497" s="923">
        <v>86611.577158193541</v>
      </c>
      <c r="M7497" s="923">
        <f t="shared" si="116"/>
        <v>4538.5979296869982</v>
      </c>
    </row>
    <row r="7498" spans="2:13" ht="45">
      <c r="B7498" s="921" t="s">
        <v>1795</v>
      </c>
      <c r="C7498" s="921" t="s">
        <v>1030</v>
      </c>
      <c r="D7498" s="922" t="s">
        <v>986</v>
      </c>
      <c r="E7498" s="936">
        <v>1</v>
      </c>
      <c r="F7498" s="947">
        <v>44774</v>
      </c>
      <c r="G7498" s="923">
        <v>331259.48513467389</v>
      </c>
      <c r="H7498" s="929">
        <v>4.1666666666666666E-3</v>
      </c>
      <c r="I7498" s="929">
        <v>4.583333333333333E-2</v>
      </c>
      <c r="J7498" s="923">
        <v>316076.75873266801</v>
      </c>
      <c r="K7498" s="922">
        <v>1</v>
      </c>
      <c r="L7498" s="923">
        <v>316076.75873266801</v>
      </c>
      <c r="M7498" s="923">
        <f t="shared" si="116"/>
        <v>16562.974256733694</v>
      </c>
    </row>
    <row r="7499" spans="2:13" ht="45">
      <c r="B7499" s="921" t="s">
        <v>1819</v>
      </c>
      <c r="C7499" s="921" t="s">
        <v>1030</v>
      </c>
      <c r="D7499" s="922" t="s">
        <v>986</v>
      </c>
      <c r="E7499" s="936">
        <v>1</v>
      </c>
      <c r="F7499" s="947">
        <v>44459</v>
      </c>
      <c r="G7499" s="923">
        <v>289171.23846749589</v>
      </c>
      <c r="H7499" s="929">
        <v>4.1666666666666666E-3</v>
      </c>
      <c r="I7499" s="929">
        <v>9.166666666666666E-2</v>
      </c>
      <c r="J7499" s="923">
        <v>262663.87494130875</v>
      </c>
      <c r="K7499" s="922">
        <v>1</v>
      </c>
      <c r="L7499" s="923">
        <v>262663.87494130875</v>
      </c>
      <c r="M7499" s="923">
        <f t="shared" ref="M7499:M7562" si="117">IF(L7499=0,"",IF(I7499=100%,0,(H7499*12)*(G7499*E7499*K7499)))</f>
        <v>14458.561923374795</v>
      </c>
    </row>
    <row r="7500" spans="2:13" ht="45">
      <c r="B7500" s="921" t="s">
        <v>1818</v>
      </c>
      <c r="C7500" s="921" t="s">
        <v>1030</v>
      </c>
      <c r="D7500" s="922" t="s">
        <v>986</v>
      </c>
      <c r="E7500" s="936">
        <v>1</v>
      </c>
      <c r="F7500" s="947">
        <v>44774</v>
      </c>
      <c r="G7500" s="923">
        <v>90602.334237395044</v>
      </c>
      <c r="H7500" s="929">
        <v>4.1666666666666666E-3</v>
      </c>
      <c r="I7500" s="929">
        <v>4.583333333333333E-2</v>
      </c>
      <c r="J7500" s="923">
        <v>86449.727251514443</v>
      </c>
      <c r="K7500" s="922">
        <v>1</v>
      </c>
      <c r="L7500" s="923">
        <v>86449.727251514443</v>
      </c>
      <c r="M7500" s="923">
        <f t="shared" si="117"/>
        <v>4530.1167118697522</v>
      </c>
    </row>
    <row r="7501" spans="2:13" ht="45">
      <c r="B7501" s="921" t="s">
        <v>1820</v>
      </c>
      <c r="C7501" s="921" t="s">
        <v>1030</v>
      </c>
      <c r="D7501" s="922" t="s">
        <v>986</v>
      </c>
      <c r="E7501" s="936">
        <v>1</v>
      </c>
      <c r="F7501" s="947">
        <v>44774</v>
      </c>
      <c r="G7501" s="923">
        <v>331259.48513467389</v>
      </c>
      <c r="H7501" s="929">
        <v>4.1666666666666666E-3</v>
      </c>
      <c r="I7501" s="929">
        <v>4.583333333333333E-2</v>
      </c>
      <c r="J7501" s="923">
        <v>316076.75873266801</v>
      </c>
      <c r="K7501" s="922">
        <v>1</v>
      </c>
      <c r="L7501" s="923">
        <v>316076.75873266801</v>
      </c>
      <c r="M7501" s="923">
        <f t="shared" si="117"/>
        <v>16562.974256733694</v>
      </c>
    </row>
    <row r="7502" spans="2:13" ht="45">
      <c r="B7502" s="921" t="s">
        <v>1821</v>
      </c>
      <c r="C7502" s="921" t="s">
        <v>1030</v>
      </c>
      <c r="D7502" s="922" t="s">
        <v>986</v>
      </c>
      <c r="E7502" s="936">
        <v>1</v>
      </c>
      <c r="F7502" s="947">
        <v>44055</v>
      </c>
      <c r="G7502" s="923">
        <v>12599.791686931711</v>
      </c>
      <c r="H7502" s="929">
        <v>8.3333333333333332E-3</v>
      </c>
      <c r="I7502" s="929">
        <v>0.29166666666666669</v>
      </c>
      <c r="J7502" s="923">
        <v>8924.8524449099605</v>
      </c>
      <c r="K7502" s="922">
        <v>1</v>
      </c>
      <c r="L7502" s="923">
        <v>8924.8524449099605</v>
      </c>
      <c r="M7502" s="923">
        <f t="shared" si="117"/>
        <v>1259.9791686931712</v>
      </c>
    </row>
    <row r="7503" spans="2:13" ht="45">
      <c r="B7503" s="921" t="s">
        <v>1821</v>
      </c>
      <c r="C7503" s="921" t="s">
        <v>1030</v>
      </c>
      <c r="D7503" s="922" t="s">
        <v>986</v>
      </c>
      <c r="E7503" s="936">
        <v>1</v>
      </c>
      <c r="F7503" s="947">
        <v>44055</v>
      </c>
      <c r="G7503" s="923">
        <v>12599.791686931711</v>
      </c>
      <c r="H7503" s="929">
        <v>8.3333333333333332E-3</v>
      </c>
      <c r="I7503" s="929">
        <v>0.29166666666666669</v>
      </c>
      <c r="J7503" s="923">
        <v>8924.8524449099605</v>
      </c>
      <c r="K7503" s="922">
        <v>1</v>
      </c>
      <c r="L7503" s="923">
        <v>8924.8524449099605</v>
      </c>
      <c r="M7503" s="923">
        <f t="shared" si="117"/>
        <v>1259.9791686931712</v>
      </c>
    </row>
    <row r="7504" spans="2:13" ht="45">
      <c r="B7504" s="921" t="s">
        <v>1822</v>
      </c>
      <c r="C7504" s="921" t="s">
        <v>1030</v>
      </c>
      <c r="D7504" s="922" t="s">
        <v>986</v>
      </c>
      <c r="E7504" s="936">
        <v>1</v>
      </c>
      <c r="F7504" s="947">
        <v>44055</v>
      </c>
      <c r="G7504" s="923">
        <v>45674.223356239774</v>
      </c>
      <c r="H7504" s="929">
        <v>4.1666666666666666E-3</v>
      </c>
      <c r="I7504" s="929">
        <v>0.14583333333333334</v>
      </c>
      <c r="J7504" s="923">
        <v>39013.39911678814</v>
      </c>
      <c r="K7504" s="922">
        <v>1</v>
      </c>
      <c r="L7504" s="923">
        <v>39013.39911678814</v>
      </c>
      <c r="M7504" s="923">
        <f t="shared" si="117"/>
        <v>2283.7111678119886</v>
      </c>
    </row>
    <row r="7505" spans="2:13" ht="45">
      <c r="B7505" s="921" t="s">
        <v>1278</v>
      </c>
      <c r="C7505" s="921" t="s">
        <v>1030</v>
      </c>
      <c r="D7505" s="922" t="s">
        <v>986</v>
      </c>
      <c r="E7505" s="936">
        <v>1</v>
      </c>
      <c r="F7505" s="947">
        <v>44257</v>
      </c>
      <c r="G7505" s="923">
        <v>31714.382830405604</v>
      </c>
      <c r="H7505" s="929">
        <v>8.3333333333333332E-3</v>
      </c>
      <c r="I7505" s="929">
        <v>0.23333333333333334</v>
      </c>
      <c r="J7505" s="923">
        <v>24314.36016997763</v>
      </c>
      <c r="K7505" s="922">
        <v>1</v>
      </c>
      <c r="L7505" s="923">
        <v>24314.36016997763</v>
      </c>
      <c r="M7505" s="923">
        <f t="shared" si="117"/>
        <v>3171.4382830405607</v>
      </c>
    </row>
    <row r="7506" spans="2:13" ht="45">
      <c r="B7506" s="921" t="s">
        <v>1823</v>
      </c>
      <c r="C7506" s="921" t="s">
        <v>1030</v>
      </c>
      <c r="D7506" s="922" t="s">
        <v>986</v>
      </c>
      <c r="E7506" s="936">
        <v>1</v>
      </c>
      <c r="F7506" s="947">
        <v>44055</v>
      </c>
      <c r="G7506" s="923">
        <v>115474.2777350062</v>
      </c>
      <c r="H7506" s="929">
        <v>4.1666666666666666E-3</v>
      </c>
      <c r="I7506" s="929">
        <v>0.14583333333333334</v>
      </c>
      <c r="J7506" s="923">
        <v>98634.27889865113</v>
      </c>
      <c r="K7506" s="922">
        <v>1</v>
      </c>
      <c r="L7506" s="923">
        <v>98634.27889865113</v>
      </c>
      <c r="M7506" s="923">
        <f t="shared" si="117"/>
        <v>5773.7138867503099</v>
      </c>
    </row>
    <row r="7507" spans="2:13" ht="75">
      <c r="B7507" s="921" t="s">
        <v>1824</v>
      </c>
      <c r="C7507" s="921" t="s">
        <v>1036</v>
      </c>
      <c r="D7507" s="922" t="s">
        <v>986</v>
      </c>
      <c r="E7507" s="936">
        <v>1</v>
      </c>
      <c r="F7507" s="947">
        <v>44896</v>
      </c>
      <c r="G7507" s="923">
        <v>3434.3521623292841</v>
      </c>
      <c r="H7507" s="929">
        <v>4.1666666666666666E-3</v>
      </c>
      <c r="I7507" s="929">
        <v>2.9166666666666667E-2</v>
      </c>
      <c r="J7507" s="923">
        <v>3334.1835575946798</v>
      </c>
      <c r="K7507" s="922">
        <v>1</v>
      </c>
      <c r="L7507" s="923">
        <v>3334.1835575946798</v>
      </c>
      <c r="M7507" s="923">
        <f t="shared" si="117"/>
        <v>171.71760811646422</v>
      </c>
    </row>
    <row r="7508" spans="2:13" ht="75">
      <c r="B7508" s="921" t="s">
        <v>1825</v>
      </c>
      <c r="C7508" s="921" t="s">
        <v>1036</v>
      </c>
      <c r="D7508" s="922" t="s">
        <v>986</v>
      </c>
      <c r="E7508" s="936">
        <v>1</v>
      </c>
      <c r="F7508" s="947">
        <v>44896</v>
      </c>
      <c r="G7508" s="923">
        <v>31819.006651801021</v>
      </c>
      <c r="H7508" s="929">
        <v>8.3333333333333332E-3</v>
      </c>
      <c r="I7508" s="929">
        <v>5.8333333333333334E-2</v>
      </c>
      <c r="J7508" s="923">
        <v>29962.897930445961</v>
      </c>
      <c r="K7508" s="922">
        <v>1</v>
      </c>
      <c r="L7508" s="923">
        <v>29962.897930445961</v>
      </c>
      <c r="M7508" s="923">
        <f t="shared" si="117"/>
        <v>3181.9006651801024</v>
      </c>
    </row>
    <row r="7509" spans="2:13" ht="75">
      <c r="B7509" s="921" t="s">
        <v>1826</v>
      </c>
      <c r="C7509" s="921" t="s">
        <v>1036</v>
      </c>
      <c r="D7509" s="922" t="s">
        <v>986</v>
      </c>
      <c r="E7509" s="936">
        <v>1</v>
      </c>
      <c r="F7509" s="947">
        <v>44896</v>
      </c>
      <c r="G7509" s="923">
        <v>31819.006651801021</v>
      </c>
      <c r="H7509" s="929">
        <v>8.3333333333333332E-3</v>
      </c>
      <c r="I7509" s="929">
        <v>5.8333333333333334E-2</v>
      </c>
      <c r="J7509" s="923">
        <v>29962.897930445961</v>
      </c>
      <c r="K7509" s="922">
        <v>1</v>
      </c>
      <c r="L7509" s="923">
        <v>29962.897930445961</v>
      </c>
      <c r="M7509" s="923">
        <f t="shared" si="117"/>
        <v>3181.9006651801024</v>
      </c>
    </row>
    <row r="7510" spans="2:13" ht="75">
      <c r="B7510" s="921" t="s">
        <v>1083</v>
      </c>
      <c r="C7510" s="921" t="s">
        <v>1036</v>
      </c>
      <c r="D7510" s="922" t="s">
        <v>986</v>
      </c>
      <c r="E7510" s="936">
        <v>1</v>
      </c>
      <c r="F7510" s="947">
        <v>44896</v>
      </c>
      <c r="G7510" s="923">
        <v>27144.67278475819</v>
      </c>
      <c r="H7510" s="929">
        <v>8.3333333333333332E-3</v>
      </c>
      <c r="I7510" s="929">
        <v>5.8333333333333334E-2</v>
      </c>
      <c r="J7510" s="923">
        <v>25561.233538980629</v>
      </c>
      <c r="K7510" s="922">
        <v>1</v>
      </c>
      <c r="L7510" s="923">
        <v>25561.233538980629</v>
      </c>
      <c r="M7510" s="923">
        <f t="shared" si="117"/>
        <v>2714.4672784758191</v>
      </c>
    </row>
    <row r="7511" spans="2:13" ht="75">
      <c r="B7511" s="921" t="s">
        <v>1827</v>
      </c>
      <c r="C7511" s="921" t="s">
        <v>1036</v>
      </c>
      <c r="D7511" s="922" t="s">
        <v>986</v>
      </c>
      <c r="E7511" s="936">
        <v>1</v>
      </c>
      <c r="F7511" s="947">
        <v>44896</v>
      </c>
      <c r="G7511" s="923">
        <v>33380.303865404894</v>
      </c>
      <c r="H7511" s="929">
        <v>8.3333333333333332E-3</v>
      </c>
      <c r="I7511" s="929">
        <v>5.8333333333333334E-2</v>
      </c>
      <c r="J7511" s="923">
        <v>31433.119473256276</v>
      </c>
      <c r="K7511" s="922">
        <v>1</v>
      </c>
      <c r="L7511" s="923">
        <v>31433.119473256276</v>
      </c>
      <c r="M7511" s="923">
        <f t="shared" si="117"/>
        <v>3338.0303865404894</v>
      </c>
    </row>
    <row r="7512" spans="2:13" ht="75">
      <c r="B7512" s="921" t="s">
        <v>1828</v>
      </c>
      <c r="C7512" s="921" t="s">
        <v>1036</v>
      </c>
      <c r="D7512" s="922" t="s">
        <v>986</v>
      </c>
      <c r="E7512" s="936">
        <v>1</v>
      </c>
      <c r="F7512" s="947">
        <v>44896</v>
      </c>
      <c r="G7512" s="923">
        <v>361062.03191544581</v>
      </c>
      <c r="H7512" s="929">
        <v>4.1666666666666666E-3</v>
      </c>
      <c r="I7512" s="929">
        <v>2.9166666666666667E-2</v>
      </c>
      <c r="J7512" s="923">
        <v>350531.05598457862</v>
      </c>
      <c r="K7512" s="922">
        <v>1</v>
      </c>
      <c r="L7512" s="923">
        <v>350531.05598457862</v>
      </c>
      <c r="M7512" s="923">
        <f t="shared" si="117"/>
        <v>18053.101595772292</v>
      </c>
    </row>
    <row r="7513" spans="2:13" ht="75">
      <c r="B7513" s="921" t="s">
        <v>1829</v>
      </c>
      <c r="C7513" s="921" t="s">
        <v>1036</v>
      </c>
      <c r="D7513" s="922" t="s">
        <v>994</v>
      </c>
      <c r="E7513" s="936">
        <v>0</v>
      </c>
      <c r="F7513" s="947">
        <v>44196</v>
      </c>
      <c r="G7513" s="923">
        <v>32004.05</v>
      </c>
      <c r="H7513" s="929">
        <v>8.3333333333333332E-3</v>
      </c>
      <c r="I7513" s="929">
        <v>0.25</v>
      </c>
      <c r="J7513" s="923">
        <v>24003.037499999999</v>
      </c>
      <c r="K7513" s="922">
        <v>1</v>
      </c>
      <c r="L7513" s="923">
        <v>0</v>
      </c>
      <c r="M7513" s="923" t="str">
        <f t="shared" si="117"/>
        <v/>
      </c>
    </row>
    <row r="7514" spans="2:13" ht="75">
      <c r="B7514" s="921" t="s">
        <v>1268</v>
      </c>
      <c r="C7514" s="921" t="s">
        <v>1024</v>
      </c>
      <c r="D7514" s="922" t="s">
        <v>986</v>
      </c>
      <c r="E7514" s="936">
        <v>1</v>
      </c>
      <c r="F7514" s="947">
        <v>44344</v>
      </c>
      <c r="G7514" s="923">
        <v>8432.9992568438774</v>
      </c>
      <c r="H7514" s="929">
        <v>8.3333333333333332E-3</v>
      </c>
      <c r="I7514" s="929">
        <v>0.21666666666666667</v>
      </c>
      <c r="J7514" s="923">
        <v>6605.8494178610372</v>
      </c>
      <c r="K7514" s="922">
        <v>1</v>
      </c>
      <c r="L7514" s="923">
        <v>6605.8494178610372</v>
      </c>
      <c r="M7514" s="923">
        <f t="shared" si="117"/>
        <v>843.29992568438774</v>
      </c>
    </row>
    <row r="7515" spans="2:13" ht="75">
      <c r="B7515" s="921" t="s">
        <v>1829</v>
      </c>
      <c r="C7515" s="921" t="s">
        <v>1036</v>
      </c>
      <c r="D7515" s="922" t="s">
        <v>994</v>
      </c>
      <c r="E7515" s="936">
        <v>0</v>
      </c>
      <c r="F7515" s="947">
        <v>44196</v>
      </c>
      <c r="G7515" s="923">
        <v>23302.38</v>
      </c>
      <c r="H7515" s="929">
        <v>8.3333333333333332E-3</v>
      </c>
      <c r="I7515" s="929">
        <v>0.25</v>
      </c>
      <c r="J7515" s="923">
        <v>17476.785</v>
      </c>
      <c r="K7515" s="922">
        <v>1</v>
      </c>
      <c r="L7515" s="923">
        <v>0</v>
      </c>
      <c r="M7515" s="923" t="str">
        <f t="shared" si="117"/>
        <v/>
      </c>
    </row>
    <row r="7516" spans="2:13" ht="75">
      <c r="B7516" s="921" t="s">
        <v>1830</v>
      </c>
      <c r="C7516" s="921" t="s">
        <v>1036</v>
      </c>
      <c r="D7516" s="922" t="s">
        <v>986</v>
      </c>
      <c r="E7516" s="936">
        <v>1</v>
      </c>
      <c r="F7516" s="947">
        <v>44802</v>
      </c>
      <c r="G7516" s="923">
        <v>33380.303865404894</v>
      </c>
      <c r="H7516" s="929">
        <v>8.3333333333333332E-3</v>
      </c>
      <c r="I7516" s="929">
        <v>9.166666666666666E-2</v>
      </c>
      <c r="J7516" s="923">
        <v>30320.44267774278</v>
      </c>
      <c r="K7516" s="922">
        <v>1</v>
      </c>
      <c r="L7516" s="923">
        <v>30320.44267774278</v>
      </c>
      <c r="M7516" s="923">
        <f t="shared" si="117"/>
        <v>3338.0303865404894</v>
      </c>
    </row>
    <row r="7517" spans="2:13" ht="45">
      <c r="B7517" s="921" t="s">
        <v>1831</v>
      </c>
      <c r="C7517" s="921" t="s">
        <v>1042</v>
      </c>
      <c r="D7517" s="922" t="s">
        <v>986</v>
      </c>
      <c r="E7517" s="936">
        <v>1</v>
      </c>
      <c r="F7517" s="947">
        <v>43721</v>
      </c>
      <c r="G7517" s="923">
        <v>289171.23846749589</v>
      </c>
      <c r="H7517" s="929">
        <v>4.1666666666666666E-3</v>
      </c>
      <c r="I7517" s="929">
        <v>0.19166666666666665</v>
      </c>
      <c r="J7517" s="923">
        <v>233746.75109455918</v>
      </c>
      <c r="K7517" s="922">
        <v>0.78834940681683208</v>
      </c>
      <c r="L7517" s="923">
        <v>184274.11257075742</v>
      </c>
      <c r="M7517" s="923">
        <f t="shared" si="117"/>
        <v>11398.398715716954</v>
      </c>
    </row>
    <row r="7518" spans="2:13" ht="75">
      <c r="B7518" s="921" t="s">
        <v>1832</v>
      </c>
      <c r="C7518" s="921" t="s">
        <v>1036</v>
      </c>
      <c r="D7518" s="922" t="s">
        <v>986</v>
      </c>
      <c r="E7518" s="936">
        <v>1</v>
      </c>
      <c r="F7518" s="947">
        <v>44789</v>
      </c>
      <c r="G7518" s="923">
        <v>16772.266633586281</v>
      </c>
      <c r="H7518" s="929">
        <v>8.3333333333333332E-3</v>
      </c>
      <c r="I7518" s="929">
        <v>9.166666666666666E-2</v>
      </c>
      <c r="J7518" s="923">
        <v>15234.808858840872</v>
      </c>
      <c r="K7518" s="922">
        <v>1</v>
      </c>
      <c r="L7518" s="923">
        <v>15234.808858840872</v>
      </c>
      <c r="M7518" s="923">
        <f t="shared" si="117"/>
        <v>1677.2266633586282</v>
      </c>
    </row>
    <row r="7519" spans="2:13" ht="75">
      <c r="B7519" s="921" t="s">
        <v>1833</v>
      </c>
      <c r="C7519" s="921" t="s">
        <v>1036</v>
      </c>
      <c r="D7519" s="922" t="s">
        <v>986</v>
      </c>
      <c r="E7519" s="936">
        <v>1</v>
      </c>
      <c r="F7519" s="947">
        <v>44789</v>
      </c>
      <c r="G7519" s="923">
        <v>16772.266633586281</v>
      </c>
      <c r="H7519" s="929">
        <v>8.3333333333333332E-3</v>
      </c>
      <c r="I7519" s="929">
        <v>9.166666666666666E-2</v>
      </c>
      <c r="J7519" s="923">
        <v>15234.808858840872</v>
      </c>
      <c r="K7519" s="922">
        <v>1</v>
      </c>
      <c r="L7519" s="923">
        <v>15234.808858840872</v>
      </c>
      <c r="M7519" s="923">
        <f t="shared" si="117"/>
        <v>1677.2266633586282</v>
      </c>
    </row>
    <row r="7520" spans="2:13" ht="75">
      <c r="B7520" s="921" t="s">
        <v>1834</v>
      </c>
      <c r="C7520" s="921" t="s">
        <v>1036</v>
      </c>
      <c r="D7520" s="922" t="s">
        <v>986</v>
      </c>
      <c r="E7520" s="936">
        <v>1</v>
      </c>
      <c r="F7520" s="947">
        <v>44662</v>
      </c>
      <c r="G7520" s="923">
        <v>3301.4829488381756</v>
      </c>
      <c r="H7520" s="929">
        <v>4.1666666666666666E-3</v>
      </c>
      <c r="I7520" s="929">
        <v>6.25E-2</v>
      </c>
      <c r="J7520" s="923">
        <v>3095.1402645357898</v>
      </c>
      <c r="K7520" s="922">
        <v>1</v>
      </c>
      <c r="L7520" s="923">
        <v>3095.1402645357898</v>
      </c>
      <c r="M7520" s="923">
        <f t="shared" si="117"/>
        <v>165.07414744190879</v>
      </c>
    </row>
    <row r="7521" spans="2:13" ht="75">
      <c r="B7521" s="921" t="s">
        <v>1835</v>
      </c>
      <c r="C7521" s="921" t="s">
        <v>1036</v>
      </c>
      <c r="D7521" s="922" t="s">
        <v>986</v>
      </c>
      <c r="E7521" s="936">
        <v>1</v>
      </c>
      <c r="F7521" s="947">
        <v>44789</v>
      </c>
      <c r="G7521" s="923">
        <v>16772.266633586281</v>
      </c>
      <c r="H7521" s="929">
        <v>8.3333333333333332E-3</v>
      </c>
      <c r="I7521" s="929">
        <v>9.166666666666666E-2</v>
      </c>
      <c r="J7521" s="923">
        <v>15234.808858840872</v>
      </c>
      <c r="K7521" s="922">
        <v>1</v>
      </c>
      <c r="L7521" s="923">
        <v>15234.808858840872</v>
      </c>
      <c r="M7521" s="923">
        <f t="shared" si="117"/>
        <v>1677.2266633586282</v>
      </c>
    </row>
    <row r="7522" spans="2:13" ht="75">
      <c r="B7522" s="921" t="s">
        <v>1836</v>
      </c>
      <c r="C7522" s="921" t="s">
        <v>1036</v>
      </c>
      <c r="D7522" s="922" t="s">
        <v>986</v>
      </c>
      <c r="E7522" s="936">
        <v>1</v>
      </c>
      <c r="F7522" s="947">
        <v>44789</v>
      </c>
      <c r="G7522" s="923">
        <v>31112.479702430497</v>
      </c>
      <c r="H7522" s="929">
        <v>4.1666666666666666E-3</v>
      </c>
      <c r="I7522" s="929">
        <v>4.583333333333333E-2</v>
      </c>
      <c r="J7522" s="923">
        <v>29686.491049402433</v>
      </c>
      <c r="K7522" s="922">
        <v>1</v>
      </c>
      <c r="L7522" s="923">
        <v>29686.491049402433</v>
      </c>
      <c r="M7522" s="923">
        <f t="shared" si="117"/>
        <v>1555.623985121525</v>
      </c>
    </row>
    <row r="7523" spans="2:13" ht="75">
      <c r="B7523" s="921" t="s">
        <v>1837</v>
      </c>
      <c r="C7523" s="921" t="s">
        <v>1036</v>
      </c>
      <c r="D7523" s="922" t="s">
        <v>986</v>
      </c>
      <c r="E7523" s="936">
        <v>1</v>
      </c>
      <c r="F7523" s="947">
        <v>44789</v>
      </c>
      <c r="G7523" s="923">
        <v>143222.54303671396</v>
      </c>
      <c r="H7523" s="929">
        <v>4.1666666666666666E-3</v>
      </c>
      <c r="I7523" s="929">
        <v>4.583333333333333E-2</v>
      </c>
      <c r="J7523" s="923">
        <v>136658.17648086458</v>
      </c>
      <c r="K7523" s="922">
        <v>1</v>
      </c>
      <c r="L7523" s="923">
        <v>136658.17648086458</v>
      </c>
      <c r="M7523" s="923">
        <f t="shared" si="117"/>
        <v>7161.1271518356989</v>
      </c>
    </row>
    <row r="7524" spans="2:13" ht="75">
      <c r="B7524" s="921" t="s">
        <v>1838</v>
      </c>
      <c r="C7524" s="921" t="s">
        <v>1036</v>
      </c>
      <c r="D7524" s="922" t="s">
        <v>986</v>
      </c>
      <c r="E7524" s="936">
        <v>1</v>
      </c>
      <c r="F7524" s="947">
        <v>44243</v>
      </c>
      <c r="G7524" s="923">
        <v>31800.922232236735</v>
      </c>
      <c r="H7524" s="929">
        <v>8.3333333333333332E-3</v>
      </c>
      <c r="I7524" s="929">
        <v>0.24166666666666667</v>
      </c>
      <c r="J7524" s="923">
        <v>24115.699359446189</v>
      </c>
      <c r="K7524" s="922">
        <v>1</v>
      </c>
      <c r="L7524" s="923">
        <v>24115.699359446189</v>
      </c>
      <c r="M7524" s="923">
        <f t="shared" si="117"/>
        <v>3180.0922232236735</v>
      </c>
    </row>
    <row r="7525" spans="2:13" ht="75">
      <c r="B7525" s="921" t="s">
        <v>1839</v>
      </c>
      <c r="C7525" s="921" t="s">
        <v>1036</v>
      </c>
      <c r="D7525" s="922" t="s">
        <v>986</v>
      </c>
      <c r="E7525" s="936">
        <v>1</v>
      </c>
      <c r="F7525" s="947">
        <v>44243</v>
      </c>
      <c r="G7525" s="923">
        <v>275872.66810324352</v>
      </c>
      <c r="H7525" s="929">
        <v>4.1666666666666666E-3</v>
      </c>
      <c r="I7525" s="929">
        <v>0.12083333333333333</v>
      </c>
      <c r="J7525" s="923">
        <v>242538.05404076824</v>
      </c>
      <c r="K7525" s="922">
        <v>1</v>
      </c>
      <c r="L7525" s="923">
        <v>242538.05404076824</v>
      </c>
      <c r="M7525" s="923">
        <f t="shared" si="117"/>
        <v>13793.633405162176</v>
      </c>
    </row>
    <row r="7526" spans="2:13" ht="75">
      <c r="B7526" s="921" t="s">
        <v>1840</v>
      </c>
      <c r="C7526" s="921" t="s">
        <v>1036</v>
      </c>
      <c r="D7526" s="922" t="s">
        <v>986</v>
      </c>
      <c r="E7526" s="936">
        <v>1</v>
      </c>
      <c r="F7526" s="947">
        <v>44243</v>
      </c>
      <c r="G7526" s="923">
        <v>27144.67278475819</v>
      </c>
      <c r="H7526" s="929">
        <v>8.3333333333333332E-3</v>
      </c>
      <c r="I7526" s="929">
        <v>0.24166666666666667</v>
      </c>
      <c r="J7526" s="923">
        <v>20584.710195108295</v>
      </c>
      <c r="K7526" s="922">
        <v>1</v>
      </c>
      <c r="L7526" s="923">
        <v>20584.710195108295</v>
      </c>
      <c r="M7526" s="923">
        <f t="shared" si="117"/>
        <v>2714.4672784758191</v>
      </c>
    </row>
    <row r="7527" spans="2:13" ht="75">
      <c r="B7527" s="921" t="s">
        <v>1841</v>
      </c>
      <c r="C7527" s="921" t="s">
        <v>1036</v>
      </c>
      <c r="D7527" s="922" t="s">
        <v>986</v>
      </c>
      <c r="E7527" s="936">
        <v>1</v>
      </c>
      <c r="F7527" s="947">
        <v>44243</v>
      </c>
      <c r="G7527" s="923">
        <v>16772.266633586281</v>
      </c>
      <c r="H7527" s="929">
        <v>8.3333333333333332E-3</v>
      </c>
      <c r="I7527" s="929">
        <v>0.24166666666666667</v>
      </c>
      <c r="J7527" s="923">
        <v>12718.968863802929</v>
      </c>
      <c r="K7527" s="922">
        <v>1</v>
      </c>
      <c r="L7527" s="923">
        <v>12718.968863802929</v>
      </c>
      <c r="M7527" s="923">
        <f t="shared" si="117"/>
        <v>1677.2266633586282</v>
      </c>
    </row>
    <row r="7528" spans="2:13" ht="75">
      <c r="B7528" s="921" t="s">
        <v>1834</v>
      </c>
      <c r="C7528" s="921" t="s">
        <v>1036</v>
      </c>
      <c r="D7528" s="922" t="s">
        <v>986</v>
      </c>
      <c r="E7528" s="936">
        <v>1</v>
      </c>
      <c r="F7528" s="947">
        <v>44662</v>
      </c>
      <c r="G7528" s="923">
        <v>3301.4829488381756</v>
      </c>
      <c r="H7528" s="929">
        <v>4.1666666666666666E-3</v>
      </c>
      <c r="I7528" s="929">
        <v>6.25E-2</v>
      </c>
      <c r="J7528" s="923">
        <v>3095.1402645357898</v>
      </c>
      <c r="K7528" s="922">
        <v>1</v>
      </c>
      <c r="L7528" s="923">
        <v>3095.1402645357898</v>
      </c>
      <c r="M7528" s="923">
        <f t="shared" si="117"/>
        <v>165.07414744190879</v>
      </c>
    </row>
    <row r="7529" spans="2:13" ht="75">
      <c r="B7529" s="921" t="s">
        <v>1842</v>
      </c>
      <c r="C7529" s="921" t="s">
        <v>1036</v>
      </c>
      <c r="D7529" s="922" t="s">
        <v>986</v>
      </c>
      <c r="E7529" s="936">
        <v>1</v>
      </c>
      <c r="F7529" s="947">
        <v>44243</v>
      </c>
      <c r="G7529" s="923">
        <v>16772.266633586281</v>
      </c>
      <c r="H7529" s="929">
        <v>8.3333333333333332E-3</v>
      </c>
      <c r="I7529" s="929">
        <v>0.24166666666666667</v>
      </c>
      <c r="J7529" s="923">
        <v>12718.968863802929</v>
      </c>
      <c r="K7529" s="922">
        <v>1</v>
      </c>
      <c r="L7529" s="923">
        <v>12718.968863802929</v>
      </c>
      <c r="M7529" s="923">
        <f t="shared" si="117"/>
        <v>1677.2266633586282</v>
      </c>
    </row>
    <row r="7530" spans="2:13" ht="75">
      <c r="B7530" s="921" t="s">
        <v>1843</v>
      </c>
      <c r="C7530" s="921" t="s">
        <v>1036</v>
      </c>
      <c r="D7530" s="922" t="s">
        <v>986</v>
      </c>
      <c r="E7530" s="936">
        <v>1</v>
      </c>
      <c r="F7530" s="947">
        <v>44243</v>
      </c>
      <c r="G7530" s="923">
        <v>143222.54303671396</v>
      </c>
      <c r="H7530" s="929">
        <v>4.1666666666666666E-3</v>
      </c>
      <c r="I7530" s="929">
        <v>0.12083333333333333</v>
      </c>
      <c r="J7530" s="923">
        <v>125916.48575311102</v>
      </c>
      <c r="K7530" s="922">
        <v>1</v>
      </c>
      <c r="L7530" s="923">
        <v>125916.48575311102</v>
      </c>
      <c r="M7530" s="923">
        <f t="shared" si="117"/>
        <v>7161.1271518356989</v>
      </c>
    </row>
    <row r="7531" spans="2:13" ht="75">
      <c r="B7531" s="921" t="s">
        <v>1844</v>
      </c>
      <c r="C7531" s="921" t="s">
        <v>1036</v>
      </c>
      <c r="D7531" s="922" t="s">
        <v>986</v>
      </c>
      <c r="E7531" s="936">
        <v>1</v>
      </c>
      <c r="F7531" s="947">
        <v>44682</v>
      </c>
      <c r="G7531" s="923">
        <v>16772.266633586281</v>
      </c>
      <c r="H7531" s="929">
        <v>8.3333333333333332E-3</v>
      </c>
      <c r="I7531" s="929">
        <v>0.11666666666666667</v>
      </c>
      <c r="J7531" s="923">
        <v>14815.502193001215</v>
      </c>
      <c r="K7531" s="922">
        <v>1</v>
      </c>
      <c r="L7531" s="923">
        <v>14815.502193001215</v>
      </c>
      <c r="M7531" s="923">
        <f t="shared" si="117"/>
        <v>1677.2266633586282</v>
      </c>
    </row>
    <row r="7532" spans="2:13" ht="75">
      <c r="B7532" s="921" t="s">
        <v>1844</v>
      </c>
      <c r="C7532" s="921" t="s">
        <v>1036</v>
      </c>
      <c r="D7532" s="922" t="s">
        <v>986</v>
      </c>
      <c r="E7532" s="936">
        <v>1</v>
      </c>
      <c r="F7532" s="947">
        <v>44682</v>
      </c>
      <c r="G7532" s="923">
        <v>16772.266633586281</v>
      </c>
      <c r="H7532" s="929">
        <v>8.3333333333333332E-3</v>
      </c>
      <c r="I7532" s="929">
        <v>0.11666666666666667</v>
      </c>
      <c r="J7532" s="923">
        <v>14815.502193001215</v>
      </c>
      <c r="K7532" s="922">
        <v>1</v>
      </c>
      <c r="L7532" s="923">
        <v>14815.502193001215</v>
      </c>
      <c r="M7532" s="923">
        <f t="shared" si="117"/>
        <v>1677.2266633586282</v>
      </c>
    </row>
    <row r="7533" spans="2:13" ht="75">
      <c r="B7533" s="921" t="s">
        <v>1845</v>
      </c>
      <c r="C7533" s="921" t="s">
        <v>1036</v>
      </c>
      <c r="D7533" s="922" t="s">
        <v>986</v>
      </c>
      <c r="E7533" s="936">
        <v>1</v>
      </c>
      <c r="F7533" s="947">
        <v>44682</v>
      </c>
      <c r="G7533" s="923">
        <v>27144.67278475819</v>
      </c>
      <c r="H7533" s="929">
        <v>8.3333333333333332E-3</v>
      </c>
      <c r="I7533" s="929">
        <v>0.11666666666666667</v>
      </c>
      <c r="J7533" s="923">
        <v>23977.794293203067</v>
      </c>
      <c r="K7533" s="922">
        <v>1</v>
      </c>
      <c r="L7533" s="923">
        <v>23977.794293203067</v>
      </c>
      <c r="M7533" s="923">
        <f t="shared" si="117"/>
        <v>2714.4672784758191</v>
      </c>
    </row>
    <row r="7534" spans="2:13" ht="75">
      <c r="B7534" s="921" t="s">
        <v>1846</v>
      </c>
      <c r="C7534" s="921" t="s">
        <v>1036</v>
      </c>
      <c r="D7534" s="922" t="s">
        <v>986</v>
      </c>
      <c r="E7534" s="936">
        <v>1</v>
      </c>
      <c r="F7534" s="947">
        <v>44682</v>
      </c>
      <c r="G7534" s="923">
        <v>33240.852602713741</v>
      </c>
      <c r="H7534" s="929">
        <v>8.3333333333333332E-3</v>
      </c>
      <c r="I7534" s="929">
        <v>0.11666666666666667</v>
      </c>
      <c r="J7534" s="923">
        <v>29362.753132397138</v>
      </c>
      <c r="K7534" s="922">
        <v>1</v>
      </c>
      <c r="L7534" s="923">
        <v>29362.753132397138</v>
      </c>
      <c r="M7534" s="923">
        <f t="shared" si="117"/>
        <v>3324.0852602713744</v>
      </c>
    </row>
    <row r="7535" spans="2:13" ht="75">
      <c r="B7535" s="921" t="s">
        <v>1847</v>
      </c>
      <c r="C7535" s="921" t="s">
        <v>1036</v>
      </c>
      <c r="D7535" s="922" t="s">
        <v>986</v>
      </c>
      <c r="E7535" s="936">
        <v>1</v>
      </c>
      <c r="F7535" s="947">
        <v>44682</v>
      </c>
      <c r="G7535" s="923">
        <v>3673.4776610145418</v>
      </c>
      <c r="H7535" s="929">
        <v>4.1666666666666666E-3</v>
      </c>
      <c r="I7535" s="929">
        <v>5.8333333333333334E-2</v>
      </c>
      <c r="J7535" s="923">
        <v>3459.1914641220269</v>
      </c>
      <c r="K7535" s="922">
        <v>1</v>
      </c>
      <c r="L7535" s="923">
        <v>3459.1914641220269</v>
      </c>
      <c r="M7535" s="923">
        <f t="shared" si="117"/>
        <v>183.67388305072711</v>
      </c>
    </row>
    <row r="7536" spans="2:13" ht="75">
      <c r="B7536" s="921" t="s">
        <v>1848</v>
      </c>
      <c r="C7536" s="921" t="s">
        <v>1036</v>
      </c>
      <c r="D7536" s="922" t="s">
        <v>986</v>
      </c>
      <c r="E7536" s="936">
        <v>1</v>
      </c>
      <c r="F7536" s="947">
        <v>44682</v>
      </c>
      <c r="G7536" s="923">
        <v>25368.90333350153</v>
      </c>
      <c r="H7536" s="929">
        <v>8.3333333333333332E-3</v>
      </c>
      <c r="I7536" s="929">
        <v>0.11666666666666667</v>
      </c>
      <c r="J7536" s="923">
        <v>22409.197944593019</v>
      </c>
      <c r="K7536" s="922">
        <v>1</v>
      </c>
      <c r="L7536" s="923">
        <v>22409.197944593019</v>
      </c>
      <c r="M7536" s="923">
        <f t="shared" si="117"/>
        <v>2536.890333350153</v>
      </c>
    </row>
    <row r="7537" spans="2:13" ht="75">
      <c r="B7537" s="921" t="s">
        <v>1848</v>
      </c>
      <c r="C7537" s="921" t="s">
        <v>1036</v>
      </c>
      <c r="D7537" s="922" t="s">
        <v>986</v>
      </c>
      <c r="E7537" s="936">
        <v>1</v>
      </c>
      <c r="F7537" s="947">
        <v>44682</v>
      </c>
      <c r="G7537" s="923">
        <v>25368.90333350153</v>
      </c>
      <c r="H7537" s="929">
        <v>8.3333333333333332E-3</v>
      </c>
      <c r="I7537" s="929">
        <v>0.11666666666666667</v>
      </c>
      <c r="J7537" s="923">
        <v>22409.197944593019</v>
      </c>
      <c r="K7537" s="922">
        <v>1</v>
      </c>
      <c r="L7537" s="923">
        <v>22409.197944593019</v>
      </c>
      <c r="M7537" s="923">
        <f t="shared" si="117"/>
        <v>2536.890333350153</v>
      </c>
    </row>
    <row r="7538" spans="2:13" ht="75">
      <c r="B7538" s="921" t="s">
        <v>1849</v>
      </c>
      <c r="C7538" s="921" t="s">
        <v>1036</v>
      </c>
      <c r="D7538" s="922" t="s">
        <v>986</v>
      </c>
      <c r="E7538" s="936">
        <v>1</v>
      </c>
      <c r="F7538" s="947">
        <v>44682</v>
      </c>
      <c r="G7538" s="923">
        <v>153703.14096472514</v>
      </c>
      <c r="H7538" s="929">
        <v>4.1666666666666666E-3</v>
      </c>
      <c r="I7538" s="929">
        <v>5.8333333333333334E-2</v>
      </c>
      <c r="J7538" s="923">
        <v>144737.12440844951</v>
      </c>
      <c r="K7538" s="922">
        <v>1</v>
      </c>
      <c r="L7538" s="923">
        <v>144737.12440844951</v>
      </c>
      <c r="M7538" s="923">
        <f t="shared" si="117"/>
        <v>7685.1570482362577</v>
      </c>
    </row>
    <row r="7539" spans="2:13" ht="75">
      <c r="B7539" s="921" t="s">
        <v>1850</v>
      </c>
      <c r="C7539" s="921" t="s">
        <v>1036</v>
      </c>
      <c r="D7539" s="922" t="s">
        <v>986</v>
      </c>
      <c r="E7539" s="936">
        <v>1</v>
      </c>
      <c r="F7539" s="947">
        <v>44682</v>
      </c>
      <c r="G7539" s="923">
        <v>142608.00300015465</v>
      </c>
      <c r="H7539" s="929">
        <v>4.1666666666666666E-3</v>
      </c>
      <c r="I7539" s="929">
        <v>5.8333333333333334E-2</v>
      </c>
      <c r="J7539" s="923">
        <v>134289.20282514562</v>
      </c>
      <c r="K7539" s="922">
        <v>1</v>
      </c>
      <c r="L7539" s="923">
        <v>134289.20282514562</v>
      </c>
      <c r="M7539" s="923">
        <f t="shared" si="117"/>
        <v>7130.4001500077329</v>
      </c>
    </row>
    <row r="7540" spans="2:13" ht="75">
      <c r="B7540" s="921" t="s">
        <v>1851</v>
      </c>
      <c r="C7540" s="921" t="s">
        <v>1036</v>
      </c>
      <c r="D7540" s="922" t="s">
        <v>986</v>
      </c>
      <c r="E7540" s="936">
        <v>1</v>
      </c>
      <c r="F7540" s="947">
        <v>44348</v>
      </c>
      <c r="G7540" s="923">
        <v>3254.9182165050706</v>
      </c>
      <c r="H7540" s="929">
        <v>5.5555555555555558E-3</v>
      </c>
      <c r="I7540" s="929">
        <v>0.1388888888888889</v>
      </c>
      <c r="J7540" s="923">
        <v>2802.8462419904777</v>
      </c>
      <c r="K7540" s="922">
        <v>1</v>
      </c>
      <c r="L7540" s="923">
        <v>2802.8462419904777</v>
      </c>
      <c r="M7540" s="923">
        <f t="shared" si="117"/>
        <v>216.99454776700472</v>
      </c>
    </row>
    <row r="7541" spans="2:13" ht="75">
      <c r="B7541" s="921" t="s">
        <v>1852</v>
      </c>
      <c r="C7541" s="921" t="s">
        <v>1036</v>
      </c>
      <c r="D7541" s="922" t="s">
        <v>986</v>
      </c>
      <c r="E7541" s="936">
        <v>1</v>
      </c>
      <c r="F7541" s="947">
        <v>44659</v>
      </c>
      <c r="G7541" s="923">
        <v>42549.32251112927</v>
      </c>
      <c r="H7541" s="929">
        <v>4.1666666666666666E-3</v>
      </c>
      <c r="I7541" s="929">
        <v>6.25E-2</v>
      </c>
      <c r="J7541" s="923">
        <v>39889.989854183688</v>
      </c>
      <c r="K7541" s="922">
        <v>1</v>
      </c>
      <c r="L7541" s="923">
        <v>39889.989854183688</v>
      </c>
      <c r="M7541" s="923">
        <f t="shared" si="117"/>
        <v>2127.4661255564638</v>
      </c>
    </row>
    <row r="7542" spans="2:13" ht="75">
      <c r="B7542" s="921" t="s">
        <v>1853</v>
      </c>
      <c r="C7542" s="921" t="s">
        <v>1036</v>
      </c>
      <c r="D7542" s="922" t="s">
        <v>986</v>
      </c>
      <c r="E7542" s="936">
        <v>1</v>
      </c>
      <c r="F7542" s="947">
        <v>44459</v>
      </c>
      <c r="G7542" s="923">
        <v>10784.880660124336</v>
      </c>
      <c r="H7542" s="929">
        <v>8.3333333333333332E-3</v>
      </c>
      <c r="I7542" s="929">
        <v>0.18333333333333332</v>
      </c>
      <c r="J7542" s="923">
        <v>8807.6525391015421</v>
      </c>
      <c r="K7542" s="922">
        <v>1</v>
      </c>
      <c r="L7542" s="923">
        <v>8807.6525391015421</v>
      </c>
      <c r="M7542" s="923">
        <f t="shared" si="117"/>
        <v>1078.4880660124336</v>
      </c>
    </row>
    <row r="7543" spans="2:13" ht="75">
      <c r="B7543" s="921" t="s">
        <v>1854</v>
      </c>
      <c r="C7543" s="921" t="s">
        <v>1036</v>
      </c>
      <c r="D7543" s="922" t="s">
        <v>986</v>
      </c>
      <c r="E7543" s="936">
        <v>1</v>
      </c>
      <c r="F7543" s="947">
        <v>44459</v>
      </c>
      <c r="G7543" s="923">
        <v>27144.67278475819</v>
      </c>
      <c r="H7543" s="929">
        <v>8.3333333333333332E-3</v>
      </c>
      <c r="I7543" s="929">
        <v>0.18333333333333332</v>
      </c>
      <c r="J7543" s="923">
        <v>22168.149440885856</v>
      </c>
      <c r="K7543" s="922">
        <v>1</v>
      </c>
      <c r="L7543" s="923">
        <v>22168.149440885856</v>
      </c>
      <c r="M7543" s="923">
        <f t="shared" si="117"/>
        <v>2714.4672784758191</v>
      </c>
    </row>
    <row r="7544" spans="2:13" ht="75">
      <c r="B7544" s="921" t="s">
        <v>1855</v>
      </c>
      <c r="C7544" s="921" t="s">
        <v>1036</v>
      </c>
      <c r="D7544" s="922" t="s">
        <v>986</v>
      </c>
      <c r="E7544" s="936">
        <v>1</v>
      </c>
      <c r="F7544" s="947">
        <v>44459</v>
      </c>
      <c r="G7544" s="923">
        <v>16772.266633586281</v>
      </c>
      <c r="H7544" s="929">
        <v>8.3333333333333332E-3</v>
      </c>
      <c r="I7544" s="929">
        <v>0.18333333333333332</v>
      </c>
      <c r="J7544" s="923">
        <v>13697.351084095462</v>
      </c>
      <c r="K7544" s="922">
        <v>1</v>
      </c>
      <c r="L7544" s="923">
        <v>13697.351084095462</v>
      </c>
      <c r="M7544" s="923">
        <f t="shared" si="117"/>
        <v>1677.2266633586282</v>
      </c>
    </row>
    <row r="7545" spans="2:13" ht="75">
      <c r="B7545" s="921" t="s">
        <v>1856</v>
      </c>
      <c r="C7545" s="921" t="s">
        <v>1036</v>
      </c>
      <c r="D7545" s="922" t="s">
        <v>986</v>
      </c>
      <c r="E7545" s="936">
        <v>1</v>
      </c>
      <c r="F7545" s="947">
        <v>44459</v>
      </c>
      <c r="G7545" s="923">
        <v>16772.266633586281</v>
      </c>
      <c r="H7545" s="929">
        <v>8.3333333333333332E-3</v>
      </c>
      <c r="I7545" s="929">
        <v>0.18333333333333332</v>
      </c>
      <c r="J7545" s="923">
        <v>13697.351084095462</v>
      </c>
      <c r="K7545" s="922">
        <v>1</v>
      </c>
      <c r="L7545" s="923">
        <v>13697.351084095462</v>
      </c>
      <c r="M7545" s="923">
        <f t="shared" si="117"/>
        <v>1677.2266633586282</v>
      </c>
    </row>
    <row r="7546" spans="2:13" ht="75">
      <c r="B7546" s="921" t="s">
        <v>1857</v>
      </c>
      <c r="C7546" s="921" t="s">
        <v>1036</v>
      </c>
      <c r="D7546" s="922" t="s">
        <v>986</v>
      </c>
      <c r="E7546" s="936">
        <v>1</v>
      </c>
      <c r="F7546" s="947">
        <v>44348</v>
      </c>
      <c r="G7546" s="923">
        <v>3673.4776610145418</v>
      </c>
      <c r="H7546" s="929">
        <v>4.1666666666666666E-3</v>
      </c>
      <c r="I7546" s="929">
        <v>0.10416666666666667</v>
      </c>
      <c r="J7546" s="923">
        <v>3290.8237379921939</v>
      </c>
      <c r="K7546" s="922">
        <v>1</v>
      </c>
      <c r="L7546" s="923">
        <v>3290.8237379921939</v>
      </c>
      <c r="M7546" s="923">
        <f t="shared" si="117"/>
        <v>183.67388305072711</v>
      </c>
    </row>
    <row r="7547" spans="2:13" ht="75">
      <c r="B7547" s="921" t="s">
        <v>1858</v>
      </c>
      <c r="C7547" s="921" t="s">
        <v>1036</v>
      </c>
      <c r="D7547" s="922" t="s">
        <v>986</v>
      </c>
      <c r="E7547" s="936">
        <v>1</v>
      </c>
      <c r="F7547" s="947">
        <v>44348</v>
      </c>
      <c r="G7547" s="923">
        <v>4178.7465560216879</v>
      </c>
      <c r="H7547" s="929">
        <v>8.3333333333333332E-3</v>
      </c>
      <c r="I7547" s="929">
        <v>0.20833333333333334</v>
      </c>
      <c r="J7547" s="923">
        <v>3308.1743568505026</v>
      </c>
      <c r="K7547" s="922">
        <v>1</v>
      </c>
      <c r="L7547" s="923">
        <v>3308.1743568505026</v>
      </c>
      <c r="M7547" s="923">
        <f t="shared" si="117"/>
        <v>417.87465560216879</v>
      </c>
    </row>
    <row r="7548" spans="2:13" ht="75">
      <c r="B7548" s="921" t="s">
        <v>1858</v>
      </c>
      <c r="C7548" s="921" t="s">
        <v>1036</v>
      </c>
      <c r="D7548" s="922" t="s">
        <v>986</v>
      </c>
      <c r="E7548" s="936">
        <v>1</v>
      </c>
      <c r="F7548" s="947">
        <v>44348</v>
      </c>
      <c r="G7548" s="923">
        <v>4178.7465560216879</v>
      </c>
      <c r="H7548" s="929">
        <v>8.3333333333333332E-3</v>
      </c>
      <c r="I7548" s="929">
        <v>0.20833333333333334</v>
      </c>
      <c r="J7548" s="923">
        <v>3308.1743568505026</v>
      </c>
      <c r="K7548" s="922">
        <v>1</v>
      </c>
      <c r="L7548" s="923">
        <v>3308.1743568505026</v>
      </c>
      <c r="M7548" s="923">
        <f t="shared" si="117"/>
        <v>417.87465560216879</v>
      </c>
    </row>
    <row r="7549" spans="2:13" ht="75">
      <c r="B7549" s="921" t="s">
        <v>1859</v>
      </c>
      <c r="C7549" s="921" t="s">
        <v>1036</v>
      </c>
      <c r="D7549" s="922" t="s">
        <v>986</v>
      </c>
      <c r="E7549" s="936">
        <v>1</v>
      </c>
      <c r="F7549" s="947">
        <v>44348</v>
      </c>
      <c r="G7549" s="923">
        <v>149209.44384854933</v>
      </c>
      <c r="H7549" s="929">
        <v>4.1666666666666666E-3</v>
      </c>
      <c r="I7549" s="929">
        <v>0.10416666666666667</v>
      </c>
      <c r="J7549" s="923">
        <v>133666.79344765877</v>
      </c>
      <c r="K7549" s="922">
        <v>1</v>
      </c>
      <c r="L7549" s="923">
        <v>133666.79344765877</v>
      </c>
      <c r="M7549" s="923">
        <f t="shared" si="117"/>
        <v>7460.4721924274672</v>
      </c>
    </row>
    <row r="7550" spans="2:13" ht="75">
      <c r="B7550" s="921" t="s">
        <v>1860</v>
      </c>
      <c r="C7550" s="921" t="s">
        <v>1036</v>
      </c>
      <c r="D7550" s="922" t="s">
        <v>986</v>
      </c>
      <c r="E7550" s="936">
        <v>1</v>
      </c>
      <c r="F7550" s="947">
        <v>44348</v>
      </c>
      <c r="G7550" s="923">
        <v>108486.62063894303</v>
      </c>
      <c r="H7550" s="929">
        <v>4.1666666666666666E-3</v>
      </c>
      <c r="I7550" s="929">
        <v>0.10416666666666667</v>
      </c>
      <c r="J7550" s="923">
        <v>97185.930989053129</v>
      </c>
      <c r="K7550" s="922">
        <v>1</v>
      </c>
      <c r="L7550" s="923">
        <v>97185.930989053129</v>
      </c>
      <c r="M7550" s="923">
        <f t="shared" si="117"/>
        <v>5424.331031947152</v>
      </c>
    </row>
    <row r="7551" spans="2:13" ht="60">
      <c r="B7551" s="921" t="s">
        <v>1861</v>
      </c>
      <c r="C7551" s="921" t="s">
        <v>1091</v>
      </c>
      <c r="D7551" s="922" t="s">
        <v>986</v>
      </c>
      <c r="E7551" s="936">
        <v>1</v>
      </c>
      <c r="F7551" s="947">
        <v>44130</v>
      </c>
      <c r="G7551" s="923">
        <v>79271.771027594979</v>
      </c>
      <c r="H7551" s="929">
        <v>4.1666666666666666E-3</v>
      </c>
      <c r="I7551" s="929">
        <v>0.13750000000000001</v>
      </c>
      <c r="J7551" s="923">
        <v>68371.902511300665</v>
      </c>
      <c r="K7551" s="922">
        <v>1</v>
      </c>
      <c r="L7551" s="923">
        <v>68371.902511300665</v>
      </c>
      <c r="M7551" s="923">
        <f t="shared" si="117"/>
        <v>3963.5885513797493</v>
      </c>
    </row>
    <row r="7552" spans="2:13" ht="75">
      <c r="B7552" s="921" t="s">
        <v>1862</v>
      </c>
      <c r="C7552" s="921" t="s">
        <v>1036</v>
      </c>
      <c r="D7552" s="922" t="s">
        <v>986</v>
      </c>
      <c r="E7552" s="936">
        <v>1</v>
      </c>
      <c r="F7552" s="947">
        <v>44688</v>
      </c>
      <c r="G7552" s="923">
        <v>227039.83916325832</v>
      </c>
      <c r="H7552" s="929">
        <v>4.1666666666666666E-3</v>
      </c>
      <c r="I7552" s="929">
        <v>5.8333333333333334E-2</v>
      </c>
      <c r="J7552" s="923">
        <v>213795.84854540159</v>
      </c>
      <c r="K7552" s="922">
        <v>1</v>
      </c>
      <c r="L7552" s="923">
        <v>213795.84854540159</v>
      </c>
      <c r="M7552" s="923">
        <f t="shared" si="117"/>
        <v>11351.991958162916</v>
      </c>
    </row>
    <row r="7553" spans="2:13" ht="75">
      <c r="B7553" s="921" t="s">
        <v>1863</v>
      </c>
      <c r="C7553" s="921" t="s">
        <v>1036</v>
      </c>
      <c r="D7553" s="922" t="s">
        <v>986</v>
      </c>
      <c r="E7553" s="936">
        <v>1</v>
      </c>
      <c r="F7553" s="947">
        <v>44684</v>
      </c>
      <c r="G7553" s="923">
        <v>110616.03621944904</v>
      </c>
      <c r="H7553" s="929">
        <v>8.3333333333333332E-3</v>
      </c>
      <c r="I7553" s="929">
        <v>0.11666666666666667</v>
      </c>
      <c r="J7553" s="923">
        <v>97710.831993846659</v>
      </c>
      <c r="K7553" s="922">
        <v>1</v>
      </c>
      <c r="L7553" s="923">
        <v>97710.831993846659</v>
      </c>
      <c r="M7553" s="923">
        <f t="shared" si="117"/>
        <v>11061.603621944905</v>
      </c>
    </row>
    <row r="7554" spans="2:13" ht="75">
      <c r="B7554" s="921" t="s">
        <v>1864</v>
      </c>
      <c r="C7554" s="921" t="s">
        <v>1036</v>
      </c>
      <c r="D7554" s="922" t="s">
        <v>986</v>
      </c>
      <c r="E7554" s="936">
        <v>1</v>
      </c>
      <c r="F7554" s="947">
        <v>44662</v>
      </c>
      <c r="G7554" s="923">
        <v>3301.4829488381756</v>
      </c>
      <c r="H7554" s="929">
        <v>4.1666666666666666E-3</v>
      </c>
      <c r="I7554" s="929">
        <v>6.25E-2</v>
      </c>
      <c r="J7554" s="923">
        <v>3095.1402645357898</v>
      </c>
      <c r="K7554" s="922">
        <v>1</v>
      </c>
      <c r="L7554" s="923">
        <v>3095.1402645357898</v>
      </c>
      <c r="M7554" s="923">
        <f t="shared" si="117"/>
        <v>165.07414744190879</v>
      </c>
    </row>
    <row r="7555" spans="2:13" ht="75">
      <c r="B7555" s="921" t="s">
        <v>1865</v>
      </c>
      <c r="C7555" s="921" t="s">
        <v>1036</v>
      </c>
      <c r="D7555" s="922" t="s">
        <v>986</v>
      </c>
      <c r="E7555" s="936">
        <v>1</v>
      </c>
      <c r="F7555" s="947">
        <v>44688</v>
      </c>
      <c r="G7555" s="923">
        <v>90739.471712148938</v>
      </c>
      <c r="H7555" s="929">
        <v>8.3333333333333332E-3</v>
      </c>
      <c r="I7555" s="929">
        <v>0.11666666666666667</v>
      </c>
      <c r="J7555" s="923">
        <v>80153.200012398229</v>
      </c>
      <c r="K7555" s="922">
        <v>1</v>
      </c>
      <c r="L7555" s="923">
        <v>80153.200012398229</v>
      </c>
      <c r="M7555" s="923">
        <f t="shared" si="117"/>
        <v>9073.9471712148934</v>
      </c>
    </row>
    <row r="7556" spans="2:13" ht="75">
      <c r="B7556" s="921" t="s">
        <v>1865</v>
      </c>
      <c r="C7556" s="921" t="s">
        <v>1036</v>
      </c>
      <c r="D7556" s="922" t="s">
        <v>986</v>
      </c>
      <c r="E7556" s="936">
        <v>1</v>
      </c>
      <c r="F7556" s="947">
        <v>44688</v>
      </c>
      <c r="G7556" s="923">
        <v>90739.471712148938</v>
      </c>
      <c r="H7556" s="929">
        <v>8.3333333333333332E-3</v>
      </c>
      <c r="I7556" s="929">
        <v>0.11666666666666667</v>
      </c>
      <c r="J7556" s="923">
        <v>80153.200012398229</v>
      </c>
      <c r="K7556" s="922">
        <v>1</v>
      </c>
      <c r="L7556" s="923">
        <v>80153.200012398229</v>
      </c>
      <c r="M7556" s="923">
        <f t="shared" si="117"/>
        <v>9073.9471712148934</v>
      </c>
    </row>
    <row r="7557" spans="2:13" ht="75">
      <c r="B7557" s="921" t="s">
        <v>1866</v>
      </c>
      <c r="C7557" s="921" t="s">
        <v>1036</v>
      </c>
      <c r="D7557" s="922" t="s">
        <v>986</v>
      </c>
      <c r="E7557" s="936">
        <v>1</v>
      </c>
      <c r="F7557" s="947">
        <v>44688</v>
      </c>
      <c r="G7557" s="923">
        <v>323307.44897490443</v>
      </c>
      <c r="H7557" s="929">
        <v>4.1666666666666666E-3</v>
      </c>
      <c r="I7557" s="929">
        <v>5.8333333333333334E-2</v>
      </c>
      <c r="J7557" s="923">
        <v>304447.84778470168</v>
      </c>
      <c r="K7557" s="922">
        <v>1</v>
      </c>
      <c r="L7557" s="923">
        <v>304447.84778470168</v>
      </c>
      <c r="M7557" s="923">
        <f t="shared" si="117"/>
        <v>16165.372448745222</v>
      </c>
    </row>
    <row r="7558" spans="2:13" ht="75">
      <c r="B7558" s="921" t="s">
        <v>1867</v>
      </c>
      <c r="C7558" s="921" t="s">
        <v>1036</v>
      </c>
      <c r="D7558" s="922" t="s">
        <v>986</v>
      </c>
      <c r="E7558" s="936">
        <v>1</v>
      </c>
      <c r="F7558" s="947">
        <v>44688</v>
      </c>
      <c r="G7558" s="923">
        <v>133453.76471824251</v>
      </c>
      <c r="H7558" s="929">
        <v>4.1666666666666666E-3</v>
      </c>
      <c r="I7558" s="929">
        <v>5.8333333333333334E-2</v>
      </c>
      <c r="J7558" s="923">
        <v>125668.96177634504</v>
      </c>
      <c r="K7558" s="922">
        <v>1</v>
      </c>
      <c r="L7558" s="923">
        <v>125668.96177634504</v>
      </c>
      <c r="M7558" s="923">
        <f t="shared" si="117"/>
        <v>6672.6882359121264</v>
      </c>
    </row>
    <row r="7559" spans="2:13" ht="90">
      <c r="B7559" s="921" t="s">
        <v>1868</v>
      </c>
      <c r="C7559" s="921" t="s">
        <v>1036</v>
      </c>
      <c r="D7559" s="922" t="s">
        <v>986</v>
      </c>
      <c r="E7559" s="936">
        <v>1</v>
      </c>
      <c r="F7559" s="947">
        <v>44627</v>
      </c>
      <c r="G7559" s="923">
        <v>226483.45233386508</v>
      </c>
      <c r="H7559" s="929">
        <v>8.3333333333333332E-3</v>
      </c>
      <c r="I7559" s="929">
        <v>0.13333333333333333</v>
      </c>
      <c r="J7559" s="923">
        <v>196285.65868934974</v>
      </c>
      <c r="K7559" s="922">
        <v>1</v>
      </c>
      <c r="L7559" s="923">
        <v>196285.65868934974</v>
      </c>
      <c r="M7559" s="923">
        <f t="shared" si="117"/>
        <v>22648.34523338651</v>
      </c>
    </row>
    <row r="7560" spans="2:13" ht="90">
      <c r="B7560" s="921" t="s">
        <v>1869</v>
      </c>
      <c r="C7560" s="921" t="s">
        <v>1036</v>
      </c>
      <c r="D7560" s="922" t="s">
        <v>986</v>
      </c>
      <c r="E7560" s="936">
        <v>1</v>
      </c>
      <c r="F7560" s="947">
        <v>44627</v>
      </c>
      <c r="G7560" s="923">
        <v>111373.5343571706</v>
      </c>
      <c r="H7560" s="929">
        <v>8.3333333333333332E-3</v>
      </c>
      <c r="I7560" s="929">
        <v>0.13333333333333333</v>
      </c>
      <c r="J7560" s="923">
        <v>96523.729776214517</v>
      </c>
      <c r="K7560" s="922">
        <v>1</v>
      </c>
      <c r="L7560" s="923">
        <v>96523.729776214517</v>
      </c>
      <c r="M7560" s="923">
        <f t="shared" si="117"/>
        <v>11137.353435717061</v>
      </c>
    </row>
    <row r="7561" spans="2:13" ht="90">
      <c r="B7561" s="921" t="s">
        <v>1869</v>
      </c>
      <c r="C7561" s="921" t="s">
        <v>1036</v>
      </c>
      <c r="D7561" s="922" t="s">
        <v>986</v>
      </c>
      <c r="E7561" s="936">
        <v>1</v>
      </c>
      <c r="F7561" s="947">
        <v>44627</v>
      </c>
      <c r="G7561" s="923">
        <v>111373.5343571706</v>
      </c>
      <c r="H7561" s="929">
        <v>8.3333333333333332E-3</v>
      </c>
      <c r="I7561" s="929">
        <v>0.13333333333333333</v>
      </c>
      <c r="J7561" s="923">
        <v>96523.729776214517</v>
      </c>
      <c r="K7561" s="922">
        <v>1</v>
      </c>
      <c r="L7561" s="923">
        <v>96523.729776214517</v>
      </c>
      <c r="M7561" s="923">
        <f t="shared" si="117"/>
        <v>11137.353435717061</v>
      </c>
    </row>
    <row r="7562" spans="2:13" ht="90">
      <c r="B7562" s="921" t="s">
        <v>1869</v>
      </c>
      <c r="C7562" s="921" t="s">
        <v>1036</v>
      </c>
      <c r="D7562" s="922" t="s">
        <v>986</v>
      </c>
      <c r="E7562" s="936">
        <v>1</v>
      </c>
      <c r="F7562" s="947">
        <v>44627</v>
      </c>
      <c r="G7562" s="923">
        <v>111373.5343571706</v>
      </c>
      <c r="H7562" s="929">
        <v>8.3333333333333332E-3</v>
      </c>
      <c r="I7562" s="929">
        <v>0.13333333333333333</v>
      </c>
      <c r="J7562" s="923">
        <v>96523.729776214517</v>
      </c>
      <c r="K7562" s="922">
        <v>1</v>
      </c>
      <c r="L7562" s="923">
        <v>96523.729776214517</v>
      </c>
      <c r="M7562" s="923">
        <f t="shared" si="117"/>
        <v>11137.353435717061</v>
      </c>
    </row>
    <row r="7563" spans="2:13" ht="90">
      <c r="B7563" s="921" t="s">
        <v>1870</v>
      </c>
      <c r="C7563" s="921" t="s">
        <v>1036</v>
      </c>
      <c r="D7563" s="922" t="s">
        <v>986</v>
      </c>
      <c r="E7563" s="936">
        <v>1</v>
      </c>
      <c r="F7563" s="947">
        <v>44627</v>
      </c>
      <c r="G7563" s="923">
        <v>200759.76389355003</v>
      </c>
      <c r="H7563" s="929">
        <v>8.3333333333333332E-3</v>
      </c>
      <c r="I7563" s="929">
        <v>0.13333333333333333</v>
      </c>
      <c r="J7563" s="923">
        <v>173991.79537441002</v>
      </c>
      <c r="K7563" s="922">
        <v>1</v>
      </c>
      <c r="L7563" s="923">
        <v>173991.79537441002</v>
      </c>
      <c r="M7563" s="923">
        <f t="shared" ref="M7563:M7626" si="118">IF(L7563=0,"",IF(I7563=100%,0,(H7563*12)*(G7563*E7563*K7563)))</f>
        <v>20075.976389355004</v>
      </c>
    </row>
    <row r="7564" spans="2:13" ht="90">
      <c r="B7564" s="921" t="s">
        <v>1870</v>
      </c>
      <c r="C7564" s="921" t="s">
        <v>1036</v>
      </c>
      <c r="D7564" s="922" t="s">
        <v>986</v>
      </c>
      <c r="E7564" s="936">
        <v>1</v>
      </c>
      <c r="F7564" s="947">
        <v>44627</v>
      </c>
      <c r="G7564" s="923">
        <v>200759.76389355003</v>
      </c>
      <c r="H7564" s="929">
        <v>8.3333333333333332E-3</v>
      </c>
      <c r="I7564" s="929">
        <v>0.13333333333333333</v>
      </c>
      <c r="J7564" s="923">
        <v>173991.79537441002</v>
      </c>
      <c r="K7564" s="922">
        <v>1</v>
      </c>
      <c r="L7564" s="923">
        <v>173991.79537441002</v>
      </c>
      <c r="M7564" s="923">
        <f t="shared" si="118"/>
        <v>20075.976389355004</v>
      </c>
    </row>
    <row r="7565" spans="2:13" ht="90">
      <c r="B7565" s="921" t="s">
        <v>1870</v>
      </c>
      <c r="C7565" s="921" t="s">
        <v>1036</v>
      </c>
      <c r="D7565" s="922" t="s">
        <v>986</v>
      </c>
      <c r="E7565" s="936">
        <v>1</v>
      </c>
      <c r="F7565" s="947">
        <v>44627</v>
      </c>
      <c r="G7565" s="923">
        <v>200759.76389355003</v>
      </c>
      <c r="H7565" s="929">
        <v>8.3333333333333332E-3</v>
      </c>
      <c r="I7565" s="929">
        <v>0.13333333333333333</v>
      </c>
      <c r="J7565" s="923">
        <v>173991.79537441002</v>
      </c>
      <c r="K7565" s="922">
        <v>1</v>
      </c>
      <c r="L7565" s="923">
        <v>173991.79537441002</v>
      </c>
      <c r="M7565" s="923">
        <f t="shared" si="118"/>
        <v>20075.976389355004</v>
      </c>
    </row>
    <row r="7566" spans="2:13" ht="75">
      <c r="B7566" s="921" t="s">
        <v>1871</v>
      </c>
      <c r="C7566" s="921" t="s">
        <v>1036</v>
      </c>
      <c r="D7566" s="922" t="s">
        <v>986</v>
      </c>
      <c r="E7566" s="936">
        <v>1</v>
      </c>
      <c r="F7566" s="947">
        <v>44985</v>
      </c>
      <c r="G7566" s="923">
        <v>39235.043938602379</v>
      </c>
      <c r="H7566" s="929">
        <v>8.3333333333333332E-3</v>
      </c>
      <c r="I7566" s="929">
        <v>4.1666666666666664E-2</v>
      </c>
      <c r="J7566" s="923">
        <v>37600.250441160613</v>
      </c>
      <c r="K7566" s="922">
        <v>0</v>
      </c>
      <c r="L7566" s="923">
        <v>0</v>
      </c>
      <c r="M7566" s="923" t="str">
        <f t="shared" si="118"/>
        <v/>
      </c>
    </row>
    <row r="7567" spans="2:13" ht="75">
      <c r="B7567" s="921" t="s">
        <v>1872</v>
      </c>
      <c r="C7567" s="921" t="s">
        <v>1036</v>
      </c>
      <c r="D7567" s="922" t="s">
        <v>986</v>
      </c>
      <c r="E7567" s="936">
        <v>1</v>
      </c>
      <c r="F7567" s="947">
        <v>44985</v>
      </c>
      <c r="G7567" s="923">
        <v>105799.85311506744</v>
      </c>
      <c r="H7567" s="929">
        <v>8.3333333333333332E-3</v>
      </c>
      <c r="I7567" s="929">
        <v>4.1666666666666664E-2</v>
      </c>
      <c r="J7567" s="923">
        <v>101391.52590193963</v>
      </c>
      <c r="K7567" s="922">
        <v>0</v>
      </c>
      <c r="L7567" s="923">
        <v>0</v>
      </c>
      <c r="M7567" s="923" t="str">
        <f t="shared" si="118"/>
        <v/>
      </c>
    </row>
    <row r="7568" spans="2:13" ht="75">
      <c r="B7568" s="921" t="s">
        <v>1872</v>
      </c>
      <c r="C7568" s="921" t="s">
        <v>1036</v>
      </c>
      <c r="D7568" s="922" t="s">
        <v>986</v>
      </c>
      <c r="E7568" s="936">
        <v>1</v>
      </c>
      <c r="F7568" s="947">
        <v>44985</v>
      </c>
      <c r="G7568" s="923">
        <v>105799.85311506744</v>
      </c>
      <c r="H7568" s="929">
        <v>8.3333333333333332E-3</v>
      </c>
      <c r="I7568" s="929">
        <v>4.1666666666666664E-2</v>
      </c>
      <c r="J7568" s="923">
        <v>101391.52590193963</v>
      </c>
      <c r="K7568" s="922">
        <v>0</v>
      </c>
      <c r="L7568" s="923">
        <v>0</v>
      </c>
      <c r="M7568" s="923" t="str">
        <f t="shared" si="118"/>
        <v/>
      </c>
    </row>
    <row r="7569" spans="2:13" ht="75">
      <c r="B7569" s="921" t="s">
        <v>1873</v>
      </c>
      <c r="C7569" s="921" t="s">
        <v>1036</v>
      </c>
      <c r="D7569" s="922" t="s">
        <v>986</v>
      </c>
      <c r="E7569" s="936">
        <v>1</v>
      </c>
      <c r="F7569" s="947">
        <v>44985</v>
      </c>
      <c r="G7569" s="923">
        <v>31112.479702430497</v>
      </c>
      <c r="H7569" s="929">
        <v>4.1666666666666666E-3</v>
      </c>
      <c r="I7569" s="929">
        <v>2.0833333333333332E-2</v>
      </c>
      <c r="J7569" s="923">
        <v>30464.303041963194</v>
      </c>
      <c r="K7569" s="922">
        <v>0</v>
      </c>
      <c r="L7569" s="923">
        <v>0</v>
      </c>
      <c r="M7569" s="923" t="str">
        <f t="shared" si="118"/>
        <v/>
      </c>
    </row>
    <row r="7570" spans="2:13" ht="75">
      <c r="B7570" s="921" t="s">
        <v>1874</v>
      </c>
      <c r="C7570" s="921" t="s">
        <v>1036</v>
      </c>
      <c r="D7570" s="922" t="s">
        <v>986</v>
      </c>
      <c r="E7570" s="936">
        <v>1</v>
      </c>
      <c r="F7570" s="947">
        <v>44985</v>
      </c>
      <c r="G7570" s="923">
        <v>153703.14096472514</v>
      </c>
      <c r="H7570" s="929">
        <v>4.1666666666666666E-3</v>
      </c>
      <c r="I7570" s="929">
        <v>2.0833333333333332E-2</v>
      </c>
      <c r="J7570" s="923">
        <v>150500.99219462671</v>
      </c>
      <c r="K7570" s="922">
        <v>0</v>
      </c>
      <c r="L7570" s="923">
        <v>0</v>
      </c>
      <c r="M7570" s="923" t="str">
        <f t="shared" si="118"/>
        <v/>
      </c>
    </row>
    <row r="7571" spans="2:13" ht="75">
      <c r="B7571" s="921" t="s">
        <v>1875</v>
      </c>
      <c r="C7571" s="921" t="s">
        <v>1036</v>
      </c>
      <c r="D7571" s="922" t="s">
        <v>986</v>
      </c>
      <c r="E7571" s="936">
        <v>1</v>
      </c>
      <c r="F7571" s="947">
        <v>44985</v>
      </c>
      <c r="G7571" s="923">
        <v>15911.057502836004</v>
      </c>
      <c r="H7571" s="929">
        <v>8.3333333333333332E-3</v>
      </c>
      <c r="I7571" s="929">
        <v>4.1666666666666664E-2</v>
      </c>
      <c r="J7571" s="923">
        <v>15248.096773551169</v>
      </c>
      <c r="K7571" s="922">
        <v>0</v>
      </c>
      <c r="L7571" s="923">
        <v>0</v>
      </c>
      <c r="M7571" s="923" t="str">
        <f t="shared" si="118"/>
        <v/>
      </c>
    </row>
    <row r="7572" spans="2:13" ht="75">
      <c r="B7572" s="921" t="s">
        <v>1876</v>
      </c>
      <c r="C7572" s="921" t="s">
        <v>1036</v>
      </c>
      <c r="D7572" s="922" t="s">
        <v>986</v>
      </c>
      <c r="E7572" s="936">
        <v>1</v>
      </c>
      <c r="F7572" s="947">
        <v>44985</v>
      </c>
      <c r="G7572" s="923">
        <v>181448.79734779816</v>
      </c>
      <c r="H7572" s="929">
        <v>4.1666666666666666E-3</v>
      </c>
      <c r="I7572" s="929">
        <v>2.0833333333333332E-2</v>
      </c>
      <c r="J7572" s="923">
        <v>177668.61406971904</v>
      </c>
      <c r="K7572" s="922">
        <v>0</v>
      </c>
      <c r="L7572" s="923">
        <v>0</v>
      </c>
      <c r="M7572" s="923" t="str">
        <f t="shared" si="118"/>
        <v/>
      </c>
    </row>
    <row r="7573" spans="2:13" ht="75">
      <c r="B7573" s="921" t="s">
        <v>1184</v>
      </c>
      <c r="C7573" s="921" t="s">
        <v>1036</v>
      </c>
      <c r="D7573" s="922" t="s">
        <v>986</v>
      </c>
      <c r="E7573" s="936">
        <v>1</v>
      </c>
      <c r="F7573" s="947">
        <v>44985</v>
      </c>
      <c r="G7573" s="923">
        <v>33240.852602713741</v>
      </c>
      <c r="H7573" s="929">
        <v>8.3333333333333332E-3</v>
      </c>
      <c r="I7573" s="929">
        <v>4.1666666666666664E-2</v>
      </c>
      <c r="J7573" s="923">
        <v>31855.81707760067</v>
      </c>
      <c r="K7573" s="922">
        <v>0</v>
      </c>
      <c r="L7573" s="923">
        <v>0</v>
      </c>
      <c r="M7573" s="923" t="str">
        <f t="shared" si="118"/>
        <v/>
      </c>
    </row>
    <row r="7574" spans="2:13" ht="75">
      <c r="B7574" s="921" t="s">
        <v>1877</v>
      </c>
      <c r="C7574" s="921" t="s">
        <v>1036</v>
      </c>
      <c r="D7574" s="922" t="s">
        <v>986</v>
      </c>
      <c r="E7574" s="936">
        <v>1</v>
      </c>
      <c r="F7574" s="947">
        <v>44985</v>
      </c>
      <c r="G7574" s="923">
        <v>105799.85311506744</v>
      </c>
      <c r="H7574" s="929">
        <v>8.3333333333333332E-3</v>
      </c>
      <c r="I7574" s="929">
        <v>4.1666666666666664E-2</v>
      </c>
      <c r="J7574" s="923">
        <v>101391.52590193963</v>
      </c>
      <c r="K7574" s="922">
        <v>0</v>
      </c>
      <c r="L7574" s="923">
        <v>0</v>
      </c>
      <c r="M7574" s="923" t="str">
        <f t="shared" si="118"/>
        <v/>
      </c>
    </row>
    <row r="7575" spans="2:13" ht="75">
      <c r="B7575" s="921" t="s">
        <v>1877</v>
      </c>
      <c r="C7575" s="921" t="s">
        <v>1036</v>
      </c>
      <c r="D7575" s="922" t="s">
        <v>986</v>
      </c>
      <c r="E7575" s="936">
        <v>1</v>
      </c>
      <c r="F7575" s="947">
        <v>44985</v>
      </c>
      <c r="G7575" s="923">
        <v>105799.85311506744</v>
      </c>
      <c r="H7575" s="929">
        <v>8.3333333333333332E-3</v>
      </c>
      <c r="I7575" s="929">
        <v>4.1666666666666664E-2</v>
      </c>
      <c r="J7575" s="923">
        <v>101391.52590193963</v>
      </c>
      <c r="K7575" s="922">
        <v>0</v>
      </c>
      <c r="L7575" s="923">
        <v>0</v>
      </c>
      <c r="M7575" s="923" t="str">
        <f t="shared" si="118"/>
        <v/>
      </c>
    </row>
    <row r="7576" spans="2:13" ht="75">
      <c r="B7576" s="921" t="s">
        <v>1873</v>
      </c>
      <c r="C7576" s="921" t="s">
        <v>1036</v>
      </c>
      <c r="D7576" s="922" t="s">
        <v>986</v>
      </c>
      <c r="E7576" s="936">
        <v>1</v>
      </c>
      <c r="F7576" s="947">
        <v>44985</v>
      </c>
      <c r="G7576" s="923">
        <v>31112.479702430497</v>
      </c>
      <c r="H7576" s="929">
        <v>4.1666666666666666E-3</v>
      </c>
      <c r="I7576" s="929">
        <v>2.0833333333333332E-2</v>
      </c>
      <c r="J7576" s="923">
        <v>30464.303041963194</v>
      </c>
      <c r="K7576" s="922">
        <v>0</v>
      </c>
      <c r="L7576" s="923">
        <v>0</v>
      </c>
      <c r="M7576" s="923" t="str">
        <f t="shared" si="118"/>
        <v/>
      </c>
    </row>
    <row r="7577" spans="2:13" ht="75">
      <c r="B7577" s="921" t="s">
        <v>1878</v>
      </c>
      <c r="C7577" s="921" t="s">
        <v>1036</v>
      </c>
      <c r="D7577" s="922" t="s">
        <v>986</v>
      </c>
      <c r="E7577" s="936">
        <v>1</v>
      </c>
      <c r="F7577" s="947">
        <v>44985</v>
      </c>
      <c r="G7577" s="923">
        <v>153703.14096472514</v>
      </c>
      <c r="H7577" s="929">
        <v>4.1666666666666666E-3</v>
      </c>
      <c r="I7577" s="929">
        <v>2.0833333333333332E-2</v>
      </c>
      <c r="J7577" s="923">
        <v>150500.99219462671</v>
      </c>
      <c r="K7577" s="922">
        <v>0</v>
      </c>
      <c r="L7577" s="923">
        <v>0</v>
      </c>
      <c r="M7577" s="923" t="str">
        <f t="shared" si="118"/>
        <v/>
      </c>
    </row>
    <row r="7578" spans="2:13" ht="75">
      <c r="B7578" s="921" t="s">
        <v>1879</v>
      </c>
      <c r="C7578" s="921" t="s">
        <v>1036</v>
      </c>
      <c r="D7578" s="922" t="s">
        <v>986</v>
      </c>
      <c r="E7578" s="936">
        <v>1</v>
      </c>
      <c r="F7578" s="947">
        <v>44985</v>
      </c>
      <c r="G7578" s="923">
        <v>15911.057502836004</v>
      </c>
      <c r="H7578" s="929">
        <v>8.3333333333333332E-3</v>
      </c>
      <c r="I7578" s="929">
        <v>4.1666666666666664E-2</v>
      </c>
      <c r="J7578" s="923">
        <v>15248.096773551169</v>
      </c>
      <c r="K7578" s="922">
        <v>0</v>
      </c>
      <c r="L7578" s="923">
        <v>0</v>
      </c>
      <c r="M7578" s="923" t="str">
        <f t="shared" si="118"/>
        <v/>
      </c>
    </row>
    <row r="7579" spans="2:13" ht="75">
      <c r="B7579" s="921" t="s">
        <v>1876</v>
      </c>
      <c r="C7579" s="921" t="s">
        <v>1036</v>
      </c>
      <c r="D7579" s="922" t="s">
        <v>986</v>
      </c>
      <c r="E7579" s="936">
        <v>1</v>
      </c>
      <c r="F7579" s="947">
        <v>44985</v>
      </c>
      <c r="G7579" s="923">
        <v>181448.79734779816</v>
      </c>
      <c r="H7579" s="929">
        <v>4.1666666666666666E-3</v>
      </c>
      <c r="I7579" s="929">
        <v>2.0833333333333332E-2</v>
      </c>
      <c r="J7579" s="923">
        <v>177668.61406971904</v>
      </c>
      <c r="K7579" s="922">
        <v>0</v>
      </c>
      <c r="L7579" s="923">
        <v>0</v>
      </c>
      <c r="M7579" s="923" t="str">
        <f t="shared" si="118"/>
        <v/>
      </c>
    </row>
    <row r="7580" spans="2:13" ht="45">
      <c r="B7580" s="921" t="s">
        <v>1880</v>
      </c>
      <c r="C7580" s="921" t="s">
        <v>1042</v>
      </c>
      <c r="D7580" s="922" t="s">
        <v>1881</v>
      </c>
      <c r="E7580" s="936">
        <v>0.5</v>
      </c>
      <c r="F7580" s="947">
        <v>44958</v>
      </c>
      <c r="G7580" s="923">
        <v>0</v>
      </c>
      <c r="H7580" s="929">
        <v>5.5555555555555558E-3</v>
      </c>
      <c r="I7580" s="929">
        <v>2.777777777777778E-2</v>
      </c>
      <c r="J7580" s="923">
        <v>0</v>
      </c>
      <c r="K7580" s="922">
        <v>0</v>
      </c>
      <c r="L7580" s="923">
        <v>0</v>
      </c>
      <c r="M7580" s="923" t="str">
        <f t="shared" si="118"/>
        <v/>
      </c>
    </row>
    <row r="7581" spans="2:13" ht="45">
      <c r="B7581" s="921" t="s">
        <v>1880</v>
      </c>
      <c r="C7581" s="921" t="s">
        <v>1042</v>
      </c>
      <c r="D7581" s="922" t="s">
        <v>1881</v>
      </c>
      <c r="E7581" s="936">
        <v>0.5</v>
      </c>
      <c r="F7581" s="947">
        <v>44958</v>
      </c>
      <c r="G7581" s="923">
        <v>0</v>
      </c>
      <c r="H7581" s="929">
        <v>5.5555555555555558E-3</v>
      </c>
      <c r="I7581" s="929">
        <v>2.777777777777778E-2</v>
      </c>
      <c r="J7581" s="923">
        <v>0</v>
      </c>
      <c r="K7581" s="922">
        <v>0</v>
      </c>
      <c r="L7581" s="923">
        <v>0</v>
      </c>
      <c r="M7581" s="923" t="str">
        <f t="shared" si="118"/>
        <v/>
      </c>
    </row>
    <row r="7582" spans="2:13" ht="45">
      <c r="B7582" s="921" t="s">
        <v>1882</v>
      </c>
      <c r="C7582" s="921" t="s">
        <v>1042</v>
      </c>
      <c r="D7582" s="922" t="s">
        <v>1881</v>
      </c>
      <c r="E7582" s="936">
        <v>0.5</v>
      </c>
      <c r="F7582" s="947">
        <v>44958</v>
      </c>
      <c r="G7582" s="923">
        <v>0</v>
      </c>
      <c r="H7582" s="929">
        <v>5.5555555555555558E-3</v>
      </c>
      <c r="I7582" s="929">
        <v>2.777777777777778E-2</v>
      </c>
      <c r="J7582" s="923">
        <v>0</v>
      </c>
      <c r="K7582" s="922">
        <v>0</v>
      </c>
      <c r="L7582" s="923">
        <v>0</v>
      </c>
      <c r="M7582" s="923" t="str">
        <f t="shared" si="118"/>
        <v/>
      </c>
    </row>
    <row r="7583" spans="2:13" ht="45">
      <c r="B7583" s="921" t="s">
        <v>1882</v>
      </c>
      <c r="C7583" s="921" t="s">
        <v>1042</v>
      </c>
      <c r="D7583" s="922" t="s">
        <v>1881</v>
      </c>
      <c r="E7583" s="936">
        <v>0.5</v>
      </c>
      <c r="F7583" s="947">
        <v>44958</v>
      </c>
      <c r="G7583" s="923">
        <v>0</v>
      </c>
      <c r="H7583" s="929">
        <v>5.5555555555555558E-3</v>
      </c>
      <c r="I7583" s="929">
        <v>2.777777777777778E-2</v>
      </c>
      <c r="J7583" s="923">
        <v>0</v>
      </c>
      <c r="K7583" s="922">
        <v>0</v>
      </c>
      <c r="L7583" s="923">
        <v>0</v>
      </c>
      <c r="M7583" s="923" t="str">
        <f t="shared" si="118"/>
        <v/>
      </c>
    </row>
    <row r="7584" spans="2:13" ht="45">
      <c r="B7584" s="921" t="s">
        <v>1882</v>
      </c>
      <c r="C7584" s="921" t="s">
        <v>1042</v>
      </c>
      <c r="D7584" s="922" t="s">
        <v>1881</v>
      </c>
      <c r="E7584" s="936">
        <v>0.5</v>
      </c>
      <c r="F7584" s="947">
        <v>44958</v>
      </c>
      <c r="G7584" s="923">
        <v>0</v>
      </c>
      <c r="H7584" s="929">
        <v>5.5555555555555558E-3</v>
      </c>
      <c r="I7584" s="929">
        <v>2.777777777777778E-2</v>
      </c>
      <c r="J7584" s="923">
        <v>0</v>
      </c>
      <c r="K7584" s="922">
        <v>0</v>
      </c>
      <c r="L7584" s="923">
        <v>0</v>
      </c>
      <c r="M7584" s="923" t="str">
        <f t="shared" si="118"/>
        <v/>
      </c>
    </row>
    <row r="7585" spans="2:13" ht="45">
      <c r="B7585" s="921" t="s">
        <v>1883</v>
      </c>
      <c r="C7585" s="921" t="s">
        <v>1042</v>
      </c>
      <c r="D7585" s="922" t="s">
        <v>1881</v>
      </c>
      <c r="E7585" s="936">
        <v>0.5</v>
      </c>
      <c r="F7585" s="947">
        <v>44958</v>
      </c>
      <c r="G7585" s="923">
        <v>0</v>
      </c>
      <c r="H7585" s="929">
        <v>5.5555555555555558E-3</v>
      </c>
      <c r="I7585" s="929">
        <v>2.777777777777778E-2</v>
      </c>
      <c r="J7585" s="923">
        <v>0</v>
      </c>
      <c r="K7585" s="922">
        <v>0</v>
      </c>
      <c r="L7585" s="923">
        <v>0</v>
      </c>
      <c r="M7585" s="923" t="str">
        <f t="shared" si="118"/>
        <v/>
      </c>
    </row>
    <row r="7586" spans="2:13" ht="45">
      <c r="B7586" s="921" t="s">
        <v>1883</v>
      </c>
      <c r="C7586" s="921" t="s">
        <v>1042</v>
      </c>
      <c r="D7586" s="922" t="s">
        <v>1881</v>
      </c>
      <c r="E7586" s="936">
        <v>0.5</v>
      </c>
      <c r="F7586" s="947">
        <v>44958</v>
      </c>
      <c r="G7586" s="923">
        <v>0</v>
      </c>
      <c r="H7586" s="929">
        <v>5.5555555555555558E-3</v>
      </c>
      <c r="I7586" s="929">
        <v>2.777777777777778E-2</v>
      </c>
      <c r="J7586" s="923">
        <v>0</v>
      </c>
      <c r="K7586" s="922">
        <v>0</v>
      </c>
      <c r="L7586" s="923">
        <v>0</v>
      </c>
      <c r="M7586" s="923" t="str">
        <f t="shared" si="118"/>
        <v/>
      </c>
    </row>
    <row r="7587" spans="2:13" ht="45">
      <c r="B7587" s="921" t="s">
        <v>1884</v>
      </c>
      <c r="C7587" s="921" t="s">
        <v>1042</v>
      </c>
      <c r="D7587" s="922" t="s">
        <v>1881</v>
      </c>
      <c r="E7587" s="936">
        <v>0.5</v>
      </c>
      <c r="F7587" s="947">
        <v>45021</v>
      </c>
      <c r="G7587" s="923">
        <v>0</v>
      </c>
      <c r="H7587" s="929">
        <v>4.1666666666666666E-3</v>
      </c>
      <c r="I7587" s="929">
        <v>1.2500000000000001E-2</v>
      </c>
      <c r="J7587" s="923">
        <v>0</v>
      </c>
      <c r="K7587" s="922">
        <v>0.48281913555389472</v>
      </c>
      <c r="L7587" s="923">
        <v>0</v>
      </c>
      <c r="M7587" s="923" t="str">
        <f t="shared" si="118"/>
        <v/>
      </c>
    </row>
    <row r="7588" spans="2:13" ht="45">
      <c r="B7588" s="921" t="s">
        <v>1885</v>
      </c>
      <c r="C7588" s="921" t="s">
        <v>1042</v>
      </c>
      <c r="D7588" s="922" t="s">
        <v>1881</v>
      </c>
      <c r="E7588" s="936">
        <v>0.5</v>
      </c>
      <c r="F7588" s="947">
        <v>45021</v>
      </c>
      <c r="G7588" s="923">
        <v>0</v>
      </c>
      <c r="H7588" s="929">
        <v>4.1666666666666666E-3</v>
      </c>
      <c r="I7588" s="929">
        <v>1.2500000000000001E-2</v>
      </c>
      <c r="J7588" s="923">
        <v>0</v>
      </c>
      <c r="K7588" s="922">
        <v>0</v>
      </c>
      <c r="L7588" s="923">
        <v>0</v>
      </c>
      <c r="M7588" s="923" t="str">
        <f t="shared" si="118"/>
        <v/>
      </c>
    </row>
    <row r="7589" spans="2:13" ht="45">
      <c r="B7589" s="921" t="s">
        <v>1885</v>
      </c>
      <c r="C7589" s="921" t="s">
        <v>1042</v>
      </c>
      <c r="D7589" s="922" t="s">
        <v>1881</v>
      </c>
      <c r="E7589" s="936">
        <v>0.5</v>
      </c>
      <c r="F7589" s="947">
        <v>45021</v>
      </c>
      <c r="G7589" s="923">
        <v>0</v>
      </c>
      <c r="H7589" s="929">
        <v>4.1666666666666666E-3</v>
      </c>
      <c r="I7589" s="929">
        <v>1.2500000000000001E-2</v>
      </c>
      <c r="J7589" s="923">
        <v>0</v>
      </c>
      <c r="K7589" s="922">
        <v>0</v>
      </c>
      <c r="L7589" s="923">
        <v>0</v>
      </c>
      <c r="M7589" s="923" t="str">
        <f t="shared" si="118"/>
        <v/>
      </c>
    </row>
    <row r="7590" spans="2:13" ht="75">
      <c r="B7590" s="921" t="s">
        <v>1886</v>
      </c>
      <c r="C7590" s="921" t="s">
        <v>1024</v>
      </c>
      <c r="D7590" s="922" t="s">
        <v>1881</v>
      </c>
      <c r="E7590" s="936">
        <v>0.5</v>
      </c>
      <c r="F7590" s="947">
        <v>44652</v>
      </c>
      <c r="G7590" s="923">
        <v>0</v>
      </c>
      <c r="H7590" s="929">
        <v>8.3333333333333332E-3</v>
      </c>
      <c r="I7590" s="929">
        <v>0.125</v>
      </c>
      <c r="J7590" s="923">
        <v>0</v>
      </c>
      <c r="K7590" s="922">
        <v>1</v>
      </c>
      <c r="L7590" s="923">
        <v>0</v>
      </c>
      <c r="M7590" s="923" t="str">
        <f t="shared" si="118"/>
        <v/>
      </c>
    </row>
    <row r="7591" spans="2:13" ht="75">
      <c r="B7591" s="921" t="s">
        <v>1886</v>
      </c>
      <c r="C7591" s="921" t="s">
        <v>1024</v>
      </c>
      <c r="D7591" s="922" t="s">
        <v>1881</v>
      </c>
      <c r="E7591" s="936">
        <v>0.5</v>
      </c>
      <c r="F7591" s="947">
        <v>44652</v>
      </c>
      <c r="G7591" s="923">
        <v>0</v>
      </c>
      <c r="H7591" s="929">
        <v>8.3333333333333332E-3</v>
      </c>
      <c r="I7591" s="929">
        <v>0.125</v>
      </c>
      <c r="J7591" s="923">
        <v>0</v>
      </c>
      <c r="K7591" s="922">
        <v>1</v>
      </c>
      <c r="L7591" s="923">
        <v>0</v>
      </c>
      <c r="M7591" s="923" t="str">
        <f t="shared" si="118"/>
        <v/>
      </c>
    </row>
    <row r="7592" spans="2:13" ht="75">
      <c r="B7592" s="921" t="s">
        <v>1887</v>
      </c>
      <c r="C7592" s="921" t="s">
        <v>1024</v>
      </c>
      <c r="D7592" s="922" t="s">
        <v>1881</v>
      </c>
      <c r="E7592" s="936">
        <v>0.5</v>
      </c>
      <c r="F7592" s="947">
        <v>44562</v>
      </c>
      <c r="G7592" s="923">
        <v>0</v>
      </c>
      <c r="H7592" s="929">
        <v>8.3333333333333332E-3</v>
      </c>
      <c r="I7592" s="929">
        <v>0.15</v>
      </c>
      <c r="J7592" s="923">
        <v>0</v>
      </c>
      <c r="K7592" s="922">
        <v>0</v>
      </c>
      <c r="L7592" s="923">
        <v>0</v>
      </c>
      <c r="M7592" s="923" t="str">
        <f t="shared" si="118"/>
        <v/>
      </c>
    </row>
    <row r="7593" spans="2:13" ht="45">
      <c r="B7593" s="921" t="s">
        <v>1888</v>
      </c>
      <c r="C7593" s="921" t="s">
        <v>1042</v>
      </c>
      <c r="D7593" s="922" t="s">
        <v>1881</v>
      </c>
      <c r="E7593" s="936">
        <v>0.5</v>
      </c>
      <c r="F7593" s="947">
        <v>45026</v>
      </c>
      <c r="G7593" s="923">
        <v>0</v>
      </c>
      <c r="H7593" s="929">
        <v>4.1666666666666666E-3</v>
      </c>
      <c r="I7593" s="929">
        <v>1.2500000000000001E-2</v>
      </c>
      <c r="J7593" s="923">
        <v>0</v>
      </c>
      <c r="K7593" s="922">
        <v>0.48281913555389472</v>
      </c>
      <c r="L7593" s="923">
        <v>0</v>
      </c>
      <c r="M7593" s="923" t="str">
        <f t="shared" si="118"/>
        <v/>
      </c>
    </row>
    <row r="7594" spans="2:13" ht="45">
      <c r="B7594" s="921" t="s">
        <v>1889</v>
      </c>
      <c r="C7594" s="921" t="s">
        <v>1042</v>
      </c>
      <c r="D7594" s="922" t="s">
        <v>1881</v>
      </c>
      <c r="E7594" s="936">
        <v>0.5</v>
      </c>
      <c r="F7594" s="947">
        <v>45021</v>
      </c>
      <c r="G7594" s="923">
        <v>0</v>
      </c>
      <c r="H7594" s="929">
        <v>4.1666666666666666E-3</v>
      </c>
      <c r="I7594" s="929">
        <v>1.2500000000000001E-2</v>
      </c>
      <c r="J7594" s="923">
        <v>0</v>
      </c>
      <c r="K7594" s="922">
        <v>0.48281913555389472</v>
      </c>
      <c r="L7594" s="923">
        <v>0</v>
      </c>
      <c r="M7594" s="923" t="str">
        <f t="shared" si="118"/>
        <v/>
      </c>
    </row>
    <row r="7595" spans="2:13" ht="45">
      <c r="B7595" s="921" t="s">
        <v>1889</v>
      </c>
      <c r="C7595" s="921" t="s">
        <v>1042</v>
      </c>
      <c r="D7595" s="922" t="s">
        <v>1881</v>
      </c>
      <c r="E7595" s="936">
        <v>0.5</v>
      </c>
      <c r="F7595" s="947">
        <v>45021</v>
      </c>
      <c r="G7595" s="923">
        <v>0</v>
      </c>
      <c r="H7595" s="929">
        <v>4.1666666666666666E-3</v>
      </c>
      <c r="I7595" s="929">
        <v>1.2500000000000001E-2</v>
      </c>
      <c r="J7595" s="923">
        <v>0</v>
      </c>
      <c r="K7595" s="922">
        <v>0.48281913555389472</v>
      </c>
      <c r="L7595" s="923">
        <v>0</v>
      </c>
      <c r="M7595" s="923" t="str">
        <f t="shared" si="118"/>
        <v/>
      </c>
    </row>
    <row r="7596" spans="2:13" ht="45">
      <c r="B7596" s="921" t="s">
        <v>1890</v>
      </c>
      <c r="C7596" s="921" t="s">
        <v>1042</v>
      </c>
      <c r="D7596" s="922" t="s">
        <v>1881</v>
      </c>
      <c r="E7596" s="936">
        <v>0.5</v>
      </c>
      <c r="F7596" s="947">
        <v>45021</v>
      </c>
      <c r="G7596" s="923">
        <v>0</v>
      </c>
      <c r="H7596" s="929">
        <v>8.3333333333333332E-3</v>
      </c>
      <c r="I7596" s="929">
        <v>2.5000000000000001E-2</v>
      </c>
      <c r="J7596" s="923">
        <v>0</v>
      </c>
      <c r="K7596" s="922">
        <v>0.48281913555389472</v>
      </c>
      <c r="L7596" s="923">
        <v>0</v>
      </c>
      <c r="M7596" s="923" t="str">
        <f t="shared" si="118"/>
        <v/>
      </c>
    </row>
    <row r="7597" spans="2:13" ht="45">
      <c r="B7597" s="921" t="s">
        <v>1890</v>
      </c>
      <c r="C7597" s="921" t="s">
        <v>1042</v>
      </c>
      <c r="D7597" s="922" t="s">
        <v>1881</v>
      </c>
      <c r="E7597" s="936">
        <v>0.5</v>
      </c>
      <c r="F7597" s="947">
        <v>45021</v>
      </c>
      <c r="G7597" s="923">
        <v>0</v>
      </c>
      <c r="H7597" s="929">
        <v>8.3333333333333332E-3</v>
      </c>
      <c r="I7597" s="929">
        <v>2.5000000000000001E-2</v>
      </c>
      <c r="J7597" s="923">
        <v>0</v>
      </c>
      <c r="K7597" s="922">
        <v>0.48281913555389472</v>
      </c>
      <c r="L7597" s="923">
        <v>0</v>
      </c>
      <c r="M7597" s="923" t="str">
        <f t="shared" si="118"/>
        <v/>
      </c>
    </row>
    <row r="7598" spans="2:13" ht="45">
      <c r="B7598" s="921" t="s">
        <v>1890</v>
      </c>
      <c r="C7598" s="921" t="s">
        <v>1042</v>
      </c>
      <c r="D7598" s="922" t="s">
        <v>1881</v>
      </c>
      <c r="E7598" s="936">
        <v>0.5</v>
      </c>
      <c r="F7598" s="947">
        <v>44958</v>
      </c>
      <c r="G7598" s="923">
        <v>0</v>
      </c>
      <c r="H7598" s="929">
        <v>8.3333333333333332E-3</v>
      </c>
      <c r="I7598" s="929">
        <v>4.1666666666666664E-2</v>
      </c>
      <c r="J7598" s="923">
        <v>0</v>
      </c>
      <c r="K7598" s="922">
        <v>0.48281913555389472</v>
      </c>
      <c r="L7598" s="923">
        <v>0</v>
      </c>
      <c r="M7598" s="923" t="str">
        <f t="shared" si="118"/>
        <v/>
      </c>
    </row>
    <row r="7599" spans="2:13" ht="45">
      <c r="B7599" s="921" t="s">
        <v>1891</v>
      </c>
      <c r="C7599" s="921" t="s">
        <v>1042</v>
      </c>
      <c r="D7599" s="922" t="s">
        <v>1881</v>
      </c>
      <c r="E7599" s="936">
        <v>0.5</v>
      </c>
      <c r="F7599" s="947">
        <v>44562</v>
      </c>
      <c r="G7599" s="923">
        <v>0</v>
      </c>
      <c r="H7599" s="929">
        <v>4.1666666666666666E-3</v>
      </c>
      <c r="I7599" s="929">
        <v>7.4999999999999997E-2</v>
      </c>
      <c r="J7599" s="923">
        <v>0</v>
      </c>
      <c r="K7599" s="922">
        <v>0.48281913555389472</v>
      </c>
      <c r="L7599" s="923">
        <v>0</v>
      </c>
      <c r="M7599" s="923" t="str">
        <f t="shared" si="118"/>
        <v/>
      </c>
    </row>
    <row r="7600" spans="2:13" ht="45">
      <c r="B7600" s="921" t="s">
        <v>1892</v>
      </c>
      <c r="C7600" s="921" t="s">
        <v>1042</v>
      </c>
      <c r="D7600" s="922" t="s">
        <v>1881</v>
      </c>
      <c r="E7600" s="936">
        <v>0.5</v>
      </c>
      <c r="F7600" s="947">
        <v>45021</v>
      </c>
      <c r="G7600" s="923">
        <v>0</v>
      </c>
      <c r="H7600" s="929">
        <v>8.3333333333333332E-3</v>
      </c>
      <c r="I7600" s="929">
        <v>2.5000000000000001E-2</v>
      </c>
      <c r="J7600" s="923">
        <v>0</v>
      </c>
      <c r="K7600" s="922">
        <v>0.48281913555389472</v>
      </c>
      <c r="L7600" s="923">
        <v>0</v>
      </c>
      <c r="M7600" s="923" t="str">
        <f t="shared" si="118"/>
        <v/>
      </c>
    </row>
    <row r="7601" spans="2:13" ht="45">
      <c r="B7601" s="921" t="s">
        <v>1892</v>
      </c>
      <c r="C7601" s="921" t="s">
        <v>1042</v>
      </c>
      <c r="D7601" s="922" t="s">
        <v>1881</v>
      </c>
      <c r="E7601" s="936">
        <v>0.5</v>
      </c>
      <c r="F7601" s="947">
        <v>45021</v>
      </c>
      <c r="G7601" s="923">
        <v>0</v>
      </c>
      <c r="H7601" s="929">
        <v>8.3333333333333332E-3</v>
      </c>
      <c r="I7601" s="929">
        <v>2.5000000000000001E-2</v>
      </c>
      <c r="J7601" s="923">
        <v>0</v>
      </c>
      <c r="K7601" s="922">
        <v>0.48281913555389472</v>
      </c>
      <c r="L7601" s="923">
        <v>0</v>
      </c>
      <c r="M7601" s="923" t="str">
        <f t="shared" si="118"/>
        <v/>
      </c>
    </row>
    <row r="7602" spans="2:13" ht="45">
      <c r="B7602" s="921" t="s">
        <v>1892</v>
      </c>
      <c r="C7602" s="921" t="s">
        <v>1042</v>
      </c>
      <c r="D7602" s="922" t="s">
        <v>1881</v>
      </c>
      <c r="E7602" s="936">
        <v>0.5</v>
      </c>
      <c r="F7602" s="947">
        <v>45021</v>
      </c>
      <c r="G7602" s="923">
        <v>0</v>
      </c>
      <c r="H7602" s="929">
        <v>8.3333333333333332E-3</v>
      </c>
      <c r="I7602" s="929">
        <v>2.5000000000000001E-2</v>
      </c>
      <c r="J7602" s="923">
        <v>0</v>
      </c>
      <c r="K7602" s="922">
        <v>0.48281913555389472</v>
      </c>
      <c r="L7602" s="923">
        <v>0</v>
      </c>
      <c r="M7602" s="923" t="str">
        <f t="shared" si="118"/>
        <v/>
      </c>
    </row>
    <row r="7603" spans="2:13" ht="45">
      <c r="B7603" s="921" t="s">
        <v>1892</v>
      </c>
      <c r="C7603" s="921" t="s">
        <v>1042</v>
      </c>
      <c r="D7603" s="922" t="s">
        <v>1881</v>
      </c>
      <c r="E7603" s="936">
        <v>0.5</v>
      </c>
      <c r="F7603" s="947">
        <v>45021</v>
      </c>
      <c r="G7603" s="923">
        <v>0</v>
      </c>
      <c r="H7603" s="929">
        <v>8.3333333333333332E-3</v>
      </c>
      <c r="I7603" s="929">
        <v>2.5000000000000001E-2</v>
      </c>
      <c r="J7603" s="923">
        <v>0</v>
      </c>
      <c r="K7603" s="922">
        <v>0.48281913555389472</v>
      </c>
      <c r="L7603" s="923">
        <v>0</v>
      </c>
      <c r="M7603" s="923" t="str">
        <f t="shared" si="118"/>
        <v/>
      </c>
    </row>
    <row r="7604" spans="2:13" ht="45">
      <c r="B7604" s="921" t="s">
        <v>1892</v>
      </c>
      <c r="C7604" s="921" t="s">
        <v>1042</v>
      </c>
      <c r="D7604" s="922" t="s">
        <v>1881</v>
      </c>
      <c r="E7604" s="936">
        <v>0.5</v>
      </c>
      <c r="F7604" s="947">
        <v>45021</v>
      </c>
      <c r="G7604" s="923">
        <v>0</v>
      </c>
      <c r="H7604" s="929">
        <v>8.3333333333333332E-3</v>
      </c>
      <c r="I7604" s="929">
        <v>2.5000000000000001E-2</v>
      </c>
      <c r="J7604" s="923">
        <v>0</v>
      </c>
      <c r="K7604" s="922">
        <v>0.48281913555389472</v>
      </c>
      <c r="L7604" s="923">
        <v>0</v>
      </c>
      <c r="M7604" s="923" t="str">
        <f t="shared" si="118"/>
        <v/>
      </c>
    </row>
    <row r="7605" spans="2:13" ht="45">
      <c r="B7605" s="921" t="s">
        <v>1892</v>
      </c>
      <c r="C7605" s="921" t="s">
        <v>1042</v>
      </c>
      <c r="D7605" s="922" t="s">
        <v>1881</v>
      </c>
      <c r="E7605" s="936">
        <v>0.5</v>
      </c>
      <c r="F7605" s="947">
        <v>45021</v>
      </c>
      <c r="G7605" s="923">
        <v>0</v>
      </c>
      <c r="H7605" s="929">
        <v>8.3333333333333332E-3</v>
      </c>
      <c r="I7605" s="929">
        <v>2.5000000000000001E-2</v>
      </c>
      <c r="J7605" s="923">
        <v>0</v>
      </c>
      <c r="K7605" s="922">
        <v>0.48281913555389472</v>
      </c>
      <c r="L7605" s="923">
        <v>0</v>
      </c>
      <c r="M7605" s="923" t="str">
        <f t="shared" si="118"/>
        <v/>
      </c>
    </row>
    <row r="7606" spans="2:13" ht="45">
      <c r="B7606" s="921" t="s">
        <v>1893</v>
      </c>
      <c r="C7606" s="921" t="s">
        <v>1042</v>
      </c>
      <c r="D7606" s="922" t="s">
        <v>1881</v>
      </c>
      <c r="E7606" s="936">
        <v>0.5</v>
      </c>
      <c r="F7606" s="947">
        <v>44958</v>
      </c>
      <c r="G7606" s="923">
        <v>0</v>
      </c>
      <c r="H7606" s="929">
        <v>8.3333333333333332E-3</v>
      </c>
      <c r="I7606" s="929">
        <v>4.1666666666666664E-2</v>
      </c>
      <c r="J7606" s="923">
        <v>0</v>
      </c>
      <c r="K7606" s="922">
        <v>0.48281913555389472</v>
      </c>
      <c r="L7606" s="923">
        <v>0</v>
      </c>
      <c r="M7606" s="923" t="str">
        <f t="shared" si="118"/>
        <v/>
      </c>
    </row>
    <row r="7607" spans="2:13" ht="45">
      <c r="B7607" s="921" t="s">
        <v>1893</v>
      </c>
      <c r="C7607" s="921" t="s">
        <v>1042</v>
      </c>
      <c r="D7607" s="922" t="s">
        <v>1881</v>
      </c>
      <c r="E7607" s="936">
        <v>0.5</v>
      </c>
      <c r="F7607" s="947">
        <v>44958</v>
      </c>
      <c r="G7607" s="923">
        <v>0</v>
      </c>
      <c r="H7607" s="929">
        <v>8.3333333333333332E-3</v>
      </c>
      <c r="I7607" s="929">
        <v>4.1666666666666664E-2</v>
      </c>
      <c r="J7607" s="923">
        <v>0</v>
      </c>
      <c r="K7607" s="922">
        <v>0.48281913555389472</v>
      </c>
      <c r="L7607" s="923">
        <v>0</v>
      </c>
      <c r="M7607" s="923" t="str">
        <f t="shared" si="118"/>
        <v/>
      </c>
    </row>
    <row r="7608" spans="2:13" ht="60">
      <c r="B7608" s="921" t="s">
        <v>1894</v>
      </c>
      <c r="C7608" s="921" t="s">
        <v>1042</v>
      </c>
      <c r="D7608" s="922" t="s">
        <v>1881</v>
      </c>
      <c r="E7608" s="936">
        <v>0.5</v>
      </c>
      <c r="F7608" s="947">
        <v>44459</v>
      </c>
      <c r="G7608" s="923">
        <v>0</v>
      </c>
      <c r="H7608" s="929">
        <v>8.3333333333333332E-3</v>
      </c>
      <c r="I7608" s="929">
        <v>0.18333333333333332</v>
      </c>
      <c r="J7608" s="923">
        <v>0</v>
      </c>
      <c r="K7608" s="922">
        <v>0.48281913555389472</v>
      </c>
      <c r="L7608" s="923">
        <v>0</v>
      </c>
      <c r="M7608" s="923" t="str">
        <f t="shared" si="118"/>
        <v/>
      </c>
    </row>
    <row r="7609" spans="2:13" ht="60">
      <c r="B7609" s="921" t="s">
        <v>1894</v>
      </c>
      <c r="C7609" s="921" t="s">
        <v>1042</v>
      </c>
      <c r="D7609" s="922" t="s">
        <v>1881</v>
      </c>
      <c r="E7609" s="936">
        <v>0.5</v>
      </c>
      <c r="F7609" s="947">
        <v>44459</v>
      </c>
      <c r="G7609" s="923">
        <v>0</v>
      </c>
      <c r="H7609" s="929">
        <v>8.3333333333333332E-3</v>
      </c>
      <c r="I7609" s="929">
        <v>0.18333333333333332</v>
      </c>
      <c r="J7609" s="923">
        <v>0</v>
      </c>
      <c r="K7609" s="922">
        <v>0.48281913555389472</v>
      </c>
      <c r="L7609" s="923">
        <v>0</v>
      </c>
      <c r="M7609" s="923" t="str">
        <f t="shared" si="118"/>
        <v/>
      </c>
    </row>
    <row r="7610" spans="2:13" ht="60">
      <c r="B7610" s="921" t="s">
        <v>1894</v>
      </c>
      <c r="C7610" s="921" t="s">
        <v>1042</v>
      </c>
      <c r="D7610" s="922" t="s">
        <v>1881</v>
      </c>
      <c r="E7610" s="936">
        <v>0.5</v>
      </c>
      <c r="F7610" s="947">
        <v>44459</v>
      </c>
      <c r="G7610" s="923">
        <v>0</v>
      </c>
      <c r="H7610" s="929">
        <v>8.3333333333333332E-3</v>
      </c>
      <c r="I7610" s="929">
        <v>0.18333333333333332</v>
      </c>
      <c r="J7610" s="923">
        <v>0</v>
      </c>
      <c r="K7610" s="922">
        <v>0.48281913555389472</v>
      </c>
      <c r="L7610" s="923">
        <v>0</v>
      </c>
      <c r="M7610" s="923" t="str">
        <f t="shared" si="118"/>
        <v/>
      </c>
    </row>
    <row r="7611" spans="2:13" ht="45">
      <c r="B7611" s="921" t="s">
        <v>1895</v>
      </c>
      <c r="C7611" s="921" t="s">
        <v>1042</v>
      </c>
      <c r="D7611" s="922" t="s">
        <v>1881</v>
      </c>
      <c r="E7611" s="936">
        <v>0.5</v>
      </c>
      <c r="F7611" s="947">
        <v>45021</v>
      </c>
      <c r="G7611" s="923">
        <v>0</v>
      </c>
      <c r="H7611" s="929">
        <v>8.3333333333333332E-3</v>
      </c>
      <c r="I7611" s="929">
        <v>2.5000000000000001E-2</v>
      </c>
      <c r="J7611" s="923">
        <v>0</v>
      </c>
      <c r="K7611" s="922">
        <v>1</v>
      </c>
      <c r="L7611" s="923">
        <v>0</v>
      </c>
      <c r="M7611" s="923" t="str">
        <f t="shared" si="118"/>
        <v/>
      </c>
    </row>
    <row r="7612" spans="2:13" ht="60">
      <c r="B7612" s="921" t="s">
        <v>1894</v>
      </c>
      <c r="C7612" s="921" t="s">
        <v>1042</v>
      </c>
      <c r="D7612" s="922" t="s">
        <v>1881</v>
      </c>
      <c r="E7612" s="936">
        <v>0.5</v>
      </c>
      <c r="F7612" s="947">
        <v>44459</v>
      </c>
      <c r="G7612" s="923">
        <v>0</v>
      </c>
      <c r="H7612" s="929">
        <v>8.3333333333333332E-3</v>
      </c>
      <c r="I7612" s="929">
        <v>0.18333333333333332</v>
      </c>
      <c r="J7612" s="923">
        <v>0</v>
      </c>
      <c r="K7612" s="922">
        <v>0.48281913555389472</v>
      </c>
      <c r="L7612" s="923">
        <v>0</v>
      </c>
      <c r="M7612" s="923" t="str">
        <f t="shared" si="118"/>
        <v/>
      </c>
    </row>
    <row r="7613" spans="2:13" ht="60">
      <c r="B7613" s="921" t="s">
        <v>1894</v>
      </c>
      <c r="C7613" s="921" t="s">
        <v>1042</v>
      </c>
      <c r="D7613" s="922" t="s">
        <v>1881</v>
      </c>
      <c r="E7613" s="936">
        <v>0.5</v>
      </c>
      <c r="F7613" s="947">
        <v>44459</v>
      </c>
      <c r="G7613" s="923">
        <v>0</v>
      </c>
      <c r="H7613" s="929">
        <v>8.3333333333333332E-3</v>
      </c>
      <c r="I7613" s="929">
        <v>0.18333333333333332</v>
      </c>
      <c r="J7613" s="923">
        <v>0</v>
      </c>
      <c r="K7613" s="922">
        <v>0.48281913555389472</v>
      </c>
      <c r="L7613" s="923">
        <v>0</v>
      </c>
      <c r="M7613" s="923" t="str">
        <f t="shared" si="118"/>
        <v/>
      </c>
    </row>
    <row r="7614" spans="2:13" ht="60">
      <c r="B7614" s="921" t="s">
        <v>1894</v>
      </c>
      <c r="C7614" s="921" t="s">
        <v>1042</v>
      </c>
      <c r="D7614" s="922" t="s">
        <v>1881</v>
      </c>
      <c r="E7614" s="936">
        <v>0.5</v>
      </c>
      <c r="F7614" s="947">
        <v>44459</v>
      </c>
      <c r="G7614" s="923">
        <v>0</v>
      </c>
      <c r="H7614" s="929">
        <v>8.3333333333333332E-3</v>
      </c>
      <c r="I7614" s="929">
        <v>0.18333333333333332</v>
      </c>
      <c r="J7614" s="923">
        <v>0</v>
      </c>
      <c r="K7614" s="922">
        <v>0.48281913555389472</v>
      </c>
      <c r="L7614" s="923">
        <v>0</v>
      </c>
      <c r="M7614" s="923" t="str">
        <f t="shared" si="118"/>
        <v/>
      </c>
    </row>
    <row r="7615" spans="2:13" ht="60">
      <c r="B7615" s="921" t="s">
        <v>1896</v>
      </c>
      <c r="C7615" s="921" t="s">
        <v>1042</v>
      </c>
      <c r="D7615" s="922" t="s">
        <v>1881</v>
      </c>
      <c r="E7615" s="936">
        <v>0.5</v>
      </c>
      <c r="F7615" s="947">
        <v>44459</v>
      </c>
      <c r="G7615" s="923">
        <v>0</v>
      </c>
      <c r="H7615" s="929">
        <v>8.3333333333333332E-3</v>
      </c>
      <c r="I7615" s="929">
        <v>0.18333333333333332</v>
      </c>
      <c r="J7615" s="923">
        <v>0</v>
      </c>
      <c r="K7615" s="922">
        <v>0.48281913555389472</v>
      </c>
      <c r="L7615" s="923">
        <v>0</v>
      </c>
      <c r="M7615" s="923" t="str">
        <f t="shared" si="118"/>
        <v/>
      </c>
    </row>
    <row r="7616" spans="2:13" ht="60">
      <c r="B7616" s="921" t="s">
        <v>1896</v>
      </c>
      <c r="C7616" s="921" t="s">
        <v>1042</v>
      </c>
      <c r="D7616" s="922" t="s">
        <v>1881</v>
      </c>
      <c r="E7616" s="936">
        <v>0.5</v>
      </c>
      <c r="F7616" s="947">
        <v>44459</v>
      </c>
      <c r="G7616" s="923">
        <v>0</v>
      </c>
      <c r="H7616" s="929">
        <v>8.3333333333333332E-3</v>
      </c>
      <c r="I7616" s="929">
        <v>0.18333333333333332</v>
      </c>
      <c r="J7616" s="923">
        <v>0</v>
      </c>
      <c r="K7616" s="922">
        <v>0.48281913555389472</v>
      </c>
      <c r="L7616" s="923">
        <v>0</v>
      </c>
      <c r="M7616" s="923" t="str">
        <f t="shared" si="118"/>
        <v/>
      </c>
    </row>
    <row r="7617" spans="2:13" ht="60">
      <c r="B7617" s="921" t="s">
        <v>1896</v>
      </c>
      <c r="C7617" s="921" t="s">
        <v>1042</v>
      </c>
      <c r="D7617" s="922" t="s">
        <v>1881</v>
      </c>
      <c r="E7617" s="936">
        <v>0.5</v>
      </c>
      <c r="F7617" s="947">
        <v>44459</v>
      </c>
      <c r="G7617" s="923">
        <v>0</v>
      </c>
      <c r="H7617" s="929">
        <v>8.3333333333333332E-3</v>
      </c>
      <c r="I7617" s="929">
        <v>0.18333333333333332</v>
      </c>
      <c r="J7617" s="923">
        <v>0</v>
      </c>
      <c r="K7617" s="922">
        <v>0.48281913555389472</v>
      </c>
      <c r="L7617" s="923">
        <v>0</v>
      </c>
      <c r="M7617" s="923" t="str">
        <f t="shared" si="118"/>
        <v/>
      </c>
    </row>
    <row r="7618" spans="2:13" ht="60">
      <c r="B7618" s="921" t="s">
        <v>1896</v>
      </c>
      <c r="C7618" s="921" t="s">
        <v>1042</v>
      </c>
      <c r="D7618" s="922" t="s">
        <v>1881</v>
      </c>
      <c r="E7618" s="936">
        <v>0.5</v>
      </c>
      <c r="F7618" s="947">
        <v>44459</v>
      </c>
      <c r="G7618" s="923">
        <v>0</v>
      </c>
      <c r="H7618" s="929">
        <v>8.3333333333333332E-3</v>
      </c>
      <c r="I7618" s="929">
        <v>0.18333333333333332</v>
      </c>
      <c r="J7618" s="923">
        <v>0</v>
      </c>
      <c r="K7618" s="922">
        <v>0.48281913555389472</v>
      </c>
      <c r="L7618" s="923">
        <v>0</v>
      </c>
      <c r="M7618" s="923" t="str">
        <f t="shared" si="118"/>
        <v/>
      </c>
    </row>
    <row r="7619" spans="2:13" ht="60">
      <c r="B7619" s="921" t="s">
        <v>1896</v>
      </c>
      <c r="C7619" s="921" t="s">
        <v>1042</v>
      </c>
      <c r="D7619" s="922" t="s">
        <v>1881</v>
      </c>
      <c r="E7619" s="936">
        <v>0.5</v>
      </c>
      <c r="F7619" s="947">
        <v>44459</v>
      </c>
      <c r="G7619" s="923">
        <v>0</v>
      </c>
      <c r="H7619" s="929">
        <v>8.3333333333333332E-3</v>
      </c>
      <c r="I7619" s="929">
        <v>0.18333333333333332</v>
      </c>
      <c r="J7619" s="923">
        <v>0</v>
      </c>
      <c r="K7619" s="922">
        <v>0.48281913555389472</v>
      </c>
      <c r="L7619" s="923">
        <v>0</v>
      </c>
      <c r="M7619" s="923" t="str">
        <f t="shared" si="118"/>
        <v/>
      </c>
    </row>
    <row r="7620" spans="2:13" ht="45">
      <c r="B7620" s="921" t="s">
        <v>1897</v>
      </c>
      <c r="C7620" s="921" t="s">
        <v>1042</v>
      </c>
      <c r="D7620" s="922" t="s">
        <v>1881</v>
      </c>
      <c r="E7620" s="936">
        <v>0.5</v>
      </c>
      <c r="F7620" s="947">
        <v>45021</v>
      </c>
      <c r="G7620" s="923">
        <v>0</v>
      </c>
      <c r="H7620" s="929">
        <v>8.3333333333333332E-3</v>
      </c>
      <c r="I7620" s="929">
        <v>2.5000000000000001E-2</v>
      </c>
      <c r="J7620" s="923">
        <v>0</v>
      </c>
      <c r="K7620" s="922">
        <v>1</v>
      </c>
      <c r="L7620" s="923">
        <v>0</v>
      </c>
      <c r="M7620" s="923" t="str">
        <f t="shared" si="118"/>
        <v/>
      </c>
    </row>
    <row r="7621" spans="2:13" ht="60">
      <c r="B7621" s="921" t="s">
        <v>1896</v>
      </c>
      <c r="C7621" s="921" t="s">
        <v>1042</v>
      </c>
      <c r="D7621" s="922" t="s">
        <v>1881</v>
      </c>
      <c r="E7621" s="936">
        <v>0.5</v>
      </c>
      <c r="F7621" s="947">
        <v>44459</v>
      </c>
      <c r="G7621" s="923">
        <v>0</v>
      </c>
      <c r="H7621" s="929">
        <v>8.3333333333333332E-3</v>
      </c>
      <c r="I7621" s="929">
        <v>0.18333333333333332</v>
      </c>
      <c r="J7621" s="923">
        <v>0</v>
      </c>
      <c r="K7621" s="922">
        <v>0.48281913555389472</v>
      </c>
      <c r="L7621" s="923">
        <v>0</v>
      </c>
      <c r="M7621" s="923" t="str">
        <f t="shared" si="118"/>
        <v/>
      </c>
    </row>
    <row r="7622" spans="2:13" ht="45">
      <c r="B7622" s="921" t="s">
        <v>1898</v>
      </c>
      <c r="C7622" s="921" t="s">
        <v>1042</v>
      </c>
      <c r="D7622" s="922" t="s">
        <v>1881</v>
      </c>
      <c r="E7622" s="936">
        <v>0.5</v>
      </c>
      <c r="F7622" s="947">
        <v>44459</v>
      </c>
      <c r="G7622" s="923">
        <v>0</v>
      </c>
      <c r="H7622" s="929">
        <v>4.1666666666666666E-3</v>
      </c>
      <c r="I7622" s="929">
        <v>9.166666666666666E-2</v>
      </c>
      <c r="J7622" s="923">
        <v>0</v>
      </c>
      <c r="K7622" s="922">
        <v>0.48281913555389472</v>
      </c>
      <c r="L7622" s="923">
        <v>0</v>
      </c>
      <c r="M7622" s="923" t="str">
        <f t="shared" si="118"/>
        <v/>
      </c>
    </row>
    <row r="7623" spans="2:13" ht="45">
      <c r="B7623" s="921" t="s">
        <v>1898</v>
      </c>
      <c r="C7623" s="921" t="s">
        <v>1042</v>
      </c>
      <c r="D7623" s="922" t="s">
        <v>1881</v>
      </c>
      <c r="E7623" s="936">
        <v>0.5</v>
      </c>
      <c r="F7623" s="947">
        <v>44459</v>
      </c>
      <c r="G7623" s="923">
        <v>0</v>
      </c>
      <c r="H7623" s="929">
        <v>4.1666666666666666E-3</v>
      </c>
      <c r="I7623" s="929">
        <v>9.166666666666666E-2</v>
      </c>
      <c r="J7623" s="923">
        <v>0</v>
      </c>
      <c r="K7623" s="922">
        <v>0.48281913555389472</v>
      </c>
      <c r="L7623" s="923">
        <v>0</v>
      </c>
      <c r="M7623" s="923" t="str">
        <f t="shared" si="118"/>
        <v/>
      </c>
    </row>
    <row r="7624" spans="2:13" ht="45">
      <c r="B7624" s="921" t="s">
        <v>1898</v>
      </c>
      <c r="C7624" s="921" t="s">
        <v>1042</v>
      </c>
      <c r="D7624" s="922" t="s">
        <v>1881</v>
      </c>
      <c r="E7624" s="936">
        <v>0.5</v>
      </c>
      <c r="F7624" s="947">
        <v>44459</v>
      </c>
      <c r="G7624" s="923">
        <v>0</v>
      </c>
      <c r="H7624" s="929">
        <v>4.1666666666666666E-3</v>
      </c>
      <c r="I7624" s="929">
        <v>9.166666666666666E-2</v>
      </c>
      <c r="J7624" s="923">
        <v>0</v>
      </c>
      <c r="K7624" s="922">
        <v>0.48281913555389472</v>
      </c>
      <c r="L7624" s="923">
        <v>0</v>
      </c>
      <c r="M7624" s="923" t="str">
        <f t="shared" si="118"/>
        <v/>
      </c>
    </row>
    <row r="7625" spans="2:13" ht="45">
      <c r="B7625" s="921" t="s">
        <v>1899</v>
      </c>
      <c r="C7625" s="921" t="s">
        <v>1042</v>
      </c>
      <c r="D7625" s="922" t="s">
        <v>1881</v>
      </c>
      <c r="E7625" s="936">
        <v>0.5</v>
      </c>
      <c r="F7625" s="947">
        <v>44562</v>
      </c>
      <c r="G7625" s="923">
        <v>0</v>
      </c>
      <c r="H7625" s="929">
        <v>8.3333333333333332E-3</v>
      </c>
      <c r="I7625" s="929">
        <v>0.15</v>
      </c>
      <c r="J7625" s="923">
        <v>0</v>
      </c>
      <c r="K7625" s="922">
        <v>0.48281913555389472</v>
      </c>
      <c r="L7625" s="923">
        <v>0</v>
      </c>
      <c r="M7625" s="923" t="str">
        <f t="shared" si="118"/>
        <v/>
      </c>
    </row>
    <row r="7626" spans="2:13" ht="45">
      <c r="B7626" s="921" t="s">
        <v>1898</v>
      </c>
      <c r="C7626" s="921" t="s">
        <v>1042</v>
      </c>
      <c r="D7626" s="922" t="s">
        <v>1881</v>
      </c>
      <c r="E7626" s="936">
        <v>0.5</v>
      </c>
      <c r="F7626" s="947">
        <v>44459</v>
      </c>
      <c r="G7626" s="923">
        <v>0</v>
      </c>
      <c r="H7626" s="929">
        <v>4.1666666666666666E-3</v>
      </c>
      <c r="I7626" s="929">
        <v>9.166666666666666E-2</v>
      </c>
      <c r="J7626" s="923">
        <v>0</v>
      </c>
      <c r="K7626" s="922">
        <v>0.48281913555389472</v>
      </c>
      <c r="L7626" s="923">
        <v>0</v>
      </c>
      <c r="M7626" s="923" t="str">
        <f t="shared" si="118"/>
        <v/>
      </c>
    </row>
    <row r="7627" spans="2:13" ht="45">
      <c r="B7627" s="921" t="s">
        <v>1900</v>
      </c>
      <c r="C7627" s="921" t="s">
        <v>1042</v>
      </c>
      <c r="D7627" s="922" t="s">
        <v>1881</v>
      </c>
      <c r="E7627" s="936">
        <v>0.5</v>
      </c>
      <c r="F7627" s="947">
        <v>45021</v>
      </c>
      <c r="G7627" s="923">
        <v>0</v>
      </c>
      <c r="H7627" s="929">
        <v>8.3333333333333332E-3</v>
      </c>
      <c r="I7627" s="929">
        <v>2.5000000000000001E-2</v>
      </c>
      <c r="J7627" s="923">
        <v>0</v>
      </c>
      <c r="K7627" s="922">
        <v>1</v>
      </c>
      <c r="L7627" s="923">
        <v>0</v>
      </c>
      <c r="M7627" s="923" t="str">
        <f t="shared" ref="M7627:M7690" si="119">IF(L7627=0,"",IF(I7627=100%,0,(H7627*12)*(G7627*E7627*K7627)))</f>
        <v/>
      </c>
    </row>
    <row r="7628" spans="2:13" ht="45">
      <c r="B7628" s="921" t="s">
        <v>1900</v>
      </c>
      <c r="C7628" s="921" t="s">
        <v>1042</v>
      </c>
      <c r="D7628" s="922" t="s">
        <v>1881</v>
      </c>
      <c r="E7628" s="936">
        <v>0.5</v>
      </c>
      <c r="F7628" s="947">
        <v>45021</v>
      </c>
      <c r="G7628" s="923">
        <v>0</v>
      </c>
      <c r="H7628" s="929">
        <v>8.3333333333333332E-3</v>
      </c>
      <c r="I7628" s="929">
        <v>2.5000000000000001E-2</v>
      </c>
      <c r="J7628" s="923">
        <v>0</v>
      </c>
      <c r="K7628" s="922">
        <v>0.48281913555389472</v>
      </c>
      <c r="L7628" s="923">
        <v>0</v>
      </c>
      <c r="M7628" s="923" t="str">
        <f t="shared" si="119"/>
        <v/>
      </c>
    </row>
    <row r="7629" spans="2:13" ht="45">
      <c r="B7629" s="921" t="s">
        <v>1901</v>
      </c>
      <c r="C7629" s="921" t="s">
        <v>1042</v>
      </c>
      <c r="D7629" s="922" t="s">
        <v>1881</v>
      </c>
      <c r="E7629" s="936">
        <v>0.5</v>
      </c>
      <c r="F7629" s="947">
        <v>44459</v>
      </c>
      <c r="G7629" s="923">
        <v>0</v>
      </c>
      <c r="H7629" s="929">
        <v>8.3333333333333332E-3</v>
      </c>
      <c r="I7629" s="929">
        <v>0.18333333333333332</v>
      </c>
      <c r="J7629" s="923">
        <v>0</v>
      </c>
      <c r="K7629" s="922">
        <v>0.48281913555389472</v>
      </c>
      <c r="L7629" s="923">
        <v>0</v>
      </c>
      <c r="M7629" s="923" t="str">
        <f t="shared" si="119"/>
        <v/>
      </c>
    </row>
    <row r="7630" spans="2:13" ht="45">
      <c r="B7630" s="921" t="s">
        <v>1901</v>
      </c>
      <c r="C7630" s="921" t="s">
        <v>1042</v>
      </c>
      <c r="D7630" s="922" t="s">
        <v>1881</v>
      </c>
      <c r="E7630" s="936">
        <v>0.5</v>
      </c>
      <c r="F7630" s="947">
        <v>44459</v>
      </c>
      <c r="G7630" s="923">
        <v>0</v>
      </c>
      <c r="H7630" s="929">
        <v>8.3333333333333332E-3</v>
      </c>
      <c r="I7630" s="929">
        <v>0.18333333333333332</v>
      </c>
      <c r="J7630" s="923">
        <v>0</v>
      </c>
      <c r="K7630" s="922">
        <v>0.48281913555389472</v>
      </c>
      <c r="L7630" s="923">
        <v>0</v>
      </c>
      <c r="M7630" s="923" t="str">
        <f t="shared" si="119"/>
        <v/>
      </c>
    </row>
    <row r="7631" spans="2:13" ht="45">
      <c r="B7631" s="921" t="s">
        <v>1901</v>
      </c>
      <c r="C7631" s="921" t="s">
        <v>1042</v>
      </c>
      <c r="D7631" s="922" t="s">
        <v>1881</v>
      </c>
      <c r="E7631" s="936">
        <v>0.5</v>
      </c>
      <c r="F7631" s="947">
        <v>44459</v>
      </c>
      <c r="G7631" s="923">
        <v>0</v>
      </c>
      <c r="H7631" s="929">
        <v>8.3333333333333332E-3</v>
      </c>
      <c r="I7631" s="929">
        <v>0.18333333333333332</v>
      </c>
      <c r="J7631" s="923">
        <v>0</v>
      </c>
      <c r="K7631" s="922">
        <v>0.48281913555389472</v>
      </c>
      <c r="L7631" s="923">
        <v>0</v>
      </c>
      <c r="M7631" s="923" t="str">
        <f t="shared" si="119"/>
        <v/>
      </c>
    </row>
    <row r="7632" spans="2:13" ht="45">
      <c r="B7632" s="921" t="s">
        <v>1902</v>
      </c>
      <c r="C7632" s="921" t="s">
        <v>1042</v>
      </c>
      <c r="D7632" s="922" t="s">
        <v>1881</v>
      </c>
      <c r="E7632" s="936">
        <v>0.5</v>
      </c>
      <c r="F7632" s="947">
        <v>44459</v>
      </c>
      <c r="G7632" s="923">
        <v>0</v>
      </c>
      <c r="H7632" s="929">
        <v>8.3333333333333332E-3</v>
      </c>
      <c r="I7632" s="929">
        <v>0.18333333333333332</v>
      </c>
      <c r="J7632" s="923">
        <v>0</v>
      </c>
      <c r="K7632" s="922">
        <v>0.48281913555389472</v>
      </c>
      <c r="L7632" s="923">
        <v>0</v>
      </c>
      <c r="M7632" s="923" t="str">
        <f t="shared" si="119"/>
        <v/>
      </c>
    </row>
    <row r="7633" spans="2:13" ht="45">
      <c r="B7633" s="921" t="s">
        <v>1902</v>
      </c>
      <c r="C7633" s="921" t="s">
        <v>1042</v>
      </c>
      <c r="D7633" s="922" t="s">
        <v>1881</v>
      </c>
      <c r="E7633" s="936">
        <v>0.5</v>
      </c>
      <c r="F7633" s="947">
        <v>44459</v>
      </c>
      <c r="G7633" s="923">
        <v>0</v>
      </c>
      <c r="H7633" s="929">
        <v>8.3333333333333332E-3</v>
      </c>
      <c r="I7633" s="929">
        <v>0.18333333333333332</v>
      </c>
      <c r="J7633" s="923">
        <v>0</v>
      </c>
      <c r="K7633" s="922">
        <v>0.48281913555389472</v>
      </c>
      <c r="L7633" s="923">
        <v>0</v>
      </c>
      <c r="M7633" s="923" t="str">
        <f t="shared" si="119"/>
        <v/>
      </c>
    </row>
    <row r="7634" spans="2:13" ht="45">
      <c r="B7634" s="921" t="s">
        <v>1902</v>
      </c>
      <c r="C7634" s="921" t="s">
        <v>1042</v>
      </c>
      <c r="D7634" s="922" t="s">
        <v>1881</v>
      </c>
      <c r="E7634" s="936">
        <v>0.5</v>
      </c>
      <c r="F7634" s="947">
        <v>44459</v>
      </c>
      <c r="G7634" s="923">
        <v>0</v>
      </c>
      <c r="H7634" s="929">
        <v>8.3333333333333332E-3</v>
      </c>
      <c r="I7634" s="929">
        <v>0.18333333333333332</v>
      </c>
      <c r="J7634" s="923">
        <v>0</v>
      </c>
      <c r="K7634" s="922">
        <v>0.48281913555389472</v>
      </c>
      <c r="L7634" s="923">
        <v>0</v>
      </c>
      <c r="M7634" s="923" t="str">
        <f t="shared" si="119"/>
        <v/>
      </c>
    </row>
    <row r="7635" spans="2:13" ht="45">
      <c r="B7635" s="921" t="s">
        <v>1902</v>
      </c>
      <c r="C7635" s="921" t="s">
        <v>1042</v>
      </c>
      <c r="D7635" s="922" t="s">
        <v>1881</v>
      </c>
      <c r="E7635" s="936">
        <v>0.5</v>
      </c>
      <c r="F7635" s="947">
        <v>44459</v>
      </c>
      <c r="G7635" s="923">
        <v>0</v>
      </c>
      <c r="H7635" s="929">
        <v>8.3333333333333332E-3</v>
      </c>
      <c r="I7635" s="929">
        <v>0.18333333333333332</v>
      </c>
      <c r="J7635" s="923">
        <v>0</v>
      </c>
      <c r="K7635" s="922">
        <v>0.48281913555389472</v>
      </c>
      <c r="L7635" s="923">
        <v>0</v>
      </c>
      <c r="M7635" s="923" t="str">
        <f t="shared" si="119"/>
        <v/>
      </c>
    </row>
    <row r="7636" spans="2:13" ht="45">
      <c r="B7636" s="921" t="s">
        <v>1902</v>
      </c>
      <c r="C7636" s="921" t="s">
        <v>1042</v>
      </c>
      <c r="D7636" s="922" t="s">
        <v>1881</v>
      </c>
      <c r="E7636" s="936">
        <v>0.5</v>
      </c>
      <c r="F7636" s="947">
        <v>44459</v>
      </c>
      <c r="G7636" s="923">
        <v>0</v>
      </c>
      <c r="H7636" s="929">
        <v>8.3333333333333332E-3</v>
      </c>
      <c r="I7636" s="929">
        <v>0.18333333333333332</v>
      </c>
      <c r="J7636" s="923">
        <v>0</v>
      </c>
      <c r="K7636" s="922">
        <v>0.48281913555389472</v>
      </c>
      <c r="L7636" s="923">
        <v>0</v>
      </c>
      <c r="M7636" s="923" t="str">
        <f t="shared" si="119"/>
        <v/>
      </c>
    </row>
    <row r="7637" spans="2:13" ht="45">
      <c r="B7637" s="921" t="s">
        <v>1903</v>
      </c>
      <c r="C7637" s="921" t="s">
        <v>1042</v>
      </c>
      <c r="D7637" s="922" t="s">
        <v>1881</v>
      </c>
      <c r="E7637" s="936">
        <v>0.5</v>
      </c>
      <c r="F7637" s="947">
        <v>44459</v>
      </c>
      <c r="G7637" s="923">
        <v>0</v>
      </c>
      <c r="H7637" s="929">
        <v>8.3333333333333332E-3</v>
      </c>
      <c r="I7637" s="929">
        <v>0.18333333333333332</v>
      </c>
      <c r="J7637" s="923">
        <v>0</v>
      </c>
      <c r="K7637" s="922">
        <v>0.48281913555389472</v>
      </c>
      <c r="L7637" s="923">
        <v>0</v>
      </c>
      <c r="M7637" s="923" t="str">
        <f t="shared" si="119"/>
        <v/>
      </c>
    </row>
    <row r="7638" spans="2:13" ht="45">
      <c r="B7638" s="921" t="s">
        <v>1903</v>
      </c>
      <c r="C7638" s="921" t="s">
        <v>1042</v>
      </c>
      <c r="D7638" s="922" t="s">
        <v>1881</v>
      </c>
      <c r="E7638" s="936">
        <v>0.5</v>
      </c>
      <c r="F7638" s="947">
        <v>44459</v>
      </c>
      <c r="G7638" s="923">
        <v>0</v>
      </c>
      <c r="H7638" s="929">
        <v>8.3333333333333332E-3</v>
      </c>
      <c r="I7638" s="929">
        <v>0.18333333333333332</v>
      </c>
      <c r="J7638" s="923">
        <v>0</v>
      </c>
      <c r="K7638" s="922">
        <v>0.48281913555389472</v>
      </c>
      <c r="L7638" s="923">
        <v>0</v>
      </c>
      <c r="M7638" s="923" t="str">
        <f t="shared" si="119"/>
        <v/>
      </c>
    </row>
    <row r="7639" spans="2:13" ht="45">
      <c r="B7639" s="921" t="s">
        <v>1903</v>
      </c>
      <c r="C7639" s="921" t="s">
        <v>1042</v>
      </c>
      <c r="D7639" s="922" t="s">
        <v>1881</v>
      </c>
      <c r="E7639" s="936">
        <v>0.5</v>
      </c>
      <c r="F7639" s="947">
        <v>44459</v>
      </c>
      <c r="G7639" s="923">
        <v>0</v>
      </c>
      <c r="H7639" s="929">
        <v>8.3333333333333332E-3</v>
      </c>
      <c r="I7639" s="929">
        <v>0.18333333333333332</v>
      </c>
      <c r="J7639" s="923">
        <v>0</v>
      </c>
      <c r="K7639" s="922">
        <v>0.48281913555389472</v>
      </c>
      <c r="L7639" s="923">
        <v>0</v>
      </c>
      <c r="M7639" s="923" t="str">
        <f t="shared" si="119"/>
        <v/>
      </c>
    </row>
    <row r="7640" spans="2:13" ht="45">
      <c r="B7640" s="921" t="s">
        <v>1904</v>
      </c>
      <c r="C7640" s="921" t="s">
        <v>1042</v>
      </c>
      <c r="D7640" s="922" t="s">
        <v>1881</v>
      </c>
      <c r="E7640" s="936">
        <v>0.5</v>
      </c>
      <c r="F7640" s="947">
        <v>44562</v>
      </c>
      <c r="G7640" s="923">
        <v>0</v>
      </c>
      <c r="H7640" s="929">
        <v>4.1666666666666666E-3</v>
      </c>
      <c r="I7640" s="929">
        <v>7.4999999999999997E-2</v>
      </c>
      <c r="J7640" s="923">
        <v>0</v>
      </c>
      <c r="K7640" s="922">
        <v>0.48281913555389472</v>
      </c>
      <c r="L7640" s="923">
        <v>0</v>
      </c>
      <c r="M7640" s="923" t="str">
        <f t="shared" si="119"/>
        <v/>
      </c>
    </row>
    <row r="7641" spans="2:13" ht="45">
      <c r="B7641" s="921" t="s">
        <v>1905</v>
      </c>
      <c r="C7641" s="921" t="s">
        <v>1042</v>
      </c>
      <c r="D7641" s="922" t="s">
        <v>1881</v>
      </c>
      <c r="E7641" s="936">
        <v>0.5</v>
      </c>
      <c r="F7641" s="947">
        <v>44459</v>
      </c>
      <c r="G7641" s="923">
        <v>0</v>
      </c>
      <c r="H7641" s="929">
        <v>4.1666666666666666E-3</v>
      </c>
      <c r="I7641" s="929">
        <v>9.166666666666666E-2</v>
      </c>
      <c r="J7641" s="923">
        <v>0</v>
      </c>
      <c r="K7641" s="922">
        <v>0.48281913555389472</v>
      </c>
      <c r="L7641" s="923">
        <v>0</v>
      </c>
      <c r="M7641" s="923" t="str">
        <f t="shared" si="119"/>
        <v/>
      </c>
    </row>
    <row r="7642" spans="2:13" ht="45">
      <c r="B7642" s="921" t="s">
        <v>1906</v>
      </c>
      <c r="C7642" s="921" t="s">
        <v>1042</v>
      </c>
      <c r="D7642" s="922" t="s">
        <v>1881</v>
      </c>
      <c r="E7642" s="936">
        <v>0.5</v>
      </c>
      <c r="F7642" s="947">
        <v>44459</v>
      </c>
      <c r="G7642" s="923">
        <v>0</v>
      </c>
      <c r="H7642" s="929">
        <v>8.3333333333333332E-3</v>
      </c>
      <c r="I7642" s="929">
        <v>0.18333333333333332</v>
      </c>
      <c r="J7642" s="923">
        <v>0</v>
      </c>
      <c r="K7642" s="922">
        <v>0.48281913555389472</v>
      </c>
      <c r="L7642" s="923">
        <v>0</v>
      </c>
      <c r="M7642" s="923" t="str">
        <f t="shared" si="119"/>
        <v/>
      </c>
    </row>
    <row r="7643" spans="2:13" ht="45">
      <c r="B7643" s="921" t="s">
        <v>1906</v>
      </c>
      <c r="C7643" s="921" t="s">
        <v>1042</v>
      </c>
      <c r="D7643" s="922" t="s">
        <v>1881</v>
      </c>
      <c r="E7643" s="936">
        <v>0.5</v>
      </c>
      <c r="F7643" s="947">
        <v>44459</v>
      </c>
      <c r="G7643" s="923">
        <v>0</v>
      </c>
      <c r="H7643" s="929">
        <v>8.3333333333333332E-3</v>
      </c>
      <c r="I7643" s="929">
        <v>0.18333333333333332</v>
      </c>
      <c r="J7643" s="923">
        <v>0</v>
      </c>
      <c r="K7643" s="922">
        <v>0.48281913555389472</v>
      </c>
      <c r="L7643" s="923">
        <v>0</v>
      </c>
      <c r="M7643" s="923" t="str">
        <f t="shared" si="119"/>
        <v/>
      </c>
    </row>
    <row r="7644" spans="2:13" ht="45">
      <c r="B7644" s="921" t="s">
        <v>1906</v>
      </c>
      <c r="C7644" s="921" t="s">
        <v>1042</v>
      </c>
      <c r="D7644" s="922" t="s">
        <v>1881</v>
      </c>
      <c r="E7644" s="936">
        <v>0.5</v>
      </c>
      <c r="F7644" s="947">
        <v>44459</v>
      </c>
      <c r="G7644" s="923">
        <v>0</v>
      </c>
      <c r="H7644" s="929">
        <v>8.3333333333333332E-3</v>
      </c>
      <c r="I7644" s="929">
        <v>0.18333333333333332</v>
      </c>
      <c r="J7644" s="923">
        <v>0</v>
      </c>
      <c r="K7644" s="922">
        <v>0.48281913555389472</v>
      </c>
      <c r="L7644" s="923">
        <v>0</v>
      </c>
      <c r="M7644" s="923" t="str">
        <f t="shared" si="119"/>
        <v/>
      </c>
    </row>
    <row r="7645" spans="2:13" ht="45">
      <c r="B7645" s="921" t="s">
        <v>1906</v>
      </c>
      <c r="C7645" s="921" t="s">
        <v>1042</v>
      </c>
      <c r="D7645" s="922" t="s">
        <v>1881</v>
      </c>
      <c r="E7645" s="936">
        <v>0.5</v>
      </c>
      <c r="F7645" s="947">
        <v>44459</v>
      </c>
      <c r="G7645" s="923">
        <v>0</v>
      </c>
      <c r="H7645" s="929">
        <v>8.3333333333333332E-3</v>
      </c>
      <c r="I7645" s="929">
        <v>0.18333333333333332</v>
      </c>
      <c r="J7645" s="923">
        <v>0</v>
      </c>
      <c r="K7645" s="922">
        <v>0.48281913555389472</v>
      </c>
      <c r="L7645" s="923">
        <v>0</v>
      </c>
      <c r="M7645" s="923" t="str">
        <f t="shared" si="119"/>
        <v/>
      </c>
    </row>
    <row r="7646" spans="2:13" ht="45">
      <c r="B7646" s="921" t="s">
        <v>1907</v>
      </c>
      <c r="C7646" s="921" t="s">
        <v>1042</v>
      </c>
      <c r="D7646" s="922" t="s">
        <v>1881</v>
      </c>
      <c r="E7646" s="936">
        <v>0.5</v>
      </c>
      <c r="F7646" s="947">
        <v>44459</v>
      </c>
      <c r="G7646" s="923">
        <v>0</v>
      </c>
      <c r="H7646" s="929">
        <v>8.3333333333333332E-3</v>
      </c>
      <c r="I7646" s="929">
        <v>0.18333333333333332</v>
      </c>
      <c r="J7646" s="923">
        <v>0</v>
      </c>
      <c r="K7646" s="922">
        <v>0.48281913555389472</v>
      </c>
      <c r="L7646" s="923">
        <v>0</v>
      </c>
      <c r="M7646" s="923" t="str">
        <f t="shared" si="119"/>
        <v/>
      </c>
    </row>
    <row r="7647" spans="2:13" ht="45">
      <c r="B7647" s="921" t="s">
        <v>1908</v>
      </c>
      <c r="C7647" s="921" t="s">
        <v>1042</v>
      </c>
      <c r="D7647" s="922" t="s">
        <v>1881</v>
      </c>
      <c r="E7647" s="936">
        <v>0.5</v>
      </c>
      <c r="F7647" s="947">
        <v>45021</v>
      </c>
      <c r="G7647" s="923">
        <v>0</v>
      </c>
      <c r="H7647" s="929">
        <v>8.3333333333333332E-3</v>
      </c>
      <c r="I7647" s="929">
        <v>2.5000000000000001E-2</v>
      </c>
      <c r="J7647" s="923">
        <v>0</v>
      </c>
      <c r="K7647" s="922">
        <v>0</v>
      </c>
      <c r="L7647" s="923">
        <v>0</v>
      </c>
      <c r="M7647" s="923" t="str">
        <f t="shared" si="119"/>
        <v/>
      </c>
    </row>
    <row r="7648" spans="2:13" ht="45">
      <c r="B7648" s="921" t="s">
        <v>1907</v>
      </c>
      <c r="C7648" s="921" t="s">
        <v>1042</v>
      </c>
      <c r="D7648" s="922" t="s">
        <v>1881</v>
      </c>
      <c r="E7648" s="936">
        <v>0.5</v>
      </c>
      <c r="F7648" s="947">
        <v>44459</v>
      </c>
      <c r="G7648" s="923">
        <v>0</v>
      </c>
      <c r="H7648" s="929">
        <v>8.3333333333333332E-3</v>
      </c>
      <c r="I7648" s="929">
        <v>0.18333333333333332</v>
      </c>
      <c r="J7648" s="923">
        <v>0</v>
      </c>
      <c r="K7648" s="922">
        <v>0.48281913555389472</v>
      </c>
      <c r="L7648" s="923">
        <v>0</v>
      </c>
      <c r="M7648" s="923" t="str">
        <f t="shared" si="119"/>
        <v/>
      </c>
    </row>
    <row r="7649" spans="2:13" ht="90">
      <c r="B7649" s="921" t="s">
        <v>1909</v>
      </c>
      <c r="C7649" s="921" t="s">
        <v>1042</v>
      </c>
      <c r="D7649" s="922" t="s">
        <v>1881</v>
      </c>
      <c r="E7649" s="936">
        <v>0.5</v>
      </c>
      <c r="F7649" s="947">
        <v>44459</v>
      </c>
      <c r="G7649" s="923">
        <v>0</v>
      </c>
      <c r="H7649" s="929">
        <v>4.1666666666666666E-3</v>
      </c>
      <c r="I7649" s="929">
        <v>9.166666666666666E-2</v>
      </c>
      <c r="J7649" s="923">
        <v>0</v>
      </c>
      <c r="K7649" s="922">
        <v>0</v>
      </c>
      <c r="L7649" s="923">
        <v>0</v>
      </c>
      <c r="M7649" s="923" t="str">
        <f t="shared" si="119"/>
        <v/>
      </c>
    </row>
    <row r="7650" spans="2:13" ht="90">
      <c r="B7650" s="921" t="s">
        <v>1909</v>
      </c>
      <c r="C7650" s="921" t="s">
        <v>1042</v>
      </c>
      <c r="D7650" s="922" t="s">
        <v>1881</v>
      </c>
      <c r="E7650" s="936">
        <v>0.5</v>
      </c>
      <c r="F7650" s="947">
        <v>45021</v>
      </c>
      <c r="G7650" s="923">
        <v>0</v>
      </c>
      <c r="H7650" s="929">
        <v>4.1666666666666666E-3</v>
      </c>
      <c r="I7650" s="929">
        <v>1.2500000000000001E-2</v>
      </c>
      <c r="J7650" s="923">
        <v>0</v>
      </c>
      <c r="K7650" s="922">
        <v>0</v>
      </c>
      <c r="L7650" s="923">
        <v>0</v>
      </c>
      <c r="M7650" s="923" t="str">
        <f t="shared" si="119"/>
        <v/>
      </c>
    </row>
    <row r="7651" spans="2:13" ht="45">
      <c r="B7651" s="921" t="s">
        <v>1910</v>
      </c>
      <c r="C7651" s="921" t="s">
        <v>1042</v>
      </c>
      <c r="D7651" s="922" t="s">
        <v>1881</v>
      </c>
      <c r="E7651" s="936">
        <v>0.5</v>
      </c>
      <c r="F7651" s="947">
        <v>45021</v>
      </c>
      <c r="G7651" s="923">
        <v>0</v>
      </c>
      <c r="H7651" s="929">
        <v>8.3333333333333332E-3</v>
      </c>
      <c r="I7651" s="929">
        <v>2.5000000000000001E-2</v>
      </c>
      <c r="J7651" s="923">
        <v>0</v>
      </c>
      <c r="K7651" s="922">
        <v>0.48281913555389472</v>
      </c>
      <c r="L7651" s="923">
        <v>0</v>
      </c>
      <c r="M7651" s="923" t="str">
        <f t="shared" si="119"/>
        <v/>
      </c>
    </row>
    <row r="7652" spans="2:13" ht="45">
      <c r="B7652" s="921" t="s">
        <v>1910</v>
      </c>
      <c r="C7652" s="921" t="s">
        <v>1042</v>
      </c>
      <c r="D7652" s="922" t="s">
        <v>1881</v>
      </c>
      <c r="E7652" s="936">
        <v>0.5</v>
      </c>
      <c r="F7652" s="947">
        <v>45021</v>
      </c>
      <c r="G7652" s="923">
        <v>0</v>
      </c>
      <c r="H7652" s="929">
        <v>8.3333333333333332E-3</v>
      </c>
      <c r="I7652" s="929">
        <v>2.5000000000000001E-2</v>
      </c>
      <c r="J7652" s="923">
        <v>0</v>
      </c>
      <c r="K7652" s="922">
        <v>0.48281913555389472</v>
      </c>
      <c r="L7652" s="923">
        <v>0</v>
      </c>
      <c r="M7652" s="923" t="str">
        <f t="shared" si="119"/>
        <v/>
      </c>
    </row>
    <row r="7653" spans="2:13" ht="90">
      <c r="B7653" s="921" t="s">
        <v>1911</v>
      </c>
      <c r="C7653" s="921" t="s">
        <v>1042</v>
      </c>
      <c r="D7653" s="922" t="s">
        <v>1881</v>
      </c>
      <c r="E7653" s="936">
        <v>0.5</v>
      </c>
      <c r="F7653" s="947">
        <v>45021</v>
      </c>
      <c r="G7653" s="923">
        <v>0</v>
      </c>
      <c r="H7653" s="929">
        <v>4.1666666666666666E-3</v>
      </c>
      <c r="I7653" s="929">
        <v>1.2500000000000001E-2</v>
      </c>
      <c r="J7653" s="923">
        <v>0</v>
      </c>
      <c r="K7653" s="922">
        <v>0.48281913555389472</v>
      </c>
      <c r="L7653" s="923">
        <v>0</v>
      </c>
      <c r="M7653" s="923" t="str">
        <f t="shared" si="119"/>
        <v/>
      </c>
    </row>
    <row r="7654" spans="2:13" ht="90">
      <c r="B7654" s="921" t="s">
        <v>1911</v>
      </c>
      <c r="C7654" s="921" t="s">
        <v>1042</v>
      </c>
      <c r="D7654" s="922" t="s">
        <v>1881</v>
      </c>
      <c r="E7654" s="936">
        <v>0.5</v>
      </c>
      <c r="F7654" s="947">
        <v>45021</v>
      </c>
      <c r="G7654" s="923">
        <v>0</v>
      </c>
      <c r="H7654" s="929">
        <v>4.1666666666666666E-3</v>
      </c>
      <c r="I7654" s="929">
        <v>1.2500000000000001E-2</v>
      </c>
      <c r="J7654" s="923">
        <v>0</v>
      </c>
      <c r="K7654" s="922">
        <v>0.48281913555389472</v>
      </c>
      <c r="L7654" s="923">
        <v>0</v>
      </c>
      <c r="M7654" s="923" t="str">
        <f t="shared" si="119"/>
        <v/>
      </c>
    </row>
    <row r="7655" spans="2:13" ht="90">
      <c r="B7655" s="921" t="s">
        <v>1909</v>
      </c>
      <c r="C7655" s="921" t="s">
        <v>1042</v>
      </c>
      <c r="D7655" s="922" t="s">
        <v>1881</v>
      </c>
      <c r="E7655" s="936">
        <v>0.5</v>
      </c>
      <c r="F7655" s="947">
        <v>44459</v>
      </c>
      <c r="G7655" s="923">
        <v>0</v>
      </c>
      <c r="H7655" s="929">
        <v>4.1666666666666666E-3</v>
      </c>
      <c r="I7655" s="929">
        <v>9.166666666666666E-2</v>
      </c>
      <c r="J7655" s="923">
        <v>0</v>
      </c>
      <c r="K7655" s="922">
        <v>0</v>
      </c>
      <c r="L7655" s="923">
        <v>0</v>
      </c>
      <c r="M7655" s="923" t="str">
        <f t="shared" si="119"/>
        <v/>
      </c>
    </row>
    <row r="7656" spans="2:13" ht="90">
      <c r="B7656" s="921" t="s">
        <v>1909</v>
      </c>
      <c r="C7656" s="921" t="s">
        <v>1042</v>
      </c>
      <c r="D7656" s="922" t="s">
        <v>1881</v>
      </c>
      <c r="E7656" s="936">
        <v>0.5</v>
      </c>
      <c r="F7656" s="947">
        <v>45021</v>
      </c>
      <c r="G7656" s="923">
        <v>0</v>
      </c>
      <c r="H7656" s="929">
        <v>4.1666666666666666E-3</v>
      </c>
      <c r="I7656" s="929">
        <v>1.2500000000000001E-2</v>
      </c>
      <c r="J7656" s="923">
        <v>0</v>
      </c>
      <c r="K7656" s="922">
        <v>0</v>
      </c>
      <c r="L7656" s="923">
        <v>0</v>
      </c>
      <c r="M7656" s="923" t="str">
        <f t="shared" si="119"/>
        <v/>
      </c>
    </row>
    <row r="7657" spans="2:13" ht="75">
      <c r="B7657" s="921" t="s">
        <v>1912</v>
      </c>
      <c r="C7657" s="921" t="s">
        <v>1042</v>
      </c>
      <c r="D7657" s="922" t="s">
        <v>1881</v>
      </c>
      <c r="E7657" s="936">
        <v>0.5</v>
      </c>
      <c r="F7657" s="947">
        <v>44562</v>
      </c>
      <c r="G7657" s="923">
        <v>0</v>
      </c>
      <c r="H7657" s="929">
        <v>8.3333333333333332E-3</v>
      </c>
      <c r="I7657" s="929">
        <v>0.15</v>
      </c>
      <c r="J7657" s="923">
        <v>0</v>
      </c>
      <c r="K7657" s="922">
        <v>0.48281913555389472</v>
      </c>
      <c r="L7657" s="923">
        <v>0</v>
      </c>
      <c r="M7657" s="923" t="str">
        <f t="shared" si="119"/>
        <v/>
      </c>
    </row>
    <row r="7658" spans="2:13" ht="45">
      <c r="B7658" s="921" t="s">
        <v>1913</v>
      </c>
      <c r="C7658" s="921" t="s">
        <v>1042</v>
      </c>
      <c r="D7658" s="922" t="s">
        <v>1881</v>
      </c>
      <c r="E7658" s="936">
        <v>0.5</v>
      </c>
      <c r="F7658" s="947">
        <v>44562</v>
      </c>
      <c r="G7658" s="923">
        <v>0</v>
      </c>
      <c r="H7658" s="929">
        <v>4.1666666666666666E-3</v>
      </c>
      <c r="I7658" s="929">
        <v>7.4999999999999997E-2</v>
      </c>
      <c r="J7658" s="923">
        <v>0</v>
      </c>
      <c r="K7658" s="922">
        <v>0.48281913555389472</v>
      </c>
      <c r="L7658" s="923">
        <v>0</v>
      </c>
      <c r="M7658" s="923" t="str">
        <f t="shared" si="119"/>
        <v/>
      </c>
    </row>
    <row r="7659" spans="2:13" ht="75">
      <c r="B7659" s="921" t="s">
        <v>1914</v>
      </c>
      <c r="C7659" s="921" t="s">
        <v>1024</v>
      </c>
      <c r="D7659" s="922" t="s">
        <v>1881</v>
      </c>
      <c r="E7659" s="936">
        <v>0.5</v>
      </c>
      <c r="F7659" s="947">
        <v>44562</v>
      </c>
      <c r="G7659" s="923">
        <v>0</v>
      </c>
      <c r="H7659" s="929">
        <v>8.3333333333333332E-3</v>
      </c>
      <c r="I7659" s="929">
        <v>0.15</v>
      </c>
      <c r="J7659" s="923">
        <v>0</v>
      </c>
      <c r="K7659" s="922">
        <v>1</v>
      </c>
      <c r="L7659" s="923">
        <v>0</v>
      </c>
      <c r="M7659" s="923" t="str">
        <f t="shared" si="119"/>
        <v/>
      </c>
    </row>
    <row r="7660" spans="2:13" ht="45">
      <c r="B7660" s="921" t="s">
        <v>1915</v>
      </c>
      <c r="C7660" s="921" t="s">
        <v>1042</v>
      </c>
      <c r="D7660" s="922" t="s">
        <v>1881</v>
      </c>
      <c r="E7660" s="936">
        <v>0.5</v>
      </c>
      <c r="F7660" s="947">
        <v>45021</v>
      </c>
      <c r="G7660" s="923">
        <v>0</v>
      </c>
      <c r="H7660" s="929">
        <v>8.3333333333333332E-3</v>
      </c>
      <c r="I7660" s="929">
        <v>2.5000000000000001E-2</v>
      </c>
      <c r="J7660" s="923">
        <v>0</v>
      </c>
      <c r="K7660" s="922">
        <v>0.48281913555389472</v>
      </c>
      <c r="L7660" s="923">
        <v>0</v>
      </c>
      <c r="M7660" s="923" t="str">
        <f t="shared" si="119"/>
        <v/>
      </c>
    </row>
    <row r="7661" spans="2:13" ht="45">
      <c r="B7661" s="921" t="s">
        <v>1915</v>
      </c>
      <c r="C7661" s="921" t="s">
        <v>1042</v>
      </c>
      <c r="D7661" s="922" t="s">
        <v>1881</v>
      </c>
      <c r="E7661" s="936">
        <v>0.5</v>
      </c>
      <c r="F7661" s="947">
        <v>45021</v>
      </c>
      <c r="G7661" s="923">
        <v>0</v>
      </c>
      <c r="H7661" s="929">
        <v>8.3333333333333332E-3</v>
      </c>
      <c r="I7661" s="929">
        <v>2.5000000000000001E-2</v>
      </c>
      <c r="J7661" s="923">
        <v>0</v>
      </c>
      <c r="K7661" s="922">
        <v>0.48281913555389472</v>
      </c>
      <c r="L7661" s="923">
        <v>0</v>
      </c>
      <c r="M7661" s="923" t="str">
        <f t="shared" si="119"/>
        <v/>
      </c>
    </row>
    <row r="7662" spans="2:13" ht="45">
      <c r="B7662" s="921" t="s">
        <v>1915</v>
      </c>
      <c r="C7662" s="921" t="s">
        <v>1042</v>
      </c>
      <c r="D7662" s="922" t="s">
        <v>1881</v>
      </c>
      <c r="E7662" s="936">
        <v>0.5</v>
      </c>
      <c r="F7662" s="947">
        <v>45021</v>
      </c>
      <c r="G7662" s="923">
        <v>0</v>
      </c>
      <c r="H7662" s="929">
        <v>8.3333333333333332E-3</v>
      </c>
      <c r="I7662" s="929">
        <v>2.5000000000000001E-2</v>
      </c>
      <c r="J7662" s="923">
        <v>0</v>
      </c>
      <c r="K7662" s="922">
        <v>0.48281913555389472</v>
      </c>
      <c r="L7662" s="923">
        <v>0</v>
      </c>
      <c r="M7662" s="923" t="str">
        <f t="shared" si="119"/>
        <v/>
      </c>
    </row>
    <row r="7663" spans="2:13" ht="45">
      <c r="B7663" s="921" t="s">
        <v>1907</v>
      </c>
      <c r="C7663" s="921" t="s">
        <v>1042</v>
      </c>
      <c r="D7663" s="922" t="s">
        <v>1881</v>
      </c>
      <c r="E7663" s="936">
        <v>0.5</v>
      </c>
      <c r="F7663" s="947">
        <v>44562</v>
      </c>
      <c r="G7663" s="923">
        <v>0</v>
      </c>
      <c r="H7663" s="929">
        <v>8.3333333333333332E-3</v>
      </c>
      <c r="I7663" s="929">
        <v>0.15</v>
      </c>
      <c r="J7663" s="923">
        <v>0</v>
      </c>
      <c r="K7663" s="922">
        <v>0.48281913555389472</v>
      </c>
      <c r="L7663" s="923">
        <v>0</v>
      </c>
      <c r="M7663" s="923" t="str">
        <f t="shared" si="119"/>
        <v/>
      </c>
    </row>
    <row r="7664" spans="2:13" ht="45">
      <c r="B7664" s="921" t="s">
        <v>1916</v>
      </c>
      <c r="C7664" s="921" t="s">
        <v>1042</v>
      </c>
      <c r="D7664" s="922" t="s">
        <v>1881</v>
      </c>
      <c r="E7664" s="936">
        <v>0.5</v>
      </c>
      <c r="F7664" s="947">
        <v>45021</v>
      </c>
      <c r="G7664" s="923">
        <v>0</v>
      </c>
      <c r="H7664" s="929">
        <v>8.3333333333333332E-3</v>
      </c>
      <c r="I7664" s="929">
        <v>2.5000000000000001E-2</v>
      </c>
      <c r="J7664" s="923">
        <v>0</v>
      </c>
      <c r="K7664" s="922">
        <v>0.48281913555389472</v>
      </c>
      <c r="L7664" s="923">
        <v>0</v>
      </c>
      <c r="M7664" s="923" t="str">
        <f t="shared" si="119"/>
        <v/>
      </c>
    </row>
    <row r="7665" spans="2:13" ht="45">
      <c r="B7665" s="921" t="s">
        <v>1910</v>
      </c>
      <c r="C7665" s="921" t="s">
        <v>1042</v>
      </c>
      <c r="D7665" s="922" t="s">
        <v>1881</v>
      </c>
      <c r="E7665" s="936">
        <v>0.5</v>
      </c>
      <c r="F7665" s="947">
        <v>44958</v>
      </c>
      <c r="G7665" s="923">
        <v>0</v>
      </c>
      <c r="H7665" s="929">
        <v>8.3333333333333332E-3</v>
      </c>
      <c r="I7665" s="929">
        <v>4.1666666666666664E-2</v>
      </c>
      <c r="J7665" s="923">
        <v>0</v>
      </c>
      <c r="K7665" s="922">
        <v>1</v>
      </c>
      <c r="L7665" s="923">
        <v>0</v>
      </c>
      <c r="M7665" s="923" t="str">
        <f t="shared" si="119"/>
        <v/>
      </c>
    </row>
    <row r="7666" spans="2:13" ht="45">
      <c r="B7666" s="921" t="s">
        <v>1916</v>
      </c>
      <c r="C7666" s="921" t="s">
        <v>1042</v>
      </c>
      <c r="D7666" s="922" t="s">
        <v>1881</v>
      </c>
      <c r="E7666" s="936">
        <v>0.5</v>
      </c>
      <c r="F7666" s="947">
        <v>45021</v>
      </c>
      <c r="G7666" s="923">
        <v>0</v>
      </c>
      <c r="H7666" s="929">
        <v>8.3333333333333332E-3</v>
      </c>
      <c r="I7666" s="929">
        <v>2.5000000000000001E-2</v>
      </c>
      <c r="J7666" s="923">
        <v>0</v>
      </c>
      <c r="K7666" s="922">
        <v>0.48281913555389472</v>
      </c>
      <c r="L7666" s="923">
        <v>0</v>
      </c>
      <c r="M7666" s="923" t="str">
        <f t="shared" si="119"/>
        <v/>
      </c>
    </row>
    <row r="7667" spans="2:13" ht="45">
      <c r="B7667" s="921" t="s">
        <v>1910</v>
      </c>
      <c r="C7667" s="921" t="s">
        <v>1042</v>
      </c>
      <c r="D7667" s="922" t="s">
        <v>1881</v>
      </c>
      <c r="E7667" s="936">
        <v>0.5</v>
      </c>
      <c r="F7667" s="947">
        <v>44958</v>
      </c>
      <c r="G7667" s="923">
        <v>0</v>
      </c>
      <c r="H7667" s="929">
        <v>8.3333333333333332E-3</v>
      </c>
      <c r="I7667" s="929">
        <v>4.1666666666666664E-2</v>
      </c>
      <c r="J7667" s="923">
        <v>0</v>
      </c>
      <c r="K7667" s="922">
        <v>1</v>
      </c>
      <c r="L7667" s="923">
        <v>0</v>
      </c>
      <c r="M7667" s="923" t="str">
        <f t="shared" si="119"/>
        <v/>
      </c>
    </row>
    <row r="7668" spans="2:13" ht="45">
      <c r="B7668" s="921" t="s">
        <v>1917</v>
      </c>
      <c r="C7668" s="921" t="s">
        <v>1042</v>
      </c>
      <c r="D7668" s="922" t="s">
        <v>1881</v>
      </c>
      <c r="E7668" s="936">
        <v>0.5</v>
      </c>
      <c r="F7668" s="947">
        <v>44562</v>
      </c>
      <c r="G7668" s="923">
        <v>0</v>
      </c>
      <c r="H7668" s="929">
        <v>8.3333333333333332E-3</v>
      </c>
      <c r="I7668" s="929">
        <v>0.15</v>
      </c>
      <c r="J7668" s="923">
        <v>0</v>
      </c>
      <c r="K7668" s="922">
        <v>0</v>
      </c>
      <c r="L7668" s="923">
        <v>0</v>
      </c>
      <c r="M7668" s="923" t="str">
        <f t="shared" si="119"/>
        <v/>
      </c>
    </row>
    <row r="7669" spans="2:13" ht="45">
      <c r="B7669" s="921" t="s">
        <v>1917</v>
      </c>
      <c r="C7669" s="921" t="s">
        <v>1042</v>
      </c>
      <c r="D7669" s="922" t="s">
        <v>1881</v>
      </c>
      <c r="E7669" s="936">
        <v>0.5</v>
      </c>
      <c r="F7669" s="947">
        <v>44562</v>
      </c>
      <c r="G7669" s="923">
        <v>0</v>
      </c>
      <c r="H7669" s="929">
        <v>8.3333333333333332E-3</v>
      </c>
      <c r="I7669" s="929">
        <v>0.15</v>
      </c>
      <c r="J7669" s="923">
        <v>0</v>
      </c>
      <c r="K7669" s="922">
        <v>0</v>
      </c>
      <c r="L7669" s="923">
        <v>0</v>
      </c>
      <c r="M7669" s="923" t="str">
        <f t="shared" si="119"/>
        <v/>
      </c>
    </row>
    <row r="7670" spans="2:13" ht="60">
      <c r="B7670" s="921" t="s">
        <v>1918</v>
      </c>
      <c r="C7670" s="921" t="s">
        <v>1042</v>
      </c>
      <c r="D7670" s="922" t="s">
        <v>1881</v>
      </c>
      <c r="E7670" s="936">
        <v>0.5</v>
      </c>
      <c r="F7670" s="947">
        <v>45021</v>
      </c>
      <c r="G7670" s="923">
        <v>0</v>
      </c>
      <c r="H7670" s="929">
        <v>8.3333333333333332E-3</v>
      </c>
      <c r="I7670" s="929">
        <v>2.5000000000000001E-2</v>
      </c>
      <c r="J7670" s="923">
        <v>0</v>
      </c>
      <c r="K7670" s="922">
        <v>0</v>
      </c>
      <c r="L7670" s="923">
        <v>0</v>
      </c>
      <c r="M7670" s="923" t="str">
        <f t="shared" si="119"/>
        <v/>
      </c>
    </row>
    <row r="7671" spans="2:13" ht="60">
      <c r="B7671" s="921" t="s">
        <v>1918</v>
      </c>
      <c r="C7671" s="921" t="s">
        <v>1042</v>
      </c>
      <c r="D7671" s="922" t="s">
        <v>1881</v>
      </c>
      <c r="E7671" s="936">
        <v>0.5</v>
      </c>
      <c r="F7671" s="947">
        <v>45021</v>
      </c>
      <c r="G7671" s="923">
        <v>0</v>
      </c>
      <c r="H7671" s="929">
        <v>8.3333333333333332E-3</v>
      </c>
      <c r="I7671" s="929">
        <v>2.5000000000000001E-2</v>
      </c>
      <c r="J7671" s="923">
        <v>0</v>
      </c>
      <c r="K7671" s="922">
        <v>0</v>
      </c>
      <c r="L7671" s="923">
        <v>0</v>
      </c>
      <c r="M7671" s="923" t="str">
        <f t="shared" si="119"/>
        <v/>
      </c>
    </row>
    <row r="7672" spans="2:13" ht="90">
      <c r="B7672" s="921" t="s">
        <v>1919</v>
      </c>
      <c r="C7672" s="921" t="s">
        <v>1042</v>
      </c>
      <c r="D7672" s="922" t="s">
        <v>1881</v>
      </c>
      <c r="E7672" s="936">
        <v>0.5</v>
      </c>
      <c r="F7672" s="947">
        <v>44958</v>
      </c>
      <c r="G7672" s="923">
        <v>0</v>
      </c>
      <c r="H7672" s="929">
        <v>4.1666666666666666E-3</v>
      </c>
      <c r="I7672" s="929">
        <v>2.0833333333333332E-2</v>
      </c>
      <c r="J7672" s="923">
        <v>0</v>
      </c>
      <c r="K7672" s="922">
        <v>0.48281913555389472</v>
      </c>
      <c r="L7672" s="923">
        <v>0</v>
      </c>
      <c r="M7672" s="923" t="str">
        <f t="shared" si="119"/>
        <v/>
      </c>
    </row>
    <row r="7673" spans="2:13" ht="90">
      <c r="B7673" s="921" t="s">
        <v>1919</v>
      </c>
      <c r="C7673" s="921" t="s">
        <v>1042</v>
      </c>
      <c r="D7673" s="922" t="s">
        <v>1881</v>
      </c>
      <c r="E7673" s="936">
        <v>0.5</v>
      </c>
      <c r="F7673" s="947">
        <v>44958</v>
      </c>
      <c r="G7673" s="923">
        <v>0</v>
      </c>
      <c r="H7673" s="929">
        <v>4.1666666666666666E-3</v>
      </c>
      <c r="I7673" s="929">
        <v>2.0833333333333332E-2</v>
      </c>
      <c r="J7673" s="923">
        <v>0</v>
      </c>
      <c r="K7673" s="922">
        <v>0.48281913555389472</v>
      </c>
      <c r="L7673" s="923">
        <v>0</v>
      </c>
      <c r="M7673" s="923" t="str">
        <f t="shared" si="119"/>
        <v/>
      </c>
    </row>
    <row r="7674" spans="2:13" ht="75">
      <c r="B7674" s="921" t="s">
        <v>1920</v>
      </c>
      <c r="C7674" s="921" t="s">
        <v>1042</v>
      </c>
      <c r="D7674" s="922" t="s">
        <v>1881</v>
      </c>
      <c r="E7674" s="936">
        <v>0.5</v>
      </c>
      <c r="F7674" s="947">
        <v>44652</v>
      </c>
      <c r="G7674" s="923">
        <v>0</v>
      </c>
      <c r="H7674" s="929">
        <v>8.3333333333333332E-3</v>
      </c>
      <c r="I7674" s="929">
        <v>0.125</v>
      </c>
      <c r="J7674" s="923">
        <v>0</v>
      </c>
      <c r="K7674" s="922">
        <v>0.48281913555389472</v>
      </c>
      <c r="L7674" s="923">
        <v>0</v>
      </c>
      <c r="M7674" s="923" t="str">
        <f t="shared" si="119"/>
        <v/>
      </c>
    </row>
    <row r="7675" spans="2:13" ht="75">
      <c r="B7675" s="921" t="s">
        <v>1921</v>
      </c>
      <c r="C7675" s="921" t="s">
        <v>1042</v>
      </c>
      <c r="D7675" s="922" t="s">
        <v>1881</v>
      </c>
      <c r="E7675" s="936">
        <v>0.5</v>
      </c>
      <c r="F7675" s="947">
        <v>44652</v>
      </c>
      <c r="G7675" s="923">
        <v>0</v>
      </c>
      <c r="H7675" s="929">
        <v>8.3333333333333332E-3</v>
      </c>
      <c r="I7675" s="929">
        <v>0.125</v>
      </c>
      <c r="J7675" s="923">
        <v>0</v>
      </c>
      <c r="K7675" s="922">
        <v>0.48281913555389472</v>
      </c>
      <c r="L7675" s="923">
        <v>0</v>
      </c>
      <c r="M7675" s="923" t="str">
        <f t="shared" si="119"/>
        <v/>
      </c>
    </row>
    <row r="7676" spans="2:13" ht="45">
      <c r="B7676" s="921" t="s">
        <v>1922</v>
      </c>
      <c r="C7676" s="921" t="s">
        <v>1042</v>
      </c>
      <c r="D7676" s="922" t="s">
        <v>1881</v>
      </c>
      <c r="E7676" s="936">
        <v>0.5</v>
      </c>
      <c r="F7676" s="947">
        <v>44562</v>
      </c>
      <c r="G7676" s="923">
        <v>0</v>
      </c>
      <c r="H7676" s="929">
        <v>8.3333333333333332E-3</v>
      </c>
      <c r="I7676" s="929">
        <v>0.15</v>
      </c>
      <c r="J7676" s="923">
        <v>0</v>
      </c>
      <c r="K7676" s="922">
        <v>1</v>
      </c>
      <c r="L7676" s="923">
        <v>0</v>
      </c>
      <c r="M7676" s="923" t="str">
        <f t="shared" si="119"/>
        <v/>
      </c>
    </row>
    <row r="7677" spans="2:13" ht="45">
      <c r="B7677" s="921" t="s">
        <v>1922</v>
      </c>
      <c r="C7677" s="921" t="s">
        <v>1042</v>
      </c>
      <c r="D7677" s="922" t="s">
        <v>1881</v>
      </c>
      <c r="E7677" s="936">
        <v>0.5</v>
      </c>
      <c r="F7677" s="947">
        <v>44562</v>
      </c>
      <c r="G7677" s="923">
        <v>0</v>
      </c>
      <c r="H7677" s="929">
        <v>8.3333333333333332E-3</v>
      </c>
      <c r="I7677" s="929">
        <v>0.15</v>
      </c>
      <c r="J7677" s="923">
        <v>0</v>
      </c>
      <c r="K7677" s="922">
        <v>1</v>
      </c>
      <c r="L7677" s="923">
        <v>0</v>
      </c>
      <c r="M7677" s="923" t="str">
        <f t="shared" si="119"/>
        <v/>
      </c>
    </row>
    <row r="7678" spans="2:13" ht="45">
      <c r="B7678" s="921" t="s">
        <v>1923</v>
      </c>
      <c r="C7678" s="921" t="s">
        <v>1042</v>
      </c>
      <c r="D7678" s="922" t="s">
        <v>1881</v>
      </c>
      <c r="E7678" s="936">
        <v>0.5</v>
      </c>
      <c r="F7678" s="947">
        <v>44958</v>
      </c>
      <c r="G7678" s="923">
        <v>0</v>
      </c>
      <c r="H7678" s="929">
        <v>4.1666666666666666E-3</v>
      </c>
      <c r="I7678" s="929">
        <v>2.0833333333333332E-2</v>
      </c>
      <c r="J7678" s="923">
        <v>0</v>
      </c>
      <c r="K7678" s="922">
        <v>0.48281913555389472</v>
      </c>
      <c r="L7678" s="923">
        <v>0</v>
      </c>
      <c r="M7678" s="923" t="str">
        <f t="shared" si="119"/>
        <v/>
      </c>
    </row>
    <row r="7679" spans="2:13" ht="45">
      <c r="B7679" s="921" t="s">
        <v>1922</v>
      </c>
      <c r="C7679" s="921" t="s">
        <v>1042</v>
      </c>
      <c r="D7679" s="922" t="s">
        <v>1881</v>
      </c>
      <c r="E7679" s="936">
        <v>0.5</v>
      </c>
      <c r="F7679" s="947">
        <v>44562</v>
      </c>
      <c r="G7679" s="923">
        <v>0</v>
      </c>
      <c r="H7679" s="929">
        <v>8.3333333333333332E-3</v>
      </c>
      <c r="I7679" s="929">
        <v>0.15</v>
      </c>
      <c r="J7679" s="923">
        <v>0</v>
      </c>
      <c r="K7679" s="922">
        <v>1</v>
      </c>
      <c r="L7679" s="923">
        <v>0</v>
      </c>
      <c r="M7679" s="923" t="str">
        <f t="shared" si="119"/>
        <v/>
      </c>
    </row>
    <row r="7680" spans="2:13" ht="45">
      <c r="B7680" s="921" t="s">
        <v>1924</v>
      </c>
      <c r="C7680" s="921" t="s">
        <v>1042</v>
      </c>
      <c r="D7680" s="922" t="s">
        <v>1881</v>
      </c>
      <c r="E7680" s="936">
        <v>0.5</v>
      </c>
      <c r="F7680" s="947">
        <v>44958</v>
      </c>
      <c r="G7680" s="923">
        <v>0</v>
      </c>
      <c r="H7680" s="929">
        <v>8.3333333333333332E-3</v>
      </c>
      <c r="I7680" s="929">
        <v>4.1666666666666664E-2</v>
      </c>
      <c r="J7680" s="923">
        <v>0</v>
      </c>
      <c r="K7680" s="922">
        <v>1</v>
      </c>
      <c r="L7680" s="923">
        <v>0</v>
      </c>
      <c r="M7680" s="923" t="str">
        <f t="shared" si="119"/>
        <v/>
      </c>
    </row>
    <row r="7681" spans="2:13" ht="45">
      <c r="B7681" s="921" t="s">
        <v>1923</v>
      </c>
      <c r="C7681" s="921" t="s">
        <v>1042</v>
      </c>
      <c r="D7681" s="922" t="s">
        <v>1881</v>
      </c>
      <c r="E7681" s="936">
        <v>0.5</v>
      </c>
      <c r="F7681" s="947">
        <v>44958</v>
      </c>
      <c r="G7681" s="923">
        <v>0</v>
      </c>
      <c r="H7681" s="929">
        <v>4.1666666666666666E-3</v>
      </c>
      <c r="I7681" s="929">
        <v>2.0833333333333332E-2</v>
      </c>
      <c r="J7681" s="923">
        <v>0</v>
      </c>
      <c r="K7681" s="922">
        <v>0.48281913555389472</v>
      </c>
      <c r="L7681" s="923">
        <v>0</v>
      </c>
      <c r="M7681" s="923" t="str">
        <f t="shared" si="119"/>
        <v/>
      </c>
    </row>
    <row r="7682" spans="2:13" ht="45">
      <c r="B7682" s="921" t="s">
        <v>1922</v>
      </c>
      <c r="C7682" s="921" t="s">
        <v>1042</v>
      </c>
      <c r="D7682" s="922" t="s">
        <v>1881</v>
      </c>
      <c r="E7682" s="936">
        <v>0.5</v>
      </c>
      <c r="F7682" s="947">
        <v>44562</v>
      </c>
      <c r="G7682" s="923">
        <v>0</v>
      </c>
      <c r="H7682" s="929">
        <v>8.3333333333333332E-3</v>
      </c>
      <c r="I7682" s="929">
        <v>0.15</v>
      </c>
      <c r="J7682" s="923">
        <v>0</v>
      </c>
      <c r="K7682" s="922">
        <v>1</v>
      </c>
      <c r="L7682" s="923">
        <v>0</v>
      </c>
      <c r="M7682" s="923" t="str">
        <f t="shared" si="119"/>
        <v/>
      </c>
    </row>
    <row r="7683" spans="2:13" ht="45">
      <c r="B7683" s="921" t="s">
        <v>1925</v>
      </c>
      <c r="C7683" s="921" t="s">
        <v>1042</v>
      </c>
      <c r="D7683" s="922" t="s">
        <v>1881</v>
      </c>
      <c r="E7683" s="936">
        <v>0.5</v>
      </c>
      <c r="F7683" s="947">
        <v>44958</v>
      </c>
      <c r="G7683" s="923">
        <v>0</v>
      </c>
      <c r="H7683" s="929">
        <v>8.3333333333333332E-3</v>
      </c>
      <c r="I7683" s="929">
        <v>4.1666666666666664E-2</v>
      </c>
      <c r="J7683" s="923">
        <v>0</v>
      </c>
      <c r="K7683" s="922">
        <v>1</v>
      </c>
      <c r="L7683" s="923">
        <v>0</v>
      </c>
      <c r="M7683" s="923" t="str">
        <f t="shared" si="119"/>
        <v/>
      </c>
    </row>
    <row r="7684" spans="2:13" ht="45">
      <c r="B7684" s="921" t="s">
        <v>1926</v>
      </c>
      <c r="C7684" s="921" t="s">
        <v>1042</v>
      </c>
      <c r="D7684" s="922" t="s">
        <v>1881</v>
      </c>
      <c r="E7684" s="936">
        <v>0.5</v>
      </c>
      <c r="F7684" s="947">
        <v>44562</v>
      </c>
      <c r="G7684" s="923">
        <v>0</v>
      </c>
      <c r="H7684" s="929">
        <v>4.1666666666666666E-3</v>
      </c>
      <c r="I7684" s="929">
        <v>7.4999999999999997E-2</v>
      </c>
      <c r="J7684" s="923">
        <v>0</v>
      </c>
      <c r="K7684" s="922">
        <v>1</v>
      </c>
      <c r="L7684" s="923">
        <v>0</v>
      </c>
      <c r="M7684" s="923" t="str">
        <f t="shared" si="119"/>
        <v/>
      </c>
    </row>
    <row r="7685" spans="2:13" ht="45">
      <c r="B7685" s="921" t="s">
        <v>1927</v>
      </c>
      <c r="C7685" s="921" t="s">
        <v>1042</v>
      </c>
      <c r="D7685" s="922" t="s">
        <v>1881</v>
      </c>
      <c r="E7685" s="936">
        <v>0.5</v>
      </c>
      <c r="F7685" s="947">
        <v>45041</v>
      </c>
      <c r="G7685" s="923">
        <v>0</v>
      </c>
      <c r="H7685" s="929">
        <v>8.3333333333333332E-3</v>
      </c>
      <c r="I7685" s="929">
        <v>2.5000000000000001E-2</v>
      </c>
      <c r="J7685" s="923">
        <v>0</v>
      </c>
      <c r="K7685" s="922">
        <v>0.48281913555389472</v>
      </c>
      <c r="L7685" s="923">
        <v>0</v>
      </c>
      <c r="M7685" s="923" t="str">
        <f t="shared" si="119"/>
        <v/>
      </c>
    </row>
    <row r="7686" spans="2:13" ht="45">
      <c r="B7686" s="921" t="s">
        <v>1928</v>
      </c>
      <c r="C7686" s="921" t="s">
        <v>1042</v>
      </c>
      <c r="D7686" s="922" t="s">
        <v>1881</v>
      </c>
      <c r="E7686" s="936">
        <v>0.5</v>
      </c>
      <c r="F7686" s="947">
        <v>44455</v>
      </c>
      <c r="G7686" s="923">
        <v>0</v>
      </c>
      <c r="H7686" s="929">
        <v>4.1666666666666666E-3</v>
      </c>
      <c r="I7686" s="929">
        <v>9.166666666666666E-2</v>
      </c>
      <c r="J7686" s="923">
        <v>0</v>
      </c>
      <c r="K7686" s="922">
        <v>0.48281913555389472</v>
      </c>
      <c r="L7686" s="923">
        <v>0</v>
      </c>
      <c r="M7686" s="923" t="str">
        <f t="shared" si="119"/>
        <v/>
      </c>
    </row>
    <row r="7687" spans="2:13" ht="75">
      <c r="B7687" s="921" t="s">
        <v>1929</v>
      </c>
      <c r="C7687" s="921" t="s">
        <v>1042</v>
      </c>
      <c r="D7687" s="922" t="s">
        <v>1881</v>
      </c>
      <c r="E7687" s="936">
        <v>0.5</v>
      </c>
      <c r="F7687" s="947">
        <v>44987</v>
      </c>
      <c r="G7687" s="923">
        <v>0</v>
      </c>
      <c r="H7687" s="929">
        <v>8.3333333333333332E-3</v>
      </c>
      <c r="I7687" s="929">
        <v>3.3333333333333333E-2</v>
      </c>
      <c r="J7687" s="923">
        <v>0</v>
      </c>
      <c r="K7687" s="922">
        <v>1</v>
      </c>
      <c r="L7687" s="923">
        <v>0</v>
      </c>
      <c r="M7687" s="923" t="str">
        <f t="shared" si="119"/>
        <v/>
      </c>
    </row>
    <row r="7688" spans="2:13" ht="75">
      <c r="B7688" s="921" t="s">
        <v>1929</v>
      </c>
      <c r="C7688" s="921" t="s">
        <v>1042</v>
      </c>
      <c r="D7688" s="922" t="s">
        <v>1881</v>
      </c>
      <c r="E7688" s="936">
        <v>0.5</v>
      </c>
      <c r="F7688" s="947">
        <v>44987</v>
      </c>
      <c r="G7688" s="923">
        <v>0</v>
      </c>
      <c r="H7688" s="929">
        <v>8.3333333333333332E-3</v>
      </c>
      <c r="I7688" s="929">
        <v>3.3333333333333333E-2</v>
      </c>
      <c r="J7688" s="923">
        <v>0</v>
      </c>
      <c r="K7688" s="922">
        <v>1</v>
      </c>
      <c r="L7688" s="923">
        <v>0</v>
      </c>
      <c r="M7688" s="923" t="str">
        <f t="shared" si="119"/>
        <v/>
      </c>
    </row>
    <row r="7689" spans="2:13" ht="45">
      <c r="B7689" s="921" t="s">
        <v>1930</v>
      </c>
      <c r="C7689" s="921" t="s">
        <v>1042</v>
      </c>
      <c r="D7689" s="922" t="s">
        <v>1881</v>
      </c>
      <c r="E7689" s="936">
        <v>0.5</v>
      </c>
      <c r="F7689" s="947">
        <v>44455</v>
      </c>
      <c r="G7689" s="923">
        <v>0</v>
      </c>
      <c r="H7689" s="929">
        <v>4.1666666666666666E-3</v>
      </c>
      <c r="I7689" s="929">
        <v>9.166666666666666E-2</v>
      </c>
      <c r="J7689" s="923">
        <v>0</v>
      </c>
      <c r="K7689" s="922">
        <v>1</v>
      </c>
      <c r="L7689" s="923">
        <v>0</v>
      </c>
      <c r="M7689" s="923" t="str">
        <f t="shared" si="119"/>
        <v/>
      </c>
    </row>
    <row r="7690" spans="2:13" ht="45">
      <c r="B7690" s="921" t="s">
        <v>1931</v>
      </c>
      <c r="C7690" s="921" t="s">
        <v>1042</v>
      </c>
      <c r="D7690" s="922" t="s">
        <v>1881</v>
      </c>
      <c r="E7690" s="936">
        <v>0.5</v>
      </c>
      <c r="F7690" s="947">
        <v>44652</v>
      </c>
      <c r="G7690" s="923">
        <v>0</v>
      </c>
      <c r="H7690" s="929">
        <v>8.3333333333333332E-3</v>
      </c>
      <c r="I7690" s="929">
        <v>0.125</v>
      </c>
      <c r="J7690" s="923">
        <v>0</v>
      </c>
      <c r="K7690" s="922">
        <v>1</v>
      </c>
      <c r="L7690" s="923">
        <v>0</v>
      </c>
      <c r="M7690" s="923" t="str">
        <f t="shared" si="119"/>
        <v/>
      </c>
    </row>
    <row r="7691" spans="2:13" ht="45">
      <c r="B7691" s="921" t="s">
        <v>1932</v>
      </c>
      <c r="C7691" s="921" t="s">
        <v>1042</v>
      </c>
      <c r="D7691" s="922" t="s">
        <v>1881</v>
      </c>
      <c r="E7691" s="936">
        <v>0.5</v>
      </c>
      <c r="F7691" s="947">
        <v>44835</v>
      </c>
      <c r="G7691" s="923">
        <v>0</v>
      </c>
      <c r="H7691" s="929">
        <v>8.3333333333333332E-3</v>
      </c>
      <c r="I7691" s="929">
        <v>7.4999999999999997E-2</v>
      </c>
      <c r="J7691" s="923">
        <v>0</v>
      </c>
      <c r="K7691" s="922">
        <v>1</v>
      </c>
      <c r="L7691" s="923">
        <v>0</v>
      </c>
      <c r="M7691" s="923" t="str">
        <f t="shared" ref="M7691:M7754" si="120">IF(L7691=0,"",IF(I7691=100%,0,(H7691*12)*(G7691*E7691*K7691)))</f>
        <v/>
      </c>
    </row>
    <row r="7692" spans="2:13" ht="45">
      <c r="B7692" s="921" t="s">
        <v>1933</v>
      </c>
      <c r="C7692" s="921" t="s">
        <v>1042</v>
      </c>
      <c r="D7692" s="922" t="s">
        <v>1881</v>
      </c>
      <c r="E7692" s="936">
        <v>0.5</v>
      </c>
      <c r="F7692" s="947">
        <v>44562</v>
      </c>
      <c r="G7692" s="923">
        <v>0</v>
      </c>
      <c r="H7692" s="929">
        <v>4.1666666666666666E-3</v>
      </c>
      <c r="I7692" s="929">
        <v>7.4999999999999997E-2</v>
      </c>
      <c r="J7692" s="923">
        <v>0</v>
      </c>
      <c r="K7692" s="922">
        <v>1</v>
      </c>
      <c r="L7692" s="923">
        <v>0</v>
      </c>
      <c r="M7692" s="923" t="str">
        <f t="shared" si="120"/>
        <v/>
      </c>
    </row>
    <row r="7693" spans="2:13" ht="45">
      <c r="B7693" s="921" t="s">
        <v>1933</v>
      </c>
      <c r="C7693" s="921" t="s">
        <v>1042</v>
      </c>
      <c r="D7693" s="922" t="s">
        <v>1881</v>
      </c>
      <c r="E7693" s="936">
        <v>0.5</v>
      </c>
      <c r="F7693" s="947">
        <v>44562</v>
      </c>
      <c r="G7693" s="923">
        <v>0</v>
      </c>
      <c r="H7693" s="929">
        <v>4.1666666666666666E-3</v>
      </c>
      <c r="I7693" s="929">
        <v>7.4999999999999997E-2</v>
      </c>
      <c r="J7693" s="923">
        <v>0</v>
      </c>
      <c r="K7693" s="922">
        <v>1</v>
      </c>
      <c r="L7693" s="923">
        <v>0</v>
      </c>
      <c r="M7693" s="923" t="str">
        <f t="shared" si="120"/>
        <v/>
      </c>
    </row>
    <row r="7694" spans="2:13" ht="45">
      <c r="B7694" s="921" t="s">
        <v>1934</v>
      </c>
      <c r="C7694" s="921" t="s">
        <v>1042</v>
      </c>
      <c r="D7694" s="922" t="s">
        <v>1881</v>
      </c>
      <c r="E7694" s="936">
        <v>0.5</v>
      </c>
      <c r="F7694" s="947">
        <v>44562</v>
      </c>
      <c r="G7694" s="923">
        <v>0</v>
      </c>
      <c r="H7694" s="929">
        <v>8.3333333333333332E-3</v>
      </c>
      <c r="I7694" s="929">
        <v>0.15</v>
      </c>
      <c r="J7694" s="923">
        <v>0</v>
      </c>
      <c r="K7694" s="922">
        <v>1</v>
      </c>
      <c r="L7694" s="923">
        <v>0</v>
      </c>
      <c r="M7694" s="923" t="str">
        <f t="shared" si="120"/>
        <v/>
      </c>
    </row>
    <row r="7695" spans="2:13" ht="45">
      <c r="B7695" s="921" t="s">
        <v>1935</v>
      </c>
      <c r="C7695" s="921" t="s">
        <v>1042</v>
      </c>
      <c r="D7695" s="922" t="s">
        <v>1881</v>
      </c>
      <c r="E7695" s="936">
        <v>0.5</v>
      </c>
      <c r="F7695" s="947">
        <v>45019</v>
      </c>
      <c r="G7695" s="923">
        <v>0</v>
      </c>
      <c r="H7695" s="929">
        <v>0</v>
      </c>
      <c r="I7695" s="929">
        <v>0</v>
      </c>
      <c r="J7695" s="923">
        <v>0</v>
      </c>
      <c r="K7695" s="922">
        <v>1</v>
      </c>
      <c r="L7695" s="923">
        <v>0</v>
      </c>
      <c r="M7695" s="923" t="str">
        <f t="shared" si="120"/>
        <v/>
      </c>
    </row>
    <row r="7696" spans="2:13" ht="45">
      <c r="B7696" s="921" t="s">
        <v>1935</v>
      </c>
      <c r="C7696" s="921" t="s">
        <v>1042</v>
      </c>
      <c r="D7696" s="922" t="s">
        <v>1881</v>
      </c>
      <c r="E7696" s="936">
        <v>0.5</v>
      </c>
      <c r="F7696" s="947">
        <v>45019</v>
      </c>
      <c r="G7696" s="923">
        <v>0</v>
      </c>
      <c r="H7696" s="929">
        <v>0</v>
      </c>
      <c r="I7696" s="929">
        <v>0</v>
      </c>
      <c r="J7696" s="923">
        <v>0</v>
      </c>
      <c r="K7696" s="922">
        <v>1</v>
      </c>
      <c r="L7696" s="923">
        <v>0</v>
      </c>
      <c r="M7696" s="923" t="str">
        <f t="shared" si="120"/>
        <v/>
      </c>
    </row>
    <row r="7697" spans="2:13" ht="45">
      <c r="B7697" s="921" t="s">
        <v>1935</v>
      </c>
      <c r="C7697" s="921" t="s">
        <v>1042</v>
      </c>
      <c r="D7697" s="922" t="s">
        <v>1881</v>
      </c>
      <c r="E7697" s="936">
        <v>0.5</v>
      </c>
      <c r="F7697" s="947">
        <v>45019</v>
      </c>
      <c r="G7697" s="923">
        <v>0</v>
      </c>
      <c r="H7697" s="929">
        <v>0</v>
      </c>
      <c r="I7697" s="929">
        <v>0</v>
      </c>
      <c r="J7697" s="923">
        <v>0</v>
      </c>
      <c r="K7697" s="922">
        <v>1</v>
      </c>
      <c r="L7697" s="923">
        <v>0</v>
      </c>
      <c r="M7697" s="923" t="str">
        <f t="shared" si="120"/>
        <v/>
      </c>
    </row>
    <row r="7698" spans="2:13" ht="45">
      <c r="B7698" s="921" t="s">
        <v>1935</v>
      </c>
      <c r="C7698" s="921" t="s">
        <v>1042</v>
      </c>
      <c r="D7698" s="922" t="s">
        <v>1881</v>
      </c>
      <c r="E7698" s="936">
        <v>0.5</v>
      </c>
      <c r="F7698" s="947">
        <v>45019</v>
      </c>
      <c r="G7698" s="923">
        <v>0</v>
      </c>
      <c r="H7698" s="929">
        <v>0</v>
      </c>
      <c r="I7698" s="929">
        <v>0</v>
      </c>
      <c r="J7698" s="923">
        <v>0</v>
      </c>
      <c r="K7698" s="922">
        <v>1</v>
      </c>
      <c r="L7698" s="923">
        <v>0</v>
      </c>
      <c r="M7698" s="923" t="str">
        <f t="shared" si="120"/>
        <v/>
      </c>
    </row>
    <row r="7699" spans="2:13" ht="45">
      <c r="B7699" s="921" t="s">
        <v>1936</v>
      </c>
      <c r="C7699" s="921" t="s">
        <v>1042</v>
      </c>
      <c r="D7699" s="922" t="s">
        <v>1881</v>
      </c>
      <c r="E7699" s="936">
        <v>0.5</v>
      </c>
      <c r="F7699" s="947">
        <v>44835</v>
      </c>
      <c r="G7699" s="923">
        <v>0</v>
      </c>
      <c r="H7699" s="929">
        <v>4.1666666666666666E-3</v>
      </c>
      <c r="I7699" s="929">
        <v>3.7499999999999999E-2</v>
      </c>
      <c r="J7699" s="923">
        <v>0</v>
      </c>
      <c r="K7699" s="922">
        <v>1</v>
      </c>
      <c r="L7699" s="923">
        <v>0</v>
      </c>
      <c r="M7699" s="923" t="str">
        <f t="shared" si="120"/>
        <v/>
      </c>
    </row>
    <row r="7700" spans="2:13" ht="45">
      <c r="B7700" s="921" t="s">
        <v>1937</v>
      </c>
      <c r="C7700" s="921" t="s">
        <v>1042</v>
      </c>
      <c r="D7700" s="922" t="s">
        <v>1881</v>
      </c>
      <c r="E7700" s="936">
        <v>0.5</v>
      </c>
      <c r="F7700" s="947">
        <v>44562</v>
      </c>
      <c r="G7700" s="923">
        <v>0</v>
      </c>
      <c r="H7700" s="929">
        <v>8.3333333333333332E-3</v>
      </c>
      <c r="I7700" s="929">
        <v>0.15</v>
      </c>
      <c r="J7700" s="923">
        <v>0</v>
      </c>
      <c r="K7700" s="922">
        <v>0</v>
      </c>
      <c r="L7700" s="923">
        <v>0</v>
      </c>
      <c r="M7700" s="923" t="str">
        <f t="shared" si="120"/>
        <v/>
      </c>
    </row>
    <row r="7701" spans="2:13" ht="45">
      <c r="B7701" s="921" t="s">
        <v>1938</v>
      </c>
      <c r="C7701" s="921" t="s">
        <v>1042</v>
      </c>
      <c r="D7701" s="922" t="s">
        <v>1881</v>
      </c>
      <c r="E7701" s="936">
        <v>0.5</v>
      </c>
      <c r="F7701" s="947">
        <v>44455</v>
      </c>
      <c r="G7701" s="923">
        <v>0</v>
      </c>
      <c r="H7701" s="929">
        <v>4.1666666666666666E-3</v>
      </c>
      <c r="I7701" s="929">
        <v>9.166666666666666E-2</v>
      </c>
      <c r="J7701" s="923">
        <v>0</v>
      </c>
      <c r="K7701" s="922">
        <v>0.48281913555389472</v>
      </c>
      <c r="L7701" s="923">
        <v>0</v>
      </c>
      <c r="M7701" s="923" t="str">
        <f t="shared" si="120"/>
        <v/>
      </c>
    </row>
    <row r="7702" spans="2:13" ht="45">
      <c r="B7702" s="921" t="s">
        <v>1937</v>
      </c>
      <c r="C7702" s="921" t="s">
        <v>1042</v>
      </c>
      <c r="D7702" s="922" t="s">
        <v>1881</v>
      </c>
      <c r="E7702" s="936">
        <v>0.5</v>
      </c>
      <c r="F7702" s="947">
        <v>44562</v>
      </c>
      <c r="G7702" s="923">
        <v>0</v>
      </c>
      <c r="H7702" s="929">
        <v>8.3333333333333332E-3</v>
      </c>
      <c r="I7702" s="929">
        <v>0.15</v>
      </c>
      <c r="J7702" s="923">
        <v>0</v>
      </c>
      <c r="K7702" s="922">
        <v>0.48281913555389472</v>
      </c>
      <c r="L7702" s="923">
        <v>0</v>
      </c>
      <c r="M7702" s="923" t="str">
        <f t="shared" si="120"/>
        <v/>
      </c>
    </row>
    <row r="7703" spans="2:13" ht="45">
      <c r="B7703" s="921" t="s">
        <v>1938</v>
      </c>
      <c r="C7703" s="921" t="s">
        <v>1042</v>
      </c>
      <c r="D7703" s="922" t="s">
        <v>1881</v>
      </c>
      <c r="E7703" s="936">
        <v>0.5</v>
      </c>
      <c r="F7703" s="947">
        <v>44455</v>
      </c>
      <c r="G7703" s="923">
        <v>0</v>
      </c>
      <c r="H7703" s="929">
        <v>4.1666666666666666E-3</v>
      </c>
      <c r="I7703" s="929">
        <v>9.166666666666666E-2</v>
      </c>
      <c r="J7703" s="923">
        <v>0</v>
      </c>
      <c r="K7703" s="922">
        <v>0.48281913555389472</v>
      </c>
      <c r="L7703" s="923">
        <v>0</v>
      </c>
      <c r="M7703" s="923" t="str">
        <f t="shared" si="120"/>
        <v/>
      </c>
    </row>
    <row r="7704" spans="2:13" ht="45">
      <c r="B7704" s="921" t="s">
        <v>1937</v>
      </c>
      <c r="C7704" s="921" t="s">
        <v>1042</v>
      </c>
      <c r="D7704" s="922" t="s">
        <v>1881</v>
      </c>
      <c r="E7704" s="936">
        <v>0.5</v>
      </c>
      <c r="F7704" s="947">
        <v>44562</v>
      </c>
      <c r="G7704" s="923">
        <v>0</v>
      </c>
      <c r="H7704" s="929">
        <v>8.3333333333333332E-3</v>
      </c>
      <c r="I7704" s="929">
        <v>0.15</v>
      </c>
      <c r="J7704" s="923">
        <v>0</v>
      </c>
      <c r="K7704" s="922">
        <v>0.48281913555389472</v>
      </c>
      <c r="L7704" s="923">
        <v>0</v>
      </c>
      <c r="M7704" s="923" t="str">
        <f t="shared" si="120"/>
        <v/>
      </c>
    </row>
    <row r="7705" spans="2:13" ht="90">
      <c r="B7705" s="921" t="s">
        <v>1939</v>
      </c>
      <c r="C7705" s="921" t="s">
        <v>1042</v>
      </c>
      <c r="D7705" s="922" t="s">
        <v>1881</v>
      </c>
      <c r="E7705" s="936">
        <v>0.5</v>
      </c>
      <c r="F7705" s="947">
        <v>44835</v>
      </c>
      <c r="G7705" s="923">
        <v>0</v>
      </c>
      <c r="H7705" s="929">
        <v>8.3333333333333332E-3</v>
      </c>
      <c r="I7705" s="929">
        <v>7.4999999999999997E-2</v>
      </c>
      <c r="J7705" s="923">
        <v>0</v>
      </c>
      <c r="K7705" s="922">
        <v>0</v>
      </c>
      <c r="L7705" s="923">
        <v>0</v>
      </c>
      <c r="M7705" s="923" t="str">
        <f t="shared" si="120"/>
        <v/>
      </c>
    </row>
    <row r="7706" spans="2:13" ht="90">
      <c r="B7706" s="921" t="s">
        <v>1939</v>
      </c>
      <c r="C7706" s="921" t="s">
        <v>1042</v>
      </c>
      <c r="D7706" s="922" t="s">
        <v>1881</v>
      </c>
      <c r="E7706" s="936">
        <v>0.5</v>
      </c>
      <c r="F7706" s="947">
        <v>44835</v>
      </c>
      <c r="G7706" s="923">
        <v>0</v>
      </c>
      <c r="H7706" s="929">
        <v>8.3333333333333332E-3</v>
      </c>
      <c r="I7706" s="929">
        <v>7.4999999999999997E-2</v>
      </c>
      <c r="J7706" s="923">
        <v>0</v>
      </c>
      <c r="K7706" s="922">
        <v>0</v>
      </c>
      <c r="L7706" s="923">
        <v>0</v>
      </c>
      <c r="M7706" s="923" t="str">
        <f t="shared" si="120"/>
        <v/>
      </c>
    </row>
    <row r="7707" spans="2:13" ht="45">
      <c r="B7707" s="921" t="s">
        <v>1940</v>
      </c>
      <c r="C7707" s="921" t="s">
        <v>1042</v>
      </c>
      <c r="D7707" s="922" t="s">
        <v>1881</v>
      </c>
      <c r="E7707" s="936">
        <v>0.5</v>
      </c>
      <c r="F7707" s="947">
        <v>44455</v>
      </c>
      <c r="G7707" s="923">
        <v>0</v>
      </c>
      <c r="H7707" s="929">
        <v>4.1666666666666666E-3</v>
      </c>
      <c r="I7707" s="929">
        <v>9.166666666666666E-2</v>
      </c>
      <c r="J7707" s="923">
        <v>0</v>
      </c>
      <c r="K7707" s="922">
        <v>1</v>
      </c>
      <c r="L7707" s="923">
        <v>0</v>
      </c>
      <c r="M7707" s="923" t="str">
        <f t="shared" si="120"/>
        <v/>
      </c>
    </row>
    <row r="7708" spans="2:13" ht="45">
      <c r="B7708" s="921" t="s">
        <v>1941</v>
      </c>
      <c r="C7708" s="921" t="s">
        <v>1042</v>
      </c>
      <c r="D7708" s="922" t="s">
        <v>1881</v>
      </c>
      <c r="E7708" s="936">
        <v>0.5</v>
      </c>
      <c r="F7708" s="947">
        <v>44562</v>
      </c>
      <c r="G7708" s="923">
        <v>0</v>
      </c>
      <c r="H7708" s="929">
        <v>8.3333333333333332E-3</v>
      </c>
      <c r="I7708" s="929">
        <v>0.15</v>
      </c>
      <c r="J7708" s="923">
        <v>0</v>
      </c>
      <c r="K7708" s="922">
        <v>1</v>
      </c>
      <c r="L7708" s="923">
        <v>0</v>
      </c>
      <c r="M7708" s="923" t="str">
        <f t="shared" si="120"/>
        <v/>
      </c>
    </row>
    <row r="7709" spans="2:13" ht="90">
      <c r="B7709" s="921" t="s">
        <v>1939</v>
      </c>
      <c r="C7709" s="921" t="s">
        <v>1042</v>
      </c>
      <c r="D7709" s="922" t="s">
        <v>1881</v>
      </c>
      <c r="E7709" s="936">
        <v>0.5</v>
      </c>
      <c r="F7709" s="947">
        <v>44835</v>
      </c>
      <c r="G7709" s="923">
        <v>0</v>
      </c>
      <c r="H7709" s="929">
        <v>8.3333333333333332E-3</v>
      </c>
      <c r="I7709" s="929">
        <v>7.4999999999999997E-2</v>
      </c>
      <c r="J7709" s="923">
        <v>0</v>
      </c>
      <c r="K7709" s="922">
        <v>1</v>
      </c>
      <c r="L7709" s="923">
        <v>0</v>
      </c>
      <c r="M7709" s="923" t="str">
        <f t="shared" si="120"/>
        <v/>
      </c>
    </row>
    <row r="7710" spans="2:13" ht="45">
      <c r="B7710" s="921" t="s">
        <v>1942</v>
      </c>
      <c r="C7710" s="921" t="s">
        <v>1042</v>
      </c>
      <c r="D7710" s="922" t="s">
        <v>1881</v>
      </c>
      <c r="E7710" s="936">
        <v>0.5</v>
      </c>
      <c r="F7710" s="947">
        <v>44652</v>
      </c>
      <c r="G7710" s="923">
        <v>0</v>
      </c>
      <c r="H7710" s="929">
        <v>8.3333333333333332E-3</v>
      </c>
      <c r="I7710" s="929">
        <v>0.125</v>
      </c>
      <c r="J7710" s="923">
        <v>0</v>
      </c>
      <c r="K7710" s="922">
        <v>1</v>
      </c>
      <c r="L7710" s="923">
        <v>0</v>
      </c>
      <c r="M7710" s="923" t="str">
        <f t="shared" si="120"/>
        <v/>
      </c>
    </row>
    <row r="7711" spans="2:13" ht="45">
      <c r="B7711" s="921" t="s">
        <v>1940</v>
      </c>
      <c r="C7711" s="921" t="s">
        <v>1042</v>
      </c>
      <c r="D7711" s="922" t="s">
        <v>1881</v>
      </c>
      <c r="E7711" s="936">
        <v>0.5</v>
      </c>
      <c r="F7711" s="947">
        <v>44455</v>
      </c>
      <c r="G7711" s="923">
        <v>0</v>
      </c>
      <c r="H7711" s="929">
        <v>4.1666666666666666E-3</v>
      </c>
      <c r="I7711" s="929">
        <v>9.166666666666666E-2</v>
      </c>
      <c r="J7711" s="923">
        <v>0</v>
      </c>
      <c r="K7711" s="922">
        <v>1</v>
      </c>
      <c r="L7711" s="923">
        <v>0</v>
      </c>
      <c r="M7711" s="923" t="str">
        <f t="shared" si="120"/>
        <v/>
      </c>
    </row>
    <row r="7712" spans="2:13" ht="45">
      <c r="B7712" s="921" t="s">
        <v>1941</v>
      </c>
      <c r="C7712" s="921" t="s">
        <v>1042</v>
      </c>
      <c r="D7712" s="922" t="s">
        <v>1881</v>
      </c>
      <c r="E7712" s="936">
        <v>0.5</v>
      </c>
      <c r="F7712" s="947">
        <v>44562</v>
      </c>
      <c r="G7712" s="923">
        <v>0</v>
      </c>
      <c r="H7712" s="929">
        <v>8.3333333333333332E-3</v>
      </c>
      <c r="I7712" s="929">
        <v>0.15</v>
      </c>
      <c r="J7712" s="923">
        <v>0</v>
      </c>
      <c r="K7712" s="922">
        <v>1</v>
      </c>
      <c r="L7712" s="923">
        <v>0</v>
      </c>
      <c r="M7712" s="923" t="str">
        <f t="shared" si="120"/>
        <v/>
      </c>
    </row>
    <row r="7713" spans="2:13" ht="90">
      <c r="B7713" s="921" t="s">
        <v>1939</v>
      </c>
      <c r="C7713" s="921" t="s">
        <v>1042</v>
      </c>
      <c r="D7713" s="922" t="s">
        <v>1881</v>
      </c>
      <c r="E7713" s="936">
        <v>0.5</v>
      </c>
      <c r="F7713" s="947">
        <v>44835</v>
      </c>
      <c r="G7713" s="923">
        <v>0</v>
      </c>
      <c r="H7713" s="929">
        <v>8.3333333333333332E-3</v>
      </c>
      <c r="I7713" s="929">
        <v>7.4999999999999997E-2</v>
      </c>
      <c r="J7713" s="923">
        <v>0</v>
      </c>
      <c r="K7713" s="922">
        <v>1</v>
      </c>
      <c r="L7713" s="923">
        <v>0</v>
      </c>
      <c r="M7713" s="923" t="str">
        <f t="shared" si="120"/>
        <v/>
      </c>
    </row>
    <row r="7714" spans="2:13" ht="45">
      <c r="B7714" s="921" t="s">
        <v>1942</v>
      </c>
      <c r="C7714" s="921" t="s">
        <v>1042</v>
      </c>
      <c r="D7714" s="922" t="s">
        <v>1881</v>
      </c>
      <c r="E7714" s="936">
        <v>0.5</v>
      </c>
      <c r="F7714" s="947">
        <v>44652</v>
      </c>
      <c r="G7714" s="923">
        <v>0</v>
      </c>
      <c r="H7714" s="929">
        <v>8.3333333333333332E-3</v>
      </c>
      <c r="I7714" s="929">
        <v>0.125</v>
      </c>
      <c r="J7714" s="923">
        <v>0</v>
      </c>
      <c r="K7714" s="922">
        <v>1</v>
      </c>
      <c r="L7714" s="923">
        <v>0</v>
      </c>
      <c r="M7714" s="923" t="str">
        <f t="shared" si="120"/>
        <v/>
      </c>
    </row>
    <row r="7715" spans="2:13" ht="45">
      <c r="B7715" s="921" t="s">
        <v>1940</v>
      </c>
      <c r="C7715" s="921" t="s">
        <v>1042</v>
      </c>
      <c r="D7715" s="922" t="s">
        <v>1881</v>
      </c>
      <c r="E7715" s="936">
        <v>0.5</v>
      </c>
      <c r="F7715" s="947">
        <v>44455</v>
      </c>
      <c r="G7715" s="923">
        <v>0</v>
      </c>
      <c r="H7715" s="929">
        <v>4.1666666666666666E-3</v>
      </c>
      <c r="I7715" s="929">
        <v>9.166666666666666E-2</v>
      </c>
      <c r="J7715" s="923">
        <v>0</v>
      </c>
      <c r="K7715" s="922">
        <v>1</v>
      </c>
      <c r="L7715" s="923">
        <v>0</v>
      </c>
      <c r="M7715" s="923" t="str">
        <f t="shared" si="120"/>
        <v/>
      </c>
    </row>
    <row r="7716" spans="2:13" ht="45">
      <c r="B7716" s="921" t="s">
        <v>1941</v>
      </c>
      <c r="C7716" s="921" t="s">
        <v>1042</v>
      </c>
      <c r="D7716" s="922" t="s">
        <v>1881</v>
      </c>
      <c r="E7716" s="936">
        <v>0.5</v>
      </c>
      <c r="F7716" s="947">
        <v>44562</v>
      </c>
      <c r="G7716" s="923">
        <v>0</v>
      </c>
      <c r="H7716" s="929">
        <v>8.3333333333333332E-3</v>
      </c>
      <c r="I7716" s="929">
        <v>0.15</v>
      </c>
      <c r="J7716" s="923">
        <v>0</v>
      </c>
      <c r="K7716" s="922">
        <v>1</v>
      </c>
      <c r="L7716" s="923">
        <v>0</v>
      </c>
      <c r="M7716" s="923" t="str">
        <f t="shared" si="120"/>
        <v/>
      </c>
    </row>
    <row r="7717" spans="2:13" ht="90">
      <c r="B7717" s="921" t="s">
        <v>1939</v>
      </c>
      <c r="C7717" s="921" t="s">
        <v>1042</v>
      </c>
      <c r="D7717" s="922" t="s">
        <v>1881</v>
      </c>
      <c r="E7717" s="936">
        <v>0.5</v>
      </c>
      <c r="F7717" s="947">
        <v>44835</v>
      </c>
      <c r="G7717" s="923">
        <v>0</v>
      </c>
      <c r="H7717" s="929">
        <v>8.3333333333333332E-3</v>
      </c>
      <c r="I7717" s="929">
        <v>7.4999999999999997E-2</v>
      </c>
      <c r="J7717" s="923">
        <v>0</v>
      </c>
      <c r="K7717" s="922">
        <v>1</v>
      </c>
      <c r="L7717" s="923">
        <v>0</v>
      </c>
      <c r="M7717" s="923" t="str">
        <f t="shared" si="120"/>
        <v/>
      </c>
    </row>
    <row r="7718" spans="2:13" ht="45">
      <c r="B7718" s="921" t="s">
        <v>1942</v>
      </c>
      <c r="C7718" s="921" t="s">
        <v>1042</v>
      </c>
      <c r="D7718" s="922" t="s">
        <v>1881</v>
      </c>
      <c r="E7718" s="936">
        <v>0.5</v>
      </c>
      <c r="F7718" s="947">
        <v>44652</v>
      </c>
      <c r="G7718" s="923">
        <v>0</v>
      </c>
      <c r="H7718" s="929">
        <v>8.3333333333333332E-3</v>
      </c>
      <c r="I7718" s="929">
        <v>0.125</v>
      </c>
      <c r="J7718" s="923">
        <v>0</v>
      </c>
      <c r="K7718" s="922">
        <v>1</v>
      </c>
      <c r="L7718" s="923">
        <v>0</v>
      </c>
      <c r="M7718" s="923" t="str">
        <f t="shared" si="120"/>
        <v/>
      </c>
    </row>
    <row r="7719" spans="2:13" ht="105">
      <c r="B7719" s="921" t="s">
        <v>1943</v>
      </c>
      <c r="C7719" s="921" t="s">
        <v>1042</v>
      </c>
      <c r="D7719" s="922" t="s">
        <v>1881</v>
      </c>
      <c r="E7719" s="936">
        <v>0.5</v>
      </c>
      <c r="F7719" s="947">
        <v>44927</v>
      </c>
      <c r="G7719" s="923">
        <v>0</v>
      </c>
      <c r="H7719" s="929">
        <v>8.3333333333333332E-3</v>
      </c>
      <c r="I7719" s="929">
        <v>0.05</v>
      </c>
      <c r="J7719" s="923">
        <v>0</v>
      </c>
      <c r="K7719" s="922">
        <v>0.48281913555389472</v>
      </c>
      <c r="L7719" s="923">
        <v>0</v>
      </c>
      <c r="M7719" s="923" t="str">
        <f t="shared" si="120"/>
        <v/>
      </c>
    </row>
    <row r="7720" spans="2:13" ht="105">
      <c r="B7720" s="921" t="s">
        <v>1943</v>
      </c>
      <c r="C7720" s="921" t="s">
        <v>1042</v>
      </c>
      <c r="D7720" s="922" t="s">
        <v>1881</v>
      </c>
      <c r="E7720" s="936">
        <v>0.5</v>
      </c>
      <c r="F7720" s="947">
        <v>44927</v>
      </c>
      <c r="G7720" s="923">
        <v>0</v>
      </c>
      <c r="H7720" s="929">
        <v>8.3333333333333332E-3</v>
      </c>
      <c r="I7720" s="929">
        <v>0.05</v>
      </c>
      <c r="J7720" s="923">
        <v>0</v>
      </c>
      <c r="K7720" s="922">
        <v>0.48281913555389472</v>
      </c>
      <c r="L7720" s="923">
        <v>0</v>
      </c>
      <c r="M7720" s="923" t="str">
        <f t="shared" si="120"/>
        <v/>
      </c>
    </row>
    <row r="7721" spans="2:13" ht="105">
      <c r="B7721" s="921" t="s">
        <v>1943</v>
      </c>
      <c r="C7721" s="921" t="s">
        <v>1042</v>
      </c>
      <c r="D7721" s="922" t="s">
        <v>1881</v>
      </c>
      <c r="E7721" s="936">
        <v>0.5</v>
      </c>
      <c r="F7721" s="947">
        <v>44927</v>
      </c>
      <c r="G7721" s="923">
        <v>0</v>
      </c>
      <c r="H7721" s="929">
        <v>8.3333333333333332E-3</v>
      </c>
      <c r="I7721" s="929">
        <v>0.05</v>
      </c>
      <c r="J7721" s="923">
        <v>0</v>
      </c>
      <c r="K7721" s="922">
        <v>0.48281913555389472</v>
      </c>
      <c r="L7721" s="923">
        <v>0</v>
      </c>
      <c r="M7721" s="923" t="str">
        <f t="shared" si="120"/>
        <v/>
      </c>
    </row>
    <row r="7722" spans="2:13" ht="105">
      <c r="B7722" s="921" t="s">
        <v>1943</v>
      </c>
      <c r="C7722" s="921" t="s">
        <v>1042</v>
      </c>
      <c r="D7722" s="922" t="s">
        <v>1881</v>
      </c>
      <c r="E7722" s="936">
        <v>0.5</v>
      </c>
      <c r="F7722" s="947">
        <v>44927</v>
      </c>
      <c r="G7722" s="923">
        <v>0</v>
      </c>
      <c r="H7722" s="929">
        <v>8.3333333333333332E-3</v>
      </c>
      <c r="I7722" s="929">
        <v>0.05</v>
      </c>
      <c r="J7722" s="923">
        <v>0</v>
      </c>
      <c r="K7722" s="922">
        <v>0.48281913555389472</v>
      </c>
      <c r="L7722" s="923">
        <v>0</v>
      </c>
      <c r="M7722" s="923" t="str">
        <f t="shared" si="120"/>
        <v/>
      </c>
    </row>
    <row r="7723" spans="2:13" ht="105">
      <c r="B7723" s="921" t="s">
        <v>1943</v>
      </c>
      <c r="C7723" s="921" t="s">
        <v>1042</v>
      </c>
      <c r="D7723" s="922" t="s">
        <v>1881</v>
      </c>
      <c r="E7723" s="936">
        <v>0.5</v>
      </c>
      <c r="F7723" s="947">
        <v>44927</v>
      </c>
      <c r="G7723" s="923">
        <v>0</v>
      </c>
      <c r="H7723" s="929">
        <v>8.3333333333333332E-3</v>
      </c>
      <c r="I7723" s="929">
        <v>0.05</v>
      </c>
      <c r="J7723" s="923">
        <v>0</v>
      </c>
      <c r="K7723" s="922">
        <v>0.48281913555389472</v>
      </c>
      <c r="L7723" s="923">
        <v>0</v>
      </c>
      <c r="M7723" s="923" t="str">
        <f t="shared" si="120"/>
        <v/>
      </c>
    </row>
    <row r="7724" spans="2:13" ht="105">
      <c r="B7724" s="921" t="s">
        <v>1943</v>
      </c>
      <c r="C7724" s="921" t="s">
        <v>1042</v>
      </c>
      <c r="D7724" s="922" t="s">
        <v>1881</v>
      </c>
      <c r="E7724" s="936">
        <v>0.5</v>
      </c>
      <c r="F7724" s="947">
        <v>44927</v>
      </c>
      <c r="G7724" s="923">
        <v>0</v>
      </c>
      <c r="H7724" s="929">
        <v>8.3333333333333332E-3</v>
      </c>
      <c r="I7724" s="929">
        <v>0.05</v>
      </c>
      <c r="J7724" s="923">
        <v>0</v>
      </c>
      <c r="K7724" s="922">
        <v>0.48281913555389472</v>
      </c>
      <c r="L7724" s="923">
        <v>0</v>
      </c>
      <c r="M7724" s="923" t="str">
        <f t="shared" si="120"/>
        <v/>
      </c>
    </row>
    <row r="7725" spans="2:13" ht="105">
      <c r="B7725" s="921" t="s">
        <v>1943</v>
      </c>
      <c r="C7725" s="921" t="s">
        <v>1042</v>
      </c>
      <c r="D7725" s="922" t="s">
        <v>1881</v>
      </c>
      <c r="E7725" s="936">
        <v>0.5</v>
      </c>
      <c r="F7725" s="947">
        <v>44927</v>
      </c>
      <c r="G7725" s="923">
        <v>0</v>
      </c>
      <c r="H7725" s="929">
        <v>8.3333333333333332E-3</v>
      </c>
      <c r="I7725" s="929">
        <v>0.05</v>
      </c>
      <c r="J7725" s="923">
        <v>0</v>
      </c>
      <c r="K7725" s="922">
        <v>0.48281913555389472</v>
      </c>
      <c r="L7725" s="923">
        <v>0</v>
      </c>
      <c r="M7725" s="923" t="str">
        <f t="shared" si="120"/>
        <v/>
      </c>
    </row>
    <row r="7726" spans="2:13" ht="105">
      <c r="B7726" s="921" t="s">
        <v>1943</v>
      </c>
      <c r="C7726" s="921" t="s">
        <v>1042</v>
      </c>
      <c r="D7726" s="922" t="s">
        <v>1881</v>
      </c>
      <c r="E7726" s="936">
        <v>0.5</v>
      </c>
      <c r="F7726" s="947">
        <v>44927</v>
      </c>
      <c r="G7726" s="923">
        <v>0</v>
      </c>
      <c r="H7726" s="929">
        <v>8.3333333333333332E-3</v>
      </c>
      <c r="I7726" s="929">
        <v>0.05</v>
      </c>
      <c r="J7726" s="923">
        <v>0</v>
      </c>
      <c r="K7726" s="922">
        <v>0.48281913555389472</v>
      </c>
      <c r="L7726" s="923">
        <v>0</v>
      </c>
      <c r="M7726" s="923" t="str">
        <f t="shared" si="120"/>
        <v/>
      </c>
    </row>
    <row r="7727" spans="2:13" ht="45">
      <c r="B7727" s="921" t="s">
        <v>1944</v>
      </c>
      <c r="C7727" s="921" t="s">
        <v>1042</v>
      </c>
      <c r="D7727" s="922" t="s">
        <v>1881</v>
      </c>
      <c r="E7727" s="936">
        <v>0.5</v>
      </c>
      <c r="F7727" s="947">
        <v>44927</v>
      </c>
      <c r="G7727" s="923">
        <v>0</v>
      </c>
      <c r="H7727" s="929">
        <v>4.1666666666666666E-3</v>
      </c>
      <c r="I7727" s="929">
        <v>2.5000000000000001E-2</v>
      </c>
      <c r="J7727" s="923">
        <v>0</v>
      </c>
      <c r="K7727" s="922">
        <v>0.48281913555389472</v>
      </c>
      <c r="L7727" s="923">
        <v>0</v>
      </c>
      <c r="M7727" s="923" t="str">
        <f t="shared" si="120"/>
        <v/>
      </c>
    </row>
    <row r="7728" spans="2:13" ht="45">
      <c r="B7728" s="921" t="s">
        <v>1944</v>
      </c>
      <c r="C7728" s="921" t="s">
        <v>1042</v>
      </c>
      <c r="D7728" s="922" t="s">
        <v>1881</v>
      </c>
      <c r="E7728" s="936">
        <v>0.5</v>
      </c>
      <c r="F7728" s="947">
        <v>44927</v>
      </c>
      <c r="G7728" s="923">
        <v>0</v>
      </c>
      <c r="H7728" s="929">
        <v>4.1666666666666666E-3</v>
      </c>
      <c r="I7728" s="929">
        <v>2.5000000000000001E-2</v>
      </c>
      <c r="J7728" s="923">
        <v>0</v>
      </c>
      <c r="K7728" s="922">
        <v>0.48281913555389472</v>
      </c>
      <c r="L7728" s="923">
        <v>0</v>
      </c>
      <c r="M7728" s="923" t="str">
        <f t="shared" si="120"/>
        <v/>
      </c>
    </row>
    <row r="7729" spans="2:13" ht="45">
      <c r="B7729" s="921" t="s">
        <v>1944</v>
      </c>
      <c r="C7729" s="921" t="s">
        <v>1042</v>
      </c>
      <c r="D7729" s="922" t="s">
        <v>1881</v>
      </c>
      <c r="E7729" s="936">
        <v>0.5</v>
      </c>
      <c r="F7729" s="947">
        <v>44927</v>
      </c>
      <c r="G7729" s="923">
        <v>0</v>
      </c>
      <c r="H7729" s="929">
        <v>4.1666666666666666E-3</v>
      </c>
      <c r="I7729" s="929">
        <v>2.5000000000000001E-2</v>
      </c>
      <c r="J7729" s="923">
        <v>0</v>
      </c>
      <c r="K7729" s="922">
        <v>0.48281913555389472</v>
      </c>
      <c r="L7729" s="923">
        <v>0</v>
      </c>
      <c r="M7729" s="923" t="str">
        <f t="shared" si="120"/>
        <v/>
      </c>
    </row>
    <row r="7730" spans="2:13" ht="45">
      <c r="B7730" s="921" t="s">
        <v>1944</v>
      </c>
      <c r="C7730" s="921" t="s">
        <v>1042</v>
      </c>
      <c r="D7730" s="922" t="s">
        <v>1881</v>
      </c>
      <c r="E7730" s="936">
        <v>0.5</v>
      </c>
      <c r="F7730" s="947">
        <v>44927</v>
      </c>
      <c r="G7730" s="923">
        <v>0</v>
      </c>
      <c r="H7730" s="929">
        <v>4.1666666666666666E-3</v>
      </c>
      <c r="I7730" s="929">
        <v>2.5000000000000001E-2</v>
      </c>
      <c r="J7730" s="923">
        <v>0</v>
      </c>
      <c r="K7730" s="922">
        <v>0.48281913555389472</v>
      </c>
      <c r="L7730" s="923">
        <v>0</v>
      </c>
      <c r="M7730" s="923" t="str">
        <f t="shared" si="120"/>
        <v/>
      </c>
    </row>
    <row r="7731" spans="2:13" ht="45">
      <c r="B7731" s="921" t="s">
        <v>1944</v>
      </c>
      <c r="C7731" s="921" t="s">
        <v>1042</v>
      </c>
      <c r="D7731" s="922" t="s">
        <v>1881</v>
      </c>
      <c r="E7731" s="936">
        <v>0.5</v>
      </c>
      <c r="F7731" s="947">
        <v>44927</v>
      </c>
      <c r="G7731" s="923">
        <v>0</v>
      </c>
      <c r="H7731" s="929">
        <v>4.1666666666666666E-3</v>
      </c>
      <c r="I7731" s="929">
        <v>2.5000000000000001E-2</v>
      </c>
      <c r="J7731" s="923">
        <v>0</v>
      </c>
      <c r="K7731" s="922">
        <v>0.48281913555389472</v>
      </c>
      <c r="L7731" s="923">
        <v>0</v>
      </c>
      <c r="M7731" s="923" t="str">
        <f t="shared" si="120"/>
        <v/>
      </c>
    </row>
    <row r="7732" spans="2:13" ht="45">
      <c r="B7732" s="921" t="s">
        <v>1944</v>
      </c>
      <c r="C7732" s="921" t="s">
        <v>1042</v>
      </c>
      <c r="D7732" s="922" t="s">
        <v>1881</v>
      </c>
      <c r="E7732" s="936">
        <v>0.5</v>
      </c>
      <c r="F7732" s="947">
        <v>44927</v>
      </c>
      <c r="G7732" s="923">
        <v>0</v>
      </c>
      <c r="H7732" s="929">
        <v>4.1666666666666666E-3</v>
      </c>
      <c r="I7732" s="929">
        <v>2.5000000000000001E-2</v>
      </c>
      <c r="J7732" s="923">
        <v>0</v>
      </c>
      <c r="K7732" s="922">
        <v>0.48281913555389472</v>
      </c>
      <c r="L7732" s="923">
        <v>0</v>
      </c>
      <c r="M7732" s="923" t="str">
        <f t="shared" si="120"/>
        <v/>
      </c>
    </row>
    <row r="7733" spans="2:13" ht="45">
      <c r="B7733" s="921" t="s">
        <v>1944</v>
      </c>
      <c r="C7733" s="921" t="s">
        <v>1042</v>
      </c>
      <c r="D7733" s="922" t="s">
        <v>1881</v>
      </c>
      <c r="E7733" s="936">
        <v>0.5</v>
      </c>
      <c r="F7733" s="947">
        <v>44927</v>
      </c>
      <c r="G7733" s="923">
        <v>0</v>
      </c>
      <c r="H7733" s="929">
        <v>4.1666666666666666E-3</v>
      </c>
      <c r="I7733" s="929">
        <v>2.5000000000000001E-2</v>
      </c>
      <c r="J7733" s="923">
        <v>0</v>
      </c>
      <c r="K7733" s="922">
        <v>0.48281913555389472</v>
      </c>
      <c r="L7733" s="923">
        <v>0</v>
      </c>
      <c r="M7733" s="923" t="str">
        <f t="shared" si="120"/>
        <v/>
      </c>
    </row>
    <row r="7734" spans="2:13" ht="45">
      <c r="B7734" s="921" t="s">
        <v>1944</v>
      </c>
      <c r="C7734" s="921" t="s">
        <v>1042</v>
      </c>
      <c r="D7734" s="922" t="s">
        <v>1881</v>
      </c>
      <c r="E7734" s="936">
        <v>0.5</v>
      </c>
      <c r="F7734" s="947">
        <v>44927</v>
      </c>
      <c r="G7734" s="923">
        <v>0</v>
      </c>
      <c r="H7734" s="929">
        <v>4.1666666666666666E-3</v>
      </c>
      <c r="I7734" s="929">
        <v>2.5000000000000001E-2</v>
      </c>
      <c r="J7734" s="923">
        <v>0</v>
      </c>
      <c r="K7734" s="922">
        <v>0.48281913555389472</v>
      </c>
      <c r="L7734" s="923">
        <v>0</v>
      </c>
      <c r="M7734" s="923" t="str">
        <f t="shared" si="120"/>
        <v/>
      </c>
    </row>
    <row r="7735" spans="2:13" ht="45">
      <c r="B7735" s="921" t="s">
        <v>1944</v>
      </c>
      <c r="C7735" s="921" t="s">
        <v>1042</v>
      </c>
      <c r="D7735" s="922" t="s">
        <v>1881</v>
      </c>
      <c r="E7735" s="936">
        <v>0.5</v>
      </c>
      <c r="F7735" s="947">
        <v>44927</v>
      </c>
      <c r="G7735" s="923">
        <v>0</v>
      </c>
      <c r="H7735" s="929">
        <v>4.1666666666666666E-3</v>
      </c>
      <c r="I7735" s="929">
        <v>2.5000000000000001E-2</v>
      </c>
      <c r="J7735" s="923">
        <v>0</v>
      </c>
      <c r="K7735" s="922">
        <v>0.48281913555389472</v>
      </c>
      <c r="L7735" s="923">
        <v>0</v>
      </c>
      <c r="M7735" s="923" t="str">
        <f t="shared" si="120"/>
        <v/>
      </c>
    </row>
    <row r="7736" spans="2:13" ht="45">
      <c r="B7736" s="921" t="s">
        <v>1944</v>
      </c>
      <c r="C7736" s="921" t="s">
        <v>1042</v>
      </c>
      <c r="D7736" s="922" t="s">
        <v>1881</v>
      </c>
      <c r="E7736" s="936">
        <v>0.5</v>
      </c>
      <c r="F7736" s="947">
        <v>44927</v>
      </c>
      <c r="G7736" s="923">
        <v>0</v>
      </c>
      <c r="H7736" s="929">
        <v>4.1666666666666666E-3</v>
      </c>
      <c r="I7736" s="929">
        <v>2.5000000000000001E-2</v>
      </c>
      <c r="J7736" s="923">
        <v>0</v>
      </c>
      <c r="K7736" s="922">
        <v>0.48281913555389472</v>
      </c>
      <c r="L7736" s="923">
        <v>0</v>
      </c>
      <c r="M7736" s="923" t="str">
        <f t="shared" si="120"/>
        <v/>
      </c>
    </row>
    <row r="7737" spans="2:13" ht="45">
      <c r="B7737" s="921" t="s">
        <v>1944</v>
      </c>
      <c r="C7737" s="921" t="s">
        <v>1042</v>
      </c>
      <c r="D7737" s="922" t="s">
        <v>1881</v>
      </c>
      <c r="E7737" s="936">
        <v>0.5</v>
      </c>
      <c r="F7737" s="947">
        <v>44927</v>
      </c>
      <c r="G7737" s="923">
        <v>0</v>
      </c>
      <c r="H7737" s="929">
        <v>4.1666666666666666E-3</v>
      </c>
      <c r="I7737" s="929">
        <v>2.5000000000000001E-2</v>
      </c>
      <c r="J7737" s="923">
        <v>0</v>
      </c>
      <c r="K7737" s="922">
        <v>0.48281913555389472</v>
      </c>
      <c r="L7737" s="923">
        <v>0</v>
      </c>
      <c r="M7737" s="923" t="str">
        <f t="shared" si="120"/>
        <v/>
      </c>
    </row>
    <row r="7738" spans="2:13" ht="45">
      <c r="B7738" s="921" t="s">
        <v>1944</v>
      </c>
      <c r="C7738" s="921" t="s">
        <v>1042</v>
      </c>
      <c r="D7738" s="922" t="s">
        <v>1881</v>
      </c>
      <c r="E7738" s="936">
        <v>0.5</v>
      </c>
      <c r="F7738" s="947">
        <v>44927</v>
      </c>
      <c r="G7738" s="923">
        <v>0</v>
      </c>
      <c r="H7738" s="929">
        <v>4.1666666666666666E-3</v>
      </c>
      <c r="I7738" s="929">
        <v>2.5000000000000001E-2</v>
      </c>
      <c r="J7738" s="923">
        <v>0</v>
      </c>
      <c r="K7738" s="922">
        <v>0.48281913555389472</v>
      </c>
      <c r="L7738" s="923">
        <v>0</v>
      </c>
      <c r="M7738" s="923" t="str">
        <f t="shared" si="120"/>
        <v/>
      </c>
    </row>
    <row r="7739" spans="2:13" ht="45">
      <c r="B7739" s="921" t="s">
        <v>1944</v>
      </c>
      <c r="C7739" s="921" t="s">
        <v>1042</v>
      </c>
      <c r="D7739" s="922" t="s">
        <v>1881</v>
      </c>
      <c r="E7739" s="936">
        <v>0.5</v>
      </c>
      <c r="F7739" s="947">
        <v>44927</v>
      </c>
      <c r="G7739" s="923">
        <v>0</v>
      </c>
      <c r="H7739" s="929">
        <v>4.1666666666666666E-3</v>
      </c>
      <c r="I7739" s="929">
        <v>2.5000000000000001E-2</v>
      </c>
      <c r="J7739" s="923">
        <v>0</v>
      </c>
      <c r="K7739" s="922">
        <v>0.48281913555389472</v>
      </c>
      <c r="L7739" s="923">
        <v>0</v>
      </c>
      <c r="M7739" s="923" t="str">
        <f t="shared" si="120"/>
        <v/>
      </c>
    </row>
    <row r="7740" spans="2:13" ht="45">
      <c r="B7740" s="921" t="s">
        <v>1944</v>
      </c>
      <c r="C7740" s="921" t="s">
        <v>1042</v>
      </c>
      <c r="D7740" s="922" t="s">
        <v>1881</v>
      </c>
      <c r="E7740" s="936">
        <v>0.5</v>
      </c>
      <c r="F7740" s="947">
        <v>44927</v>
      </c>
      <c r="G7740" s="923">
        <v>0</v>
      </c>
      <c r="H7740" s="929">
        <v>4.1666666666666666E-3</v>
      </c>
      <c r="I7740" s="929">
        <v>2.5000000000000001E-2</v>
      </c>
      <c r="J7740" s="923">
        <v>0</v>
      </c>
      <c r="K7740" s="922">
        <v>0.48281913555389472</v>
      </c>
      <c r="L7740" s="923">
        <v>0</v>
      </c>
      <c r="M7740" s="923" t="str">
        <f t="shared" si="120"/>
        <v/>
      </c>
    </row>
    <row r="7741" spans="2:13" ht="45">
      <c r="B7741" s="921" t="s">
        <v>1944</v>
      </c>
      <c r="C7741" s="921" t="s">
        <v>1042</v>
      </c>
      <c r="D7741" s="922" t="s">
        <v>1881</v>
      </c>
      <c r="E7741" s="936">
        <v>0.5</v>
      </c>
      <c r="F7741" s="947">
        <v>44927</v>
      </c>
      <c r="G7741" s="923">
        <v>0</v>
      </c>
      <c r="H7741" s="929">
        <v>4.1666666666666666E-3</v>
      </c>
      <c r="I7741" s="929">
        <v>2.5000000000000001E-2</v>
      </c>
      <c r="J7741" s="923">
        <v>0</v>
      </c>
      <c r="K7741" s="922">
        <v>0.48281913555389472</v>
      </c>
      <c r="L7741" s="923">
        <v>0</v>
      </c>
      <c r="M7741" s="923" t="str">
        <f t="shared" si="120"/>
        <v/>
      </c>
    </row>
    <row r="7742" spans="2:13" ht="45">
      <c r="B7742" s="921" t="s">
        <v>1944</v>
      </c>
      <c r="C7742" s="921" t="s">
        <v>1042</v>
      </c>
      <c r="D7742" s="922" t="s">
        <v>1881</v>
      </c>
      <c r="E7742" s="936">
        <v>0.5</v>
      </c>
      <c r="F7742" s="947">
        <v>44927</v>
      </c>
      <c r="G7742" s="923">
        <v>0</v>
      </c>
      <c r="H7742" s="929">
        <v>4.1666666666666666E-3</v>
      </c>
      <c r="I7742" s="929">
        <v>2.5000000000000001E-2</v>
      </c>
      <c r="J7742" s="923">
        <v>0</v>
      </c>
      <c r="K7742" s="922">
        <v>0.48281913555389472</v>
      </c>
      <c r="L7742" s="923">
        <v>0</v>
      </c>
      <c r="M7742" s="923" t="str">
        <f t="shared" si="120"/>
        <v/>
      </c>
    </row>
    <row r="7743" spans="2:13" ht="45">
      <c r="B7743" s="921" t="s">
        <v>1945</v>
      </c>
      <c r="C7743" s="921" t="s">
        <v>1042</v>
      </c>
      <c r="D7743" s="922" t="s">
        <v>1881</v>
      </c>
      <c r="E7743" s="936">
        <v>0.5</v>
      </c>
      <c r="F7743" s="947">
        <v>44958</v>
      </c>
      <c r="G7743" s="923">
        <v>0</v>
      </c>
      <c r="H7743" s="929">
        <v>4.1666666666666666E-3</v>
      </c>
      <c r="I7743" s="929">
        <v>2.0833333333333332E-2</v>
      </c>
      <c r="J7743" s="923">
        <v>0</v>
      </c>
      <c r="K7743" s="922">
        <v>0.48281913555389472</v>
      </c>
      <c r="L7743" s="923">
        <v>0</v>
      </c>
      <c r="M7743" s="923" t="str">
        <f t="shared" si="120"/>
        <v/>
      </c>
    </row>
    <row r="7744" spans="2:13" ht="45">
      <c r="B7744" s="921" t="s">
        <v>1945</v>
      </c>
      <c r="C7744" s="921" t="s">
        <v>1042</v>
      </c>
      <c r="D7744" s="922" t="s">
        <v>1881</v>
      </c>
      <c r="E7744" s="936">
        <v>0.5</v>
      </c>
      <c r="F7744" s="947">
        <v>44958</v>
      </c>
      <c r="G7744" s="923">
        <v>0</v>
      </c>
      <c r="H7744" s="929">
        <v>4.1666666666666666E-3</v>
      </c>
      <c r="I7744" s="929">
        <v>2.0833333333333332E-2</v>
      </c>
      <c r="J7744" s="923">
        <v>0</v>
      </c>
      <c r="K7744" s="922">
        <v>0.48281913555389472</v>
      </c>
      <c r="L7744" s="923">
        <v>0</v>
      </c>
      <c r="M7744" s="923" t="str">
        <f t="shared" si="120"/>
        <v/>
      </c>
    </row>
    <row r="7745" spans="2:13" ht="45">
      <c r="B7745" s="921" t="s">
        <v>1945</v>
      </c>
      <c r="C7745" s="921" t="s">
        <v>1042</v>
      </c>
      <c r="D7745" s="922" t="s">
        <v>1881</v>
      </c>
      <c r="E7745" s="936">
        <v>0.5</v>
      </c>
      <c r="F7745" s="947">
        <v>44958</v>
      </c>
      <c r="G7745" s="923">
        <v>0</v>
      </c>
      <c r="H7745" s="929">
        <v>4.1666666666666666E-3</v>
      </c>
      <c r="I7745" s="929">
        <v>2.0833333333333332E-2</v>
      </c>
      <c r="J7745" s="923">
        <v>0</v>
      </c>
      <c r="K7745" s="922">
        <v>0.48281913555389472</v>
      </c>
      <c r="L7745" s="923">
        <v>0</v>
      </c>
      <c r="M7745" s="923" t="str">
        <f t="shared" si="120"/>
        <v/>
      </c>
    </row>
    <row r="7746" spans="2:13" ht="45">
      <c r="B7746" s="921" t="s">
        <v>1945</v>
      </c>
      <c r="C7746" s="921" t="s">
        <v>1042</v>
      </c>
      <c r="D7746" s="922" t="s">
        <v>1881</v>
      </c>
      <c r="E7746" s="936">
        <v>0.5</v>
      </c>
      <c r="F7746" s="947">
        <v>44958</v>
      </c>
      <c r="G7746" s="923">
        <v>0</v>
      </c>
      <c r="H7746" s="929">
        <v>4.1666666666666666E-3</v>
      </c>
      <c r="I7746" s="929">
        <v>2.0833333333333332E-2</v>
      </c>
      <c r="J7746" s="923">
        <v>0</v>
      </c>
      <c r="K7746" s="922">
        <v>0.48281913555389472</v>
      </c>
      <c r="L7746" s="923">
        <v>0</v>
      </c>
      <c r="M7746" s="923" t="str">
        <f t="shared" si="120"/>
        <v/>
      </c>
    </row>
    <row r="7747" spans="2:13" ht="45">
      <c r="B7747" s="921" t="s">
        <v>1945</v>
      </c>
      <c r="C7747" s="921" t="s">
        <v>1042</v>
      </c>
      <c r="D7747" s="922" t="s">
        <v>1881</v>
      </c>
      <c r="E7747" s="936">
        <v>0.5</v>
      </c>
      <c r="F7747" s="947">
        <v>44958</v>
      </c>
      <c r="G7747" s="923">
        <v>0</v>
      </c>
      <c r="H7747" s="929">
        <v>4.1666666666666666E-3</v>
      </c>
      <c r="I7747" s="929">
        <v>2.0833333333333332E-2</v>
      </c>
      <c r="J7747" s="923">
        <v>0</v>
      </c>
      <c r="K7747" s="922">
        <v>0.48281913555389472</v>
      </c>
      <c r="L7747" s="923">
        <v>0</v>
      </c>
      <c r="M7747" s="923" t="str">
        <f t="shared" si="120"/>
        <v/>
      </c>
    </row>
    <row r="7748" spans="2:13" ht="45">
      <c r="B7748" s="921" t="s">
        <v>1945</v>
      </c>
      <c r="C7748" s="921" t="s">
        <v>1042</v>
      </c>
      <c r="D7748" s="922" t="s">
        <v>1881</v>
      </c>
      <c r="E7748" s="936">
        <v>0.5</v>
      </c>
      <c r="F7748" s="947">
        <v>44958</v>
      </c>
      <c r="G7748" s="923">
        <v>0</v>
      </c>
      <c r="H7748" s="929">
        <v>4.1666666666666666E-3</v>
      </c>
      <c r="I7748" s="929">
        <v>2.0833333333333332E-2</v>
      </c>
      <c r="J7748" s="923">
        <v>0</v>
      </c>
      <c r="K7748" s="922">
        <v>0.48281913555389472</v>
      </c>
      <c r="L7748" s="923">
        <v>0</v>
      </c>
      <c r="M7748" s="923" t="str">
        <f t="shared" si="120"/>
        <v/>
      </c>
    </row>
    <row r="7749" spans="2:13" ht="45">
      <c r="B7749" s="921" t="s">
        <v>1945</v>
      </c>
      <c r="C7749" s="921" t="s">
        <v>1042</v>
      </c>
      <c r="D7749" s="922" t="s">
        <v>1881</v>
      </c>
      <c r="E7749" s="936">
        <v>0.5</v>
      </c>
      <c r="F7749" s="947">
        <v>44958</v>
      </c>
      <c r="G7749" s="923">
        <v>0</v>
      </c>
      <c r="H7749" s="929">
        <v>4.1666666666666666E-3</v>
      </c>
      <c r="I7749" s="929">
        <v>2.0833333333333332E-2</v>
      </c>
      <c r="J7749" s="923">
        <v>0</v>
      </c>
      <c r="K7749" s="922">
        <v>0.48281913555389472</v>
      </c>
      <c r="L7749" s="923">
        <v>0</v>
      </c>
      <c r="M7749" s="923" t="str">
        <f t="shared" si="120"/>
        <v/>
      </c>
    </row>
    <row r="7750" spans="2:13" ht="45">
      <c r="B7750" s="921" t="s">
        <v>1945</v>
      </c>
      <c r="C7750" s="921" t="s">
        <v>1042</v>
      </c>
      <c r="D7750" s="922" t="s">
        <v>1881</v>
      </c>
      <c r="E7750" s="936">
        <v>0.5</v>
      </c>
      <c r="F7750" s="947">
        <v>44958</v>
      </c>
      <c r="G7750" s="923">
        <v>0</v>
      </c>
      <c r="H7750" s="929">
        <v>4.1666666666666666E-3</v>
      </c>
      <c r="I7750" s="929">
        <v>2.0833333333333332E-2</v>
      </c>
      <c r="J7750" s="923">
        <v>0</v>
      </c>
      <c r="K7750" s="922">
        <v>0.48281913555389472</v>
      </c>
      <c r="L7750" s="923">
        <v>0</v>
      </c>
      <c r="M7750" s="923" t="str">
        <f t="shared" si="120"/>
        <v/>
      </c>
    </row>
    <row r="7751" spans="2:13" ht="45">
      <c r="B7751" s="921" t="s">
        <v>1945</v>
      </c>
      <c r="C7751" s="921" t="s">
        <v>1042</v>
      </c>
      <c r="D7751" s="922" t="s">
        <v>1881</v>
      </c>
      <c r="E7751" s="936">
        <v>0.5</v>
      </c>
      <c r="F7751" s="947">
        <v>44958</v>
      </c>
      <c r="G7751" s="923">
        <v>0</v>
      </c>
      <c r="H7751" s="929">
        <v>4.1666666666666666E-3</v>
      </c>
      <c r="I7751" s="929">
        <v>2.0833333333333332E-2</v>
      </c>
      <c r="J7751" s="923">
        <v>0</v>
      </c>
      <c r="K7751" s="922">
        <v>0.48281913555389472</v>
      </c>
      <c r="L7751" s="923">
        <v>0</v>
      </c>
      <c r="M7751" s="923" t="str">
        <f t="shared" si="120"/>
        <v/>
      </c>
    </row>
    <row r="7752" spans="2:13" ht="45">
      <c r="B7752" s="921" t="s">
        <v>1945</v>
      </c>
      <c r="C7752" s="921" t="s">
        <v>1042</v>
      </c>
      <c r="D7752" s="922" t="s">
        <v>1881</v>
      </c>
      <c r="E7752" s="936">
        <v>0.5</v>
      </c>
      <c r="F7752" s="947">
        <v>44958</v>
      </c>
      <c r="G7752" s="923">
        <v>0</v>
      </c>
      <c r="H7752" s="929">
        <v>4.1666666666666666E-3</v>
      </c>
      <c r="I7752" s="929">
        <v>2.0833333333333332E-2</v>
      </c>
      <c r="J7752" s="923">
        <v>0</v>
      </c>
      <c r="K7752" s="922">
        <v>0.48281913555389472</v>
      </c>
      <c r="L7752" s="923">
        <v>0</v>
      </c>
      <c r="M7752" s="923" t="str">
        <f t="shared" si="120"/>
        <v/>
      </c>
    </row>
    <row r="7753" spans="2:13" ht="45">
      <c r="B7753" s="921" t="s">
        <v>1945</v>
      </c>
      <c r="C7753" s="921" t="s">
        <v>1042</v>
      </c>
      <c r="D7753" s="922" t="s">
        <v>1881</v>
      </c>
      <c r="E7753" s="936">
        <v>0.5</v>
      </c>
      <c r="F7753" s="947">
        <v>44958</v>
      </c>
      <c r="G7753" s="923">
        <v>0</v>
      </c>
      <c r="H7753" s="929">
        <v>4.1666666666666666E-3</v>
      </c>
      <c r="I7753" s="929">
        <v>2.0833333333333332E-2</v>
      </c>
      <c r="J7753" s="923">
        <v>0</v>
      </c>
      <c r="K7753" s="922">
        <v>0.48281913555389472</v>
      </c>
      <c r="L7753" s="923">
        <v>0</v>
      </c>
      <c r="M7753" s="923" t="str">
        <f t="shared" si="120"/>
        <v/>
      </c>
    </row>
    <row r="7754" spans="2:13" ht="45">
      <c r="B7754" s="921" t="s">
        <v>1945</v>
      </c>
      <c r="C7754" s="921" t="s">
        <v>1042</v>
      </c>
      <c r="D7754" s="922" t="s">
        <v>1881</v>
      </c>
      <c r="E7754" s="936">
        <v>0.5</v>
      </c>
      <c r="F7754" s="947">
        <v>44958</v>
      </c>
      <c r="G7754" s="923">
        <v>0</v>
      </c>
      <c r="H7754" s="929">
        <v>4.1666666666666666E-3</v>
      </c>
      <c r="I7754" s="929">
        <v>2.0833333333333332E-2</v>
      </c>
      <c r="J7754" s="923">
        <v>0</v>
      </c>
      <c r="K7754" s="922">
        <v>0.48281913555389472</v>
      </c>
      <c r="L7754" s="923">
        <v>0</v>
      </c>
      <c r="M7754" s="923" t="str">
        <f t="shared" si="120"/>
        <v/>
      </c>
    </row>
    <row r="7755" spans="2:13" ht="45">
      <c r="B7755" s="921" t="s">
        <v>1945</v>
      </c>
      <c r="C7755" s="921" t="s">
        <v>1042</v>
      </c>
      <c r="D7755" s="922" t="s">
        <v>1881</v>
      </c>
      <c r="E7755" s="936">
        <v>0.5</v>
      </c>
      <c r="F7755" s="947">
        <v>44958</v>
      </c>
      <c r="G7755" s="923">
        <v>0</v>
      </c>
      <c r="H7755" s="929">
        <v>4.1666666666666666E-3</v>
      </c>
      <c r="I7755" s="929">
        <v>2.0833333333333332E-2</v>
      </c>
      <c r="J7755" s="923">
        <v>0</v>
      </c>
      <c r="K7755" s="922">
        <v>0.48281913555389472</v>
      </c>
      <c r="L7755" s="923">
        <v>0</v>
      </c>
      <c r="M7755" s="923" t="str">
        <f t="shared" ref="M7755:M7818" si="121">IF(L7755=0,"",IF(I7755=100%,0,(H7755*12)*(G7755*E7755*K7755)))</f>
        <v/>
      </c>
    </row>
    <row r="7756" spans="2:13" ht="45">
      <c r="B7756" s="921" t="s">
        <v>1945</v>
      </c>
      <c r="C7756" s="921" t="s">
        <v>1042</v>
      </c>
      <c r="D7756" s="922" t="s">
        <v>1881</v>
      </c>
      <c r="E7756" s="936">
        <v>0.5</v>
      </c>
      <c r="F7756" s="947">
        <v>44958</v>
      </c>
      <c r="G7756" s="923">
        <v>0</v>
      </c>
      <c r="H7756" s="929">
        <v>4.1666666666666666E-3</v>
      </c>
      <c r="I7756" s="929">
        <v>2.0833333333333332E-2</v>
      </c>
      <c r="J7756" s="923">
        <v>0</v>
      </c>
      <c r="K7756" s="922">
        <v>0.48281913555389472</v>
      </c>
      <c r="L7756" s="923">
        <v>0</v>
      </c>
      <c r="M7756" s="923" t="str">
        <f t="shared" si="121"/>
        <v/>
      </c>
    </row>
    <row r="7757" spans="2:13" ht="45">
      <c r="B7757" s="921" t="s">
        <v>1945</v>
      </c>
      <c r="C7757" s="921" t="s">
        <v>1042</v>
      </c>
      <c r="D7757" s="922" t="s">
        <v>1881</v>
      </c>
      <c r="E7757" s="936">
        <v>0.5</v>
      </c>
      <c r="F7757" s="947">
        <v>44958</v>
      </c>
      <c r="G7757" s="923">
        <v>0</v>
      </c>
      <c r="H7757" s="929">
        <v>4.1666666666666666E-3</v>
      </c>
      <c r="I7757" s="929">
        <v>2.0833333333333332E-2</v>
      </c>
      <c r="J7757" s="923">
        <v>0</v>
      </c>
      <c r="K7757" s="922">
        <v>0.48281913555389472</v>
      </c>
      <c r="L7757" s="923">
        <v>0</v>
      </c>
      <c r="M7757" s="923" t="str">
        <f t="shared" si="121"/>
        <v/>
      </c>
    </row>
    <row r="7758" spans="2:13" ht="45">
      <c r="B7758" s="921" t="s">
        <v>1945</v>
      </c>
      <c r="C7758" s="921" t="s">
        <v>1042</v>
      </c>
      <c r="D7758" s="922" t="s">
        <v>1881</v>
      </c>
      <c r="E7758" s="936">
        <v>0.5</v>
      </c>
      <c r="F7758" s="947">
        <v>44958</v>
      </c>
      <c r="G7758" s="923">
        <v>0</v>
      </c>
      <c r="H7758" s="929">
        <v>4.1666666666666666E-3</v>
      </c>
      <c r="I7758" s="929">
        <v>2.0833333333333332E-2</v>
      </c>
      <c r="J7758" s="923">
        <v>0</v>
      </c>
      <c r="K7758" s="922">
        <v>0.48281913555389472</v>
      </c>
      <c r="L7758" s="923">
        <v>0</v>
      </c>
      <c r="M7758" s="923" t="str">
        <f t="shared" si="121"/>
        <v/>
      </c>
    </row>
    <row r="7759" spans="2:13" ht="75">
      <c r="B7759" s="921" t="s">
        <v>1946</v>
      </c>
      <c r="C7759" s="921" t="s">
        <v>1024</v>
      </c>
      <c r="D7759" s="922" t="s">
        <v>1881</v>
      </c>
      <c r="E7759" s="936">
        <v>0.5</v>
      </c>
      <c r="F7759" s="947">
        <v>44652</v>
      </c>
      <c r="G7759" s="923">
        <v>0</v>
      </c>
      <c r="H7759" s="929">
        <v>8.3333333333333332E-3</v>
      </c>
      <c r="I7759" s="929">
        <v>0.125</v>
      </c>
      <c r="J7759" s="923">
        <v>0</v>
      </c>
      <c r="K7759" s="922">
        <v>1</v>
      </c>
      <c r="L7759" s="923">
        <v>0</v>
      </c>
      <c r="M7759" s="923" t="str">
        <f t="shared" si="121"/>
        <v/>
      </c>
    </row>
    <row r="7760" spans="2:13" ht="75">
      <c r="B7760" s="921" t="s">
        <v>1946</v>
      </c>
      <c r="C7760" s="921" t="s">
        <v>1024</v>
      </c>
      <c r="D7760" s="922" t="s">
        <v>1881</v>
      </c>
      <c r="E7760" s="936">
        <v>0.5</v>
      </c>
      <c r="F7760" s="947">
        <v>44652</v>
      </c>
      <c r="G7760" s="923">
        <v>0</v>
      </c>
      <c r="H7760" s="929">
        <v>8.3333333333333332E-3</v>
      </c>
      <c r="I7760" s="929">
        <v>0.125</v>
      </c>
      <c r="J7760" s="923">
        <v>0</v>
      </c>
      <c r="K7760" s="922">
        <v>1</v>
      </c>
      <c r="L7760" s="923">
        <v>0</v>
      </c>
      <c r="M7760" s="923" t="str">
        <f t="shared" si="121"/>
        <v/>
      </c>
    </row>
    <row r="7761" spans="2:13" ht="75">
      <c r="B7761" s="921" t="s">
        <v>1946</v>
      </c>
      <c r="C7761" s="921" t="s">
        <v>1024</v>
      </c>
      <c r="D7761" s="922" t="s">
        <v>1881</v>
      </c>
      <c r="E7761" s="936">
        <v>0.5</v>
      </c>
      <c r="F7761" s="947">
        <v>44652</v>
      </c>
      <c r="G7761" s="923">
        <v>0</v>
      </c>
      <c r="H7761" s="929">
        <v>8.3333333333333332E-3</v>
      </c>
      <c r="I7761" s="929">
        <v>0.125</v>
      </c>
      <c r="J7761" s="923">
        <v>0</v>
      </c>
      <c r="K7761" s="922">
        <v>1</v>
      </c>
      <c r="L7761" s="923">
        <v>0</v>
      </c>
      <c r="M7761" s="923" t="str">
        <f t="shared" si="121"/>
        <v/>
      </c>
    </row>
    <row r="7762" spans="2:13" ht="75">
      <c r="B7762" s="921" t="s">
        <v>1946</v>
      </c>
      <c r="C7762" s="921" t="s">
        <v>1024</v>
      </c>
      <c r="D7762" s="922" t="s">
        <v>1881</v>
      </c>
      <c r="E7762" s="936">
        <v>0.5</v>
      </c>
      <c r="F7762" s="947">
        <v>44652</v>
      </c>
      <c r="G7762" s="923">
        <v>0</v>
      </c>
      <c r="H7762" s="929">
        <v>8.3333333333333332E-3</v>
      </c>
      <c r="I7762" s="929">
        <v>0.125</v>
      </c>
      <c r="J7762" s="923">
        <v>0</v>
      </c>
      <c r="K7762" s="922">
        <v>1</v>
      </c>
      <c r="L7762" s="923">
        <v>0</v>
      </c>
      <c r="M7762" s="923" t="str">
        <f t="shared" si="121"/>
        <v/>
      </c>
    </row>
    <row r="7763" spans="2:13" ht="75">
      <c r="B7763" s="921" t="s">
        <v>1946</v>
      </c>
      <c r="C7763" s="921" t="s">
        <v>1024</v>
      </c>
      <c r="D7763" s="922" t="s">
        <v>1881</v>
      </c>
      <c r="E7763" s="936">
        <v>0.5</v>
      </c>
      <c r="F7763" s="947">
        <v>44652</v>
      </c>
      <c r="G7763" s="923">
        <v>0</v>
      </c>
      <c r="H7763" s="929">
        <v>8.3333333333333332E-3</v>
      </c>
      <c r="I7763" s="929">
        <v>0.125</v>
      </c>
      <c r="J7763" s="923">
        <v>0</v>
      </c>
      <c r="K7763" s="922">
        <v>1</v>
      </c>
      <c r="L7763" s="923">
        <v>0</v>
      </c>
      <c r="M7763" s="923" t="str">
        <f t="shared" si="121"/>
        <v/>
      </c>
    </row>
    <row r="7764" spans="2:13" ht="75">
      <c r="B7764" s="921" t="s">
        <v>1946</v>
      </c>
      <c r="C7764" s="921" t="s">
        <v>1024</v>
      </c>
      <c r="D7764" s="922" t="s">
        <v>1881</v>
      </c>
      <c r="E7764" s="936">
        <v>0.5</v>
      </c>
      <c r="F7764" s="947">
        <v>44652</v>
      </c>
      <c r="G7764" s="923">
        <v>0</v>
      </c>
      <c r="H7764" s="929">
        <v>8.3333333333333332E-3</v>
      </c>
      <c r="I7764" s="929">
        <v>0.125</v>
      </c>
      <c r="J7764" s="923">
        <v>0</v>
      </c>
      <c r="K7764" s="922">
        <v>1</v>
      </c>
      <c r="L7764" s="923">
        <v>0</v>
      </c>
      <c r="M7764" s="923" t="str">
        <f t="shared" si="121"/>
        <v/>
      </c>
    </row>
    <row r="7765" spans="2:13" ht="45">
      <c r="B7765" s="921" t="s">
        <v>1947</v>
      </c>
      <c r="C7765" s="921" t="s">
        <v>1042</v>
      </c>
      <c r="D7765" s="922" t="s">
        <v>1881</v>
      </c>
      <c r="E7765" s="936">
        <v>0.5</v>
      </c>
      <c r="F7765" s="947">
        <v>44927</v>
      </c>
      <c r="G7765" s="923">
        <v>0</v>
      </c>
      <c r="H7765" s="929">
        <v>4.1666666666666666E-3</v>
      </c>
      <c r="I7765" s="929">
        <v>2.5000000000000001E-2</v>
      </c>
      <c r="J7765" s="923">
        <v>0</v>
      </c>
      <c r="K7765" s="922">
        <v>0.48281913555389472</v>
      </c>
      <c r="L7765" s="923">
        <v>0</v>
      </c>
      <c r="M7765" s="923" t="str">
        <f t="shared" si="121"/>
        <v/>
      </c>
    </row>
    <row r="7766" spans="2:13" ht="45">
      <c r="B7766" s="921" t="s">
        <v>1947</v>
      </c>
      <c r="C7766" s="921" t="s">
        <v>1042</v>
      </c>
      <c r="D7766" s="922" t="s">
        <v>1881</v>
      </c>
      <c r="E7766" s="936">
        <v>0.5</v>
      </c>
      <c r="F7766" s="947">
        <v>44927</v>
      </c>
      <c r="G7766" s="923">
        <v>0</v>
      </c>
      <c r="H7766" s="929">
        <v>4.1666666666666666E-3</v>
      </c>
      <c r="I7766" s="929">
        <v>2.5000000000000001E-2</v>
      </c>
      <c r="J7766" s="923">
        <v>0</v>
      </c>
      <c r="K7766" s="922">
        <v>0.48281913555389472</v>
      </c>
      <c r="L7766" s="923">
        <v>0</v>
      </c>
      <c r="M7766" s="923" t="str">
        <f t="shared" si="121"/>
        <v/>
      </c>
    </row>
    <row r="7767" spans="2:13" ht="45">
      <c r="B7767" s="921" t="s">
        <v>1947</v>
      </c>
      <c r="C7767" s="921" t="s">
        <v>1042</v>
      </c>
      <c r="D7767" s="922" t="s">
        <v>1881</v>
      </c>
      <c r="E7767" s="936">
        <v>0.5</v>
      </c>
      <c r="F7767" s="947">
        <v>44927</v>
      </c>
      <c r="G7767" s="923">
        <v>0</v>
      </c>
      <c r="H7767" s="929">
        <v>4.1666666666666666E-3</v>
      </c>
      <c r="I7767" s="929">
        <v>2.5000000000000001E-2</v>
      </c>
      <c r="J7767" s="923">
        <v>0</v>
      </c>
      <c r="K7767" s="922">
        <v>0.48281913555389472</v>
      </c>
      <c r="L7767" s="923">
        <v>0</v>
      </c>
      <c r="M7767" s="923" t="str">
        <f t="shared" si="121"/>
        <v/>
      </c>
    </row>
    <row r="7768" spans="2:13" ht="45">
      <c r="B7768" s="921" t="s">
        <v>1947</v>
      </c>
      <c r="C7768" s="921" t="s">
        <v>1042</v>
      </c>
      <c r="D7768" s="922" t="s">
        <v>1881</v>
      </c>
      <c r="E7768" s="936">
        <v>0.5</v>
      </c>
      <c r="F7768" s="947">
        <v>44927</v>
      </c>
      <c r="G7768" s="923">
        <v>0</v>
      </c>
      <c r="H7768" s="929">
        <v>4.1666666666666666E-3</v>
      </c>
      <c r="I7768" s="929">
        <v>2.5000000000000001E-2</v>
      </c>
      <c r="J7768" s="923">
        <v>0</v>
      </c>
      <c r="K7768" s="922">
        <v>0.48281913555389472</v>
      </c>
      <c r="L7768" s="923">
        <v>0</v>
      </c>
      <c r="M7768" s="923" t="str">
        <f t="shared" si="121"/>
        <v/>
      </c>
    </row>
    <row r="7769" spans="2:13" ht="45">
      <c r="B7769" s="921" t="s">
        <v>1947</v>
      </c>
      <c r="C7769" s="921" t="s">
        <v>1042</v>
      </c>
      <c r="D7769" s="922" t="s">
        <v>1881</v>
      </c>
      <c r="E7769" s="936">
        <v>0.5</v>
      </c>
      <c r="F7769" s="947">
        <v>44927</v>
      </c>
      <c r="G7769" s="923">
        <v>0</v>
      </c>
      <c r="H7769" s="929">
        <v>4.1666666666666666E-3</v>
      </c>
      <c r="I7769" s="929">
        <v>2.5000000000000001E-2</v>
      </c>
      <c r="J7769" s="923">
        <v>0</v>
      </c>
      <c r="K7769" s="922">
        <v>0.48281913555389472</v>
      </c>
      <c r="L7769" s="923">
        <v>0</v>
      </c>
      <c r="M7769" s="923" t="str">
        <f t="shared" si="121"/>
        <v/>
      </c>
    </row>
    <row r="7770" spans="2:13" ht="45">
      <c r="B7770" s="921" t="s">
        <v>1947</v>
      </c>
      <c r="C7770" s="921" t="s">
        <v>1042</v>
      </c>
      <c r="D7770" s="922" t="s">
        <v>1881</v>
      </c>
      <c r="E7770" s="936">
        <v>0.5</v>
      </c>
      <c r="F7770" s="947">
        <v>44927</v>
      </c>
      <c r="G7770" s="923">
        <v>0</v>
      </c>
      <c r="H7770" s="929">
        <v>4.1666666666666666E-3</v>
      </c>
      <c r="I7770" s="929">
        <v>2.5000000000000001E-2</v>
      </c>
      <c r="J7770" s="923">
        <v>0</v>
      </c>
      <c r="K7770" s="922">
        <v>0.48281913555389472</v>
      </c>
      <c r="L7770" s="923">
        <v>0</v>
      </c>
      <c r="M7770" s="923" t="str">
        <f t="shared" si="121"/>
        <v/>
      </c>
    </row>
    <row r="7771" spans="2:13" ht="45">
      <c r="B7771" s="921" t="s">
        <v>1947</v>
      </c>
      <c r="C7771" s="921" t="s">
        <v>1042</v>
      </c>
      <c r="D7771" s="922" t="s">
        <v>1881</v>
      </c>
      <c r="E7771" s="936">
        <v>0.5</v>
      </c>
      <c r="F7771" s="947">
        <v>44927</v>
      </c>
      <c r="G7771" s="923">
        <v>0</v>
      </c>
      <c r="H7771" s="929">
        <v>4.1666666666666666E-3</v>
      </c>
      <c r="I7771" s="929">
        <v>2.5000000000000001E-2</v>
      </c>
      <c r="J7771" s="923">
        <v>0</v>
      </c>
      <c r="K7771" s="922">
        <v>0.48281913555389472</v>
      </c>
      <c r="L7771" s="923">
        <v>0</v>
      </c>
      <c r="M7771" s="923" t="str">
        <f t="shared" si="121"/>
        <v/>
      </c>
    </row>
    <row r="7772" spans="2:13" ht="45">
      <c r="B7772" s="921" t="s">
        <v>1947</v>
      </c>
      <c r="C7772" s="921" t="s">
        <v>1042</v>
      </c>
      <c r="D7772" s="922" t="s">
        <v>1881</v>
      </c>
      <c r="E7772" s="936">
        <v>0.5</v>
      </c>
      <c r="F7772" s="947">
        <v>44927</v>
      </c>
      <c r="G7772" s="923">
        <v>0</v>
      </c>
      <c r="H7772" s="929">
        <v>4.1666666666666666E-3</v>
      </c>
      <c r="I7772" s="929">
        <v>2.5000000000000001E-2</v>
      </c>
      <c r="J7772" s="923">
        <v>0</v>
      </c>
      <c r="K7772" s="922">
        <v>0.48281913555389472</v>
      </c>
      <c r="L7772" s="923">
        <v>0</v>
      </c>
      <c r="M7772" s="923" t="str">
        <f t="shared" si="121"/>
        <v/>
      </c>
    </row>
    <row r="7773" spans="2:13" ht="45">
      <c r="B7773" s="921" t="s">
        <v>1947</v>
      </c>
      <c r="C7773" s="921" t="s">
        <v>1042</v>
      </c>
      <c r="D7773" s="922" t="s">
        <v>1881</v>
      </c>
      <c r="E7773" s="936">
        <v>0.5</v>
      </c>
      <c r="F7773" s="947">
        <v>44927</v>
      </c>
      <c r="G7773" s="923">
        <v>0</v>
      </c>
      <c r="H7773" s="929">
        <v>4.1666666666666666E-3</v>
      </c>
      <c r="I7773" s="929">
        <v>2.5000000000000001E-2</v>
      </c>
      <c r="J7773" s="923">
        <v>0</v>
      </c>
      <c r="K7773" s="922">
        <v>0.48281913555389472</v>
      </c>
      <c r="L7773" s="923">
        <v>0</v>
      </c>
      <c r="M7773" s="923" t="str">
        <f t="shared" si="121"/>
        <v/>
      </c>
    </row>
    <row r="7774" spans="2:13" ht="45">
      <c r="B7774" s="921" t="s">
        <v>1947</v>
      </c>
      <c r="C7774" s="921" t="s">
        <v>1042</v>
      </c>
      <c r="D7774" s="922" t="s">
        <v>1881</v>
      </c>
      <c r="E7774" s="936">
        <v>0.5</v>
      </c>
      <c r="F7774" s="947">
        <v>44927</v>
      </c>
      <c r="G7774" s="923">
        <v>0</v>
      </c>
      <c r="H7774" s="929">
        <v>4.1666666666666666E-3</v>
      </c>
      <c r="I7774" s="929">
        <v>2.5000000000000001E-2</v>
      </c>
      <c r="J7774" s="923">
        <v>0</v>
      </c>
      <c r="K7774" s="922">
        <v>0.48281913555389472</v>
      </c>
      <c r="L7774" s="923">
        <v>0</v>
      </c>
      <c r="M7774" s="923" t="str">
        <f t="shared" si="121"/>
        <v/>
      </c>
    </row>
    <row r="7775" spans="2:13" ht="45">
      <c r="B7775" s="921" t="s">
        <v>1947</v>
      </c>
      <c r="C7775" s="921" t="s">
        <v>1042</v>
      </c>
      <c r="D7775" s="922" t="s">
        <v>1881</v>
      </c>
      <c r="E7775" s="936">
        <v>0.5</v>
      </c>
      <c r="F7775" s="947">
        <v>44927</v>
      </c>
      <c r="G7775" s="923">
        <v>0</v>
      </c>
      <c r="H7775" s="929">
        <v>4.1666666666666666E-3</v>
      </c>
      <c r="I7775" s="929">
        <v>2.5000000000000001E-2</v>
      </c>
      <c r="J7775" s="923">
        <v>0</v>
      </c>
      <c r="K7775" s="922">
        <v>0.48281913555389472</v>
      </c>
      <c r="L7775" s="923">
        <v>0</v>
      </c>
      <c r="M7775" s="923" t="str">
        <f t="shared" si="121"/>
        <v/>
      </c>
    </row>
    <row r="7776" spans="2:13" ht="45">
      <c r="B7776" s="921" t="s">
        <v>1947</v>
      </c>
      <c r="C7776" s="921" t="s">
        <v>1042</v>
      </c>
      <c r="D7776" s="922" t="s">
        <v>1881</v>
      </c>
      <c r="E7776" s="936">
        <v>0.5</v>
      </c>
      <c r="F7776" s="947">
        <v>44927</v>
      </c>
      <c r="G7776" s="923">
        <v>0</v>
      </c>
      <c r="H7776" s="929">
        <v>4.1666666666666666E-3</v>
      </c>
      <c r="I7776" s="929">
        <v>2.5000000000000001E-2</v>
      </c>
      <c r="J7776" s="923">
        <v>0</v>
      </c>
      <c r="K7776" s="922">
        <v>0.48281913555389472</v>
      </c>
      <c r="L7776" s="923">
        <v>0</v>
      </c>
      <c r="M7776" s="923" t="str">
        <f t="shared" si="121"/>
        <v/>
      </c>
    </row>
    <row r="7777" spans="2:13" ht="45">
      <c r="B7777" s="921" t="s">
        <v>1947</v>
      </c>
      <c r="C7777" s="921" t="s">
        <v>1042</v>
      </c>
      <c r="D7777" s="922" t="s">
        <v>1881</v>
      </c>
      <c r="E7777" s="936">
        <v>0.5</v>
      </c>
      <c r="F7777" s="947">
        <v>44958</v>
      </c>
      <c r="G7777" s="923">
        <v>0</v>
      </c>
      <c r="H7777" s="929">
        <v>4.1666666666666666E-3</v>
      </c>
      <c r="I7777" s="929">
        <v>2.0833333333333332E-2</v>
      </c>
      <c r="J7777" s="923">
        <v>0</v>
      </c>
      <c r="K7777" s="922">
        <v>0.48281913555389472</v>
      </c>
      <c r="L7777" s="923">
        <v>0</v>
      </c>
      <c r="M7777" s="923" t="str">
        <f t="shared" si="121"/>
        <v/>
      </c>
    </row>
    <row r="7778" spans="2:13" ht="45">
      <c r="B7778" s="921" t="s">
        <v>1947</v>
      </c>
      <c r="C7778" s="921" t="s">
        <v>1042</v>
      </c>
      <c r="D7778" s="922" t="s">
        <v>1881</v>
      </c>
      <c r="E7778" s="936">
        <v>0.5</v>
      </c>
      <c r="F7778" s="947">
        <v>44958</v>
      </c>
      <c r="G7778" s="923">
        <v>0</v>
      </c>
      <c r="H7778" s="929">
        <v>4.1666666666666666E-3</v>
      </c>
      <c r="I7778" s="929">
        <v>2.0833333333333332E-2</v>
      </c>
      <c r="J7778" s="923">
        <v>0</v>
      </c>
      <c r="K7778" s="922">
        <v>0.48281913555389472</v>
      </c>
      <c r="L7778" s="923">
        <v>0</v>
      </c>
      <c r="M7778" s="923" t="str">
        <f t="shared" si="121"/>
        <v/>
      </c>
    </row>
    <row r="7779" spans="2:13" ht="45">
      <c r="B7779" s="921" t="s">
        <v>1947</v>
      </c>
      <c r="C7779" s="921" t="s">
        <v>1042</v>
      </c>
      <c r="D7779" s="922" t="s">
        <v>1881</v>
      </c>
      <c r="E7779" s="936">
        <v>0.5</v>
      </c>
      <c r="F7779" s="947">
        <v>44958</v>
      </c>
      <c r="G7779" s="923">
        <v>0</v>
      </c>
      <c r="H7779" s="929">
        <v>4.1666666666666666E-3</v>
      </c>
      <c r="I7779" s="929">
        <v>2.0833333333333332E-2</v>
      </c>
      <c r="J7779" s="923">
        <v>0</v>
      </c>
      <c r="K7779" s="922">
        <v>0.48281913555389472</v>
      </c>
      <c r="L7779" s="923">
        <v>0</v>
      </c>
      <c r="M7779" s="923" t="str">
        <f t="shared" si="121"/>
        <v/>
      </c>
    </row>
    <row r="7780" spans="2:13" ht="45">
      <c r="B7780" s="921" t="s">
        <v>1947</v>
      </c>
      <c r="C7780" s="921" t="s">
        <v>1042</v>
      </c>
      <c r="D7780" s="922" t="s">
        <v>1881</v>
      </c>
      <c r="E7780" s="936">
        <v>0.5</v>
      </c>
      <c r="F7780" s="947">
        <v>44958</v>
      </c>
      <c r="G7780" s="923">
        <v>0</v>
      </c>
      <c r="H7780" s="929">
        <v>4.1666666666666666E-3</v>
      </c>
      <c r="I7780" s="929">
        <v>2.0833333333333332E-2</v>
      </c>
      <c r="J7780" s="923">
        <v>0</v>
      </c>
      <c r="K7780" s="922">
        <v>0.48281913555389472</v>
      </c>
      <c r="L7780" s="923">
        <v>0</v>
      </c>
      <c r="M7780" s="923" t="str">
        <f t="shared" si="121"/>
        <v/>
      </c>
    </row>
    <row r="7781" spans="2:13" ht="105">
      <c r="B7781" s="921" t="s">
        <v>1948</v>
      </c>
      <c r="C7781" s="921" t="s">
        <v>1042</v>
      </c>
      <c r="D7781" s="922" t="s">
        <v>1881</v>
      </c>
      <c r="E7781" s="936">
        <v>0.5</v>
      </c>
      <c r="F7781" s="947">
        <v>44927</v>
      </c>
      <c r="G7781" s="923">
        <v>0</v>
      </c>
      <c r="H7781" s="929">
        <v>8.3333333333333332E-3</v>
      </c>
      <c r="I7781" s="929">
        <v>0.05</v>
      </c>
      <c r="J7781" s="923">
        <v>0</v>
      </c>
      <c r="K7781" s="922">
        <v>0.48281913555389472</v>
      </c>
      <c r="L7781" s="923">
        <v>0</v>
      </c>
      <c r="M7781" s="923" t="str">
        <f t="shared" si="121"/>
        <v/>
      </c>
    </row>
    <row r="7782" spans="2:13" ht="105">
      <c r="B7782" s="921" t="s">
        <v>1949</v>
      </c>
      <c r="C7782" s="921" t="s">
        <v>1042</v>
      </c>
      <c r="D7782" s="922" t="s">
        <v>1881</v>
      </c>
      <c r="E7782" s="936">
        <v>0.5</v>
      </c>
      <c r="F7782" s="947">
        <v>44927</v>
      </c>
      <c r="G7782" s="923">
        <v>0</v>
      </c>
      <c r="H7782" s="929">
        <v>8.3333333333333332E-3</v>
      </c>
      <c r="I7782" s="929">
        <v>0.05</v>
      </c>
      <c r="J7782" s="923">
        <v>0</v>
      </c>
      <c r="K7782" s="922">
        <v>0.48281913555389472</v>
      </c>
      <c r="L7782" s="923">
        <v>0</v>
      </c>
      <c r="M7782" s="923" t="str">
        <f t="shared" si="121"/>
        <v/>
      </c>
    </row>
    <row r="7783" spans="2:13" ht="105">
      <c r="B7783" s="921" t="s">
        <v>1948</v>
      </c>
      <c r="C7783" s="921" t="s">
        <v>1042</v>
      </c>
      <c r="D7783" s="922" t="s">
        <v>1881</v>
      </c>
      <c r="E7783" s="936">
        <v>0.5</v>
      </c>
      <c r="F7783" s="947">
        <v>44927</v>
      </c>
      <c r="G7783" s="923">
        <v>0</v>
      </c>
      <c r="H7783" s="929">
        <v>8.3333333333333332E-3</v>
      </c>
      <c r="I7783" s="929">
        <v>0.05</v>
      </c>
      <c r="J7783" s="923">
        <v>0</v>
      </c>
      <c r="K7783" s="922">
        <v>0.48281913555389472</v>
      </c>
      <c r="L7783" s="923">
        <v>0</v>
      </c>
      <c r="M7783" s="923" t="str">
        <f t="shared" si="121"/>
        <v/>
      </c>
    </row>
    <row r="7784" spans="2:13" ht="105">
      <c r="B7784" s="921" t="s">
        <v>1949</v>
      </c>
      <c r="C7784" s="921" t="s">
        <v>1042</v>
      </c>
      <c r="D7784" s="922" t="s">
        <v>1881</v>
      </c>
      <c r="E7784" s="936">
        <v>0.5</v>
      </c>
      <c r="F7784" s="947">
        <v>44927</v>
      </c>
      <c r="G7784" s="923">
        <v>0</v>
      </c>
      <c r="H7784" s="929">
        <v>8.3333333333333332E-3</v>
      </c>
      <c r="I7784" s="929">
        <v>0.05</v>
      </c>
      <c r="J7784" s="923">
        <v>0</v>
      </c>
      <c r="K7784" s="922">
        <v>0.48281913555389472</v>
      </c>
      <c r="L7784" s="923">
        <v>0</v>
      </c>
      <c r="M7784" s="923" t="str">
        <f t="shared" si="121"/>
        <v/>
      </c>
    </row>
    <row r="7785" spans="2:13" ht="105">
      <c r="B7785" s="921" t="s">
        <v>1948</v>
      </c>
      <c r="C7785" s="921" t="s">
        <v>1042</v>
      </c>
      <c r="D7785" s="922" t="s">
        <v>1881</v>
      </c>
      <c r="E7785" s="936">
        <v>0.5</v>
      </c>
      <c r="F7785" s="947">
        <v>44927</v>
      </c>
      <c r="G7785" s="923">
        <v>0</v>
      </c>
      <c r="H7785" s="929">
        <v>8.3333333333333332E-3</v>
      </c>
      <c r="I7785" s="929">
        <v>0.05</v>
      </c>
      <c r="J7785" s="923">
        <v>0</v>
      </c>
      <c r="K7785" s="922">
        <v>0.48281913555389472</v>
      </c>
      <c r="L7785" s="923">
        <v>0</v>
      </c>
      <c r="M7785" s="923" t="str">
        <f t="shared" si="121"/>
        <v/>
      </c>
    </row>
    <row r="7786" spans="2:13" ht="105">
      <c r="B7786" s="921" t="s">
        <v>1949</v>
      </c>
      <c r="C7786" s="921" t="s">
        <v>1042</v>
      </c>
      <c r="D7786" s="922" t="s">
        <v>1881</v>
      </c>
      <c r="E7786" s="936">
        <v>0.5</v>
      </c>
      <c r="F7786" s="947">
        <v>44927</v>
      </c>
      <c r="G7786" s="923">
        <v>0</v>
      </c>
      <c r="H7786" s="929">
        <v>8.3333333333333332E-3</v>
      </c>
      <c r="I7786" s="929">
        <v>0.05</v>
      </c>
      <c r="J7786" s="923">
        <v>0</v>
      </c>
      <c r="K7786" s="922">
        <v>0.48281913555389472</v>
      </c>
      <c r="L7786" s="923">
        <v>0</v>
      </c>
      <c r="M7786" s="923" t="str">
        <f t="shared" si="121"/>
        <v/>
      </c>
    </row>
    <row r="7787" spans="2:13" ht="105">
      <c r="B7787" s="921" t="s">
        <v>1948</v>
      </c>
      <c r="C7787" s="921" t="s">
        <v>1042</v>
      </c>
      <c r="D7787" s="922" t="s">
        <v>1881</v>
      </c>
      <c r="E7787" s="936">
        <v>0.5</v>
      </c>
      <c r="F7787" s="947">
        <v>44927</v>
      </c>
      <c r="G7787" s="923">
        <v>0</v>
      </c>
      <c r="H7787" s="929">
        <v>8.3333333333333332E-3</v>
      </c>
      <c r="I7787" s="929">
        <v>0.05</v>
      </c>
      <c r="J7787" s="923">
        <v>0</v>
      </c>
      <c r="K7787" s="922">
        <v>0.48281913555389472</v>
      </c>
      <c r="L7787" s="923">
        <v>0</v>
      </c>
      <c r="M7787" s="923" t="str">
        <f t="shared" si="121"/>
        <v/>
      </c>
    </row>
    <row r="7788" spans="2:13" ht="105">
      <c r="B7788" s="921" t="s">
        <v>1949</v>
      </c>
      <c r="C7788" s="921" t="s">
        <v>1042</v>
      </c>
      <c r="D7788" s="922" t="s">
        <v>1881</v>
      </c>
      <c r="E7788" s="936">
        <v>0.5</v>
      </c>
      <c r="F7788" s="947">
        <v>44927</v>
      </c>
      <c r="G7788" s="923">
        <v>0</v>
      </c>
      <c r="H7788" s="929">
        <v>8.3333333333333332E-3</v>
      </c>
      <c r="I7788" s="929">
        <v>0.05</v>
      </c>
      <c r="J7788" s="923">
        <v>0</v>
      </c>
      <c r="K7788" s="922">
        <v>0.48281913555389472</v>
      </c>
      <c r="L7788" s="923">
        <v>0</v>
      </c>
      <c r="M7788" s="923" t="str">
        <f t="shared" si="121"/>
        <v/>
      </c>
    </row>
    <row r="7789" spans="2:13" ht="45">
      <c r="B7789" s="921" t="s">
        <v>1950</v>
      </c>
      <c r="C7789" s="921" t="s">
        <v>1042</v>
      </c>
      <c r="D7789" s="922" t="s">
        <v>1881</v>
      </c>
      <c r="E7789" s="936">
        <v>0.5</v>
      </c>
      <c r="F7789" s="947">
        <v>44562</v>
      </c>
      <c r="G7789" s="923">
        <v>0</v>
      </c>
      <c r="H7789" s="929">
        <v>4.1666666666666666E-3</v>
      </c>
      <c r="I7789" s="929">
        <v>7.4999999999999997E-2</v>
      </c>
      <c r="J7789" s="923">
        <v>0</v>
      </c>
      <c r="K7789" s="922">
        <v>0.48281913555389472</v>
      </c>
      <c r="L7789" s="923">
        <v>0</v>
      </c>
      <c r="M7789" s="923" t="str">
        <f t="shared" si="121"/>
        <v/>
      </c>
    </row>
    <row r="7790" spans="2:13" ht="45">
      <c r="B7790" s="921" t="s">
        <v>1950</v>
      </c>
      <c r="C7790" s="921" t="s">
        <v>1042</v>
      </c>
      <c r="D7790" s="922" t="s">
        <v>1881</v>
      </c>
      <c r="E7790" s="936">
        <v>0.5</v>
      </c>
      <c r="F7790" s="947">
        <v>44562</v>
      </c>
      <c r="G7790" s="923">
        <v>0</v>
      </c>
      <c r="H7790" s="929">
        <v>4.1666666666666666E-3</v>
      </c>
      <c r="I7790" s="929">
        <v>7.4999999999999997E-2</v>
      </c>
      <c r="J7790" s="923">
        <v>0</v>
      </c>
      <c r="K7790" s="922">
        <v>0.48281913555389472</v>
      </c>
      <c r="L7790" s="923">
        <v>0</v>
      </c>
      <c r="M7790" s="923" t="str">
        <f t="shared" si="121"/>
        <v/>
      </c>
    </row>
    <row r="7791" spans="2:13" ht="45">
      <c r="B7791" s="921" t="s">
        <v>1950</v>
      </c>
      <c r="C7791" s="921" t="s">
        <v>1042</v>
      </c>
      <c r="D7791" s="922" t="s">
        <v>1881</v>
      </c>
      <c r="E7791" s="936">
        <v>0.5</v>
      </c>
      <c r="F7791" s="947">
        <v>44562</v>
      </c>
      <c r="G7791" s="923">
        <v>0</v>
      </c>
      <c r="H7791" s="929">
        <v>4.1666666666666666E-3</v>
      </c>
      <c r="I7791" s="929">
        <v>7.4999999999999997E-2</v>
      </c>
      <c r="J7791" s="923">
        <v>0</v>
      </c>
      <c r="K7791" s="922">
        <v>0.48281913555389472</v>
      </c>
      <c r="L7791" s="923">
        <v>0</v>
      </c>
      <c r="M7791" s="923" t="str">
        <f t="shared" si="121"/>
        <v/>
      </c>
    </row>
    <row r="7792" spans="2:13" ht="45">
      <c r="B7792" s="921" t="s">
        <v>1951</v>
      </c>
      <c r="C7792" s="921" t="s">
        <v>1042</v>
      </c>
      <c r="D7792" s="922" t="s">
        <v>1881</v>
      </c>
      <c r="E7792" s="936">
        <v>0.5</v>
      </c>
      <c r="F7792" s="947">
        <v>44562</v>
      </c>
      <c r="G7792" s="923">
        <v>0</v>
      </c>
      <c r="H7792" s="929">
        <v>4.1666666666666666E-3</v>
      </c>
      <c r="I7792" s="929">
        <v>7.4999999999999997E-2</v>
      </c>
      <c r="J7792" s="923">
        <v>0</v>
      </c>
      <c r="K7792" s="922">
        <v>0.48281913555389472</v>
      </c>
      <c r="L7792" s="923">
        <v>0</v>
      </c>
      <c r="M7792" s="923" t="str">
        <f t="shared" si="121"/>
        <v/>
      </c>
    </row>
    <row r="7793" spans="2:13" ht="45">
      <c r="B7793" s="921" t="s">
        <v>1952</v>
      </c>
      <c r="C7793" s="921" t="s">
        <v>1042</v>
      </c>
      <c r="D7793" s="922" t="s">
        <v>1881</v>
      </c>
      <c r="E7793" s="936">
        <v>0.5</v>
      </c>
      <c r="F7793" s="947">
        <v>44562</v>
      </c>
      <c r="G7793" s="923">
        <v>0</v>
      </c>
      <c r="H7793" s="929">
        <v>4.1666666666666666E-3</v>
      </c>
      <c r="I7793" s="929">
        <v>7.4999999999999997E-2</v>
      </c>
      <c r="J7793" s="923">
        <v>0</v>
      </c>
      <c r="K7793" s="922">
        <v>0.48281913555389472</v>
      </c>
      <c r="L7793" s="923">
        <v>0</v>
      </c>
      <c r="M7793" s="923" t="str">
        <f t="shared" si="121"/>
        <v/>
      </c>
    </row>
    <row r="7794" spans="2:13" ht="45">
      <c r="B7794" s="921" t="s">
        <v>1953</v>
      </c>
      <c r="C7794" s="921" t="s">
        <v>1042</v>
      </c>
      <c r="D7794" s="922" t="s">
        <v>1881</v>
      </c>
      <c r="E7794" s="936">
        <v>0.5</v>
      </c>
      <c r="F7794" s="947">
        <v>45026</v>
      </c>
      <c r="G7794" s="923">
        <v>0</v>
      </c>
      <c r="H7794" s="929">
        <v>8.3333333333333332E-3</v>
      </c>
      <c r="I7794" s="929">
        <v>2.5000000000000001E-2</v>
      </c>
      <c r="J7794" s="923">
        <v>0</v>
      </c>
      <c r="K7794" s="922">
        <v>0.48281913555389472</v>
      </c>
      <c r="L7794" s="923">
        <v>0</v>
      </c>
      <c r="M7794" s="923" t="str">
        <f t="shared" si="121"/>
        <v/>
      </c>
    </row>
    <row r="7795" spans="2:13" ht="75">
      <c r="B7795" s="921" t="s">
        <v>1954</v>
      </c>
      <c r="C7795" s="921" t="s">
        <v>1024</v>
      </c>
      <c r="D7795" s="922" t="s">
        <v>1881</v>
      </c>
      <c r="E7795" s="936">
        <v>0.5</v>
      </c>
      <c r="F7795" s="947">
        <v>44652</v>
      </c>
      <c r="G7795" s="923">
        <v>0</v>
      </c>
      <c r="H7795" s="929">
        <v>8.3333333333333332E-3</v>
      </c>
      <c r="I7795" s="929">
        <v>0.125</v>
      </c>
      <c r="J7795" s="923">
        <v>0</v>
      </c>
      <c r="K7795" s="922">
        <v>1</v>
      </c>
      <c r="L7795" s="923">
        <v>0</v>
      </c>
      <c r="M7795" s="923" t="str">
        <f t="shared" si="121"/>
        <v/>
      </c>
    </row>
    <row r="7796" spans="2:13" ht="75">
      <c r="B7796" s="921" t="s">
        <v>1955</v>
      </c>
      <c r="C7796" s="921" t="s">
        <v>1024</v>
      </c>
      <c r="D7796" s="922" t="s">
        <v>1881</v>
      </c>
      <c r="E7796" s="936">
        <v>0.5</v>
      </c>
      <c r="F7796" s="947">
        <v>44652</v>
      </c>
      <c r="G7796" s="923">
        <v>0</v>
      </c>
      <c r="H7796" s="929">
        <v>8.3333333333333332E-3</v>
      </c>
      <c r="I7796" s="929">
        <v>0.125</v>
      </c>
      <c r="J7796" s="923">
        <v>0</v>
      </c>
      <c r="K7796" s="922">
        <v>1</v>
      </c>
      <c r="L7796" s="923">
        <v>0</v>
      </c>
      <c r="M7796" s="923" t="str">
        <f t="shared" si="121"/>
        <v/>
      </c>
    </row>
    <row r="7797" spans="2:13" ht="75">
      <c r="B7797" s="921" t="s">
        <v>1956</v>
      </c>
      <c r="C7797" s="921" t="s">
        <v>1024</v>
      </c>
      <c r="D7797" s="922" t="s">
        <v>1881</v>
      </c>
      <c r="E7797" s="936">
        <v>0.5</v>
      </c>
      <c r="F7797" s="947">
        <v>44562</v>
      </c>
      <c r="G7797" s="923">
        <v>0</v>
      </c>
      <c r="H7797" s="929">
        <v>8.3333333333333332E-3</v>
      </c>
      <c r="I7797" s="929">
        <v>0.15</v>
      </c>
      <c r="J7797" s="923">
        <v>0</v>
      </c>
      <c r="K7797" s="922">
        <v>1</v>
      </c>
      <c r="L7797" s="923">
        <v>0</v>
      </c>
      <c r="M7797" s="923" t="str">
        <f t="shared" si="121"/>
        <v/>
      </c>
    </row>
    <row r="7798" spans="2:13" ht="45">
      <c r="B7798" s="921" t="s">
        <v>1906</v>
      </c>
      <c r="C7798" s="921" t="s">
        <v>1042</v>
      </c>
      <c r="D7798" s="922" t="s">
        <v>1881</v>
      </c>
      <c r="E7798" s="936">
        <v>0.5</v>
      </c>
      <c r="F7798" s="947">
        <v>44562</v>
      </c>
      <c r="G7798" s="923">
        <v>0</v>
      </c>
      <c r="H7798" s="929">
        <v>8.3333333333333332E-3</v>
      </c>
      <c r="I7798" s="929">
        <v>0.15</v>
      </c>
      <c r="J7798" s="923">
        <v>0</v>
      </c>
      <c r="K7798" s="922">
        <v>0.48281913555389472</v>
      </c>
      <c r="L7798" s="923">
        <v>0</v>
      </c>
      <c r="M7798" s="923" t="str">
        <f t="shared" si="121"/>
        <v/>
      </c>
    </row>
    <row r="7799" spans="2:13" ht="45">
      <c r="B7799" s="921" t="s">
        <v>1906</v>
      </c>
      <c r="C7799" s="921" t="s">
        <v>1042</v>
      </c>
      <c r="D7799" s="922" t="s">
        <v>1881</v>
      </c>
      <c r="E7799" s="936">
        <v>0.5</v>
      </c>
      <c r="F7799" s="947">
        <v>44562</v>
      </c>
      <c r="G7799" s="923">
        <v>0</v>
      </c>
      <c r="H7799" s="929">
        <v>8.3333333333333332E-3</v>
      </c>
      <c r="I7799" s="929">
        <v>0.15</v>
      </c>
      <c r="J7799" s="923">
        <v>0</v>
      </c>
      <c r="K7799" s="922">
        <v>0.48281913555389472</v>
      </c>
      <c r="L7799" s="923">
        <v>0</v>
      </c>
      <c r="M7799" s="923" t="str">
        <f t="shared" si="121"/>
        <v/>
      </c>
    </row>
    <row r="7800" spans="2:13" ht="45">
      <c r="B7800" s="921" t="s">
        <v>1957</v>
      </c>
      <c r="C7800" s="921" t="s">
        <v>1042</v>
      </c>
      <c r="D7800" s="922" t="s">
        <v>1881</v>
      </c>
      <c r="E7800" s="936">
        <v>0.5</v>
      </c>
      <c r="F7800" s="947">
        <v>44958</v>
      </c>
      <c r="G7800" s="923">
        <v>0</v>
      </c>
      <c r="H7800" s="929">
        <v>8.3333333333333332E-3</v>
      </c>
      <c r="I7800" s="929">
        <v>4.1666666666666664E-2</v>
      </c>
      <c r="J7800" s="923">
        <v>0</v>
      </c>
      <c r="K7800" s="922">
        <v>0.48281913555389472</v>
      </c>
      <c r="L7800" s="923">
        <v>0</v>
      </c>
      <c r="M7800" s="923" t="str">
        <f t="shared" si="121"/>
        <v/>
      </c>
    </row>
    <row r="7801" spans="2:13" ht="45">
      <c r="B7801" s="921" t="s">
        <v>1957</v>
      </c>
      <c r="C7801" s="921" t="s">
        <v>1042</v>
      </c>
      <c r="D7801" s="922" t="s">
        <v>1881</v>
      </c>
      <c r="E7801" s="936">
        <v>0.5</v>
      </c>
      <c r="F7801" s="947">
        <v>44958</v>
      </c>
      <c r="G7801" s="923">
        <v>0</v>
      </c>
      <c r="H7801" s="929">
        <v>8.3333333333333332E-3</v>
      </c>
      <c r="I7801" s="929">
        <v>4.1666666666666664E-2</v>
      </c>
      <c r="J7801" s="923">
        <v>0</v>
      </c>
      <c r="K7801" s="922">
        <v>0.48281913555389472</v>
      </c>
      <c r="L7801" s="923">
        <v>0</v>
      </c>
      <c r="M7801" s="923" t="str">
        <f t="shared" si="121"/>
        <v/>
      </c>
    </row>
    <row r="7802" spans="2:13" ht="45">
      <c r="B7802" s="921" t="s">
        <v>1958</v>
      </c>
      <c r="C7802" s="921" t="s">
        <v>1042</v>
      </c>
      <c r="D7802" s="922" t="s">
        <v>1881</v>
      </c>
      <c r="E7802" s="936">
        <v>0.5</v>
      </c>
      <c r="F7802" s="947">
        <v>44958</v>
      </c>
      <c r="G7802" s="923">
        <v>0</v>
      </c>
      <c r="H7802" s="929">
        <v>8.3333333333333332E-3</v>
      </c>
      <c r="I7802" s="929">
        <v>4.1666666666666664E-2</v>
      </c>
      <c r="J7802" s="923">
        <v>0</v>
      </c>
      <c r="K7802" s="922">
        <v>0.48281913555389472</v>
      </c>
      <c r="L7802" s="923">
        <v>0</v>
      </c>
      <c r="M7802" s="923" t="str">
        <f t="shared" si="121"/>
        <v/>
      </c>
    </row>
    <row r="7803" spans="2:13" ht="45">
      <c r="B7803" s="921" t="s">
        <v>1958</v>
      </c>
      <c r="C7803" s="921" t="s">
        <v>1042</v>
      </c>
      <c r="D7803" s="922" t="s">
        <v>1881</v>
      </c>
      <c r="E7803" s="936">
        <v>0.5</v>
      </c>
      <c r="F7803" s="947">
        <v>44958</v>
      </c>
      <c r="G7803" s="923">
        <v>0</v>
      </c>
      <c r="H7803" s="929">
        <v>8.3333333333333332E-3</v>
      </c>
      <c r="I7803" s="929">
        <v>4.1666666666666664E-2</v>
      </c>
      <c r="J7803" s="923">
        <v>0</v>
      </c>
      <c r="K7803" s="922">
        <v>0.48281913555389472</v>
      </c>
      <c r="L7803" s="923">
        <v>0</v>
      </c>
      <c r="M7803" s="923" t="str">
        <f t="shared" si="121"/>
        <v/>
      </c>
    </row>
    <row r="7804" spans="2:13" ht="45">
      <c r="B7804" s="921" t="s">
        <v>1959</v>
      </c>
      <c r="C7804" s="921" t="s">
        <v>1042</v>
      </c>
      <c r="D7804" s="922" t="s">
        <v>1881</v>
      </c>
      <c r="E7804" s="936">
        <v>0.5</v>
      </c>
      <c r="F7804" s="947">
        <v>44958</v>
      </c>
      <c r="G7804" s="923">
        <v>0</v>
      </c>
      <c r="H7804" s="929">
        <v>8.3333333333333332E-3</v>
      </c>
      <c r="I7804" s="929">
        <v>4.1666666666666664E-2</v>
      </c>
      <c r="J7804" s="923">
        <v>0</v>
      </c>
      <c r="K7804" s="922">
        <v>0.48281913555389472</v>
      </c>
      <c r="L7804" s="923">
        <v>0</v>
      </c>
      <c r="M7804" s="923" t="str">
        <f t="shared" si="121"/>
        <v/>
      </c>
    </row>
    <row r="7805" spans="2:13" ht="45">
      <c r="B7805" s="921" t="s">
        <v>1959</v>
      </c>
      <c r="C7805" s="921" t="s">
        <v>1042</v>
      </c>
      <c r="D7805" s="922" t="s">
        <v>1881</v>
      </c>
      <c r="E7805" s="936">
        <v>0.5</v>
      </c>
      <c r="F7805" s="947">
        <v>44958</v>
      </c>
      <c r="G7805" s="923">
        <v>0</v>
      </c>
      <c r="H7805" s="929">
        <v>8.3333333333333332E-3</v>
      </c>
      <c r="I7805" s="929">
        <v>4.1666666666666664E-2</v>
      </c>
      <c r="J7805" s="923">
        <v>0</v>
      </c>
      <c r="K7805" s="922">
        <v>0.48281913555389472</v>
      </c>
      <c r="L7805" s="923">
        <v>0</v>
      </c>
      <c r="M7805" s="923" t="str">
        <f t="shared" si="121"/>
        <v/>
      </c>
    </row>
    <row r="7806" spans="2:13" ht="45">
      <c r="B7806" s="921" t="s">
        <v>1960</v>
      </c>
      <c r="C7806" s="921" t="s">
        <v>1042</v>
      </c>
      <c r="D7806" s="922" t="s">
        <v>1881</v>
      </c>
      <c r="E7806" s="936">
        <v>0.5</v>
      </c>
      <c r="F7806" s="947">
        <v>44562</v>
      </c>
      <c r="G7806" s="923">
        <v>0</v>
      </c>
      <c r="H7806" s="929">
        <v>8.3333333333333332E-3</v>
      </c>
      <c r="I7806" s="929">
        <v>0.15</v>
      </c>
      <c r="J7806" s="923">
        <v>0</v>
      </c>
      <c r="K7806" s="922">
        <v>0.48281913555389472</v>
      </c>
      <c r="L7806" s="923">
        <v>0</v>
      </c>
      <c r="M7806" s="923" t="str">
        <f t="shared" si="121"/>
        <v/>
      </c>
    </row>
    <row r="7807" spans="2:13" ht="45">
      <c r="B7807" s="921" t="s">
        <v>1959</v>
      </c>
      <c r="C7807" s="921" t="s">
        <v>1042</v>
      </c>
      <c r="D7807" s="922" t="s">
        <v>1881</v>
      </c>
      <c r="E7807" s="936">
        <v>0.5</v>
      </c>
      <c r="F7807" s="947">
        <v>44958</v>
      </c>
      <c r="G7807" s="923">
        <v>0</v>
      </c>
      <c r="H7807" s="929">
        <v>8.3333333333333332E-3</v>
      </c>
      <c r="I7807" s="929">
        <v>4.1666666666666664E-2</v>
      </c>
      <c r="J7807" s="923">
        <v>0</v>
      </c>
      <c r="K7807" s="922">
        <v>0.48281913555389472</v>
      </c>
      <c r="L7807" s="923">
        <v>0</v>
      </c>
      <c r="M7807" s="923" t="str">
        <f t="shared" si="121"/>
        <v/>
      </c>
    </row>
    <row r="7808" spans="2:13" ht="45">
      <c r="B7808" s="921" t="s">
        <v>1960</v>
      </c>
      <c r="C7808" s="921" t="s">
        <v>1042</v>
      </c>
      <c r="D7808" s="922" t="s">
        <v>1881</v>
      </c>
      <c r="E7808" s="936">
        <v>0.5</v>
      </c>
      <c r="F7808" s="947">
        <v>44562</v>
      </c>
      <c r="G7808" s="923">
        <v>0</v>
      </c>
      <c r="H7808" s="929">
        <v>8.3333333333333332E-3</v>
      </c>
      <c r="I7808" s="929">
        <v>0.15</v>
      </c>
      <c r="J7808" s="923">
        <v>0</v>
      </c>
      <c r="K7808" s="922">
        <v>0.48281913555389472</v>
      </c>
      <c r="L7808" s="923">
        <v>0</v>
      </c>
      <c r="M7808" s="923" t="str">
        <f t="shared" si="121"/>
        <v/>
      </c>
    </row>
    <row r="7809" spans="2:13" ht="45">
      <c r="B7809" s="921" t="s">
        <v>1959</v>
      </c>
      <c r="C7809" s="921" t="s">
        <v>1042</v>
      </c>
      <c r="D7809" s="922" t="s">
        <v>1881</v>
      </c>
      <c r="E7809" s="936">
        <v>0.5</v>
      </c>
      <c r="F7809" s="947">
        <v>44958</v>
      </c>
      <c r="G7809" s="923">
        <v>0</v>
      </c>
      <c r="H7809" s="929">
        <v>8.3333333333333332E-3</v>
      </c>
      <c r="I7809" s="929">
        <v>4.1666666666666664E-2</v>
      </c>
      <c r="J7809" s="923">
        <v>0</v>
      </c>
      <c r="K7809" s="922">
        <v>0.48281913555389472</v>
      </c>
      <c r="L7809" s="923">
        <v>0</v>
      </c>
      <c r="M7809" s="923" t="str">
        <f t="shared" si="121"/>
        <v/>
      </c>
    </row>
    <row r="7810" spans="2:13" ht="45">
      <c r="B7810" s="921" t="s">
        <v>1960</v>
      </c>
      <c r="C7810" s="921" t="s">
        <v>1042</v>
      </c>
      <c r="D7810" s="922" t="s">
        <v>1881</v>
      </c>
      <c r="E7810" s="936">
        <v>0.5</v>
      </c>
      <c r="F7810" s="947">
        <v>44562</v>
      </c>
      <c r="G7810" s="923">
        <v>0</v>
      </c>
      <c r="H7810" s="929">
        <v>8.3333333333333332E-3</v>
      </c>
      <c r="I7810" s="929">
        <v>0.15</v>
      </c>
      <c r="J7810" s="923">
        <v>0</v>
      </c>
      <c r="K7810" s="922">
        <v>0.48281913555389472</v>
      </c>
      <c r="L7810" s="923">
        <v>0</v>
      </c>
      <c r="M7810" s="923" t="str">
        <f t="shared" si="121"/>
        <v/>
      </c>
    </row>
    <row r="7811" spans="2:13" ht="45">
      <c r="B7811" s="921" t="s">
        <v>1959</v>
      </c>
      <c r="C7811" s="921" t="s">
        <v>1042</v>
      </c>
      <c r="D7811" s="922" t="s">
        <v>1881</v>
      </c>
      <c r="E7811" s="936">
        <v>0.5</v>
      </c>
      <c r="F7811" s="947">
        <v>44927</v>
      </c>
      <c r="G7811" s="923">
        <v>0</v>
      </c>
      <c r="H7811" s="929">
        <v>8.3333333333333332E-3</v>
      </c>
      <c r="I7811" s="929">
        <v>0.05</v>
      </c>
      <c r="J7811" s="923">
        <v>0</v>
      </c>
      <c r="K7811" s="922">
        <v>0.48281913555389472</v>
      </c>
      <c r="L7811" s="923">
        <v>0</v>
      </c>
      <c r="M7811" s="923" t="str">
        <f t="shared" si="121"/>
        <v/>
      </c>
    </row>
    <row r="7812" spans="2:13" ht="45">
      <c r="B7812" s="921" t="s">
        <v>1960</v>
      </c>
      <c r="C7812" s="921" t="s">
        <v>1042</v>
      </c>
      <c r="D7812" s="922" t="s">
        <v>1881</v>
      </c>
      <c r="E7812" s="936">
        <v>0.5</v>
      </c>
      <c r="F7812" s="947">
        <v>44562</v>
      </c>
      <c r="G7812" s="923">
        <v>0</v>
      </c>
      <c r="H7812" s="929">
        <v>8.3333333333333332E-3</v>
      </c>
      <c r="I7812" s="929">
        <v>0.15</v>
      </c>
      <c r="J7812" s="923">
        <v>0</v>
      </c>
      <c r="K7812" s="922">
        <v>0.48281913555389472</v>
      </c>
      <c r="L7812" s="923">
        <v>0</v>
      </c>
      <c r="M7812" s="923" t="str">
        <f t="shared" si="121"/>
        <v/>
      </c>
    </row>
    <row r="7813" spans="2:13" ht="45">
      <c r="B7813" s="921" t="s">
        <v>1959</v>
      </c>
      <c r="C7813" s="921" t="s">
        <v>1042</v>
      </c>
      <c r="D7813" s="922" t="s">
        <v>1881</v>
      </c>
      <c r="E7813" s="936">
        <v>0.5</v>
      </c>
      <c r="F7813" s="947">
        <v>44927</v>
      </c>
      <c r="G7813" s="923">
        <v>0</v>
      </c>
      <c r="H7813" s="929">
        <v>8.3333333333333332E-3</v>
      </c>
      <c r="I7813" s="929">
        <v>0.05</v>
      </c>
      <c r="J7813" s="923">
        <v>0</v>
      </c>
      <c r="K7813" s="922">
        <v>0.48281913555389472</v>
      </c>
      <c r="L7813" s="923">
        <v>0</v>
      </c>
      <c r="M7813" s="923" t="str">
        <f t="shared" si="121"/>
        <v/>
      </c>
    </row>
    <row r="7814" spans="2:13" ht="45">
      <c r="B7814" s="921" t="s">
        <v>1960</v>
      </c>
      <c r="C7814" s="921" t="s">
        <v>1042</v>
      </c>
      <c r="D7814" s="922" t="s">
        <v>1881</v>
      </c>
      <c r="E7814" s="936">
        <v>0.5</v>
      </c>
      <c r="F7814" s="947">
        <v>44562</v>
      </c>
      <c r="G7814" s="923">
        <v>0</v>
      </c>
      <c r="H7814" s="929">
        <v>8.3333333333333332E-3</v>
      </c>
      <c r="I7814" s="929">
        <v>0.15</v>
      </c>
      <c r="J7814" s="923">
        <v>0</v>
      </c>
      <c r="K7814" s="922">
        <v>0.48281913555389472</v>
      </c>
      <c r="L7814" s="923">
        <v>0</v>
      </c>
      <c r="M7814" s="923" t="str">
        <f t="shared" si="121"/>
        <v/>
      </c>
    </row>
    <row r="7815" spans="2:13" ht="45">
      <c r="B7815" s="921" t="s">
        <v>1959</v>
      </c>
      <c r="C7815" s="921" t="s">
        <v>1042</v>
      </c>
      <c r="D7815" s="922" t="s">
        <v>1881</v>
      </c>
      <c r="E7815" s="936">
        <v>0.5</v>
      </c>
      <c r="F7815" s="947">
        <v>44927</v>
      </c>
      <c r="G7815" s="923">
        <v>0</v>
      </c>
      <c r="H7815" s="929">
        <v>8.3333333333333332E-3</v>
      </c>
      <c r="I7815" s="929">
        <v>0.05</v>
      </c>
      <c r="J7815" s="923">
        <v>0</v>
      </c>
      <c r="K7815" s="922">
        <v>0.48281913555389472</v>
      </c>
      <c r="L7815" s="923">
        <v>0</v>
      </c>
      <c r="M7815" s="923" t="str">
        <f t="shared" si="121"/>
        <v/>
      </c>
    </row>
    <row r="7816" spans="2:13" ht="45">
      <c r="B7816" s="921" t="s">
        <v>1960</v>
      </c>
      <c r="C7816" s="921" t="s">
        <v>1042</v>
      </c>
      <c r="D7816" s="922" t="s">
        <v>1881</v>
      </c>
      <c r="E7816" s="936">
        <v>0.5</v>
      </c>
      <c r="F7816" s="947">
        <v>44562</v>
      </c>
      <c r="G7816" s="923">
        <v>0</v>
      </c>
      <c r="H7816" s="929">
        <v>8.3333333333333332E-3</v>
      </c>
      <c r="I7816" s="929">
        <v>0.15</v>
      </c>
      <c r="J7816" s="923">
        <v>0</v>
      </c>
      <c r="K7816" s="922">
        <v>0.48281913555389472</v>
      </c>
      <c r="L7816" s="923">
        <v>0</v>
      </c>
      <c r="M7816" s="923" t="str">
        <f t="shared" si="121"/>
        <v/>
      </c>
    </row>
    <row r="7817" spans="2:13" ht="45">
      <c r="B7817" s="921" t="s">
        <v>1959</v>
      </c>
      <c r="C7817" s="921" t="s">
        <v>1042</v>
      </c>
      <c r="D7817" s="922" t="s">
        <v>1881</v>
      </c>
      <c r="E7817" s="936">
        <v>0.5</v>
      </c>
      <c r="F7817" s="947">
        <v>44927</v>
      </c>
      <c r="G7817" s="923">
        <v>0</v>
      </c>
      <c r="H7817" s="929">
        <v>8.3333333333333332E-3</v>
      </c>
      <c r="I7817" s="929">
        <v>0.05</v>
      </c>
      <c r="J7817" s="923">
        <v>0</v>
      </c>
      <c r="K7817" s="922">
        <v>0.48281913555389472</v>
      </c>
      <c r="L7817" s="923">
        <v>0</v>
      </c>
      <c r="M7817" s="923" t="str">
        <f t="shared" si="121"/>
        <v/>
      </c>
    </row>
    <row r="7818" spans="2:13" ht="45">
      <c r="B7818" s="921" t="s">
        <v>1953</v>
      </c>
      <c r="C7818" s="921" t="s">
        <v>1042</v>
      </c>
      <c r="D7818" s="922" t="s">
        <v>1881</v>
      </c>
      <c r="E7818" s="936">
        <v>0.5</v>
      </c>
      <c r="F7818" s="947">
        <v>45021</v>
      </c>
      <c r="G7818" s="923">
        <v>0</v>
      </c>
      <c r="H7818" s="929">
        <v>8.3333333333333332E-3</v>
      </c>
      <c r="I7818" s="929">
        <v>2.5000000000000001E-2</v>
      </c>
      <c r="J7818" s="923">
        <v>0</v>
      </c>
      <c r="K7818" s="922">
        <v>0.48281913555389472</v>
      </c>
      <c r="L7818" s="923">
        <v>0</v>
      </c>
      <c r="M7818" s="923" t="str">
        <f t="shared" si="121"/>
        <v/>
      </c>
    </row>
    <row r="7819" spans="2:13" ht="45">
      <c r="B7819" s="921" t="s">
        <v>1961</v>
      </c>
      <c r="C7819" s="921" t="s">
        <v>1042</v>
      </c>
      <c r="D7819" s="922" t="s">
        <v>1881</v>
      </c>
      <c r="E7819" s="936">
        <v>0.5</v>
      </c>
      <c r="F7819" s="947">
        <v>44927</v>
      </c>
      <c r="G7819" s="923">
        <v>0</v>
      </c>
      <c r="H7819" s="929">
        <v>5.5555555555555558E-3</v>
      </c>
      <c r="I7819" s="929">
        <v>3.3333333333333333E-2</v>
      </c>
      <c r="J7819" s="923">
        <v>0</v>
      </c>
      <c r="K7819" s="922">
        <v>1</v>
      </c>
      <c r="L7819" s="923">
        <v>0</v>
      </c>
      <c r="M7819" s="923" t="str">
        <f t="shared" ref="M7819:M7882" si="122">IF(L7819=0,"",IF(I7819=100%,0,(H7819*12)*(G7819*E7819*K7819)))</f>
        <v/>
      </c>
    </row>
    <row r="7820" spans="2:13" ht="45">
      <c r="B7820" s="921" t="s">
        <v>1961</v>
      </c>
      <c r="C7820" s="921" t="s">
        <v>1042</v>
      </c>
      <c r="D7820" s="922" t="s">
        <v>1881</v>
      </c>
      <c r="E7820" s="936">
        <v>0.5</v>
      </c>
      <c r="F7820" s="947">
        <v>44927</v>
      </c>
      <c r="G7820" s="923">
        <v>0</v>
      </c>
      <c r="H7820" s="929">
        <v>5.5555555555555558E-3</v>
      </c>
      <c r="I7820" s="929">
        <v>3.3333333333333333E-2</v>
      </c>
      <c r="J7820" s="923">
        <v>0</v>
      </c>
      <c r="K7820" s="922">
        <v>1</v>
      </c>
      <c r="L7820" s="923">
        <v>0</v>
      </c>
      <c r="M7820" s="923" t="str">
        <f t="shared" si="122"/>
        <v/>
      </c>
    </row>
    <row r="7821" spans="2:13" ht="45">
      <c r="B7821" s="921" t="s">
        <v>1962</v>
      </c>
      <c r="C7821" s="921" t="s">
        <v>1042</v>
      </c>
      <c r="D7821" s="922" t="s">
        <v>1881</v>
      </c>
      <c r="E7821" s="936">
        <v>0.5</v>
      </c>
      <c r="F7821" s="947">
        <v>44562</v>
      </c>
      <c r="G7821" s="923">
        <v>0</v>
      </c>
      <c r="H7821" s="929">
        <v>8.3333333333333332E-3</v>
      </c>
      <c r="I7821" s="929">
        <v>0.15</v>
      </c>
      <c r="J7821" s="923">
        <v>0</v>
      </c>
      <c r="K7821" s="922">
        <v>0.48281913555389472</v>
      </c>
      <c r="L7821" s="923">
        <v>0</v>
      </c>
      <c r="M7821" s="923" t="str">
        <f t="shared" si="122"/>
        <v/>
      </c>
    </row>
    <row r="7822" spans="2:13" ht="45">
      <c r="B7822" s="921" t="s">
        <v>1963</v>
      </c>
      <c r="C7822" s="921" t="s">
        <v>1042</v>
      </c>
      <c r="D7822" s="922" t="s">
        <v>1881</v>
      </c>
      <c r="E7822" s="936">
        <v>0.5</v>
      </c>
      <c r="F7822" s="947">
        <v>44562</v>
      </c>
      <c r="G7822" s="923">
        <v>0</v>
      </c>
      <c r="H7822" s="929">
        <v>8.3333333333333332E-3</v>
      </c>
      <c r="I7822" s="929">
        <v>0.15</v>
      </c>
      <c r="J7822" s="923">
        <v>0</v>
      </c>
      <c r="K7822" s="922">
        <v>0.48281913555389472</v>
      </c>
      <c r="L7822" s="923">
        <v>0</v>
      </c>
      <c r="M7822" s="923" t="str">
        <f t="shared" si="122"/>
        <v/>
      </c>
    </row>
    <row r="7823" spans="2:13" ht="45">
      <c r="B7823" s="921" t="s">
        <v>1963</v>
      </c>
      <c r="C7823" s="921" t="s">
        <v>1042</v>
      </c>
      <c r="D7823" s="922" t="s">
        <v>1881</v>
      </c>
      <c r="E7823" s="936">
        <v>0.5</v>
      </c>
      <c r="F7823" s="947">
        <v>44562</v>
      </c>
      <c r="G7823" s="923">
        <v>0</v>
      </c>
      <c r="H7823" s="929">
        <v>8.3333333333333332E-3</v>
      </c>
      <c r="I7823" s="929">
        <v>0.15</v>
      </c>
      <c r="J7823" s="923">
        <v>0</v>
      </c>
      <c r="K7823" s="922">
        <v>0.48281913555389472</v>
      </c>
      <c r="L7823" s="923">
        <v>0</v>
      </c>
      <c r="M7823" s="923" t="str">
        <f t="shared" si="122"/>
        <v/>
      </c>
    </row>
    <row r="7824" spans="2:13" ht="45">
      <c r="B7824" s="921" t="s">
        <v>1963</v>
      </c>
      <c r="C7824" s="921" t="s">
        <v>1042</v>
      </c>
      <c r="D7824" s="922" t="s">
        <v>1881</v>
      </c>
      <c r="E7824" s="936">
        <v>0.5</v>
      </c>
      <c r="F7824" s="947">
        <v>44562</v>
      </c>
      <c r="G7824" s="923">
        <v>0</v>
      </c>
      <c r="H7824" s="929">
        <v>8.3333333333333332E-3</v>
      </c>
      <c r="I7824" s="929">
        <v>0.15</v>
      </c>
      <c r="J7824" s="923">
        <v>0</v>
      </c>
      <c r="K7824" s="922">
        <v>0.48281913555389472</v>
      </c>
      <c r="L7824" s="923">
        <v>0</v>
      </c>
      <c r="M7824" s="923" t="str">
        <f t="shared" si="122"/>
        <v/>
      </c>
    </row>
    <row r="7825" spans="2:13" ht="45">
      <c r="B7825" s="921" t="s">
        <v>1964</v>
      </c>
      <c r="C7825" s="921" t="s">
        <v>1042</v>
      </c>
      <c r="D7825" s="922" t="s">
        <v>1881</v>
      </c>
      <c r="E7825" s="936">
        <v>0.5</v>
      </c>
      <c r="F7825" s="947">
        <v>44927</v>
      </c>
      <c r="G7825" s="923">
        <v>0</v>
      </c>
      <c r="H7825" s="929">
        <v>4.1666666666666666E-3</v>
      </c>
      <c r="I7825" s="929">
        <v>2.5000000000000001E-2</v>
      </c>
      <c r="J7825" s="923">
        <v>0</v>
      </c>
      <c r="K7825" s="922">
        <v>0.48281913555389472</v>
      </c>
      <c r="L7825" s="923">
        <v>0</v>
      </c>
      <c r="M7825" s="923" t="str">
        <f t="shared" si="122"/>
        <v/>
      </c>
    </row>
    <row r="7826" spans="2:13" ht="45">
      <c r="B7826" s="921" t="s">
        <v>1964</v>
      </c>
      <c r="C7826" s="921" t="s">
        <v>1042</v>
      </c>
      <c r="D7826" s="922" t="s">
        <v>1881</v>
      </c>
      <c r="E7826" s="936">
        <v>0.5</v>
      </c>
      <c r="F7826" s="947">
        <v>44927</v>
      </c>
      <c r="G7826" s="923">
        <v>0</v>
      </c>
      <c r="H7826" s="929">
        <v>4.1666666666666666E-3</v>
      </c>
      <c r="I7826" s="929">
        <v>2.5000000000000001E-2</v>
      </c>
      <c r="J7826" s="923">
        <v>0</v>
      </c>
      <c r="K7826" s="922">
        <v>0.48281913555389472</v>
      </c>
      <c r="L7826" s="923">
        <v>0</v>
      </c>
      <c r="M7826" s="923" t="str">
        <f t="shared" si="122"/>
        <v/>
      </c>
    </row>
    <row r="7827" spans="2:13" ht="45">
      <c r="B7827" s="921" t="s">
        <v>1965</v>
      </c>
      <c r="C7827" s="921" t="s">
        <v>1042</v>
      </c>
      <c r="D7827" s="922" t="s">
        <v>1881</v>
      </c>
      <c r="E7827" s="936">
        <v>0.5</v>
      </c>
      <c r="F7827" s="947">
        <v>44927</v>
      </c>
      <c r="G7827" s="923">
        <v>0</v>
      </c>
      <c r="H7827" s="929">
        <v>4.1666666666666666E-3</v>
      </c>
      <c r="I7827" s="929">
        <v>2.5000000000000001E-2</v>
      </c>
      <c r="J7827" s="923">
        <v>0</v>
      </c>
      <c r="K7827" s="922">
        <v>0.48281913555389472</v>
      </c>
      <c r="L7827" s="923">
        <v>0</v>
      </c>
      <c r="M7827" s="923" t="str">
        <f t="shared" si="122"/>
        <v/>
      </c>
    </row>
    <row r="7828" spans="2:13" ht="105">
      <c r="B7828" s="921" t="s">
        <v>1966</v>
      </c>
      <c r="C7828" s="921" t="s">
        <v>1042</v>
      </c>
      <c r="D7828" s="922" t="s">
        <v>1881</v>
      </c>
      <c r="E7828" s="936">
        <v>0.5</v>
      </c>
      <c r="F7828" s="947">
        <v>44927</v>
      </c>
      <c r="G7828" s="923">
        <v>0</v>
      </c>
      <c r="H7828" s="929">
        <v>8.3333333333333332E-3</v>
      </c>
      <c r="I7828" s="929">
        <v>0.05</v>
      </c>
      <c r="J7828" s="923">
        <v>0</v>
      </c>
      <c r="K7828" s="922">
        <v>0.48281913555389472</v>
      </c>
      <c r="L7828" s="923">
        <v>0</v>
      </c>
      <c r="M7828" s="923" t="str">
        <f t="shared" si="122"/>
        <v/>
      </c>
    </row>
    <row r="7829" spans="2:13" ht="105">
      <c r="B7829" s="921" t="s">
        <v>1966</v>
      </c>
      <c r="C7829" s="921" t="s">
        <v>1042</v>
      </c>
      <c r="D7829" s="922" t="s">
        <v>1881</v>
      </c>
      <c r="E7829" s="936">
        <v>0.5</v>
      </c>
      <c r="F7829" s="947">
        <v>44927</v>
      </c>
      <c r="G7829" s="923">
        <v>0</v>
      </c>
      <c r="H7829" s="929">
        <v>8.3333333333333332E-3</v>
      </c>
      <c r="I7829" s="929">
        <v>0.05</v>
      </c>
      <c r="J7829" s="923">
        <v>0</v>
      </c>
      <c r="K7829" s="922">
        <v>0.48281913555389472</v>
      </c>
      <c r="L7829" s="923">
        <v>0</v>
      </c>
      <c r="M7829" s="923" t="str">
        <f t="shared" si="122"/>
        <v/>
      </c>
    </row>
    <row r="7830" spans="2:13" ht="105">
      <c r="B7830" s="921" t="s">
        <v>1966</v>
      </c>
      <c r="C7830" s="921" t="s">
        <v>1042</v>
      </c>
      <c r="D7830" s="922" t="s">
        <v>1881</v>
      </c>
      <c r="E7830" s="936">
        <v>0.5</v>
      </c>
      <c r="F7830" s="947">
        <v>44927</v>
      </c>
      <c r="G7830" s="923">
        <v>0</v>
      </c>
      <c r="H7830" s="929">
        <v>8.3333333333333332E-3</v>
      </c>
      <c r="I7830" s="929">
        <v>0.05</v>
      </c>
      <c r="J7830" s="923">
        <v>0</v>
      </c>
      <c r="K7830" s="922">
        <v>0.48281913555389472</v>
      </c>
      <c r="L7830" s="923">
        <v>0</v>
      </c>
      <c r="M7830" s="923" t="str">
        <f t="shared" si="122"/>
        <v/>
      </c>
    </row>
    <row r="7831" spans="2:13" ht="105">
      <c r="B7831" s="921" t="s">
        <v>1966</v>
      </c>
      <c r="C7831" s="921" t="s">
        <v>1042</v>
      </c>
      <c r="D7831" s="922" t="s">
        <v>1881</v>
      </c>
      <c r="E7831" s="936">
        <v>0.5</v>
      </c>
      <c r="F7831" s="947">
        <v>44927</v>
      </c>
      <c r="G7831" s="923">
        <v>0</v>
      </c>
      <c r="H7831" s="929">
        <v>8.3333333333333332E-3</v>
      </c>
      <c r="I7831" s="929">
        <v>0.05</v>
      </c>
      <c r="J7831" s="923">
        <v>0</v>
      </c>
      <c r="K7831" s="922">
        <v>0.48281913555389472</v>
      </c>
      <c r="L7831" s="923">
        <v>0</v>
      </c>
      <c r="M7831" s="923" t="str">
        <f t="shared" si="122"/>
        <v/>
      </c>
    </row>
    <row r="7832" spans="2:13" ht="45">
      <c r="B7832" s="921" t="s">
        <v>1967</v>
      </c>
      <c r="C7832" s="921" t="s">
        <v>1042</v>
      </c>
      <c r="D7832" s="922" t="s">
        <v>1881</v>
      </c>
      <c r="E7832" s="936">
        <v>0.5</v>
      </c>
      <c r="F7832" s="947">
        <v>44927</v>
      </c>
      <c r="G7832" s="923">
        <v>0</v>
      </c>
      <c r="H7832" s="929">
        <v>4.1666666666666666E-3</v>
      </c>
      <c r="I7832" s="929">
        <v>2.5000000000000001E-2</v>
      </c>
      <c r="J7832" s="923">
        <v>0</v>
      </c>
      <c r="K7832" s="922">
        <v>0.48281913555389472</v>
      </c>
      <c r="L7832" s="923">
        <v>0</v>
      </c>
      <c r="M7832" s="923" t="str">
        <f t="shared" si="122"/>
        <v/>
      </c>
    </row>
    <row r="7833" spans="2:13" ht="45">
      <c r="B7833" s="921" t="s">
        <v>1967</v>
      </c>
      <c r="C7833" s="921" t="s">
        <v>1042</v>
      </c>
      <c r="D7833" s="922" t="s">
        <v>1881</v>
      </c>
      <c r="E7833" s="936">
        <v>0.5</v>
      </c>
      <c r="F7833" s="947">
        <v>44927</v>
      </c>
      <c r="G7833" s="923">
        <v>0</v>
      </c>
      <c r="H7833" s="929">
        <v>4.1666666666666666E-3</v>
      </c>
      <c r="I7833" s="929">
        <v>2.5000000000000001E-2</v>
      </c>
      <c r="J7833" s="923">
        <v>0</v>
      </c>
      <c r="K7833" s="922">
        <v>0.48281913555389472</v>
      </c>
      <c r="L7833" s="923">
        <v>0</v>
      </c>
      <c r="M7833" s="923" t="str">
        <f t="shared" si="122"/>
        <v/>
      </c>
    </row>
    <row r="7834" spans="2:13" ht="45">
      <c r="B7834" s="921" t="s">
        <v>1967</v>
      </c>
      <c r="C7834" s="921" t="s">
        <v>1042</v>
      </c>
      <c r="D7834" s="922" t="s">
        <v>1881</v>
      </c>
      <c r="E7834" s="936">
        <v>0.5</v>
      </c>
      <c r="F7834" s="947">
        <v>44927</v>
      </c>
      <c r="G7834" s="923">
        <v>0</v>
      </c>
      <c r="H7834" s="929">
        <v>4.1666666666666666E-3</v>
      </c>
      <c r="I7834" s="929">
        <v>2.5000000000000001E-2</v>
      </c>
      <c r="J7834" s="923">
        <v>0</v>
      </c>
      <c r="K7834" s="922">
        <v>0.48281913555389472</v>
      </c>
      <c r="L7834" s="923">
        <v>0</v>
      </c>
      <c r="M7834" s="923" t="str">
        <f t="shared" si="122"/>
        <v/>
      </c>
    </row>
    <row r="7835" spans="2:13" ht="45">
      <c r="B7835" s="921" t="s">
        <v>1968</v>
      </c>
      <c r="C7835" s="921" t="s">
        <v>1042</v>
      </c>
      <c r="D7835" s="922" t="s">
        <v>1881</v>
      </c>
      <c r="E7835" s="936">
        <v>0.5</v>
      </c>
      <c r="F7835" s="947">
        <v>44927</v>
      </c>
      <c r="G7835" s="923">
        <v>0</v>
      </c>
      <c r="H7835" s="929">
        <v>4.1666666666666666E-3</v>
      </c>
      <c r="I7835" s="929">
        <v>2.5000000000000001E-2</v>
      </c>
      <c r="J7835" s="923">
        <v>0</v>
      </c>
      <c r="K7835" s="922">
        <v>0.48281913555389472</v>
      </c>
      <c r="L7835" s="923">
        <v>0</v>
      </c>
      <c r="M7835" s="923" t="str">
        <f t="shared" si="122"/>
        <v/>
      </c>
    </row>
    <row r="7836" spans="2:13" ht="45">
      <c r="B7836" s="921" t="s">
        <v>1969</v>
      </c>
      <c r="C7836" s="921" t="s">
        <v>1042</v>
      </c>
      <c r="D7836" s="922" t="s">
        <v>1881</v>
      </c>
      <c r="E7836" s="936">
        <v>0.5</v>
      </c>
      <c r="F7836" s="947">
        <v>44958</v>
      </c>
      <c r="G7836" s="923">
        <v>0</v>
      </c>
      <c r="H7836" s="929">
        <v>4.1666666666666666E-3</v>
      </c>
      <c r="I7836" s="929">
        <v>2.0833333333333332E-2</v>
      </c>
      <c r="J7836" s="923">
        <v>0</v>
      </c>
      <c r="K7836" s="922">
        <v>0.48281913555389472</v>
      </c>
      <c r="L7836" s="923">
        <v>0</v>
      </c>
      <c r="M7836" s="923" t="str">
        <f t="shared" si="122"/>
        <v/>
      </c>
    </row>
    <row r="7837" spans="2:13" ht="45">
      <c r="B7837" s="921" t="s">
        <v>1969</v>
      </c>
      <c r="C7837" s="921" t="s">
        <v>1042</v>
      </c>
      <c r="D7837" s="922" t="s">
        <v>1881</v>
      </c>
      <c r="E7837" s="936">
        <v>0.5</v>
      </c>
      <c r="F7837" s="947">
        <v>44958</v>
      </c>
      <c r="G7837" s="923">
        <v>0</v>
      </c>
      <c r="H7837" s="929">
        <v>4.1666666666666666E-3</v>
      </c>
      <c r="I7837" s="929">
        <v>2.0833333333333332E-2</v>
      </c>
      <c r="J7837" s="923">
        <v>0</v>
      </c>
      <c r="K7837" s="922">
        <v>0.48281913555389472</v>
      </c>
      <c r="L7837" s="923">
        <v>0</v>
      </c>
      <c r="M7837" s="923" t="str">
        <f t="shared" si="122"/>
        <v/>
      </c>
    </row>
    <row r="7838" spans="2:13" ht="45">
      <c r="B7838" s="921" t="s">
        <v>1969</v>
      </c>
      <c r="C7838" s="921" t="s">
        <v>1042</v>
      </c>
      <c r="D7838" s="922" t="s">
        <v>1881</v>
      </c>
      <c r="E7838" s="936">
        <v>0.5</v>
      </c>
      <c r="F7838" s="947">
        <v>44958</v>
      </c>
      <c r="G7838" s="923">
        <v>0</v>
      </c>
      <c r="H7838" s="929">
        <v>4.1666666666666666E-3</v>
      </c>
      <c r="I7838" s="929">
        <v>2.0833333333333332E-2</v>
      </c>
      <c r="J7838" s="923">
        <v>0</v>
      </c>
      <c r="K7838" s="922">
        <v>0.48281913555389472</v>
      </c>
      <c r="L7838" s="923">
        <v>0</v>
      </c>
      <c r="M7838" s="923" t="str">
        <f t="shared" si="122"/>
        <v/>
      </c>
    </row>
    <row r="7839" spans="2:13" ht="45">
      <c r="B7839" s="921" t="s">
        <v>1969</v>
      </c>
      <c r="C7839" s="921" t="s">
        <v>1042</v>
      </c>
      <c r="D7839" s="922" t="s">
        <v>1881</v>
      </c>
      <c r="E7839" s="936">
        <v>0.5</v>
      </c>
      <c r="F7839" s="947">
        <v>44958</v>
      </c>
      <c r="G7839" s="923">
        <v>0</v>
      </c>
      <c r="H7839" s="929">
        <v>4.1666666666666666E-3</v>
      </c>
      <c r="I7839" s="929">
        <v>2.0833333333333332E-2</v>
      </c>
      <c r="J7839" s="923">
        <v>0</v>
      </c>
      <c r="K7839" s="922">
        <v>0.48281913555389472</v>
      </c>
      <c r="L7839" s="923">
        <v>0</v>
      </c>
      <c r="M7839" s="923" t="str">
        <f t="shared" si="122"/>
        <v/>
      </c>
    </row>
    <row r="7840" spans="2:13" ht="75">
      <c r="B7840" s="921" t="s">
        <v>1970</v>
      </c>
      <c r="C7840" s="921" t="s">
        <v>1042</v>
      </c>
      <c r="D7840" s="922" t="s">
        <v>1881</v>
      </c>
      <c r="E7840" s="936">
        <v>0.5</v>
      </c>
      <c r="F7840" s="947">
        <v>44958</v>
      </c>
      <c r="G7840" s="923">
        <v>0</v>
      </c>
      <c r="H7840" s="929">
        <v>8.3333333333333332E-3</v>
      </c>
      <c r="I7840" s="929">
        <v>4.1666666666666664E-2</v>
      </c>
      <c r="J7840" s="923">
        <v>0</v>
      </c>
      <c r="K7840" s="922">
        <v>0.48281913555389472</v>
      </c>
      <c r="L7840" s="923">
        <v>0</v>
      </c>
      <c r="M7840" s="923" t="str">
        <f t="shared" si="122"/>
        <v/>
      </c>
    </row>
    <row r="7841" spans="2:13" ht="75">
      <c r="B7841" s="921" t="s">
        <v>1970</v>
      </c>
      <c r="C7841" s="921" t="s">
        <v>1042</v>
      </c>
      <c r="D7841" s="922" t="s">
        <v>1881</v>
      </c>
      <c r="E7841" s="936">
        <v>0.5</v>
      </c>
      <c r="F7841" s="947">
        <v>44958</v>
      </c>
      <c r="G7841" s="923">
        <v>0</v>
      </c>
      <c r="H7841" s="929">
        <v>8.3333333333333332E-3</v>
      </c>
      <c r="I7841" s="929">
        <v>4.1666666666666664E-2</v>
      </c>
      <c r="J7841" s="923">
        <v>0</v>
      </c>
      <c r="K7841" s="922">
        <v>0.48281913555389472</v>
      </c>
      <c r="L7841" s="923">
        <v>0</v>
      </c>
      <c r="M7841" s="923" t="str">
        <f t="shared" si="122"/>
        <v/>
      </c>
    </row>
    <row r="7842" spans="2:13" ht="75">
      <c r="B7842" s="921" t="s">
        <v>1970</v>
      </c>
      <c r="C7842" s="921" t="s">
        <v>1042</v>
      </c>
      <c r="D7842" s="922" t="s">
        <v>1881</v>
      </c>
      <c r="E7842" s="936">
        <v>0.5</v>
      </c>
      <c r="F7842" s="947">
        <v>44958</v>
      </c>
      <c r="G7842" s="923">
        <v>0</v>
      </c>
      <c r="H7842" s="929">
        <v>8.3333333333333332E-3</v>
      </c>
      <c r="I7842" s="929">
        <v>4.1666666666666664E-2</v>
      </c>
      <c r="J7842" s="923">
        <v>0</v>
      </c>
      <c r="K7842" s="922">
        <v>0.48281913555389472</v>
      </c>
      <c r="L7842" s="923">
        <v>0</v>
      </c>
      <c r="M7842" s="923" t="str">
        <f t="shared" si="122"/>
        <v/>
      </c>
    </row>
    <row r="7843" spans="2:13" ht="75">
      <c r="B7843" s="921" t="s">
        <v>1970</v>
      </c>
      <c r="C7843" s="921" t="s">
        <v>1042</v>
      </c>
      <c r="D7843" s="922" t="s">
        <v>1881</v>
      </c>
      <c r="E7843" s="936">
        <v>0.5</v>
      </c>
      <c r="F7843" s="947">
        <v>44958</v>
      </c>
      <c r="G7843" s="923">
        <v>0</v>
      </c>
      <c r="H7843" s="929">
        <v>8.3333333333333332E-3</v>
      </c>
      <c r="I7843" s="929">
        <v>4.1666666666666664E-2</v>
      </c>
      <c r="J7843" s="923">
        <v>0</v>
      </c>
      <c r="K7843" s="922">
        <v>0.48281913555389472</v>
      </c>
      <c r="L7843" s="923">
        <v>0</v>
      </c>
      <c r="M7843" s="923" t="str">
        <f t="shared" si="122"/>
        <v/>
      </c>
    </row>
    <row r="7844" spans="2:13" ht="45">
      <c r="B7844" s="921" t="s">
        <v>1971</v>
      </c>
      <c r="C7844" s="921" t="s">
        <v>1042</v>
      </c>
      <c r="D7844" s="922" t="s">
        <v>1881</v>
      </c>
      <c r="E7844" s="936">
        <v>0.5</v>
      </c>
      <c r="F7844" s="947">
        <v>44958</v>
      </c>
      <c r="G7844" s="923">
        <v>0</v>
      </c>
      <c r="H7844" s="929">
        <v>4.1666666666666666E-3</v>
      </c>
      <c r="I7844" s="929">
        <v>2.0833333333333332E-2</v>
      </c>
      <c r="J7844" s="923">
        <v>0</v>
      </c>
      <c r="K7844" s="922">
        <v>0.48281913555389472</v>
      </c>
      <c r="L7844" s="923">
        <v>0</v>
      </c>
      <c r="M7844" s="923" t="str">
        <f t="shared" si="122"/>
        <v/>
      </c>
    </row>
    <row r="7845" spans="2:13" ht="45">
      <c r="B7845" s="921" t="s">
        <v>1971</v>
      </c>
      <c r="C7845" s="921" t="s">
        <v>1042</v>
      </c>
      <c r="D7845" s="922" t="s">
        <v>1881</v>
      </c>
      <c r="E7845" s="936">
        <v>0.5</v>
      </c>
      <c r="F7845" s="947">
        <v>44958</v>
      </c>
      <c r="G7845" s="923">
        <v>0</v>
      </c>
      <c r="H7845" s="929">
        <v>4.1666666666666666E-3</v>
      </c>
      <c r="I7845" s="929">
        <v>2.0833333333333332E-2</v>
      </c>
      <c r="J7845" s="923">
        <v>0</v>
      </c>
      <c r="K7845" s="922">
        <v>0.48281913555389472</v>
      </c>
      <c r="L7845" s="923">
        <v>0</v>
      </c>
      <c r="M7845" s="923" t="str">
        <f t="shared" si="122"/>
        <v/>
      </c>
    </row>
    <row r="7846" spans="2:13" ht="45">
      <c r="B7846" s="921" t="s">
        <v>1971</v>
      </c>
      <c r="C7846" s="921" t="s">
        <v>1042</v>
      </c>
      <c r="D7846" s="922" t="s">
        <v>1881</v>
      </c>
      <c r="E7846" s="936">
        <v>0.5</v>
      </c>
      <c r="F7846" s="947">
        <v>44958</v>
      </c>
      <c r="G7846" s="923">
        <v>0</v>
      </c>
      <c r="H7846" s="929">
        <v>4.1666666666666666E-3</v>
      </c>
      <c r="I7846" s="929">
        <v>2.0833333333333332E-2</v>
      </c>
      <c r="J7846" s="923">
        <v>0</v>
      </c>
      <c r="K7846" s="922">
        <v>0.48281913555389472</v>
      </c>
      <c r="L7846" s="923">
        <v>0</v>
      </c>
      <c r="M7846" s="923" t="str">
        <f t="shared" si="122"/>
        <v/>
      </c>
    </row>
    <row r="7847" spans="2:13" ht="45">
      <c r="B7847" s="921" t="s">
        <v>1972</v>
      </c>
      <c r="C7847" s="921" t="s">
        <v>1042</v>
      </c>
      <c r="D7847" s="922" t="s">
        <v>1881</v>
      </c>
      <c r="E7847" s="936">
        <v>0.5</v>
      </c>
      <c r="F7847" s="947">
        <v>44958</v>
      </c>
      <c r="G7847" s="923">
        <v>0</v>
      </c>
      <c r="H7847" s="929">
        <v>4.1666666666666666E-3</v>
      </c>
      <c r="I7847" s="929">
        <v>2.0833333333333332E-2</v>
      </c>
      <c r="J7847" s="923">
        <v>0</v>
      </c>
      <c r="K7847" s="922">
        <v>0.48281913555389472</v>
      </c>
      <c r="L7847" s="923">
        <v>0</v>
      </c>
      <c r="M7847" s="923" t="str">
        <f t="shared" si="122"/>
        <v/>
      </c>
    </row>
    <row r="7848" spans="2:13" ht="45">
      <c r="B7848" s="921" t="s">
        <v>1972</v>
      </c>
      <c r="C7848" s="921" t="s">
        <v>1042</v>
      </c>
      <c r="D7848" s="922" t="s">
        <v>1881</v>
      </c>
      <c r="E7848" s="936">
        <v>0.5</v>
      </c>
      <c r="F7848" s="947">
        <v>44958</v>
      </c>
      <c r="G7848" s="923">
        <v>0</v>
      </c>
      <c r="H7848" s="929">
        <v>4.1666666666666666E-3</v>
      </c>
      <c r="I7848" s="929">
        <v>2.0833333333333332E-2</v>
      </c>
      <c r="J7848" s="923">
        <v>0</v>
      </c>
      <c r="K7848" s="922">
        <v>0.48281913555389472</v>
      </c>
      <c r="L7848" s="923">
        <v>0</v>
      </c>
      <c r="M7848" s="923" t="str">
        <f t="shared" si="122"/>
        <v/>
      </c>
    </row>
    <row r="7849" spans="2:13" ht="90">
      <c r="B7849" s="921" t="s">
        <v>1973</v>
      </c>
      <c r="C7849" s="921" t="s">
        <v>1042</v>
      </c>
      <c r="D7849" s="922" t="s">
        <v>1881</v>
      </c>
      <c r="E7849" s="936">
        <v>0.5</v>
      </c>
      <c r="F7849" s="947">
        <v>44958</v>
      </c>
      <c r="G7849" s="923">
        <v>0</v>
      </c>
      <c r="H7849" s="929">
        <v>8.3333333333333332E-3</v>
      </c>
      <c r="I7849" s="929">
        <v>4.1666666666666664E-2</v>
      </c>
      <c r="J7849" s="923">
        <v>0</v>
      </c>
      <c r="K7849" s="922">
        <v>0.48281913555389472</v>
      </c>
      <c r="L7849" s="923">
        <v>0</v>
      </c>
      <c r="M7849" s="923" t="str">
        <f t="shared" si="122"/>
        <v/>
      </c>
    </row>
    <row r="7850" spans="2:13" ht="45">
      <c r="B7850" s="921" t="s">
        <v>1974</v>
      </c>
      <c r="C7850" s="921" t="s">
        <v>1042</v>
      </c>
      <c r="D7850" s="922" t="s">
        <v>1881</v>
      </c>
      <c r="E7850" s="936">
        <v>0.5</v>
      </c>
      <c r="F7850" s="947">
        <v>44958</v>
      </c>
      <c r="G7850" s="923">
        <v>0</v>
      </c>
      <c r="H7850" s="929">
        <v>8.3333333333333332E-3</v>
      </c>
      <c r="I7850" s="929">
        <v>4.1666666666666664E-2</v>
      </c>
      <c r="J7850" s="923">
        <v>0</v>
      </c>
      <c r="K7850" s="922">
        <v>0.48281913555389472</v>
      </c>
      <c r="L7850" s="923">
        <v>0</v>
      </c>
      <c r="M7850" s="923" t="str">
        <f t="shared" si="122"/>
        <v/>
      </c>
    </row>
    <row r="7851" spans="2:13" ht="90">
      <c r="B7851" s="921" t="s">
        <v>1973</v>
      </c>
      <c r="C7851" s="921" t="s">
        <v>1042</v>
      </c>
      <c r="D7851" s="922" t="s">
        <v>1881</v>
      </c>
      <c r="E7851" s="936">
        <v>0.5</v>
      </c>
      <c r="F7851" s="947">
        <v>44958</v>
      </c>
      <c r="G7851" s="923">
        <v>0</v>
      </c>
      <c r="H7851" s="929">
        <v>8.3333333333333332E-3</v>
      </c>
      <c r="I7851" s="929">
        <v>4.1666666666666664E-2</v>
      </c>
      <c r="J7851" s="923">
        <v>0</v>
      </c>
      <c r="K7851" s="922">
        <v>0.48281913555389472</v>
      </c>
      <c r="L7851" s="923">
        <v>0</v>
      </c>
      <c r="M7851" s="923" t="str">
        <f t="shared" si="122"/>
        <v/>
      </c>
    </row>
    <row r="7852" spans="2:13" ht="90">
      <c r="B7852" s="921" t="s">
        <v>1973</v>
      </c>
      <c r="C7852" s="921" t="s">
        <v>1042</v>
      </c>
      <c r="D7852" s="922" t="s">
        <v>1881</v>
      </c>
      <c r="E7852" s="936">
        <v>0.5</v>
      </c>
      <c r="F7852" s="947">
        <v>44958</v>
      </c>
      <c r="G7852" s="923">
        <v>0</v>
      </c>
      <c r="H7852" s="929">
        <v>8.3333333333333332E-3</v>
      </c>
      <c r="I7852" s="929">
        <v>4.1666666666666664E-2</v>
      </c>
      <c r="J7852" s="923">
        <v>0</v>
      </c>
      <c r="K7852" s="922">
        <v>0.48281913555389472</v>
      </c>
      <c r="L7852" s="923">
        <v>0</v>
      </c>
      <c r="M7852" s="923" t="str">
        <f t="shared" si="122"/>
        <v/>
      </c>
    </row>
    <row r="7853" spans="2:13" ht="45">
      <c r="B7853" s="921" t="s">
        <v>1974</v>
      </c>
      <c r="C7853" s="921" t="s">
        <v>1042</v>
      </c>
      <c r="D7853" s="922" t="s">
        <v>1881</v>
      </c>
      <c r="E7853" s="936">
        <v>0.5</v>
      </c>
      <c r="F7853" s="947">
        <v>44958</v>
      </c>
      <c r="G7853" s="923">
        <v>0</v>
      </c>
      <c r="H7853" s="929">
        <v>8.3333333333333332E-3</v>
      </c>
      <c r="I7853" s="929">
        <v>4.1666666666666664E-2</v>
      </c>
      <c r="J7853" s="923">
        <v>0</v>
      </c>
      <c r="K7853" s="922">
        <v>0.48281913555389472</v>
      </c>
      <c r="L7853" s="923">
        <v>0</v>
      </c>
      <c r="M7853" s="923" t="str">
        <f t="shared" si="122"/>
        <v/>
      </c>
    </row>
    <row r="7854" spans="2:13" ht="90">
      <c r="B7854" s="921" t="s">
        <v>1973</v>
      </c>
      <c r="C7854" s="921" t="s">
        <v>1042</v>
      </c>
      <c r="D7854" s="922" t="s">
        <v>1881</v>
      </c>
      <c r="E7854" s="936">
        <v>0.5</v>
      </c>
      <c r="F7854" s="947">
        <v>44958</v>
      </c>
      <c r="G7854" s="923">
        <v>0</v>
      </c>
      <c r="H7854" s="929">
        <v>8.3333333333333332E-3</v>
      </c>
      <c r="I7854" s="929">
        <v>4.1666666666666664E-2</v>
      </c>
      <c r="J7854" s="923">
        <v>0</v>
      </c>
      <c r="K7854" s="922">
        <v>0.48281913555389472</v>
      </c>
      <c r="L7854" s="923">
        <v>0</v>
      </c>
      <c r="M7854" s="923" t="str">
        <f t="shared" si="122"/>
        <v/>
      </c>
    </row>
    <row r="7855" spans="2:13" ht="90">
      <c r="B7855" s="921" t="s">
        <v>1975</v>
      </c>
      <c r="C7855" s="921" t="s">
        <v>1042</v>
      </c>
      <c r="D7855" s="922" t="s">
        <v>1881</v>
      </c>
      <c r="E7855" s="936">
        <v>0.5</v>
      </c>
      <c r="F7855" s="947">
        <v>44927</v>
      </c>
      <c r="G7855" s="923">
        <v>0</v>
      </c>
      <c r="H7855" s="929">
        <v>8.3333333333333332E-3</v>
      </c>
      <c r="I7855" s="929">
        <v>0.05</v>
      </c>
      <c r="J7855" s="923">
        <v>0</v>
      </c>
      <c r="K7855" s="922">
        <v>0.48281913555389472</v>
      </c>
      <c r="L7855" s="923">
        <v>0</v>
      </c>
      <c r="M7855" s="923" t="str">
        <f t="shared" si="122"/>
        <v/>
      </c>
    </row>
    <row r="7856" spans="2:13" ht="90">
      <c r="B7856" s="921" t="s">
        <v>1973</v>
      </c>
      <c r="C7856" s="921" t="s">
        <v>1042</v>
      </c>
      <c r="D7856" s="922" t="s">
        <v>1881</v>
      </c>
      <c r="E7856" s="936">
        <v>0.5</v>
      </c>
      <c r="F7856" s="947">
        <v>44927</v>
      </c>
      <c r="G7856" s="923">
        <v>0</v>
      </c>
      <c r="H7856" s="929">
        <v>8.3333333333333332E-3</v>
      </c>
      <c r="I7856" s="929">
        <v>0.05</v>
      </c>
      <c r="J7856" s="923">
        <v>0</v>
      </c>
      <c r="K7856" s="922">
        <v>0.48281913555389472</v>
      </c>
      <c r="L7856" s="923">
        <v>0</v>
      </c>
      <c r="M7856" s="923" t="str">
        <f t="shared" si="122"/>
        <v/>
      </c>
    </row>
    <row r="7857" spans="2:13" ht="90">
      <c r="B7857" s="921" t="s">
        <v>1973</v>
      </c>
      <c r="C7857" s="921" t="s">
        <v>1042</v>
      </c>
      <c r="D7857" s="922" t="s">
        <v>1881</v>
      </c>
      <c r="E7857" s="936">
        <v>0.5</v>
      </c>
      <c r="F7857" s="947">
        <v>44927</v>
      </c>
      <c r="G7857" s="923">
        <v>0</v>
      </c>
      <c r="H7857" s="929">
        <v>8.3333333333333332E-3</v>
      </c>
      <c r="I7857" s="929">
        <v>0.05</v>
      </c>
      <c r="J7857" s="923">
        <v>0</v>
      </c>
      <c r="K7857" s="922">
        <v>0.48281913555389472</v>
      </c>
      <c r="L7857" s="923">
        <v>0</v>
      </c>
      <c r="M7857" s="923" t="str">
        <f t="shared" si="122"/>
        <v/>
      </c>
    </row>
    <row r="7858" spans="2:13" ht="90">
      <c r="B7858" s="921" t="s">
        <v>1976</v>
      </c>
      <c r="C7858" s="921" t="s">
        <v>1042</v>
      </c>
      <c r="D7858" s="922" t="s">
        <v>1881</v>
      </c>
      <c r="E7858" s="936">
        <v>0.5</v>
      </c>
      <c r="F7858" s="947">
        <v>44927</v>
      </c>
      <c r="G7858" s="923">
        <v>0</v>
      </c>
      <c r="H7858" s="929">
        <v>8.3333333333333332E-3</v>
      </c>
      <c r="I7858" s="929">
        <v>0.05</v>
      </c>
      <c r="J7858" s="923">
        <v>0</v>
      </c>
      <c r="K7858" s="922">
        <v>0.48281913555389472</v>
      </c>
      <c r="L7858" s="923">
        <v>0</v>
      </c>
      <c r="M7858" s="923" t="str">
        <f t="shared" si="122"/>
        <v/>
      </c>
    </row>
    <row r="7859" spans="2:13" ht="90">
      <c r="B7859" s="921" t="s">
        <v>1975</v>
      </c>
      <c r="C7859" s="921" t="s">
        <v>1042</v>
      </c>
      <c r="D7859" s="922" t="s">
        <v>1881</v>
      </c>
      <c r="E7859" s="936">
        <v>0.5</v>
      </c>
      <c r="F7859" s="947">
        <v>44927</v>
      </c>
      <c r="G7859" s="923">
        <v>0</v>
      </c>
      <c r="H7859" s="929">
        <v>8.3333333333333332E-3</v>
      </c>
      <c r="I7859" s="929">
        <v>0.05</v>
      </c>
      <c r="J7859" s="923">
        <v>0</v>
      </c>
      <c r="K7859" s="922">
        <v>0.48281913555389472</v>
      </c>
      <c r="L7859" s="923">
        <v>0</v>
      </c>
      <c r="M7859" s="923" t="str">
        <f t="shared" si="122"/>
        <v/>
      </c>
    </row>
    <row r="7860" spans="2:13" ht="90">
      <c r="B7860" s="921" t="s">
        <v>1973</v>
      </c>
      <c r="C7860" s="921" t="s">
        <v>1042</v>
      </c>
      <c r="D7860" s="922" t="s">
        <v>1881</v>
      </c>
      <c r="E7860" s="936">
        <v>0.5</v>
      </c>
      <c r="F7860" s="947">
        <v>44927</v>
      </c>
      <c r="G7860" s="923">
        <v>0</v>
      </c>
      <c r="H7860" s="929">
        <v>8.3333333333333332E-3</v>
      </c>
      <c r="I7860" s="929">
        <v>0.05</v>
      </c>
      <c r="J7860" s="923">
        <v>0</v>
      </c>
      <c r="K7860" s="922">
        <v>0.48281913555389472</v>
      </c>
      <c r="L7860" s="923">
        <v>0</v>
      </c>
      <c r="M7860" s="923" t="str">
        <f t="shared" si="122"/>
        <v/>
      </c>
    </row>
    <row r="7861" spans="2:13" ht="90">
      <c r="B7861" s="921" t="s">
        <v>1973</v>
      </c>
      <c r="C7861" s="921" t="s">
        <v>1042</v>
      </c>
      <c r="D7861" s="922" t="s">
        <v>1881</v>
      </c>
      <c r="E7861" s="936">
        <v>0.5</v>
      </c>
      <c r="F7861" s="947">
        <v>44927</v>
      </c>
      <c r="G7861" s="923">
        <v>0</v>
      </c>
      <c r="H7861" s="929">
        <v>8.3333333333333332E-3</v>
      </c>
      <c r="I7861" s="929">
        <v>0.05</v>
      </c>
      <c r="J7861" s="923">
        <v>0</v>
      </c>
      <c r="K7861" s="922">
        <v>0.48281913555389472</v>
      </c>
      <c r="L7861" s="923">
        <v>0</v>
      </c>
      <c r="M7861" s="923" t="str">
        <f t="shared" si="122"/>
        <v/>
      </c>
    </row>
    <row r="7862" spans="2:13" ht="90">
      <c r="B7862" s="921" t="s">
        <v>1976</v>
      </c>
      <c r="C7862" s="921" t="s">
        <v>1042</v>
      </c>
      <c r="D7862" s="922" t="s">
        <v>1881</v>
      </c>
      <c r="E7862" s="936">
        <v>0.5</v>
      </c>
      <c r="F7862" s="947">
        <v>44927</v>
      </c>
      <c r="G7862" s="923">
        <v>0</v>
      </c>
      <c r="H7862" s="929">
        <v>8.3333333333333332E-3</v>
      </c>
      <c r="I7862" s="929">
        <v>0.05</v>
      </c>
      <c r="J7862" s="923">
        <v>0</v>
      </c>
      <c r="K7862" s="922">
        <v>0.48281913555389472</v>
      </c>
      <c r="L7862" s="923">
        <v>0</v>
      </c>
      <c r="M7862" s="923" t="str">
        <f t="shared" si="122"/>
        <v/>
      </c>
    </row>
    <row r="7863" spans="2:13" ht="90">
      <c r="B7863" s="921" t="s">
        <v>1975</v>
      </c>
      <c r="C7863" s="921" t="s">
        <v>1042</v>
      </c>
      <c r="D7863" s="922" t="s">
        <v>1881</v>
      </c>
      <c r="E7863" s="936">
        <v>0.5</v>
      </c>
      <c r="F7863" s="947">
        <v>44927</v>
      </c>
      <c r="G7863" s="923">
        <v>0</v>
      </c>
      <c r="H7863" s="929">
        <v>8.3333333333333332E-3</v>
      </c>
      <c r="I7863" s="929">
        <v>0.05</v>
      </c>
      <c r="J7863" s="923">
        <v>0</v>
      </c>
      <c r="K7863" s="922">
        <v>0.48281913555389472</v>
      </c>
      <c r="L7863" s="923">
        <v>0</v>
      </c>
      <c r="M7863" s="923" t="str">
        <f t="shared" si="122"/>
        <v/>
      </c>
    </row>
    <row r="7864" spans="2:13" ht="90">
      <c r="B7864" s="921" t="s">
        <v>1973</v>
      </c>
      <c r="C7864" s="921" t="s">
        <v>1042</v>
      </c>
      <c r="D7864" s="922" t="s">
        <v>1881</v>
      </c>
      <c r="E7864" s="936">
        <v>0.5</v>
      </c>
      <c r="F7864" s="947">
        <v>44927</v>
      </c>
      <c r="G7864" s="923">
        <v>0</v>
      </c>
      <c r="H7864" s="929">
        <v>8.3333333333333332E-3</v>
      </c>
      <c r="I7864" s="929">
        <v>0.05</v>
      </c>
      <c r="J7864" s="923">
        <v>0</v>
      </c>
      <c r="K7864" s="922">
        <v>0.48281913555389472</v>
      </c>
      <c r="L7864" s="923">
        <v>0</v>
      </c>
      <c r="M7864" s="923" t="str">
        <f t="shared" si="122"/>
        <v/>
      </c>
    </row>
    <row r="7865" spans="2:13" ht="90">
      <c r="B7865" s="921" t="s">
        <v>1973</v>
      </c>
      <c r="C7865" s="921" t="s">
        <v>1042</v>
      </c>
      <c r="D7865" s="922" t="s">
        <v>1881</v>
      </c>
      <c r="E7865" s="936">
        <v>0.5</v>
      </c>
      <c r="F7865" s="947">
        <v>44927</v>
      </c>
      <c r="G7865" s="923">
        <v>0</v>
      </c>
      <c r="H7865" s="929">
        <v>8.3333333333333332E-3</v>
      </c>
      <c r="I7865" s="929">
        <v>0.05</v>
      </c>
      <c r="J7865" s="923">
        <v>0</v>
      </c>
      <c r="K7865" s="922">
        <v>0.48281913555389472</v>
      </c>
      <c r="L7865" s="923">
        <v>0</v>
      </c>
      <c r="M7865" s="923" t="str">
        <f t="shared" si="122"/>
        <v/>
      </c>
    </row>
    <row r="7866" spans="2:13" ht="90">
      <c r="B7866" s="921" t="s">
        <v>1976</v>
      </c>
      <c r="C7866" s="921" t="s">
        <v>1042</v>
      </c>
      <c r="D7866" s="922" t="s">
        <v>1881</v>
      </c>
      <c r="E7866" s="936">
        <v>0.5</v>
      </c>
      <c r="F7866" s="947">
        <v>44927</v>
      </c>
      <c r="G7866" s="923">
        <v>0</v>
      </c>
      <c r="H7866" s="929">
        <v>8.3333333333333332E-3</v>
      </c>
      <c r="I7866" s="929">
        <v>0.05</v>
      </c>
      <c r="J7866" s="923">
        <v>0</v>
      </c>
      <c r="K7866" s="922">
        <v>0.48281913555389472</v>
      </c>
      <c r="L7866" s="923">
        <v>0</v>
      </c>
      <c r="M7866" s="923" t="str">
        <f t="shared" si="122"/>
        <v/>
      </c>
    </row>
    <row r="7867" spans="2:13" ht="90">
      <c r="B7867" s="921" t="s">
        <v>1975</v>
      </c>
      <c r="C7867" s="921" t="s">
        <v>1042</v>
      </c>
      <c r="D7867" s="922" t="s">
        <v>1881</v>
      </c>
      <c r="E7867" s="936">
        <v>0.5</v>
      </c>
      <c r="F7867" s="947">
        <v>44927</v>
      </c>
      <c r="G7867" s="923">
        <v>0</v>
      </c>
      <c r="H7867" s="929">
        <v>8.3333333333333332E-3</v>
      </c>
      <c r="I7867" s="929">
        <v>0.05</v>
      </c>
      <c r="J7867" s="923">
        <v>0</v>
      </c>
      <c r="K7867" s="922">
        <v>0.48281913555389472</v>
      </c>
      <c r="L7867" s="923">
        <v>0</v>
      </c>
      <c r="M7867" s="923" t="str">
        <f t="shared" si="122"/>
        <v/>
      </c>
    </row>
    <row r="7868" spans="2:13" ht="90">
      <c r="B7868" s="921" t="s">
        <v>1973</v>
      </c>
      <c r="C7868" s="921" t="s">
        <v>1042</v>
      </c>
      <c r="D7868" s="922" t="s">
        <v>1881</v>
      </c>
      <c r="E7868" s="936">
        <v>0.5</v>
      </c>
      <c r="F7868" s="947">
        <v>44927</v>
      </c>
      <c r="G7868" s="923">
        <v>0</v>
      </c>
      <c r="H7868" s="929">
        <v>8.3333333333333332E-3</v>
      </c>
      <c r="I7868" s="929">
        <v>0.05</v>
      </c>
      <c r="J7868" s="923">
        <v>0</v>
      </c>
      <c r="K7868" s="922">
        <v>0.48281913555389472</v>
      </c>
      <c r="L7868" s="923">
        <v>0</v>
      </c>
      <c r="M7868" s="923" t="str">
        <f t="shared" si="122"/>
        <v/>
      </c>
    </row>
    <row r="7869" spans="2:13" ht="90">
      <c r="B7869" s="921" t="s">
        <v>1973</v>
      </c>
      <c r="C7869" s="921" t="s">
        <v>1042</v>
      </c>
      <c r="D7869" s="922" t="s">
        <v>1881</v>
      </c>
      <c r="E7869" s="936">
        <v>0.5</v>
      </c>
      <c r="F7869" s="947">
        <v>44927</v>
      </c>
      <c r="G7869" s="923">
        <v>0</v>
      </c>
      <c r="H7869" s="929">
        <v>8.3333333333333332E-3</v>
      </c>
      <c r="I7869" s="929">
        <v>0.05</v>
      </c>
      <c r="J7869" s="923">
        <v>0</v>
      </c>
      <c r="K7869" s="922">
        <v>0.48281913555389472</v>
      </c>
      <c r="L7869" s="923">
        <v>0</v>
      </c>
      <c r="M7869" s="923" t="str">
        <f t="shared" si="122"/>
        <v/>
      </c>
    </row>
    <row r="7870" spans="2:13" ht="90">
      <c r="B7870" s="921" t="s">
        <v>1976</v>
      </c>
      <c r="C7870" s="921" t="s">
        <v>1042</v>
      </c>
      <c r="D7870" s="922" t="s">
        <v>1881</v>
      </c>
      <c r="E7870" s="936">
        <v>0.5</v>
      </c>
      <c r="F7870" s="947">
        <v>44927</v>
      </c>
      <c r="G7870" s="923">
        <v>0</v>
      </c>
      <c r="H7870" s="929">
        <v>8.3333333333333332E-3</v>
      </c>
      <c r="I7870" s="929">
        <v>0.05</v>
      </c>
      <c r="J7870" s="923">
        <v>0</v>
      </c>
      <c r="K7870" s="922">
        <v>0.48281913555389472</v>
      </c>
      <c r="L7870" s="923">
        <v>0</v>
      </c>
      <c r="M7870" s="923" t="str">
        <f t="shared" si="122"/>
        <v/>
      </c>
    </row>
    <row r="7871" spans="2:13" ht="90">
      <c r="B7871" s="921" t="s">
        <v>1975</v>
      </c>
      <c r="C7871" s="921" t="s">
        <v>1042</v>
      </c>
      <c r="D7871" s="922" t="s">
        <v>1881</v>
      </c>
      <c r="E7871" s="936">
        <v>0.5</v>
      </c>
      <c r="F7871" s="947">
        <v>44927</v>
      </c>
      <c r="G7871" s="923">
        <v>0</v>
      </c>
      <c r="H7871" s="929">
        <v>8.3333333333333332E-3</v>
      </c>
      <c r="I7871" s="929">
        <v>0.05</v>
      </c>
      <c r="J7871" s="923">
        <v>0</v>
      </c>
      <c r="K7871" s="922">
        <v>0.48281913555389472</v>
      </c>
      <c r="L7871" s="923">
        <v>0</v>
      </c>
      <c r="M7871" s="923" t="str">
        <f t="shared" si="122"/>
        <v/>
      </c>
    </row>
    <row r="7872" spans="2:13" ht="90">
      <c r="B7872" s="921" t="s">
        <v>1973</v>
      </c>
      <c r="C7872" s="921" t="s">
        <v>1042</v>
      </c>
      <c r="D7872" s="922" t="s">
        <v>1881</v>
      </c>
      <c r="E7872" s="936">
        <v>0.5</v>
      </c>
      <c r="F7872" s="947">
        <v>44927</v>
      </c>
      <c r="G7872" s="923">
        <v>0</v>
      </c>
      <c r="H7872" s="929">
        <v>8.3333333333333332E-3</v>
      </c>
      <c r="I7872" s="929">
        <v>0.05</v>
      </c>
      <c r="J7872" s="923">
        <v>0</v>
      </c>
      <c r="K7872" s="922">
        <v>0.48281913555389472</v>
      </c>
      <c r="L7872" s="923">
        <v>0</v>
      </c>
      <c r="M7872" s="923" t="str">
        <f t="shared" si="122"/>
        <v/>
      </c>
    </row>
    <row r="7873" spans="2:13" ht="90">
      <c r="B7873" s="921" t="s">
        <v>1973</v>
      </c>
      <c r="C7873" s="921" t="s">
        <v>1042</v>
      </c>
      <c r="D7873" s="922" t="s">
        <v>1881</v>
      </c>
      <c r="E7873" s="936">
        <v>0.5</v>
      </c>
      <c r="F7873" s="947">
        <v>44927</v>
      </c>
      <c r="G7873" s="923">
        <v>0</v>
      </c>
      <c r="H7873" s="929">
        <v>8.3333333333333332E-3</v>
      </c>
      <c r="I7873" s="929">
        <v>0.05</v>
      </c>
      <c r="J7873" s="923">
        <v>0</v>
      </c>
      <c r="K7873" s="922">
        <v>0.48281913555389472</v>
      </c>
      <c r="L7873" s="923">
        <v>0</v>
      </c>
      <c r="M7873" s="923" t="str">
        <f t="shared" si="122"/>
        <v/>
      </c>
    </row>
    <row r="7874" spans="2:13" ht="90">
      <c r="B7874" s="921" t="s">
        <v>1976</v>
      </c>
      <c r="C7874" s="921" t="s">
        <v>1042</v>
      </c>
      <c r="D7874" s="922" t="s">
        <v>1881</v>
      </c>
      <c r="E7874" s="936">
        <v>0.5</v>
      </c>
      <c r="F7874" s="947">
        <v>44927</v>
      </c>
      <c r="G7874" s="923">
        <v>0</v>
      </c>
      <c r="H7874" s="929">
        <v>8.3333333333333332E-3</v>
      </c>
      <c r="I7874" s="929">
        <v>0.05</v>
      </c>
      <c r="J7874" s="923">
        <v>0</v>
      </c>
      <c r="K7874" s="922">
        <v>0.48281913555389472</v>
      </c>
      <c r="L7874" s="923">
        <v>0</v>
      </c>
      <c r="M7874" s="923" t="str">
        <f t="shared" si="122"/>
        <v/>
      </c>
    </row>
    <row r="7875" spans="2:13" ht="90">
      <c r="B7875" s="921" t="s">
        <v>1975</v>
      </c>
      <c r="C7875" s="921" t="s">
        <v>1042</v>
      </c>
      <c r="D7875" s="922" t="s">
        <v>1881</v>
      </c>
      <c r="E7875" s="936">
        <v>0.5</v>
      </c>
      <c r="F7875" s="947">
        <v>44927</v>
      </c>
      <c r="G7875" s="923">
        <v>0</v>
      </c>
      <c r="H7875" s="929">
        <v>8.3333333333333332E-3</v>
      </c>
      <c r="I7875" s="929">
        <v>0.05</v>
      </c>
      <c r="J7875" s="923">
        <v>0</v>
      </c>
      <c r="K7875" s="922">
        <v>0.48281913555389472</v>
      </c>
      <c r="L7875" s="923">
        <v>0</v>
      </c>
      <c r="M7875" s="923" t="str">
        <f t="shared" si="122"/>
        <v/>
      </c>
    </row>
    <row r="7876" spans="2:13" ht="90">
      <c r="B7876" s="921" t="s">
        <v>1973</v>
      </c>
      <c r="C7876" s="921" t="s">
        <v>1042</v>
      </c>
      <c r="D7876" s="922" t="s">
        <v>1881</v>
      </c>
      <c r="E7876" s="936">
        <v>0.5</v>
      </c>
      <c r="F7876" s="947">
        <v>44927</v>
      </c>
      <c r="G7876" s="923">
        <v>0</v>
      </c>
      <c r="H7876" s="929">
        <v>8.3333333333333332E-3</v>
      </c>
      <c r="I7876" s="929">
        <v>0.05</v>
      </c>
      <c r="J7876" s="923">
        <v>0</v>
      </c>
      <c r="K7876" s="922">
        <v>0.48281913555389472</v>
      </c>
      <c r="L7876" s="923">
        <v>0</v>
      </c>
      <c r="M7876" s="923" t="str">
        <f t="shared" si="122"/>
        <v/>
      </c>
    </row>
    <row r="7877" spans="2:13" ht="90">
      <c r="B7877" s="921" t="s">
        <v>1973</v>
      </c>
      <c r="C7877" s="921" t="s">
        <v>1042</v>
      </c>
      <c r="D7877" s="922" t="s">
        <v>1881</v>
      </c>
      <c r="E7877" s="936">
        <v>0.5</v>
      </c>
      <c r="F7877" s="947">
        <v>44927</v>
      </c>
      <c r="G7877" s="923">
        <v>0</v>
      </c>
      <c r="H7877" s="929">
        <v>8.3333333333333332E-3</v>
      </c>
      <c r="I7877" s="929">
        <v>0.05</v>
      </c>
      <c r="J7877" s="923">
        <v>0</v>
      </c>
      <c r="K7877" s="922">
        <v>0.48281913555389472</v>
      </c>
      <c r="L7877" s="923">
        <v>0</v>
      </c>
      <c r="M7877" s="923" t="str">
        <f t="shared" si="122"/>
        <v/>
      </c>
    </row>
    <row r="7878" spans="2:13" ht="90">
      <c r="B7878" s="921" t="s">
        <v>1976</v>
      </c>
      <c r="C7878" s="921" t="s">
        <v>1042</v>
      </c>
      <c r="D7878" s="922" t="s">
        <v>1881</v>
      </c>
      <c r="E7878" s="936">
        <v>0.5</v>
      </c>
      <c r="F7878" s="947">
        <v>44927</v>
      </c>
      <c r="G7878" s="923">
        <v>0</v>
      </c>
      <c r="H7878" s="929">
        <v>8.3333333333333332E-3</v>
      </c>
      <c r="I7878" s="929">
        <v>0.05</v>
      </c>
      <c r="J7878" s="923">
        <v>0</v>
      </c>
      <c r="K7878" s="922">
        <v>0.48281913555389472</v>
      </c>
      <c r="L7878" s="923">
        <v>0</v>
      </c>
      <c r="M7878" s="923" t="str">
        <f t="shared" si="122"/>
        <v/>
      </c>
    </row>
    <row r="7879" spans="2:13" ht="90">
      <c r="B7879" s="921" t="s">
        <v>1975</v>
      </c>
      <c r="C7879" s="921" t="s">
        <v>1042</v>
      </c>
      <c r="D7879" s="922" t="s">
        <v>1881</v>
      </c>
      <c r="E7879" s="936">
        <v>0.5</v>
      </c>
      <c r="F7879" s="947">
        <v>44927</v>
      </c>
      <c r="G7879" s="923">
        <v>0</v>
      </c>
      <c r="H7879" s="929">
        <v>8.3333333333333332E-3</v>
      </c>
      <c r="I7879" s="929">
        <v>0.05</v>
      </c>
      <c r="J7879" s="923">
        <v>0</v>
      </c>
      <c r="K7879" s="922">
        <v>0.48281913555389472</v>
      </c>
      <c r="L7879" s="923">
        <v>0</v>
      </c>
      <c r="M7879" s="923" t="str">
        <f t="shared" si="122"/>
        <v/>
      </c>
    </row>
    <row r="7880" spans="2:13" ht="90">
      <c r="B7880" s="921" t="s">
        <v>1973</v>
      </c>
      <c r="C7880" s="921" t="s">
        <v>1042</v>
      </c>
      <c r="D7880" s="922" t="s">
        <v>1881</v>
      </c>
      <c r="E7880" s="936">
        <v>0.5</v>
      </c>
      <c r="F7880" s="947">
        <v>44927</v>
      </c>
      <c r="G7880" s="923">
        <v>0</v>
      </c>
      <c r="H7880" s="929">
        <v>8.3333333333333332E-3</v>
      </c>
      <c r="I7880" s="929">
        <v>0.05</v>
      </c>
      <c r="J7880" s="923">
        <v>0</v>
      </c>
      <c r="K7880" s="922">
        <v>0.48281913555389472</v>
      </c>
      <c r="L7880" s="923">
        <v>0</v>
      </c>
      <c r="M7880" s="923" t="str">
        <f t="shared" si="122"/>
        <v/>
      </c>
    </row>
    <row r="7881" spans="2:13" ht="90">
      <c r="B7881" s="921" t="s">
        <v>1973</v>
      </c>
      <c r="C7881" s="921" t="s">
        <v>1042</v>
      </c>
      <c r="D7881" s="922" t="s">
        <v>1881</v>
      </c>
      <c r="E7881" s="936">
        <v>0.5</v>
      </c>
      <c r="F7881" s="947">
        <v>44927</v>
      </c>
      <c r="G7881" s="923">
        <v>0</v>
      </c>
      <c r="H7881" s="929">
        <v>8.3333333333333332E-3</v>
      </c>
      <c r="I7881" s="929">
        <v>0.05</v>
      </c>
      <c r="J7881" s="923">
        <v>0</v>
      </c>
      <c r="K7881" s="922">
        <v>0.48281913555389472</v>
      </c>
      <c r="L7881" s="923">
        <v>0</v>
      </c>
      <c r="M7881" s="923" t="str">
        <f t="shared" si="122"/>
        <v/>
      </c>
    </row>
    <row r="7882" spans="2:13" ht="90">
      <c r="B7882" s="921" t="s">
        <v>1976</v>
      </c>
      <c r="C7882" s="921" t="s">
        <v>1042</v>
      </c>
      <c r="D7882" s="922" t="s">
        <v>1881</v>
      </c>
      <c r="E7882" s="936">
        <v>0.5</v>
      </c>
      <c r="F7882" s="947">
        <v>44927</v>
      </c>
      <c r="G7882" s="923">
        <v>0</v>
      </c>
      <c r="H7882" s="929">
        <v>8.3333333333333332E-3</v>
      </c>
      <c r="I7882" s="929">
        <v>0.05</v>
      </c>
      <c r="J7882" s="923">
        <v>0</v>
      </c>
      <c r="K7882" s="922">
        <v>0.48281913555389472</v>
      </c>
      <c r="L7882" s="923">
        <v>0</v>
      </c>
      <c r="M7882" s="923" t="str">
        <f t="shared" si="122"/>
        <v/>
      </c>
    </row>
    <row r="7883" spans="2:13" ht="45">
      <c r="B7883" s="921" t="s">
        <v>1974</v>
      </c>
      <c r="C7883" s="921" t="s">
        <v>1042</v>
      </c>
      <c r="D7883" s="922" t="s">
        <v>1881</v>
      </c>
      <c r="E7883" s="936">
        <v>0.5</v>
      </c>
      <c r="F7883" s="947">
        <v>44958</v>
      </c>
      <c r="G7883" s="923">
        <v>0</v>
      </c>
      <c r="H7883" s="929">
        <v>8.3333333333333332E-3</v>
      </c>
      <c r="I7883" s="929">
        <v>4.1666666666666664E-2</v>
      </c>
      <c r="J7883" s="923">
        <v>0</v>
      </c>
      <c r="K7883" s="922">
        <v>0.48281913555389472</v>
      </c>
      <c r="L7883" s="923">
        <v>0</v>
      </c>
      <c r="M7883" s="923" t="str">
        <f t="shared" ref="M7883:M7946" si="123">IF(L7883=0,"",IF(I7883=100%,0,(H7883*12)*(G7883*E7883*K7883)))</f>
        <v/>
      </c>
    </row>
    <row r="7884" spans="2:13" ht="90">
      <c r="B7884" s="921" t="s">
        <v>1973</v>
      </c>
      <c r="C7884" s="921" t="s">
        <v>1042</v>
      </c>
      <c r="D7884" s="922" t="s">
        <v>1881</v>
      </c>
      <c r="E7884" s="936">
        <v>0.5</v>
      </c>
      <c r="F7884" s="947">
        <v>44958</v>
      </c>
      <c r="G7884" s="923">
        <v>0</v>
      </c>
      <c r="H7884" s="929">
        <v>8.3333333333333332E-3</v>
      </c>
      <c r="I7884" s="929">
        <v>4.1666666666666664E-2</v>
      </c>
      <c r="J7884" s="923">
        <v>0</v>
      </c>
      <c r="K7884" s="922">
        <v>0.48281913555389472</v>
      </c>
      <c r="L7884" s="923">
        <v>0</v>
      </c>
      <c r="M7884" s="923" t="str">
        <f t="shared" si="123"/>
        <v/>
      </c>
    </row>
    <row r="7885" spans="2:13" ht="90">
      <c r="B7885" s="921" t="s">
        <v>1973</v>
      </c>
      <c r="C7885" s="921" t="s">
        <v>1042</v>
      </c>
      <c r="D7885" s="922" t="s">
        <v>1881</v>
      </c>
      <c r="E7885" s="936">
        <v>0.5</v>
      </c>
      <c r="F7885" s="947">
        <v>44958</v>
      </c>
      <c r="G7885" s="923">
        <v>0</v>
      </c>
      <c r="H7885" s="929">
        <v>8.3333333333333332E-3</v>
      </c>
      <c r="I7885" s="929">
        <v>4.1666666666666664E-2</v>
      </c>
      <c r="J7885" s="923">
        <v>0</v>
      </c>
      <c r="K7885" s="922">
        <v>0.48281913555389472</v>
      </c>
      <c r="L7885" s="923">
        <v>0</v>
      </c>
      <c r="M7885" s="923" t="str">
        <f t="shared" si="123"/>
        <v/>
      </c>
    </row>
    <row r="7886" spans="2:13" ht="45">
      <c r="B7886" s="921" t="s">
        <v>1974</v>
      </c>
      <c r="C7886" s="921" t="s">
        <v>1042</v>
      </c>
      <c r="D7886" s="922" t="s">
        <v>1881</v>
      </c>
      <c r="E7886" s="936">
        <v>0.5</v>
      </c>
      <c r="F7886" s="947">
        <v>44958</v>
      </c>
      <c r="G7886" s="923">
        <v>0</v>
      </c>
      <c r="H7886" s="929">
        <v>8.3333333333333332E-3</v>
      </c>
      <c r="I7886" s="929">
        <v>4.1666666666666664E-2</v>
      </c>
      <c r="J7886" s="923">
        <v>0</v>
      </c>
      <c r="K7886" s="922">
        <v>0.48281913555389472</v>
      </c>
      <c r="L7886" s="923">
        <v>0</v>
      </c>
      <c r="M7886" s="923" t="str">
        <f t="shared" si="123"/>
        <v/>
      </c>
    </row>
    <row r="7887" spans="2:13" ht="90">
      <c r="B7887" s="921" t="s">
        <v>1973</v>
      </c>
      <c r="C7887" s="921" t="s">
        <v>1042</v>
      </c>
      <c r="D7887" s="922" t="s">
        <v>1881</v>
      </c>
      <c r="E7887" s="936">
        <v>0.5</v>
      </c>
      <c r="F7887" s="947">
        <v>44958</v>
      </c>
      <c r="G7887" s="923">
        <v>0</v>
      </c>
      <c r="H7887" s="929">
        <v>8.3333333333333332E-3</v>
      </c>
      <c r="I7887" s="929">
        <v>4.1666666666666664E-2</v>
      </c>
      <c r="J7887" s="923">
        <v>0</v>
      </c>
      <c r="K7887" s="922">
        <v>0.48281913555389472</v>
      </c>
      <c r="L7887" s="923">
        <v>0</v>
      </c>
      <c r="M7887" s="923" t="str">
        <f t="shared" si="123"/>
        <v/>
      </c>
    </row>
    <row r="7888" spans="2:13" ht="90">
      <c r="B7888" s="921" t="s">
        <v>1973</v>
      </c>
      <c r="C7888" s="921" t="s">
        <v>1042</v>
      </c>
      <c r="D7888" s="922" t="s">
        <v>1881</v>
      </c>
      <c r="E7888" s="936">
        <v>0.5</v>
      </c>
      <c r="F7888" s="947">
        <v>44958</v>
      </c>
      <c r="G7888" s="923">
        <v>0</v>
      </c>
      <c r="H7888" s="929">
        <v>8.3333333333333332E-3</v>
      </c>
      <c r="I7888" s="929">
        <v>4.1666666666666664E-2</v>
      </c>
      <c r="J7888" s="923">
        <v>0</v>
      </c>
      <c r="K7888" s="922">
        <v>0.48281913555389472</v>
      </c>
      <c r="L7888" s="923">
        <v>0</v>
      </c>
      <c r="M7888" s="923" t="str">
        <f t="shared" si="123"/>
        <v/>
      </c>
    </row>
    <row r="7889" spans="2:13" ht="45">
      <c r="B7889" s="921" t="s">
        <v>1974</v>
      </c>
      <c r="C7889" s="921" t="s">
        <v>1042</v>
      </c>
      <c r="D7889" s="922" t="s">
        <v>1881</v>
      </c>
      <c r="E7889" s="936">
        <v>0.5</v>
      </c>
      <c r="F7889" s="947">
        <v>44958</v>
      </c>
      <c r="G7889" s="923">
        <v>0</v>
      </c>
      <c r="H7889" s="929">
        <v>8.3333333333333332E-3</v>
      </c>
      <c r="I7889" s="929">
        <v>4.1666666666666664E-2</v>
      </c>
      <c r="J7889" s="923">
        <v>0</v>
      </c>
      <c r="K7889" s="922">
        <v>0.48281913555389472</v>
      </c>
      <c r="L7889" s="923">
        <v>0</v>
      </c>
      <c r="M7889" s="923" t="str">
        <f t="shared" si="123"/>
        <v/>
      </c>
    </row>
    <row r="7890" spans="2:13" ht="90">
      <c r="B7890" s="921" t="s">
        <v>1973</v>
      </c>
      <c r="C7890" s="921" t="s">
        <v>1042</v>
      </c>
      <c r="D7890" s="922" t="s">
        <v>1881</v>
      </c>
      <c r="E7890" s="936">
        <v>0.5</v>
      </c>
      <c r="F7890" s="947">
        <v>44958</v>
      </c>
      <c r="G7890" s="923">
        <v>0</v>
      </c>
      <c r="H7890" s="929">
        <v>8.3333333333333332E-3</v>
      </c>
      <c r="I7890" s="929">
        <v>4.1666666666666664E-2</v>
      </c>
      <c r="J7890" s="923">
        <v>0</v>
      </c>
      <c r="K7890" s="922">
        <v>0.48281913555389472</v>
      </c>
      <c r="L7890" s="923">
        <v>0</v>
      </c>
      <c r="M7890" s="923" t="str">
        <f t="shared" si="123"/>
        <v/>
      </c>
    </row>
    <row r="7891" spans="2:13" ht="90">
      <c r="B7891" s="921" t="s">
        <v>1973</v>
      </c>
      <c r="C7891" s="921" t="s">
        <v>1042</v>
      </c>
      <c r="D7891" s="922" t="s">
        <v>1881</v>
      </c>
      <c r="E7891" s="936">
        <v>0.5</v>
      </c>
      <c r="F7891" s="947">
        <v>44958</v>
      </c>
      <c r="G7891" s="923">
        <v>0</v>
      </c>
      <c r="H7891" s="929">
        <v>8.3333333333333332E-3</v>
      </c>
      <c r="I7891" s="929">
        <v>4.1666666666666664E-2</v>
      </c>
      <c r="J7891" s="923">
        <v>0</v>
      </c>
      <c r="K7891" s="922">
        <v>0.48281913555389472</v>
      </c>
      <c r="L7891" s="923">
        <v>0</v>
      </c>
      <c r="M7891" s="923" t="str">
        <f t="shared" si="123"/>
        <v/>
      </c>
    </row>
    <row r="7892" spans="2:13" ht="45">
      <c r="B7892" s="921" t="s">
        <v>1974</v>
      </c>
      <c r="C7892" s="921" t="s">
        <v>1042</v>
      </c>
      <c r="D7892" s="922" t="s">
        <v>1881</v>
      </c>
      <c r="E7892" s="936">
        <v>0.5</v>
      </c>
      <c r="F7892" s="947">
        <v>44958</v>
      </c>
      <c r="G7892" s="923">
        <v>0</v>
      </c>
      <c r="H7892" s="929">
        <v>8.3333333333333332E-3</v>
      </c>
      <c r="I7892" s="929">
        <v>4.1666666666666664E-2</v>
      </c>
      <c r="J7892" s="923">
        <v>0</v>
      </c>
      <c r="K7892" s="922">
        <v>0.48281913555389472</v>
      </c>
      <c r="L7892" s="923">
        <v>0</v>
      </c>
      <c r="M7892" s="923" t="str">
        <f t="shared" si="123"/>
        <v/>
      </c>
    </row>
    <row r="7893" spans="2:13" ht="90">
      <c r="B7893" s="921" t="s">
        <v>1973</v>
      </c>
      <c r="C7893" s="921" t="s">
        <v>1042</v>
      </c>
      <c r="D7893" s="922" t="s">
        <v>1881</v>
      </c>
      <c r="E7893" s="936">
        <v>0.5</v>
      </c>
      <c r="F7893" s="947">
        <v>44958</v>
      </c>
      <c r="G7893" s="923">
        <v>0</v>
      </c>
      <c r="H7893" s="929">
        <v>8.3333333333333332E-3</v>
      </c>
      <c r="I7893" s="929">
        <v>4.1666666666666664E-2</v>
      </c>
      <c r="J7893" s="923">
        <v>0</v>
      </c>
      <c r="K7893" s="922">
        <v>0.48281913555389472</v>
      </c>
      <c r="L7893" s="923">
        <v>0</v>
      </c>
      <c r="M7893" s="923" t="str">
        <f t="shared" si="123"/>
        <v/>
      </c>
    </row>
    <row r="7894" spans="2:13" ht="90">
      <c r="B7894" s="921" t="s">
        <v>1973</v>
      </c>
      <c r="C7894" s="921" t="s">
        <v>1042</v>
      </c>
      <c r="D7894" s="922" t="s">
        <v>1881</v>
      </c>
      <c r="E7894" s="936">
        <v>0.5</v>
      </c>
      <c r="F7894" s="947">
        <v>44958</v>
      </c>
      <c r="G7894" s="923">
        <v>0</v>
      </c>
      <c r="H7894" s="929">
        <v>8.3333333333333332E-3</v>
      </c>
      <c r="I7894" s="929">
        <v>4.1666666666666664E-2</v>
      </c>
      <c r="J7894" s="923">
        <v>0</v>
      </c>
      <c r="K7894" s="922">
        <v>0.48281913555389472</v>
      </c>
      <c r="L7894" s="923">
        <v>0</v>
      </c>
      <c r="M7894" s="923" t="str">
        <f t="shared" si="123"/>
        <v/>
      </c>
    </row>
    <row r="7895" spans="2:13" ht="45">
      <c r="B7895" s="921" t="s">
        <v>1974</v>
      </c>
      <c r="C7895" s="921" t="s">
        <v>1042</v>
      </c>
      <c r="D7895" s="922" t="s">
        <v>1881</v>
      </c>
      <c r="E7895" s="936">
        <v>0.5</v>
      </c>
      <c r="F7895" s="947">
        <v>44958</v>
      </c>
      <c r="G7895" s="923">
        <v>0</v>
      </c>
      <c r="H7895" s="929">
        <v>8.3333333333333332E-3</v>
      </c>
      <c r="I7895" s="929">
        <v>4.1666666666666664E-2</v>
      </c>
      <c r="J7895" s="923">
        <v>0</v>
      </c>
      <c r="K7895" s="922">
        <v>0.48281913555389472</v>
      </c>
      <c r="L7895" s="923">
        <v>0</v>
      </c>
      <c r="M7895" s="923" t="str">
        <f t="shared" si="123"/>
        <v/>
      </c>
    </row>
    <row r="7896" spans="2:13" ht="90">
      <c r="B7896" s="921" t="s">
        <v>1973</v>
      </c>
      <c r="C7896" s="921" t="s">
        <v>1042</v>
      </c>
      <c r="D7896" s="922" t="s">
        <v>1881</v>
      </c>
      <c r="E7896" s="936">
        <v>0.5</v>
      </c>
      <c r="F7896" s="947">
        <v>44958</v>
      </c>
      <c r="G7896" s="923">
        <v>0</v>
      </c>
      <c r="H7896" s="929">
        <v>8.3333333333333332E-3</v>
      </c>
      <c r="I7896" s="929">
        <v>4.1666666666666664E-2</v>
      </c>
      <c r="J7896" s="923">
        <v>0</v>
      </c>
      <c r="K7896" s="922">
        <v>0.48281913555389472</v>
      </c>
      <c r="L7896" s="923">
        <v>0</v>
      </c>
      <c r="M7896" s="923" t="str">
        <f t="shared" si="123"/>
        <v/>
      </c>
    </row>
    <row r="7897" spans="2:13" ht="90">
      <c r="B7897" s="921" t="s">
        <v>1973</v>
      </c>
      <c r="C7897" s="921" t="s">
        <v>1042</v>
      </c>
      <c r="D7897" s="922" t="s">
        <v>1881</v>
      </c>
      <c r="E7897" s="936">
        <v>0.5</v>
      </c>
      <c r="F7897" s="947">
        <v>44958</v>
      </c>
      <c r="G7897" s="923">
        <v>0</v>
      </c>
      <c r="H7897" s="929">
        <v>8.3333333333333332E-3</v>
      </c>
      <c r="I7897" s="929">
        <v>4.1666666666666664E-2</v>
      </c>
      <c r="J7897" s="923">
        <v>0</v>
      </c>
      <c r="K7897" s="922">
        <v>0.48281913555389472</v>
      </c>
      <c r="L7897" s="923">
        <v>0</v>
      </c>
      <c r="M7897" s="923" t="str">
        <f t="shared" si="123"/>
        <v/>
      </c>
    </row>
    <row r="7898" spans="2:13" ht="45">
      <c r="B7898" s="921" t="s">
        <v>1974</v>
      </c>
      <c r="C7898" s="921" t="s">
        <v>1042</v>
      </c>
      <c r="D7898" s="922" t="s">
        <v>1881</v>
      </c>
      <c r="E7898" s="936">
        <v>0.5</v>
      </c>
      <c r="F7898" s="947">
        <v>44958</v>
      </c>
      <c r="G7898" s="923">
        <v>0</v>
      </c>
      <c r="H7898" s="929">
        <v>8.3333333333333332E-3</v>
      </c>
      <c r="I7898" s="929">
        <v>4.1666666666666664E-2</v>
      </c>
      <c r="J7898" s="923">
        <v>0</v>
      </c>
      <c r="K7898" s="922">
        <v>0.48281913555389472</v>
      </c>
      <c r="L7898" s="923">
        <v>0</v>
      </c>
      <c r="M7898" s="923" t="str">
        <f t="shared" si="123"/>
        <v/>
      </c>
    </row>
    <row r="7899" spans="2:13" ht="90">
      <c r="B7899" s="921" t="s">
        <v>1973</v>
      </c>
      <c r="C7899" s="921" t="s">
        <v>1042</v>
      </c>
      <c r="D7899" s="922" t="s">
        <v>1881</v>
      </c>
      <c r="E7899" s="936">
        <v>0.5</v>
      </c>
      <c r="F7899" s="947">
        <v>44958</v>
      </c>
      <c r="G7899" s="923">
        <v>0</v>
      </c>
      <c r="H7899" s="929">
        <v>8.3333333333333332E-3</v>
      </c>
      <c r="I7899" s="929">
        <v>4.1666666666666664E-2</v>
      </c>
      <c r="J7899" s="923">
        <v>0</v>
      </c>
      <c r="K7899" s="922">
        <v>0.48281913555389472</v>
      </c>
      <c r="L7899" s="923">
        <v>0</v>
      </c>
      <c r="M7899" s="923" t="str">
        <f t="shared" si="123"/>
        <v/>
      </c>
    </row>
    <row r="7900" spans="2:13" ht="90">
      <c r="B7900" s="921" t="s">
        <v>1973</v>
      </c>
      <c r="C7900" s="921" t="s">
        <v>1042</v>
      </c>
      <c r="D7900" s="922" t="s">
        <v>1881</v>
      </c>
      <c r="E7900" s="936">
        <v>0.5</v>
      </c>
      <c r="F7900" s="947">
        <v>44958</v>
      </c>
      <c r="G7900" s="923">
        <v>0</v>
      </c>
      <c r="H7900" s="929">
        <v>8.3333333333333332E-3</v>
      </c>
      <c r="I7900" s="929">
        <v>4.1666666666666664E-2</v>
      </c>
      <c r="J7900" s="923">
        <v>0</v>
      </c>
      <c r="K7900" s="922">
        <v>0.48281913555389472</v>
      </c>
      <c r="L7900" s="923">
        <v>0</v>
      </c>
      <c r="M7900" s="923" t="str">
        <f t="shared" si="123"/>
        <v/>
      </c>
    </row>
    <row r="7901" spans="2:13" ht="45">
      <c r="B7901" s="921" t="s">
        <v>1977</v>
      </c>
      <c r="C7901" s="921" t="s">
        <v>1042</v>
      </c>
      <c r="D7901" s="922" t="s">
        <v>1881</v>
      </c>
      <c r="E7901" s="936">
        <v>0.5</v>
      </c>
      <c r="F7901" s="947">
        <v>44562</v>
      </c>
      <c r="G7901" s="923">
        <v>0</v>
      </c>
      <c r="H7901" s="929">
        <v>8.3333333333333332E-3</v>
      </c>
      <c r="I7901" s="929">
        <v>0.15</v>
      </c>
      <c r="J7901" s="923">
        <v>0</v>
      </c>
      <c r="K7901" s="922">
        <v>0.48281913555389472</v>
      </c>
      <c r="L7901" s="923">
        <v>0</v>
      </c>
      <c r="M7901" s="923" t="str">
        <f t="shared" si="123"/>
        <v/>
      </c>
    </row>
    <row r="7902" spans="2:13" ht="45">
      <c r="B7902" s="921" t="s">
        <v>1977</v>
      </c>
      <c r="C7902" s="921" t="s">
        <v>1042</v>
      </c>
      <c r="D7902" s="922" t="s">
        <v>1881</v>
      </c>
      <c r="E7902" s="936">
        <v>0.5</v>
      </c>
      <c r="F7902" s="947">
        <v>44562</v>
      </c>
      <c r="G7902" s="923">
        <v>0</v>
      </c>
      <c r="H7902" s="929">
        <v>8.3333333333333332E-3</v>
      </c>
      <c r="I7902" s="929">
        <v>0.15</v>
      </c>
      <c r="J7902" s="923">
        <v>0</v>
      </c>
      <c r="K7902" s="922">
        <v>0.48281913555389472</v>
      </c>
      <c r="L7902" s="923">
        <v>0</v>
      </c>
      <c r="M7902" s="923" t="str">
        <f t="shared" si="123"/>
        <v/>
      </c>
    </row>
    <row r="7903" spans="2:13" ht="45">
      <c r="B7903" s="921" t="s">
        <v>1977</v>
      </c>
      <c r="C7903" s="921" t="s">
        <v>1042</v>
      </c>
      <c r="D7903" s="922" t="s">
        <v>1881</v>
      </c>
      <c r="E7903" s="936">
        <v>0.5</v>
      </c>
      <c r="F7903" s="947">
        <v>44562</v>
      </c>
      <c r="G7903" s="923">
        <v>0</v>
      </c>
      <c r="H7903" s="929">
        <v>8.3333333333333332E-3</v>
      </c>
      <c r="I7903" s="929">
        <v>0.15</v>
      </c>
      <c r="J7903" s="923">
        <v>0</v>
      </c>
      <c r="K7903" s="922">
        <v>0.48281913555389472</v>
      </c>
      <c r="L7903" s="923">
        <v>0</v>
      </c>
      <c r="M7903" s="923" t="str">
        <f t="shared" si="123"/>
        <v/>
      </c>
    </row>
    <row r="7904" spans="2:13" ht="45">
      <c r="B7904" s="921" t="s">
        <v>1977</v>
      </c>
      <c r="C7904" s="921" t="s">
        <v>1042</v>
      </c>
      <c r="D7904" s="922" t="s">
        <v>1881</v>
      </c>
      <c r="E7904" s="936">
        <v>0.5</v>
      </c>
      <c r="F7904" s="947">
        <v>44562</v>
      </c>
      <c r="G7904" s="923">
        <v>0</v>
      </c>
      <c r="H7904" s="929">
        <v>8.3333333333333332E-3</v>
      </c>
      <c r="I7904" s="929">
        <v>0.15</v>
      </c>
      <c r="J7904" s="923">
        <v>0</v>
      </c>
      <c r="K7904" s="922">
        <v>0.48281913555389472</v>
      </c>
      <c r="L7904" s="923">
        <v>0</v>
      </c>
      <c r="M7904" s="923" t="str">
        <f t="shared" si="123"/>
        <v/>
      </c>
    </row>
    <row r="7905" spans="2:13" ht="45">
      <c r="B7905" s="921" t="s">
        <v>1977</v>
      </c>
      <c r="C7905" s="921" t="s">
        <v>1042</v>
      </c>
      <c r="D7905" s="922" t="s">
        <v>1881</v>
      </c>
      <c r="E7905" s="936">
        <v>0.5</v>
      </c>
      <c r="F7905" s="947">
        <v>44562</v>
      </c>
      <c r="G7905" s="923">
        <v>0</v>
      </c>
      <c r="H7905" s="929">
        <v>8.3333333333333332E-3</v>
      </c>
      <c r="I7905" s="929">
        <v>0.15</v>
      </c>
      <c r="J7905" s="923">
        <v>0</v>
      </c>
      <c r="K7905" s="922">
        <v>0.48281913555389472</v>
      </c>
      <c r="L7905" s="923">
        <v>0</v>
      </c>
      <c r="M7905" s="923" t="str">
        <f t="shared" si="123"/>
        <v/>
      </c>
    </row>
    <row r="7906" spans="2:13" ht="45">
      <c r="B7906" s="921" t="s">
        <v>1977</v>
      </c>
      <c r="C7906" s="921" t="s">
        <v>1042</v>
      </c>
      <c r="D7906" s="922" t="s">
        <v>1881</v>
      </c>
      <c r="E7906" s="936">
        <v>0.5</v>
      </c>
      <c r="F7906" s="947">
        <v>44562</v>
      </c>
      <c r="G7906" s="923">
        <v>0</v>
      </c>
      <c r="H7906" s="929">
        <v>8.3333333333333332E-3</v>
      </c>
      <c r="I7906" s="929">
        <v>0.15</v>
      </c>
      <c r="J7906" s="923">
        <v>0</v>
      </c>
      <c r="K7906" s="922">
        <v>0.48281913555389472</v>
      </c>
      <c r="L7906" s="923">
        <v>0</v>
      </c>
      <c r="M7906" s="923" t="str">
        <f t="shared" si="123"/>
        <v/>
      </c>
    </row>
    <row r="7907" spans="2:13" ht="45">
      <c r="B7907" s="921" t="s">
        <v>1977</v>
      </c>
      <c r="C7907" s="921" t="s">
        <v>1042</v>
      </c>
      <c r="D7907" s="922" t="s">
        <v>1881</v>
      </c>
      <c r="E7907" s="936">
        <v>0.5</v>
      </c>
      <c r="F7907" s="947">
        <v>44562</v>
      </c>
      <c r="G7907" s="923">
        <v>0</v>
      </c>
      <c r="H7907" s="929">
        <v>8.3333333333333332E-3</v>
      </c>
      <c r="I7907" s="929">
        <v>0.15</v>
      </c>
      <c r="J7907" s="923">
        <v>0</v>
      </c>
      <c r="K7907" s="922">
        <v>0.48281913555389472</v>
      </c>
      <c r="L7907" s="923">
        <v>0</v>
      </c>
      <c r="M7907" s="923" t="str">
        <f t="shared" si="123"/>
        <v/>
      </c>
    </row>
    <row r="7908" spans="2:13" ht="45">
      <c r="B7908" s="921" t="s">
        <v>1977</v>
      </c>
      <c r="C7908" s="921" t="s">
        <v>1042</v>
      </c>
      <c r="D7908" s="922" t="s">
        <v>1881</v>
      </c>
      <c r="E7908" s="936">
        <v>0.5</v>
      </c>
      <c r="F7908" s="947">
        <v>44562</v>
      </c>
      <c r="G7908" s="923">
        <v>0</v>
      </c>
      <c r="H7908" s="929">
        <v>8.3333333333333332E-3</v>
      </c>
      <c r="I7908" s="929">
        <v>0.15</v>
      </c>
      <c r="J7908" s="923">
        <v>0</v>
      </c>
      <c r="K7908" s="922">
        <v>0.48281913555389472</v>
      </c>
      <c r="L7908" s="923">
        <v>0</v>
      </c>
      <c r="M7908" s="923" t="str">
        <f t="shared" si="123"/>
        <v/>
      </c>
    </row>
    <row r="7909" spans="2:13" ht="75">
      <c r="B7909" s="921" t="s">
        <v>1978</v>
      </c>
      <c r="C7909" s="921" t="s">
        <v>1024</v>
      </c>
      <c r="D7909" s="922" t="s">
        <v>1881</v>
      </c>
      <c r="E7909" s="936">
        <v>0.5</v>
      </c>
      <c r="F7909" s="947">
        <v>44562</v>
      </c>
      <c r="G7909" s="923">
        <v>0</v>
      </c>
      <c r="H7909" s="929">
        <v>8.3333333333333332E-3</v>
      </c>
      <c r="I7909" s="929">
        <v>0.15</v>
      </c>
      <c r="J7909" s="923">
        <v>0</v>
      </c>
      <c r="K7909" s="922">
        <v>1</v>
      </c>
      <c r="L7909" s="923">
        <v>0</v>
      </c>
      <c r="M7909" s="923" t="str">
        <f t="shared" si="123"/>
        <v/>
      </c>
    </row>
    <row r="7910" spans="2:13" ht="75">
      <c r="B7910" s="921" t="s">
        <v>1978</v>
      </c>
      <c r="C7910" s="921" t="s">
        <v>1024</v>
      </c>
      <c r="D7910" s="922" t="s">
        <v>1881</v>
      </c>
      <c r="E7910" s="936">
        <v>0.5</v>
      </c>
      <c r="F7910" s="947">
        <v>44562</v>
      </c>
      <c r="G7910" s="923">
        <v>0</v>
      </c>
      <c r="H7910" s="929">
        <v>8.3333333333333332E-3</v>
      </c>
      <c r="I7910" s="929">
        <v>0.15</v>
      </c>
      <c r="J7910" s="923">
        <v>0</v>
      </c>
      <c r="K7910" s="922">
        <v>1</v>
      </c>
      <c r="L7910" s="923">
        <v>0</v>
      </c>
      <c r="M7910" s="923" t="str">
        <f t="shared" si="123"/>
        <v/>
      </c>
    </row>
    <row r="7911" spans="2:13" ht="75">
      <c r="B7911" s="921" t="s">
        <v>1978</v>
      </c>
      <c r="C7911" s="921" t="s">
        <v>1024</v>
      </c>
      <c r="D7911" s="922" t="s">
        <v>1881</v>
      </c>
      <c r="E7911" s="936">
        <v>0.5</v>
      </c>
      <c r="F7911" s="947">
        <v>44562</v>
      </c>
      <c r="G7911" s="923">
        <v>0</v>
      </c>
      <c r="H7911" s="929">
        <v>8.3333333333333332E-3</v>
      </c>
      <c r="I7911" s="929">
        <v>0.15</v>
      </c>
      <c r="J7911" s="923">
        <v>0</v>
      </c>
      <c r="K7911" s="922">
        <v>1</v>
      </c>
      <c r="L7911" s="923">
        <v>0</v>
      </c>
      <c r="M7911" s="923" t="str">
        <f t="shared" si="123"/>
        <v/>
      </c>
    </row>
    <row r="7912" spans="2:13" ht="75">
      <c r="B7912" s="921" t="s">
        <v>1978</v>
      </c>
      <c r="C7912" s="921" t="s">
        <v>1024</v>
      </c>
      <c r="D7912" s="922" t="s">
        <v>1881</v>
      </c>
      <c r="E7912" s="936">
        <v>0.5</v>
      </c>
      <c r="F7912" s="947">
        <v>44562</v>
      </c>
      <c r="G7912" s="923">
        <v>0</v>
      </c>
      <c r="H7912" s="929">
        <v>8.3333333333333332E-3</v>
      </c>
      <c r="I7912" s="929">
        <v>0.15</v>
      </c>
      <c r="J7912" s="923">
        <v>0</v>
      </c>
      <c r="K7912" s="922">
        <v>1</v>
      </c>
      <c r="L7912" s="923">
        <v>0</v>
      </c>
      <c r="M7912" s="923" t="str">
        <f t="shared" si="123"/>
        <v/>
      </c>
    </row>
    <row r="7913" spans="2:13" ht="75">
      <c r="B7913" s="921" t="s">
        <v>1978</v>
      </c>
      <c r="C7913" s="921" t="s">
        <v>1024</v>
      </c>
      <c r="D7913" s="922" t="s">
        <v>1881</v>
      </c>
      <c r="E7913" s="936">
        <v>0.5</v>
      </c>
      <c r="F7913" s="947">
        <v>44562</v>
      </c>
      <c r="G7913" s="923">
        <v>0</v>
      </c>
      <c r="H7913" s="929">
        <v>8.3333333333333332E-3</v>
      </c>
      <c r="I7913" s="929">
        <v>0.15</v>
      </c>
      <c r="J7913" s="923">
        <v>0</v>
      </c>
      <c r="K7913" s="922">
        <v>1</v>
      </c>
      <c r="L7913" s="923">
        <v>0</v>
      </c>
      <c r="M7913" s="923" t="str">
        <f t="shared" si="123"/>
        <v/>
      </c>
    </row>
    <row r="7914" spans="2:13" ht="90">
      <c r="B7914" s="921" t="s">
        <v>1975</v>
      </c>
      <c r="C7914" s="921" t="s">
        <v>1042</v>
      </c>
      <c r="D7914" s="922" t="s">
        <v>1881</v>
      </c>
      <c r="E7914" s="936">
        <v>0.5</v>
      </c>
      <c r="F7914" s="947">
        <v>44927</v>
      </c>
      <c r="G7914" s="923">
        <v>0</v>
      </c>
      <c r="H7914" s="929">
        <v>8.3333333333333332E-3</v>
      </c>
      <c r="I7914" s="929">
        <v>0.05</v>
      </c>
      <c r="J7914" s="923">
        <v>0</v>
      </c>
      <c r="K7914" s="922">
        <v>0.48281913555389472</v>
      </c>
      <c r="L7914" s="923">
        <v>0</v>
      </c>
      <c r="M7914" s="923" t="str">
        <f t="shared" si="123"/>
        <v/>
      </c>
    </row>
    <row r="7915" spans="2:13" ht="90">
      <c r="B7915" s="921" t="s">
        <v>1973</v>
      </c>
      <c r="C7915" s="921" t="s">
        <v>1042</v>
      </c>
      <c r="D7915" s="922" t="s">
        <v>1881</v>
      </c>
      <c r="E7915" s="936">
        <v>0.5</v>
      </c>
      <c r="F7915" s="947">
        <v>44927</v>
      </c>
      <c r="G7915" s="923">
        <v>0</v>
      </c>
      <c r="H7915" s="929">
        <v>8.3333333333333332E-3</v>
      </c>
      <c r="I7915" s="929">
        <v>0.05</v>
      </c>
      <c r="J7915" s="923">
        <v>0</v>
      </c>
      <c r="K7915" s="922">
        <v>0.48281913555389472</v>
      </c>
      <c r="L7915" s="923">
        <v>0</v>
      </c>
      <c r="M7915" s="923" t="str">
        <f t="shared" si="123"/>
        <v/>
      </c>
    </row>
    <row r="7916" spans="2:13" ht="90">
      <c r="B7916" s="921" t="s">
        <v>1973</v>
      </c>
      <c r="C7916" s="921" t="s">
        <v>1042</v>
      </c>
      <c r="D7916" s="922" t="s">
        <v>1881</v>
      </c>
      <c r="E7916" s="936">
        <v>0.5</v>
      </c>
      <c r="F7916" s="947">
        <v>44927</v>
      </c>
      <c r="G7916" s="923">
        <v>0</v>
      </c>
      <c r="H7916" s="929">
        <v>8.3333333333333332E-3</v>
      </c>
      <c r="I7916" s="929">
        <v>0.05</v>
      </c>
      <c r="J7916" s="923">
        <v>0</v>
      </c>
      <c r="K7916" s="922">
        <v>0.48281913555389472</v>
      </c>
      <c r="L7916" s="923">
        <v>0</v>
      </c>
      <c r="M7916" s="923" t="str">
        <f t="shared" si="123"/>
        <v/>
      </c>
    </row>
    <row r="7917" spans="2:13" ht="90">
      <c r="B7917" s="921" t="s">
        <v>1976</v>
      </c>
      <c r="C7917" s="921" t="s">
        <v>1042</v>
      </c>
      <c r="D7917" s="922" t="s">
        <v>1881</v>
      </c>
      <c r="E7917" s="936">
        <v>0.5</v>
      </c>
      <c r="F7917" s="947">
        <v>44927</v>
      </c>
      <c r="G7917" s="923">
        <v>0</v>
      </c>
      <c r="H7917" s="929">
        <v>8.3333333333333332E-3</v>
      </c>
      <c r="I7917" s="929">
        <v>0.05</v>
      </c>
      <c r="J7917" s="923">
        <v>0</v>
      </c>
      <c r="K7917" s="922">
        <v>0.48281913555389472</v>
      </c>
      <c r="L7917" s="923">
        <v>0</v>
      </c>
      <c r="M7917" s="923" t="str">
        <f t="shared" si="123"/>
        <v/>
      </c>
    </row>
    <row r="7918" spans="2:13" ht="45">
      <c r="B7918" s="921" t="s">
        <v>1979</v>
      </c>
      <c r="C7918" s="921" t="s">
        <v>1042</v>
      </c>
      <c r="D7918" s="922" t="s">
        <v>1881</v>
      </c>
      <c r="E7918" s="936">
        <v>0.5</v>
      </c>
      <c r="F7918" s="947">
        <v>44562</v>
      </c>
      <c r="G7918" s="923">
        <v>0</v>
      </c>
      <c r="H7918" s="929">
        <v>4.1666666666666666E-3</v>
      </c>
      <c r="I7918" s="929">
        <v>7.4999999999999997E-2</v>
      </c>
      <c r="J7918" s="923">
        <v>0</v>
      </c>
      <c r="K7918" s="922">
        <v>0.48281913555389472</v>
      </c>
      <c r="L7918" s="923">
        <v>0</v>
      </c>
      <c r="M7918" s="923" t="str">
        <f t="shared" si="123"/>
        <v/>
      </c>
    </row>
    <row r="7919" spans="2:13" ht="45">
      <c r="B7919" s="921" t="s">
        <v>1980</v>
      </c>
      <c r="C7919" s="921" t="s">
        <v>1042</v>
      </c>
      <c r="D7919" s="922" t="s">
        <v>1881</v>
      </c>
      <c r="E7919" s="936">
        <v>0.5</v>
      </c>
      <c r="F7919" s="947">
        <v>44562</v>
      </c>
      <c r="G7919" s="923">
        <v>0</v>
      </c>
      <c r="H7919" s="929">
        <v>4.1666666666666666E-3</v>
      </c>
      <c r="I7919" s="929">
        <v>7.4999999999999997E-2</v>
      </c>
      <c r="J7919" s="923">
        <v>0</v>
      </c>
      <c r="K7919" s="922">
        <v>0.48281913555389472</v>
      </c>
      <c r="L7919" s="923">
        <v>0</v>
      </c>
      <c r="M7919" s="923" t="str">
        <f t="shared" si="123"/>
        <v/>
      </c>
    </row>
    <row r="7920" spans="2:13" ht="90">
      <c r="B7920" s="921" t="s">
        <v>1981</v>
      </c>
      <c r="C7920" s="921" t="s">
        <v>1024</v>
      </c>
      <c r="D7920" s="922" t="s">
        <v>1881</v>
      </c>
      <c r="E7920" s="936">
        <v>0.5</v>
      </c>
      <c r="F7920" s="947">
        <v>44562</v>
      </c>
      <c r="G7920" s="923">
        <v>0</v>
      </c>
      <c r="H7920" s="929">
        <v>8.3333333333333332E-3</v>
      </c>
      <c r="I7920" s="929">
        <v>0.15</v>
      </c>
      <c r="J7920" s="923">
        <v>0</v>
      </c>
      <c r="K7920" s="922">
        <v>1</v>
      </c>
      <c r="L7920" s="923">
        <v>0</v>
      </c>
      <c r="M7920" s="923" t="str">
        <f t="shared" si="123"/>
        <v/>
      </c>
    </row>
    <row r="7921" spans="2:13" ht="75">
      <c r="B7921" s="921" t="s">
        <v>1982</v>
      </c>
      <c r="C7921" s="921" t="s">
        <v>1024</v>
      </c>
      <c r="D7921" s="922" t="s">
        <v>1881</v>
      </c>
      <c r="E7921" s="936">
        <v>0.5</v>
      </c>
      <c r="F7921" s="947">
        <v>44562</v>
      </c>
      <c r="G7921" s="923">
        <v>0</v>
      </c>
      <c r="H7921" s="929">
        <v>8.3333333333333332E-3</v>
      </c>
      <c r="I7921" s="929">
        <v>0.15</v>
      </c>
      <c r="J7921" s="923">
        <v>0</v>
      </c>
      <c r="K7921" s="922">
        <v>1</v>
      </c>
      <c r="L7921" s="923">
        <v>0</v>
      </c>
      <c r="M7921" s="923" t="str">
        <f t="shared" si="123"/>
        <v/>
      </c>
    </row>
    <row r="7922" spans="2:13" ht="75">
      <c r="B7922" s="921" t="s">
        <v>1983</v>
      </c>
      <c r="C7922" s="921" t="s">
        <v>1024</v>
      </c>
      <c r="D7922" s="922" t="s">
        <v>1881</v>
      </c>
      <c r="E7922" s="936">
        <v>0.5</v>
      </c>
      <c r="F7922" s="947">
        <v>44562</v>
      </c>
      <c r="G7922" s="923">
        <v>0</v>
      </c>
      <c r="H7922" s="929">
        <v>8.3333333333333332E-3</v>
      </c>
      <c r="I7922" s="929">
        <v>0.15</v>
      </c>
      <c r="J7922" s="923">
        <v>0</v>
      </c>
      <c r="K7922" s="922">
        <v>1</v>
      </c>
      <c r="L7922" s="923">
        <v>0</v>
      </c>
      <c r="M7922" s="923" t="str">
        <f t="shared" si="123"/>
        <v/>
      </c>
    </row>
    <row r="7923" spans="2:13" ht="75">
      <c r="B7923" s="921" t="s">
        <v>1984</v>
      </c>
      <c r="C7923" s="921" t="s">
        <v>1024</v>
      </c>
      <c r="D7923" s="922" t="s">
        <v>1881</v>
      </c>
      <c r="E7923" s="936">
        <v>0.5</v>
      </c>
      <c r="F7923" s="947">
        <v>44562</v>
      </c>
      <c r="G7923" s="923">
        <v>0</v>
      </c>
      <c r="H7923" s="929">
        <v>8.3333333333333332E-3</v>
      </c>
      <c r="I7923" s="929">
        <v>0.15</v>
      </c>
      <c r="J7923" s="923">
        <v>0</v>
      </c>
      <c r="K7923" s="922">
        <v>1</v>
      </c>
      <c r="L7923" s="923">
        <v>0</v>
      </c>
      <c r="M7923" s="923" t="str">
        <f t="shared" si="123"/>
        <v/>
      </c>
    </row>
    <row r="7924" spans="2:13" ht="75">
      <c r="B7924" s="921" t="s">
        <v>1985</v>
      </c>
      <c r="C7924" s="921" t="s">
        <v>1024</v>
      </c>
      <c r="D7924" s="922" t="s">
        <v>1881</v>
      </c>
      <c r="E7924" s="936">
        <v>0.5</v>
      </c>
      <c r="F7924" s="947">
        <v>44562</v>
      </c>
      <c r="G7924" s="923">
        <v>0</v>
      </c>
      <c r="H7924" s="929">
        <v>8.3333333333333332E-3</v>
      </c>
      <c r="I7924" s="929">
        <v>0.15</v>
      </c>
      <c r="J7924" s="923">
        <v>0</v>
      </c>
      <c r="K7924" s="922">
        <v>1</v>
      </c>
      <c r="L7924" s="923">
        <v>0</v>
      </c>
      <c r="M7924" s="923" t="str">
        <f t="shared" si="123"/>
        <v/>
      </c>
    </row>
    <row r="7925" spans="2:13" ht="45">
      <c r="B7925" s="921" t="s">
        <v>1986</v>
      </c>
      <c r="C7925" s="921" t="s">
        <v>1042</v>
      </c>
      <c r="D7925" s="922" t="s">
        <v>1881</v>
      </c>
      <c r="E7925" s="936">
        <v>0.5</v>
      </c>
      <c r="F7925" s="947">
        <v>45021</v>
      </c>
      <c r="G7925" s="923">
        <v>0</v>
      </c>
      <c r="H7925" s="929">
        <v>8.3333333333333332E-3</v>
      </c>
      <c r="I7925" s="929">
        <v>2.5000000000000001E-2</v>
      </c>
      <c r="J7925" s="923">
        <v>0</v>
      </c>
      <c r="K7925" s="922">
        <v>0.48281913555389472</v>
      </c>
      <c r="L7925" s="923">
        <v>0</v>
      </c>
      <c r="M7925" s="923" t="str">
        <f t="shared" si="123"/>
        <v/>
      </c>
    </row>
    <row r="7926" spans="2:13" ht="45">
      <c r="B7926" s="921" t="s">
        <v>1987</v>
      </c>
      <c r="C7926" s="921" t="s">
        <v>1042</v>
      </c>
      <c r="D7926" s="922" t="s">
        <v>1881</v>
      </c>
      <c r="E7926" s="936">
        <v>0.5</v>
      </c>
      <c r="F7926" s="947">
        <v>45021</v>
      </c>
      <c r="G7926" s="923">
        <v>0</v>
      </c>
      <c r="H7926" s="929">
        <v>8.3333333333333332E-3</v>
      </c>
      <c r="I7926" s="929">
        <v>2.5000000000000001E-2</v>
      </c>
      <c r="J7926" s="923">
        <v>0</v>
      </c>
      <c r="K7926" s="922">
        <v>0.48281913555389472</v>
      </c>
      <c r="L7926" s="923">
        <v>0</v>
      </c>
      <c r="M7926" s="923" t="str">
        <f t="shared" si="123"/>
        <v/>
      </c>
    </row>
    <row r="7927" spans="2:13" ht="45">
      <c r="B7927" s="921" t="s">
        <v>1988</v>
      </c>
      <c r="C7927" s="921" t="s">
        <v>1042</v>
      </c>
      <c r="D7927" s="922" t="s">
        <v>1881</v>
      </c>
      <c r="E7927" s="936">
        <v>0.5</v>
      </c>
      <c r="F7927" s="947">
        <v>45021</v>
      </c>
      <c r="G7927" s="923">
        <v>0</v>
      </c>
      <c r="H7927" s="929">
        <v>8.3333333333333332E-3</v>
      </c>
      <c r="I7927" s="929">
        <v>2.5000000000000001E-2</v>
      </c>
      <c r="J7927" s="923">
        <v>0</v>
      </c>
      <c r="K7927" s="922">
        <v>0.48281913555389472</v>
      </c>
      <c r="L7927" s="923">
        <v>0</v>
      </c>
      <c r="M7927" s="923" t="str">
        <f t="shared" si="123"/>
        <v/>
      </c>
    </row>
    <row r="7928" spans="2:13" ht="90">
      <c r="B7928" s="921" t="s">
        <v>1989</v>
      </c>
      <c r="C7928" s="921" t="s">
        <v>1042</v>
      </c>
      <c r="D7928" s="922" t="s">
        <v>1881</v>
      </c>
      <c r="E7928" s="936">
        <v>0.5</v>
      </c>
      <c r="F7928" s="947">
        <v>44958</v>
      </c>
      <c r="G7928" s="923">
        <v>0</v>
      </c>
      <c r="H7928" s="929">
        <v>8.3333333333333332E-3</v>
      </c>
      <c r="I7928" s="929">
        <v>4.1666666666666664E-2</v>
      </c>
      <c r="J7928" s="923">
        <v>0</v>
      </c>
      <c r="K7928" s="922">
        <v>0.48281913555389472</v>
      </c>
      <c r="L7928" s="923">
        <v>0</v>
      </c>
      <c r="M7928" s="923" t="str">
        <f t="shared" si="123"/>
        <v/>
      </c>
    </row>
    <row r="7929" spans="2:13" ht="90">
      <c r="B7929" s="921" t="s">
        <v>1990</v>
      </c>
      <c r="C7929" s="921" t="s">
        <v>1042</v>
      </c>
      <c r="D7929" s="922" t="s">
        <v>1881</v>
      </c>
      <c r="E7929" s="936">
        <v>0.5</v>
      </c>
      <c r="F7929" s="947">
        <v>44958</v>
      </c>
      <c r="G7929" s="923">
        <v>0</v>
      </c>
      <c r="H7929" s="929">
        <v>8.3333333333333332E-3</v>
      </c>
      <c r="I7929" s="929">
        <v>4.1666666666666664E-2</v>
      </c>
      <c r="J7929" s="923">
        <v>0</v>
      </c>
      <c r="K7929" s="922">
        <v>0.48281913555389472</v>
      </c>
      <c r="L7929" s="923">
        <v>0</v>
      </c>
      <c r="M7929" s="923" t="str">
        <f t="shared" si="123"/>
        <v/>
      </c>
    </row>
    <row r="7930" spans="2:13" ht="90">
      <c r="B7930" s="921" t="s">
        <v>1991</v>
      </c>
      <c r="C7930" s="921" t="s">
        <v>1042</v>
      </c>
      <c r="D7930" s="922" t="s">
        <v>1881</v>
      </c>
      <c r="E7930" s="936">
        <v>0.5</v>
      </c>
      <c r="F7930" s="947">
        <v>44958</v>
      </c>
      <c r="G7930" s="923">
        <v>0</v>
      </c>
      <c r="H7930" s="929">
        <v>8.3333333333333332E-3</v>
      </c>
      <c r="I7930" s="929">
        <v>4.1666666666666664E-2</v>
      </c>
      <c r="J7930" s="923">
        <v>0</v>
      </c>
      <c r="K7930" s="922">
        <v>0.48281913555389472</v>
      </c>
      <c r="L7930" s="923">
        <v>0</v>
      </c>
      <c r="M7930" s="923" t="str">
        <f t="shared" si="123"/>
        <v/>
      </c>
    </row>
    <row r="7931" spans="2:13" ht="90">
      <c r="B7931" s="921" t="s">
        <v>1992</v>
      </c>
      <c r="C7931" s="921" t="s">
        <v>1042</v>
      </c>
      <c r="D7931" s="922" t="s">
        <v>1881</v>
      </c>
      <c r="E7931" s="936">
        <v>0.5</v>
      </c>
      <c r="F7931" s="947">
        <v>44958</v>
      </c>
      <c r="G7931" s="923">
        <v>0</v>
      </c>
      <c r="H7931" s="929">
        <v>8.3333333333333332E-3</v>
      </c>
      <c r="I7931" s="929">
        <v>4.1666666666666664E-2</v>
      </c>
      <c r="J7931" s="923">
        <v>0</v>
      </c>
      <c r="K7931" s="922">
        <v>0.48281913555389472</v>
      </c>
      <c r="L7931" s="923">
        <v>0</v>
      </c>
      <c r="M7931" s="923" t="str">
        <f t="shared" si="123"/>
        <v/>
      </c>
    </row>
    <row r="7932" spans="2:13" ht="90">
      <c r="B7932" s="921" t="s">
        <v>1993</v>
      </c>
      <c r="C7932" s="921" t="s">
        <v>1042</v>
      </c>
      <c r="D7932" s="922" t="s">
        <v>1881</v>
      </c>
      <c r="E7932" s="936">
        <v>0.5</v>
      </c>
      <c r="F7932" s="947">
        <v>44927</v>
      </c>
      <c r="G7932" s="923">
        <v>0</v>
      </c>
      <c r="H7932" s="929">
        <v>8.3333333333333332E-3</v>
      </c>
      <c r="I7932" s="929">
        <v>0.05</v>
      </c>
      <c r="J7932" s="923">
        <v>0</v>
      </c>
      <c r="K7932" s="922">
        <v>0.48281913555389472</v>
      </c>
      <c r="L7932" s="923">
        <v>0</v>
      </c>
      <c r="M7932" s="923" t="str">
        <f t="shared" si="123"/>
        <v/>
      </c>
    </row>
    <row r="7933" spans="2:13" ht="90">
      <c r="B7933" s="921" t="s">
        <v>1994</v>
      </c>
      <c r="C7933" s="921" t="s">
        <v>1042</v>
      </c>
      <c r="D7933" s="922" t="s">
        <v>1881</v>
      </c>
      <c r="E7933" s="936">
        <v>0.5</v>
      </c>
      <c r="F7933" s="947">
        <v>44927</v>
      </c>
      <c r="G7933" s="923">
        <v>0</v>
      </c>
      <c r="H7933" s="929">
        <v>8.3333333333333332E-3</v>
      </c>
      <c r="I7933" s="929">
        <v>0.05</v>
      </c>
      <c r="J7933" s="923">
        <v>0</v>
      </c>
      <c r="K7933" s="922">
        <v>0.48281913555389472</v>
      </c>
      <c r="L7933" s="923">
        <v>0</v>
      </c>
      <c r="M7933" s="923" t="str">
        <f t="shared" si="123"/>
        <v/>
      </c>
    </row>
    <row r="7934" spans="2:13" ht="90">
      <c r="B7934" s="921" t="s">
        <v>1995</v>
      </c>
      <c r="C7934" s="921" t="s">
        <v>1042</v>
      </c>
      <c r="D7934" s="922" t="s">
        <v>1881</v>
      </c>
      <c r="E7934" s="936">
        <v>0.5</v>
      </c>
      <c r="F7934" s="947">
        <v>44927</v>
      </c>
      <c r="G7934" s="923">
        <v>0</v>
      </c>
      <c r="H7934" s="929">
        <v>8.3333333333333332E-3</v>
      </c>
      <c r="I7934" s="929">
        <v>0.05</v>
      </c>
      <c r="J7934" s="923">
        <v>0</v>
      </c>
      <c r="K7934" s="922">
        <v>0.48281913555389472</v>
      </c>
      <c r="L7934" s="923">
        <v>0</v>
      </c>
      <c r="M7934" s="923" t="str">
        <f t="shared" si="123"/>
        <v/>
      </c>
    </row>
    <row r="7935" spans="2:13" ht="90">
      <c r="B7935" s="921" t="s">
        <v>1996</v>
      </c>
      <c r="C7935" s="921" t="s">
        <v>1042</v>
      </c>
      <c r="D7935" s="922" t="s">
        <v>1881</v>
      </c>
      <c r="E7935" s="936">
        <v>0.5</v>
      </c>
      <c r="F7935" s="947">
        <v>44927</v>
      </c>
      <c r="G7935" s="923">
        <v>0</v>
      </c>
      <c r="H7935" s="929">
        <v>8.3333333333333332E-3</v>
      </c>
      <c r="I7935" s="929">
        <v>0.05</v>
      </c>
      <c r="J7935" s="923">
        <v>0</v>
      </c>
      <c r="K7935" s="922">
        <v>0.48281913555389472</v>
      </c>
      <c r="L7935" s="923">
        <v>0</v>
      </c>
      <c r="M7935" s="923" t="str">
        <f t="shared" si="123"/>
        <v/>
      </c>
    </row>
    <row r="7936" spans="2:13" ht="90">
      <c r="B7936" s="921" t="s">
        <v>1997</v>
      </c>
      <c r="C7936" s="921" t="s">
        <v>1042</v>
      </c>
      <c r="D7936" s="922" t="s">
        <v>1881</v>
      </c>
      <c r="E7936" s="936">
        <v>0.5</v>
      </c>
      <c r="F7936" s="947">
        <v>44562</v>
      </c>
      <c r="G7936" s="923">
        <v>0</v>
      </c>
      <c r="H7936" s="929">
        <v>8.3333333333333332E-3</v>
      </c>
      <c r="I7936" s="929">
        <v>0.15</v>
      </c>
      <c r="J7936" s="923">
        <v>0</v>
      </c>
      <c r="K7936" s="922">
        <v>0.48281913555389472</v>
      </c>
      <c r="L7936" s="923">
        <v>0</v>
      </c>
      <c r="M7936" s="923" t="str">
        <f t="shared" si="123"/>
        <v/>
      </c>
    </row>
    <row r="7937" spans="2:13" ht="90">
      <c r="B7937" s="921" t="s">
        <v>1997</v>
      </c>
      <c r="C7937" s="921" t="s">
        <v>1042</v>
      </c>
      <c r="D7937" s="922" t="s">
        <v>1881</v>
      </c>
      <c r="E7937" s="936">
        <v>0.5</v>
      </c>
      <c r="F7937" s="947">
        <v>44562</v>
      </c>
      <c r="G7937" s="923">
        <v>0</v>
      </c>
      <c r="H7937" s="929">
        <v>8.3333333333333332E-3</v>
      </c>
      <c r="I7937" s="929">
        <v>0.15</v>
      </c>
      <c r="J7937" s="923">
        <v>0</v>
      </c>
      <c r="K7937" s="922">
        <v>0.48281913555389472</v>
      </c>
      <c r="L7937" s="923">
        <v>0</v>
      </c>
      <c r="M7937" s="923" t="str">
        <f t="shared" si="123"/>
        <v/>
      </c>
    </row>
    <row r="7938" spans="2:13" ht="90">
      <c r="B7938" s="921" t="s">
        <v>1997</v>
      </c>
      <c r="C7938" s="921" t="s">
        <v>1042</v>
      </c>
      <c r="D7938" s="922" t="s">
        <v>1881</v>
      </c>
      <c r="E7938" s="936">
        <v>0.5</v>
      </c>
      <c r="F7938" s="947">
        <v>44562</v>
      </c>
      <c r="G7938" s="923">
        <v>0</v>
      </c>
      <c r="H7938" s="929">
        <v>8.3333333333333332E-3</v>
      </c>
      <c r="I7938" s="929">
        <v>0.15</v>
      </c>
      <c r="J7938" s="923">
        <v>0</v>
      </c>
      <c r="K7938" s="922">
        <v>0.48281913555389472</v>
      </c>
      <c r="L7938" s="923">
        <v>0</v>
      </c>
      <c r="M7938" s="923" t="str">
        <f t="shared" si="123"/>
        <v/>
      </c>
    </row>
    <row r="7939" spans="2:13" ht="90">
      <c r="B7939" s="921" t="s">
        <v>1997</v>
      </c>
      <c r="C7939" s="921" t="s">
        <v>1042</v>
      </c>
      <c r="D7939" s="922" t="s">
        <v>1881</v>
      </c>
      <c r="E7939" s="936">
        <v>0.5</v>
      </c>
      <c r="F7939" s="947">
        <v>44562</v>
      </c>
      <c r="G7939" s="923">
        <v>0</v>
      </c>
      <c r="H7939" s="929">
        <v>8.3333333333333332E-3</v>
      </c>
      <c r="I7939" s="929">
        <v>0.15</v>
      </c>
      <c r="J7939" s="923">
        <v>0</v>
      </c>
      <c r="K7939" s="922">
        <v>0.48281913555389472</v>
      </c>
      <c r="L7939" s="923">
        <v>0</v>
      </c>
      <c r="M7939" s="923" t="str">
        <f t="shared" si="123"/>
        <v/>
      </c>
    </row>
    <row r="7940" spans="2:13" ht="45">
      <c r="B7940" s="921" t="s">
        <v>1998</v>
      </c>
      <c r="C7940" s="921" t="s">
        <v>1042</v>
      </c>
      <c r="D7940" s="922" t="s">
        <v>1881</v>
      </c>
      <c r="E7940" s="936">
        <v>0.5</v>
      </c>
      <c r="F7940" s="947">
        <v>44927</v>
      </c>
      <c r="G7940" s="923">
        <v>0</v>
      </c>
      <c r="H7940" s="929">
        <v>8.3333333333333332E-3</v>
      </c>
      <c r="I7940" s="929">
        <v>0.05</v>
      </c>
      <c r="J7940" s="923">
        <v>0</v>
      </c>
      <c r="K7940" s="922">
        <v>0.48281913555389472</v>
      </c>
      <c r="L7940" s="923">
        <v>0</v>
      </c>
      <c r="M7940" s="923" t="str">
        <f t="shared" si="123"/>
        <v/>
      </c>
    </row>
    <row r="7941" spans="2:13" ht="45">
      <c r="B7941" s="921" t="s">
        <v>1999</v>
      </c>
      <c r="C7941" s="921" t="s">
        <v>1042</v>
      </c>
      <c r="D7941" s="922" t="s">
        <v>1881</v>
      </c>
      <c r="E7941" s="936">
        <v>0.5</v>
      </c>
      <c r="F7941" s="947">
        <v>44927</v>
      </c>
      <c r="G7941" s="923">
        <v>0</v>
      </c>
      <c r="H7941" s="929">
        <v>8.3333333333333332E-3</v>
      </c>
      <c r="I7941" s="929">
        <v>0.05</v>
      </c>
      <c r="J7941" s="923">
        <v>0</v>
      </c>
      <c r="K7941" s="922">
        <v>0.48281913555389472</v>
      </c>
      <c r="L7941" s="923">
        <v>0</v>
      </c>
      <c r="M7941" s="923" t="str">
        <f t="shared" si="123"/>
        <v/>
      </c>
    </row>
    <row r="7942" spans="2:13" ht="45">
      <c r="B7942" s="921" t="s">
        <v>2000</v>
      </c>
      <c r="C7942" s="921" t="s">
        <v>1042</v>
      </c>
      <c r="D7942" s="922" t="s">
        <v>1881</v>
      </c>
      <c r="E7942" s="936">
        <v>0.5</v>
      </c>
      <c r="F7942" s="947">
        <v>44927</v>
      </c>
      <c r="G7942" s="923">
        <v>0</v>
      </c>
      <c r="H7942" s="929">
        <v>8.3333333333333332E-3</v>
      </c>
      <c r="I7942" s="929">
        <v>0.05</v>
      </c>
      <c r="J7942" s="923">
        <v>0</v>
      </c>
      <c r="K7942" s="922">
        <v>0.48281913555389472</v>
      </c>
      <c r="L7942" s="923">
        <v>0</v>
      </c>
      <c r="M7942" s="923" t="str">
        <f t="shared" si="123"/>
        <v/>
      </c>
    </row>
    <row r="7943" spans="2:13" ht="45">
      <c r="B7943" s="921" t="s">
        <v>1999</v>
      </c>
      <c r="C7943" s="921" t="s">
        <v>1042</v>
      </c>
      <c r="D7943" s="922" t="s">
        <v>1881</v>
      </c>
      <c r="E7943" s="936">
        <v>0.5</v>
      </c>
      <c r="F7943" s="947">
        <v>44927</v>
      </c>
      <c r="G7943" s="923">
        <v>0</v>
      </c>
      <c r="H7943" s="929">
        <v>8.3333333333333332E-3</v>
      </c>
      <c r="I7943" s="929">
        <v>0.05</v>
      </c>
      <c r="J7943" s="923">
        <v>0</v>
      </c>
      <c r="K7943" s="922">
        <v>0.48281913555389472</v>
      </c>
      <c r="L7943" s="923">
        <v>0</v>
      </c>
      <c r="M7943" s="923" t="str">
        <f t="shared" si="123"/>
        <v/>
      </c>
    </row>
    <row r="7944" spans="2:13" ht="45">
      <c r="B7944" s="921" t="s">
        <v>2001</v>
      </c>
      <c r="C7944" s="921" t="s">
        <v>1042</v>
      </c>
      <c r="D7944" s="922" t="s">
        <v>1881</v>
      </c>
      <c r="E7944" s="936">
        <v>0.5</v>
      </c>
      <c r="F7944" s="947">
        <v>44927</v>
      </c>
      <c r="G7944" s="923">
        <v>0</v>
      </c>
      <c r="H7944" s="929">
        <v>8.3333333333333332E-3</v>
      </c>
      <c r="I7944" s="929">
        <v>0.05</v>
      </c>
      <c r="J7944" s="923">
        <v>0</v>
      </c>
      <c r="K7944" s="922">
        <v>0.48281913555389472</v>
      </c>
      <c r="L7944" s="923">
        <v>0</v>
      </c>
      <c r="M7944" s="923" t="str">
        <f t="shared" si="123"/>
        <v/>
      </c>
    </row>
    <row r="7945" spans="2:13" ht="45">
      <c r="B7945" s="921" t="s">
        <v>2002</v>
      </c>
      <c r="C7945" s="921" t="s">
        <v>1042</v>
      </c>
      <c r="D7945" s="922" t="s">
        <v>1881</v>
      </c>
      <c r="E7945" s="936">
        <v>0.5</v>
      </c>
      <c r="F7945" s="947">
        <v>44958</v>
      </c>
      <c r="G7945" s="923">
        <v>0</v>
      </c>
      <c r="H7945" s="929">
        <v>8.3333333333333332E-3</v>
      </c>
      <c r="I7945" s="929">
        <v>4.1666666666666664E-2</v>
      </c>
      <c r="J7945" s="923">
        <v>0</v>
      </c>
      <c r="K7945" s="922">
        <v>0.48281913555389472</v>
      </c>
      <c r="L7945" s="923">
        <v>0</v>
      </c>
      <c r="M7945" s="923" t="str">
        <f t="shared" si="123"/>
        <v/>
      </c>
    </row>
    <row r="7946" spans="2:13" ht="45">
      <c r="B7946" s="921" t="s">
        <v>2003</v>
      </c>
      <c r="C7946" s="921" t="s">
        <v>1042</v>
      </c>
      <c r="D7946" s="922" t="s">
        <v>1881</v>
      </c>
      <c r="E7946" s="936">
        <v>0.5</v>
      </c>
      <c r="F7946" s="947">
        <v>44958</v>
      </c>
      <c r="G7946" s="923">
        <v>0</v>
      </c>
      <c r="H7946" s="929">
        <v>8.3333333333333332E-3</v>
      </c>
      <c r="I7946" s="929">
        <v>4.1666666666666664E-2</v>
      </c>
      <c r="J7946" s="923">
        <v>0</v>
      </c>
      <c r="K7946" s="922">
        <v>0.48281913555389472</v>
      </c>
      <c r="L7946" s="923">
        <v>0</v>
      </c>
      <c r="M7946" s="923" t="str">
        <f t="shared" si="123"/>
        <v/>
      </c>
    </row>
    <row r="7947" spans="2:13" ht="105">
      <c r="B7947" s="921" t="s">
        <v>2004</v>
      </c>
      <c r="C7947" s="921" t="s">
        <v>1042</v>
      </c>
      <c r="D7947" s="922" t="s">
        <v>1881</v>
      </c>
      <c r="E7947" s="936">
        <v>0.5</v>
      </c>
      <c r="F7947" s="947">
        <v>44927</v>
      </c>
      <c r="G7947" s="923">
        <v>0</v>
      </c>
      <c r="H7947" s="929">
        <v>8.3333333333333332E-3</v>
      </c>
      <c r="I7947" s="929">
        <v>0.05</v>
      </c>
      <c r="J7947" s="923">
        <v>0</v>
      </c>
      <c r="K7947" s="922">
        <v>0.48281913555389472</v>
      </c>
      <c r="L7947" s="923">
        <v>0</v>
      </c>
      <c r="M7947" s="923" t="str">
        <f t="shared" ref="M7947:M8010" si="124">IF(L7947=0,"",IF(I7947=100%,0,(H7947*12)*(G7947*E7947*K7947)))</f>
        <v/>
      </c>
    </row>
    <row r="7948" spans="2:13" ht="90">
      <c r="B7948" s="921" t="s">
        <v>2005</v>
      </c>
      <c r="C7948" s="921" t="s">
        <v>1042</v>
      </c>
      <c r="D7948" s="922" t="s">
        <v>1881</v>
      </c>
      <c r="E7948" s="936">
        <v>0.5</v>
      </c>
      <c r="F7948" s="947">
        <v>44927</v>
      </c>
      <c r="G7948" s="923">
        <v>0</v>
      </c>
      <c r="H7948" s="929">
        <v>8.3333333333333332E-3</v>
      </c>
      <c r="I7948" s="929">
        <v>0.05</v>
      </c>
      <c r="J7948" s="923">
        <v>0</v>
      </c>
      <c r="K7948" s="922">
        <v>0.48281913555389472</v>
      </c>
      <c r="L7948" s="923">
        <v>0</v>
      </c>
      <c r="M7948" s="923" t="str">
        <f t="shared" si="124"/>
        <v/>
      </c>
    </row>
    <row r="7949" spans="2:13" ht="105">
      <c r="B7949" s="921" t="s">
        <v>2006</v>
      </c>
      <c r="C7949" s="921" t="s">
        <v>1042</v>
      </c>
      <c r="D7949" s="922" t="s">
        <v>1881</v>
      </c>
      <c r="E7949" s="936">
        <v>0.5</v>
      </c>
      <c r="F7949" s="947">
        <v>44927</v>
      </c>
      <c r="G7949" s="923">
        <v>0</v>
      </c>
      <c r="H7949" s="929">
        <v>8.3333333333333332E-3</v>
      </c>
      <c r="I7949" s="929">
        <v>0.05</v>
      </c>
      <c r="J7949" s="923">
        <v>0</v>
      </c>
      <c r="K7949" s="922">
        <v>0.48281913555389472</v>
      </c>
      <c r="L7949" s="923">
        <v>0</v>
      </c>
      <c r="M7949" s="923" t="str">
        <f t="shared" si="124"/>
        <v/>
      </c>
    </row>
    <row r="7950" spans="2:13" ht="90">
      <c r="B7950" s="921" t="s">
        <v>2007</v>
      </c>
      <c r="C7950" s="921" t="s">
        <v>1042</v>
      </c>
      <c r="D7950" s="922" t="s">
        <v>1881</v>
      </c>
      <c r="E7950" s="936">
        <v>0.5</v>
      </c>
      <c r="F7950" s="947">
        <v>44927</v>
      </c>
      <c r="G7950" s="923">
        <v>0</v>
      </c>
      <c r="H7950" s="929">
        <v>8.3333333333333332E-3</v>
      </c>
      <c r="I7950" s="929">
        <v>0.05</v>
      </c>
      <c r="J7950" s="923">
        <v>0</v>
      </c>
      <c r="K7950" s="922">
        <v>0.48281913555389472</v>
      </c>
      <c r="L7950" s="923">
        <v>0</v>
      </c>
      <c r="M7950" s="923" t="str">
        <f t="shared" si="124"/>
        <v/>
      </c>
    </row>
    <row r="7951" spans="2:13" ht="45">
      <c r="B7951" s="921" t="s">
        <v>2008</v>
      </c>
      <c r="C7951" s="921" t="s">
        <v>1042</v>
      </c>
      <c r="D7951" s="922" t="s">
        <v>1881</v>
      </c>
      <c r="E7951" s="936">
        <v>0.5</v>
      </c>
      <c r="F7951" s="947">
        <v>44958</v>
      </c>
      <c r="G7951" s="923">
        <v>0</v>
      </c>
      <c r="H7951" s="929">
        <v>8.3333333333333332E-3</v>
      </c>
      <c r="I7951" s="929">
        <v>4.1666666666666664E-2</v>
      </c>
      <c r="J7951" s="923">
        <v>0</v>
      </c>
      <c r="K7951" s="922">
        <v>0.48281913555389472</v>
      </c>
      <c r="L7951" s="923">
        <v>0</v>
      </c>
      <c r="M7951" s="923" t="str">
        <f t="shared" si="124"/>
        <v/>
      </c>
    </row>
    <row r="7952" spans="2:13" ht="45">
      <c r="B7952" s="921" t="s">
        <v>2009</v>
      </c>
      <c r="C7952" s="921" t="s">
        <v>1042</v>
      </c>
      <c r="D7952" s="922" t="s">
        <v>1881</v>
      </c>
      <c r="E7952" s="936">
        <v>0.5</v>
      </c>
      <c r="F7952" s="947">
        <v>44958</v>
      </c>
      <c r="G7952" s="923">
        <v>0</v>
      </c>
      <c r="H7952" s="929">
        <v>8.3333333333333332E-3</v>
      </c>
      <c r="I7952" s="929">
        <v>4.1666666666666664E-2</v>
      </c>
      <c r="J7952" s="923">
        <v>0</v>
      </c>
      <c r="K7952" s="922">
        <v>0.48281913555389472</v>
      </c>
      <c r="L7952" s="923">
        <v>0</v>
      </c>
      <c r="M7952" s="923" t="str">
        <f t="shared" si="124"/>
        <v/>
      </c>
    </row>
    <row r="7953" spans="2:13" ht="45">
      <c r="B7953" s="921" t="s">
        <v>2010</v>
      </c>
      <c r="C7953" s="921" t="s">
        <v>1042</v>
      </c>
      <c r="D7953" s="922" t="s">
        <v>1881</v>
      </c>
      <c r="E7953" s="936">
        <v>0.5</v>
      </c>
      <c r="F7953" s="947">
        <v>44958</v>
      </c>
      <c r="G7953" s="923">
        <v>0</v>
      </c>
      <c r="H7953" s="929">
        <v>8.3333333333333332E-3</v>
      </c>
      <c r="I7953" s="929">
        <v>4.1666666666666664E-2</v>
      </c>
      <c r="J7953" s="923">
        <v>0</v>
      </c>
      <c r="K7953" s="922">
        <v>0.48281913555389472</v>
      </c>
      <c r="L7953" s="923">
        <v>0</v>
      </c>
      <c r="M7953" s="923" t="str">
        <f t="shared" si="124"/>
        <v/>
      </c>
    </row>
    <row r="7954" spans="2:13" ht="45">
      <c r="B7954" s="921" t="s">
        <v>2011</v>
      </c>
      <c r="C7954" s="921" t="s">
        <v>1042</v>
      </c>
      <c r="D7954" s="922" t="s">
        <v>1881</v>
      </c>
      <c r="E7954" s="936">
        <v>0.5</v>
      </c>
      <c r="F7954" s="947">
        <v>44958</v>
      </c>
      <c r="G7954" s="923">
        <v>0</v>
      </c>
      <c r="H7954" s="929">
        <v>8.3333333333333332E-3</v>
      </c>
      <c r="I7954" s="929">
        <v>4.1666666666666664E-2</v>
      </c>
      <c r="J7954" s="923">
        <v>0</v>
      </c>
      <c r="K7954" s="922">
        <v>0.48281913555389472</v>
      </c>
      <c r="L7954" s="923">
        <v>0</v>
      </c>
      <c r="M7954" s="923" t="str">
        <f t="shared" si="124"/>
        <v/>
      </c>
    </row>
    <row r="7955" spans="2:13" ht="45">
      <c r="B7955" s="921" t="s">
        <v>2012</v>
      </c>
      <c r="C7955" s="921" t="s">
        <v>1042</v>
      </c>
      <c r="D7955" s="922" t="s">
        <v>1881</v>
      </c>
      <c r="E7955" s="936">
        <v>0.5</v>
      </c>
      <c r="F7955" s="947">
        <v>44958</v>
      </c>
      <c r="G7955" s="923">
        <v>0</v>
      </c>
      <c r="H7955" s="929">
        <v>8.3333333333333332E-3</v>
      </c>
      <c r="I7955" s="929">
        <v>4.1666666666666664E-2</v>
      </c>
      <c r="J7955" s="923">
        <v>0</v>
      </c>
      <c r="K7955" s="922">
        <v>0.48281913555389472</v>
      </c>
      <c r="L7955" s="923">
        <v>0</v>
      </c>
      <c r="M7955" s="923" t="str">
        <f t="shared" si="124"/>
        <v/>
      </c>
    </row>
    <row r="7956" spans="2:13" ht="45">
      <c r="B7956" s="921" t="s">
        <v>2013</v>
      </c>
      <c r="C7956" s="921" t="s">
        <v>1042</v>
      </c>
      <c r="D7956" s="922" t="s">
        <v>986</v>
      </c>
      <c r="E7956" s="936">
        <v>1</v>
      </c>
      <c r="F7956" s="947">
        <v>43927</v>
      </c>
      <c r="G7956" s="923">
        <v>27069.851510414435</v>
      </c>
      <c r="H7956" s="929">
        <v>4.1666666666666666E-3</v>
      </c>
      <c r="I7956" s="929">
        <v>0.16250000000000001</v>
      </c>
      <c r="J7956" s="923">
        <v>22671.000639972088</v>
      </c>
      <c r="K7956" s="922">
        <v>1</v>
      </c>
      <c r="L7956" s="923">
        <v>22671.000639972088</v>
      </c>
      <c r="M7956" s="923">
        <f t="shared" si="124"/>
        <v>1353.4925755207219</v>
      </c>
    </row>
    <row r="7957" spans="2:13" ht="45">
      <c r="B7957" s="921" t="s">
        <v>2014</v>
      </c>
      <c r="C7957" s="921" t="s">
        <v>1042</v>
      </c>
      <c r="D7957" s="922" t="s">
        <v>986</v>
      </c>
      <c r="E7957" s="936">
        <v>1</v>
      </c>
      <c r="F7957" s="947">
        <v>44662</v>
      </c>
      <c r="G7957" s="923">
        <v>4279.7</v>
      </c>
      <c r="H7957" s="929">
        <v>0</v>
      </c>
      <c r="I7957" s="929">
        <v>0</v>
      </c>
      <c r="J7957" s="923">
        <v>4279.7</v>
      </c>
      <c r="K7957" s="922">
        <v>1</v>
      </c>
      <c r="L7957" s="923">
        <v>4279.7</v>
      </c>
      <c r="M7957" s="923">
        <f t="shared" si="124"/>
        <v>0</v>
      </c>
    </row>
    <row r="7958" spans="2:13" ht="45">
      <c r="B7958" s="921" t="s">
        <v>2015</v>
      </c>
      <c r="C7958" s="921" t="s">
        <v>1042</v>
      </c>
      <c r="D7958" s="922" t="s">
        <v>986</v>
      </c>
      <c r="E7958" s="936">
        <v>1</v>
      </c>
      <c r="F7958" s="947">
        <v>44662</v>
      </c>
      <c r="G7958" s="923">
        <v>18397.96</v>
      </c>
      <c r="H7958" s="929">
        <v>0</v>
      </c>
      <c r="I7958" s="929">
        <v>0</v>
      </c>
      <c r="J7958" s="923">
        <v>18397.96</v>
      </c>
      <c r="K7958" s="922">
        <v>1</v>
      </c>
      <c r="L7958" s="923">
        <v>18397.96</v>
      </c>
      <c r="M7958" s="923">
        <f t="shared" si="124"/>
        <v>0</v>
      </c>
    </row>
    <row r="7959" spans="2:13" ht="45">
      <c r="B7959" s="921" t="s">
        <v>2016</v>
      </c>
      <c r="C7959" s="921" t="s">
        <v>1042</v>
      </c>
      <c r="D7959" s="922" t="s">
        <v>986</v>
      </c>
      <c r="E7959" s="936">
        <v>1</v>
      </c>
      <c r="F7959" s="947">
        <v>44551</v>
      </c>
      <c r="G7959" s="923">
        <v>3565.83</v>
      </c>
      <c r="H7959" s="929">
        <v>0</v>
      </c>
      <c r="I7959" s="929">
        <v>0</v>
      </c>
      <c r="J7959" s="923">
        <v>3565.83</v>
      </c>
      <c r="K7959" s="922">
        <v>1</v>
      </c>
      <c r="L7959" s="923">
        <v>3565.83</v>
      </c>
      <c r="M7959" s="923">
        <f t="shared" si="124"/>
        <v>0</v>
      </c>
    </row>
    <row r="7960" spans="2:13" ht="45">
      <c r="B7960" s="921" t="s">
        <v>2015</v>
      </c>
      <c r="C7960" s="921" t="s">
        <v>1042</v>
      </c>
      <c r="D7960" s="922" t="s">
        <v>986</v>
      </c>
      <c r="E7960" s="936">
        <v>1</v>
      </c>
      <c r="F7960" s="947">
        <v>44662</v>
      </c>
      <c r="G7960" s="923">
        <v>18397.98</v>
      </c>
      <c r="H7960" s="929">
        <v>0</v>
      </c>
      <c r="I7960" s="929">
        <v>0</v>
      </c>
      <c r="J7960" s="923">
        <v>18397.98</v>
      </c>
      <c r="K7960" s="922">
        <v>1</v>
      </c>
      <c r="L7960" s="923">
        <v>18397.98</v>
      </c>
      <c r="M7960" s="923">
        <f t="shared" si="124"/>
        <v>0</v>
      </c>
    </row>
    <row r="7961" spans="2:13" ht="45">
      <c r="B7961" s="921" t="s">
        <v>2016</v>
      </c>
      <c r="C7961" s="921" t="s">
        <v>1042</v>
      </c>
      <c r="D7961" s="922" t="s">
        <v>986</v>
      </c>
      <c r="E7961" s="936">
        <v>1</v>
      </c>
      <c r="F7961" s="947">
        <v>44551</v>
      </c>
      <c r="G7961" s="923">
        <v>3565.83</v>
      </c>
      <c r="H7961" s="929">
        <v>0</v>
      </c>
      <c r="I7961" s="929">
        <v>0</v>
      </c>
      <c r="J7961" s="923">
        <v>3565.83</v>
      </c>
      <c r="K7961" s="922">
        <v>1</v>
      </c>
      <c r="L7961" s="923">
        <v>3565.83</v>
      </c>
      <c r="M7961" s="923">
        <f t="shared" si="124"/>
        <v>0</v>
      </c>
    </row>
    <row r="7962" spans="2:13" ht="45">
      <c r="B7962" s="921" t="s">
        <v>2016</v>
      </c>
      <c r="C7962" s="921" t="s">
        <v>1042</v>
      </c>
      <c r="D7962" s="922" t="s">
        <v>986</v>
      </c>
      <c r="E7962" s="936">
        <v>1</v>
      </c>
      <c r="F7962" s="947">
        <v>44551</v>
      </c>
      <c r="G7962" s="923">
        <v>3565.83</v>
      </c>
      <c r="H7962" s="929">
        <v>0</v>
      </c>
      <c r="I7962" s="929">
        <v>0</v>
      </c>
      <c r="J7962" s="923">
        <v>3565.83</v>
      </c>
      <c r="K7962" s="922">
        <v>1</v>
      </c>
      <c r="L7962" s="923">
        <v>3565.83</v>
      </c>
      <c r="M7962" s="923">
        <f t="shared" si="124"/>
        <v>0</v>
      </c>
    </row>
    <row r="7963" spans="2:13" ht="45">
      <c r="B7963" s="921" t="s">
        <v>2016</v>
      </c>
      <c r="C7963" s="921" t="s">
        <v>1042</v>
      </c>
      <c r="D7963" s="922" t="s">
        <v>986</v>
      </c>
      <c r="E7963" s="936">
        <v>1</v>
      </c>
      <c r="F7963" s="947">
        <v>44551</v>
      </c>
      <c r="G7963" s="923">
        <v>3565.83</v>
      </c>
      <c r="H7963" s="929">
        <v>0</v>
      </c>
      <c r="I7963" s="929">
        <v>0</v>
      </c>
      <c r="J7963" s="923">
        <v>3565.83</v>
      </c>
      <c r="K7963" s="922">
        <v>1</v>
      </c>
      <c r="L7963" s="923">
        <v>3565.83</v>
      </c>
      <c r="M7963" s="923">
        <f t="shared" si="124"/>
        <v>0</v>
      </c>
    </row>
    <row r="7964" spans="2:13" ht="45">
      <c r="B7964" s="921" t="s">
        <v>2016</v>
      </c>
      <c r="C7964" s="921" t="s">
        <v>1042</v>
      </c>
      <c r="D7964" s="922" t="s">
        <v>986</v>
      </c>
      <c r="E7964" s="936">
        <v>1</v>
      </c>
      <c r="F7964" s="947">
        <v>44551</v>
      </c>
      <c r="G7964" s="923">
        <v>3565.83</v>
      </c>
      <c r="H7964" s="929">
        <v>0</v>
      </c>
      <c r="I7964" s="929">
        <v>0</v>
      </c>
      <c r="J7964" s="923">
        <v>3565.83</v>
      </c>
      <c r="K7964" s="922">
        <v>1</v>
      </c>
      <c r="L7964" s="923">
        <v>3565.83</v>
      </c>
      <c r="M7964" s="923">
        <f t="shared" si="124"/>
        <v>0</v>
      </c>
    </row>
    <row r="7965" spans="2:13" ht="45">
      <c r="B7965" s="921" t="s">
        <v>2016</v>
      </c>
      <c r="C7965" s="921" t="s">
        <v>1042</v>
      </c>
      <c r="D7965" s="922" t="s">
        <v>986</v>
      </c>
      <c r="E7965" s="936">
        <v>1</v>
      </c>
      <c r="F7965" s="947">
        <v>44551</v>
      </c>
      <c r="G7965" s="923">
        <v>3565.83</v>
      </c>
      <c r="H7965" s="929">
        <v>0</v>
      </c>
      <c r="I7965" s="929">
        <v>0</v>
      </c>
      <c r="J7965" s="923">
        <v>3565.83</v>
      </c>
      <c r="K7965" s="922">
        <v>1</v>
      </c>
      <c r="L7965" s="923">
        <v>3565.83</v>
      </c>
      <c r="M7965" s="923">
        <f t="shared" si="124"/>
        <v>0</v>
      </c>
    </row>
    <row r="7966" spans="2:13" ht="60">
      <c r="B7966" s="921" t="s">
        <v>2017</v>
      </c>
      <c r="C7966" s="921" t="s">
        <v>1091</v>
      </c>
      <c r="D7966" s="922" t="s">
        <v>986</v>
      </c>
      <c r="E7966" s="936">
        <v>1</v>
      </c>
      <c r="F7966" s="947">
        <v>44662</v>
      </c>
      <c r="G7966" s="923">
        <v>3301.4829488381756</v>
      </c>
      <c r="H7966" s="929">
        <v>4.1666666666666666E-3</v>
      </c>
      <c r="I7966" s="929">
        <v>6.25E-2</v>
      </c>
      <c r="J7966" s="923">
        <v>3095.1402645357898</v>
      </c>
      <c r="K7966" s="922">
        <v>1</v>
      </c>
      <c r="L7966" s="923">
        <v>3095.1402645357898</v>
      </c>
      <c r="M7966" s="923">
        <f t="shared" si="124"/>
        <v>165.07414744190879</v>
      </c>
    </row>
    <row r="7967" spans="2:13" ht="45">
      <c r="B7967" s="921" t="s">
        <v>2015</v>
      </c>
      <c r="C7967" s="921" t="s">
        <v>1042</v>
      </c>
      <c r="D7967" s="922" t="s">
        <v>986</v>
      </c>
      <c r="E7967" s="936">
        <v>1</v>
      </c>
      <c r="F7967" s="947">
        <v>44196</v>
      </c>
      <c r="G7967" s="923">
        <v>20515.721450506691</v>
      </c>
      <c r="H7967" s="929">
        <v>4.1666666666666666E-3</v>
      </c>
      <c r="I7967" s="929">
        <v>0.125</v>
      </c>
      <c r="J7967" s="923">
        <v>17951.256269193356</v>
      </c>
      <c r="K7967" s="922">
        <v>0.96895967791277426</v>
      </c>
      <c r="L7967" s="923">
        <v>17394.043492727265</v>
      </c>
      <c r="M7967" s="923">
        <f t="shared" si="124"/>
        <v>993.94534244155784</v>
      </c>
    </row>
    <row r="7968" spans="2:13" ht="60">
      <c r="B7968" s="921" t="s">
        <v>2014</v>
      </c>
      <c r="C7968" s="921" t="s">
        <v>1091</v>
      </c>
      <c r="D7968" s="922" t="s">
        <v>986</v>
      </c>
      <c r="E7968" s="936">
        <v>1</v>
      </c>
      <c r="F7968" s="947">
        <v>44662</v>
      </c>
      <c r="G7968" s="923">
        <v>4360.8811179783879</v>
      </c>
      <c r="H7968" s="929">
        <v>4.1666666666666666E-3</v>
      </c>
      <c r="I7968" s="929">
        <v>6.25E-2</v>
      </c>
      <c r="J7968" s="923">
        <v>4088.3260481047387</v>
      </c>
      <c r="K7968" s="922">
        <v>1</v>
      </c>
      <c r="L7968" s="923">
        <v>4088.3260481047387</v>
      </c>
      <c r="M7968" s="923">
        <f t="shared" si="124"/>
        <v>218.0440558989194</v>
      </c>
    </row>
    <row r="7969" spans="2:13" ht="45">
      <c r="B7969" s="921" t="s">
        <v>2014</v>
      </c>
      <c r="C7969" s="921" t="s">
        <v>1042</v>
      </c>
      <c r="D7969" s="922" t="s">
        <v>986</v>
      </c>
      <c r="E7969" s="936">
        <v>1</v>
      </c>
      <c r="F7969" s="947">
        <v>44662</v>
      </c>
      <c r="G7969" s="923">
        <v>4360.8811179783879</v>
      </c>
      <c r="H7969" s="929">
        <v>4.1666666666666666E-3</v>
      </c>
      <c r="I7969" s="929">
        <v>6.25E-2</v>
      </c>
      <c r="J7969" s="923">
        <v>4088.3260481047387</v>
      </c>
      <c r="K7969" s="922">
        <v>0.87120770527826086</v>
      </c>
      <c r="L7969" s="923">
        <v>3561.7811547986703</v>
      </c>
      <c r="M7969" s="923">
        <f t="shared" si="124"/>
        <v>189.96166158926241</v>
      </c>
    </row>
    <row r="7970" spans="2:13" ht="60">
      <c r="B7970" s="921" t="s">
        <v>2014</v>
      </c>
      <c r="C7970" s="921" t="s">
        <v>1091</v>
      </c>
      <c r="D7970" s="922" t="s">
        <v>986</v>
      </c>
      <c r="E7970" s="936">
        <v>1</v>
      </c>
      <c r="F7970" s="947">
        <v>44662</v>
      </c>
      <c r="G7970" s="923">
        <v>4360.8811179783879</v>
      </c>
      <c r="H7970" s="929">
        <v>4.1666666666666666E-3</v>
      </c>
      <c r="I7970" s="929">
        <v>6.25E-2</v>
      </c>
      <c r="J7970" s="923">
        <v>4088.3260481047387</v>
      </c>
      <c r="K7970" s="922">
        <v>1</v>
      </c>
      <c r="L7970" s="923">
        <v>4088.3260481047387</v>
      </c>
      <c r="M7970" s="923">
        <f t="shared" si="124"/>
        <v>218.0440558989194</v>
      </c>
    </row>
    <row r="7971" spans="2:13" ht="60">
      <c r="B7971" s="921" t="s">
        <v>2018</v>
      </c>
      <c r="C7971" s="921" t="s">
        <v>1086</v>
      </c>
      <c r="D7971" s="922" t="s">
        <v>986</v>
      </c>
      <c r="E7971" s="936">
        <v>1</v>
      </c>
      <c r="F7971" s="947">
        <v>44686</v>
      </c>
      <c r="G7971" s="923">
        <v>3673.4776610145418</v>
      </c>
      <c r="H7971" s="929">
        <v>4.1666666666666666E-3</v>
      </c>
      <c r="I7971" s="929">
        <v>5.8333333333333334E-2</v>
      </c>
      <c r="J7971" s="923">
        <v>3459.1914641220269</v>
      </c>
      <c r="K7971" s="922">
        <v>1</v>
      </c>
      <c r="L7971" s="923">
        <v>3459.1914641220269</v>
      </c>
      <c r="M7971" s="923">
        <f t="shared" si="124"/>
        <v>183.67388305072711</v>
      </c>
    </row>
    <row r="7972" spans="2:13" ht="60">
      <c r="B7972" s="921" t="s">
        <v>2018</v>
      </c>
      <c r="C7972" s="921" t="s">
        <v>1086</v>
      </c>
      <c r="D7972" s="922" t="s">
        <v>986</v>
      </c>
      <c r="E7972" s="936">
        <v>1</v>
      </c>
      <c r="F7972" s="947">
        <v>44686</v>
      </c>
      <c r="G7972" s="923">
        <v>3673.4776610145418</v>
      </c>
      <c r="H7972" s="929">
        <v>4.1666666666666666E-3</v>
      </c>
      <c r="I7972" s="929">
        <v>5.8333333333333334E-2</v>
      </c>
      <c r="J7972" s="923">
        <v>3459.1914641220269</v>
      </c>
      <c r="K7972" s="922">
        <v>1</v>
      </c>
      <c r="L7972" s="923">
        <v>3459.1914641220269</v>
      </c>
      <c r="M7972" s="923">
        <f t="shared" si="124"/>
        <v>183.67388305072711</v>
      </c>
    </row>
    <row r="7973" spans="2:13" ht="60">
      <c r="B7973" s="921" t="s">
        <v>2018</v>
      </c>
      <c r="C7973" s="921" t="s">
        <v>1086</v>
      </c>
      <c r="D7973" s="922" t="s">
        <v>986</v>
      </c>
      <c r="E7973" s="936">
        <v>1</v>
      </c>
      <c r="F7973" s="947">
        <v>44686</v>
      </c>
      <c r="G7973" s="923">
        <v>3673.4776610145418</v>
      </c>
      <c r="H7973" s="929">
        <v>4.1666666666666666E-3</v>
      </c>
      <c r="I7973" s="929">
        <v>5.8333333333333334E-2</v>
      </c>
      <c r="J7973" s="923">
        <v>3459.1914641220269</v>
      </c>
      <c r="K7973" s="922">
        <v>1</v>
      </c>
      <c r="L7973" s="923">
        <v>3459.1914641220269</v>
      </c>
      <c r="M7973" s="923">
        <f t="shared" si="124"/>
        <v>183.67388305072711</v>
      </c>
    </row>
    <row r="7974" spans="2:13" ht="60">
      <c r="B7974" s="921" t="s">
        <v>2018</v>
      </c>
      <c r="C7974" s="921" t="s">
        <v>1086</v>
      </c>
      <c r="D7974" s="922" t="s">
        <v>986</v>
      </c>
      <c r="E7974" s="936">
        <v>1</v>
      </c>
      <c r="F7974" s="947">
        <v>44686</v>
      </c>
      <c r="G7974" s="923">
        <v>3673.4776610145418</v>
      </c>
      <c r="H7974" s="929">
        <v>4.1666666666666666E-3</v>
      </c>
      <c r="I7974" s="929">
        <v>5.8333333333333334E-2</v>
      </c>
      <c r="J7974" s="923">
        <v>3459.1914641220269</v>
      </c>
      <c r="K7974" s="922">
        <v>1</v>
      </c>
      <c r="L7974" s="923">
        <v>3459.1914641220269</v>
      </c>
      <c r="M7974" s="923">
        <f t="shared" si="124"/>
        <v>183.67388305072711</v>
      </c>
    </row>
    <row r="7975" spans="2:13" ht="60">
      <c r="B7975" s="921" t="s">
        <v>2018</v>
      </c>
      <c r="C7975" s="921" t="s">
        <v>1091</v>
      </c>
      <c r="D7975" s="922" t="s">
        <v>986</v>
      </c>
      <c r="E7975" s="936">
        <v>1</v>
      </c>
      <c r="F7975" s="947">
        <v>44662</v>
      </c>
      <c r="G7975" s="923">
        <v>3673.4776610145418</v>
      </c>
      <c r="H7975" s="929">
        <v>4.1666666666666666E-3</v>
      </c>
      <c r="I7975" s="929">
        <v>6.25E-2</v>
      </c>
      <c r="J7975" s="923">
        <v>3443.8853072011329</v>
      </c>
      <c r="K7975" s="922">
        <v>1</v>
      </c>
      <c r="L7975" s="923">
        <v>3443.8853072011329</v>
      </c>
      <c r="M7975" s="923">
        <f t="shared" si="124"/>
        <v>183.67388305072711</v>
      </c>
    </row>
    <row r="7976" spans="2:13" ht="75">
      <c r="B7976" s="921" t="s">
        <v>2017</v>
      </c>
      <c r="C7976" s="921" t="s">
        <v>1036</v>
      </c>
      <c r="D7976" s="922" t="s">
        <v>986</v>
      </c>
      <c r="E7976" s="936">
        <v>1</v>
      </c>
      <c r="F7976" s="947">
        <v>44662</v>
      </c>
      <c r="G7976" s="923">
        <v>3301.4829488381756</v>
      </c>
      <c r="H7976" s="929">
        <v>4.1666666666666666E-3</v>
      </c>
      <c r="I7976" s="929">
        <v>6.25E-2</v>
      </c>
      <c r="J7976" s="923">
        <v>3095.1402645357898</v>
      </c>
      <c r="K7976" s="922">
        <v>1</v>
      </c>
      <c r="L7976" s="923">
        <v>3095.1402645357898</v>
      </c>
      <c r="M7976" s="923">
        <f t="shared" si="124"/>
        <v>165.07414744190879</v>
      </c>
    </row>
    <row r="7977" spans="2:13" ht="75">
      <c r="B7977" s="921" t="s">
        <v>2019</v>
      </c>
      <c r="C7977" s="921" t="s">
        <v>1036</v>
      </c>
      <c r="D7977" s="922" t="s">
        <v>986</v>
      </c>
      <c r="E7977" s="936">
        <v>1</v>
      </c>
      <c r="F7977" s="947">
        <v>44713</v>
      </c>
      <c r="G7977" s="923">
        <v>13977.268851364255</v>
      </c>
      <c r="H7977" s="929">
        <v>4.1666666666666666E-3</v>
      </c>
      <c r="I7977" s="929">
        <v>5.4166666666666669E-2</v>
      </c>
      <c r="J7977" s="923">
        <v>13220.166788582024</v>
      </c>
      <c r="K7977" s="922">
        <v>1</v>
      </c>
      <c r="L7977" s="923">
        <v>13220.166788582024</v>
      </c>
      <c r="M7977" s="923">
        <f t="shared" si="124"/>
        <v>698.8634425682128</v>
      </c>
    </row>
    <row r="7978" spans="2:13" ht="75">
      <c r="B7978" s="921" t="s">
        <v>2020</v>
      </c>
      <c r="C7978" s="921" t="s">
        <v>1036</v>
      </c>
      <c r="D7978" s="922" t="s">
        <v>986</v>
      </c>
      <c r="E7978" s="936">
        <v>1</v>
      </c>
      <c r="F7978" s="947">
        <v>44551</v>
      </c>
      <c r="G7978" s="923">
        <v>3789.3231801399138</v>
      </c>
      <c r="H7978" s="929">
        <v>1.6666666666666666E-2</v>
      </c>
      <c r="I7978" s="929">
        <v>0.31666666666666665</v>
      </c>
      <c r="J7978" s="923">
        <v>2589.3708397622745</v>
      </c>
      <c r="K7978" s="922">
        <v>1</v>
      </c>
      <c r="L7978" s="923">
        <v>2589.3708397622745</v>
      </c>
      <c r="M7978" s="923">
        <f t="shared" si="124"/>
        <v>757.86463602798278</v>
      </c>
    </row>
    <row r="7979" spans="2:13" ht="75">
      <c r="B7979" s="921" t="s">
        <v>2021</v>
      </c>
      <c r="C7979" s="921" t="s">
        <v>1020</v>
      </c>
      <c r="D7979" s="922" t="s">
        <v>986</v>
      </c>
      <c r="E7979" s="936">
        <v>1</v>
      </c>
      <c r="F7979" s="947">
        <v>44531</v>
      </c>
      <c r="G7979" s="923">
        <v>602.59055473015314</v>
      </c>
      <c r="H7979" s="929">
        <v>4.1666666666666666E-3</v>
      </c>
      <c r="I7979" s="929">
        <v>7.9166666666666663E-2</v>
      </c>
      <c r="J7979" s="923">
        <v>554.88546914734934</v>
      </c>
      <c r="K7979" s="922">
        <v>1</v>
      </c>
      <c r="L7979" s="923">
        <v>554.88546914734934</v>
      </c>
      <c r="M7979" s="923">
        <f t="shared" si="124"/>
        <v>30.129527736507658</v>
      </c>
    </row>
    <row r="7980" spans="2:13" ht="45">
      <c r="B7980" s="921" t="s">
        <v>2014</v>
      </c>
      <c r="C7980" s="921" t="s">
        <v>1030</v>
      </c>
      <c r="D7980" s="922" t="s">
        <v>986</v>
      </c>
      <c r="E7980" s="936">
        <v>1</v>
      </c>
      <c r="F7980" s="947">
        <v>44662</v>
      </c>
      <c r="G7980" s="923">
        <v>4360.8811179783879</v>
      </c>
      <c r="H7980" s="929">
        <v>4.1666666666666666E-3</v>
      </c>
      <c r="I7980" s="929">
        <v>6.25E-2</v>
      </c>
      <c r="J7980" s="923">
        <v>4088.3260481047387</v>
      </c>
      <c r="K7980" s="922">
        <v>1</v>
      </c>
      <c r="L7980" s="923">
        <v>4088.3260481047387</v>
      </c>
      <c r="M7980" s="923">
        <f t="shared" si="124"/>
        <v>218.0440558989194</v>
      </c>
    </row>
    <row r="7981" spans="2:13" ht="75">
      <c r="B7981" s="921" t="s">
        <v>2022</v>
      </c>
      <c r="C7981" s="921" t="s">
        <v>1036</v>
      </c>
      <c r="D7981" s="922" t="s">
        <v>986</v>
      </c>
      <c r="E7981" s="936">
        <v>1</v>
      </c>
      <c r="F7981" s="947">
        <v>44470</v>
      </c>
      <c r="G7981" s="923">
        <v>3673.4776610145418</v>
      </c>
      <c r="H7981" s="929">
        <v>4.1666666666666666E-3</v>
      </c>
      <c r="I7981" s="929">
        <v>8.7499999999999994E-2</v>
      </c>
      <c r="J7981" s="923">
        <v>3352.0483656757697</v>
      </c>
      <c r="K7981" s="922">
        <v>1</v>
      </c>
      <c r="L7981" s="923">
        <v>3352.0483656757697</v>
      </c>
      <c r="M7981" s="923">
        <f t="shared" si="124"/>
        <v>183.67388305072711</v>
      </c>
    </row>
    <row r="7982" spans="2:13" ht="75">
      <c r="B7982" s="921" t="s">
        <v>2014</v>
      </c>
      <c r="C7982" s="921" t="s">
        <v>1036</v>
      </c>
      <c r="D7982" s="922" t="s">
        <v>986</v>
      </c>
      <c r="E7982" s="936">
        <v>1</v>
      </c>
      <c r="F7982" s="947">
        <v>44662</v>
      </c>
      <c r="G7982" s="923">
        <v>4360.8811179783879</v>
      </c>
      <c r="H7982" s="929">
        <v>4.1666666666666666E-3</v>
      </c>
      <c r="I7982" s="929">
        <v>6.25E-2</v>
      </c>
      <c r="J7982" s="923">
        <v>4088.3260481047387</v>
      </c>
      <c r="K7982" s="922">
        <v>1</v>
      </c>
      <c r="L7982" s="923">
        <v>4088.3260481047387</v>
      </c>
      <c r="M7982" s="923">
        <f t="shared" si="124"/>
        <v>218.0440558989194</v>
      </c>
    </row>
    <row r="7983" spans="2:13" ht="75">
      <c r="B7983" s="921" t="s">
        <v>2020</v>
      </c>
      <c r="C7983" s="921" t="s">
        <v>1036</v>
      </c>
      <c r="D7983" s="922" t="s">
        <v>986</v>
      </c>
      <c r="E7983" s="936">
        <v>1</v>
      </c>
      <c r="F7983" s="947">
        <v>44551</v>
      </c>
      <c r="G7983" s="923">
        <v>3789.3231801399138</v>
      </c>
      <c r="H7983" s="929">
        <v>1.6666666666666666E-2</v>
      </c>
      <c r="I7983" s="929">
        <v>0.31666666666666665</v>
      </c>
      <c r="J7983" s="923">
        <v>2589.3708397622745</v>
      </c>
      <c r="K7983" s="922">
        <v>1</v>
      </c>
      <c r="L7983" s="923">
        <v>2589.3708397622745</v>
      </c>
      <c r="M7983" s="923">
        <f t="shared" si="124"/>
        <v>757.86463602798278</v>
      </c>
    </row>
    <row r="7984" spans="2:13" ht="45">
      <c r="B7984" s="921" t="s">
        <v>2014</v>
      </c>
      <c r="C7984" s="921" t="s">
        <v>1030</v>
      </c>
      <c r="D7984" s="922" t="s">
        <v>986</v>
      </c>
      <c r="E7984" s="936">
        <v>1</v>
      </c>
      <c r="F7984" s="947">
        <v>44662</v>
      </c>
      <c r="G7984" s="923">
        <v>4360.8811179783879</v>
      </c>
      <c r="H7984" s="929">
        <v>4.1666666666666666E-3</v>
      </c>
      <c r="I7984" s="929">
        <v>6.25E-2</v>
      </c>
      <c r="J7984" s="923">
        <v>4088.3260481047387</v>
      </c>
      <c r="K7984" s="922">
        <v>1</v>
      </c>
      <c r="L7984" s="923">
        <v>4088.3260481047387</v>
      </c>
      <c r="M7984" s="923">
        <f t="shared" si="124"/>
        <v>218.0440558989194</v>
      </c>
    </row>
    <row r="7985" spans="2:13" ht="75">
      <c r="B7985" s="921" t="s">
        <v>2017</v>
      </c>
      <c r="C7985" s="921" t="s">
        <v>1036</v>
      </c>
      <c r="D7985" s="922" t="s">
        <v>986</v>
      </c>
      <c r="E7985" s="936">
        <v>1</v>
      </c>
      <c r="F7985" s="947">
        <v>44662</v>
      </c>
      <c r="G7985" s="923">
        <v>3301.4829488381756</v>
      </c>
      <c r="H7985" s="929">
        <v>4.1666666666666666E-3</v>
      </c>
      <c r="I7985" s="929">
        <v>6.25E-2</v>
      </c>
      <c r="J7985" s="923">
        <v>3095.1402645357898</v>
      </c>
      <c r="K7985" s="922">
        <v>1</v>
      </c>
      <c r="L7985" s="923">
        <v>3095.1402645357898</v>
      </c>
      <c r="M7985" s="923">
        <f t="shared" si="124"/>
        <v>165.07414744190879</v>
      </c>
    </row>
    <row r="7986" spans="2:13" ht="75">
      <c r="B7986" s="921" t="s">
        <v>2014</v>
      </c>
      <c r="C7986" s="921" t="s">
        <v>1036</v>
      </c>
      <c r="D7986" s="922" t="s">
        <v>986</v>
      </c>
      <c r="E7986" s="936">
        <v>1</v>
      </c>
      <c r="F7986" s="947">
        <v>44662</v>
      </c>
      <c r="G7986" s="923">
        <v>4360.8811179783879</v>
      </c>
      <c r="H7986" s="929">
        <v>4.1666666666666666E-3</v>
      </c>
      <c r="I7986" s="929">
        <v>6.25E-2</v>
      </c>
      <c r="J7986" s="923">
        <v>4088.3260481047387</v>
      </c>
      <c r="K7986" s="922">
        <v>1</v>
      </c>
      <c r="L7986" s="923">
        <v>4088.3260481047387</v>
      </c>
      <c r="M7986" s="923">
        <f t="shared" si="124"/>
        <v>218.0440558989194</v>
      </c>
    </row>
    <row r="7987" spans="2:13" ht="60">
      <c r="B7987" s="921" t="s">
        <v>2023</v>
      </c>
      <c r="C7987" s="921" t="s">
        <v>1086</v>
      </c>
      <c r="D7987" s="922" t="s">
        <v>986</v>
      </c>
      <c r="E7987" s="936">
        <v>1</v>
      </c>
      <c r="F7987" s="947">
        <v>44551</v>
      </c>
      <c r="G7987" s="923">
        <v>3789.3231801399138</v>
      </c>
      <c r="H7987" s="929">
        <v>1.6666666666666666E-2</v>
      </c>
      <c r="I7987" s="929">
        <v>0.31666666666666665</v>
      </c>
      <c r="J7987" s="923">
        <v>2589.3708397622745</v>
      </c>
      <c r="K7987" s="922">
        <v>1</v>
      </c>
      <c r="L7987" s="923">
        <v>2589.3708397622745</v>
      </c>
      <c r="M7987" s="923">
        <f t="shared" si="124"/>
        <v>757.86463602798278</v>
      </c>
    </row>
    <row r="7988" spans="2:13" ht="60">
      <c r="B7988" s="921" t="s">
        <v>2023</v>
      </c>
      <c r="C7988" s="921" t="s">
        <v>1086</v>
      </c>
      <c r="D7988" s="922" t="s">
        <v>986</v>
      </c>
      <c r="E7988" s="936">
        <v>1</v>
      </c>
      <c r="F7988" s="947">
        <v>44551</v>
      </c>
      <c r="G7988" s="923">
        <v>3789.3231801399138</v>
      </c>
      <c r="H7988" s="929">
        <v>1.6666666666666666E-2</v>
      </c>
      <c r="I7988" s="929">
        <v>0.31666666666666665</v>
      </c>
      <c r="J7988" s="923">
        <v>2589.3708397622745</v>
      </c>
      <c r="K7988" s="922">
        <v>1</v>
      </c>
      <c r="L7988" s="923">
        <v>2589.3708397622745</v>
      </c>
      <c r="M7988" s="923">
        <f t="shared" si="124"/>
        <v>757.86463602798278</v>
      </c>
    </row>
    <row r="7989" spans="2:13" ht="60">
      <c r="B7989" s="921" t="s">
        <v>2023</v>
      </c>
      <c r="C7989" s="921" t="s">
        <v>1086</v>
      </c>
      <c r="D7989" s="922" t="s">
        <v>986</v>
      </c>
      <c r="E7989" s="936">
        <v>1</v>
      </c>
      <c r="F7989" s="947">
        <v>44551</v>
      </c>
      <c r="G7989" s="923">
        <v>3789.3231801399138</v>
      </c>
      <c r="H7989" s="929">
        <v>1.6666666666666666E-2</v>
      </c>
      <c r="I7989" s="929">
        <v>0.31666666666666665</v>
      </c>
      <c r="J7989" s="923">
        <v>2589.3708397622745</v>
      </c>
      <c r="K7989" s="922">
        <v>1</v>
      </c>
      <c r="L7989" s="923">
        <v>2589.3708397622745</v>
      </c>
      <c r="M7989" s="923">
        <f t="shared" si="124"/>
        <v>757.86463602798278</v>
      </c>
    </row>
    <row r="7990" spans="2:13" ht="60">
      <c r="B7990" s="921" t="s">
        <v>2023</v>
      </c>
      <c r="C7990" s="921" t="s">
        <v>1086</v>
      </c>
      <c r="D7990" s="922" t="s">
        <v>986</v>
      </c>
      <c r="E7990" s="936">
        <v>1</v>
      </c>
      <c r="F7990" s="947">
        <v>44551</v>
      </c>
      <c r="G7990" s="923">
        <v>3789.3231801399138</v>
      </c>
      <c r="H7990" s="929">
        <v>1.6666666666666666E-2</v>
      </c>
      <c r="I7990" s="929">
        <v>0.31666666666666665</v>
      </c>
      <c r="J7990" s="923">
        <v>2589.3708397622745</v>
      </c>
      <c r="K7990" s="922">
        <v>1</v>
      </c>
      <c r="L7990" s="923">
        <v>2589.3708397622745</v>
      </c>
      <c r="M7990" s="923">
        <f t="shared" si="124"/>
        <v>757.86463602798278</v>
      </c>
    </row>
    <row r="7991" spans="2:13" ht="75">
      <c r="B7991" s="921" t="s">
        <v>2024</v>
      </c>
      <c r="C7991" s="921" t="s">
        <v>1020</v>
      </c>
      <c r="D7991" s="922" t="s">
        <v>986</v>
      </c>
      <c r="E7991" s="936">
        <v>1</v>
      </c>
      <c r="F7991" s="947">
        <v>44531</v>
      </c>
      <c r="G7991" s="923">
        <v>22596.59228547708</v>
      </c>
      <c r="H7991" s="929">
        <v>1.6666666666666666E-2</v>
      </c>
      <c r="I7991" s="929">
        <v>0.31666666666666665</v>
      </c>
      <c r="J7991" s="923">
        <v>15441.004728409338</v>
      </c>
      <c r="K7991" s="922">
        <v>1</v>
      </c>
      <c r="L7991" s="923">
        <v>15441.004728409338</v>
      </c>
      <c r="M7991" s="923">
        <f t="shared" si="124"/>
        <v>4519.3184570954163</v>
      </c>
    </row>
    <row r="7992" spans="2:13" ht="75">
      <c r="B7992" s="921" t="s">
        <v>2020</v>
      </c>
      <c r="C7992" s="921" t="s">
        <v>1036</v>
      </c>
      <c r="D7992" s="922" t="s">
        <v>986</v>
      </c>
      <c r="E7992" s="936">
        <v>1</v>
      </c>
      <c r="F7992" s="947">
        <v>44551</v>
      </c>
      <c r="G7992" s="923">
        <v>3789.3231801399138</v>
      </c>
      <c r="H7992" s="929">
        <v>1.6666666666666666E-2</v>
      </c>
      <c r="I7992" s="929">
        <v>0.31666666666666665</v>
      </c>
      <c r="J7992" s="923">
        <v>2589.3708397622745</v>
      </c>
      <c r="K7992" s="922">
        <v>1</v>
      </c>
      <c r="L7992" s="923">
        <v>2589.3708397622745</v>
      </c>
      <c r="M7992" s="923">
        <f t="shared" si="124"/>
        <v>757.86463602798278</v>
      </c>
    </row>
    <row r="7993" spans="2:13" ht="45">
      <c r="B7993" s="921" t="s">
        <v>2025</v>
      </c>
      <c r="C7993" s="921" t="s">
        <v>1030</v>
      </c>
      <c r="D7993" s="922" t="s">
        <v>986</v>
      </c>
      <c r="E7993" s="936">
        <v>1</v>
      </c>
      <c r="F7993" s="947">
        <v>44440</v>
      </c>
      <c r="G7993" s="923">
        <v>22596.59228547708</v>
      </c>
      <c r="H7993" s="929">
        <v>1.6666666666666666E-2</v>
      </c>
      <c r="I7993" s="929">
        <v>0.36666666666666664</v>
      </c>
      <c r="J7993" s="923">
        <v>14311.175114135485</v>
      </c>
      <c r="K7993" s="922">
        <v>0.7991553140867248</v>
      </c>
      <c r="L7993" s="923">
        <v>11397.711151694704</v>
      </c>
      <c r="M7993" s="923">
        <f t="shared" si="124"/>
        <v>3611.6373610380197</v>
      </c>
    </row>
    <row r="7994" spans="2:13" ht="105">
      <c r="B7994" s="921" t="s">
        <v>2014</v>
      </c>
      <c r="C7994" s="921" t="s">
        <v>1034</v>
      </c>
      <c r="D7994" s="922" t="s">
        <v>986</v>
      </c>
      <c r="E7994" s="936">
        <v>1</v>
      </c>
      <c r="F7994" s="947">
        <v>44662</v>
      </c>
      <c r="G7994" s="923">
        <v>4360.8811179783879</v>
      </c>
      <c r="H7994" s="929">
        <v>4.1666666666666666E-3</v>
      </c>
      <c r="I7994" s="929">
        <v>6.25E-2</v>
      </c>
      <c r="J7994" s="923">
        <v>4088.3260481047387</v>
      </c>
      <c r="K7994" s="922">
        <v>1</v>
      </c>
      <c r="L7994" s="923">
        <v>4088.3260481047387</v>
      </c>
      <c r="M7994" s="923">
        <f t="shared" si="124"/>
        <v>218.0440558989194</v>
      </c>
    </row>
    <row r="7995" spans="2:13" ht="75">
      <c r="B7995" s="921" t="s">
        <v>2024</v>
      </c>
      <c r="C7995" s="921" t="s">
        <v>1020</v>
      </c>
      <c r="D7995" s="922" t="s">
        <v>986</v>
      </c>
      <c r="E7995" s="936">
        <v>1</v>
      </c>
      <c r="F7995" s="947">
        <v>44440</v>
      </c>
      <c r="G7995" s="923">
        <v>22596.59228547708</v>
      </c>
      <c r="H7995" s="929">
        <v>1.6666666666666666E-2</v>
      </c>
      <c r="I7995" s="929">
        <v>0.36666666666666664</v>
      </c>
      <c r="J7995" s="923">
        <v>14311.175114135485</v>
      </c>
      <c r="K7995" s="922">
        <v>1</v>
      </c>
      <c r="L7995" s="923">
        <v>14311.175114135485</v>
      </c>
      <c r="M7995" s="923">
        <f t="shared" si="124"/>
        <v>4519.3184570954163</v>
      </c>
    </row>
    <row r="7996" spans="2:13" ht="45">
      <c r="B7996" s="921" t="s">
        <v>2026</v>
      </c>
      <c r="C7996" s="921" t="s">
        <v>1030</v>
      </c>
      <c r="D7996" s="922" t="s">
        <v>986</v>
      </c>
      <c r="E7996" s="936">
        <v>1</v>
      </c>
      <c r="F7996" s="947">
        <v>44551</v>
      </c>
      <c r="G7996" s="923">
        <v>3789.3231801399138</v>
      </c>
      <c r="H7996" s="929">
        <v>1.6666666666666666E-2</v>
      </c>
      <c r="I7996" s="929">
        <v>0.31666666666666665</v>
      </c>
      <c r="J7996" s="923">
        <v>2589.3708397622745</v>
      </c>
      <c r="K7996" s="922">
        <v>1</v>
      </c>
      <c r="L7996" s="923">
        <v>2589.3708397622745</v>
      </c>
      <c r="M7996" s="923">
        <f t="shared" si="124"/>
        <v>757.86463602798278</v>
      </c>
    </row>
    <row r="7997" spans="2:13" ht="60">
      <c r="B7997" s="921" t="s">
        <v>2014</v>
      </c>
      <c r="C7997" s="921" t="s">
        <v>1091</v>
      </c>
      <c r="D7997" s="922" t="s">
        <v>986</v>
      </c>
      <c r="E7997" s="936">
        <v>1</v>
      </c>
      <c r="F7997" s="947">
        <v>44662</v>
      </c>
      <c r="G7997" s="923">
        <v>4360.8811179783879</v>
      </c>
      <c r="H7997" s="929">
        <v>4.1666666666666666E-3</v>
      </c>
      <c r="I7997" s="929">
        <v>6.25E-2</v>
      </c>
      <c r="J7997" s="923">
        <v>4088.3260481047387</v>
      </c>
      <c r="K7997" s="922">
        <v>1</v>
      </c>
      <c r="L7997" s="923">
        <v>4088.3260481047387</v>
      </c>
      <c r="M7997" s="923">
        <f t="shared" si="124"/>
        <v>218.0440558989194</v>
      </c>
    </row>
    <row r="7998" spans="2:13" ht="75">
      <c r="B7998" s="921" t="s">
        <v>2017</v>
      </c>
      <c r="C7998" s="921" t="s">
        <v>1036</v>
      </c>
      <c r="D7998" s="922" t="s">
        <v>986</v>
      </c>
      <c r="E7998" s="936">
        <v>1</v>
      </c>
      <c r="F7998" s="947">
        <v>44662</v>
      </c>
      <c r="G7998" s="923">
        <v>3301.4829488381756</v>
      </c>
      <c r="H7998" s="929">
        <v>4.1666666666666666E-3</v>
      </c>
      <c r="I7998" s="929">
        <v>6.25E-2</v>
      </c>
      <c r="J7998" s="923">
        <v>3095.1402645357898</v>
      </c>
      <c r="K7998" s="922">
        <v>1</v>
      </c>
      <c r="L7998" s="923">
        <v>3095.1402645357898</v>
      </c>
      <c r="M7998" s="923">
        <f t="shared" si="124"/>
        <v>165.07414744190879</v>
      </c>
    </row>
    <row r="7999" spans="2:13" ht="45">
      <c r="B7999" s="921" t="s">
        <v>2014</v>
      </c>
      <c r="C7999" s="921" t="s">
        <v>1042</v>
      </c>
      <c r="D7999" s="922" t="s">
        <v>986</v>
      </c>
      <c r="E7999" s="936">
        <v>1</v>
      </c>
      <c r="F7999" s="947">
        <v>44662</v>
      </c>
      <c r="G7999" s="923">
        <v>4360.8811179783879</v>
      </c>
      <c r="H7999" s="929">
        <v>4.1666666666666666E-3</v>
      </c>
      <c r="I7999" s="929">
        <v>6.25E-2</v>
      </c>
      <c r="J7999" s="923">
        <v>4088.3260481047387</v>
      </c>
      <c r="K7999" s="922">
        <v>0.81636736344839422</v>
      </c>
      <c r="L7999" s="923">
        <v>3337.5759568086582</v>
      </c>
      <c r="M7999" s="923">
        <f t="shared" si="124"/>
        <v>178.00405102979514</v>
      </c>
    </row>
    <row r="8000" spans="2:13" ht="45">
      <c r="B8000" s="921" t="s">
        <v>2027</v>
      </c>
      <c r="C8000" s="921" t="s">
        <v>1030</v>
      </c>
      <c r="D8000" s="922" t="s">
        <v>986</v>
      </c>
      <c r="E8000" s="936">
        <v>1</v>
      </c>
      <c r="F8000" s="947">
        <v>44662</v>
      </c>
      <c r="G8000" s="923">
        <v>4360.8811179783879</v>
      </c>
      <c r="H8000" s="929">
        <v>4.1666666666666666E-3</v>
      </c>
      <c r="I8000" s="929">
        <v>6.25E-2</v>
      </c>
      <c r="J8000" s="923">
        <v>4088.3260481047387</v>
      </c>
      <c r="K8000" s="922">
        <v>1</v>
      </c>
      <c r="L8000" s="923">
        <v>4088.3260481047387</v>
      </c>
      <c r="M8000" s="923">
        <f t="shared" si="124"/>
        <v>218.0440558989194</v>
      </c>
    </row>
    <row r="8001" spans="2:13" ht="105">
      <c r="B8001" s="921" t="s">
        <v>2028</v>
      </c>
      <c r="C8001" s="921" t="s">
        <v>1034</v>
      </c>
      <c r="D8001" s="922" t="s">
        <v>986</v>
      </c>
      <c r="E8001" s="936">
        <v>1</v>
      </c>
      <c r="F8001" s="947">
        <v>44459</v>
      </c>
      <c r="G8001" s="923">
        <v>20515.721450506691</v>
      </c>
      <c r="H8001" s="929">
        <v>4.1666666666666666E-3</v>
      </c>
      <c r="I8001" s="929">
        <v>9.166666666666666E-2</v>
      </c>
      <c r="J8001" s="923">
        <v>18635.113650876912</v>
      </c>
      <c r="K8001" s="922">
        <v>0</v>
      </c>
      <c r="L8001" s="923">
        <v>0</v>
      </c>
      <c r="M8001" s="923" t="str">
        <f t="shared" si="124"/>
        <v/>
      </c>
    </row>
    <row r="8002" spans="2:13" ht="75">
      <c r="B8002" s="921" t="s">
        <v>2024</v>
      </c>
      <c r="C8002" s="921" t="s">
        <v>1020</v>
      </c>
      <c r="D8002" s="922" t="s">
        <v>986</v>
      </c>
      <c r="E8002" s="936">
        <v>1</v>
      </c>
      <c r="F8002" s="947">
        <v>44440</v>
      </c>
      <c r="G8002" s="923">
        <v>22596.59228547708</v>
      </c>
      <c r="H8002" s="929">
        <v>1.6666666666666666E-2</v>
      </c>
      <c r="I8002" s="929">
        <v>0.36666666666666664</v>
      </c>
      <c r="J8002" s="923">
        <v>14311.175114135485</v>
      </c>
      <c r="K8002" s="922">
        <v>1</v>
      </c>
      <c r="L8002" s="923">
        <v>14311.175114135485</v>
      </c>
      <c r="M8002" s="923">
        <f t="shared" si="124"/>
        <v>4519.3184570954163</v>
      </c>
    </row>
    <row r="8003" spans="2:13" ht="75">
      <c r="B8003" s="921" t="s">
        <v>2029</v>
      </c>
      <c r="C8003" s="921" t="s">
        <v>1036</v>
      </c>
      <c r="D8003" s="922" t="s">
        <v>986</v>
      </c>
      <c r="E8003" s="936">
        <v>1</v>
      </c>
      <c r="F8003" s="947">
        <v>43647</v>
      </c>
      <c r="G8003" s="923">
        <v>602.59055473015314</v>
      </c>
      <c r="H8003" s="929">
        <v>4.1666666666666666E-3</v>
      </c>
      <c r="I8003" s="929">
        <v>0.2</v>
      </c>
      <c r="J8003" s="923">
        <v>482.07244378412253</v>
      </c>
      <c r="K8003" s="922">
        <v>1</v>
      </c>
      <c r="L8003" s="923">
        <v>482.07244378412253</v>
      </c>
      <c r="M8003" s="923">
        <f t="shared" si="124"/>
        <v>30.129527736507658</v>
      </c>
    </row>
    <row r="8004" spans="2:13" ht="60">
      <c r="B8004" s="921" t="s">
        <v>2030</v>
      </c>
      <c r="C8004" s="921" t="s">
        <v>1091</v>
      </c>
      <c r="D8004" s="922" t="s">
        <v>986</v>
      </c>
      <c r="E8004" s="936">
        <v>1</v>
      </c>
      <c r="F8004" s="947">
        <v>44455</v>
      </c>
      <c r="G8004" s="923">
        <v>15909.761922139749</v>
      </c>
      <c r="H8004" s="929">
        <v>1.6666666666666666E-2</v>
      </c>
      <c r="I8004" s="929">
        <v>0.36666666666666664</v>
      </c>
      <c r="J8004" s="923">
        <v>10076.182550688507</v>
      </c>
      <c r="K8004" s="922">
        <v>1</v>
      </c>
      <c r="L8004" s="923">
        <v>10076.182550688507</v>
      </c>
      <c r="M8004" s="923">
        <f t="shared" si="124"/>
        <v>3181.9523844279502</v>
      </c>
    </row>
    <row r="8005" spans="2:13" ht="75">
      <c r="B8005" s="921" t="s">
        <v>2031</v>
      </c>
      <c r="C8005" s="921" t="s">
        <v>1036</v>
      </c>
      <c r="D8005" s="922" t="s">
        <v>986</v>
      </c>
      <c r="E8005" s="936">
        <v>1</v>
      </c>
      <c r="F8005" s="947">
        <v>44551</v>
      </c>
      <c r="G8005" s="923">
        <v>3789.3231801399138</v>
      </c>
      <c r="H8005" s="929">
        <v>1.6666666666666666E-2</v>
      </c>
      <c r="I8005" s="929">
        <v>0.31666666666666665</v>
      </c>
      <c r="J8005" s="923">
        <v>2589.3708397622745</v>
      </c>
      <c r="K8005" s="922">
        <v>1</v>
      </c>
      <c r="L8005" s="923">
        <v>2589.3708397622745</v>
      </c>
      <c r="M8005" s="923">
        <f t="shared" si="124"/>
        <v>757.86463602798278</v>
      </c>
    </row>
    <row r="8006" spans="2:13" ht="75">
      <c r="B8006" s="921" t="s">
        <v>2031</v>
      </c>
      <c r="C8006" s="921" t="s">
        <v>1036</v>
      </c>
      <c r="D8006" s="922" t="s">
        <v>986</v>
      </c>
      <c r="E8006" s="936">
        <v>1</v>
      </c>
      <c r="F8006" s="947">
        <v>44551</v>
      </c>
      <c r="G8006" s="923">
        <v>3789.3231801399138</v>
      </c>
      <c r="H8006" s="929">
        <v>1.6666666666666666E-2</v>
      </c>
      <c r="I8006" s="929">
        <v>0.31666666666666665</v>
      </c>
      <c r="J8006" s="923">
        <v>2589.3708397622745</v>
      </c>
      <c r="K8006" s="922">
        <v>1</v>
      </c>
      <c r="L8006" s="923">
        <v>2589.3708397622745</v>
      </c>
      <c r="M8006" s="923">
        <f t="shared" si="124"/>
        <v>757.86463602798278</v>
      </c>
    </row>
    <row r="8007" spans="2:13" ht="75">
      <c r="B8007" s="921" t="s">
        <v>2032</v>
      </c>
      <c r="C8007" s="921" t="s">
        <v>1036</v>
      </c>
      <c r="D8007" s="922" t="s">
        <v>986</v>
      </c>
      <c r="E8007" s="936">
        <v>1</v>
      </c>
      <c r="F8007" s="947">
        <v>44481</v>
      </c>
      <c r="G8007" s="923">
        <v>3673.4776610145418</v>
      </c>
      <c r="H8007" s="929">
        <v>4.1666666666666666E-3</v>
      </c>
      <c r="I8007" s="929">
        <v>8.7499999999999994E-2</v>
      </c>
      <c r="J8007" s="923">
        <v>3352.0483656757697</v>
      </c>
      <c r="K8007" s="922">
        <v>1</v>
      </c>
      <c r="L8007" s="923">
        <v>3352.0483656757697</v>
      </c>
      <c r="M8007" s="923">
        <f t="shared" si="124"/>
        <v>183.67388305072711</v>
      </c>
    </row>
    <row r="8008" spans="2:13" ht="75">
      <c r="B8008" s="921" t="s">
        <v>2032</v>
      </c>
      <c r="C8008" s="921" t="s">
        <v>1036</v>
      </c>
      <c r="D8008" s="922" t="s">
        <v>986</v>
      </c>
      <c r="E8008" s="936">
        <v>1</v>
      </c>
      <c r="F8008" s="947">
        <v>44825</v>
      </c>
      <c r="G8008" s="923">
        <v>3673.4776610145418</v>
      </c>
      <c r="H8008" s="929">
        <v>4.1666666666666666E-3</v>
      </c>
      <c r="I8008" s="929">
        <v>4.1666666666666664E-2</v>
      </c>
      <c r="J8008" s="923">
        <v>3520.4160918056027</v>
      </c>
      <c r="K8008" s="922">
        <v>1</v>
      </c>
      <c r="L8008" s="923">
        <v>3520.4160918056027</v>
      </c>
      <c r="M8008" s="923">
        <f t="shared" si="124"/>
        <v>183.67388305072711</v>
      </c>
    </row>
    <row r="8009" spans="2:13" ht="60">
      <c r="B8009" s="921" t="s">
        <v>2014</v>
      </c>
      <c r="C8009" s="921" t="s">
        <v>1091</v>
      </c>
      <c r="D8009" s="922" t="s">
        <v>986</v>
      </c>
      <c r="E8009" s="936">
        <v>1</v>
      </c>
      <c r="F8009" s="947">
        <v>44662</v>
      </c>
      <c r="G8009" s="923">
        <v>4360.8811179783879</v>
      </c>
      <c r="H8009" s="929">
        <v>4.1666666666666666E-3</v>
      </c>
      <c r="I8009" s="929">
        <v>6.25E-2</v>
      </c>
      <c r="J8009" s="923">
        <v>4088.3260481047387</v>
      </c>
      <c r="K8009" s="922">
        <v>1</v>
      </c>
      <c r="L8009" s="923">
        <v>4088.3260481047387</v>
      </c>
      <c r="M8009" s="923">
        <f t="shared" si="124"/>
        <v>218.0440558989194</v>
      </c>
    </row>
    <row r="8010" spans="2:13" ht="45">
      <c r="B8010" s="921" t="s">
        <v>2024</v>
      </c>
      <c r="C8010" s="921" t="s">
        <v>1030</v>
      </c>
      <c r="D8010" s="922" t="s">
        <v>986</v>
      </c>
      <c r="E8010" s="936">
        <v>1</v>
      </c>
      <c r="F8010" s="947">
        <v>44440</v>
      </c>
      <c r="G8010" s="923">
        <v>22596.59228547708</v>
      </c>
      <c r="H8010" s="929">
        <v>1.6666666666666666E-2</v>
      </c>
      <c r="I8010" s="929">
        <v>0.36666666666666664</v>
      </c>
      <c r="J8010" s="923">
        <v>14311.175114135485</v>
      </c>
      <c r="K8010" s="922">
        <v>1</v>
      </c>
      <c r="L8010" s="923">
        <v>14311.175114135485</v>
      </c>
      <c r="M8010" s="923">
        <f t="shared" si="124"/>
        <v>4519.3184570954163</v>
      </c>
    </row>
    <row r="8011" spans="2:13" ht="45">
      <c r="B8011" s="921" t="s">
        <v>2029</v>
      </c>
      <c r="C8011" s="921" t="s">
        <v>1030</v>
      </c>
      <c r="D8011" s="922" t="s">
        <v>986</v>
      </c>
      <c r="E8011" s="936">
        <v>1</v>
      </c>
      <c r="F8011" s="947">
        <v>43647</v>
      </c>
      <c r="G8011" s="923">
        <v>602.59055473015314</v>
      </c>
      <c r="H8011" s="929">
        <v>4.1666666666666666E-3</v>
      </c>
      <c r="I8011" s="929">
        <v>0.2</v>
      </c>
      <c r="J8011" s="923">
        <v>482.07244378412253</v>
      </c>
      <c r="K8011" s="922">
        <v>1</v>
      </c>
      <c r="L8011" s="923">
        <v>482.07244378412253</v>
      </c>
      <c r="M8011" s="923">
        <f t="shared" ref="M8011:M8074" si="125">IF(L8011=0,"",IF(I8011=100%,0,(H8011*12)*(G8011*E8011*K8011)))</f>
        <v>30.129527736507658</v>
      </c>
    </row>
    <row r="8012" spans="2:13" ht="75">
      <c r="B8012" s="921" t="s">
        <v>2017</v>
      </c>
      <c r="C8012" s="921" t="s">
        <v>1036</v>
      </c>
      <c r="D8012" s="922" t="s">
        <v>986</v>
      </c>
      <c r="E8012" s="936">
        <v>1</v>
      </c>
      <c r="F8012" s="947">
        <v>44662</v>
      </c>
      <c r="G8012" s="923">
        <v>3301.4829488381756</v>
      </c>
      <c r="H8012" s="929">
        <v>4.1666666666666666E-3</v>
      </c>
      <c r="I8012" s="929">
        <v>6.25E-2</v>
      </c>
      <c r="J8012" s="923">
        <v>3095.1402645357898</v>
      </c>
      <c r="K8012" s="922">
        <v>1</v>
      </c>
      <c r="L8012" s="923">
        <v>3095.1402645357898</v>
      </c>
      <c r="M8012" s="923">
        <f t="shared" si="125"/>
        <v>165.07414744190879</v>
      </c>
    </row>
    <row r="8013" spans="2:13" ht="75">
      <c r="B8013" s="921" t="s">
        <v>2024</v>
      </c>
      <c r="C8013" s="921" t="s">
        <v>1020</v>
      </c>
      <c r="D8013" s="922" t="s">
        <v>986</v>
      </c>
      <c r="E8013" s="936">
        <v>1</v>
      </c>
      <c r="F8013" s="947">
        <v>43832</v>
      </c>
      <c r="G8013" s="923">
        <v>22596.59228547708</v>
      </c>
      <c r="H8013" s="929">
        <v>1.6666666666666666E-2</v>
      </c>
      <c r="I8013" s="929">
        <v>0.7</v>
      </c>
      <c r="J8013" s="923">
        <v>6778.9776856431254</v>
      </c>
      <c r="K8013" s="922">
        <v>1</v>
      </c>
      <c r="L8013" s="923">
        <v>6778.9776856431254</v>
      </c>
      <c r="M8013" s="923">
        <f t="shared" si="125"/>
        <v>4519.3184570954163</v>
      </c>
    </row>
    <row r="8014" spans="2:13" ht="75">
      <c r="B8014" s="921" t="s">
        <v>2017</v>
      </c>
      <c r="C8014" s="921" t="s">
        <v>1036</v>
      </c>
      <c r="D8014" s="922" t="s">
        <v>986</v>
      </c>
      <c r="E8014" s="936">
        <v>1</v>
      </c>
      <c r="F8014" s="947">
        <v>44662</v>
      </c>
      <c r="G8014" s="923">
        <v>3301.4829488381756</v>
      </c>
      <c r="H8014" s="929">
        <v>4.1666666666666666E-3</v>
      </c>
      <c r="I8014" s="929">
        <v>6.25E-2</v>
      </c>
      <c r="J8014" s="923">
        <v>3095.1402645357898</v>
      </c>
      <c r="K8014" s="922">
        <v>1</v>
      </c>
      <c r="L8014" s="923">
        <v>3095.1402645357898</v>
      </c>
      <c r="M8014" s="923">
        <f t="shared" si="125"/>
        <v>165.07414744190879</v>
      </c>
    </row>
    <row r="8015" spans="2:13" ht="75">
      <c r="B8015" s="921" t="s">
        <v>2033</v>
      </c>
      <c r="C8015" s="921" t="s">
        <v>1020</v>
      </c>
      <c r="D8015" s="922" t="s">
        <v>986</v>
      </c>
      <c r="E8015" s="936">
        <v>1</v>
      </c>
      <c r="F8015" s="947">
        <v>44662</v>
      </c>
      <c r="G8015" s="923">
        <v>3301.4829488381756</v>
      </c>
      <c r="H8015" s="929">
        <v>4.1666666666666666E-3</v>
      </c>
      <c r="I8015" s="929">
        <v>6.25E-2</v>
      </c>
      <c r="J8015" s="923">
        <v>3095.1402645357898</v>
      </c>
      <c r="K8015" s="922">
        <v>1</v>
      </c>
      <c r="L8015" s="923">
        <v>3095.1402645357898</v>
      </c>
      <c r="M8015" s="923">
        <f t="shared" si="125"/>
        <v>165.07414744190879</v>
      </c>
    </row>
    <row r="8016" spans="2:13" ht="75">
      <c r="B8016" s="921" t="s">
        <v>2024</v>
      </c>
      <c r="C8016" s="921" t="s">
        <v>1020</v>
      </c>
      <c r="D8016" s="922" t="s">
        <v>986</v>
      </c>
      <c r="E8016" s="936">
        <v>1</v>
      </c>
      <c r="F8016" s="947">
        <v>43832</v>
      </c>
      <c r="G8016" s="923">
        <v>22596.59228547708</v>
      </c>
      <c r="H8016" s="929">
        <v>1.6666666666666666E-2</v>
      </c>
      <c r="I8016" s="929">
        <v>0.7</v>
      </c>
      <c r="J8016" s="923">
        <v>6778.9776856431254</v>
      </c>
      <c r="K8016" s="922">
        <v>1</v>
      </c>
      <c r="L8016" s="923">
        <v>6778.9776856431254</v>
      </c>
      <c r="M8016" s="923">
        <f t="shared" si="125"/>
        <v>4519.3184570954163</v>
      </c>
    </row>
    <row r="8017" spans="2:13" ht="75">
      <c r="B8017" s="921" t="s">
        <v>2034</v>
      </c>
      <c r="C8017" s="921" t="s">
        <v>1036</v>
      </c>
      <c r="D8017" s="922" t="s">
        <v>986</v>
      </c>
      <c r="E8017" s="936">
        <v>1</v>
      </c>
      <c r="F8017" s="947">
        <v>44686</v>
      </c>
      <c r="G8017" s="923">
        <v>3673.4776610145418</v>
      </c>
      <c r="H8017" s="929">
        <v>4.1666666666666666E-3</v>
      </c>
      <c r="I8017" s="929">
        <v>5.8333333333333334E-2</v>
      </c>
      <c r="J8017" s="923">
        <v>3459.1914641220269</v>
      </c>
      <c r="K8017" s="922">
        <v>1</v>
      </c>
      <c r="L8017" s="923">
        <v>3459.1914641220269</v>
      </c>
      <c r="M8017" s="923">
        <f t="shared" si="125"/>
        <v>183.67388305072711</v>
      </c>
    </row>
    <row r="8018" spans="2:13" ht="75">
      <c r="B8018" s="921" t="s">
        <v>2035</v>
      </c>
      <c r="C8018" s="921" t="s">
        <v>1020</v>
      </c>
      <c r="D8018" s="922" t="s">
        <v>986</v>
      </c>
      <c r="E8018" s="936">
        <v>1</v>
      </c>
      <c r="F8018" s="947">
        <v>44662</v>
      </c>
      <c r="G8018" s="923">
        <v>4360.8811179783879</v>
      </c>
      <c r="H8018" s="929">
        <v>4.1666666666666666E-3</v>
      </c>
      <c r="I8018" s="929">
        <v>6.25E-2</v>
      </c>
      <c r="J8018" s="923">
        <v>4088.3260481047387</v>
      </c>
      <c r="K8018" s="922">
        <v>1</v>
      </c>
      <c r="L8018" s="923">
        <v>4088.3260481047387</v>
      </c>
      <c r="M8018" s="923">
        <f t="shared" si="125"/>
        <v>218.0440558989194</v>
      </c>
    </row>
    <row r="8019" spans="2:13" ht="75">
      <c r="B8019" s="921" t="s">
        <v>2022</v>
      </c>
      <c r="C8019" s="921" t="s">
        <v>1036</v>
      </c>
      <c r="D8019" s="922" t="s">
        <v>986</v>
      </c>
      <c r="E8019" s="936">
        <v>1</v>
      </c>
      <c r="F8019" s="947">
        <v>43983</v>
      </c>
      <c r="G8019" s="923">
        <v>3673.4776610145418</v>
      </c>
      <c r="H8019" s="929">
        <v>4.1666666666666666E-3</v>
      </c>
      <c r="I8019" s="929">
        <v>0.15416666666666667</v>
      </c>
      <c r="J8019" s="923">
        <v>3107.1498549414664</v>
      </c>
      <c r="K8019" s="922">
        <v>1</v>
      </c>
      <c r="L8019" s="923">
        <v>3107.1498549414664</v>
      </c>
      <c r="M8019" s="923">
        <f t="shared" si="125"/>
        <v>183.67388305072711</v>
      </c>
    </row>
    <row r="8020" spans="2:13" ht="45">
      <c r="B8020" s="921" t="s">
        <v>2029</v>
      </c>
      <c r="C8020" s="921" t="s">
        <v>1030</v>
      </c>
      <c r="D8020" s="922" t="s">
        <v>986</v>
      </c>
      <c r="E8020" s="936">
        <v>1</v>
      </c>
      <c r="F8020" s="947">
        <v>43651</v>
      </c>
      <c r="G8020" s="923">
        <v>602.59055473015314</v>
      </c>
      <c r="H8020" s="929">
        <v>4.1666666666666666E-3</v>
      </c>
      <c r="I8020" s="929">
        <v>0.2</v>
      </c>
      <c r="J8020" s="923">
        <v>482.07244378412253</v>
      </c>
      <c r="K8020" s="922">
        <v>1</v>
      </c>
      <c r="L8020" s="923">
        <v>482.07244378412253</v>
      </c>
      <c r="M8020" s="923">
        <f t="shared" si="125"/>
        <v>30.129527736507658</v>
      </c>
    </row>
    <row r="8021" spans="2:13" ht="45">
      <c r="B8021" s="921" t="s">
        <v>2031</v>
      </c>
      <c r="C8021" s="921" t="s">
        <v>1030</v>
      </c>
      <c r="D8021" s="922" t="s">
        <v>986</v>
      </c>
      <c r="E8021" s="936">
        <v>1</v>
      </c>
      <c r="F8021" s="947">
        <v>44551</v>
      </c>
      <c r="G8021" s="923">
        <v>3789.3231801399138</v>
      </c>
      <c r="H8021" s="929">
        <v>1.6666666666666666E-2</v>
      </c>
      <c r="I8021" s="929">
        <v>0.31666666666666665</v>
      </c>
      <c r="J8021" s="923">
        <v>2589.3708397622745</v>
      </c>
      <c r="K8021" s="922">
        <v>1</v>
      </c>
      <c r="L8021" s="923">
        <v>2589.3708397622745</v>
      </c>
      <c r="M8021" s="923">
        <f t="shared" si="125"/>
        <v>757.86463602798278</v>
      </c>
    </row>
    <row r="8022" spans="2:13" ht="45">
      <c r="B8022" s="921" t="s">
        <v>2036</v>
      </c>
      <c r="C8022" s="921" t="s">
        <v>1042</v>
      </c>
      <c r="D8022" s="922" t="s">
        <v>986</v>
      </c>
      <c r="E8022" s="936">
        <v>1</v>
      </c>
      <c r="F8022" s="947">
        <v>44866</v>
      </c>
      <c r="G8022" s="923">
        <v>25224.286237542976</v>
      </c>
      <c r="H8022" s="929">
        <v>4.1666666666666666E-3</v>
      </c>
      <c r="I8022" s="929">
        <v>3.3333333333333333E-2</v>
      </c>
      <c r="J8022" s="923">
        <v>24383.476696291542</v>
      </c>
      <c r="K8022" s="922">
        <v>1</v>
      </c>
      <c r="L8022" s="923">
        <v>24383.476696291542</v>
      </c>
      <c r="M8022" s="923">
        <f t="shared" si="125"/>
        <v>1261.2143118771489</v>
      </c>
    </row>
    <row r="8023" spans="2:13" ht="45">
      <c r="B8023" s="921" t="s">
        <v>2015</v>
      </c>
      <c r="C8023" s="921" t="s">
        <v>1030</v>
      </c>
      <c r="D8023" s="922" t="s">
        <v>986</v>
      </c>
      <c r="E8023" s="936">
        <v>1</v>
      </c>
      <c r="F8023" s="947">
        <v>44662</v>
      </c>
      <c r="G8023" s="923">
        <v>20515.721450506691</v>
      </c>
      <c r="H8023" s="929">
        <v>4.1666666666666666E-3</v>
      </c>
      <c r="I8023" s="929">
        <v>6.25E-2</v>
      </c>
      <c r="J8023" s="923">
        <v>19233.488859850022</v>
      </c>
      <c r="K8023" s="922">
        <v>1</v>
      </c>
      <c r="L8023" s="923">
        <v>19233.488859850022</v>
      </c>
      <c r="M8023" s="923">
        <f t="shared" si="125"/>
        <v>1025.7860725253347</v>
      </c>
    </row>
    <row r="8024" spans="2:13" ht="45">
      <c r="B8024" s="921" t="s">
        <v>2029</v>
      </c>
      <c r="C8024" s="921" t="s">
        <v>1030</v>
      </c>
      <c r="D8024" s="922" t="s">
        <v>986</v>
      </c>
      <c r="E8024" s="936">
        <v>1</v>
      </c>
      <c r="F8024" s="947">
        <v>43671</v>
      </c>
      <c r="G8024" s="923">
        <v>602.59055473015314</v>
      </c>
      <c r="H8024" s="929">
        <v>4.1666666666666666E-3</v>
      </c>
      <c r="I8024" s="929">
        <v>0.2</v>
      </c>
      <c r="J8024" s="923">
        <v>482.07244378412253</v>
      </c>
      <c r="K8024" s="922">
        <v>1</v>
      </c>
      <c r="L8024" s="923">
        <v>482.07244378412253</v>
      </c>
      <c r="M8024" s="923">
        <f t="shared" si="125"/>
        <v>30.129527736507658</v>
      </c>
    </row>
    <row r="8025" spans="2:13" ht="45">
      <c r="B8025" s="921" t="s">
        <v>2029</v>
      </c>
      <c r="C8025" s="921" t="s">
        <v>1030</v>
      </c>
      <c r="D8025" s="922" t="s">
        <v>986</v>
      </c>
      <c r="E8025" s="936">
        <v>1</v>
      </c>
      <c r="F8025" s="947">
        <v>43651</v>
      </c>
      <c r="G8025" s="923">
        <v>602.59055473015314</v>
      </c>
      <c r="H8025" s="929">
        <v>4.1666666666666666E-3</v>
      </c>
      <c r="I8025" s="929">
        <v>0.2</v>
      </c>
      <c r="J8025" s="923">
        <v>482.07244378412253</v>
      </c>
      <c r="K8025" s="922">
        <v>1</v>
      </c>
      <c r="L8025" s="923">
        <v>482.07244378412253</v>
      </c>
      <c r="M8025" s="923">
        <f t="shared" si="125"/>
        <v>30.129527736507658</v>
      </c>
    </row>
    <row r="8026" spans="2:13" ht="45">
      <c r="B8026" s="921" t="s">
        <v>2029</v>
      </c>
      <c r="C8026" s="921" t="s">
        <v>1030</v>
      </c>
      <c r="D8026" s="922" t="s">
        <v>986</v>
      </c>
      <c r="E8026" s="936">
        <v>1</v>
      </c>
      <c r="F8026" s="947">
        <v>43647</v>
      </c>
      <c r="G8026" s="923">
        <v>602.59055473015314</v>
      </c>
      <c r="H8026" s="929">
        <v>4.1666666666666666E-3</v>
      </c>
      <c r="I8026" s="929">
        <v>0.2</v>
      </c>
      <c r="J8026" s="923">
        <v>482.07244378412253</v>
      </c>
      <c r="K8026" s="922">
        <v>1</v>
      </c>
      <c r="L8026" s="923">
        <v>482.07244378412253</v>
      </c>
      <c r="M8026" s="923">
        <f t="shared" si="125"/>
        <v>30.129527736507658</v>
      </c>
    </row>
    <row r="8027" spans="2:13" ht="45">
      <c r="B8027" s="921" t="s">
        <v>2029</v>
      </c>
      <c r="C8027" s="921" t="s">
        <v>1030</v>
      </c>
      <c r="D8027" s="922" t="s">
        <v>986</v>
      </c>
      <c r="E8027" s="936">
        <v>1</v>
      </c>
      <c r="F8027" s="947">
        <v>43671</v>
      </c>
      <c r="G8027" s="923">
        <v>602.59055473015314</v>
      </c>
      <c r="H8027" s="929">
        <v>4.1666666666666666E-3</v>
      </c>
      <c r="I8027" s="929">
        <v>0.2</v>
      </c>
      <c r="J8027" s="923">
        <v>482.07244378412253</v>
      </c>
      <c r="K8027" s="922">
        <v>1</v>
      </c>
      <c r="L8027" s="923">
        <v>482.07244378412253</v>
      </c>
      <c r="M8027" s="923">
        <f t="shared" si="125"/>
        <v>30.129527736507658</v>
      </c>
    </row>
    <row r="8028" spans="2:13" ht="45">
      <c r="B8028" s="921" t="s">
        <v>2014</v>
      </c>
      <c r="C8028" s="921" t="s">
        <v>1042</v>
      </c>
      <c r="D8028" s="922" t="s">
        <v>986</v>
      </c>
      <c r="E8028" s="936">
        <v>1</v>
      </c>
      <c r="F8028" s="947">
        <v>44662</v>
      </c>
      <c r="G8028" s="923">
        <v>4360.8811179783879</v>
      </c>
      <c r="H8028" s="929">
        <v>4.1666666666666666E-3</v>
      </c>
      <c r="I8028" s="929">
        <v>6.25E-2</v>
      </c>
      <c r="J8028" s="923">
        <v>4088.3260481047387</v>
      </c>
      <c r="K8028" s="922">
        <v>0.92351311162993288</v>
      </c>
      <c r="L8028" s="923">
        <v>3775.6227100429137</v>
      </c>
      <c r="M8028" s="923">
        <f t="shared" si="125"/>
        <v>201.3665445356221</v>
      </c>
    </row>
    <row r="8029" spans="2:13" ht="75">
      <c r="B8029" s="921" t="s">
        <v>2037</v>
      </c>
      <c r="C8029" s="921" t="s">
        <v>1036</v>
      </c>
      <c r="D8029" s="922" t="s">
        <v>986</v>
      </c>
      <c r="E8029" s="936">
        <v>1</v>
      </c>
      <c r="F8029" s="947">
        <v>43780</v>
      </c>
      <c r="G8029" s="923">
        <v>602.59055473015314</v>
      </c>
      <c r="H8029" s="929">
        <v>4.1666666666666666E-3</v>
      </c>
      <c r="I8029" s="929">
        <v>0.18333333333333332</v>
      </c>
      <c r="J8029" s="923">
        <v>492.11561969629173</v>
      </c>
      <c r="K8029" s="922">
        <v>1</v>
      </c>
      <c r="L8029" s="923">
        <v>492.11561969629173</v>
      </c>
      <c r="M8029" s="923">
        <f t="shared" si="125"/>
        <v>30.129527736507658</v>
      </c>
    </row>
    <row r="8030" spans="2:13" ht="45">
      <c r="B8030" s="921" t="s">
        <v>2037</v>
      </c>
      <c r="C8030" s="921" t="s">
        <v>1030</v>
      </c>
      <c r="D8030" s="922" t="s">
        <v>986</v>
      </c>
      <c r="E8030" s="936">
        <v>1</v>
      </c>
      <c r="F8030" s="947">
        <v>43754</v>
      </c>
      <c r="G8030" s="923">
        <v>602.59055473015314</v>
      </c>
      <c r="H8030" s="929">
        <v>4.1666666666666666E-3</v>
      </c>
      <c r="I8030" s="929">
        <v>0.1875</v>
      </c>
      <c r="J8030" s="923">
        <v>489.60482571824946</v>
      </c>
      <c r="K8030" s="922">
        <v>1</v>
      </c>
      <c r="L8030" s="923">
        <v>489.60482571824946</v>
      </c>
      <c r="M8030" s="923">
        <f t="shared" si="125"/>
        <v>30.129527736507658</v>
      </c>
    </row>
    <row r="8031" spans="2:13" ht="75">
      <c r="B8031" s="921" t="s">
        <v>2027</v>
      </c>
      <c r="C8031" s="921" t="s">
        <v>1036</v>
      </c>
      <c r="D8031" s="922" t="s">
        <v>986</v>
      </c>
      <c r="E8031" s="936">
        <v>1</v>
      </c>
      <c r="F8031" s="947">
        <v>44662</v>
      </c>
      <c r="G8031" s="923">
        <v>4360.8811179783879</v>
      </c>
      <c r="H8031" s="929">
        <v>4.1666666666666666E-3</v>
      </c>
      <c r="I8031" s="929">
        <v>6.25E-2</v>
      </c>
      <c r="J8031" s="923">
        <v>4088.3260481047387</v>
      </c>
      <c r="K8031" s="922">
        <v>1</v>
      </c>
      <c r="L8031" s="923">
        <v>4088.3260481047387</v>
      </c>
      <c r="M8031" s="923">
        <f t="shared" si="125"/>
        <v>218.0440558989194</v>
      </c>
    </row>
    <row r="8032" spans="2:13" ht="75">
      <c r="B8032" s="921" t="s">
        <v>2027</v>
      </c>
      <c r="C8032" s="921" t="s">
        <v>1036</v>
      </c>
      <c r="D8032" s="922" t="s">
        <v>986</v>
      </c>
      <c r="E8032" s="936">
        <v>1</v>
      </c>
      <c r="F8032" s="947">
        <v>44312</v>
      </c>
      <c r="G8032" s="923">
        <v>3673.4776610145418</v>
      </c>
      <c r="H8032" s="929">
        <v>4.1666666666666666E-3</v>
      </c>
      <c r="I8032" s="929">
        <v>0.1125</v>
      </c>
      <c r="J8032" s="923">
        <v>3260.2114241504059</v>
      </c>
      <c r="K8032" s="922">
        <v>1</v>
      </c>
      <c r="L8032" s="923">
        <v>3260.2114241504059</v>
      </c>
      <c r="M8032" s="923">
        <f t="shared" si="125"/>
        <v>183.67388305072711</v>
      </c>
    </row>
    <row r="8033" spans="2:13" ht="75">
      <c r="B8033" s="921" t="s">
        <v>2027</v>
      </c>
      <c r="C8033" s="921" t="s">
        <v>1036</v>
      </c>
      <c r="D8033" s="922" t="s">
        <v>986</v>
      </c>
      <c r="E8033" s="936">
        <v>1</v>
      </c>
      <c r="F8033" s="947">
        <v>44312</v>
      </c>
      <c r="G8033" s="923">
        <v>3673.4776610145418</v>
      </c>
      <c r="H8033" s="929">
        <v>4.1666666666666666E-3</v>
      </c>
      <c r="I8033" s="929">
        <v>0.1125</v>
      </c>
      <c r="J8033" s="923">
        <v>3260.2114241504059</v>
      </c>
      <c r="K8033" s="922">
        <v>1</v>
      </c>
      <c r="L8033" s="923">
        <v>3260.2114241504059</v>
      </c>
      <c r="M8033" s="923">
        <f t="shared" si="125"/>
        <v>183.67388305072711</v>
      </c>
    </row>
    <row r="8034" spans="2:13" ht="75">
      <c r="B8034" s="921" t="s">
        <v>2024</v>
      </c>
      <c r="C8034" s="921" t="s">
        <v>1020</v>
      </c>
      <c r="D8034" s="922" t="s">
        <v>986</v>
      </c>
      <c r="E8034" s="936">
        <v>1</v>
      </c>
      <c r="F8034" s="947">
        <v>43832</v>
      </c>
      <c r="G8034" s="923">
        <v>22596.59228547708</v>
      </c>
      <c r="H8034" s="929">
        <v>1.6666666666666666E-2</v>
      </c>
      <c r="I8034" s="929">
        <v>0.7</v>
      </c>
      <c r="J8034" s="923">
        <v>6778.9776856431254</v>
      </c>
      <c r="K8034" s="922">
        <v>1</v>
      </c>
      <c r="L8034" s="923">
        <v>6778.9776856431254</v>
      </c>
      <c r="M8034" s="923">
        <f t="shared" si="125"/>
        <v>4519.3184570954163</v>
      </c>
    </row>
    <row r="8035" spans="2:13" ht="75">
      <c r="B8035" s="921" t="s">
        <v>2024</v>
      </c>
      <c r="C8035" s="921" t="s">
        <v>1020</v>
      </c>
      <c r="D8035" s="922" t="s">
        <v>986</v>
      </c>
      <c r="E8035" s="936">
        <v>1</v>
      </c>
      <c r="F8035" s="947">
        <v>43832</v>
      </c>
      <c r="G8035" s="923">
        <v>22596.59228547708</v>
      </c>
      <c r="H8035" s="929">
        <v>1.6666666666666666E-2</v>
      </c>
      <c r="I8035" s="929">
        <v>0.7</v>
      </c>
      <c r="J8035" s="923">
        <v>6778.9776856431254</v>
      </c>
      <c r="K8035" s="922">
        <v>1</v>
      </c>
      <c r="L8035" s="923">
        <v>6778.9776856431254</v>
      </c>
      <c r="M8035" s="923">
        <f t="shared" si="125"/>
        <v>4519.3184570954163</v>
      </c>
    </row>
    <row r="8036" spans="2:13" ht="75">
      <c r="B8036" s="921" t="s">
        <v>2038</v>
      </c>
      <c r="C8036" s="921" t="s">
        <v>1020</v>
      </c>
      <c r="D8036" s="922" t="s">
        <v>986</v>
      </c>
      <c r="E8036" s="936">
        <v>1</v>
      </c>
      <c r="F8036" s="947">
        <v>44470</v>
      </c>
      <c r="G8036" s="923">
        <v>3673.4776610145418</v>
      </c>
      <c r="H8036" s="929">
        <v>4.1666666666666666E-3</v>
      </c>
      <c r="I8036" s="929">
        <v>8.7499999999999994E-2</v>
      </c>
      <c r="J8036" s="923">
        <v>3352.0483656757697</v>
      </c>
      <c r="K8036" s="922">
        <v>1</v>
      </c>
      <c r="L8036" s="923">
        <v>3352.0483656757697</v>
      </c>
      <c r="M8036" s="923">
        <f t="shared" si="125"/>
        <v>183.67388305072711</v>
      </c>
    </row>
    <row r="8037" spans="2:13" ht="75">
      <c r="B8037" s="921" t="s">
        <v>2024</v>
      </c>
      <c r="C8037" s="921" t="s">
        <v>1020</v>
      </c>
      <c r="D8037" s="922" t="s">
        <v>986</v>
      </c>
      <c r="E8037" s="936">
        <v>1</v>
      </c>
      <c r="F8037" s="947">
        <v>43832</v>
      </c>
      <c r="G8037" s="923">
        <v>22596.59228547708</v>
      </c>
      <c r="H8037" s="929">
        <v>1.6666666666666666E-2</v>
      </c>
      <c r="I8037" s="929">
        <v>0.7</v>
      </c>
      <c r="J8037" s="923">
        <v>6778.9776856431254</v>
      </c>
      <c r="K8037" s="922">
        <v>1</v>
      </c>
      <c r="L8037" s="923">
        <v>6778.9776856431254</v>
      </c>
      <c r="M8037" s="923">
        <f t="shared" si="125"/>
        <v>4519.3184570954163</v>
      </c>
    </row>
    <row r="8038" spans="2:13" ht="45">
      <c r="B8038" s="921" t="s">
        <v>2029</v>
      </c>
      <c r="C8038" s="921" t="s">
        <v>1030</v>
      </c>
      <c r="D8038" s="922" t="s">
        <v>986</v>
      </c>
      <c r="E8038" s="936">
        <v>1</v>
      </c>
      <c r="F8038" s="947">
        <v>43754</v>
      </c>
      <c r="G8038" s="923">
        <v>602.59055473015314</v>
      </c>
      <c r="H8038" s="929">
        <v>4.1666666666666666E-3</v>
      </c>
      <c r="I8038" s="929">
        <v>0.1875</v>
      </c>
      <c r="J8038" s="923">
        <v>489.60482571824946</v>
      </c>
      <c r="K8038" s="922">
        <v>1</v>
      </c>
      <c r="L8038" s="923">
        <v>489.60482571824946</v>
      </c>
      <c r="M8038" s="923">
        <f t="shared" si="125"/>
        <v>30.129527736507658</v>
      </c>
    </row>
    <row r="8039" spans="2:13" ht="45">
      <c r="B8039" s="921" t="s">
        <v>2029</v>
      </c>
      <c r="C8039" s="921" t="s">
        <v>1030</v>
      </c>
      <c r="D8039" s="922" t="s">
        <v>986</v>
      </c>
      <c r="E8039" s="936">
        <v>1</v>
      </c>
      <c r="F8039" s="947">
        <v>43754</v>
      </c>
      <c r="G8039" s="923">
        <v>602.59055473015314</v>
      </c>
      <c r="H8039" s="929">
        <v>4.1666666666666666E-3</v>
      </c>
      <c r="I8039" s="929">
        <v>0.1875</v>
      </c>
      <c r="J8039" s="923">
        <v>489.60482571824946</v>
      </c>
      <c r="K8039" s="922">
        <v>1</v>
      </c>
      <c r="L8039" s="923">
        <v>489.60482571824946</v>
      </c>
      <c r="M8039" s="923">
        <f t="shared" si="125"/>
        <v>30.129527736507658</v>
      </c>
    </row>
    <row r="8040" spans="2:13" ht="75">
      <c r="B8040" s="921" t="s">
        <v>2039</v>
      </c>
      <c r="C8040" s="921" t="s">
        <v>1020</v>
      </c>
      <c r="D8040" s="922" t="s">
        <v>994</v>
      </c>
      <c r="E8040" s="936">
        <v>0</v>
      </c>
      <c r="F8040" s="947">
        <v>44837</v>
      </c>
      <c r="G8040" s="923">
        <v>2590.9299999999998</v>
      </c>
      <c r="H8040" s="929">
        <v>1.6666666666666666E-2</v>
      </c>
      <c r="I8040" s="929">
        <v>0.15</v>
      </c>
      <c r="J8040" s="923">
        <v>2202.2905000000001</v>
      </c>
      <c r="K8040" s="922">
        <v>1</v>
      </c>
      <c r="L8040" s="923">
        <v>0</v>
      </c>
      <c r="M8040" s="923" t="str">
        <f t="shared" si="125"/>
        <v/>
      </c>
    </row>
    <row r="8041" spans="2:13" ht="45">
      <c r="B8041" s="921" t="s">
        <v>2014</v>
      </c>
      <c r="C8041" s="921" t="s">
        <v>1030</v>
      </c>
      <c r="D8041" s="922" t="s">
        <v>986</v>
      </c>
      <c r="E8041" s="936">
        <v>1</v>
      </c>
      <c r="F8041" s="947">
        <v>44662</v>
      </c>
      <c r="G8041" s="923">
        <v>4360.8811179783879</v>
      </c>
      <c r="H8041" s="929">
        <v>4.1666666666666666E-3</v>
      </c>
      <c r="I8041" s="929">
        <v>6.25E-2</v>
      </c>
      <c r="J8041" s="923">
        <v>4088.3260481047387</v>
      </c>
      <c r="K8041" s="922">
        <v>1</v>
      </c>
      <c r="L8041" s="923">
        <v>4088.3260481047387</v>
      </c>
      <c r="M8041" s="923">
        <f t="shared" si="125"/>
        <v>218.0440558989194</v>
      </c>
    </row>
    <row r="8042" spans="2:13" ht="45">
      <c r="B8042" s="921" t="s">
        <v>2040</v>
      </c>
      <c r="C8042" s="921" t="s">
        <v>1030</v>
      </c>
      <c r="D8042" s="922" t="s">
        <v>986</v>
      </c>
      <c r="E8042" s="936">
        <v>1</v>
      </c>
      <c r="F8042" s="947">
        <v>44551</v>
      </c>
      <c r="G8042" s="923">
        <v>3789.3231801399138</v>
      </c>
      <c r="H8042" s="929">
        <v>1.6666666666666666E-2</v>
      </c>
      <c r="I8042" s="929">
        <v>0.31666666666666665</v>
      </c>
      <c r="J8042" s="923">
        <v>2589.3708397622745</v>
      </c>
      <c r="K8042" s="922">
        <v>1</v>
      </c>
      <c r="L8042" s="923">
        <v>2589.3708397622745</v>
      </c>
      <c r="M8042" s="923">
        <f t="shared" si="125"/>
        <v>757.86463602798278</v>
      </c>
    </row>
    <row r="8043" spans="2:13" ht="45">
      <c r="B8043" s="921" t="s">
        <v>2041</v>
      </c>
      <c r="C8043" s="921" t="s">
        <v>1030</v>
      </c>
      <c r="D8043" s="922" t="s">
        <v>986</v>
      </c>
      <c r="E8043" s="936">
        <v>1</v>
      </c>
      <c r="F8043" s="947">
        <v>44662</v>
      </c>
      <c r="G8043" s="923">
        <v>3301.4829488381756</v>
      </c>
      <c r="H8043" s="929">
        <v>4.1666666666666666E-3</v>
      </c>
      <c r="I8043" s="929">
        <v>6.25E-2</v>
      </c>
      <c r="J8043" s="923">
        <v>3095.1402645357898</v>
      </c>
      <c r="K8043" s="922">
        <v>1</v>
      </c>
      <c r="L8043" s="923">
        <v>3095.1402645357898</v>
      </c>
      <c r="M8043" s="923">
        <f t="shared" si="125"/>
        <v>165.07414744190879</v>
      </c>
    </row>
    <row r="8044" spans="2:13" ht="75">
      <c r="B8044" s="921" t="s">
        <v>2042</v>
      </c>
      <c r="C8044" s="921" t="s">
        <v>1020</v>
      </c>
      <c r="D8044" s="922" t="s">
        <v>986</v>
      </c>
      <c r="E8044" s="936">
        <v>1</v>
      </c>
      <c r="F8044" s="947">
        <v>44551</v>
      </c>
      <c r="G8044" s="923">
        <v>3789.3231801399138</v>
      </c>
      <c r="H8044" s="929">
        <v>1.6666666666666666E-2</v>
      </c>
      <c r="I8044" s="929">
        <v>0.31666666666666665</v>
      </c>
      <c r="J8044" s="923">
        <v>2589.3708397622745</v>
      </c>
      <c r="K8044" s="922">
        <v>1</v>
      </c>
      <c r="L8044" s="923">
        <v>2589.3708397622745</v>
      </c>
      <c r="M8044" s="923">
        <f t="shared" si="125"/>
        <v>757.86463602798278</v>
      </c>
    </row>
    <row r="8045" spans="2:13" ht="105">
      <c r="B8045" s="921" t="s">
        <v>2043</v>
      </c>
      <c r="C8045" s="921" t="s">
        <v>1034</v>
      </c>
      <c r="D8045" s="922" t="s">
        <v>994</v>
      </c>
      <c r="E8045" s="936">
        <v>0</v>
      </c>
      <c r="F8045" s="947">
        <v>44837</v>
      </c>
      <c r="G8045" s="923">
        <v>2590.9299999999998</v>
      </c>
      <c r="H8045" s="929">
        <v>1.6666666666666666E-2</v>
      </c>
      <c r="I8045" s="929">
        <v>0.15</v>
      </c>
      <c r="J8045" s="923">
        <v>2202.2905000000001</v>
      </c>
      <c r="K8045" s="922">
        <v>1</v>
      </c>
      <c r="L8045" s="923">
        <v>0</v>
      </c>
      <c r="M8045" s="923" t="str">
        <f t="shared" si="125"/>
        <v/>
      </c>
    </row>
    <row r="8046" spans="2:13" ht="75">
      <c r="B8046" s="921" t="s">
        <v>2044</v>
      </c>
      <c r="C8046" s="921" t="s">
        <v>1036</v>
      </c>
      <c r="D8046" s="922" t="s">
        <v>986</v>
      </c>
      <c r="E8046" s="936">
        <v>1</v>
      </c>
      <c r="F8046" s="947">
        <v>43852</v>
      </c>
      <c r="G8046" s="923">
        <v>3673.4776610145418</v>
      </c>
      <c r="H8046" s="929">
        <v>4.1666666666666666E-3</v>
      </c>
      <c r="I8046" s="929">
        <v>0.17499999999999999</v>
      </c>
      <c r="J8046" s="923">
        <v>3030.6190703369971</v>
      </c>
      <c r="K8046" s="922">
        <v>1</v>
      </c>
      <c r="L8046" s="923">
        <v>3030.6190703369971</v>
      </c>
      <c r="M8046" s="923">
        <f t="shared" si="125"/>
        <v>183.67388305072711</v>
      </c>
    </row>
    <row r="8047" spans="2:13" ht="75">
      <c r="B8047" s="921" t="s">
        <v>2045</v>
      </c>
      <c r="C8047" s="921" t="s">
        <v>1020</v>
      </c>
      <c r="D8047" s="922" t="s">
        <v>986</v>
      </c>
      <c r="E8047" s="936">
        <v>1</v>
      </c>
      <c r="F8047" s="947">
        <v>43832</v>
      </c>
      <c r="G8047" s="923">
        <v>22596.59228547708</v>
      </c>
      <c r="H8047" s="929">
        <v>1.6666666666666666E-2</v>
      </c>
      <c r="I8047" s="929">
        <v>0.7</v>
      </c>
      <c r="J8047" s="923">
        <v>6778.9776856431254</v>
      </c>
      <c r="K8047" s="922">
        <v>1</v>
      </c>
      <c r="L8047" s="923">
        <v>6778.9776856431254</v>
      </c>
      <c r="M8047" s="923">
        <f t="shared" si="125"/>
        <v>4519.3184570954163</v>
      </c>
    </row>
    <row r="8048" spans="2:13" ht="45">
      <c r="B8048" s="921" t="s">
        <v>2046</v>
      </c>
      <c r="C8048" s="921" t="s">
        <v>1030</v>
      </c>
      <c r="D8048" s="922" t="s">
        <v>986</v>
      </c>
      <c r="E8048" s="936">
        <v>1</v>
      </c>
      <c r="F8048" s="947">
        <v>44440</v>
      </c>
      <c r="G8048" s="923">
        <v>22596.59228547708</v>
      </c>
      <c r="H8048" s="929">
        <v>1.6666666666666666E-2</v>
      </c>
      <c r="I8048" s="929">
        <v>0.36666666666666664</v>
      </c>
      <c r="J8048" s="923">
        <v>14311.175114135485</v>
      </c>
      <c r="K8048" s="922">
        <v>1</v>
      </c>
      <c r="L8048" s="923">
        <v>14311.175114135485</v>
      </c>
      <c r="M8048" s="923">
        <f t="shared" si="125"/>
        <v>4519.3184570954163</v>
      </c>
    </row>
    <row r="8049" spans="2:13" ht="75">
      <c r="B8049" s="921" t="s">
        <v>2024</v>
      </c>
      <c r="C8049" s="921" t="s">
        <v>1020</v>
      </c>
      <c r="D8049" s="922" t="s">
        <v>986</v>
      </c>
      <c r="E8049" s="936">
        <v>1</v>
      </c>
      <c r="F8049" s="947">
        <v>43832</v>
      </c>
      <c r="G8049" s="923">
        <v>22596.59228547708</v>
      </c>
      <c r="H8049" s="929">
        <v>1.6666666666666666E-2</v>
      </c>
      <c r="I8049" s="929">
        <v>0.7</v>
      </c>
      <c r="J8049" s="923">
        <v>6778.9776856431254</v>
      </c>
      <c r="K8049" s="922">
        <v>1</v>
      </c>
      <c r="L8049" s="923">
        <v>6778.9776856431254</v>
      </c>
      <c r="M8049" s="923">
        <f t="shared" si="125"/>
        <v>4519.3184570954163</v>
      </c>
    </row>
    <row r="8050" spans="2:13" ht="75">
      <c r="B8050" s="921" t="s">
        <v>2024</v>
      </c>
      <c r="C8050" s="921" t="s">
        <v>1020</v>
      </c>
      <c r="D8050" s="922" t="s">
        <v>986</v>
      </c>
      <c r="E8050" s="936">
        <v>1</v>
      </c>
      <c r="F8050" s="947">
        <v>43832</v>
      </c>
      <c r="G8050" s="923">
        <v>22596.59228547708</v>
      </c>
      <c r="H8050" s="929">
        <v>1.6666666666666666E-2</v>
      </c>
      <c r="I8050" s="929">
        <v>0.7</v>
      </c>
      <c r="J8050" s="923">
        <v>6778.9776856431254</v>
      </c>
      <c r="K8050" s="922">
        <v>1</v>
      </c>
      <c r="L8050" s="923">
        <v>6778.9776856431254</v>
      </c>
      <c r="M8050" s="923">
        <f t="shared" si="125"/>
        <v>4519.3184570954163</v>
      </c>
    </row>
    <row r="8051" spans="2:13" ht="75">
      <c r="B8051" s="921" t="s">
        <v>2024</v>
      </c>
      <c r="C8051" s="921" t="s">
        <v>1020</v>
      </c>
      <c r="D8051" s="922" t="s">
        <v>986</v>
      </c>
      <c r="E8051" s="936">
        <v>1</v>
      </c>
      <c r="F8051" s="947">
        <v>44531</v>
      </c>
      <c r="G8051" s="923">
        <v>22596.59228547708</v>
      </c>
      <c r="H8051" s="929">
        <v>1.6666666666666666E-2</v>
      </c>
      <c r="I8051" s="929">
        <v>0.31666666666666665</v>
      </c>
      <c r="J8051" s="923">
        <v>15441.004728409338</v>
      </c>
      <c r="K8051" s="922">
        <v>1</v>
      </c>
      <c r="L8051" s="923">
        <v>15441.004728409338</v>
      </c>
      <c r="M8051" s="923">
        <f t="shared" si="125"/>
        <v>4519.3184570954163</v>
      </c>
    </row>
    <row r="8052" spans="2:13" ht="75">
      <c r="B8052" s="921" t="s">
        <v>2017</v>
      </c>
      <c r="C8052" s="921" t="s">
        <v>1036</v>
      </c>
      <c r="D8052" s="922" t="s">
        <v>986</v>
      </c>
      <c r="E8052" s="936">
        <v>1</v>
      </c>
      <c r="F8052" s="947">
        <v>44662</v>
      </c>
      <c r="G8052" s="923">
        <v>3301.4829488381756</v>
      </c>
      <c r="H8052" s="929">
        <v>4.1666666666666666E-3</v>
      </c>
      <c r="I8052" s="929">
        <v>6.25E-2</v>
      </c>
      <c r="J8052" s="923">
        <v>3095.1402645357898</v>
      </c>
      <c r="K8052" s="922">
        <v>1</v>
      </c>
      <c r="L8052" s="923">
        <v>3095.1402645357898</v>
      </c>
      <c r="M8052" s="923">
        <f t="shared" si="125"/>
        <v>165.07414744190879</v>
      </c>
    </row>
    <row r="8053" spans="2:13" ht="45">
      <c r="B8053" s="921" t="s">
        <v>2047</v>
      </c>
      <c r="C8053" s="921" t="s">
        <v>1042</v>
      </c>
      <c r="D8053" s="922" t="s">
        <v>986</v>
      </c>
      <c r="E8053" s="936">
        <v>1</v>
      </c>
      <c r="F8053" s="947">
        <v>44531</v>
      </c>
      <c r="G8053" s="923">
        <v>22596.59228547708</v>
      </c>
      <c r="H8053" s="929">
        <v>1.6666666666666666E-2</v>
      </c>
      <c r="I8053" s="929">
        <v>0.31666666666666665</v>
      </c>
      <c r="J8053" s="923">
        <v>15441.004728409338</v>
      </c>
      <c r="K8053" s="922">
        <v>0.7314852284716663</v>
      </c>
      <c r="L8053" s="923">
        <v>11294.866871592585</v>
      </c>
      <c r="M8053" s="923">
        <f t="shared" si="125"/>
        <v>3305.8146941246591</v>
      </c>
    </row>
    <row r="8054" spans="2:13" ht="45">
      <c r="B8054" s="921" t="s">
        <v>2047</v>
      </c>
      <c r="C8054" s="921" t="s">
        <v>1042</v>
      </c>
      <c r="D8054" s="922" t="s">
        <v>986</v>
      </c>
      <c r="E8054" s="936">
        <v>1</v>
      </c>
      <c r="F8054" s="947">
        <v>44440</v>
      </c>
      <c r="G8054" s="923">
        <v>22596.59228547708</v>
      </c>
      <c r="H8054" s="929">
        <v>1.6666666666666666E-2</v>
      </c>
      <c r="I8054" s="929">
        <v>0.36666666666666664</v>
      </c>
      <c r="J8054" s="923">
        <v>14311.175114135485</v>
      </c>
      <c r="K8054" s="922">
        <v>0.78834940681683208</v>
      </c>
      <c r="L8054" s="923">
        <v>11282.206412080519</v>
      </c>
      <c r="M8054" s="923">
        <f t="shared" si="125"/>
        <v>3562.8020248675321</v>
      </c>
    </row>
    <row r="8055" spans="2:13" ht="45">
      <c r="B8055" s="921" t="s">
        <v>2047</v>
      </c>
      <c r="C8055" s="921" t="s">
        <v>1042</v>
      </c>
      <c r="D8055" s="922" t="s">
        <v>986</v>
      </c>
      <c r="E8055" s="936">
        <v>1</v>
      </c>
      <c r="F8055" s="947">
        <v>44440</v>
      </c>
      <c r="G8055" s="923">
        <v>22596.59228547708</v>
      </c>
      <c r="H8055" s="929">
        <v>1.6666666666666666E-2</v>
      </c>
      <c r="I8055" s="929">
        <v>0.36666666666666664</v>
      </c>
      <c r="J8055" s="923">
        <v>14311.175114135485</v>
      </c>
      <c r="K8055" s="922">
        <v>0.78834940681683208</v>
      </c>
      <c r="L8055" s="923">
        <v>11282.206412080519</v>
      </c>
      <c r="M8055" s="923">
        <f t="shared" si="125"/>
        <v>3562.8020248675321</v>
      </c>
    </row>
    <row r="8056" spans="2:13" ht="105">
      <c r="B8056" s="921" t="s">
        <v>2014</v>
      </c>
      <c r="C8056" s="921" t="s">
        <v>1034</v>
      </c>
      <c r="D8056" s="922" t="s">
        <v>986</v>
      </c>
      <c r="E8056" s="936">
        <v>1</v>
      </c>
      <c r="F8056" s="947">
        <v>44662</v>
      </c>
      <c r="G8056" s="923">
        <v>4360.8811179783879</v>
      </c>
      <c r="H8056" s="929">
        <v>4.1666666666666666E-3</v>
      </c>
      <c r="I8056" s="929">
        <v>6.25E-2</v>
      </c>
      <c r="J8056" s="923">
        <v>4088.3260481047387</v>
      </c>
      <c r="K8056" s="922">
        <v>1</v>
      </c>
      <c r="L8056" s="923">
        <v>4088.3260481047387</v>
      </c>
      <c r="M8056" s="923">
        <f t="shared" si="125"/>
        <v>218.0440558989194</v>
      </c>
    </row>
    <row r="8057" spans="2:13" ht="105">
      <c r="B8057" s="921" t="s">
        <v>2047</v>
      </c>
      <c r="C8057" s="921" t="s">
        <v>1034</v>
      </c>
      <c r="D8057" s="922" t="s">
        <v>986</v>
      </c>
      <c r="E8057" s="936">
        <v>1</v>
      </c>
      <c r="F8057" s="947">
        <v>43832</v>
      </c>
      <c r="G8057" s="923">
        <v>22596.59228547708</v>
      </c>
      <c r="H8057" s="929">
        <v>1.6666666666666666E-2</v>
      </c>
      <c r="I8057" s="929">
        <v>0.7</v>
      </c>
      <c r="J8057" s="923">
        <v>6778.9776856431254</v>
      </c>
      <c r="K8057" s="922">
        <v>1</v>
      </c>
      <c r="L8057" s="923">
        <v>6778.9776856431254</v>
      </c>
      <c r="M8057" s="923">
        <f t="shared" si="125"/>
        <v>4519.3184570954163</v>
      </c>
    </row>
    <row r="8058" spans="2:13" ht="105">
      <c r="B8058" s="921" t="s">
        <v>2047</v>
      </c>
      <c r="C8058" s="921" t="s">
        <v>1034</v>
      </c>
      <c r="D8058" s="922" t="s">
        <v>986</v>
      </c>
      <c r="E8058" s="936">
        <v>1</v>
      </c>
      <c r="F8058" s="947">
        <v>44440</v>
      </c>
      <c r="G8058" s="923">
        <v>22596.59228547708</v>
      </c>
      <c r="H8058" s="929">
        <v>1.6666666666666666E-2</v>
      </c>
      <c r="I8058" s="929">
        <v>0.36666666666666664</v>
      </c>
      <c r="J8058" s="923">
        <v>14311.175114135485</v>
      </c>
      <c r="K8058" s="922">
        <v>1</v>
      </c>
      <c r="L8058" s="923">
        <v>14311.175114135485</v>
      </c>
      <c r="M8058" s="923">
        <f t="shared" si="125"/>
        <v>4519.3184570954163</v>
      </c>
    </row>
    <row r="8059" spans="2:13" ht="75">
      <c r="B8059" s="921" t="s">
        <v>2048</v>
      </c>
      <c r="C8059" s="921" t="s">
        <v>1020</v>
      </c>
      <c r="D8059" s="922" t="s">
        <v>986</v>
      </c>
      <c r="E8059" s="936">
        <v>1</v>
      </c>
      <c r="F8059" s="947">
        <v>43832</v>
      </c>
      <c r="G8059" s="923">
        <v>22596.59228547708</v>
      </c>
      <c r="H8059" s="929">
        <v>1.6666666666666666E-2</v>
      </c>
      <c r="I8059" s="929">
        <v>0.7</v>
      </c>
      <c r="J8059" s="923">
        <v>6778.9776856431254</v>
      </c>
      <c r="K8059" s="922">
        <v>1</v>
      </c>
      <c r="L8059" s="923">
        <v>6778.9776856431254</v>
      </c>
      <c r="M8059" s="923">
        <f t="shared" si="125"/>
        <v>4519.3184570954163</v>
      </c>
    </row>
    <row r="8060" spans="2:13" ht="45">
      <c r="B8060" s="921" t="s">
        <v>2049</v>
      </c>
      <c r="C8060" s="921" t="s">
        <v>1042</v>
      </c>
      <c r="D8060" s="922" t="s">
        <v>1881</v>
      </c>
      <c r="E8060" s="936">
        <v>0.5</v>
      </c>
      <c r="F8060" s="947">
        <v>44562</v>
      </c>
      <c r="G8060" s="923">
        <v>0</v>
      </c>
      <c r="H8060" s="929">
        <v>1.6666666666666666E-2</v>
      </c>
      <c r="I8060" s="929">
        <v>0.3</v>
      </c>
      <c r="J8060" s="923">
        <v>0</v>
      </c>
      <c r="K8060" s="922">
        <v>0.48281913555389472</v>
      </c>
      <c r="L8060" s="923">
        <v>0</v>
      </c>
      <c r="M8060" s="923" t="str">
        <f t="shared" si="125"/>
        <v/>
      </c>
    </row>
    <row r="8061" spans="2:13" ht="45">
      <c r="B8061" s="921" t="s">
        <v>2049</v>
      </c>
      <c r="C8061" s="921" t="s">
        <v>1042</v>
      </c>
      <c r="D8061" s="922" t="s">
        <v>1881</v>
      </c>
      <c r="E8061" s="936">
        <v>0.5</v>
      </c>
      <c r="F8061" s="947">
        <v>44562</v>
      </c>
      <c r="G8061" s="923">
        <v>0</v>
      </c>
      <c r="H8061" s="929">
        <v>1.6666666666666666E-2</v>
      </c>
      <c r="I8061" s="929">
        <v>0.3</v>
      </c>
      <c r="J8061" s="923">
        <v>0</v>
      </c>
      <c r="K8061" s="922">
        <v>0.48281913555389472</v>
      </c>
      <c r="L8061" s="923">
        <v>0</v>
      </c>
      <c r="M8061" s="923" t="str">
        <f t="shared" si="125"/>
        <v/>
      </c>
    </row>
    <row r="8062" spans="2:13" ht="45">
      <c r="B8062" s="921" t="s">
        <v>2050</v>
      </c>
      <c r="C8062" s="921" t="s">
        <v>1042</v>
      </c>
      <c r="D8062" s="922" t="s">
        <v>1881</v>
      </c>
      <c r="E8062" s="936">
        <v>0.5</v>
      </c>
      <c r="F8062" s="947">
        <v>44562</v>
      </c>
      <c r="G8062" s="923">
        <v>0</v>
      </c>
      <c r="H8062" s="929">
        <v>1.6666666666666666E-2</v>
      </c>
      <c r="I8062" s="929">
        <v>0.3</v>
      </c>
      <c r="J8062" s="923">
        <v>0</v>
      </c>
      <c r="K8062" s="922">
        <v>0.48281913555389472</v>
      </c>
      <c r="L8062" s="923">
        <v>0</v>
      </c>
      <c r="M8062" s="923" t="str">
        <f t="shared" si="125"/>
        <v/>
      </c>
    </row>
    <row r="8063" spans="2:13" ht="45">
      <c r="B8063" s="921" t="s">
        <v>2051</v>
      </c>
      <c r="C8063" s="921" t="s">
        <v>1042</v>
      </c>
      <c r="D8063" s="922" t="s">
        <v>1881</v>
      </c>
      <c r="E8063" s="936">
        <v>0.5</v>
      </c>
      <c r="F8063" s="947">
        <v>44562</v>
      </c>
      <c r="G8063" s="923">
        <v>0</v>
      </c>
      <c r="H8063" s="929">
        <v>1.6666666666666666E-2</v>
      </c>
      <c r="I8063" s="929">
        <v>0.3</v>
      </c>
      <c r="J8063" s="923">
        <v>0</v>
      </c>
      <c r="K8063" s="922">
        <v>0.48281913555389472</v>
      </c>
      <c r="L8063" s="923">
        <v>0</v>
      </c>
      <c r="M8063" s="923" t="str">
        <f t="shared" si="125"/>
        <v/>
      </c>
    </row>
    <row r="8064" spans="2:13" ht="45">
      <c r="B8064" s="921" t="s">
        <v>2052</v>
      </c>
      <c r="C8064" s="921" t="s">
        <v>1042</v>
      </c>
      <c r="D8064" s="922" t="s">
        <v>1881</v>
      </c>
      <c r="E8064" s="936">
        <v>0.5</v>
      </c>
      <c r="F8064" s="947">
        <v>44562</v>
      </c>
      <c r="G8064" s="923">
        <v>0</v>
      </c>
      <c r="H8064" s="929">
        <v>4.1666666666666666E-3</v>
      </c>
      <c r="I8064" s="929">
        <v>7.4999999999999997E-2</v>
      </c>
      <c r="J8064" s="923">
        <v>0</v>
      </c>
      <c r="K8064" s="922">
        <v>0.48281913555389472</v>
      </c>
      <c r="L8064" s="923">
        <v>0</v>
      </c>
      <c r="M8064" s="923" t="str">
        <f t="shared" si="125"/>
        <v/>
      </c>
    </row>
    <row r="8065" spans="2:13" ht="45">
      <c r="B8065" s="921" t="s">
        <v>2053</v>
      </c>
      <c r="C8065" s="921" t="s">
        <v>1042</v>
      </c>
      <c r="D8065" s="922" t="s">
        <v>1881</v>
      </c>
      <c r="E8065" s="936">
        <v>0.5</v>
      </c>
      <c r="F8065" s="947">
        <v>44440</v>
      </c>
      <c r="G8065" s="923">
        <v>0</v>
      </c>
      <c r="H8065" s="929">
        <v>1.6666666666666666E-2</v>
      </c>
      <c r="I8065" s="929">
        <v>0.36666666666666664</v>
      </c>
      <c r="J8065" s="923">
        <v>0</v>
      </c>
      <c r="K8065" s="922">
        <v>0.48281913555389472</v>
      </c>
      <c r="L8065" s="923">
        <v>0</v>
      </c>
      <c r="M8065" s="923" t="str">
        <f t="shared" si="125"/>
        <v/>
      </c>
    </row>
    <row r="8066" spans="2:13" ht="60">
      <c r="B8066" s="921" t="s">
        <v>2054</v>
      </c>
      <c r="C8066" s="921" t="s">
        <v>1091</v>
      </c>
      <c r="D8066" s="922" t="s">
        <v>986</v>
      </c>
      <c r="E8066" s="936">
        <v>1</v>
      </c>
      <c r="F8066" s="947">
        <v>43738</v>
      </c>
      <c r="G8066" s="923">
        <v>5143493.7344444022</v>
      </c>
      <c r="H8066" s="929">
        <v>4.1666666666666666E-3</v>
      </c>
      <c r="I8066" s="929">
        <v>0.19166666666666665</v>
      </c>
      <c r="J8066" s="923">
        <v>4157657.4353425587</v>
      </c>
      <c r="K8066" s="922">
        <v>1</v>
      </c>
      <c r="L8066" s="923">
        <v>4157657.4353425587</v>
      </c>
      <c r="M8066" s="923">
        <f t="shared" si="125"/>
        <v>257174.68672222013</v>
      </c>
    </row>
    <row r="8067" spans="2:13" ht="60">
      <c r="B8067" s="921" t="s">
        <v>2055</v>
      </c>
      <c r="C8067" s="921" t="s">
        <v>1091</v>
      </c>
      <c r="D8067" s="922" t="s">
        <v>986</v>
      </c>
      <c r="E8067" s="936">
        <v>1</v>
      </c>
      <c r="F8067" s="947">
        <v>43691</v>
      </c>
      <c r="G8067" s="923">
        <v>4118243.4466907713</v>
      </c>
      <c r="H8067" s="929">
        <v>4.1666666666666666E-3</v>
      </c>
      <c r="I8067" s="929">
        <v>0.19583333333333333</v>
      </c>
      <c r="J8067" s="923">
        <v>3311754.1050471617</v>
      </c>
      <c r="K8067" s="922">
        <v>1</v>
      </c>
      <c r="L8067" s="923">
        <v>3311754.1050471617</v>
      </c>
      <c r="M8067" s="923">
        <f t="shared" si="125"/>
        <v>205912.17233453857</v>
      </c>
    </row>
    <row r="8068" spans="2:13" ht="45">
      <c r="B8068" s="921" t="s">
        <v>2056</v>
      </c>
      <c r="C8068" s="921" t="s">
        <v>1030</v>
      </c>
      <c r="D8068" s="922" t="s">
        <v>986</v>
      </c>
      <c r="E8068" s="936">
        <v>1</v>
      </c>
      <c r="F8068" s="947">
        <v>44384</v>
      </c>
      <c r="G8068" s="923">
        <v>249750</v>
      </c>
      <c r="H8068" s="929">
        <v>0</v>
      </c>
      <c r="I8068" s="929">
        <v>0</v>
      </c>
      <c r="J8068" s="923">
        <v>249750</v>
      </c>
      <c r="K8068" s="922">
        <v>1</v>
      </c>
      <c r="L8068" s="923">
        <v>249750</v>
      </c>
      <c r="M8068" s="923">
        <f t="shared" si="125"/>
        <v>0</v>
      </c>
    </row>
    <row r="8069" spans="2:13" ht="60">
      <c r="B8069" s="921" t="s">
        <v>2057</v>
      </c>
      <c r="C8069" s="921" t="s">
        <v>1086</v>
      </c>
      <c r="D8069" s="922" t="s">
        <v>986</v>
      </c>
      <c r="E8069" s="936">
        <v>1</v>
      </c>
      <c r="F8069" s="947">
        <v>43927</v>
      </c>
      <c r="G8069" s="923">
        <v>211488.48416604236</v>
      </c>
      <c r="H8069" s="929">
        <v>4.1666666666666666E-3</v>
      </c>
      <c r="I8069" s="929">
        <v>0.16250000000000001</v>
      </c>
      <c r="J8069" s="923">
        <v>177121.60548906046</v>
      </c>
      <c r="K8069" s="922">
        <v>1</v>
      </c>
      <c r="L8069" s="923">
        <v>177121.60548906046</v>
      </c>
      <c r="M8069" s="923">
        <f t="shared" si="125"/>
        <v>10574.424208302118</v>
      </c>
    </row>
    <row r="8070" spans="2:13" ht="60">
      <c r="B8070" s="921" t="s">
        <v>2058</v>
      </c>
      <c r="C8070" s="921" t="s">
        <v>1030</v>
      </c>
      <c r="D8070" s="922" t="s">
        <v>986</v>
      </c>
      <c r="E8070" s="936">
        <v>1</v>
      </c>
      <c r="F8070" s="947">
        <v>44196</v>
      </c>
      <c r="G8070" s="923">
        <v>101913.56</v>
      </c>
      <c r="H8070" s="929">
        <v>0</v>
      </c>
      <c r="I8070" s="929">
        <v>0</v>
      </c>
      <c r="J8070" s="923">
        <v>101913.56</v>
      </c>
      <c r="K8070" s="922">
        <v>1</v>
      </c>
      <c r="L8070" s="923">
        <v>101913.56</v>
      </c>
      <c r="M8070" s="923">
        <f t="shared" si="125"/>
        <v>0</v>
      </c>
    </row>
    <row r="8071" spans="2:13" ht="45">
      <c r="B8071" s="921" t="s">
        <v>2059</v>
      </c>
      <c r="C8071" s="921" t="s">
        <v>1042</v>
      </c>
      <c r="D8071" s="922" t="s">
        <v>994</v>
      </c>
      <c r="E8071" s="936">
        <v>0</v>
      </c>
      <c r="F8071" s="947">
        <v>43709</v>
      </c>
      <c r="G8071" s="923">
        <v>81600</v>
      </c>
      <c r="H8071" s="929">
        <v>8.3333333333333332E-3</v>
      </c>
      <c r="I8071" s="929">
        <v>0.3833333333333333</v>
      </c>
      <c r="J8071" s="923">
        <v>50320</v>
      </c>
      <c r="K8071" s="922">
        <v>0.96895967791277426</v>
      </c>
      <c r="L8071" s="923">
        <v>0</v>
      </c>
      <c r="M8071" s="923" t="str">
        <f t="shared" si="125"/>
        <v/>
      </c>
    </row>
    <row r="8072" spans="2:13" ht="45">
      <c r="B8072" s="921" t="s">
        <v>2060</v>
      </c>
      <c r="C8072" s="921" t="s">
        <v>1030</v>
      </c>
      <c r="D8072" s="922" t="s">
        <v>986</v>
      </c>
      <c r="E8072" s="936">
        <v>1</v>
      </c>
      <c r="F8072" s="947">
        <v>45055</v>
      </c>
      <c r="G8072" s="923">
        <v>80301.25</v>
      </c>
      <c r="H8072" s="929">
        <v>0</v>
      </c>
      <c r="I8072" s="929">
        <v>0</v>
      </c>
      <c r="J8072" s="923">
        <v>80301.25</v>
      </c>
      <c r="K8072" s="922">
        <v>1</v>
      </c>
      <c r="L8072" s="923">
        <v>80301.25</v>
      </c>
      <c r="M8072" s="923">
        <f t="shared" si="125"/>
        <v>0</v>
      </c>
    </row>
    <row r="8073" spans="2:13" ht="75">
      <c r="B8073" s="921" t="s">
        <v>1828</v>
      </c>
      <c r="C8073" s="921" t="s">
        <v>1036</v>
      </c>
      <c r="D8073" s="922" t="s">
        <v>986</v>
      </c>
      <c r="E8073" s="936">
        <v>1</v>
      </c>
      <c r="F8073" s="947">
        <v>44927</v>
      </c>
      <c r="G8073" s="923">
        <v>112439.64214041832</v>
      </c>
      <c r="H8073" s="929">
        <v>4.1666666666666666E-3</v>
      </c>
      <c r="I8073" s="929">
        <v>2.5000000000000001E-2</v>
      </c>
      <c r="J8073" s="923">
        <v>109628.65108690786</v>
      </c>
      <c r="K8073" s="922">
        <v>1</v>
      </c>
      <c r="L8073" s="923">
        <v>109628.65108690786</v>
      </c>
      <c r="M8073" s="923">
        <f t="shared" si="125"/>
        <v>5621.9821070209164</v>
      </c>
    </row>
    <row r="8074" spans="2:13" ht="45">
      <c r="B8074" s="921" t="s">
        <v>2061</v>
      </c>
      <c r="C8074" s="921" t="s">
        <v>1030</v>
      </c>
      <c r="D8074" s="922" t="s">
        <v>986</v>
      </c>
      <c r="E8074" s="936">
        <v>1</v>
      </c>
      <c r="F8074" s="947">
        <v>44447</v>
      </c>
      <c r="G8074" s="923">
        <v>179444.77568022732</v>
      </c>
      <c r="H8074" s="929">
        <v>8.3333333333333332E-3</v>
      </c>
      <c r="I8074" s="929">
        <v>0.18333333333333332</v>
      </c>
      <c r="J8074" s="923">
        <v>146546.56680551899</v>
      </c>
      <c r="K8074" s="922">
        <v>1</v>
      </c>
      <c r="L8074" s="923">
        <v>146546.56680551899</v>
      </c>
      <c r="M8074" s="923">
        <f t="shared" si="125"/>
        <v>17944.477568022732</v>
      </c>
    </row>
    <row r="8075" spans="2:13" ht="45">
      <c r="B8075" s="921" t="s">
        <v>2061</v>
      </c>
      <c r="C8075" s="921" t="s">
        <v>1030</v>
      </c>
      <c r="D8075" s="922" t="s">
        <v>986</v>
      </c>
      <c r="E8075" s="936">
        <v>1</v>
      </c>
      <c r="F8075" s="947">
        <v>44447</v>
      </c>
      <c r="G8075" s="923">
        <v>179444.77568022732</v>
      </c>
      <c r="H8075" s="929">
        <v>8.3333333333333332E-3</v>
      </c>
      <c r="I8075" s="929">
        <v>0.18333333333333332</v>
      </c>
      <c r="J8075" s="923">
        <v>146546.56680551899</v>
      </c>
      <c r="K8075" s="922">
        <v>1</v>
      </c>
      <c r="L8075" s="923">
        <v>146546.56680551899</v>
      </c>
      <c r="M8075" s="923">
        <f t="shared" ref="M8075:M8138" si="126">IF(L8075=0,"",IF(I8075=100%,0,(H8075*12)*(G8075*E8075*K8075)))</f>
        <v>17944.477568022732</v>
      </c>
    </row>
    <row r="8076" spans="2:13" ht="75">
      <c r="B8076" s="921" t="s">
        <v>2062</v>
      </c>
      <c r="C8076" s="921" t="s">
        <v>1036</v>
      </c>
      <c r="D8076" s="922" t="s">
        <v>986</v>
      </c>
      <c r="E8076" s="936">
        <v>1</v>
      </c>
      <c r="F8076" s="947">
        <v>44501</v>
      </c>
      <c r="G8076" s="923">
        <v>181074.81857060562</v>
      </c>
      <c r="H8076" s="929">
        <v>8.3333333333333332E-3</v>
      </c>
      <c r="I8076" s="929">
        <v>0.16666666666666666</v>
      </c>
      <c r="J8076" s="923">
        <v>150895.68214217137</v>
      </c>
      <c r="K8076" s="922">
        <v>1</v>
      </c>
      <c r="L8076" s="923">
        <v>150895.68214217137</v>
      </c>
      <c r="M8076" s="923">
        <f t="shared" si="126"/>
        <v>18107.481857060564</v>
      </c>
    </row>
    <row r="8077" spans="2:13" ht="75">
      <c r="B8077" s="921" t="s">
        <v>2062</v>
      </c>
      <c r="C8077" s="921" t="s">
        <v>1036</v>
      </c>
      <c r="D8077" s="922" t="s">
        <v>986</v>
      </c>
      <c r="E8077" s="936">
        <v>1</v>
      </c>
      <c r="F8077" s="947">
        <v>44501</v>
      </c>
      <c r="G8077" s="923">
        <v>181074.81857060562</v>
      </c>
      <c r="H8077" s="929">
        <v>8.3333333333333332E-3</v>
      </c>
      <c r="I8077" s="929">
        <v>0.16666666666666666</v>
      </c>
      <c r="J8077" s="923">
        <v>150895.68214217137</v>
      </c>
      <c r="K8077" s="922">
        <v>1</v>
      </c>
      <c r="L8077" s="923">
        <v>150895.68214217137</v>
      </c>
      <c r="M8077" s="923">
        <f t="shared" si="126"/>
        <v>18107.481857060564</v>
      </c>
    </row>
    <row r="8078" spans="2:13" ht="75">
      <c r="B8078" s="921" t="s">
        <v>2063</v>
      </c>
      <c r="C8078" s="921" t="s">
        <v>1036</v>
      </c>
      <c r="D8078" s="922" t="s">
        <v>986</v>
      </c>
      <c r="E8078" s="936">
        <v>1</v>
      </c>
      <c r="F8078" s="947">
        <v>45068</v>
      </c>
      <c r="G8078" s="923">
        <v>127050.02977203463</v>
      </c>
      <c r="H8078" s="929">
        <v>8.3333333333333332E-3</v>
      </c>
      <c r="I8078" s="929">
        <v>1.6666666666666666E-2</v>
      </c>
      <c r="J8078" s="923">
        <v>124932.52927583405</v>
      </c>
      <c r="K8078" s="922">
        <v>1</v>
      </c>
      <c r="L8078" s="923">
        <v>124932.52927583405</v>
      </c>
      <c r="M8078" s="923">
        <f t="shared" si="126"/>
        <v>12705.002977203463</v>
      </c>
    </row>
    <row r="8079" spans="2:13" ht="75">
      <c r="B8079" s="921" t="s">
        <v>2063</v>
      </c>
      <c r="C8079" s="921" t="s">
        <v>1036</v>
      </c>
      <c r="D8079" s="922" t="s">
        <v>986</v>
      </c>
      <c r="E8079" s="936">
        <v>1</v>
      </c>
      <c r="F8079" s="947">
        <v>45097</v>
      </c>
      <c r="G8079" s="923">
        <v>127050.02977203463</v>
      </c>
      <c r="H8079" s="929">
        <v>8.3333333333333332E-3</v>
      </c>
      <c r="I8079" s="929">
        <v>8.3333333333333332E-3</v>
      </c>
      <c r="J8079" s="923">
        <v>125991.27952393434</v>
      </c>
      <c r="K8079" s="922">
        <v>1</v>
      </c>
      <c r="L8079" s="923">
        <v>125991.27952393434</v>
      </c>
      <c r="M8079" s="923">
        <f t="shared" si="126"/>
        <v>12705.002977203463</v>
      </c>
    </row>
    <row r="8080" spans="2:13" ht="75">
      <c r="B8080" s="921" t="s">
        <v>2064</v>
      </c>
      <c r="C8080" s="921" t="s">
        <v>1036</v>
      </c>
      <c r="D8080" s="922" t="s">
        <v>986</v>
      </c>
      <c r="E8080" s="936">
        <v>1</v>
      </c>
      <c r="F8080" s="947">
        <v>44459</v>
      </c>
      <c r="G8080" s="923">
        <v>73168.19</v>
      </c>
      <c r="H8080" s="929">
        <v>0</v>
      </c>
      <c r="I8080" s="929">
        <v>0</v>
      </c>
      <c r="J8080" s="923">
        <v>73168.19</v>
      </c>
      <c r="K8080" s="922">
        <v>1</v>
      </c>
      <c r="L8080" s="923">
        <v>73168.19</v>
      </c>
      <c r="M8080" s="923">
        <f t="shared" si="126"/>
        <v>0</v>
      </c>
    </row>
    <row r="8081" spans="2:13" ht="75">
      <c r="B8081" s="921" t="s">
        <v>2065</v>
      </c>
      <c r="C8081" s="921" t="s">
        <v>1036</v>
      </c>
      <c r="D8081" s="922" t="s">
        <v>986</v>
      </c>
      <c r="E8081" s="936">
        <v>1</v>
      </c>
      <c r="F8081" s="947">
        <v>44133</v>
      </c>
      <c r="G8081" s="923">
        <v>73168.19</v>
      </c>
      <c r="H8081" s="929">
        <v>0</v>
      </c>
      <c r="I8081" s="929">
        <v>0</v>
      </c>
      <c r="J8081" s="923">
        <v>73168.19</v>
      </c>
      <c r="K8081" s="922">
        <v>1</v>
      </c>
      <c r="L8081" s="923">
        <v>73168.19</v>
      </c>
      <c r="M8081" s="923">
        <f t="shared" si="126"/>
        <v>0</v>
      </c>
    </row>
    <row r="8082" spans="2:13" ht="75">
      <c r="B8082" s="921" t="s">
        <v>2066</v>
      </c>
      <c r="C8082" s="921" t="s">
        <v>1036</v>
      </c>
      <c r="D8082" s="922" t="s">
        <v>986</v>
      </c>
      <c r="E8082" s="936">
        <v>1</v>
      </c>
      <c r="F8082" s="947">
        <v>44789</v>
      </c>
      <c r="G8082" s="923">
        <v>20922.170187259679</v>
      </c>
      <c r="H8082" s="929">
        <v>4.1666666666666666E-3</v>
      </c>
      <c r="I8082" s="929">
        <v>4.583333333333333E-2</v>
      </c>
      <c r="J8082" s="923">
        <v>19963.237387010278</v>
      </c>
      <c r="K8082" s="922">
        <v>1</v>
      </c>
      <c r="L8082" s="923">
        <v>19963.237387010278</v>
      </c>
      <c r="M8082" s="923">
        <f t="shared" si="126"/>
        <v>1046.108509362984</v>
      </c>
    </row>
    <row r="8083" spans="2:13" ht="75">
      <c r="B8083" s="921" t="s">
        <v>2067</v>
      </c>
      <c r="C8083" s="921" t="s">
        <v>1036</v>
      </c>
      <c r="D8083" s="922" t="s">
        <v>986</v>
      </c>
      <c r="E8083" s="936">
        <v>1</v>
      </c>
      <c r="F8083" s="947">
        <v>44243</v>
      </c>
      <c r="G8083" s="923">
        <v>89251.965953214385</v>
      </c>
      <c r="H8083" s="929">
        <v>8.3333333333333332E-3</v>
      </c>
      <c r="I8083" s="929">
        <v>0.24166666666666667</v>
      </c>
      <c r="J8083" s="923">
        <v>67682.740847854235</v>
      </c>
      <c r="K8083" s="922">
        <v>1</v>
      </c>
      <c r="L8083" s="923">
        <v>67682.740847854235</v>
      </c>
      <c r="M8083" s="923">
        <f t="shared" si="126"/>
        <v>8925.1965953214385</v>
      </c>
    </row>
    <row r="8084" spans="2:13" ht="75">
      <c r="B8084" s="921" t="s">
        <v>2067</v>
      </c>
      <c r="C8084" s="921" t="s">
        <v>1036</v>
      </c>
      <c r="D8084" s="922" t="s">
        <v>986</v>
      </c>
      <c r="E8084" s="936">
        <v>1</v>
      </c>
      <c r="F8084" s="947">
        <v>44243</v>
      </c>
      <c r="G8084" s="923">
        <v>89251.965953214385</v>
      </c>
      <c r="H8084" s="929">
        <v>8.3333333333333332E-3</v>
      </c>
      <c r="I8084" s="929">
        <v>0.24166666666666667</v>
      </c>
      <c r="J8084" s="923">
        <v>67682.740847854235</v>
      </c>
      <c r="K8084" s="922">
        <v>1</v>
      </c>
      <c r="L8084" s="923">
        <v>67682.740847854235</v>
      </c>
      <c r="M8084" s="923">
        <f t="shared" si="126"/>
        <v>8925.1965953214385</v>
      </c>
    </row>
    <row r="8085" spans="2:13" ht="45">
      <c r="B8085" s="921" t="s">
        <v>2068</v>
      </c>
      <c r="C8085" s="921" t="s">
        <v>1030</v>
      </c>
      <c r="D8085" s="922" t="s">
        <v>986</v>
      </c>
      <c r="E8085" s="936">
        <v>1</v>
      </c>
      <c r="F8085" s="947">
        <v>44459</v>
      </c>
      <c r="G8085" s="923">
        <v>50000</v>
      </c>
      <c r="H8085" s="929">
        <v>0</v>
      </c>
      <c r="I8085" s="929">
        <v>0</v>
      </c>
      <c r="J8085" s="923">
        <v>50000</v>
      </c>
      <c r="K8085" s="922">
        <v>1</v>
      </c>
      <c r="L8085" s="923">
        <v>50000</v>
      </c>
      <c r="M8085" s="923">
        <f t="shared" si="126"/>
        <v>0</v>
      </c>
    </row>
    <row r="8086" spans="2:13" ht="75">
      <c r="B8086" s="921" t="s">
        <v>2069</v>
      </c>
      <c r="C8086" s="921" t="s">
        <v>1024</v>
      </c>
      <c r="D8086" s="922" t="s">
        <v>986</v>
      </c>
      <c r="E8086" s="936">
        <v>1</v>
      </c>
      <c r="F8086" s="947">
        <v>43754</v>
      </c>
      <c r="G8086" s="923">
        <v>73969.173592361782</v>
      </c>
      <c r="H8086" s="929">
        <v>8.3333333333333332E-3</v>
      </c>
      <c r="I8086" s="929">
        <v>0.375</v>
      </c>
      <c r="J8086" s="923">
        <v>46230.733495226115</v>
      </c>
      <c r="K8086" s="922">
        <v>1</v>
      </c>
      <c r="L8086" s="923">
        <v>46230.733495226115</v>
      </c>
      <c r="M8086" s="923">
        <f t="shared" si="126"/>
        <v>7396.9173592361785</v>
      </c>
    </row>
    <row r="8087" spans="2:13" ht="45">
      <c r="B8087" s="921" t="s">
        <v>2070</v>
      </c>
      <c r="C8087" s="921" t="s">
        <v>1042</v>
      </c>
      <c r="D8087" s="922" t="s">
        <v>986</v>
      </c>
      <c r="E8087" s="936">
        <v>1</v>
      </c>
      <c r="F8087" s="947">
        <v>44685</v>
      </c>
      <c r="G8087" s="923">
        <v>45372.55</v>
      </c>
      <c r="H8087" s="929">
        <v>0</v>
      </c>
      <c r="I8087" s="929">
        <v>0</v>
      </c>
      <c r="J8087" s="923">
        <v>45372.55</v>
      </c>
      <c r="K8087" s="922">
        <v>1</v>
      </c>
      <c r="L8087" s="923">
        <v>45372.55</v>
      </c>
      <c r="M8087" s="923">
        <f t="shared" si="126"/>
        <v>0</v>
      </c>
    </row>
    <row r="8088" spans="2:13" ht="45">
      <c r="B8088" s="921" t="s">
        <v>2070</v>
      </c>
      <c r="C8088" s="921" t="s">
        <v>1042</v>
      </c>
      <c r="D8088" s="922" t="s">
        <v>986</v>
      </c>
      <c r="E8088" s="936">
        <v>1</v>
      </c>
      <c r="F8088" s="947">
        <v>44685</v>
      </c>
      <c r="G8088" s="923">
        <v>45372.55</v>
      </c>
      <c r="H8088" s="929">
        <v>0</v>
      </c>
      <c r="I8088" s="929">
        <v>0</v>
      </c>
      <c r="J8088" s="923">
        <v>45372.55</v>
      </c>
      <c r="K8088" s="922">
        <v>1</v>
      </c>
      <c r="L8088" s="923">
        <v>45372.55</v>
      </c>
      <c r="M8088" s="923">
        <f t="shared" si="126"/>
        <v>0</v>
      </c>
    </row>
    <row r="8089" spans="2:13" ht="45">
      <c r="B8089" s="921" t="s">
        <v>2071</v>
      </c>
      <c r="C8089" s="921" t="s">
        <v>1030</v>
      </c>
      <c r="D8089" s="922" t="s">
        <v>986</v>
      </c>
      <c r="E8089" s="936">
        <v>1</v>
      </c>
      <c r="F8089" s="947">
        <v>44440</v>
      </c>
      <c r="G8089" s="923">
        <v>97142.916272538205</v>
      </c>
      <c r="H8089" s="929">
        <v>8.3333333333333332E-3</v>
      </c>
      <c r="I8089" s="929">
        <v>0.18333333333333332</v>
      </c>
      <c r="J8089" s="923">
        <v>79333.381622572866</v>
      </c>
      <c r="K8089" s="922">
        <v>1</v>
      </c>
      <c r="L8089" s="923">
        <v>79333.381622572866</v>
      </c>
      <c r="M8089" s="923">
        <f t="shared" si="126"/>
        <v>9714.2916272538205</v>
      </c>
    </row>
    <row r="8090" spans="2:13" ht="75">
      <c r="B8090" s="921" t="s">
        <v>2072</v>
      </c>
      <c r="C8090" s="921" t="s">
        <v>1024</v>
      </c>
      <c r="D8090" s="922" t="s">
        <v>986</v>
      </c>
      <c r="E8090" s="936">
        <v>1</v>
      </c>
      <c r="F8090" s="947">
        <v>44881</v>
      </c>
      <c r="G8090" s="923">
        <v>44443.86</v>
      </c>
      <c r="H8090" s="929">
        <v>0</v>
      </c>
      <c r="I8090" s="929">
        <v>0</v>
      </c>
      <c r="J8090" s="923">
        <v>44443.86</v>
      </c>
      <c r="K8090" s="922">
        <v>1</v>
      </c>
      <c r="L8090" s="923">
        <v>44443.86</v>
      </c>
      <c r="M8090" s="923">
        <f t="shared" si="126"/>
        <v>0</v>
      </c>
    </row>
    <row r="8091" spans="2:13" ht="75">
      <c r="B8091" s="921" t="s">
        <v>2073</v>
      </c>
      <c r="C8091" s="921" t="s">
        <v>1036</v>
      </c>
      <c r="D8091" s="922" t="s">
        <v>986</v>
      </c>
      <c r="E8091" s="936">
        <v>1</v>
      </c>
      <c r="F8091" s="947">
        <v>44868</v>
      </c>
      <c r="G8091" s="923">
        <v>67573.592279685021</v>
      </c>
      <c r="H8091" s="929">
        <v>8.3333333333333332E-3</v>
      </c>
      <c r="I8091" s="929">
        <v>6.6666666666666666E-2</v>
      </c>
      <c r="J8091" s="923">
        <v>63068.686127706023</v>
      </c>
      <c r="K8091" s="922">
        <v>1</v>
      </c>
      <c r="L8091" s="923">
        <v>63068.686127706023</v>
      </c>
      <c r="M8091" s="923">
        <f t="shared" si="126"/>
        <v>6757.3592279685026</v>
      </c>
    </row>
    <row r="8092" spans="2:13" ht="60">
      <c r="B8092" s="921" t="s">
        <v>2074</v>
      </c>
      <c r="C8092" s="921" t="s">
        <v>1091</v>
      </c>
      <c r="D8092" s="922" t="s">
        <v>986</v>
      </c>
      <c r="E8092" s="936">
        <v>1</v>
      </c>
      <c r="F8092" s="947">
        <v>44876</v>
      </c>
      <c r="G8092" s="923">
        <v>41360.735583441216</v>
      </c>
      <c r="H8092" s="929">
        <v>4.1666666666666666E-3</v>
      </c>
      <c r="I8092" s="929">
        <v>3.3333333333333333E-2</v>
      </c>
      <c r="J8092" s="923">
        <v>39982.044397326506</v>
      </c>
      <c r="K8092" s="922">
        <v>1</v>
      </c>
      <c r="L8092" s="923">
        <v>39982.044397326506</v>
      </c>
      <c r="M8092" s="923">
        <f t="shared" si="126"/>
        <v>2068.036779172061</v>
      </c>
    </row>
    <row r="8093" spans="2:13" ht="60">
      <c r="B8093" s="921" t="s">
        <v>2075</v>
      </c>
      <c r="C8093" s="921" t="s">
        <v>1091</v>
      </c>
      <c r="D8093" s="922" t="s">
        <v>986</v>
      </c>
      <c r="E8093" s="936">
        <v>1</v>
      </c>
      <c r="F8093" s="947">
        <v>44718</v>
      </c>
      <c r="G8093" s="923">
        <v>64876.994754127249</v>
      </c>
      <c r="H8093" s="929">
        <v>8.3333333333333332E-3</v>
      </c>
      <c r="I8093" s="929">
        <v>0.10833333333333334</v>
      </c>
      <c r="J8093" s="923">
        <v>57848.653655763461</v>
      </c>
      <c r="K8093" s="922">
        <v>1</v>
      </c>
      <c r="L8093" s="923">
        <v>57848.653655763461</v>
      </c>
      <c r="M8093" s="923">
        <f t="shared" si="126"/>
        <v>6487.6994754127254</v>
      </c>
    </row>
    <row r="8094" spans="2:13" ht="45">
      <c r="B8094" s="921" t="s">
        <v>2076</v>
      </c>
      <c r="C8094" s="921" t="s">
        <v>1030</v>
      </c>
      <c r="D8094" s="922" t="s">
        <v>986</v>
      </c>
      <c r="E8094" s="936">
        <v>1</v>
      </c>
      <c r="F8094" s="947">
        <v>44459</v>
      </c>
      <c r="G8094" s="923">
        <v>54152.3408207799</v>
      </c>
      <c r="H8094" s="929">
        <v>8.3333333333333332E-3</v>
      </c>
      <c r="I8094" s="929">
        <v>0.18333333333333332</v>
      </c>
      <c r="J8094" s="923">
        <v>44224.411670303583</v>
      </c>
      <c r="K8094" s="922">
        <v>1</v>
      </c>
      <c r="L8094" s="923">
        <v>44224.411670303583</v>
      </c>
      <c r="M8094" s="923">
        <f t="shared" si="126"/>
        <v>5415.23408207799</v>
      </c>
    </row>
    <row r="8095" spans="2:13" ht="45">
      <c r="B8095" s="921" t="s">
        <v>2076</v>
      </c>
      <c r="C8095" s="921" t="s">
        <v>1030</v>
      </c>
      <c r="D8095" s="922" t="s">
        <v>986</v>
      </c>
      <c r="E8095" s="936">
        <v>1</v>
      </c>
      <c r="F8095" s="947">
        <v>44459</v>
      </c>
      <c r="G8095" s="923">
        <v>54152.3408207799</v>
      </c>
      <c r="H8095" s="929">
        <v>8.3333333333333332E-3</v>
      </c>
      <c r="I8095" s="929">
        <v>0.18333333333333332</v>
      </c>
      <c r="J8095" s="923">
        <v>44224.411670303583</v>
      </c>
      <c r="K8095" s="922">
        <v>1</v>
      </c>
      <c r="L8095" s="923">
        <v>44224.411670303583</v>
      </c>
      <c r="M8095" s="923">
        <f t="shared" si="126"/>
        <v>5415.23408207799</v>
      </c>
    </row>
    <row r="8096" spans="2:13" ht="45">
      <c r="B8096" s="921" t="s">
        <v>2076</v>
      </c>
      <c r="C8096" s="921" t="s">
        <v>1030</v>
      </c>
      <c r="D8096" s="922" t="s">
        <v>986</v>
      </c>
      <c r="E8096" s="936">
        <v>1</v>
      </c>
      <c r="F8096" s="947">
        <v>44459</v>
      </c>
      <c r="G8096" s="923">
        <v>54152.3408207799</v>
      </c>
      <c r="H8096" s="929">
        <v>8.3333333333333332E-3</v>
      </c>
      <c r="I8096" s="929">
        <v>0.18333333333333332</v>
      </c>
      <c r="J8096" s="923">
        <v>44224.411670303583</v>
      </c>
      <c r="K8096" s="922">
        <v>1</v>
      </c>
      <c r="L8096" s="923">
        <v>44224.411670303583</v>
      </c>
      <c r="M8096" s="923">
        <f t="shared" si="126"/>
        <v>5415.23408207799</v>
      </c>
    </row>
    <row r="8097" spans="2:13" ht="45">
      <c r="B8097" s="921" t="s">
        <v>2076</v>
      </c>
      <c r="C8097" s="921" t="s">
        <v>1030</v>
      </c>
      <c r="D8097" s="922" t="s">
        <v>986</v>
      </c>
      <c r="E8097" s="936">
        <v>1</v>
      </c>
      <c r="F8097" s="947">
        <v>44459</v>
      </c>
      <c r="G8097" s="923">
        <v>54152.3408207799</v>
      </c>
      <c r="H8097" s="929">
        <v>8.3333333333333332E-3</v>
      </c>
      <c r="I8097" s="929">
        <v>0.18333333333333332</v>
      </c>
      <c r="J8097" s="923">
        <v>44224.411670303583</v>
      </c>
      <c r="K8097" s="922">
        <v>1</v>
      </c>
      <c r="L8097" s="923">
        <v>44224.411670303583</v>
      </c>
      <c r="M8097" s="923">
        <f t="shared" si="126"/>
        <v>5415.23408207799</v>
      </c>
    </row>
    <row r="8098" spans="2:13" ht="45">
      <c r="B8098" s="921" t="s">
        <v>2076</v>
      </c>
      <c r="C8098" s="921" t="s">
        <v>1030</v>
      </c>
      <c r="D8098" s="922" t="s">
        <v>986</v>
      </c>
      <c r="E8098" s="936">
        <v>1</v>
      </c>
      <c r="F8098" s="947">
        <v>44459</v>
      </c>
      <c r="G8098" s="923">
        <v>54152.3408207799</v>
      </c>
      <c r="H8098" s="929">
        <v>8.3333333333333332E-3</v>
      </c>
      <c r="I8098" s="929">
        <v>0.18333333333333332</v>
      </c>
      <c r="J8098" s="923">
        <v>44224.411670303583</v>
      </c>
      <c r="K8098" s="922">
        <v>1</v>
      </c>
      <c r="L8098" s="923">
        <v>44224.411670303583</v>
      </c>
      <c r="M8098" s="923">
        <f t="shared" si="126"/>
        <v>5415.23408207799</v>
      </c>
    </row>
    <row r="8099" spans="2:13" ht="45">
      <c r="B8099" s="921" t="s">
        <v>2076</v>
      </c>
      <c r="C8099" s="921" t="s">
        <v>1030</v>
      </c>
      <c r="D8099" s="922" t="s">
        <v>986</v>
      </c>
      <c r="E8099" s="936">
        <v>1</v>
      </c>
      <c r="F8099" s="947">
        <v>44459</v>
      </c>
      <c r="G8099" s="923">
        <v>54152.3408207799</v>
      </c>
      <c r="H8099" s="929">
        <v>8.3333333333333332E-3</v>
      </c>
      <c r="I8099" s="929">
        <v>0.18333333333333332</v>
      </c>
      <c r="J8099" s="923">
        <v>44224.411670303583</v>
      </c>
      <c r="K8099" s="922">
        <v>1</v>
      </c>
      <c r="L8099" s="923">
        <v>44224.411670303583</v>
      </c>
      <c r="M8099" s="923">
        <f t="shared" si="126"/>
        <v>5415.23408207799</v>
      </c>
    </row>
    <row r="8100" spans="2:13" ht="45">
      <c r="B8100" s="921" t="s">
        <v>2076</v>
      </c>
      <c r="C8100" s="921" t="s">
        <v>1030</v>
      </c>
      <c r="D8100" s="922" t="s">
        <v>986</v>
      </c>
      <c r="E8100" s="936">
        <v>1</v>
      </c>
      <c r="F8100" s="947">
        <v>44459</v>
      </c>
      <c r="G8100" s="923">
        <v>54152.3408207799</v>
      </c>
      <c r="H8100" s="929">
        <v>8.3333333333333332E-3</v>
      </c>
      <c r="I8100" s="929">
        <v>0.18333333333333332</v>
      </c>
      <c r="J8100" s="923">
        <v>44224.411670303583</v>
      </c>
      <c r="K8100" s="922">
        <v>1</v>
      </c>
      <c r="L8100" s="923">
        <v>44224.411670303583</v>
      </c>
      <c r="M8100" s="923">
        <f t="shared" si="126"/>
        <v>5415.23408207799</v>
      </c>
    </row>
    <row r="8101" spans="2:13" ht="45">
      <c r="B8101" s="921" t="s">
        <v>2076</v>
      </c>
      <c r="C8101" s="921" t="s">
        <v>1030</v>
      </c>
      <c r="D8101" s="922" t="s">
        <v>986</v>
      </c>
      <c r="E8101" s="936">
        <v>1</v>
      </c>
      <c r="F8101" s="947">
        <v>44459</v>
      </c>
      <c r="G8101" s="923">
        <v>54152.3408207799</v>
      </c>
      <c r="H8101" s="929">
        <v>8.3333333333333332E-3</v>
      </c>
      <c r="I8101" s="929">
        <v>0.18333333333333332</v>
      </c>
      <c r="J8101" s="923">
        <v>44224.411670303583</v>
      </c>
      <c r="K8101" s="922">
        <v>1</v>
      </c>
      <c r="L8101" s="923">
        <v>44224.411670303583</v>
      </c>
      <c r="M8101" s="923">
        <f t="shared" si="126"/>
        <v>5415.23408207799</v>
      </c>
    </row>
    <row r="8102" spans="2:13" ht="45">
      <c r="B8102" s="921" t="s">
        <v>2076</v>
      </c>
      <c r="C8102" s="921" t="s">
        <v>1030</v>
      </c>
      <c r="D8102" s="922" t="s">
        <v>986</v>
      </c>
      <c r="E8102" s="936">
        <v>1</v>
      </c>
      <c r="F8102" s="947">
        <v>44459</v>
      </c>
      <c r="G8102" s="923">
        <v>54152.3408207799</v>
      </c>
      <c r="H8102" s="929">
        <v>8.3333333333333332E-3</v>
      </c>
      <c r="I8102" s="929">
        <v>0.18333333333333332</v>
      </c>
      <c r="J8102" s="923">
        <v>44224.411670303583</v>
      </c>
      <c r="K8102" s="922">
        <v>1</v>
      </c>
      <c r="L8102" s="923">
        <v>44224.411670303583</v>
      </c>
      <c r="M8102" s="923">
        <f t="shared" si="126"/>
        <v>5415.23408207799</v>
      </c>
    </row>
    <row r="8103" spans="2:13" ht="45">
      <c r="B8103" s="921" t="s">
        <v>2076</v>
      </c>
      <c r="C8103" s="921" t="s">
        <v>1030</v>
      </c>
      <c r="D8103" s="922" t="s">
        <v>986</v>
      </c>
      <c r="E8103" s="936">
        <v>1</v>
      </c>
      <c r="F8103" s="947">
        <v>44459</v>
      </c>
      <c r="G8103" s="923">
        <v>54152.3408207799</v>
      </c>
      <c r="H8103" s="929">
        <v>8.3333333333333332E-3</v>
      </c>
      <c r="I8103" s="929">
        <v>0.18333333333333332</v>
      </c>
      <c r="J8103" s="923">
        <v>44224.411670303583</v>
      </c>
      <c r="K8103" s="922">
        <v>1</v>
      </c>
      <c r="L8103" s="923">
        <v>44224.411670303583</v>
      </c>
      <c r="M8103" s="923">
        <f t="shared" si="126"/>
        <v>5415.23408207799</v>
      </c>
    </row>
    <row r="8104" spans="2:13" ht="45">
      <c r="B8104" s="921" t="s">
        <v>2076</v>
      </c>
      <c r="C8104" s="921" t="s">
        <v>1030</v>
      </c>
      <c r="D8104" s="922" t="s">
        <v>986</v>
      </c>
      <c r="E8104" s="936">
        <v>1</v>
      </c>
      <c r="F8104" s="947">
        <v>44459</v>
      </c>
      <c r="G8104" s="923">
        <v>54152.3408207799</v>
      </c>
      <c r="H8104" s="929">
        <v>8.3333333333333332E-3</v>
      </c>
      <c r="I8104" s="929">
        <v>0.18333333333333332</v>
      </c>
      <c r="J8104" s="923">
        <v>44224.411670303583</v>
      </c>
      <c r="K8104" s="922">
        <v>1</v>
      </c>
      <c r="L8104" s="923">
        <v>44224.411670303583</v>
      </c>
      <c r="M8104" s="923">
        <f t="shared" si="126"/>
        <v>5415.23408207799</v>
      </c>
    </row>
    <row r="8105" spans="2:13" ht="45">
      <c r="B8105" s="921" t="s">
        <v>2076</v>
      </c>
      <c r="C8105" s="921" t="s">
        <v>1030</v>
      </c>
      <c r="D8105" s="922" t="s">
        <v>986</v>
      </c>
      <c r="E8105" s="936">
        <v>1</v>
      </c>
      <c r="F8105" s="947">
        <v>44459</v>
      </c>
      <c r="G8105" s="923">
        <v>54152.3408207799</v>
      </c>
      <c r="H8105" s="929">
        <v>8.3333333333333332E-3</v>
      </c>
      <c r="I8105" s="929">
        <v>0.18333333333333332</v>
      </c>
      <c r="J8105" s="923">
        <v>44224.411670303583</v>
      </c>
      <c r="K8105" s="922">
        <v>1</v>
      </c>
      <c r="L8105" s="923">
        <v>44224.411670303583</v>
      </c>
      <c r="M8105" s="923">
        <f t="shared" si="126"/>
        <v>5415.23408207799</v>
      </c>
    </row>
    <row r="8106" spans="2:13" ht="45">
      <c r="B8106" s="921" t="s">
        <v>2076</v>
      </c>
      <c r="C8106" s="921" t="s">
        <v>1030</v>
      </c>
      <c r="D8106" s="922" t="s">
        <v>986</v>
      </c>
      <c r="E8106" s="936">
        <v>1</v>
      </c>
      <c r="F8106" s="947">
        <v>44459</v>
      </c>
      <c r="G8106" s="923">
        <v>54152.3408207799</v>
      </c>
      <c r="H8106" s="929">
        <v>8.3333333333333332E-3</v>
      </c>
      <c r="I8106" s="929">
        <v>0.18333333333333332</v>
      </c>
      <c r="J8106" s="923">
        <v>44224.411670303583</v>
      </c>
      <c r="K8106" s="922">
        <v>1</v>
      </c>
      <c r="L8106" s="923">
        <v>44224.411670303583</v>
      </c>
      <c r="M8106" s="923">
        <f t="shared" si="126"/>
        <v>5415.23408207799</v>
      </c>
    </row>
    <row r="8107" spans="2:13" ht="45">
      <c r="B8107" s="921" t="s">
        <v>2076</v>
      </c>
      <c r="C8107" s="921" t="s">
        <v>1030</v>
      </c>
      <c r="D8107" s="922" t="s">
        <v>986</v>
      </c>
      <c r="E8107" s="936">
        <v>1</v>
      </c>
      <c r="F8107" s="947">
        <v>44459</v>
      </c>
      <c r="G8107" s="923">
        <v>54152.3408207799</v>
      </c>
      <c r="H8107" s="929">
        <v>8.3333333333333332E-3</v>
      </c>
      <c r="I8107" s="929">
        <v>0.18333333333333332</v>
      </c>
      <c r="J8107" s="923">
        <v>44224.411670303583</v>
      </c>
      <c r="K8107" s="922">
        <v>1</v>
      </c>
      <c r="L8107" s="923">
        <v>44224.411670303583</v>
      </c>
      <c r="M8107" s="923">
        <f t="shared" si="126"/>
        <v>5415.23408207799</v>
      </c>
    </row>
    <row r="8108" spans="2:13" ht="45">
      <c r="B8108" s="921" t="s">
        <v>2076</v>
      </c>
      <c r="C8108" s="921" t="s">
        <v>1030</v>
      </c>
      <c r="D8108" s="922" t="s">
        <v>986</v>
      </c>
      <c r="E8108" s="936">
        <v>1</v>
      </c>
      <c r="F8108" s="947">
        <v>44459</v>
      </c>
      <c r="G8108" s="923">
        <v>54152.3408207799</v>
      </c>
      <c r="H8108" s="929">
        <v>8.3333333333333332E-3</v>
      </c>
      <c r="I8108" s="929">
        <v>0.18333333333333332</v>
      </c>
      <c r="J8108" s="923">
        <v>44224.411670303583</v>
      </c>
      <c r="K8108" s="922">
        <v>1</v>
      </c>
      <c r="L8108" s="923">
        <v>44224.411670303583</v>
      </c>
      <c r="M8108" s="923">
        <f t="shared" si="126"/>
        <v>5415.23408207799</v>
      </c>
    </row>
    <row r="8109" spans="2:13" ht="45">
      <c r="B8109" s="921" t="s">
        <v>2076</v>
      </c>
      <c r="C8109" s="921" t="s">
        <v>1030</v>
      </c>
      <c r="D8109" s="922" t="s">
        <v>986</v>
      </c>
      <c r="E8109" s="936">
        <v>1</v>
      </c>
      <c r="F8109" s="947">
        <v>44459</v>
      </c>
      <c r="G8109" s="923">
        <v>54152.3408207799</v>
      </c>
      <c r="H8109" s="929">
        <v>8.3333333333333332E-3</v>
      </c>
      <c r="I8109" s="929">
        <v>0.18333333333333332</v>
      </c>
      <c r="J8109" s="923">
        <v>44224.411670303583</v>
      </c>
      <c r="K8109" s="922">
        <v>1</v>
      </c>
      <c r="L8109" s="923">
        <v>44224.411670303583</v>
      </c>
      <c r="M8109" s="923">
        <f t="shared" si="126"/>
        <v>5415.23408207799</v>
      </c>
    </row>
    <row r="8110" spans="2:13" ht="45">
      <c r="B8110" s="921" t="s">
        <v>2076</v>
      </c>
      <c r="C8110" s="921" t="s">
        <v>1030</v>
      </c>
      <c r="D8110" s="922" t="s">
        <v>986</v>
      </c>
      <c r="E8110" s="936">
        <v>1</v>
      </c>
      <c r="F8110" s="947">
        <v>44459</v>
      </c>
      <c r="G8110" s="923">
        <v>54152.3408207799</v>
      </c>
      <c r="H8110" s="929">
        <v>8.3333333333333332E-3</v>
      </c>
      <c r="I8110" s="929">
        <v>0.18333333333333332</v>
      </c>
      <c r="J8110" s="923">
        <v>44224.411670303583</v>
      </c>
      <c r="K8110" s="922">
        <v>1</v>
      </c>
      <c r="L8110" s="923">
        <v>44224.411670303583</v>
      </c>
      <c r="M8110" s="923">
        <f t="shared" si="126"/>
        <v>5415.23408207799</v>
      </c>
    </row>
    <row r="8111" spans="2:13" ht="45">
      <c r="B8111" s="921" t="s">
        <v>2076</v>
      </c>
      <c r="C8111" s="921" t="s">
        <v>1030</v>
      </c>
      <c r="D8111" s="922" t="s">
        <v>986</v>
      </c>
      <c r="E8111" s="936">
        <v>1</v>
      </c>
      <c r="F8111" s="947">
        <v>44459</v>
      </c>
      <c r="G8111" s="923">
        <v>54152.3408207799</v>
      </c>
      <c r="H8111" s="929">
        <v>8.3333333333333332E-3</v>
      </c>
      <c r="I8111" s="929">
        <v>0.18333333333333332</v>
      </c>
      <c r="J8111" s="923">
        <v>44224.411670303583</v>
      </c>
      <c r="K8111" s="922">
        <v>1</v>
      </c>
      <c r="L8111" s="923">
        <v>44224.411670303583</v>
      </c>
      <c r="M8111" s="923">
        <f t="shared" si="126"/>
        <v>5415.23408207799</v>
      </c>
    </row>
    <row r="8112" spans="2:13" ht="45">
      <c r="B8112" s="921" t="s">
        <v>2076</v>
      </c>
      <c r="C8112" s="921" t="s">
        <v>1030</v>
      </c>
      <c r="D8112" s="922" t="s">
        <v>986</v>
      </c>
      <c r="E8112" s="936">
        <v>1</v>
      </c>
      <c r="F8112" s="947">
        <v>44459</v>
      </c>
      <c r="G8112" s="923">
        <v>54152.3408207799</v>
      </c>
      <c r="H8112" s="929">
        <v>8.3333333333333332E-3</v>
      </c>
      <c r="I8112" s="929">
        <v>0.18333333333333332</v>
      </c>
      <c r="J8112" s="923">
        <v>44224.411670303583</v>
      </c>
      <c r="K8112" s="922">
        <v>1</v>
      </c>
      <c r="L8112" s="923">
        <v>44224.411670303583</v>
      </c>
      <c r="M8112" s="923">
        <f t="shared" si="126"/>
        <v>5415.23408207799</v>
      </c>
    </row>
    <row r="8113" spans="2:13" ht="45">
      <c r="B8113" s="921" t="s">
        <v>2076</v>
      </c>
      <c r="C8113" s="921" t="s">
        <v>1030</v>
      </c>
      <c r="D8113" s="922" t="s">
        <v>986</v>
      </c>
      <c r="E8113" s="936">
        <v>1</v>
      </c>
      <c r="F8113" s="947">
        <v>44459</v>
      </c>
      <c r="G8113" s="923">
        <v>54152.3408207799</v>
      </c>
      <c r="H8113" s="929">
        <v>8.3333333333333332E-3</v>
      </c>
      <c r="I8113" s="929">
        <v>0.18333333333333332</v>
      </c>
      <c r="J8113" s="923">
        <v>44224.411670303583</v>
      </c>
      <c r="K8113" s="922">
        <v>1</v>
      </c>
      <c r="L8113" s="923">
        <v>44224.411670303583</v>
      </c>
      <c r="M8113" s="923">
        <f t="shared" si="126"/>
        <v>5415.23408207799</v>
      </c>
    </row>
    <row r="8114" spans="2:13" ht="45">
      <c r="B8114" s="921" t="s">
        <v>2076</v>
      </c>
      <c r="C8114" s="921" t="s">
        <v>1030</v>
      </c>
      <c r="D8114" s="922" t="s">
        <v>986</v>
      </c>
      <c r="E8114" s="936">
        <v>1</v>
      </c>
      <c r="F8114" s="947">
        <v>44459</v>
      </c>
      <c r="G8114" s="923">
        <v>54152.3408207799</v>
      </c>
      <c r="H8114" s="929">
        <v>8.3333333333333332E-3</v>
      </c>
      <c r="I8114" s="929">
        <v>0.18333333333333332</v>
      </c>
      <c r="J8114" s="923">
        <v>44224.411670303583</v>
      </c>
      <c r="K8114" s="922">
        <v>1</v>
      </c>
      <c r="L8114" s="923">
        <v>44224.411670303583</v>
      </c>
      <c r="M8114" s="923">
        <f t="shared" si="126"/>
        <v>5415.23408207799</v>
      </c>
    </row>
    <row r="8115" spans="2:13" ht="45">
      <c r="B8115" s="921" t="s">
        <v>2076</v>
      </c>
      <c r="C8115" s="921" t="s">
        <v>1030</v>
      </c>
      <c r="D8115" s="922" t="s">
        <v>986</v>
      </c>
      <c r="E8115" s="936">
        <v>1</v>
      </c>
      <c r="F8115" s="947">
        <v>44459</v>
      </c>
      <c r="G8115" s="923">
        <v>54152.3408207799</v>
      </c>
      <c r="H8115" s="929">
        <v>8.3333333333333332E-3</v>
      </c>
      <c r="I8115" s="929">
        <v>0.18333333333333332</v>
      </c>
      <c r="J8115" s="923">
        <v>44224.411670303583</v>
      </c>
      <c r="K8115" s="922">
        <v>1</v>
      </c>
      <c r="L8115" s="923">
        <v>44224.411670303583</v>
      </c>
      <c r="M8115" s="923">
        <f t="shared" si="126"/>
        <v>5415.23408207799</v>
      </c>
    </row>
    <row r="8116" spans="2:13" ht="45">
      <c r="B8116" s="921" t="s">
        <v>2076</v>
      </c>
      <c r="C8116" s="921" t="s">
        <v>1030</v>
      </c>
      <c r="D8116" s="922" t="s">
        <v>986</v>
      </c>
      <c r="E8116" s="936">
        <v>1</v>
      </c>
      <c r="F8116" s="947">
        <v>44459</v>
      </c>
      <c r="G8116" s="923">
        <v>54152.3408207799</v>
      </c>
      <c r="H8116" s="929">
        <v>8.3333333333333332E-3</v>
      </c>
      <c r="I8116" s="929">
        <v>0.18333333333333332</v>
      </c>
      <c r="J8116" s="923">
        <v>44224.411670303583</v>
      </c>
      <c r="K8116" s="922">
        <v>1</v>
      </c>
      <c r="L8116" s="923">
        <v>44224.411670303583</v>
      </c>
      <c r="M8116" s="923">
        <f t="shared" si="126"/>
        <v>5415.23408207799</v>
      </c>
    </row>
    <row r="8117" spans="2:13" ht="45">
      <c r="B8117" s="921" t="s">
        <v>2077</v>
      </c>
      <c r="C8117" s="921" t="s">
        <v>1042</v>
      </c>
      <c r="D8117" s="922" t="s">
        <v>1881</v>
      </c>
      <c r="E8117" s="936">
        <v>0.5</v>
      </c>
      <c r="F8117" s="947">
        <v>44987</v>
      </c>
      <c r="G8117" s="923">
        <v>0</v>
      </c>
      <c r="H8117" s="929">
        <v>4.1666666666666666E-3</v>
      </c>
      <c r="I8117" s="929">
        <v>1.6666666666666666E-2</v>
      </c>
      <c r="J8117" s="923">
        <v>0</v>
      </c>
      <c r="K8117" s="922">
        <v>0.48281913555389472</v>
      </c>
      <c r="L8117" s="923">
        <v>0</v>
      </c>
      <c r="M8117" s="923" t="str">
        <f t="shared" si="126"/>
        <v/>
      </c>
    </row>
    <row r="8118" spans="2:13" ht="45">
      <c r="B8118" s="921" t="s">
        <v>2078</v>
      </c>
      <c r="C8118" s="921" t="s">
        <v>1030</v>
      </c>
      <c r="D8118" s="922" t="s">
        <v>986</v>
      </c>
      <c r="E8118" s="936">
        <v>1</v>
      </c>
      <c r="F8118" s="947">
        <v>45055</v>
      </c>
      <c r="G8118" s="923">
        <v>39414.559999999998</v>
      </c>
      <c r="H8118" s="929">
        <v>0</v>
      </c>
      <c r="I8118" s="929">
        <v>0</v>
      </c>
      <c r="J8118" s="923">
        <v>39414.559999999998</v>
      </c>
      <c r="K8118" s="922">
        <v>1</v>
      </c>
      <c r="L8118" s="923">
        <v>39414.559999999998</v>
      </c>
      <c r="M8118" s="923">
        <f t="shared" si="126"/>
        <v>0</v>
      </c>
    </row>
    <row r="8119" spans="2:13" ht="45">
      <c r="B8119" s="921" t="s">
        <v>2079</v>
      </c>
      <c r="C8119" s="921" t="s">
        <v>1030</v>
      </c>
      <c r="D8119" s="922" t="s">
        <v>986</v>
      </c>
      <c r="E8119" s="936">
        <v>1</v>
      </c>
      <c r="F8119" s="947">
        <v>43749</v>
      </c>
      <c r="G8119" s="923">
        <v>95395.46992496225</v>
      </c>
      <c r="H8119" s="929">
        <v>8.3333333333333332E-3</v>
      </c>
      <c r="I8119" s="929">
        <v>0.375</v>
      </c>
      <c r="J8119" s="923">
        <v>59622.168703101408</v>
      </c>
      <c r="K8119" s="922">
        <v>1</v>
      </c>
      <c r="L8119" s="923">
        <v>59622.168703101408</v>
      </c>
      <c r="M8119" s="923">
        <f t="shared" si="126"/>
        <v>9539.5469924962254</v>
      </c>
    </row>
    <row r="8120" spans="2:13" ht="45">
      <c r="B8120" s="921" t="s">
        <v>2079</v>
      </c>
      <c r="C8120" s="921" t="s">
        <v>1030</v>
      </c>
      <c r="D8120" s="922" t="s">
        <v>986</v>
      </c>
      <c r="E8120" s="936">
        <v>1</v>
      </c>
      <c r="F8120" s="947">
        <v>43749</v>
      </c>
      <c r="G8120" s="923">
        <v>95395.46992496225</v>
      </c>
      <c r="H8120" s="929">
        <v>8.3333333333333332E-3</v>
      </c>
      <c r="I8120" s="929">
        <v>0.375</v>
      </c>
      <c r="J8120" s="923">
        <v>59622.168703101408</v>
      </c>
      <c r="K8120" s="922">
        <v>1</v>
      </c>
      <c r="L8120" s="923">
        <v>59622.168703101408</v>
      </c>
      <c r="M8120" s="923">
        <f t="shared" si="126"/>
        <v>9539.5469924962254</v>
      </c>
    </row>
    <row r="8121" spans="2:13" ht="45">
      <c r="B8121" s="921" t="s">
        <v>2079</v>
      </c>
      <c r="C8121" s="921" t="s">
        <v>1030</v>
      </c>
      <c r="D8121" s="922" t="s">
        <v>986</v>
      </c>
      <c r="E8121" s="936">
        <v>1</v>
      </c>
      <c r="F8121" s="947">
        <v>43749</v>
      </c>
      <c r="G8121" s="923">
        <v>95395.46992496225</v>
      </c>
      <c r="H8121" s="929">
        <v>8.3333333333333332E-3</v>
      </c>
      <c r="I8121" s="929">
        <v>0.375</v>
      </c>
      <c r="J8121" s="923">
        <v>59622.168703101408</v>
      </c>
      <c r="K8121" s="922">
        <v>1</v>
      </c>
      <c r="L8121" s="923">
        <v>59622.168703101408</v>
      </c>
      <c r="M8121" s="923">
        <f t="shared" si="126"/>
        <v>9539.5469924962254</v>
      </c>
    </row>
    <row r="8122" spans="2:13" ht="60">
      <c r="B8122" s="921" t="s">
        <v>1348</v>
      </c>
      <c r="C8122" s="921" t="s">
        <v>1091</v>
      </c>
      <c r="D8122" s="922" t="s">
        <v>986</v>
      </c>
      <c r="E8122" s="936">
        <v>1</v>
      </c>
      <c r="F8122" s="947">
        <v>44774</v>
      </c>
      <c r="G8122" s="923">
        <v>49983.040934435834</v>
      </c>
      <c r="H8122" s="929">
        <v>4.1666666666666666E-3</v>
      </c>
      <c r="I8122" s="929">
        <v>4.583333333333333E-2</v>
      </c>
      <c r="J8122" s="923">
        <v>47692.151558274192</v>
      </c>
      <c r="K8122" s="922">
        <v>1</v>
      </c>
      <c r="L8122" s="923">
        <v>47692.151558274192</v>
      </c>
      <c r="M8122" s="923">
        <f t="shared" si="126"/>
        <v>2499.152046721792</v>
      </c>
    </row>
    <row r="8123" spans="2:13" ht="75">
      <c r="B8123" s="921" t="s">
        <v>2080</v>
      </c>
      <c r="C8123" s="921" t="s">
        <v>1036</v>
      </c>
      <c r="D8123" s="922" t="s">
        <v>986</v>
      </c>
      <c r="E8123" s="936">
        <v>1</v>
      </c>
      <c r="F8123" s="947">
        <v>44348</v>
      </c>
      <c r="G8123" s="923">
        <v>62705.371612421608</v>
      </c>
      <c r="H8123" s="929">
        <v>8.3333333333333332E-3</v>
      </c>
      <c r="I8123" s="929">
        <v>0.20833333333333334</v>
      </c>
      <c r="J8123" s="923">
        <v>49641.752526500437</v>
      </c>
      <c r="K8123" s="922">
        <v>1</v>
      </c>
      <c r="L8123" s="923">
        <v>49641.752526500437</v>
      </c>
      <c r="M8123" s="923">
        <f t="shared" si="126"/>
        <v>6270.5371612421613</v>
      </c>
    </row>
    <row r="8124" spans="2:13" ht="45">
      <c r="B8124" s="921" t="s">
        <v>2081</v>
      </c>
      <c r="C8124" s="921" t="s">
        <v>1030</v>
      </c>
      <c r="D8124" s="922" t="s">
        <v>986</v>
      </c>
      <c r="E8124" s="936">
        <v>1</v>
      </c>
      <c r="F8124" s="947">
        <v>43731</v>
      </c>
      <c r="G8124" s="923">
        <v>103090.98577884371</v>
      </c>
      <c r="H8124" s="929">
        <v>8.3333333333333332E-3</v>
      </c>
      <c r="I8124" s="929">
        <v>0.3833333333333333</v>
      </c>
      <c r="J8124" s="923">
        <v>63572.774563620289</v>
      </c>
      <c r="K8124" s="922">
        <v>0.92710838325813238</v>
      </c>
      <c r="L8124" s="923">
        <v>58737.145016147486</v>
      </c>
      <c r="M8124" s="923">
        <f t="shared" si="126"/>
        <v>9557.6517153910918</v>
      </c>
    </row>
    <row r="8125" spans="2:13" ht="45">
      <c r="B8125" s="921" t="s">
        <v>2081</v>
      </c>
      <c r="C8125" s="921" t="s">
        <v>1030</v>
      </c>
      <c r="D8125" s="922" t="s">
        <v>986</v>
      </c>
      <c r="E8125" s="936">
        <v>1</v>
      </c>
      <c r="F8125" s="947">
        <v>43731</v>
      </c>
      <c r="G8125" s="923">
        <v>103090.98577884371</v>
      </c>
      <c r="H8125" s="929">
        <v>8.3333333333333332E-3</v>
      </c>
      <c r="I8125" s="929">
        <v>0.3833333333333333</v>
      </c>
      <c r="J8125" s="923">
        <v>63572.774563620289</v>
      </c>
      <c r="K8125" s="922">
        <v>0.92710838325813238</v>
      </c>
      <c r="L8125" s="923">
        <v>58737.145016147486</v>
      </c>
      <c r="M8125" s="923">
        <f t="shared" si="126"/>
        <v>9557.6517153910918</v>
      </c>
    </row>
    <row r="8126" spans="2:13" ht="75">
      <c r="B8126" s="921" t="s">
        <v>2082</v>
      </c>
      <c r="C8126" s="921" t="s">
        <v>1036</v>
      </c>
      <c r="D8126" s="922" t="s">
        <v>986</v>
      </c>
      <c r="E8126" s="936">
        <v>1</v>
      </c>
      <c r="F8126" s="947">
        <v>43852</v>
      </c>
      <c r="G8126" s="923">
        <v>12136.497884916151</v>
      </c>
      <c r="H8126" s="929">
        <v>4.1666666666666666E-3</v>
      </c>
      <c r="I8126" s="929">
        <v>0.17499999999999999</v>
      </c>
      <c r="J8126" s="923">
        <v>10012.610755055824</v>
      </c>
      <c r="K8126" s="922">
        <v>1</v>
      </c>
      <c r="L8126" s="923">
        <v>10012.610755055824</v>
      </c>
      <c r="M8126" s="923">
        <f t="shared" si="126"/>
        <v>606.82489424580751</v>
      </c>
    </row>
    <row r="8127" spans="2:13" ht="45">
      <c r="B8127" s="921" t="s">
        <v>2083</v>
      </c>
      <c r="C8127" s="921" t="s">
        <v>1030</v>
      </c>
      <c r="D8127" s="922" t="s">
        <v>986</v>
      </c>
      <c r="E8127" s="936">
        <v>1</v>
      </c>
      <c r="F8127" s="947">
        <v>44035</v>
      </c>
      <c r="G8127" s="923">
        <v>46325.0386295356</v>
      </c>
      <c r="H8127" s="929">
        <v>4.1666666666666666E-3</v>
      </c>
      <c r="I8127" s="929">
        <v>0.15</v>
      </c>
      <c r="J8127" s="923">
        <v>39376.282835105259</v>
      </c>
      <c r="K8127" s="922">
        <v>1</v>
      </c>
      <c r="L8127" s="923">
        <v>39376.282835105259</v>
      </c>
      <c r="M8127" s="923">
        <f t="shared" si="126"/>
        <v>2316.2519314767801</v>
      </c>
    </row>
    <row r="8128" spans="2:13" ht="45">
      <c r="B8128" s="921" t="s">
        <v>2084</v>
      </c>
      <c r="C8128" s="921" t="s">
        <v>1030</v>
      </c>
      <c r="D8128" s="922" t="s">
        <v>986</v>
      </c>
      <c r="E8128" s="936">
        <v>1</v>
      </c>
      <c r="F8128" s="947">
        <v>44628</v>
      </c>
      <c r="G8128" s="923">
        <v>30000</v>
      </c>
      <c r="H8128" s="929">
        <v>0</v>
      </c>
      <c r="I8128" s="929">
        <v>0</v>
      </c>
      <c r="J8128" s="923">
        <v>30000</v>
      </c>
      <c r="K8128" s="922">
        <v>1</v>
      </c>
      <c r="L8128" s="923">
        <v>30000</v>
      </c>
      <c r="M8128" s="923">
        <f t="shared" si="126"/>
        <v>0</v>
      </c>
    </row>
    <row r="8129" spans="2:13" ht="45">
      <c r="B8129" s="921" t="s">
        <v>2085</v>
      </c>
      <c r="C8129" s="921" t="s">
        <v>1042</v>
      </c>
      <c r="D8129" s="922" t="s">
        <v>986</v>
      </c>
      <c r="E8129" s="936">
        <v>1</v>
      </c>
      <c r="F8129" s="947">
        <v>44459</v>
      </c>
      <c r="G8129" s="923">
        <v>60948.107579240124</v>
      </c>
      <c r="H8129" s="929">
        <v>8.3333333333333332E-3</v>
      </c>
      <c r="I8129" s="929">
        <v>0.18333333333333332</v>
      </c>
      <c r="J8129" s="923">
        <v>49774.287856379437</v>
      </c>
      <c r="K8129" s="922">
        <v>0.96895967791277426</v>
      </c>
      <c r="L8129" s="923">
        <v>48229.277929655131</v>
      </c>
      <c r="M8129" s="923">
        <f t="shared" si="126"/>
        <v>5905.6258689373635</v>
      </c>
    </row>
    <row r="8130" spans="2:13" ht="45">
      <c r="B8130" s="921" t="s">
        <v>2086</v>
      </c>
      <c r="C8130" s="921" t="s">
        <v>1030</v>
      </c>
      <c r="D8130" s="922" t="s">
        <v>986</v>
      </c>
      <c r="E8130" s="936">
        <v>1</v>
      </c>
      <c r="F8130" s="947">
        <v>45055</v>
      </c>
      <c r="G8130" s="923">
        <v>25761.41</v>
      </c>
      <c r="H8130" s="929">
        <v>0</v>
      </c>
      <c r="I8130" s="929">
        <v>0</v>
      </c>
      <c r="J8130" s="923">
        <v>25761.41</v>
      </c>
      <c r="K8130" s="922">
        <v>1</v>
      </c>
      <c r="L8130" s="923">
        <v>25761.41</v>
      </c>
      <c r="M8130" s="923">
        <f t="shared" si="126"/>
        <v>0</v>
      </c>
    </row>
    <row r="8131" spans="2:13" ht="75">
      <c r="B8131" s="921" t="s">
        <v>2087</v>
      </c>
      <c r="C8131" s="921" t="s">
        <v>1030</v>
      </c>
      <c r="D8131" s="922" t="s">
        <v>986</v>
      </c>
      <c r="E8131" s="936">
        <v>1</v>
      </c>
      <c r="F8131" s="947">
        <v>43754</v>
      </c>
      <c r="G8131" s="923">
        <v>37191.717497417427</v>
      </c>
      <c r="H8131" s="929">
        <v>8.3333333333333332E-3</v>
      </c>
      <c r="I8131" s="929">
        <v>0.375</v>
      </c>
      <c r="J8131" s="923">
        <v>23244.82343588589</v>
      </c>
      <c r="K8131" s="922">
        <v>1</v>
      </c>
      <c r="L8131" s="923">
        <v>23244.82343588589</v>
      </c>
      <c r="M8131" s="923">
        <f t="shared" si="126"/>
        <v>3719.171749741743</v>
      </c>
    </row>
    <row r="8132" spans="2:13" ht="75">
      <c r="B8132" s="921" t="s">
        <v>2087</v>
      </c>
      <c r="C8132" s="921" t="s">
        <v>1030</v>
      </c>
      <c r="D8132" s="922" t="s">
        <v>986</v>
      </c>
      <c r="E8132" s="936">
        <v>1</v>
      </c>
      <c r="F8132" s="947">
        <v>43754</v>
      </c>
      <c r="G8132" s="923">
        <v>37191.717497417427</v>
      </c>
      <c r="H8132" s="929">
        <v>8.3333333333333332E-3</v>
      </c>
      <c r="I8132" s="929">
        <v>0.375</v>
      </c>
      <c r="J8132" s="923">
        <v>23244.82343588589</v>
      </c>
      <c r="K8132" s="922">
        <v>1</v>
      </c>
      <c r="L8132" s="923">
        <v>23244.82343588589</v>
      </c>
      <c r="M8132" s="923">
        <f t="shared" si="126"/>
        <v>3719.171749741743</v>
      </c>
    </row>
    <row r="8133" spans="2:13" ht="75">
      <c r="B8133" s="921" t="s">
        <v>2088</v>
      </c>
      <c r="C8133" s="921" t="s">
        <v>1036</v>
      </c>
      <c r="D8133" s="922" t="s">
        <v>986</v>
      </c>
      <c r="E8133" s="936">
        <v>1</v>
      </c>
      <c r="F8133" s="947">
        <v>44501</v>
      </c>
      <c r="G8133" s="923">
        <v>56123.960603791813</v>
      </c>
      <c r="H8133" s="929">
        <v>8.3333333333333332E-3</v>
      </c>
      <c r="I8133" s="929">
        <v>0.16666666666666666</v>
      </c>
      <c r="J8133" s="923">
        <v>46769.967169826516</v>
      </c>
      <c r="K8133" s="922">
        <v>1</v>
      </c>
      <c r="L8133" s="923">
        <v>46769.967169826516</v>
      </c>
      <c r="M8133" s="923">
        <f t="shared" si="126"/>
        <v>5612.396060379182</v>
      </c>
    </row>
    <row r="8134" spans="2:13" ht="45">
      <c r="B8134" s="921" t="s">
        <v>2089</v>
      </c>
      <c r="C8134" s="921" t="s">
        <v>1030</v>
      </c>
      <c r="D8134" s="922" t="s">
        <v>986</v>
      </c>
      <c r="E8134" s="936">
        <v>1</v>
      </c>
      <c r="F8134" s="947">
        <v>44420</v>
      </c>
      <c r="G8134" s="923">
        <v>21199.99</v>
      </c>
      <c r="H8134" s="929">
        <v>0</v>
      </c>
      <c r="I8134" s="929">
        <v>0</v>
      </c>
      <c r="J8134" s="923">
        <v>21199.99</v>
      </c>
      <c r="K8134" s="922">
        <v>1</v>
      </c>
      <c r="L8134" s="923">
        <v>21199.99</v>
      </c>
      <c r="M8134" s="923">
        <f t="shared" si="126"/>
        <v>0</v>
      </c>
    </row>
    <row r="8135" spans="2:13" ht="75">
      <c r="B8135" s="921" t="s">
        <v>2090</v>
      </c>
      <c r="C8135" s="921" t="s">
        <v>1024</v>
      </c>
      <c r="D8135" s="922" t="s">
        <v>986</v>
      </c>
      <c r="E8135" s="936">
        <v>1</v>
      </c>
      <c r="F8135" s="947">
        <v>44440</v>
      </c>
      <c r="G8135" s="923">
        <v>36360.715507436391</v>
      </c>
      <c r="H8135" s="929">
        <v>8.3333333333333332E-3</v>
      </c>
      <c r="I8135" s="929">
        <v>0.18333333333333332</v>
      </c>
      <c r="J8135" s="923">
        <v>29694.584331073052</v>
      </c>
      <c r="K8135" s="922">
        <v>1</v>
      </c>
      <c r="L8135" s="923">
        <v>29694.584331073052</v>
      </c>
      <c r="M8135" s="923">
        <f t="shared" si="126"/>
        <v>3636.0715507436394</v>
      </c>
    </row>
    <row r="8136" spans="2:13" ht="75">
      <c r="B8136" s="921" t="s">
        <v>2090</v>
      </c>
      <c r="C8136" s="921" t="s">
        <v>1024</v>
      </c>
      <c r="D8136" s="922" t="s">
        <v>986</v>
      </c>
      <c r="E8136" s="936">
        <v>1</v>
      </c>
      <c r="F8136" s="947">
        <v>44440</v>
      </c>
      <c r="G8136" s="923">
        <v>36360.715507436391</v>
      </c>
      <c r="H8136" s="929">
        <v>8.3333333333333332E-3</v>
      </c>
      <c r="I8136" s="929">
        <v>0.18333333333333332</v>
      </c>
      <c r="J8136" s="923">
        <v>29694.584331073052</v>
      </c>
      <c r="K8136" s="922">
        <v>1</v>
      </c>
      <c r="L8136" s="923">
        <v>29694.584331073052</v>
      </c>
      <c r="M8136" s="923">
        <f t="shared" si="126"/>
        <v>3636.0715507436394</v>
      </c>
    </row>
    <row r="8137" spans="2:13" ht="75">
      <c r="B8137" s="921" t="s">
        <v>2090</v>
      </c>
      <c r="C8137" s="921" t="s">
        <v>1024</v>
      </c>
      <c r="D8137" s="922" t="s">
        <v>986</v>
      </c>
      <c r="E8137" s="936">
        <v>1</v>
      </c>
      <c r="F8137" s="947">
        <v>44440</v>
      </c>
      <c r="G8137" s="923">
        <v>36360.715507436391</v>
      </c>
      <c r="H8137" s="929">
        <v>8.3333333333333332E-3</v>
      </c>
      <c r="I8137" s="929">
        <v>0.18333333333333332</v>
      </c>
      <c r="J8137" s="923">
        <v>29694.584331073052</v>
      </c>
      <c r="K8137" s="922">
        <v>1</v>
      </c>
      <c r="L8137" s="923">
        <v>29694.584331073052</v>
      </c>
      <c r="M8137" s="923">
        <f t="shared" si="126"/>
        <v>3636.0715507436394</v>
      </c>
    </row>
    <row r="8138" spans="2:13" ht="75">
      <c r="B8138" s="921" t="s">
        <v>2090</v>
      </c>
      <c r="C8138" s="921" t="s">
        <v>1024</v>
      </c>
      <c r="D8138" s="922" t="s">
        <v>986</v>
      </c>
      <c r="E8138" s="936">
        <v>1</v>
      </c>
      <c r="F8138" s="947">
        <v>44459</v>
      </c>
      <c r="G8138" s="923">
        <v>18778.39</v>
      </c>
      <c r="H8138" s="929">
        <v>0</v>
      </c>
      <c r="I8138" s="929">
        <v>0</v>
      </c>
      <c r="J8138" s="923">
        <v>18778.39</v>
      </c>
      <c r="K8138" s="922">
        <v>1</v>
      </c>
      <c r="L8138" s="923">
        <v>18778.39</v>
      </c>
      <c r="M8138" s="923">
        <f t="shared" si="126"/>
        <v>0</v>
      </c>
    </row>
    <row r="8139" spans="2:13" ht="75">
      <c r="B8139" s="921" t="s">
        <v>2090</v>
      </c>
      <c r="C8139" s="921" t="s">
        <v>1024</v>
      </c>
      <c r="D8139" s="922" t="s">
        <v>986</v>
      </c>
      <c r="E8139" s="936">
        <v>1</v>
      </c>
      <c r="F8139" s="947">
        <v>44459</v>
      </c>
      <c r="G8139" s="923">
        <v>18778.39</v>
      </c>
      <c r="H8139" s="929">
        <v>0</v>
      </c>
      <c r="I8139" s="929">
        <v>0</v>
      </c>
      <c r="J8139" s="923">
        <v>18778.39</v>
      </c>
      <c r="K8139" s="922">
        <v>1</v>
      </c>
      <c r="L8139" s="923">
        <v>18778.39</v>
      </c>
      <c r="M8139" s="923">
        <f t="shared" ref="M8139:M8202" si="127">IF(L8139=0,"",IF(I8139=100%,0,(H8139*12)*(G8139*E8139*K8139)))</f>
        <v>0</v>
      </c>
    </row>
    <row r="8140" spans="2:13" ht="75">
      <c r="B8140" s="921" t="s">
        <v>2090</v>
      </c>
      <c r="C8140" s="921" t="s">
        <v>1024</v>
      </c>
      <c r="D8140" s="922" t="s">
        <v>986</v>
      </c>
      <c r="E8140" s="936">
        <v>1</v>
      </c>
      <c r="F8140" s="947">
        <v>44459</v>
      </c>
      <c r="G8140" s="923">
        <v>36360.715507436391</v>
      </c>
      <c r="H8140" s="929">
        <v>8.3333333333333332E-3</v>
      </c>
      <c r="I8140" s="929">
        <v>0.18333333333333332</v>
      </c>
      <c r="J8140" s="923">
        <v>29694.584331073052</v>
      </c>
      <c r="K8140" s="922">
        <v>1</v>
      </c>
      <c r="L8140" s="923">
        <v>29694.584331073052</v>
      </c>
      <c r="M8140" s="923">
        <f t="shared" si="127"/>
        <v>3636.0715507436394</v>
      </c>
    </row>
    <row r="8141" spans="2:13" ht="75">
      <c r="B8141" s="921" t="s">
        <v>2090</v>
      </c>
      <c r="C8141" s="921" t="s">
        <v>1024</v>
      </c>
      <c r="D8141" s="922" t="s">
        <v>986</v>
      </c>
      <c r="E8141" s="936">
        <v>1</v>
      </c>
      <c r="F8141" s="947">
        <v>44459</v>
      </c>
      <c r="G8141" s="923">
        <v>36360.715507436391</v>
      </c>
      <c r="H8141" s="929">
        <v>8.3333333333333332E-3</v>
      </c>
      <c r="I8141" s="929">
        <v>0.18333333333333332</v>
      </c>
      <c r="J8141" s="923">
        <v>29694.584331073052</v>
      </c>
      <c r="K8141" s="922">
        <v>1</v>
      </c>
      <c r="L8141" s="923">
        <v>29694.584331073052</v>
      </c>
      <c r="M8141" s="923">
        <f t="shared" si="127"/>
        <v>3636.0715507436394</v>
      </c>
    </row>
    <row r="8142" spans="2:13" ht="75">
      <c r="B8142" s="921" t="s">
        <v>2090</v>
      </c>
      <c r="C8142" s="921" t="s">
        <v>1024</v>
      </c>
      <c r="D8142" s="922" t="s">
        <v>986</v>
      </c>
      <c r="E8142" s="936">
        <v>1</v>
      </c>
      <c r="F8142" s="947">
        <v>44459</v>
      </c>
      <c r="G8142" s="923">
        <v>36360.715507436391</v>
      </c>
      <c r="H8142" s="929">
        <v>8.3333333333333332E-3</v>
      </c>
      <c r="I8142" s="929">
        <v>0.18333333333333332</v>
      </c>
      <c r="J8142" s="923">
        <v>29694.584331073052</v>
      </c>
      <c r="K8142" s="922">
        <v>1</v>
      </c>
      <c r="L8142" s="923">
        <v>29694.584331073052</v>
      </c>
      <c r="M8142" s="923">
        <f t="shared" si="127"/>
        <v>3636.0715507436394</v>
      </c>
    </row>
    <row r="8143" spans="2:13" ht="75">
      <c r="B8143" s="921" t="s">
        <v>2090</v>
      </c>
      <c r="C8143" s="921" t="s">
        <v>1024</v>
      </c>
      <c r="D8143" s="922" t="s">
        <v>986</v>
      </c>
      <c r="E8143" s="936">
        <v>1</v>
      </c>
      <c r="F8143" s="947">
        <v>44459</v>
      </c>
      <c r="G8143" s="923">
        <v>36360.715507436391</v>
      </c>
      <c r="H8143" s="929">
        <v>8.3333333333333332E-3</v>
      </c>
      <c r="I8143" s="929">
        <v>0.18333333333333332</v>
      </c>
      <c r="J8143" s="923">
        <v>29694.584331073052</v>
      </c>
      <c r="K8143" s="922">
        <v>1</v>
      </c>
      <c r="L8143" s="923">
        <v>29694.584331073052</v>
      </c>
      <c r="M8143" s="923">
        <f t="shared" si="127"/>
        <v>3636.0715507436394</v>
      </c>
    </row>
    <row r="8144" spans="2:13" ht="75">
      <c r="B8144" s="921" t="s">
        <v>2090</v>
      </c>
      <c r="C8144" s="921" t="s">
        <v>1024</v>
      </c>
      <c r="D8144" s="922" t="s">
        <v>986</v>
      </c>
      <c r="E8144" s="936">
        <v>1</v>
      </c>
      <c r="F8144" s="947">
        <v>44459</v>
      </c>
      <c r="G8144" s="923">
        <v>18778.39</v>
      </c>
      <c r="H8144" s="929">
        <v>0</v>
      </c>
      <c r="I8144" s="929">
        <v>0</v>
      </c>
      <c r="J8144" s="923">
        <v>18778.39</v>
      </c>
      <c r="K8144" s="922">
        <v>1</v>
      </c>
      <c r="L8144" s="923">
        <v>18778.39</v>
      </c>
      <c r="M8144" s="923">
        <f t="shared" si="127"/>
        <v>0</v>
      </c>
    </row>
    <row r="8145" spans="2:13" ht="75">
      <c r="B8145" s="921" t="s">
        <v>2090</v>
      </c>
      <c r="C8145" s="921" t="s">
        <v>1024</v>
      </c>
      <c r="D8145" s="922" t="s">
        <v>986</v>
      </c>
      <c r="E8145" s="936">
        <v>1</v>
      </c>
      <c r="F8145" s="947">
        <v>44459</v>
      </c>
      <c r="G8145" s="923">
        <v>36360.715507436391</v>
      </c>
      <c r="H8145" s="929">
        <v>8.3333333333333332E-3</v>
      </c>
      <c r="I8145" s="929">
        <v>0.18333333333333332</v>
      </c>
      <c r="J8145" s="923">
        <v>29694.584331073052</v>
      </c>
      <c r="K8145" s="922">
        <v>1</v>
      </c>
      <c r="L8145" s="923">
        <v>29694.584331073052</v>
      </c>
      <c r="M8145" s="923">
        <f t="shared" si="127"/>
        <v>3636.0715507436394</v>
      </c>
    </row>
    <row r="8146" spans="2:13" ht="75">
      <c r="B8146" s="921" t="s">
        <v>2090</v>
      </c>
      <c r="C8146" s="921" t="s">
        <v>1024</v>
      </c>
      <c r="D8146" s="922" t="s">
        <v>986</v>
      </c>
      <c r="E8146" s="936">
        <v>1</v>
      </c>
      <c r="F8146" s="947">
        <v>44459</v>
      </c>
      <c r="G8146" s="923">
        <v>36360.715507436391</v>
      </c>
      <c r="H8146" s="929">
        <v>8.3333333333333332E-3</v>
      </c>
      <c r="I8146" s="929">
        <v>0.18333333333333332</v>
      </c>
      <c r="J8146" s="923">
        <v>29694.584331073052</v>
      </c>
      <c r="K8146" s="922">
        <v>1</v>
      </c>
      <c r="L8146" s="923">
        <v>29694.584331073052</v>
      </c>
      <c r="M8146" s="923">
        <f t="shared" si="127"/>
        <v>3636.0715507436394</v>
      </c>
    </row>
    <row r="8147" spans="2:13" ht="75">
      <c r="B8147" s="921" t="s">
        <v>2090</v>
      </c>
      <c r="C8147" s="921" t="s">
        <v>1024</v>
      </c>
      <c r="D8147" s="922" t="s">
        <v>986</v>
      </c>
      <c r="E8147" s="936">
        <v>1</v>
      </c>
      <c r="F8147" s="947">
        <v>44459</v>
      </c>
      <c r="G8147" s="923">
        <v>36360.715507436391</v>
      </c>
      <c r="H8147" s="929">
        <v>8.3333333333333332E-3</v>
      </c>
      <c r="I8147" s="929">
        <v>0.18333333333333332</v>
      </c>
      <c r="J8147" s="923">
        <v>29694.584331073052</v>
      </c>
      <c r="K8147" s="922">
        <v>1</v>
      </c>
      <c r="L8147" s="923">
        <v>29694.584331073052</v>
      </c>
      <c r="M8147" s="923">
        <f t="shared" si="127"/>
        <v>3636.0715507436394</v>
      </c>
    </row>
    <row r="8148" spans="2:13" ht="75">
      <c r="B8148" s="921" t="s">
        <v>2090</v>
      </c>
      <c r="C8148" s="921" t="s">
        <v>1024</v>
      </c>
      <c r="D8148" s="922" t="s">
        <v>986</v>
      </c>
      <c r="E8148" s="936">
        <v>1</v>
      </c>
      <c r="F8148" s="947">
        <v>44459</v>
      </c>
      <c r="G8148" s="923">
        <v>18776.93</v>
      </c>
      <c r="H8148" s="929">
        <v>0</v>
      </c>
      <c r="I8148" s="929">
        <v>0</v>
      </c>
      <c r="J8148" s="923">
        <v>18776.93</v>
      </c>
      <c r="K8148" s="922">
        <v>1</v>
      </c>
      <c r="L8148" s="923">
        <v>18776.93</v>
      </c>
      <c r="M8148" s="923">
        <f t="shared" si="127"/>
        <v>0</v>
      </c>
    </row>
    <row r="8149" spans="2:13" ht="75">
      <c r="B8149" s="921" t="s">
        <v>2090</v>
      </c>
      <c r="C8149" s="921" t="s">
        <v>1024</v>
      </c>
      <c r="D8149" s="922" t="s">
        <v>986</v>
      </c>
      <c r="E8149" s="936">
        <v>1</v>
      </c>
      <c r="F8149" s="947">
        <v>44459</v>
      </c>
      <c r="G8149" s="923">
        <v>36360.715507436391</v>
      </c>
      <c r="H8149" s="929">
        <v>8.3333333333333332E-3</v>
      </c>
      <c r="I8149" s="929">
        <v>0.18333333333333332</v>
      </c>
      <c r="J8149" s="923">
        <v>29694.584331073052</v>
      </c>
      <c r="K8149" s="922">
        <v>1</v>
      </c>
      <c r="L8149" s="923">
        <v>29694.584331073052</v>
      </c>
      <c r="M8149" s="923">
        <f t="shared" si="127"/>
        <v>3636.0715507436394</v>
      </c>
    </row>
    <row r="8150" spans="2:13" ht="75">
      <c r="B8150" s="921" t="s">
        <v>2090</v>
      </c>
      <c r="C8150" s="921" t="s">
        <v>1024</v>
      </c>
      <c r="D8150" s="922" t="s">
        <v>986</v>
      </c>
      <c r="E8150" s="936">
        <v>1</v>
      </c>
      <c r="F8150" s="947">
        <v>44459</v>
      </c>
      <c r="G8150" s="923">
        <v>36360.715507436391</v>
      </c>
      <c r="H8150" s="929">
        <v>8.3333333333333332E-3</v>
      </c>
      <c r="I8150" s="929">
        <v>0.18333333333333332</v>
      </c>
      <c r="J8150" s="923">
        <v>29694.584331073052</v>
      </c>
      <c r="K8150" s="922">
        <v>1</v>
      </c>
      <c r="L8150" s="923">
        <v>29694.584331073052</v>
      </c>
      <c r="M8150" s="923">
        <f t="shared" si="127"/>
        <v>3636.0715507436394</v>
      </c>
    </row>
    <row r="8151" spans="2:13" ht="75">
      <c r="B8151" s="921" t="s">
        <v>2090</v>
      </c>
      <c r="C8151" s="921" t="s">
        <v>1024</v>
      </c>
      <c r="D8151" s="922" t="s">
        <v>986</v>
      </c>
      <c r="E8151" s="936">
        <v>1</v>
      </c>
      <c r="F8151" s="947">
        <v>44459</v>
      </c>
      <c r="G8151" s="923">
        <v>36360.715507436391</v>
      </c>
      <c r="H8151" s="929">
        <v>8.3333333333333332E-3</v>
      </c>
      <c r="I8151" s="929">
        <v>0.18333333333333332</v>
      </c>
      <c r="J8151" s="923">
        <v>29694.584331073052</v>
      </c>
      <c r="K8151" s="922">
        <v>1</v>
      </c>
      <c r="L8151" s="923">
        <v>29694.584331073052</v>
      </c>
      <c r="M8151" s="923">
        <f t="shared" si="127"/>
        <v>3636.0715507436394</v>
      </c>
    </row>
    <row r="8152" spans="2:13" ht="45">
      <c r="B8152" s="921" t="s">
        <v>2091</v>
      </c>
      <c r="C8152" s="921" t="s">
        <v>1042</v>
      </c>
      <c r="D8152" s="922" t="s">
        <v>986</v>
      </c>
      <c r="E8152" s="936">
        <v>1</v>
      </c>
      <c r="F8152" s="947">
        <v>44459</v>
      </c>
      <c r="G8152" s="923">
        <v>12410.400600152621</v>
      </c>
      <c r="H8152" s="929">
        <v>8.3333333333333332E-3</v>
      </c>
      <c r="I8152" s="929">
        <v>0.18333333333333332</v>
      </c>
      <c r="J8152" s="923">
        <v>10135.160490124641</v>
      </c>
      <c r="K8152" s="922">
        <v>0.57063989181577957</v>
      </c>
      <c r="L8152" s="923">
        <v>5783.5268856202883</v>
      </c>
      <c r="M8152" s="923">
        <f t="shared" si="127"/>
        <v>708.18696558615784</v>
      </c>
    </row>
    <row r="8153" spans="2:13" ht="45">
      <c r="B8153" s="921" t="s">
        <v>2091</v>
      </c>
      <c r="C8153" s="921" t="s">
        <v>1030</v>
      </c>
      <c r="D8153" s="922" t="s">
        <v>986</v>
      </c>
      <c r="E8153" s="936">
        <v>1</v>
      </c>
      <c r="F8153" s="947">
        <v>44459</v>
      </c>
      <c r="G8153" s="923">
        <v>12410.400600152621</v>
      </c>
      <c r="H8153" s="929">
        <v>8.3333333333333332E-3</v>
      </c>
      <c r="I8153" s="929">
        <v>0.18333333333333332</v>
      </c>
      <c r="J8153" s="923">
        <v>10135.160490124641</v>
      </c>
      <c r="K8153" s="922">
        <v>0.92710838325813238</v>
      </c>
      <c r="L8153" s="923">
        <v>9364.2348561430827</v>
      </c>
      <c r="M8153" s="923">
        <f t="shared" si="127"/>
        <v>1150.5786435993252</v>
      </c>
    </row>
    <row r="8154" spans="2:13" ht="45">
      <c r="B8154" s="921" t="s">
        <v>2092</v>
      </c>
      <c r="C8154" s="921" t="s">
        <v>1042</v>
      </c>
      <c r="D8154" s="922" t="s">
        <v>986</v>
      </c>
      <c r="E8154" s="936">
        <v>1</v>
      </c>
      <c r="F8154" s="947">
        <v>44662</v>
      </c>
      <c r="G8154" s="923">
        <v>18397.95</v>
      </c>
      <c r="H8154" s="929">
        <v>0</v>
      </c>
      <c r="I8154" s="929">
        <v>0</v>
      </c>
      <c r="J8154" s="923">
        <v>18397.95</v>
      </c>
      <c r="K8154" s="922">
        <v>1</v>
      </c>
      <c r="L8154" s="923">
        <v>18397.95</v>
      </c>
      <c r="M8154" s="923">
        <f t="shared" si="127"/>
        <v>0</v>
      </c>
    </row>
    <row r="8155" spans="2:13" ht="60">
      <c r="B8155" s="921" t="s">
        <v>2093</v>
      </c>
      <c r="C8155" s="921" t="s">
        <v>1091</v>
      </c>
      <c r="D8155" s="922" t="s">
        <v>986</v>
      </c>
      <c r="E8155" s="936">
        <v>1</v>
      </c>
      <c r="F8155" s="947">
        <v>44686</v>
      </c>
      <c r="G8155" s="923">
        <v>3559.9402231890936</v>
      </c>
      <c r="H8155" s="929">
        <v>8.3333333333333332E-3</v>
      </c>
      <c r="I8155" s="929">
        <v>0.11666666666666667</v>
      </c>
      <c r="J8155" s="923">
        <v>3144.6138638170328</v>
      </c>
      <c r="K8155" s="922">
        <v>1</v>
      </c>
      <c r="L8155" s="923">
        <v>3144.6138638170328</v>
      </c>
      <c r="M8155" s="923">
        <f t="shared" si="127"/>
        <v>355.9940223189094</v>
      </c>
    </row>
    <row r="8156" spans="2:13" ht="75">
      <c r="B8156" s="921" t="s">
        <v>2094</v>
      </c>
      <c r="C8156" s="921" t="s">
        <v>1036</v>
      </c>
      <c r="D8156" s="922" t="s">
        <v>986</v>
      </c>
      <c r="E8156" s="936">
        <v>1</v>
      </c>
      <c r="F8156" s="947">
        <v>44372</v>
      </c>
      <c r="G8156" s="923">
        <v>16666.66</v>
      </c>
      <c r="H8156" s="929">
        <v>0</v>
      </c>
      <c r="I8156" s="929">
        <v>0</v>
      </c>
      <c r="J8156" s="923">
        <v>16666.66</v>
      </c>
      <c r="K8156" s="922">
        <v>1</v>
      </c>
      <c r="L8156" s="923">
        <v>16666.66</v>
      </c>
      <c r="M8156" s="923">
        <f t="shared" si="127"/>
        <v>0</v>
      </c>
    </row>
    <row r="8157" spans="2:13" ht="75">
      <c r="B8157" s="921" t="s">
        <v>2094</v>
      </c>
      <c r="C8157" s="921" t="s">
        <v>1036</v>
      </c>
      <c r="D8157" s="922" t="s">
        <v>986</v>
      </c>
      <c r="E8157" s="936">
        <v>1</v>
      </c>
      <c r="F8157" s="947">
        <v>44372</v>
      </c>
      <c r="G8157" s="923">
        <v>37617.413578485102</v>
      </c>
      <c r="H8157" s="929">
        <v>8.3333333333333332E-3</v>
      </c>
      <c r="I8157" s="929">
        <v>0.20833333333333334</v>
      </c>
      <c r="J8157" s="923">
        <v>29780.452416300704</v>
      </c>
      <c r="K8157" s="922">
        <v>1</v>
      </c>
      <c r="L8157" s="923">
        <v>29780.452416300704</v>
      </c>
      <c r="M8157" s="923">
        <f t="shared" si="127"/>
        <v>3761.7413578485102</v>
      </c>
    </row>
    <row r="8158" spans="2:13" ht="75">
      <c r="B8158" s="921" t="s">
        <v>2094</v>
      </c>
      <c r="C8158" s="921" t="s">
        <v>1036</v>
      </c>
      <c r="D8158" s="922" t="s">
        <v>986</v>
      </c>
      <c r="E8158" s="936">
        <v>1</v>
      </c>
      <c r="F8158" s="947">
        <v>44372</v>
      </c>
      <c r="G8158" s="923">
        <v>37617.413578485102</v>
      </c>
      <c r="H8158" s="929">
        <v>8.3333333333333332E-3</v>
      </c>
      <c r="I8158" s="929">
        <v>0.20833333333333334</v>
      </c>
      <c r="J8158" s="923">
        <v>29780.452416300704</v>
      </c>
      <c r="K8158" s="922">
        <v>1</v>
      </c>
      <c r="L8158" s="923">
        <v>29780.452416300704</v>
      </c>
      <c r="M8158" s="923">
        <f t="shared" si="127"/>
        <v>3761.7413578485102</v>
      </c>
    </row>
    <row r="8159" spans="2:13" ht="45">
      <c r="B8159" s="921" t="s">
        <v>2095</v>
      </c>
      <c r="C8159" s="921" t="s">
        <v>1042</v>
      </c>
      <c r="D8159" s="922" t="s">
        <v>986</v>
      </c>
      <c r="E8159" s="936">
        <v>1</v>
      </c>
      <c r="F8159" s="947">
        <v>44459</v>
      </c>
      <c r="G8159" s="923">
        <v>32228.556331692525</v>
      </c>
      <c r="H8159" s="929">
        <v>8.3333333333333332E-3</v>
      </c>
      <c r="I8159" s="929">
        <v>0.18333333333333332</v>
      </c>
      <c r="J8159" s="923">
        <v>26319.98767088223</v>
      </c>
      <c r="K8159" s="922">
        <v>0</v>
      </c>
      <c r="L8159" s="923">
        <v>0</v>
      </c>
      <c r="M8159" s="923" t="str">
        <f t="shared" si="127"/>
        <v/>
      </c>
    </row>
    <row r="8160" spans="2:13" ht="75">
      <c r="B8160" s="921" t="s">
        <v>2096</v>
      </c>
      <c r="C8160" s="921" t="s">
        <v>1030</v>
      </c>
      <c r="D8160" s="922" t="s">
        <v>986</v>
      </c>
      <c r="E8160" s="936">
        <v>1</v>
      </c>
      <c r="F8160" s="947">
        <v>43754</v>
      </c>
      <c r="G8160" s="923">
        <v>37191.717497417427</v>
      </c>
      <c r="H8160" s="929">
        <v>8.3333333333333332E-3</v>
      </c>
      <c r="I8160" s="929">
        <v>0.375</v>
      </c>
      <c r="J8160" s="923">
        <v>23244.82343588589</v>
      </c>
      <c r="K8160" s="922">
        <v>1</v>
      </c>
      <c r="L8160" s="923">
        <v>23244.82343588589</v>
      </c>
      <c r="M8160" s="923">
        <f t="shared" si="127"/>
        <v>3719.171749741743</v>
      </c>
    </row>
    <row r="8161" spans="2:13" ht="45">
      <c r="B8161" s="921" t="s">
        <v>2097</v>
      </c>
      <c r="C8161" s="921" t="s">
        <v>1030</v>
      </c>
      <c r="D8161" s="922" t="s">
        <v>986</v>
      </c>
      <c r="E8161" s="936">
        <v>1</v>
      </c>
      <c r="F8161" s="947">
        <v>44459</v>
      </c>
      <c r="G8161" s="923">
        <v>104938.35167378382</v>
      </c>
      <c r="H8161" s="929">
        <v>8.3333333333333332E-3</v>
      </c>
      <c r="I8161" s="929">
        <v>0.18333333333333332</v>
      </c>
      <c r="J8161" s="923">
        <v>85699.653866923458</v>
      </c>
      <c r="K8161" s="922">
        <v>0</v>
      </c>
      <c r="L8161" s="923">
        <v>0</v>
      </c>
      <c r="M8161" s="923" t="str">
        <f t="shared" si="127"/>
        <v/>
      </c>
    </row>
    <row r="8162" spans="2:13" ht="45">
      <c r="B8162" s="921" t="s">
        <v>2097</v>
      </c>
      <c r="C8162" s="921" t="s">
        <v>1030</v>
      </c>
      <c r="D8162" s="922" t="s">
        <v>986</v>
      </c>
      <c r="E8162" s="936">
        <v>1</v>
      </c>
      <c r="F8162" s="947">
        <v>44459</v>
      </c>
      <c r="G8162" s="923">
        <v>104938.35167378382</v>
      </c>
      <c r="H8162" s="929">
        <v>8.3333333333333332E-3</v>
      </c>
      <c r="I8162" s="929">
        <v>0.18333333333333332</v>
      </c>
      <c r="J8162" s="923">
        <v>85699.653866923458</v>
      </c>
      <c r="K8162" s="922">
        <v>1</v>
      </c>
      <c r="L8162" s="923">
        <v>85699.653866923458</v>
      </c>
      <c r="M8162" s="923">
        <f t="shared" si="127"/>
        <v>10493.835167378384</v>
      </c>
    </row>
    <row r="8163" spans="2:13" ht="45">
      <c r="B8163" s="921" t="s">
        <v>2097</v>
      </c>
      <c r="C8163" s="921" t="s">
        <v>1030</v>
      </c>
      <c r="D8163" s="922" t="s">
        <v>986</v>
      </c>
      <c r="E8163" s="936">
        <v>1</v>
      </c>
      <c r="F8163" s="947">
        <v>44459</v>
      </c>
      <c r="G8163" s="923">
        <v>16050</v>
      </c>
      <c r="H8163" s="929">
        <v>0</v>
      </c>
      <c r="I8163" s="929">
        <v>0</v>
      </c>
      <c r="J8163" s="923">
        <v>16050</v>
      </c>
      <c r="K8163" s="922">
        <v>1</v>
      </c>
      <c r="L8163" s="923">
        <v>16050</v>
      </c>
      <c r="M8163" s="923">
        <f t="shared" si="127"/>
        <v>0</v>
      </c>
    </row>
    <row r="8164" spans="2:13" ht="45">
      <c r="B8164" s="921" t="s">
        <v>2097</v>
      </c>
      <c r="C8164" s="921" t="s">
        <v>1030</v>
      </c>
      <c r="D8164" s="922" t="s">
        <v>986</v>
      </c>
      <c r="E8164" s="936">
        <v>1</v>
      </c>
      <c r="F8164" s="947">
        <v>44459</v>
      </c>
      <c r="G8164" s="923">
        <v>104938.35167378382</v>
      </c>
      <c r="H8164" s="929">
        <v>8.3333333333333332E-3</v>
      </c>
      <c r="I8164" s="929">
        <v>0.18333333333333332</v>
      </c>
      <c r="J8164" s="923">
        <v>85699.653866923458</v>
      </c>
      <c r="K8164" s="922">
        <v>1</v>
      </c>
      <c r="L8164" s="923">
        <v>85699.653866923458</v>
      </c>
      <c r="M8164" s="923">
        <f t="shared" si="127"/>
        <v>10493.835167378384</v>
      </c>
    </row>
    <row r="8165" spans="2:13" ht="45">
      <c r="B8165" s="921" t="s">
        <v>2097</v>
      </c>
      <c r="C8165" s="921" t="s">
        <v>1030</v>
      </c>
      <c r="D8165" s="922" t="s">
        <v>986</v>
      </c>
      <c r="E8165" s="936">
        <v>1</v>
      </c>
      <c r="F8165" s="947">
        <v>44459</v>
      </c>
      <c r="G8165" s="923">
        <v>104938.35167378382</v>
      </c>
      <c r="H8165" s="929">
        <v>8.3333333333333332E-3</v>
      </c>
      <c r="I8165" s="929">
        <v>0.18333333333333332</v>
      </c>
      <c r="J8165" s="923">
        <v>85699.653866923458</v>
      </c>
      <c r="K8165" s="922">
        <v>1</v>
      </c>
      <c r="L8165" s="923">
        <v>85699.653866923458</v>
      </c>
      <c r="M8165" s="923">
        <f t="shared" si="127"/>
        <v>10493.835167378384</v>
      </c>
    </row>
    <row r="8166" spans="2:13" ht="45">
      <c r="B8166" s="921" t="s">
        <v>2097</v>
      </c>
      <c r="C8166" s="921" t="s">
        <v>1030</v>
      </c>
      <c r="D8166" s="922" t="s">
        <v>986</v>
      </c>
      <c r="E8166" s="936">
        <v>1</v>
      </c>
      <c r="F8166" s="947">
        <v>44459</v>
      </c>
      <c r="G8166" s="923">
        <v>104938.35167378382</v>
      </c>
      <c r="H8166" s="929">
        <v>8.3333333333333332E-3</v>
      </c>
      <c r="I8166" s="929">
        <v>0.18333333333333332</v>
      </c>
      <c r="J8166" s="923">
        <v>85699.653866923458</v>
      </c>
      <c r="K8166" s="922">
        <v>1</v>
      </c>
      <c r="L8166" s="923">
        <v>85699.653866923458</v>
      </c>
      <c r="M8166" s="923">
        <f t="shared" si="127"/>
        <v>10493.835167378384</v>
      </c>
    </row>
    <row r="8167" spans="2:13" ht="45">
      <c r="B8167" s="921" t="s">
        <v>2097</v>
      </c>
      <c r="C8167" s="921" t="s">
        <v>1030</v>
      </c>
      <c r="D8167" s="922" t="s">
        <v>986</v>
      </c>
      <c r="E8167" s="936">
        <v>1</v>
      </c>
      <c r="F8167" s="947">
        <v>44459</v>
      </c>
      <c r="G8167" s="923">
        <v>104938.35167378382</v>
      </c>
      <c r="H8167" s="929">
        <v>8.3333333333333332E-3</v>
      </c>
      <c r="I8167" s="929">
        <v>0.18333333333333332</v>
      </c>
      <c r="J8167" s="923">
        <v>85699.653866923458</v>
      </c>
      <c r="K8167" s="922">
        <v>0</v>
      </c>
      <c r="L8167" s="923">
        <v>0</v>
      </c>
      <c r="M8167" s="923" t="str">
        <f t="shared" si="127"/>
        <v/>
      </c>
    </row>
    <row r="8168" spans="2:13" ht="75">
      <c r="B8168" s="921" t="s">
        <v>2098</v>
      </c>
      <c r="C8168" s="921" t="s">
        <v>1036</v>
      </c>
      <c r="D8168" s="922" t="s">
        <v>986</v>
      </c>
      <c r="E8168" s="936">
        <v>1</v>
      </c>
      <c r="F8168" s="947">
        <v>44531</v>
      </c>
      <c r="G8168" s="923">
        <v>14230.24</v>
      </c>
      <c r="H8168" s="929">
        <v>0</v>
      </c>
      <c r="I8168" s="929">
        <v>0</v>
      </c>
      <c r="J8168" s="923">
        <v>14230.24</v>
      </c>
      <c r="K8168" s="922">
        <v>1</v>
      </c>
      <c r="L8168" s="923">
        <v>14230.24</v>
      </c>
      <c r="M8168" s="923">
        <f t="shared" si="127"/>
        <v>0</v>
      </c>
    </row>
    <row r="8169" spans="2:13" ht="45">
      <c r="B8169" s="921" t="s">
        <v>2099</v>
      </c>
      <c r="C8169" s="921" t="s">
        <v>1030</v>
      </c>
      <c r="D8169" s="922" t="s">
        <v>986</v>
      </c>
      <c r="E8169" s="936">
        <v>1</v>
      </c>
      <c r="F8169" s="947">
        <v>44459</v>
      </c>
      <c r="G8169" s="923">
        <v>27992.248007611979</v>
      </c>
      <c r="H8169" s="929">
        <v>8.3333333333333332E-3</v>
      </c>
      <c r="I8169" s="929">
        <v>0.18333333333333332</v>
      </c>
      <c r="J8169" s="923">
        <v>22860.335872883115</v>
      </c>
      <c r="K8169" s="922">
        <v>1</v>
      </c>
      <c r="L8169" s="923">
        <v>22860.335872883115</v>
      </c>
      <c r="M8169" s="923">
        <f t="shared" si="127"/>
        <v>2799.2248007611979</v>
      </c>
    </row>
    <row r="8170" spans="2:13" ht="45">
      <c r="B8170" s="921" t="s">
        <v>2099</v>
      </c>
      <c r="C8170" s="921" t="s">
        <v>1030</v>
      </c>
      <c r="D8170" s="922" t="s">
        <v>986</v>
      </c>
      <c r="E8170" s="936">
        <v>1</v>
      </c>
      <c r="F8170" s="947">
        <v>44459</v>
      </c>
      <c r="G8170" s="923">
        <v>27992.248007611979</v>
      </c>
      <c r="H8170" s="929">
        <v>8.3333333333333332E-3</v>
      </c>
      <c r="I8170" s="929">
        <v>0.18333333333333332</v>
      </c>
      <c r="J8170" s="923">
        <v>22860.335872883115</v>
      </c>
      <c r="K8170" s="922">
        <v>1</v>
      </c>
      <c r="L8170" s="923">
        <v>22860.335872883115</v>
      </c>
      <c r="M8170" s="923">
        <f t="shared" si="127"/>
        <v>2799.2248007611979</v>
      </c>
    </row>
    <row r="8171" spans="2:13" ht="45">
      <c r="B8171" s="921" t="s">
        <v>2099</v>
      </c>
      <c r="C8171" s="921" t="s">
        <v>1030</v>
      </c>
      <c r="D8171" s="922" t="s">
        <v>986</v>
      </c>
      <c r="E8171" s="936">
        <v>1</v>
      </c>
      <c r="F8171" s="947">
        <v>44459</v>
      </c>
      <c r="G8171" s="923">
        <v>27992.248007611979</v>
      </c>
      <c r="H8171" s="929">
        <v>8.3333333333333332E-3</v>
      </c>
      <c r="I8171" s="929">
        <v>0.18333333333333332</v>
      </c>
      <c r="J8171" s="923">
        <v>22860.335872883115</v>
      </c>
      <c r="K8171" s="922">
        <v>0.92710838325813238</v>
      </c>
      <c r="L8171" s="923">
        <v>21121.476488958644</v>
      </c>
      <c r="M8171" s="923">
        <f t="shared" si="127"/>
        <v>2595.1847794097821</v>
      </c>
    </row>
    <row r="8172" spans="2:13" ht="45">
      <c r="B8172" s="921" t="s">
        <v>2099</v>
      </c>
      <c r="C8172" s="921" t="s">
        <v>1030</v>
      </c>
      <c r="D8172" s="922" t="s">
        <v>986</v>
      </c>
      <c r="E8172" s="936">
        <v>1</v>
      </c>
      <c r="F8172" s="947">
        <v>44459</v>
      </c>
      <c r="G8172" s="923">
        <v>27992.248007611979</v>
      </c>
      <c r="H8172" s="929">
        <v>8.3333333333333332E-3</v>
      </c>
      <c r="I8172" s="929">
        <v>0.18333333333333332</v>
      </c>
      <c r="J8172" s="923">
        <v>22860.335872883115</v>
      </c>
      <c r="K8172" s="922">
        <v>1</v>
      </c>
      <c r="L8172" s="923">
        <v>22860.335872883115</v>
      </c>
      <c r="M8172" s="923">
        <f t="shared" si="127"/>
        <v>2799.2248007611979</v>
      </c>
    </row>
    <row r="8173" spans="2:13" ht="45">
      <c r="B8173" s="921" t="s">
        <v>2099</v>
      </c>
      <c r="C8173" s="921" t="s">
        <v>1030</v>
      </c>
      <c r="D8173" s="922" t="s">
        <v>986</v>
      </c>
      <c r="E8173" s="936">
        <v>1</v>
      </c>
      <c r="F8173" s="947">
        <v>44459</v>
      </c>
      <c r="G8173" s="923">
        <v>27992.248007611979</v>
      </c>
      <c r="H8173" s="929">
        <v>8.3333333333333332E-3</v>
      </c>
      <c r="I8173" s="929">
        <v>0.18333333333333332</v>
      </c>
      <c r="J8173" s="923">
        <v>22860.335872883115</v>
      </c>
      <c r="K8173" s="922">
        <v>1</v>
      </c>
      <c r="L8173" s="923">
        <v>22860.335872883115</v>
      </c>
      <c r="M8173" s="923">
        <f t="shared" si="127"/>
        <v>2799.2248007611979</v>
      </c>
    </row>
    <row r="8174" spans="2:13" ht="45">
      <c r="B8174" s="921" t="s">
        <v>2099</v>
      </c>
      <c r="C8174" s="921" t="s">
        <v>1030</v>
      </c>
      <c r="D8174" s="922" t="s">
        <v>986</v>
      </c>
      <c r="E8174" s="936">
        <v>1</v>
      </c>
      <c r="F8174" s="947">
        <v>44459</v>
      </c>
      <c r="G8174" s="923">
        <v>27992.248007611979</v>
      </c>
      <c r="H8174" s="929">
        <v>8.3333333333333332E-3</v>
      </c>
      <c r="I8174" s="929">
        <v>0.18333333333333332</v>
      </c>
      <c r="J8174" s="923">
        <v>22860.335872883115</v>
      </c>
      <c r="K8174" s="922">
        <v>0.92710838325813238</v>
      </c>
      <c r="L8174" s="923">
        <v>21121.476488958644</v>
      </c>
      <c r="M8174" s="923">
        <f t="shared" si="127"/>
        <v>2595.1847794097821</v>
      </c>
    </row>
    <row r="8175" spans="2:13" ht="45">
      <c r="B8175" s="921" t="s">
        <v>2099</v>
      </c>
      <c r="C8175" s="921" t="s">
        <v>1030</v>
      </c>
      <c r="D8175" s="922" t="s">
        <v>986</v>
      </c>
      <c r="E8175" s="936">
        <v>1</v>
      </c>
      <c r="F8175" s="947">
        <v>44459</v>
      </c>
      <c r="G8175" s="923">
        <v>27992.248007611979</v>
      </c>
      <c r="H8175" s="929">
        <v>8.3333333333333332E-3</v>
      </c>
      <c r="I8175" s="929">
        <v>0.18333333333333332</v>
      </c>
      <c r="J8175" s="923">
        <v>22860.335872883115</v>
      </c>
      <c r="K8175" s="922">
        <v>1</v>
      </c>
      <c r="L8175" s="923">
        <v>22860.335872883115</v>
      </c>
      <c r="M8175" s="923">
        <f t="shared" si="127"/>
        <v>2799.2248007611979</v>
      </c>
    </row>
    <row r="8176" spans="2:13" ht="45">
      <c r="B8176" s="921" t="s">
        <v>2099</v>
      </c>
      <c r="C8176" s="921" t="s">
        <v>1030</v>
      </c>
      <c r="D8176" s="922" t="s">
        <v>986</v>
      </c>
      <c r="E8176" s="936">
        <v>1</v>
      </c>
      <c r="F8176" s="947">
        <v>44459</v>
      </c>
      <c r="G8176" s="923">
        <v>27992.248007611979</v>
      </c>
      <c r="H8176" s="929">
        <v>8.3333333333333332E-3</v>
      </c>
      <c r="I8176" s="929">
        <v>0.18333333333333332</v>
      </c>
      <c r="J8176" s="923">
        <v>22860.335872883115</v>
      </c>
      <c r="K8176" s="922">
        <v>0.92710838325813238</v>
      </c>
      <c r="L8176" s="923">
        <v>21121.476488958644</v>
      </c>
      <c r="M8176" s="923">
        <f t="shared" si="127"/>
        <v>2595.1847794097821</v>
      </c>
    </row>
    <row r="8177" spans="2:13" ht="45">
      <c r="B8177" s="921" t="s">
        <v>2099</v>
      </c>
      <c r="C8177" s="921" t="s">
        <v>1030</v>
      </c>
      <c r="D8177" s="922" t="s">
        <v>986</v>
      </c>
      <c r="E8177" s="936">
        <v>1</v>
      </c>
      <c r="F8177" s="947">
        <v>44459</v>
      </c>
      <c r="G8177" s="923">
        <v>27992.248007611979</v>
      </c>
      <c r="H8177" s="929">
        <v>8.3333333333333332E-3</v>
      </c>
      <c r="I8177" s="929">
        <v>0.18333333333333332</v>
      </c>
      <c r="J8177" s="923">
        <v>22860.335872883115</v>
      </c>
      <c r="K8177" s="922">
        <v>0.92710838325813238</v>
      </c>
      <c r="L8177" s="923">
        <v>21121.476488958644</v>
      </c>
      <c r="M8177" s="923">
        <f t="shared" si="127"/>
        <v>2595.1847794097821</v>
      </c>
    </row>
    <row r="8178" spans="2:13" ht="75">
      <c r="B8178" s="921" t="s">
        <v>2099</v>
      </c>
      <c r="C8178" s="921" t="s">
        <v>1036</v>
      </c>
      <c r="D8178" s="922" t="s">
        <v>986</v>
      </c>
      <c r="E8178" s="936">
        <v>1</v>
      </c>
      <c r="F8178" s="947">
        <v>44459</v>
      </c>
      <c r="G8178" s="923">
        <v>27526.59308263893</v>
      </c>
      <c r="H8178" s="929">
        <v>8.3333333333333332E-3</v>
      </c>
      <c r="I8178" s="929">
        <v>0.18333333333333332</v>
      </c>
      <c r="J8178" s="923">
        <v>22480.051017488462</v>
      </c>
      <c r="K8178" s="922">
        <v>1</v>
      </c>
      <c r="L8178" s="923">
        <v>22480.051017488462</v>
      </c>
      <c r="M8178" s="923">
        <f t="shared" si="127"/>
        <v>2752.6593082638933</v>
      </c>
    </row>
    <row r="8179" spans="2:13" ht="45">
      <c r="B8179" s="921" t="s">
        <v>2100</v>
      </c>
      <c r="C8179" s="921" t="s">
        <v>1042</v>
      </c>
      <c r="D8179" s="922" t="s">
        <v>986</v>
      </c>
      <c r="E8179" s="936">
        <v>1</v>
      </c>
      <c r="F8179" s="947">
        <v>44742</v>
      </c>
      <c r="G8179" s="923">
        <v>11707.11</v>
      </c>
      <c r="H8179" s="929">
        <v>0</v>
      </c>
      <c r="I8179" s="929">
        <v>0</v>
      </c>
      <c r="J8179" s="923">
        <v>11707.11</v>
      </c>
      <c r="K8179" s="922">
        <v>1</v>
      </c>
      <c r="L8179" s="923">
        <v>11707.11</v>
      </c>
      <c r="M8179" s="923">
        <f t="shared" si="127"/>
        <v>0</v>
      </c>
    </row>
    <row r="8180" spans="2:13" ht="45">
      <c r="B8180" s="921" t="s">
        <v>2101</v>
      </c>
      <c r="C8180" s="921" t="s">
        <v>1030</v>
      </c>
      <c r="D8180" s="922" t="s">
        <v>986</v>
      </c>
      <c r="E8180" s="936">
        <v>1</v>
      </c>
      <c r="F8180" s="947">
        <v>44251</v>
      </c>
      <c r="G8180" s="923">
        <v>11469.66</v>
      </c>
      <c r="H8180" s="929">
        <v>0</v>
      </c>
      <c r="I8180" s="929">
        <v>0</v>
      </c>
      <c r="J8180" s="923">
        <v>11469.66</v>
      </c>
      <c r="K8180" s="922">
        <v>1</v>
      </c>
      <c r="L8180" s="923">
        <v>11469.66</v>
      </c>
      <c r="M8180" s="923">
        <f t="shared" si="127"/>
        <v>0</v>
      </c>
    </row>
    <row r="8181" spans="2:13" ht="45">
      <c r="B8181" s="921" t="s">
        <v>2102</v>
      </c>
      <c r="C8181" s="921" t="s">
        <v>1030</v>
      </c>
      <c r="D8181" s="922" t="s">
        <v>986</v>
      </c>
      <c r="E8181" s="936">
        <v>1</v>
      </c>
      <c r="F8181" s="947">
        <v>44251</v>
      </c>
      <c r="G8181" s="923">
        <v>11469.59</v>
      </c>
      <c r="H8181" s="929">
        <v>0</v>
      </c>
      <c r="I8181" s="929">
        <v>0</v>
      </c>
      <c r="J8181" s="923">
        <v>11469.59</v>
      </c>
      <c r="K8181" s="922">
        <v>1</v>
      </c>
      <c r="L8181" s="923">
        <v>11469.59</v>
      </c>
      <c r="M8181" s="923">
        <f t="shared" si="127"/>
        <v>0</v>
      </c>
    </row>
    <row r="8182" spans="2:13" ht="45">
      <c r="B8182" s="921" t="s">
        <v>2102</v>
      </c>
      <c r="C8182" s="921" t="s">
        <v>1030</v>
      </c>
      <c r="D8182" s="922" t="s">
        <v>986</v>
      </c>
      <c r="E8182" s="936">
        <v>1</v>
      </c>
      <c r="F8182" s="947">
        <v>44251</v>
      </c>
      <c r="G8182" s="923">
        <v>22108.041653902674</v>
      </c>
      <c r="H8182" s="929">
        <v>8.3333333333333332E-3</v>
      </c>
      <c r="I8182" s="929">
        <v>0.24166666666666667</v>
      </c>
      <c r="J8182" s="923">
        <v>16765.264920876194</v>
      </c>
      <c r="K8182" s="922">
        <v>1</v>
      </c>
      <c r="L8182" s="923">
        <v>16765.264920876194</v>
      </c>
      <c r="M8182" s="923">
        <f t="shared" si="127"/>
        <v>2210.8041653902674</v>
      </c>
    </row>
    <row r="8183" spans="2:13" ht="45">
      <c r="B8183" s="921" t="s">
        <v>2102</v>
      </c>
      <c r="C8183" s="921" t="s">
        <v>1030</v>
      </c>
      <c r="D8183" s="922" t="s">
        <v>986</v>
      </c>
      <c r="E8183" s="936">
        <v>1</v>
      </c>
      <c r="F8183" s="947">
        <v>44251</v>
      </c>
      <c r="G8183" s="923">
        <v>22108.041653902674</v>
      </c>
      <c r="H8183" s="929">
        <v>8.3333333333333332E-3</v>
      </c>
      <c r="I8183" s="929">
        <v>0.24166666666666667</v>
      </c>
      <c r="J8183" s="923">
        <v>16765.264920876194</v>
      </c>
      <c r="K8183" s="922">
        <v>1</v>
      </c>
      <c r="L8183" s="923">
        <v>16765.264920876194</v>
      </c>
      <c r="M8183" s="923">
        <f t="shared" si="127"/>
        <v>2210.8041653902674</v>
      </c>
    </row>
    <row r="8184" spans="2:13" ht="45">
      <c r="B8184" s="921" t="s">
        <v>2103</v>
      </c>
      <c r="C8184" s="921" t="s">
        <v>1042</v>
      </c>
      <c r="D8184" s="922" t="s">
        <v>986</v>
      </c>
      <c r="E8184" s="936">
        <v>1</v>
      </c>
      <c r="F8184" s="947">
        <v>43754</v>
      </c>
      <c r="G8184" s="923">
        <v>23766.805622972868</v>
      </c>
      <c r="H8184" s="929">
        <v>4.1666666666666666E-3</v>
      </c>
      <c r="I8184" s="929">
        <v>0.1875</v>
      </c>
      <c r="J8184" s="923">
        <v>19310.529568665457</v>
      </c>
      <c r="K8184" s="922">
        <v>0.87120770527826086</v>
      </c>
      <c r="L8184" s="923">
        <v>16823.482153225039</v>
      </c>
      <c r="M8184" s="923">
        <f t="shared" si="127"/>
        <v>1035.291209429233</v>
      </c>
    </row>
    <row r="8185" spans="2:13" ht="75">
      <c r="B8185" s="921" t="s">
        <v>2104</v>
      </c>
      <c r="C8185" s="921" t="s">
        <v>1024</v>
      </c>
      <c r="D8185" s="922" t="s">
        <v>986</v>
      </c>
      <c r="E8185" s="936">
        <v>1</v>
      </c>
      <c r="F8185" s="947">
        <v>44015</v>
      </c>
      <c r="G8185" s="923">
        <v>15300.545687103882</v>
      </c>
      <c r="H8185" s="929">
        <v>8.3333333333333332E-3</v>
      </c>
      <c r="I8185" s="929">
        <v>0.3</v>
      </c>
      <c r="J8185" s="923">
        <v>10710.381980972717</v>
      </c>
      <c r="K8185" s="922">
        <v>1</v>
      </c>
      <c r="L8185" s="923">
        <v>10710.381980972717</v>
      </c>
      <c r="M8185" s="923">
        <f t="shared" si="127"/>
        <v>1530.0545687103884</v>
      </c>
    </row>
    <row r="8186" spans="2:13" ht="75">
      <c r="B8186" s="921" t="s">
        <v>2105</v>
      </c>
      <c r="C8186" s="921" t="s">
        <v>1024</v>
      </c>
      <c r="D8186" s="922" t="s">
        <v>986</v>
      </c>
      <c r="E8186" s="936">
        <v>1</v>
      </c>
      <c r="F8186" s="947">
        <v>44029</v>
      </c>
      <c r="G8186" s="923">
        <v>15300.545687103882</v>
      </c>
      <c r="H8186" s="929">
        <v>8.3333333333333332E-3</v>
      </c>
      <c r="I8186" s="929">
        <v>0.3</v>
      </c>
      <c r="J8186" s="923">
        <v>10710.381980972717</v>
      </c>
      <c r="K8186" s="922">
        <v>1</v>
      </c>
      <c r="L8186" s="923">
        <v>10710.381980972717</v>
      </c>
      <c r="M8186" s="923">
        <f t="shared" si="127"/>
        <v>1530.0545687103884</v>
      </c>
    </row>
    <row r="8187" spans="2:13" ht="45">
      <c r="B8187" s="921" t="s">
        <v>2106</v>
      </c>
      <c r="C8187" s="921" t="s">
        <v>1030</v>
      </c>
      <c r="D8187" s="922" t="s">
        <v>986</v>
      </c>
      <c r="E8187" s="936">
        <v>1</v>
      </c>
      <c r="F8187" s="947">
        <v>44459</v>
      </c>
      <c r="G8187" s="923">
        <v>7528.5768435026202</v>
      </c>
      <c r="H8187" s="929">
        <v>8.3333333333333332E-3</v>
      </c>
      <c r="I8187" s="929">
        <v>0.18333333333333332</v>
      </c>
      <c r="J8187" s="923">
        <v>6148.33775552714</v>
      </c>
      <c r="K8187" s="922">
        <v>0.7991553140867248</v>
      </c>
      <c r="L8187" s="923">
        <v>4896.6613322577959</v>
      </c>
      <c r="M8187" s="923">
        <f t="shared" si="127"/>
        <v>601.65021919953801</v>
      </c>
    </row>
    <row r="8188" spans="2:13" ht="45">
      <c r="B8188" s="921" t="s">
        <v>2107</v>
      </c>
      <c r="C8188" s="921" t="s">
        <v>1042</v>
      </c>
      <c r="D8188" s="922" t="s">
        <v>986</v>
      </c>
      <c r="E8188" s="936">
        <v>1</v>
      </c>
      <c r="F8188" s="947">
        <v>44501</v>
      </c>
      <c r="G8188" s="923">
        <v>20416.922336253327</v>
      </c>
      <c r="H8188" s="929">
        <v>8.3333333333333332E-3</v>
      </c>
      <c r="I8188" s="929">
        <v>0.16666666666666666</v>
      </c>
      <c r="J8188" s="923">
        <v>17014.101946877774</v>
      </c>
      <c r="K8188" s="922">
        <v>0.91649360188232465</v>
      </c>
      <c r="L8188" s="923">
        <v>15593.315576087083</v>
      </c>
      <c r="M8188" s="923">
        <f t="shared" si="127"/>
        <v>1871.19786913045</v>
      </c>
    </row>
    <row r="8189" spans="2:13" ht="75">
      <c r="B8189" s="921" t="s">
        <v>2108</v>
      </c>
      <c r="C8189" s="921" t="s">
        <v>1024</v>
      </c>
      <c r="D8189" s="922" t="s">
        <v>986</v>
      </c>
      <c r="E8189" s="936">
        <v>1</v>
      </c>
      <c r="F8189" s="947">
        <v>44180</v>
      </c>
      <c r="G8189" s="923">
        <v>12059.893544178301</v>
      </c>
      <c r="H8189" s="929">
        <v>8.3333333333333332E-3</v>
      </c>
      <c r="I8189" s="929">
        <v>0.2583333333333333</v>
      </c>
      <c r="J8189" s="923">
        <v>8944.4210452655734</v>
      </c>
      <c r="K8189" s="922">
        <v>0</v>
      </c>
      <c r="L8189" s="923">
        <v>0</v>
      </c>
      <c r="M8189" s="923" t="str">
        <f t="shared" si="127"/>
        <v/>
      </c>
    </row>
    <row r="8190" spans="2:13" ht="45">
      <c r="B8190" s="921" t="s">
        <v>2109</v>
      </c>
      <c r="C8190" s="921" t="s">
        <v>1030</v>
      </c>
      <c r="D8190" s="922" t="s">
        <v>986</v>
      </c>
      <c r="E8190" s="936">
        <v>1</v>
      </c>
      <c r="F8190" s="947">
        <v>44459</v>
      </c>
      <c r="G8190" s="923">
        <v>18499.184143186976</v>
      </c>
      <c r="H8190" s="929">
        <v>8.3333333333333332E-3</v>
      </c>
      <c r="I8190" s="929">
        <v>0.18333333333333332</v>
      </c>
      <c r="J8190" s="923">
        <v>15107.667050269363</v>
      </c>
      <c r="K8190" s="922">
        <v>1</v>
      </c>
      <c r="L8190" s="923">
        <v>15107.667050269363</v>
      </c>
      <c r="M8190" s="923">
        <f t="shared" si="127"/>
        <v>1849.9184143186976</v>
      </c>
    </row>
    <row r="8191" spans="2:13" ht="45">
      <c r="B8191" s="921" t="s">
        <v>2110</v>
      </c>
      <c r="C8191" s="921" t="s">
        <v>1042</v>
      </c>
      <c r="D8191" s="922" t="s">
        <v>986</v>
      </c>
      <c r="E8191" s="936">
        <v>1</v>
      </c>
      <c r="F8191" s="947">
        <v>43802</v>
      </c>
      <c r="G8191" s="923">
        <v>9025.6299999999992</v>
      </c>
      <c r="H8191" s="929">
        <v>0</v>
      </c>
      <c r="I8191" s="929">
        <v>0</v>
      </c>
      <c r="J8191" s="923">
        <v>9025.6299999999992</v>
      </c>
      <c r="K8191" s="922">
        <v>1</v>
      </c>
      <c r="L8191" s="923">
        <v>9025.6299999999992</v>
      </c>
      <c r="M8191" s="923">
        <f t="shared" si="127"/>
        <v>0</v>
      </c>
    </row>
    <row r="8192" spans="2:13" ht="75">
      <c r="B8192" s="921" t="s">
        <v>2111</v>
      </c>
      <c r="C8192" s="921" t="s">
        <v>1036</v>
      </c>
      <c r="D8192" s="922" t="s">
        <v>986</v>
      </c>
      <c r="E8192" s="936">
        <v>1</v>
      </c>
      <c r="F8192" s="947">
        <v>44725</v>
      </c>
      <c r="G8192" s="923">
        <v>9700.6319732940083</v>
      </c>
      <c r="H8192" s="929">
        <v>1.6666666666666666E-2</v>
      </c>
      <c r="I8192" s="929">
        <v>0.21666666666666667</v>
      </c>
      <c r="J8192" s="923">
        <v>7598.8283790803071</v>
      </c>
      <c r="K8192" s="922">
        <v>1</v>
      </c>
      <c r="L8192" s="923">
        <v>7598.8283790803071</v>
      </c>
      <c r="M8192" s="923">
        <f t="shared" si="127"/>
        <v>1940.1263946588017</v>
      </c>
    </row>
    <row r="8193" spans="2:13" ht="75">
      <c r="B8193" s="921" t="s">
        <v>2112</v>
      </c>
      <c r="C8193" s="921" t="s">
        <v>1020</v>
      </c>
      <c r="D8193" s="922" t="s">
        <v>994</v>
      </c>
      <c r="E8193" s="936">
        <v>0</v>
      </c>
      <c r="F8193" s="947">
        <v>44470</v>
      </c>
      <c r="G8193" s="923">
        <v>8604.1299999999992</v>
      </c>
      <c r="H8193" s="929">
        <v>8.3333333333333332E-3</v>
      </c>
      <c r="I8193" s="929">
        <v>0.17499999999999999</v>
      </c>
      <c r="J8193" s="923">
        <v>7098.4072499999993</v>
      </c>
      <c r="K8193" s="922">
        <v>1</v>
      </c>
      <c r="L8193" s="923">
        <v>0</v>
      </c>
      <c r="M8193" s="923" t="str">
        <f t="shared" si="127"/>
        <v/>
      </c>
    </row>
    <row r="8194" spans="2:13" ht="75">
      <c r="B8194" s="921" t="s">
        <v>2113</v>
      </c>
      <c r="C8194" s="921" t="s">
        <v>1024</v>
      </c>
      <c r="D8194" s="922" t="s">
        <v>986</v>
      </c>
      <c r="E8194" s="936">
        <v>1</v>
      </c>
      <c r="F8194" s="947">
        <v>44180</v>
      </c>
      <c r="G8194" s="923">
        <v>10316.434292803668</v>
      </c>
      <c r="H8194" s="929">
        <v>8.3333333333333332E-3</v>
      </c>
      <c r="I8194" s="929">
        <v>0.2583333333333333</v>
      </c>
      <c r="J8194" s="923">
        <v>7651.355433829387</v>
      </c>
      <c r="K8194" s="922">
        <v>1</v>
      </c>
      <c r="L8194" s="923">
        <v>7651.355433829387</v>
      </c>
      <c r="M8194" s="923">
        <f t="shared" si="127"/>
        <v>1031.6434292803667</v>
      </c>
    </row>
    <row r="8195" spans="2:13" ht="75">
      <c r="B8195" s="921" t="s">
        <v>2113</v>
      </c>
      <c r="C8195" s="921" t="s">
        <v>1024</v>
      </c>
      <c r="D8195" s="922" t="s">
        <v>986</v>
      </c>
      <c r="E8195" s="936">
        <v>1</v>
      </c>
      <c r="F8195" s="947">
        <v>44180</v>
      </c>
      <c r="G8195" s="923">
        <v>10316.434292803668</v>
      </c>
      <c r="H8195" s="929">
        <v>8.3333333333333332E-3</v>
      </c>
      <c r="I8195" s="929">
        <v>0.2583333333333333</v>
      </c>
      <c r="J8195" s="923">
        <v>7651.355433829387</v>
      </c>
      <c r="K8195" s="922">
        <v>1</v>
      </c>
      <c r="L8195" s="923">
        <v>7651.355433829387</v>
      </c>
      <c r="M8195" s="923">
        <f t="shared" si="127"/>
        <v>1031.6434292803667</v>
      </c>
    </row>
    <row r="8196" spans="2:13" ht="75">
      <c r="B8196" s="921" t="s">
        <v>2113</v>
      </c>
      <c r="C8196" s="921" t="s">
        <v>1024</v>
      </c>
      <c r="D8196" s="922" t="s">
        <v>986</v>
      </c>
      <c r="E8196" s="936">
        <v>1</v>
      </c>
      <c r="F8196" s="947">
        <v>44180</v>
      </c>
      <c r="G8196" s="923">
        <v>10316.434292803668</v>
      </c>
      <c r="H8196" s="929">
        <v>8.3333333333333332E-3</v>
      </c>
      <c r="I8196" s="929">
        <v>0.2583333333333333</v>
      </c>
      <c r="J8196" s="923">
        <v>7651.355433829387</v>
      </c>
      <c r="K8196" s="922">
        <v>1</v>
      </c>
      <c r="L8196" s="923">
        <v>7651.355433829387</v>
      </c>
      <c r="M8196" s="923">
        <f t="shared" si="127"/>
        <v>1031.6434292803667</v>
      </c>
    </row>
    <row r="8197" spans="2:13" ht="75">
      <c r="B8197" s="921" t="s">
        <v>2113</v>
      </c>
      <c r="C8197" s="921" t="s">
        <v>1024</v>
      </c>
      <c r="D8197" s="922" t="s">
        <v>986</v>
      </c>
      <c r="E8197" s="936">
        <v>1</v>
      </c>
      <c r="F8197" s="947">
        <v>44180</v>
      </c>
      <c r="G8197" s="923">
        <v>10316.434292803668</v>
      </c>
      <c r="H8197" s="929">
        <v>8.3333333333333332E-3</v>
      </c>
      <c r="I8197" s="929">
        <v>0.2583333333333333</v>
      </c>
      <c r="J8197" s="923">
        <v>7651.355433829387</v>
      </c>
      <c r="K8197" s="922">
        <v>1</v>
      </c>
      <c r="L8197" s="923">
        <v>7651.355433829387</v>
      </c>
      <c r="M8197" s="923">
        <f t="shared" si="127"/>
        <v>1031.6434292803667</v>
      </c>
    </row>
    <row r="8198" spans="2:13" ht="45">
      <c r="B8198" s="921" t="s">
        <v>1489</v>
      </c>
      <c r="C8198" s="921" t="s">
        <v>1042</v>
      </c>
      <c r="D8198" s="922" t="s">
        <v>986</v>
      </c>
      <c r="E8198" s="936">
        <v>1</v>
      </c>
      <c r="F8198" s="947">
        <v>44713</v>
      </c>
      <c r="G8198" s="923">
        <v>7969.42</v>
      </c>
      <c r="H8198" s="929">
        <v>0</v>
      </c>
      <c r="I8198" s="929">
        <v>0</v>
      </c>
      <c r="J8198" s="923">
        <v>7969.42</v>
      </c>
      <c r="K8198" s="922">
        <v>1</v>
      </c>
      <c r="L8198" s="923">
        <v>7969.42</v>
      </c>
      <c r="M8198" s="923">
        <f t="shared" si="127"/>
        <v>0</v>
      </c>
    </row>
    <row r="8199" spans="2:13" ht="45">
      <c r="B8199" s="921" t="s">
        <v>2114</v>
      </c>
      <c r="C8199" s="921" t="s">
        <v>1042</v>
      </c>
      <c r="D8199" s="922" t="s">
        <v>986</v>
      </c>
      <c r="E8199" s="936">
        <v>1</v>
      </c>
      <c r="F8199" s="947">
        <v>43754</v>
      </c>
      <c r="G8199" s="923">
        <v>7584.99</v>
      </c>
      <c r="H8199" s="929">
        <v>0</v>
      </c>
      <c r="I8199" s="929">
        <v>0</v>
      </c>
      <c r="J8199" s="923">
        <v>7584.99</v>
      </c>
      <c r="K8199" s="922">
        <v>1</v>
      </c>
      <c r="L8199" s="923">
        <v>7584.99</v>
      </c>
      <c r="M8199" s="923">
        <f t="shared" si="127"/>
        <v>0</v>
      </c>
    </row>
    <row r="8200" spans="2:13" ht="45">
      <c r="B8200" s="921" t="s">
        <v>2114</v>
      </c>
      <c r="C8200" s="921" t="s">
        <v>1042</v>
      </c>
      <c r="D8200" s="922" t="s">
        <v>986</v>
      </c>
      <c r="E8200" s="936">
        <v>1</v>
      </c>
      <c r="F8200" s="947">
        <v>43754</v>
      </c>
      <c r="G8200" s="923">
        <v>16488.205342284979</v>
      </c>
      <c r="H8200" s="929">
        <v>4.1666666666666666E-3</v>
      </c>
      <c r="I8200" s="929">
        <v>0.1875</v>
      </c>
      <c r="J8200" s="923">
        <v>13396.666840606546</v>
      </c>
      <c r="K8200" s="922">
        <v>0.78380340002318005</v>
      </c>
      <c r="L8200" s="923">
        <v>10500.353018645204</v>
      </c>
      <c r="M8200" s="923">
        <f t="shared" si="127"/>
        <v>646.17557037816641</v>
      </c>
    </row>
    <row r="8201" spans="2:13" ht="45">
      <c r="B8201" s="921" t="s">
        <v>2115</v>
      </c>
      <c r="C8201" s="921" t="s">
        <v>1030</v>
      </c>
      <c r="D8201" s="922" t="s">
        <v>986</v>
      </c>
      <c r="E8201" s="936">
        <v>1</v>
      </c>
      <c r="F8201" s="947">
        <v>44606</v>
      </c>
      <c r="G8201" s="923">
        <v>17055.995482174389</v>
      </c>
      <c r="H8201" s="929">
        <v>8.3333333333333332E-3</v>
      </c>
      <c r="I8201" s="929">
        <v>0.14166666666666666</v>
      </c>
      <c r="J8201" s="923">
        <v>14639.729455533017</v>
      </c>
      <c r="K8201" s="922">
        <v>0.7991553140867248</v>
      </c>
      <c r="L8201" s="923">
        <v>11659.378516604911</v>
      </c>
      <c r="M8201" s="923">
        <f t="shared" si="127"/>
        <v>1363.0389426618833</v>
      </c>
    </row>
    <row r="8202" spans="2:13" ht="75">
      <c r="B8202" s="921" t="s">
        <v>2116</v>
      </c>
      <c r="C8202" s="921" t="s">
        <v>1020</v>
      </c>
      <c r="D8202" s="922" t="s">
        <v>994</v>
      </c>
      <c r="E8202" s="936">
        <v>0</v>
      </c>
      <c r="F8202" s="947">
        <v>44837</v>
      </c>
      <c r="G8202" s="923">
        <v>7431.58</v>
      </c>
      <c r="H8202" s="929">
        <v>8.3333333333333332E-3</v>
      </c>
      <c r="I8202" s="929">
        <v>7.4999999999999997E-2</v>
      </c>
      <c r="J8202" s="923">
        <v>6874.2115000000003</v>
      </c>
      <c r="K8202" s="922">
        <v>1</v>
      </c>
      <c r="L8202" s="923">
        <v>0</v>
      </c>
      <c r="M8202" s="923" t="str">
        <f t="shared" si="127"/>
        <v/>
      </c>
    </row>
    <row r="8203" spans="2:13" ht="45">
      <c r="B8203" s="921" t="s">
        <v>2117</v>
      </c>
      <c r="C8203" s="921" t="s">
        <v>1042</v>
      </c>
      <c r="D8203" s="922" t="s">
        <v>1881</v>
      </c>
      <c r="E8203" s="936">
        <v>0.5</v>
      </c>
      <c r="F8203" s="947">
        <v>44501</v>
      </c>
      <c r="G8203" s="923">
        <v>0</v>
      </c>
      <c r="H8203" s="929">
        <v>4.1666666666666666E-3</v>
      </c>
      <c r="I8203" s="929">
        <v>8.3333333333333329E-2</v>
      </c>
      <c r="J8203" s="923">
        <v>0</v>
      </c>
      <c r="K8203" s="922">
        <v>0.48281913555389472</v>
      </c>
      <c r="L8203" s="923">
        <v>0</v>
      </c>
      <c r="M8203" s="923" t="str">
        <f t="shared" ref="M8203:M8266" si="128">IF(L8203=0,"",IF(I8203=100%,0,(H8203*12)*(G8203*E8203*K8203)))</f>
        <v/>
      </c>
    </row>
    <row r="8204" spans="2:13" ht="45">
      <c r="B8204" s="921" t="s">
        <v>2118</v>
      </c>
      <c r="C8204" s="921" t="s">
        <v>1042</v>
      </c>
      <c r="D8204" s="922" t="s">
        <v>986</v>
      </c>
      <c r="E8204" s="936">
        <v>1</v>
      </c>
      <c r="F8204" s="947">
        <v>44929</v>
      </c>
      <c r="G8204" s="923">
        <v>7113.5</v>
      </c>
      <c r="H8204" s="929">
        <v>0</v>
      </c>
      <c r="I8204" s="929">
        <v>0</v>
      </c>
      <c r="J8204" s="923">
        <v>7113.5</v>
      </c>
      <c r="K8204" s="922">
        <v>1</v>
      </c>
      <c r="L8204" s="923">
        <v>7113.5</v>
      </c>
      <c r="M8204" s="923">
        <f t="shared" si="128"/>
        <v>0</v>
      </c>
    </row>
    <row r="8205" spans="2:13" ht="45">
      <c r="B8205" s="921" t="s">
        <v>2119</v>
      </c>
      <c r="C8205" s="921" t="s">
        <v>1042</v>
      </c>
      <c r="D8205" s="922" t="s">
        <v>986</v>
      </c>
      <c r="E8205" s="936">
        <v>1</v>
      </c>
      <c r="F8205" s="947">
        <v>44929</v>
      </c>
      <c r="G8205" s="923">
        <v>7048.9</v>
      </c>
      <c r="H8205" s="929">
        <v>0</v>
      </c>
      <c r="I8205" s="929">
        <v>0</v>
      </c>
      <c r="J8205" s="923">
        <v>7048.9</v>
      </c>
      <c r="K8205" s="922">
        <v>1</v>
      </c>
      <c r="L8205" s="923">
        <v>7048.9</v>
      </c>
      <c r="M8205" s="923">
        <f t="shared" si="128"/>
        <v>0</v>
      </c>
    </row>
    <row r="8206" spans="2:13" ht="45">
      <c r="B8206" s="921" t="s">
        <v>2120</v>
      </c>
      <c r="C8206" s="921" t="s">
        <v>1030</v>
      </c>
      <c r="D8206" s="922" t="s">
        <v>986</v>
      </c>
      <c r="E8206" s="936">
        <v>1</v>
      </c>
      <c r="F8206" s="947">
        <v>44688</v>
      </c>
      <c r="G8206" s="923">
        <v>3673.4776610145418</v>
      </c>
      <c r="H8206" s="929">
        <v>4.1666666666666666E-3</v>
      </c>
      <c r="I8206" s="929">
        <v>5.8333333333333334E-2</v>
      </c>
      <c r="J8206" s="923">
        <v>3459.1914641220269</v>
      </c>
      <c r="K8206" s="922">
        <v>1</v>
      </c>
      <c r="L8206" s="923">
        <v>3459.1914641220269</v>
      </c>
      <c r="M8206" s="923">
        <f t="shared" si="128"/>
        <v>183.67388305072711</v>
      </c>
    </row>
    <row r="8207" spans="2:13" ht="45">
      <c r="B8207" s="921" t="s">
        <v>2121</v>
      </c>
      <c r="C8207" s="921" t="s">
        <v>1030</v>
      </c>
      <c r="D8207" s="922" t="s">
        <v>986</v>
      </c>
      <c r="E8207" s="936">
        <v>1</v>
      </c>
      <c r="F8207" s="947">
        <v>44459</v>
      </c>
      <c r="G8207" s="923">
        <v>15456.633296221326</v>
      </c>
      <c r="H8207" s="929">
        <v>8.3333333333333332E-3</v>
      </c>
      <c r="I8207" s="929">
        <v>0.18333333333333332</v>
      </c>
      <c r="J8207" s="923">
        <v>12622.917191914083</v>
      </c>
      <c r="K8207" s="922">
        <v>1</v>
      </c>
      <c r="L8207" s="923">
        <v>12622.917191914083</v>
      </c>
      <c r="M8207" s="923">
        <f t="shared" si="128"/>
        <v>1545.6633296221326</v>
      </c>
    </row>
    <row r="8208" spans="2:13" ht="75">
      <c r="B8208" s="921" t="s">
        <v>2122</v>
      </c>
      <c r="C8208" s="921" t="s">
        <v>1024</v>
      </c>
      <c r="D8208" s="922" t="s">
        <v>986</v>
      </c>
      <c r="E8208" s="936">
        <v>1</v>
      </c>
      <c r="F8208" s="947">
        <v>44180</v>
      </c>
      <c r="G8208" s="923">
        <v>7206.6368364091986</v>
      </c>
      <c r="H8208" s="929">
        <v>8.3333333333333332E-3</v>
      </c>
      <c r="I8208" s="929">
        <v>0.2583333333333333</v>
      </c>
      <c r="J8208" s="923">
        <v>5344.9223203368228</v>
      </c>
      <c r="K8208" s="922">
        <v>1</v>
      </c>
      <c r="L8208" s="923">
        <v>5344.9223203368228</v>
      </c>
      <c r="M8208" s="923">
        <f t="shared" si="128"/>
        <v>720.66368364091988</v>
      </c>
    </row>
    <row r="8209" spans="2:13" ht="60">
      <c r="B8209" s="921" t="s">
        <v>2123</v>
      </c>
      <c r="C8209" s="921" t="s">
        <v>1091</v>
      </c>
      <c r="D8209" s="922" t="s">
        <v>994</v>
      </c>
      <c r="E8209" s="936">
        <v>0</v>
      </c>
      <c r="F8209" s="947">
        <v>44196</v>
      </c>
      <c r="G8209" s="923">
        <v>5406</v>
      </c>
      <c r="H8209" s="929">
        <v>0</v>
      </c>
      <c r="I8209" s="929">
        <v>0</v>
      </c>
      <c r="J8209" s="923">
        <v>5406</v>
      </c>
      <c r="K8209" s="922">
        <v>1</v>
      </c>
      <c r="L8209" s="923">
        <v>0</v>
      </c>
      <c r="M8209" s="923" t="str">
        <f t="shared" si="128"/>
        <v/>
      </c>
    </row>
    <row r="8210" spans="2:13" ht="45">
      <c r="B8210" s="921" t="s">
        <v>2124</v>
      </c>
      <c r="C8210" s="921" t="s">
        <v>1042</v>
      </c>
      <c r="D8210" s="922" t="s">
        <v>1881</v>
      </c>
      <c r="E8210" s="936">
        <v>0.5</v>
      </c>
      <c r="F8210" s="947">
        <v>44987</v>
      </c>
      <c r="G8210" s="923">
        <v>0</v>
      </c>
      <c r="H8210" s="929">
        <v>8.3333333333333332E-3</v>
      </c>
      <c r="I8210" s="929">
        <v>3.3333333333333333E-2</v>
      </c>
      <c r="J8210" s="923">
        <v>0</v>
      </c>
      <c r="K8210" s="922">
        <v>0.48281913555389472</v>
      </c>
      <c r="L8210" s="923">
        <v>0</v>
      </c>
      <c r="M8210" s="923" t="str">
        <f t="shared" si="128"/>
        <v/>
      </c>
    </row>
    <row r="8211" spans="2:13" ht="45">
      <c r="B8211" s="921" t="s">
        <v>2124</v>
      </c>
      <c r="C8211" s="921" t="s">
        <v>1042</v>
      </c>
      <c r="D8211" s="922" t="s">
        <v>1881</v>
      </c>
      <c r="E8211" s="936">
        <v>0.5</v>
      </c>
      <c r="F8211" s="947">
        <v>44987</v>
      </c>
      <c r="G8211" s="923">
        <v>0</v>
      </c>
      <c r="H8211" s="929">
        <v>8.3333333333333332E-3</v>
      </c>
      <c r="I8211" s="929">
        <v>3.3333333333333333E-2</v>
      </c>
      <c r="J8211" s="923">
        <v>0</v>
      </c>
      <c r="K8211" s="922">
        <v>0.48281913555389472</v>
      </c>
      <c r="L8211" s="923">
        <v>0</v>
      </c>
      <c r="M8211" s="923" t="str">
        <f t="shared" si="128"/>
        <v/>
      </c>
    </row>
    <row r="8212" spans="2:13" ht="75">
      <c r="B8212" s="921" t="s">
        <v>2125</v>
      </c>
      <c r="C8212" s="921" t="s">
        <v>1024</v>
      </c>
      <c r="D8212" s="922" t="s">
        <v>986</v>
      </c>
      <c r="E8212" s="936">
        <v>1</v>
      </c>
      <c r="F8212" s="947">
        <v>44929</v>
      </c>
      <c r="G8212" s="923">
        <v>4828.9594580537159</v>
      </c>
      <c r="H8212" s="929">
        <v>1.6666666666666666E-2</v>
      </c>
      <c r="I8212" s="929">
        <v>0.1</v>
      </c>
      <c r="J8212" s="923">
        <v>4346.0635122483445</v>
      </c>
      <c r="K8212" s="922">
        <v>1</v>
      </c>
      <c r="L8212" s="923">
        <v>4346.0635122483445</v>
      </c>
      <c r="M8212" s="923">
        <f t="shared" si="128"/>
        <v>965.79189161074328</v>
      </c>
    </row>
    <row r="8213" spans="2:13" ht="45">
      <c r="B8213" s="921" t="s">
        <v>2126</v>
      </c>
      <c r="C8213" s="921" t="s">
        <v>1030</v>
      </c>
      <c r="D8213" s="922" t="s">
        <v>986</v>
      </c>
      <c r="E8213" s="936">
        <v>1</v>
      </c>
      <c r="F8213" s="947">
        <v>44929</v>
      </c>
      <c r="G8213" s="923">
        <v>4828.9594580537159</v>
      </c>
      <c r="H8213" s="929">
        <v>1.6666666666666666E-2</v>
      </c>
      <c r="I8213" s="929">
        <v>0.1</v>
      </c>
      <c r="J8213" s="923">
        <v>4346.0635122483445</v>
      </c>
      <c r="K8213" s="922">
        <v>1</v>
      </c>
      <c r="L8213" s="923">
        <v>4346.0635122483445</v>
      </c>
      <c r="M8213" s="923">
        <f t="shared" si="128"/>
        <v>965.79189161074328</v>
      </c>
    </row>
    <row r="8214" spans="2:13" ht="45">
      <c r="B8214" s="921" t="s">
        <v>2126</v>
      </c>
      <c r="C8214" s="921" t="s">
        <v>1030</v>
      </c>
      <c r="D8214" s="922" t="s">
        <v>986</v>
      </c>
      <c r="E8214" s="936">
        <v>1</v>
      </c>
      <c r="F8214" s="947">
        <v>44929</v>
      </c>
      <c r="G8214" s="923">
        <v>4828.9594580537159</v>
      </c>
      <c r="H8214" s="929">
        <v>1.6666666666666666E-2</v>
      </c>
      <c r="I8214" s="929">
        <v>0.1</v>
      </c>
      <c r="J8214" s="923">
        <v>4346.0635122483445</v>
      </c>
      <c r="K8214" s="922">
        <v>1</v>
      </c>
      <c r="L8214" s="923">
        <v>4346.0635122483445</v>
      </c>
      <c r="M8214" s="923">
        <f t="shared" si="128"/>
        <v>965.79189161074328</v>
      </c>
    </row>
    <row r="8215" spans="2:13" ht="45">
      <c r="B8215" s="921" t="s">
        <v>2127</v>
      </c>
      <c r="C8215" s="921" t="s">
        <v>1030</v>
      </c>
      <c r="D8215" s="922" t="s">
        <v>986</v>
      </c>
      <c r="E8215" s="936">
        <v>1</v>
      </c>
      <c r="F8215" s="947">
        <v>44662</v>
      </c>
      <c r="G8215" s="923">
        <v>4360.8811179783879</v>
      </c>
      <c r="H8215" s="929">
        <v>4.1666666666666666E-3</v>
      </c>
      <c r="I8215" s="929">
        <v>6.25E-2</v>
      </c>
      <c r="J8215" s="923">
        <v>4088.3260481047387</v>
      </c>
      <c r="K8215" s="922">
        <v>1</v>
      </c>
      <c r="L8215" s="923">
        <v>4088.3260481047387</v>
      </c>
      <c r="M8215" s="923">
        <f t="shared" si="128"/>
        <v>218.0440558989194</v>
      </c>
    </row>
    <row r="8216" spans="2:13" ht="45">
      <c r="B8216" s="921" t="s">
        <v>2128</v>
      </c>
      <c r="C8216" s="921" t="s">
        <v>1042</v>
      </c>
      <c r="D8216" s="922" t="s">
        <v>986</v>
      </c>
      <c r="E8216" s="936">
        <v>1</v>
      </c>
      <c r="F8216" s="947">
        <v>44502</v>
      </c>
      <c r="G8216" s="923">
        <v>4150.01</v>
      </c>
      <c r="H8216" s="929">
        <v>0</v>
      </c>
      <c r="I8216" s="929">
        <v>0</v>
      </c>
      <c r="J8216" s="923">
        <v>4150.01</v>
      </c>
      <c r="K8216" s="922">
        <v>1</v>
      </c>
      <c r="L8216" s="923">
        <v>4150.01</v>
      </c>
      <c r="M8216" s="923">
        <f t="shared" si="128"/>
        <v>0</v>
      </c>
    </row>
    <row r="8217" spans="2:13" ht="45">
      <c r="B8217" s="921" t="s">
        <v>2128</v>
      </c>
      <c r="C8217" s="921" t="s">
        <v>1042</v>
      </c>
      <c r="D8217" s="922" t="s">
        <v>986</v>
      </c>
      <c r="E8217" s="936">
        <v>1</v>
      </c>
      <c r="F8217" s="947">
        <v>43874</v>
      </c>
      <c r="G8217" s="923">
        <v>4149.99</v>
      </c>
      <c r="H8217" s="929">
        <v>0</v>
      </c>
      <c r="I8217" s="929">
        <v>0</v>
      </c>
      <c r="J8217" s="923">
        <v>4149.99</v>
      </c>
      <c r="K8217" s="922">
        <v>1</v>
      </c>
      <c r="L8217" s="923">
        <v>4149.99</v>
      </c>
      <c r="M8217" s="923">
        <f t="shared" si="128"/>
        <v>0</v>
      </c>
    </row>
    <row r="8218" spans="2:13" ht="45">
      <c r="B8218" s="921" t="s">
        <v>2128</v>
      </c>
      <c r="C8218" s="921" t="s">
        <v>1042</v>
      </c>
      <c r="D8218" s="922" t="s">
        <v>986</v>
      </c>
      <c r="E8218" s="936">
        <v>1</v>
      </c>
      <c r="F8218" s="947">
        <v>43874</v>
      </c>
      <c r="G8218" s="923">
        <v>4149.99</v>
      </c>
      <c r="H8218" s="929">
        <v>0</v>
      </c>
      <c r="I8218" s="929">
        <v>0</v>
      </c>
      <c r="J8218" s="923">
        <v>4149.99</v>
      </c>
      <c r="K8218" s="922">
        <v>1</v>
      </c>
      <c r="L8218" s="923">
        <v>4149.99</v>
      </c>
      <c r="M8218" s="923">
        <f t="shared" si="128"/>
        <v>0</v>
      </c>
    </row>
    <row r="8219" spans="2:13" ht="45">
      <c r="B8219" s="921" t="s">
        <v>2129</v>
      </c>
      <c r="C8219" s="921" t="s">
        <v>1030</v>
      </c>
      <c r="D8219" s="922" t="s">
        <v>986</v>
      </c>
      <c r="E8219" s="936">
        <v>1</v>
      </c>
      <c r="F8219" s="947">
        <v>44440</v>
      </c>
      <c r="G8219" s="923">
        <v>22596.59228547708</v>
      </c>
      <c r="H8219" s="929">
        <v>1.6666666666666666E-2</v>
      </c>
      <c r="I8219" s="929">
        <v>0.36666666666666664</v>
      </c>
      <c r="J8219" s="923">
        <v>14311.175114135485</v>
      </c>
      <c r="K8219" s="922">
        <v>1</v>
      </c>
      <c r="L8219" s="923">
        <v>14311.175114135485</v>
      </c>
      <c r="M8219" s="923">
        <f t="shared" si="128"/>
        <v>4519.3184570954163</v>
      </c>
    </row>
    <row r="8220" spans="2:13" ht="45">
      <c r="B8220" s="921" t="s">
        <v>2129</v>
      </c>
      <c r="C8220" s="921" t="s">
        <v>1042</v>
      </c>
      <c r="D8220" s="922" t="s">
        <v>986</v>
      </c>
      <c r="E8220" s="936">
        <v>1</v>
      </c>
      <c r="F8220" s="947">
        <v>44440</v>
      </c>
      <c r="G8220" s="923">
        <v>22596.59228547708</v>
      </c>
      <c r="H8220" s="929">
        <v>1.6666666666666666E-2</v>
      </c>
      <c r="I8220" s="929">
        <v>0.36666666666666664</v>
      </c>
      <c r="J8220" s="923">
        <v>14311.175114135485</v>
      </c>
      <c r="K8220" s="922">
        <v>1</v>
      </c>
      <c r="L8220" s="923">
        <v>14311.175114135485</v>
      </c>
      <c r="M8220" s="923">
        <f t="shared" si="128"/>
        <v>4519.3184570954163</v>
      </c>
    </row>
    <row r="8221" spans="2:13" ht="60">
      <c r="B8221" s="921" t="s">
        <v>2130</v>
      </c>
      <c r="C8221" s="921" t="s">
        <v>1091</v>
      </c>
      <c r="D8221" s="922" t="s">
        <v>986</v>
      </c>
      <c r="E8221" s="936">
        <v>1</v>
      </c>
      <c r="F8221" s="947">
        <v>43832</v>
      </c>
      <c r="G8221" s="923">
        <v>22596.59228547708</v>
      </c>
      <c r="H8221" s="929">
        <v>1.6666666666666666E-2</v>
      </c>
      <c r="I8221" s="929">
        <v>0.7</v>
      </c>
      <c r="J8221" s="923">
        <v>6778.9776856431254</v>
      </c>
      <c r="K8221" s="922">
        <v>1</v>
      </c>
      <c r="L8221" s="923">
        <v>6778.9776856431254</v>
      </c>
      <c r="M8221" s="923">
        <f t="shared" si="128"/>
        <v>4519.3184570954163</v>
      </c>
    </row>
    <row r="8222" spans="2:13" ht="45">
      <c r="B8222" s="921" t="s">
        <v>2130</v>
      </c>
      <c r="C8222" s="921" t="s">
        <v>1042</v>
      </c>
      <c r="D8222" s="922" t="s">
        <v>986</v>
      </c>
      <c r="E8222" s="936">
        <v>1</v>
      </c>
      <c r="F8222" s="947">
        <v>43832</v>
      </c>
      <c r="G8222" s="923">
        <v>22596.59228547708</v>
      </c>
      <c r="H8222" s="929">
        <v>1.6666666666666666E-2</v>
      </c>
      <c r="I8222" s="929">
        <v>0.7</v>
      </c>
      <c r="J8222" s="923">
        <v>6778.9776856431254</v>
      </c>
      <c r="K8222" s="922">
        <v>0.81636736344839422</v>
      </c>
      <c r="L8222" s="923">
        <v>5534.1361401039758</v>
      </c>
      <c r="M8222" s="923">
        <f t="shared" si="128"/>
        <v>3689.4240934026493</v>
      </c>
    </row>
    <row r="8223" spans="2:13" ht="45">
      <c r="B8223" s="921" t="s">
        <v>2130</v>
      </c>
      <c r="C8223" s="921" t="s">
        <v>1030</v>
      </c>
      <c r="D8223" s="922" t="s">
        <v>986</v>
      </c>
      <c r="E8223" s="936">
        <v>1</v>
      </c>
      <c r="F8223" s="947">
        <v>43709</v>
      </c>
      <c r="G8223" s="923">
        <v>22596.59228547708</v>
      </c>
      <c r="H8223" s="929">
        <v>1.6666666666666666E-2</v>
      </c>
      <c r="I8223" s="929">
        <v>0.76666666666666661</v>
      </c>
      <c r="J8223" s="923">
        <v>5272.5381999446545</v>
      </c>
      <c r="K8223" s="922">
        <v>1</v>
      </c>
      <c r="L8223" s="923">
        <v>5272.5381999446545</v>
      </c>
      <c r="M8223" s="923">
        <f t="shared" si="128"/>
        <v>4519.3184570954163</v>
      </c>
    </row>
    <row r="8224" spans="2:13" ht="45">
      <c r="B8224" s="921" t="s">
        <v>2130</v>
      </c>
      <c r="C8224" s="921" t="s">
        <v>1030</v>
      </c>
      <c r="D8224" s="922" t="s">
        <v>986</v>
      </c>
      <c r="E8224" s="936">
        <v>1</v>
      </c>
      <c r="F8224" s="947">
        <v>43709</v>
      </c>
      <c r="G8224" s="923">
        <v>22596.59228547708</v>
      </c>
      <c r="H8224" s="929">
        <v>1.6666666666666666E-2</v>
      </c>
      <c r="I8224" s="929">
        <v>0.76666666666666661</v>
      </c>
      <c r="J8224" s="923">
        <v>5272.5381999446545</v>
      </c>
      <c r="K8224" s="922">
        <v>1</v>
      </c>
      <c r="L8224" s="923">
        <v>5272.5381999446545</v>
      </c>
      <c r="M8224" s="923">
        <f t="shared" si="128"/>
        <v>4519.3184570954163</v>
      </c>
    </row>
    <row r="8225" spans="2:13" ht="45">
      <c r="B8225" s="921" t="s">
        <v>2130</v>
      </c>
      <c r="C8225" s="921" t="s">
        <v>1030</v>
      </c>
      <c r="D8225" s="922" t="s">
        <v>986</v>
      </c>
      <c r="E8225" s="936">
        <v>1</v>
      </c>
      <c r="F8225" s="947">
        <v>43709</v>
      </c>
      <c r="G8225" s="923">
        <v>22596.59228547708</v>
      </c>
      <c r="H8225" s="929">
        <v>1.6666666666666666E-2</v>
      </c>
      <c r="I8225" s="929">
        <v>0.76666666666666661</v>
      </c>
      <c r="J8225" s="923">
        <v>5272.5381999446545</v>
      </c>
      <c r="K8225" s="922">
        <v>0.92710838325813238</v>
      </c>
      <c r="L8225" s="923">
        <v>4871.4853642796588</v>
      </c>
      <c r="M8225" s="923">
        <f t="shared" si="128"/>
        <v>4189.8980281863687</v>
      </c>
    </row>
    <row r="8226" spans="2:13" ht="45">
      <c r="B8226" s="921" t="s">
        <v>2130</v>
      </c>
      <c r="C8226" s="921" t="s">
        <v>1030</v>
      </c>
      <c r="D8226" s="922" t="s">
        <v>986</v>
      </c>
      <c r="E8226" s="936">
        <v>1</v>
      </c>
      <c r="F8226" s="947">
        <v>43709</v>
      </c>
      <c r="G8226" s="923">
        <v>22596.59228547708</v>
      </c>
      <c r="H8226" s="929">
        <v>1.6666666666666666E-2</v>
      </c>
      <c r="I8226" s="929">
        <v>0.76666666666666661</v>
      </c>
      <c r="J8226" s="923">
        <v>5272.5381999446545</v>
      </c>
      <c r="K8226" s="922">
        <v>0.7991553140867248</v>
      </c>
      <c r="L8226" s="923">
        <v>4199.1567400980502</v>
      </c>
      <c r="M8226" s="923">
        <f t="shared" si="128"/>
        <v>3611.6373610380197</v>
      </c>
    </row>
    <row r="8227" spans="2:13" ht="75">
      <c r="B8227" s="921" t="s">
        <v>2130</v>
      </c>
      <c r="C8227" s="921" t="s">
        <v>1020</v>
      </c>
      <c r="D8227" s="922" t="s">
        <v>986</v>
      </c>
      <c r="E8227" s="936">
        <v>1</v>
      </c>
      <c r="F8227" s="947">
        <v>43832</v>
      </c>
      <c r="G8227" s="923">
        <v>22596.59228547708</v>
      </c>
      <c r="H8227" s="929">
        <v>1.6666666666666666E-2</v>
      </c>
      <c r="I8227" s="929">
        <v>0.7</v>
      </c>
      <c r="J8227" s="923">
        <v>6778.9776856431254</v>
      </c>
      <c r="K8227" s="922">
        <v>1</v>
      </c>
      <c r="L8227" s="923">
        <v>6778.9776856431254</v>
      </c>
      <c r="M8227" s="923">
        <f t="shared" si="128"/>
        <v>4519.3184570954163</v>
      </c>
    </row>
    <row r="8228" spans="2:13" ht="75">
      <c r="B8228" s="921" t="s">
        <v>2131</v>
      </c>
      <c r="C8228" s="921" t="s">
        <v>1020</v>
      </c>
      <c r="D8228" s="922" t="s">
        <v>986</v>
      </c>
      <c r="E8228" s="936">
        <v>1</v>
      </c>
      <c r="F8228" s="947">
        <v>43709</v>
      </c>
      <c r="G8228" s="923">
        <v>22596.59228547708</v>
      </c>
      <c r="H8228" s="929">
        <v>1.6666666666666666E-2</v>
      </c>
      <c r="I8228" s="929">
        <v>0.76666666666666661</v>
      </c>
      <c r="J8228" s="923">
        <v>5272.5381999446545</v>
      </c>
      <c r="K8228" s="922">
        <v>1</v>
      </c>
      <c r="L8228" s="923">
        <v>5272.5381999446545</v>
      </c>
      <c r="M8228" s="923">
        <f t="shared" si="128"/>
        <v>4519.3184570954163</v>
      </c>
    </row>
    <row r="8229" spans="2:13" ht="45">
      <c r="B8229" s="921" t="s">
        <v>2129</v>
      </c>
      <c r="C8229" s="921" t="s">
        <v>1030</v>
      </c>
      <c r="D8229" s="922" t="s">
        <v>986</v>
      </c>
      <c r="E8229" s="936">
        <v>1</v>
      </c>
      <c r="F8229" s="947">
        <v>44440</v>
      </c>
      <c r="G8229" s="923">
        <v>22596.59228547708</v>
      </c>
      <c r="H8229" s="929">
        <v>1.6666666666666666E-2</v>
      </c>
      <c r="I8229" s="929">
        <v>0.36666666666666664</v>
      </c>
      <c r="J8229" s="923">
        <v>14311.175114135485</v>
      </c>
      <c r="K8229" s="922">
        <v>1</v>
      </c>
      <c r="L8229" s="923">
        <v>14311.175114135485</v>
      </c>
      <c r="M8229" s="923">
        <f t="shared" si="128"/>
        <v>4519.3184570954163</v>
      </c>
    </row>
    <row r="8230" spans="2:13" ht="45">
      <c r="B8230" s="921" t="s">
        <v>2130</v>
      </c>
      <c r="C8230" s="921" t="s">
        <v>1030</v>
      </c>
      <c r="D8230" s="922" t="s">
        <v>986</v>
      </c>
      <c r="E8230" s="936">
        <v>1</v>
      </c>
      <c r="F8230" s="947">
        <v>43832</v>
      </c>
      <c r="G8230" s="923">
        <v>22596.59228547708</v>
      </c>
      <c r="H8230" s="929">
        <v>1.6666666666666666E-2</v>
      </c>
      <c r="I8230" s="929">
        <v>0.7</v>
      </c>
      <c r="J8230" s="923">
        <v>6778.9776856431254</v>
      </c>
      <c r="K8230" s="922">
        <v>1</v>
      </c>
      <c r="L8230" s="923">
        <v>6778.9776856431254</v>
      </c>
      <c r="M8230" s="923">
        <f t="shared" si="128"/>
        <v>4519.3184570954163</v>
      </c>
    </row>
    <row r="8231" spans="2:13" ht="45">
      <c r="B8231" s="921" t="s">
        <v>2132</v>
      </c>
      <c r="C8231" s="921" t="s">
        <v>1030</v>
      </c>
      <c r="D8231" s="922" t="s">
        <v>986</v>
      </c>
      <c r="E8231" s="936">
        <v>1</v>
      </c>
      <c r="F8231" s="947">
        <v>43758</v>
      </c>
      <c r="G8231" s="923">
        <v>8813.6830567524848</v>
      </c>
      <c r="H8231" s="929">
        <v>4.1666666666666666E-3</v>
      </c>
      <c r="I8231" s="929">
        <v>0.1875</v>
      </c>
      <c r="J8231" s="923">
        <v>7161.1174836113942</v>
      </c>
      <c r="K8231" s="922">
        <v>1</v>
      </c>
      <c r="L8231" s="923">
        <v>7161.1174836113942</v>
      </c>
      <c r="M8231" s="923">
        <f t="shared" si="128"/>
        <v>440.68415283762425</v>
      </c>
    </row>
    <row r="8232" spans="2:13" ht="45">
      <c r="B8232" s="921" t="s">
        <v>2132</v>
      </c>
      <c r="C8232" s="921" t="s">
        <v>1030</v>
      </c>
      <c r="D8232" s="922" t="s">
        <v>986</v>
      </c>
      <c r="E8232" s="936">
        <v>1</v>
      </c>
      <c r="F8232" s="947">
        <v>43758</v>
      </c>
      <c r="G8232" s="923">
        <v>8813.6830567524848</v>
      </c>
      <c r="H8232" s="929">
        <v>4.1666666666666666E-3</v>
      </c>
      <c r="I8232" s="929">
        <v>0.1875</v>
      </c>
      <c r="J8232" s="923">
        <v>7161.1174836113942</v>
      </c>
      <c r="K8232" s="922">
        <v>0.7991553140867248</v>
      </c>
      <c r="L8232" s="923">
        <v>5703.2597219032814</v>
      </c>
      <c r="M8232" s="923">
        <f t="shared" si="128"/>
        <v>352.1750825739939</v>
      </c>
    </row>
    <row r="8233" spans="2:13" ht="45">
      <c r="B8233" s="921" t="s">
        <v>2132</v>
      </c>
      <c r="C8233" s="921" t="s">
        <v>1030</v>
      </c>
      <c r="D8233" s="922" t="s">
        <v>986</v>
      </c>
      <c r="E8233" s="936">
        <v>1</v>
      </c>
      <c r="F8233" s="947">
        <v>43758</v>
      </c>
      <c r="G8233" s="923">
        <v>8813.6830567524848</v>
      </c>
      <c r="H8233" s="929">
        <v>4.1666666666666666E-3</v>
      </c>
      <c r="I8233" s="929">
        <v>0.1875</v>
      </c>
      <c r="J8233" s="923">
        <v>7161.1174836113942</v>
      </c>
      <c r="K8233" s="922">
        <v>1</v>
      </c>
      <c r="L8233" s="923">
        <v>7161.1174836113942</v>
      </c>
      <c r="M8233" s="923">
        <f t="shared" si="128"/>
        <v>440.68415283762425</v>
      </c>
    </row>
    <row r="8234" spans="2:13" ht="45">
      <c r="B8234" s="921" t="s">
        <v>2132</v>
      </c>
      <c r="C8234" s="921" t="s">
        <v>1030</v>
      </c>
      <c r="D8234" s="922" t="s">
        <v>986</v>
      </c>
      <c r="E8234" s="936">
        <v>1</v>
      </c>
      <c r="F8234" s="947">
        <v>43758</v>
      </c>
      <c r="G8234" s="923">
        <v>8813.6830567524848</v>
      </c>
      <c r="H8234" s="929">
        <v>4.1666666666666666E-3</v>
      </c>
      <c r="I8234" s="929">
        <v>0.1875</v>
      </c>
      <c r="J8234" s="923">
        <v>7161.1174836113942</v>
      </c>
      <c r="K8234" s="922">
        <v>1</v>
      </c>
      <c r="L8234" s="923">
        <v>7161.1174836113942</v>
      </c>
      <c r="M8234" s="923">
        <f t="shared" si="128"/>
        <v>440.68415283762425</v>
      </c>
    </row>
    <row r="8235" spans="2:13" ht="45">
      <c r="B8235" s="921" t="s">
        <v>2132</v>
      </c>
      <c r="C8235" s="921" t="s">
        <v>1030</v>
      </c>
      <c r="D8235" s="922" t="s">
        <v>986</v>
      </c>
      <c r="E8235" s="936">
        <v>1</v>
      </c>
      <c r="F8235" s="947">
        <v>43758</v>
      </c>
      <c r="G8235" s="923">
        <v>8813.6830567524848</v>
      </c>
      <c r="H8235" s="929">
        <v>4.1666666666666666E-3</v>
      </c>
      <c r="I8235" s="929">
        <v>0.1875</v>
      </c>
      <c r="J8235" s="923">
        <v>7161.1174836113942</v>
      </c>
      <c r="K8235" s="922">
        <v>1</v>
      </c>
      <c r="L8235" s="923">
        <v>7161.1174836113942</v>
      </c>
      <c r="M8235" s="923">
        <f t="shared" si="128"/>
        <v>440.68415283762425</v>
      </c>
    </row>
    <row r="8236" spans="2:13" ht="45">
      <c r="B8236" s="921" t="s">
        <v>2133</v>
      </c>
      <c r="C8236" s="921" t="s">
        <v>1030</v>
      </c>
      <c r="D8236" s="922" t="s">
        <v>986</v>
      </c>
      <c r="E8236" s="936">
        <v>1</v>
      </c>
      <c r="F8236" s="947">
        <v>44357</v>
      </c>
      <c r="G8236" s="923">
        <v>10846.830847808098</v>
      </c>
      <c r="H8236" s="929">
        <v>8.3333333333333332E-3</v>
      </c>
      <c r="I8236" s="929">
        <v>0.20833333333333334</v>
      </c>
      <c r="J8236" s="923">
        <v>8587.0744211814108</v>
      </c>
      <c r="K8236" s="922">
        <v>1</v>
      </c>
      <c r="L8236" s="923">
        <v>8587.0744211814108</v>
      </c>
      <c r="M8236" s="923">
        <f t="shared" si="128"/>
        <v>1084.6830847808098</v>
      </c>
    </row>
    <row r="8237" spans="2:13" ht="45">
      <c r="B8237" s="921" t="s">
        <v>2134</v>
      </c>
      <c r="C8237" s="921" t="s">
        <v>1030</v>
      </c>
      <c r="D8237" s="922" t="s">
        <v>986</v>
      </c>
      <c r="E8237" s="936">
        <v>1</v>
      </c>
      <c r="F8237" s="947">
        <v>44357</v>
      </c>
      <c r="G8237" s="923">
        <v>6687.3354423327164</v>
      </c>
      <c r="H8237" s="929">
        <v>8.3333333333333332E-3</v>
      </c>
      <c r="I8237" s="929">
        <v>0.20833333333333334</v>
      </c>
      <c r="J8237" s="923">
        <v>5294.1405585134007</v>
      </c>
      <c r="K8237" s="922">
        <v>1</v>
      </c>
      <c r="L8237" s="923">
        <v>5294.1405585134007</v>
      </c>
      <c r="M8237" s="923">
        <f t="shared" si="128"/>
        <v>668.73354423327169</v>
      </c>
    </row>
    <row r="8238" spans="2:13" ht="60">
      <c r="B8238" s="921" t="s">
        <v>2135</v>
      </c>
      <c r="C8238" s="921" t="s">
        <v>1091</v>
      </c>
      <c r="D8238" s="922" t="s">
        <v>986</v>
      </c>
      <c r="E8238" s="936">
        <v>1</v>
      </c>
      <c r="F8238" s="947">
        <v>44551</v>
      </c>
      <c r="G8238" s="923">
        <v>3789.3231801399138</v>
      </c>
      <c r="H8238" s="929">
        <v>1.6666666666666666E-2</v>
      </c>
      <c r="I8238" s="929">
        <v>0.31666666666666665</v>
      </c>
      <c r="J8238" s="923">
        <v>2589.3708397622745</v>
      </c>
      <c r="K8238" s="922">
        <v>1</v>
      </c>
      <c r="L8238" s="923">
        <v>2589.3708397622745</v>
      </c>
      <c r="M8238" s="923">
        <f t="shared" si="128"/>
        <v>757.86463602798278</v>
      </c>
    </row>
    <row r="8239" spans="2:13" ht="45">
      <c r="B8239" s="921" t="s">
        <v>2135</v>
      </c>
      <c r="C8239" s="921" t="s">
        <v>1030</v>
      </c>
      <c r="D8239" s="922" t="s">
        <v>986</v>
      </c>
      <c r="E8239" s="936">
        <v>1</v>
      </c>
      <c r="F8239" s="947">
        <v>44551</v>
      </c>
      <c r="G8239" s="923">
        <v>3789.3231801399138</v>
      </c>
      <c r="H8239" s="929">
        <v>1.6666666666666666E-2</v>
      </c>
      <c r="I8239" s="929">
        <v>0.31666666666666665</v>
      </c>
      <c r="J8239" s="923">
        <v>2589.3708397622745</v>
      </c>
      <c r="K8239" s="922">
        <v>1</v>
      </c>
      <c r="L8239" s="923">
        <v>2589.3708397622745</v>
      </c>
      <c r="M8239" s="923">
        <f t="shared" si="128"/>
        <v>757.86463602798278</v>
      </c>
    </row>
    <row r="8240" spans="2:13" ht="45">
      <c r="B8240" s="921" t="s">
        <v>2135</v>
      </c>
      <c r="C8240" s="921" t="s">
        <v>1030</v>
      </c>
      <c r="D8240" s="922" t="s">
        <v>986</v>
      </c>
      <c r="E8240" s="936">
        <v>1</v>
      </c>
      <c r="F8240" s="947">
        <v>44551</v>
      </c>
      <c r="G8240" s="923">
        <v>3789.3231801399138</v>
      </c>
      <c r="H8240" s="929">
        <v>1.6666666666666666E-2</v>
      </c>
      <c r="I8240" s="929">
        <v>0.31666666666666665</v>
      </c>
      <c r="J8240" s="923">
        <v>2589.3708397622745</v>
      </c>
      <c r="K8240" s="922">
        <v>1</v>
      </c>
      <c r="L8240" s="923">
        <v>2589.3708397622745</v>
      </c>
      <c r="M8240" s="923">
        <f t="shared" si="128"/>
        <v>757.86463602798278</v>
      </c>
    </row>
    <row r="8241" spans="2:13" ht="75">
      <c r="B8241" s="921" t="s">
        <v>2135</v>
      </c>
      <c r="C8241" s="921" t="s">
        <v>1020</v>
      </c>
      <c r="D8241" s="922" t="s">
        <v>986</v>
      </c>
      <c r="E8241" s="936">
        <v>1</v>
      </c>
      <c r="F8241" s="947">
        <v>44551</v>
      </c>
      <c r="G8241" s="923">
        <v>3789.3231801399138</v>
      </c>
      <c r="H8241" s="929">
        <v>1.6666666666666666E-2</v>
      </c>
      <c r="I8241" s="929">
        <v>0.31666666666666665</v>
      </c>
      <c r="J8241" s="923">
        <v>2589.3708397622745</v>
      </c>
      <c r="K8241" s="922">
        <v>1</v>
      </c>
      <c r="L8241" s="923">
        <v>2589.3708397622745</v>
      </c>
      <c r="M8241" s="923">
        <f t="shared" si="128"/>
        <v>757.86463602798278</v>
      </c>
    </row>
    <row r="8242" spans="2:13" ht="60">
      <c r="B8242" s="921" t="s">
        <v>2136</v>
      </c>
      <c r="C8242" s="921" t="s">
        <v>1042</v>
      </c>
      <c r="D8242" s="922" t="s">
        <v>1881</v>
      </c>
      <c r="E8242" s="936">
        <v>0.5</v>
      </c>
      <c r="F8242" s="947">
        <v>44835</v>
      </c>
      <c r="G8242" s="923">
        <v>0</v>
      </c>
      <c r="H8242" s="929">
        <v>8.3333333333333332E-3</v>
      </c>
      <c r="I8242" s="929">
        <v>7.4999999999999997E-2</v>
      </c>
      <c r="J8242" s="923">
        <v>0</v>
      </c>
      <c r="K8242" s="922">
        <v>0.48281913555389472</v>
      </c>
      <c r="L8242" s="923">
        <v>0</v>
      </c>
      <c r="M8242" s="923" t="str">
        <f t="shared" si="128"/>
        <v/>
      </c>
    </row>
    <row r="8243" spans="2:13" ht="60">
      <c r="B8243" s="921" t="s">
        <v>2136</v>
      </c>
      <c r="C8243" s="921" t="s">
        <v>1042</v>
      </c>
      <c r="D8243" s="922" t="s">
        <v>1881</v>
      </c>
      <c r="E8243" s="936">
        <v>0.5</v>
      </c>
      <c r="F8243" s="947">
        <v>44835</v>
      </c>
      <c r="G8243" s="923">
        <v>0</v>
      </c>
      <c r="H8243" s="929">
        <v>8.3333333333333332E-3</v>
      </c>
      <c r="I8243" s="929">
        <v>7.4999999999999997E-2</v>
      </c>
      <c r="J8243" s="923">
        <v>0</v>
      </c>
      <c r="K8243" s="922">
        <v>0.48281913555389472</v>
      </c>
      <c r="L8243" s="923">
        <v>0</v>
      </c>
      <c r="M8243" s="923" t="str">
        <f t="shared" si="128"/>
        <v/>
      </c>
    </row>
    <row r="8244" spans="2:13" ht="60">
      <c r="B8244" s="921" t="s">
        <v>2136</v>
      </c>
      <c r="C8244" s="921" t="s">
        <v>1042</v>
      </c>
      <c r="D8244" s="922" t="s">
        <v>1881</v>
      </c>
      <c r="E8244" s="936">
        <v>0.5</v>
      </c>
      <c r="F8244" s="947">
        <v>44835</v>
      </c>
      <c r="G8244" s="923">
        <v>0</v>
      </c>
      <c r="H8244" s="929">
        <v>8.3333333333333332E-3</v>
      </c>
      <c r="I8244" s="929">
        <v>7.4999999999999997E-2</v>
      </c>
      <c r="J8244" s="923">
        <v>0</v>
      </c>
      <c r="K8244" s="922">
        <v>0.48281913555389472</v>
      </c>
      <c r="L8244" s="923">
        <v>0</v>
      </c>
      <c r="M8244" s="923" t="str">
        <f t="shared" si="128"/>
        <v/>
      </c>
    </row>
    <row r="8245" spans="2:13" ht="60">
      <c r="B8245" s="921" t="s">
        <v>2136</v>
      </c>
      <c r="C8245" s="921" t="s">
        <v>1042</v>
      </c>
      <c r="D8245" s="922" t="s">
        <v>1881</v>
      </c>
      <c r="E8245" s="936">
        <v>0.5</v>
      </c>
      <c r="F8245" s="947">
        <v>44835</v>
      </c>
      <c r="G8245" s="923">
        <v>0</v>
      </c>
      <c r="H8245" s="929">
        <v>8.3333333333333332E-3</v>
      </c>
      <c r="I8245" s="929">
        <v>7.4999999999999997E-2</v>
      </c>
      <c r="J8245" s="923">
        <v>0</v>
      </c>
      <c r="K8245" s="922">
        <v>0.48281913555389472</v>
      </c>
      <c r="L8245" s="923">
        <v>0</v>
      </c>
      <c r="M8245" s="923" t="str">
        <f t="shared" si="128"/>
        <v/>
      </c>
    </row>
    <row r="8246" spans="2:13" ht="60">
      <c r="B8246" s="921" t="s">
        <v>2136</v>
      </c>
      <c r="C8246" s="921" t="s">
        <v>1042</v>
      </c>
      <c r="D8246" s="922" t="s">
        <v>1881</v>
      </c>
      <c r="E8246" s="936">
        <v>0.5</v>
      </c>
      <c r="F8246" s="947">
        <v>44835</v>
      </c>
      <c r="G8246" s="923">
        <v>0</v>
      </c>
      <c r="H8246" s="929">
        <v>8.3333333333333332E-3</v>
      </c>
      <c r="I8246" s="929">
        <v>7.4999999999999997E-2</v>
      </c>
      <c r="J8246" s="923">
        <v>0</v>
      </c>
      <c r="K8246" s="922">
        <v>0.48281913555389472</v>
      </c>
      <c r="L8246" s="923">
        <v>0</v>
      </c>
      <c r="M8246" s="923" t="str">
        <f t="shared" si="128"/>
        <v/>
      </c>
    </row>
    <row r="8247" spans="2:13" ht="45">
      <c r="B8247" s="921" t="s">
        <v>2137</v>
      </c>
      <c r="C8247" s="921" t="s">
        <v>1042</v>
      </c>
      <c r="D8247" s="922" t="s">
        <v>986</v>
      </c>
      <c r="E8247" s="936">
        <v>1</v>
      </c>
      <c r="F8247" s="947">
        <v>44929</v>
      </c>
      <c r="G8247" s="923">
        <v>3291.56</v>
      </c>
      <c r="H8247" s="929">
        <v>0</v>
      </c>
      <c r="I8247" s="929">
        <v>0</v>
      </c>
      <c r="J8247" s="923">
        <v>3291.56</v>
      </c>
      <c r="K8247" s="922">
        <v>1</v>
      </c>
      <c r="L8247" s="923">
        <v>3291.56</v>
      </c>
      <c r="M8247" s="923">
        <f t="shared" si="128"/>
        <v>0</v>
      </c>
    </row>
    <row r="8248" spans="2:13" ht="75">
      <c r="B8248" s="921" t="s">
        <v>2138</v>
      </c>
      <c r="C8248" s="921" t="s">
        <v>1036</v>
      </c>
      <c r="D8248" s="922" t="s">
        <v>986</v>
      </c>
      <c r="E8248" s="936">
        <v>1</v>
      </c>
      <c r="F8248" s="947">
        <v>44662</v>
      </c>
      <c r="G8248" s="923">
        <v>3301.4829488381756</v>
      </c>
      <c r="H8248" s="929">
        <v>4.1666666666666666E-3</v>
      </c>
      <c r="I8248" s="929">
        <v>6.25E-2</v>
      </c>
      <c r="J8248" s="923">
        <v>3095.1402645357898</v>
      </c>
      <c r="K8248" s="922">
        <v>1</v>
      </c>
      <c r="L8248" s="923">
        <v>3095.1402645357898</v>
      </c>
      <c r="M8248" s="923">
        <f t="shared" si="128"/>
        <v>165.07414744190879</v>
      </c>
    </row>
    <row r="8249" spans="2:13" ht="45">
      <c r="B8249" s="921" t="s">
        <v>2139</v>
      </c>
      <c r="C8249" s="921" t="s">
        <v>1042</v>
      </c>
      <c r="D8249" s="922" t="s">
        <v>986</v>
      </c>
      <c r="E8249" s="936">
        <v>1</v>
      </c>
      <c r="F8249" s="947">
        <v>44686</v>
      </c>
      <c r="G8249" s="923">
        <v>4178.7465560216879</v>
      </c>
      <c r="H8249" s="929">
        <v>8.3333333333333332E-3</v>
      </c>
      <c r="I8249" s="929">
        <v>0.11666666666666667</v>
      </c>
      <c r="J8249" s="923">
        <v>3691.2261244858241</v>
      </c>
      <c r="K8249" s="922">
        <v>0</v>
      </c>
      <c r="L8249" s="923">
        <v>0</v>
      </c>
      <c r="M8249" s="923" t="str">
        <f t="shared" si="128"/>
        <v/>
      </c>
    </row>
    <row r="8250" spans="2:13" ht="60">
      <c r="B8250" s="921" t="s">
        <v>2139</v>
      </c>
      <c r="C8250" s="921" t="s">
        <v>1091</v>
      </c>
      <c r="D8250" s="922" t="s">
        <v>986</v>
      </c>
      <c r="E8250" s="936">
        <v>1</v>
      </c>
      <c r="F8250" s="947">
        <v>44686</v>
      </c>
      <c r="G8250" s="923">
        <v>4178.7465560216879</v>
      </c>
      <c r="H8250" s="929">
        <v>8.3333333333333332E-3</v>
      </c>
      <c r="I8250" s="929">
        <v>0.11666666666666667</v>
      </c>
      <c r="J8250" s="923">
        <v>3691.2261244858241</v>
      </c>
      <c r="K8250" s="922">
        <v>1</v>
      </c>
      <c r="L8250" s="923">
        <v>3691.2261244858241</v>
      </c>
      <c r="M8250" s="923">
        <f t="shared" si="128"/>
        <v>417.87465560216879</v>
      </c>
    </row>
    <row r="8251" spans="2:13" ht="60">
      <c r="B8251" s="921" t="s">
        <v>2139</v>
      </c>
      <c r="C8251" s="921" t="s">
        <v>1091</v>
      </c>
      <c r="D8251" s="922" t="s">
        <v>986</v>
      </c>
      <c r="E8251" s="936">
        <v>1</v>
      </c>
      <c r="F8251" s="947">
        <v>44686</v>
      </c>
      <c r="G8251" s="923">
        <v>4178.7465560216879</v>
      </c>
      <c r="H8251" s="929">
        <v>8.3333333333333332E-3</v>
      </c>
      <c r="I8251" s="929">
        <v>0.11666666666666667</v>
      </c>
      <c r="J8251" s="923">
        <v>3691.2261244858241</v>
      </c>
      <c r="K8251" s="922">
        <v>1</v>
      </c>
      <c r="L8251" s="923">
        <v>3691.2261244858241</v>
      </c>
      <c r="M8251" s="923">
        <f t="shared" si="128"/>
        <v>417.87465560216879</v>
      </c>
    </row>
    <row r="8252" spans="2:13" ht="75">
      <c r="B8252" s="921" t="s">
        <v>2140</v>
      </c>
      <c r="C8252" s="921" t="s">
        <v>1020</v>
      </c>
      <c r="D8252" s="922" t="s">
        <v>994</v>
      </c>
      <c r="E8252" s="936">
        <v>0</v>
      </c>
      <c r="F8252" s="947">
        <v>44837</v>
      </c>
      <c r="G8252" s="923">
        <v>2184.1999999999998</v>
      </c>
      <c r="H8252" s="929">
        <v>8.3333333333333332E-3</v>
      </c>
      <c r="I8252" s="929">
        <v>7.4999999999999997E-2</v>
      </c>
      <c r="J8252" s="923">
        <v>2020.3849999999998</v>
      </c>
      <c r="K8252" s="922">
        <v>1</v>
      </c>
      <c r="L8252" s="923">
        <v>0</v>
      </c>
      <c r="M8252" s="923" t="str">
        <f t="shared" si="128"/>
        <v/>
      </c>
    </row>
    <row r="8253" spans="2:13" ht="45">
      <c r="B8253" s="921" t="s">
        <v>2141</v>
      </c>
      <c r="C8253" s="921" t="s">
        <v>1030</v>
      </c>
      <c r="D8253" s="922" t="s">
        <v>994</v>
      </c>
      <c r="E8253" s="936">
        <v>0</v>
      </c>
      <c r="F8253" s="947">
        <v>44986</v>
      </c>
      <c r="G8253" s="923">
        <v>2056.59</v>
      </c>
      <c r="H8253" s="929">
        <v>8.3333333333333332E-3</v>
      </c>
      <c r="I8253" s="929">
        <v>3.3333333333333333E-2</v>
      </c>
      <c r="J8253" s="923">
        <v>1988.0370000000003</v>
      </c>
      <c r="K8253" s="922">
        <v>1</v>
      </c>
      <c r="L8253" s="923">
        <v>0</v>
      </c>
      <c r="M8253" s="923" t="str">
        <f t="shared" si="128"/>
        <v/>
      </c>
    </row>
    <row r="8254" spans="2:13" ht="75">
      <c r="B8254" s="921" t="s">
        <v>2142</v>
      </c>
      <c r="C8254" s="921" t="s">
        <v>1020</v>
      </c>
      <c r="D8254" s="922" t="s">
        <v>994</v>
      </c>
      <c r="E8254" s="936">
        <v>0</v>
      </c>
      <c r="F8254" s="947">
        <v>44837</v>
      </c>
      <c r="G8254" s="923">
        <v>1730.05</v>
      </c>
      <c r="H8254" s="929">
        <v>8.3333333333333332E-3</v>
      </c>
      <c r="I8254" s="929">
        <v>7.4999999999999997E-2</v>
      </c>
      <c r="J8254" s="923">
        <v>1600.2962499999999</v>
      </c>
      <c r="K8254" s="922">
        <v>1</v>
      </c>
      <c r="L8254" s="923">
        <v>0</v>
      </c>
      <c r="M8254" s="923" t="str">
        <f t="shared" si="128"/>
        <v/>
      </c>
    </row>
    <row r="8255" spans="2:13" ht="75">
      <c r="B8255" s="921" t="s">
        <v>2142</v>
      </c>
      <c r="C8255" s="921" t="s">
        <v>1020</v>
      </c>
      <c r="D8255" s="922" t="s">
        <v>994</v>
      </c>
      <c r="E8255" s="936">
        <v>0</v>
      </c>
      <c r="F8255" s="947">
        <v>44837</v>
      </c>
      <c r="G8255" s="923">
        <v>1730.05</v>
      </c>
      <c r="H8255" s="929">
        <v>8.3333333333333332E-3</v>
      </c>
      <c r="I8255" s="929">
        <v>7.4999999999999997E-2</v>
      </c>
      <c r="J8255" s="923">
        <v>1600.2962499999999</v>
      </c>
      <c r="K8255" s="922">
        <v>1</v>
      </c>
      <c r="L8255" s="923">
        <v>0</v>
      </c>
      <c r="M8255" s="923" t="str">
        <f t="shared" si="128"/>
        <v/>
      </c>
    </row>
    <row r="8256" spans="2:13" ht="75">
      <c r="B8256" s="921" t="s">
        <v>2142</v>
      </c>
      <c r="C8256" s="921" t="s">
        <v>1020</v>
      </c>
      <c r="D8256" s="922" t="s">
        <v>994</v>
      </c>
      <c r="E8256" s="936">
        <v>0</v>
      </c>
      <c r="F8256" s="947">
        <v>44837</v>
      </c>
      <c r="G8256" s="923">
        <v>1730.05</v>
      </c>
      <c r="H8256" s="929">
        <v>8.3333333333333332E-3</v>
      </c>
      <c r="I8256" s="929">
        <v>7.4999999999999997E-2</v>
      </c>
      <c r="J8256" s="923">
        <v>1600.2962499999999</v>
      </c>
      <c r="K8256" s="922">
        <v>1</v>
      </c>
      <c r="L8256" s="923">
        <v>0</v>
      </c>
      <c r="M8256" s="923" t="str">
        <f t="shared" si="128"/>
        <v/>
      </c>
    </row>
    <row r="8257" spans="2:13" ht="75">
      <c r="B8257" s="921" t="s">
        <v>2139</v>
      </c>
      <c r="C8257" s="921" t="s">
        <v>1036</v>
      </c>
      <c r="D8257" s="922" t="s">
        <v>986</v>
      </c>
      <c r="E8257" s="936">
        <v>1</v>
      </c>
      <c r="F8257" s="947">
        <v>43852</v>
      </c>
      <c r="G8257" s="923">
        <v>4178.7465560216879</v>
      </c>
      <c r="H8257" s="929">
        <v>8.3333333333333332E-3</v>
      </c>
      <c r="I8257" s="929">
        <v>0.35</v>
      </c>
      <c r="J8257" s="923">
        <v>2716.1852614140971</v>
      </c>
      <c r="K8257" s="922">
        <v>1</v>
      </c>
      <c r="L8257" s="923">
        <v>2716.1852614140971</v>
      </c>
      <c r="M8257" s="923">
        <f t="shared" si="128"/>
        <v>417.87465560216879</v>
      </c>
    </row>
    <row r="8258" spans="2:13" ht="75">
      <c r="B8258" s="921" t="s">
        <v>2143</v>
      </c>
      <c r="C8258" s="921" t="s">
        <v>1024</v>
      </c>
      <c r="D8258" s="922" t="s">
        <v>986</v>
      </c>
      <c r="E8258" s="936">
        <v>1</v>
      </c>
      <c r="F8258" s="947">
        <v>44180</v>
      </c>
      <c r="G8258" s="923">
        <v>1296</v>
      </c>
      <c r="H8258" s="929">
        <v>0</v>
      </c>
      <c r="I8258" s="929">
        <v>0</v>
      </c>
      <c r="J8258" s="923">
        <v>1296</v>
      </c>
      <c r="K8258" s="922">
        <v>1</v>
      </c>
      <c r="L8258" s="923">
        <v>1296</v>
      </c>
      <c r="M8258" s="923">
        <f t="shared" si="128"/>
        <v>0</v>
      </c>
    </row>
    <row r="8259" spans="2:13" ht="75">
      <c r="B8259" s="921" t="s">
        <v>2143</v>
      </c>
      <c r="C8259" s="921" t="s">
        <v>1024</v>
      </c>
      <c r="D8259" s="922" t="s">
        <v>986</v>
      </c>
      <c r="E8259" s="936">
        <v>1</v>
      </c>
      <c r="F8259" s="947">
        <v>44180</v>
      </c>
      <c r="G8259" s="923">
        <v>1296</v>
      </c>
      <c r="H8259" s="929">
        <v>0</v>
      </c>
      <c r="I8259" s="929">
        <v>0</v>
      </c>
      <c r="J8259" s="923">
        <v>1296</v>
      </c>
      <c r="K8259" s="922">
        <v>1</v>
      </c>
      <c r="L8259" s="923">
        <v>1296</v>
      </c>
      <c r="M8259" s="923">
        <f t="shared" si="128"/>
        <v>0</v>
      </c>
    </row>
    <row r="8260" spans="2:13" ht="75">
      <c r="B8260" s="921" t="s">
        <v>2143</v>
      </c>
      <c r="C8260" s="921" t="s">
        <v>1024</v>
      </c>
      <c r="D8260" s="922" t="s">
        <v>986</v>
      </c>
      <c r="E8260" s="936">
        <v>1</v>
      </c>
      <c r="F8260" s="947">
        <v>44180</v>
      </c>
      <c r="G8260" s="923">
        <v>2184.2195282260191</v>
      </c>
      <c r="H8260" s="929">
        <v>8.3333333333333332E-3</v>
      </c>
      <c r="I8260" s="929">
        <v>0.2583333333333333</v>
      </c>
      <c r="J8260" s="923">
        <v>1619.962816767631</v>
      </c>
      <c r="K8260" s="922">
        <v>1</v>
      </c>
      <c r="L8260" s="923">
        <v>1619.962816767631</v>
      </c>
      <c r="M8260" s="923">
        <f t="shared" si="128"/>
        <v>218.42195282260192</v>
      </c>
    </row>
    <row r="8261" spans="2:13" ht="75">
      <c r="B8261" s="921" t="s">
        <v>2144</v>
      </c>
      <c r="C8261" s="921" t="s">
        <v>1030</v>
      </c>
      <c r="D8261" s="922" t="s">
        <v>986</v>
      </c>
      <c r="E8261" s="936">
        <v>1</v>
      </c>
      <c r="F8261" s="947">
        <v>44805</v>
      </c>
      <c r="G8261" s="923">
        <v>20072038.176511258</v>
      </c>
      <c r="H8261" s="929">
        <v>4.1666666666666666E-3</v>
      </c>
      <c r="I8261" s="929">
        <v>4.1666666666666664E-2</v>
      </c>
      <c r="J8261" s="923">
        <v>19235703.252489954</v>
      </c>
      <c r="K8261" s="922">
        <v>1</v>
      </c>
      <c r="L8261" s="923">
        <v>19235703.252489954</v>
      </c>
      <c r="M8261" s="923">
        <f t="shared" si="128"/>
        <v>1003601.9088255629</v>
      </c>
    </row>
    <row r="8262" spans="2:13" ht="75">
      <c r="B8262" s="921" t="s">
        <v>2144</v>
      </c>
      <c r="C8262" s="921" t="s">
        <v>1030</v>
      </c>
      <c r="D8262" s="922" t="s">
        <v>986</v>
      </c>
      <c r="E8262" s="936">
        <v>1</v>
      </c>
      <c r="F8262" s="947">
        <v>44805</v>
      </c>
      <c r="G8262" s="923">
        <v>13567.403558248559</v>
      </c>
      <c r="H8262" s="929">
        <v>4.1666666666666666E-3</v>
      </c>
      <c r="I8262" s="929">
        <v>4.1666666666666664E-2</v>
      </c>
      <c r="J8262" s="923">
        <v>13002.09507665487</v>
      </c>
      <c r="K8262" s="922">
        <v>1</v>
      </c>
      <c r="L8262" s="923">
        <v>13002.09507665487</v>
      </c>
      <c r="M8262" s="923">
        <f t="shared" si="128"/>
        <v>678.37017791242806</v>
      </c>
    </row>
    <row r="8263" spans="2:13" ht="75">
      <c r="B8263" s="921" t="s">
        <v>2144</v>
      </c>
      <c r="C8263" s="921" t="s">
        <v>1030</v>
      </c>
      <c r="D8263" s="922" t="s">
        <v>986</v>
      </c>
      <c r="E8263" s="936">
        <v>1</v>
      </c>
      <c r="F8263" s="947">
        <v>44805</v>
      </c>
      <c r="G8263" s="923">
        <v>13567.403558248559</v>
      </c>
      <c r="H8263" s="929">
        <v>4.1666666666666666E-3</v>
      </c>
      <c r="I8263" s="929">
        <v>4.1666666666666664E-2</v>
      </c>
      <c r="J8263" s="923">
        <v>13002.09507665487</v>
      </c>
      <c r="K8263" s="922">
        <v>1</v>
      </c>
      <c r="L8263" s="923">
        <v>13002.09507665487</v>
      </c>
      <c r="M8263" s="923">
        <f t="shared" si="128"/>
        <v>678.37017791242806</v>
      </c>
    </row>
    <row r="8264" spans="2:13" ht="75">
      <c r="B8264" s="921" t="s">
        <v>2144</v>
      </c>
      <c r="C8264" s="921" t="s">
        <v>1030</v>
      </c>
      <c r="D8264" s="922" t="s">
        <v>986</v>
      </c>
      <c r="E8264" s="936">
        <v>1</v>
      </c>
      <c r="F8264" s="947">
        <v>44805</v>
      </c>
      <c r="G8264" s="923">
        <v>13567.403558248559</v>
      </c>
      <c r="H8264" s="929">
        <v>4.1666666666666666E-3</v>
      </c>
      <c r="I8264" s="929">
        <v>4.1666666666666664E-2</v>
      </c>
      <c r="J8264" s="923">
        <v>13002.09507665487</v>
      </c>
      <c r="K8264" s="922">
        <v>1</v>
      </c>
      <c r="L8264" s="923">
        <v>13002.09507665487</v>
      </c>
      <c r="M8264" s="923">
        <f t="shared" si="128"/>
        <v>678.37017791242806</v>
      </c>
    </row>
    <row r="8265" spans="2:13" ht="75">
      <c r="B8265" s="921" t="s">
        <v>2144</v>
      </c>
      <c r="C8265" s="921" t="s">
        <v>1030</v>
      </c>
      <c r="D8265" s="922" t="s">
        <v>986</v>
      </c>
      <c r="E8265" s="936">
        <v>1</v>
      </c>
      <c r="F8265" s="947">
        <v>44805</v>
      </c>
      <c r="G8265" s="923">
        <v>13567.403558248559</v>
      </c>
      <c r="H8265" s="929">
        <v>4.1666666666666666E-3</v>
      </c>
      <c r="I8265" s="929">
        <v>4.1666666666666664E-2</v>
      </c>
      <c r="J8265" s="923">
        <v>13002.09507665487</v>
      </c>
      <c r="K8265" s="922">
        <v>1</v>
      </c>
      <c r="L8265" s="923">
        <v>13002.09507665487</v>
      </c>
      <c r="M8265" s="923">
        <f t="shared" si="128"/>
        <v>678.37017791242806</v>
      </c>
    </row>
    <row r="8266" spans="2:13" ht="75">
      <c r="B8266" s="921" t="s">
        <v>2144</v>
      </c>
      <c r="C8266" s="921" t="s">
        <v>1030</v>
      </c>
      <c r="D8266" s="922" t="s">
        <v>986</v>
      </c>
      <c r="E8266" s="936">
        <v>1</v>
      </c>
      <c r="F8266" s="947">
        <v>44805</v>
      </c>
      <c r="G8266" s="923">
        <v>13567.403558248559</v>
      </c>
      <c r="H8266" s="929">
        <v>4.1666666666666666E-3</v>
      </c>
      <c r="I8266" s="929">
        <v>4.1666666666666664E-2</v>
      </c>
      <c r="J8266" s="923">
        <v>13002.09507665487</v>
      </c>
      <c r="K8266" s="922">
        <v>1</v>
      </c>
      <c r="L8266" s="923">
        <v>13002.09507665487</v>
      </c>
      <c r="M8266" s="923">
        <f t="shared" si="128"/>
        <v>678.37017791242806</v>
      </c>
    </row>
    <row r="8267" spans="2:13" ht="75">
      <c r="B8267" s="921" t="s">
        <v>2144</v>
      </c>
      <c r="C8267" s="921" t="s">
        <v>1030</v>
      </c>
      <c r="D8267" s="922" t="s">
        <v>986</v>
      </c>
      <c r="E8267" s="936">
        <v>1</v>
      </c>
      <c r="F8267" s="947">
        <v>44805</v>
      </c>
      <c r="G8267" s="923">
        <v>13567.403558248559</v>
      </c>
      <c r="H8267" s="929">
        <v>4.1666666666666666E-3</v>
      </c>
      <c r="I8267" s="929">
        <v>4.1666666666666664E-2</v>
      </c>
      <c r="J8267" s="923">
        <v>13002.09507665487</v>
      </c>
      <c r="K8267" s="922">
        <v>1</v>
      </c>
      <c r="L8267" s="923">
        <v>13002.09507665487</v>
      </c>
      <c r="M8267" s="923">
        <f t="shared" ref="M8267:M8330" si="129">IF(L8267=0,"",IF(I8267=100%,0,(H8267*12)*(G8267*E8267*K8267)))</f>
        <v>678.37017791242806</v>
      </c>
    </row>
    <row r="8268" spans="2:13" ht="75">
      <c r="B8268" s="921" t="s">
        <v>2144</v>
      </c>
      <c r="C8268" s="921" t="s">
        <v>1030</v>
      </c>
      <c r="D8268" s="922" t="s">
        <v>986</v>
      </c>
      <c r="E8268" s="936">
        <v>1</v>
      </c>
      <c r="F8268" s="947">
        <v>44805</v>
      </c>
      <c r="G8268" s="923">
        <v>13567.403558248559</v>
      </c>
      <c r="H8268" s="929">
        <v>4.1666666666666666E-3</v>
      </c>
      <c r="I8268" s="929">
        <v>4.1666666666666664E-2</v>
      </c>
      <c r="J8268" s="923">
        <v>13002.09507665487</v>
      </c>
      <c r="K8268" s="922">
        <v>1</v>
      </c>
      <c r="L8268" s="923">
        <v>13002.09507665487</v>
      </c>
      <c r="M8268" s="923">
        <f t="shared" si="129"/>
        <v>678.37017791242806</v>
      </c>
    </row>
    <row r="8269" spans="2:13" ht="75">
      <c r="B8269" s="921" t="s">
        <v>2144</v>
      </c>
      <c r="C8269" s="921" t="s">
        <v>1030</v>
      </c>
      <c r="D8269" s="922" t="s">
        <v>986</v>
      </c>
      <c r="E8269" s="936">
        <v>1</v>
      </c>
      <c r="F8269" s="947">
        <v>44805</v>
      </c>
      <c r="G8269" s="923">
        <v>13567.403558248559</v>
      </c>
      <c r="H8269" s="929">
        <v>4.1666666666666666E-3</v>
      </c>
      <c r="I8269" s="929">
        <v>4.1666666666666664E-2</v>
      </c>
      <c r="J8269" s="923">
        <v>13002.09507665487</v>
      </c>
      <c r="K8269" s="922">
        <v>1</v>
      </c>
      <c r="L8269" s="923">
        <v>13002.09507665487</v>
      </c>
      <c r="M8269" s="923">
        <f t="shared" si="129"/>
        <v>678.37017791242806</v>
      </c>
    </row>
    <row r="8270" spans="2:13" ht="75">
      <c r="B8270" s="921" t="s">
        <v>2144</v>
      </c>
      <c r="C8270" s="921" t="s">
        <v>1030</v>
      </c>
      <c r="D8270" s="922" t="s">
        <v>986</v>
      </c>
      <c r="E8270" s="936">
        <v>1</v>
      </c>
      <c r="F8270" s="947">
        <v>44805</v>
      </c>
      <c r="G8270" s="923">
        <v>13567.403558248559</v>
      </c>
      <c r="H8270" s="929">
        <v>4.1666666666666666E-3</v>
      </c>
      <c r="I8270" s="929">
        <v>4.1666666666666664E-2</v>
      </c>
      <c r="J8270" s="923">
        <v>13002.09507665487</v>
      </c>
      <c r="K8270" s="922">
        <v>1</v>
      </c>
      <c r="L8270" s="923">
        <v>13002.09507665487</v>
      </c>
      <c r="M8270" s="923">
        <f t="shared" si="129"/>
        <v>678.37017791242806</v>
      </c>
    </row>
    <row r="8271" spans="2:13" ht="75">
      <c r="B8271" s="921" t="s">
        <v>2144</v>
      </c>
      <c r="C8271" s="921" t="s">
        <v>1030</v>
      </c>
      <c r="D8271" s="922" t="s">
        <v>986</v>
      </c>
      <c r="E8271" s="936">
        <v>1</v>
      </c>
      <c r="F8271" s="947">
        <v>44805</v>
      </c>
      <c r="G8271" s="923">
        <v>13567.403558248559</v>
      </c>
      <c r="H8271" s="929">
        <v>4.1666666666666666E-3</v>
      </c>
      <c r="I8271" s="929">
        <v>4.1666666666666664E-2</v>
      </c>
      <c r="J8271" s="923">
        <v>13002.09507665487</v>
      </c>
      <c r="K8271" s="922">
        <v>1</v>
      </c>
      <c r="L8271" s="923">
        <v>13002.09507665487</v>
      </c>
      <c r="M8271" s="923">
        <f t="shared" si="129"/>
        <v>678.37017791242806</v>
      </c>
    </row>
    <row r="8272" spans="2:13" ht="75">
      <c r="B8272" s="921" t="s">
        <v>2144</v>
      </c>
      <c r="C8272" s="921" t="s">
        <v>1030</v>
      </c>
      <c r="D8272" s="922" t="s">
        <v>986</v>
      </c>
      <c r="E8272" s="936">
        <v>1</v>
      </c>
      <c r="F8272" s="947">
        <v>44805</v>
      </c>
      <c r="G8272" s="923">
        <v>13567.403558248559</v>
      </c>
      <c r="H8272" s="929">
        <v>4.1666666666666666E-3</v>
      </c>
      <c r="I8272" s="929">
        <v>4.1666666666666664E-2</v>
      </c>
      <c r="J8272" s="923">
        <v>13002.09507665487</v>
      </c>
      <c r="K8272" s="922">
        <v>1</v>
      </c>
      <c r="L8272" s="923">
        <v>13002.09507665487</v>
      </c>
      <c r="M8272" s="923">
        <f t="shared" si="129"/>
        <v>678.37017791242806</v>
      </c>
    </row>
    <row r="8273" spans="2:13" ht="75">
      <c r="B8273" s="921" t="s">
        <v>2144</v>
      </c>
      <c r="C8273" s="921" t="s">
        <v>1030</v>
      </c>
      <c r="D8273" s="922" t="s">
        <v>986</v>
      </c>
      <c r="E8273" s="936">
        <v>1</v>
      </c>
      <c r="F8273" s="947">
        <v>44805</v>
      </c>
      <c r="G8273" s="923">
        <v>13567.403558248559</v>
      </c>
      <c r="H8273" s="929">
        <v>4.1666666666666666E-3</v>
      </c>
      <c r="I8273" s="929">
        <v>4.1666666666666664E-2</v>
      </c>
      <c r="J8273" s="923">
        <v>13002.09507665487</v>
      </c>
      <c r="K8273" s="922">
        <v>1</v>
      </c>
      <c r="L8273" s="923">
        <v>13002.09507665487</v>
      </c>
      <c r="M8273" s="923">
        <f t="shared" si="129"/>
        <v>678.37017791242806</v>
      </c>
    </row>
    <row r="8274" spans="2:13" ht="75">
      <c r="B8274" s="921" t="s">
        <v>2144</v>
      </c>
      <c r="C8274" s="921" t="s">
        <v>1030</v>
      </c>
      <c r="D8274" s="922" t="s">
        <v>986</v>
      </c>
      <c r="E8274" s="936">
        <v>1</v>
      </c>
      <c r="F8274" s="947">
        <v>44805</v>
      </c>
      <c r="G8274" s="923">
        <v>29906.778977507602</v>
      </c>
      <c r="H8274" s="929">
        <v>4.1666666666666666E-3</v>
      </c>
      <c r="I8274" s="929">
        <v>4.1666666666666664E-2</v>
      </c>
      <c r="J8274" s="923">
        <v>28660.663186778118</v>
      </c>
      <c r="K8274" s="922">
        <v>1</v>
      </c>
      <c r="L8274" s="923">
        <v>28660.663186778118</v>
      </c>
      <c r="M8274" s="923">
        <f t="shared" si="129"/>
        <v>1495.3389488753801</v>
      </c>
    </row>
    <row r="8275" spans="2:13" ht="75">
      <c r="B8275" s="921" t="s">
        <v>2144</v>
      </c>
      <c r="C8275" s="921" t="s">
        <v>1030</v>
      </c>
      <c r="D8275" s="922" t="s">
        <v>986</v>
      </c>
      <c r="E8275" s="936">
        <v>1</v>
      </c>
      <c r="F8275" s="947">
        <v>44805</v>
      </c>
      <c r="G8275" s="923">
        <v>29906.778977507602</v>
      </c>
      <c r="H8275" s="929">
        <v>4.1666666666666666E-3</v>
      </c>
      <c r="I8275" s="929">
        <v>4.1666666666666664E-2</v>
      </c>
      <c r="J8275" s="923">
        <v>28660.663186778118</v>
      </c>
      <c r="K8275" s="922">
        <v>1</v>
      </c>
      <c r="L8275" s="923">
        <v>28660.663186778118</v>
      </c>
      <c r="M8275" s="923">
        <f t="shared" si="129"/>
        <v>1495.3389488753801</v>
      </c>
    </row>
    <row r="8276" spans="2:13" ht="75">
      <c r="B8276" s="921" t="s">
        <v>2144</v>
      </c>
      <c r="C8276" s="921" t="s">
        <v>1030</v>
      </c>
      <c r="D8276" s="922" t="s">
        <v>986</v>
      </c>
      <c r="E8276" s="936">
        <v>1</v>
      </c>
      <c r="F8276" s="947">
        <v>44805</v>
      </c>
      <c r="G8276" s="923">
        <v>29906.778977507602</v>
      </c>
      <c r="H8276" s="929">
        <v>4.1666666666666666E-3</v>
      </c>
      <c r="I8276" s="929">
        <v>4.1666666666666664E-2</v>
      </c>
      <c r="J8276" s="923">
        <v>28660.663186778118</v>
      </c>
      <c r="K8276" s="922">
        <v>1</v>
      </c>
      <c r="L8276" s="923">
        <v>28660.663186778118</v>
      </c>
      <c r="M8276" s="923">
        <f t="shared" si="129"/>
        <v>1495.3389488753801</v>
      </c>
    </row>
    <row r="8277" spans="2:13" ht="75">
      <c r="B8277" s="921" t="s">
        <v>2144</v>
      </c>
      <c r="C8277" s="921" t="s">
        <v>1030</v>
      </c>
      <c r="D8277" s="922" t="s">
        <v>986</v>
      </c>
      <c r="E8277" s="936">
        <v>1</v>
      </c>
      <c r="F8277" s="947">
        <v>44805</v>
      </c>
      <c r="G8277" s="923">
        <v>29906.778977507602</v>
      </c>
      <c r="H8277" s="929">
        <v>4.1666666666666666E-3</v>
      </c>
      <c r="I8277" s="929">
        <v>4.1666666666666664E-2</v>
      </c>
      <c r="J8277" s="923">
        <v>28660.663186778118</v>
      </c>
      <c r="K8277" s="922">
        <v>1</v>
      </c>
      <c r="L8277" s="923">
        <v>28660.663186778118</v>
      </c>
      <c r="M8277" s="923">
        <f t="shared" si="129"/>
        <v>1495.3389488753801</v>
      </c>
    </row>
    <row r="8278" spans="2:13" ht="75">
      <c r="B8278" s="921" t="s">
        <v>2144</v>
      </c>
      <c r="C8278" s="921" t="s">
        <v>1030</v>
      </c>
      <c r="D8278" s="922" t="s">
        <v>986</v>
      </c>
      <c r="E8278" s="936">
        <v>1</v>
      </c>
      <c r="F8278" s="947">
        <v>44805</v>
      </c>
      <c r="G8278" s="923">
        <v>29906.778977507602</v>
      </c>
      <c r="H8278" s="929">
        <v>4.1666666666666666E-3</v>
      </c>
      <c r="I8278" s="929">
        <v>4.1666666666666664E-2</v>
      </c>
      <c r="J8278" s="923">
        <v>28660.663186778118</v>
      </c>
      <c r="K8278" s="922">
        <v>1</v>
      </c>
      <c r="L8278" s="923">
        <v>28660.663186778118</v>
      </c>
      <c r="M8278" s="923">
        <f t="shared" si="129"/>
        <v>1495.3389488753801</v>
      </c>
    </row>
    <row r="8279" spans="2:13" ht="75">
      <c r="B8279" s="921" t="s">
        <v>2144</v>
      </c>
      <c r="C8279" s="921" t="s">
        <v>1030</v>
      </c>
      <c r="D8279" s="922" t="s">
        <v>986</v>
      </c>
      <c r="E8279" s="936">
        <v>1</v>
      </c>
      <c r="F8279" s="947">
        <v>44805</v>
      </c>
      <c r="G8279" s="923">
        <v>29906.778977507602</v>
      </c>
      <c r="H8279" s="929">
        <v>4.1666666666666666E-3</v>
      </c>
      <c r="I8279" s="929">
        <v>4.1666666666666664E-2</v>
      </c>
      <c r="J8279" s="923">
        <v>28660.663186778118</v>
      </c>
      <c r="K8279" s="922">
        <v>1</v>
      </c>
      <c r="L8279" s="923">
        <v>28660.663186778118</v>
      </c>
      <c r="M8279" s="923">
        <f t="shared" si="129"/>
        <v>1495.3389488753801</v>
      </c>
    </row>
    <row r="8280" spans="2:13" ht="75">
      <c r="B8280" s="921" t="s">
        <v>2144</v>
      </c>
      <c r="C8280" s="921" t="s">
        <v>1030</v>
      </c>
      <c r="D8280" s="922" t="s">
        <v>986</v>
      </c>
      <c r="E8280" s="936">
        <v>1</v>
      </c>
      <c r="F8280" s="947">
        <v>44805</v>
      </c>
      <c r="G8280" s="923">
        <v>29906.778977507602</v>
      </c>
      <c r="H8280" s="929">
        <v>4.1666666666666666E-3</v>
      </c>
      <c r="I8280" s="929">
        <v>4.1666666666666664E-2</v>
      </c>
      <c r="J8280" s="923">
        <v>28660.663186778118</v>
      </c>
      <c r="K8280" s="922">
        <v>1</v>
      </c>
      <c r="L8280" s="923">
        <v>28660.663186778118</v>
      </c>
      <c r="M8280" s="923">
        <f t="shared" si="129"/>
        <v>1495.3389488753801</v>
      </c>
    </row>
    <row r="8281" spans="2:13" ht="75">
      <c r="B8281" s="921" t="s">
        <v>2144</v>
      </c>
      <c r="C8281" s="921" t="s">
        <v>1030</v>
      </c>
      <c r="D8281" s="922" t="s">
        <v>986</v>
      </c>
      <c r="E8281" s="936">
        <v>1</v>
      </c>
      <c r="F8281" s="947">
        <v>44805</v>
      </c>
      <c r="G8281" s="923">
        <v>29906.778977507602</v>
      </c>
      <c r="H8281" s="929">
        <v>4.1666666666666666E-3</v>
      </c>
      <c r="I8281" s="929">
        <v>4.1666666666666664E-2</v>
      </c>
      <c r="J8281" s="923">
        <v>28660.663186778118</v>
      </c>
      <c r="K8281" s="922">
        <v>1</v>
      </c>
      <c r="L8281" s="923">
        <v>28660.663186778118</v>
      </c>
      <c r="M8281" s="923">
        <f t="shared" si="129"/>
        <v>1495.3389488753801</v>
      </c>
    </row>
    <row r="8282" spans="2:13" ht="75">
      <c r="B8282" s="921" t="s">
        <v>2144</v>
      </c>
      <c r="C8282" s="921" t="s">
        <v>1030</v>
      </c>
      <c r="D8282" s="922" t="s">
        <v>986</v>
      </c>
      <c r="E8282" s="936">
        <v>1</v>
      </c>
      <c r="F8282" s="947">
        <v>44805</v>
      </c>
      <c r="G8282" s="923">
        <v>29906.778977507602</v>
      </c>
      <c r="H8282" s="929">
        <v>4.1666666666666666E-3</v>
      </c>
      <c r="I8282" s="929">
        <v>4.1666666666666664E-2</v>
      </c>
      <c r="J8282" s="923">
        <v>28660.663186778118</v>
      </c>
      <c r="K8282" s="922">
        <v>1</v>
      </c>
      <c r="L8282" s="923">
        <v>28660.663186778118</v>
      </c>
      <c r="M8282" s="923">
        <f t="shared" si="129"/>
        <v>1495.3389488753801</v>
      </c>
    </row>
    <row r="8283" spans="2:13" ht="75">
      <c r="B8283" s="921" t="s">
        <v>2144</v>
      </c>
      <c r="C8283" s="921" t="s">
        <v>1030</v>
      </c>
      <c r="D8283" s="922" t="s">
        <v>986</v>
      </c>
      <c r="E8283" s="936">
        <v>1</v>
      </c>
      <c r="F8283" s="947">
        <v>44805</v>
      </c>
      <c r="G8283" s="923">
        <v>29906.778977507602</v>
      </c>
      <c r="H8283" s="929">
        <v>4.1666666666666666E-3</v>
      </c>
      <c r="I8283" s="929">
        <v>4.1666666666666664E-2</v>
      </c>
      <c r="J8283" s="923">
        <v>28660.663186778118</v>
      </c>
      <c r="K8283" s="922">
        <v>1</v>
      </c>
      <c r="L8283" s="923">
        <v>28660.663186778118</v>
      </c>
      <c r="M8283" s="923">
        <f t="shared" si="129"/>
        <v>1495.3389488753801</v>
      </c>
    </row>
    <row r="8284" spans="2:13" ht="75">
      <c r="B8284" s="921" t="s">
        <v>2144</v>
      </c>
      <c r="C8284" s="921" t="s">
        <v>1030</v>
      </c>
      <c r="D8284" s="922" t="s">
        <v>986</v>
      </c>
      <c r="E8284" s="936">
        <v>1</v>
      </c>
      <c r="F8284" s="947">
        <v>44805</v>
      </c>
      <c r="G8284" s="923">
        <v>29906.778977507602</v>
      </c>
      <c r="H8284" s="929">
        <v>4.1666666666666666E-3</v>
      </c>
      <c r="I8284" s="929">
        <v>4.1666666666666664E-2</v>
      </c>
      <c r="J8284" s="923">
        <v>28660.663186778118</v>
      </c>
      <c r="K8284" s="922">
        <v>1</v>
      </c>
      <c r="L8284" s="923">
        <v>28660.663186778118</v>
      </c>
      <c r="M8284" s="923">
        <f t="shared" si="129"/>
        <v>1495.3389488753801</v>
      </c>
    </row>
    <row r="8285" spans="2:13" ht="75">
      <c r="B8285" s="921" t="s">
        <v>2144</v>
      </c>
      <c r="C8285" s="921" t="s">
        <v>1030</v>
      </c>
      <c r="D8285" s="922" t="s">
        <v>986</v>
      </c>
      <c r="E8285" s="936">
        <v>1</v>
      </c>
      <c r="F8285" s="947">
        <v>44805</v>
      </c>
      <c r="G8285" s="923">
        <v>29906.778977507602</v>
      </c>
      <c r="H8285" s="929">
        <v>4.1666666666666666E-3</v>
      </c>
      <c r="I8285" s="929">
        <v>4.1666666666666664E-2</v>
      </c>
      <c r="J8285" s="923">
        <v>28660.663186778118</v>
      </c>
      <c r="K8285" s="922">
        <v>1</v>
      </c>
      <c r="L8285" s="923">
        <v>28660.663186778118</v>
      </c>
      <c r="M8285" s="923">
        <f t="shared" si="129"/>
        <v>1495.3389488753801</v>
      </c>
    </row>
    <row r="8286" spans="2:13" ht="75">
      <c r="B8286" s="921" t="s">
        <v>2144</v>
      </c>
      <c r="C8286" s="921" t="s">
        <v>1030</v>
      </c>
      <c r="D8286" s="922" t="s">
        <v>986</v>
      </c>
      <c r="E8286" s="936">
        <v>1</v>
      </c>
      <c r="F8286" s="947">
        <v>44805</v>
      </c>
      <c r="G8286" s="923">
        <v>29906.778977507602</v>
      </c>
      <c r="H8286" s="929">
        <v>4.1666666666666666E-3</v>
      </c>
      <c r="I8286" s="929">
        <v>4.1666666666666664E-2</v>
      </c>
      <c r="J8286" s="923">
        <v>28660.663186778118</v>
      </c>
      <c r="K8286" s="922">
        <v>1</v>
      </c>
      <c r="L8286" s="923">
        <v>28660.663186778118</v>
      </c>
      <c r="M8286" s="923">
        <f t="shared" si="129"/>
        <v>1495.3389488753801</v>
      </c>
    </row>
    <row r="8287" spans="2:13" ht="75">
      <c r="B8287" s="921" t="s">
        <v>2144</v>
      </c>
      <c r="C8287" s="921" t="s">
        <v>1030</v>
      </c>
      <c r="D8287" s="922" t="s">
        <v>986</v>
      </c>
      <c r="E8287" s="936">
        <v>1</v>
      </c>
      <c r="F8287" s="947">
        <v>44805</v>
      </c>
      <c r="G8287" s="923">
        <v>29906.778977507602</v>
      </c>
      <c r="H8287" s="929">
        <v>4.1666666666666666E-3</v>
      </c>
      <c r="I8287" s="929">
        <v>4.1666666666666664E-2</v>
      </c>
      <c r="J8287" s="923">
        <v>28660.663186778118</v>
      </c>
      <c r="K8287" s="922">
        <v>1</v>
      </c>
      <c r="L8287" s="923">
        <v>28660.663186778118</v>
      </c>
      <c r="M8287" s="923">
        <f t="shared" si="129"/>
        <v>1495.3389488753801</v>
      </c>
    </row>
    <row r="8288" spans="2:13" ht="75">
      <c r="B8288" s="921" t="s">
        <v>2144</v>
      </c>
      <c r="C8288" s="921" t="s">
        <v>1030</v>
      </c>
      <c r="D8288" s="922" t="s">
        <v>986</v>
      </c>
      <c r="E8288" s="936">
        <v>1</v>
      </c>
      <c r="F8288" s="947">
        <v>44805</v>
      </c>
      <c r="G8288" s="923">
        <v>29906.778977507602</v>
      </c>
      <c r="H8288" s="929">
        <v>4.1666666666666666E-3</v>
      </c>
      <c r="I8288" s="929">
        <v>4.1666666666666664E-2</v>
      </c>
      <c r="J8288" s="923">
        <v>28660.663186778118</v>
      </c>
      <c r="K8288" s="922">
        <v>1</v>
      </c>
      <c r="L8288" s="923">
        <v>28660.663186778118</v>
      </c>
      <c r="M8288" s="923">
        <f t="shared" si="129"/>
        <v>1495.3389488753801</v>
      </c>
    </row>
    <row r="8289" spans="2:13" ht="75">
      <c r="B8289" s="921" t="s">
        <v>2144</v>
      </c>
      <c r="C8289" s="921" t="s">
        <v>1030</v>
      </c>
      <c r="D8289" s="922" t="s">
        <v>986</v>
      </c>
      <c r="E8289" s="936">
        <v>1</v>
      </c>
      <c r="F8289" s="947">
        <v>44805</v>
      </c>
      <c r="G8289" s="923">
        <v>29906.778977507602</v>
      </c>
      <c r="H8289" s="929">
        <v>4.1666666666666666E-3</v>
      </c>
      <c r="I8289" s="929">
        <v>4.1666666666666664E-2</v>
      </c>
      <c r="J8289" s="923">
        <v>28660.663186778118</v>
      </c>
      <c r="K8289" s="922">
        <v>1</v>
      </c>
      <c r="L8289" s="923">
        <v>28660.663186778118</v>
      </c>
      <c r="M8289" s="923">
        <f t="shared" si="129"/>
        <v>1495.3389488753801</v>
      </c>
    </row>
    <row r="8290" spans="2:13" ht="75">
      <c r="B8290" s="921" t="s">
        <v>2144</v>
      </c>
      <c r="C8290" s="921" t="s">
        <v>1030</v>
      </c>
      <c r="D8290" s="922" t="s">
        <v>986</v>
      </c>
      <c r="E8290" s="936">
        <v>1</v>
      </c>
      <c r="F8290" s="947">
        <v>44805</v>
      </c>
      <c r="G8290" s="923">
        <v>29906.778977507602</v>
      </c>
      <c r="H8290" s="929">
        <v>4.1666666666666666E-3</v>
      </c>
      <c r="I8290" s="929">
        <v>4.1666666666666664E-2</v>
      </c>
      <c r="J8290" s="923">
        <v>28660.663186778118</v>
      </c>
      <c r="K8290" s="922">
        <v>1</v>
      </c>
      <c r="L8290" s="923">
        <v>28660.663186778118</v>
      </c>
      <c r="M8290" s="923">
        <f t="shared" si="129"/>
        <v>1495.3389488753801</v>
      </c>
    </row>
    <row r="8291" spans="2:13" ht="75">
      <c r="B8291" s="921" t="s">
        <v>2144</v>
      </c>
      <c r="C8291" s="921" t="s">
        <v>1030</v>
      </c>
      <c r="D8291" s="922" t="s">
        <v>986</v>
      </c>
      <c r="E8291" s="936">
        <v>1</v>
      </c>
      <c r="F8291" s="947">
        <v>44805</v>
      </c>
      <c r="G8291" s="923">
        <v>29906.778977507602</v>
      </c>
      <c r="H8291" s="929">
        <v>4.1666666666666666E-3</v>
      </c>
      <c r="I8291" s="929">
        <v>4.1666666666666664E-2</v>
      </c>
      <c r="J8291" s="923">
        <v>28660.663186778118</v>
      </c>
      <c r="K8291" s="922">
        <v>1</v>
      </c>
      <c r="L8291" s="923">
        <v>28660.663186778118</v>
      </c>
      <c r="M8291" s="923">
        <f t="shared" si="129"/>
        <v>1495.3389488753801</v>
      </c>
    </row>
    <row r="8292" spans="2:13" ht="75">
      <c r="B8292" s="921" t="s">
        <v>2144</v>
      </c>
      <c r="C8292" s="921" t="s">
        <v>1030</v>
      </c>
      <c r="D8292" s="922" t="s">
        <v>986</v>
      </c>
      <c r="E8292" s="936">
        <v>1</v>
      </c>
      <c r="F8292" s="947">
        <v>44805</v>
      </c>
      <c r="G8292" s="923">
        <v>29906.778977507602</v>
      </c>
      <c r="H8292" s="929">
        <v>4.1666666666666666E-3</v>
      </c>
      <c r="I8292" s="929">
        <v>4.1666666666666664E-2</v>
      </c>
      <c r="J8292" s="923">
        <v>28660.663186778118</v>
      </c>
      <c r="K8292" s="922">
        <v>1</v>
      </c>
      <c r="L8292" s="923">
        <v>28660.663186778118</v>
      </c>
      <c r="M8292" s="923">
        <f t="shared" si="129"/>
        <v>1495.3389488753801</v>
      </c>
    </row>
    <row r="8293" spans="2:13" ht="75">
      <c r="B8293" s="921" t="s">
        <v>2144</v>
      </c>
      <c r="C8293" s="921" t="s">
        <v>1030</v>
      </c>
      <c r="D8293" s="922" t="s">
        <v>986</v>
      </c>
      <c r="E8293" s="936">
        <v>1</v>
      </c>
      <c r="F8293" s="947">
        <v>44805</v>
      </c>
      <c r="G8293" s="923">
        <v>29906.778977507602</v>
      </c>
      <c r="H8293" s="929">
        <v>4.1666666666666666E-3</v>
      </c>
      <c r="I8293" s="929">
        <v>4.1666666666666664E-2</v>
      </c>
      <c r="J8293" s="923">
        <v>28660.663186778118</v>
      </c>
      <c r="K8293" s="922">
        <v>1</v>
      </c>
      <c r="L8293" s="923">
        <v>28660.663186778118</v>
      </c>
      <c r="M8293" s="923">
        <f t="shared" si="129"/>
        <v>1495.3389488753801</v>
      </c>
    </row>
    <row r="8294" spans="2:13" ht="75">
      <c r="B8294" s="921" t="s">
        <v>2144</v>
      </c>
      <c r="C8294" s="921" t="s">
        <v>1030</v>
      </c>
      <c r="D8294" s="922" t="s">
        <v>986</v>
      </c>
      <c r="E8294" s="936">
        <v>1</v>
      </c>
      <c r="F8294" s="947">
        <v>44805</v>
      </c>
      <c r="G8294" s="923">
        <v>29906.778977507602</v>
      </c>
      <c r="H8294" s="929">
        <v>4.1666666666666666E-3</v>
      </c>
      <c r="I8294" s="929">
        <v>4.1666666666666664E-2</v>
      </c>
      <c r="J8294" s="923">
        <v>28660.663186778118</v>
      </c>
      <c r="K8294" s="922">
        <v>1</v>
      </c>
      <c r="L8294" s="923">
        <v>28660.663186778118</v>
      </c>
      <c r="M8294" s="923">
        <f t="shared" si="129"/>
        <v>1495.3389488753801</v>
      </c>
    </row>
    <row r="8295" spans="2:13" ht="75">
      <c r="B8295" s="921" t="s">
        <v>2144</v>
      </c>
      <c r="C8295" s="921" t="s">
        <v>1030</v>
      </c>
      <c r="D8295" s="922" t="s">
        <v>986</v>
      </c>
      <c r="E8295" s="936">
        <v>1</v>
      </c>
      <c r="F8295" s="947">
        <v>44805</v>
      </c>
      <c r="G8295" s="923">
        <v>29906.778977507602</v>
      </c>
      <c r="H8295" s="929">
        <v>4.1666666666666666E-3</v>
      </c>
      <c r="I8295" s="929">
        <v>4.1666666666666664E-2</v>
      </c>
      <c r="J8295" s="923">
        <v>28660.663186778118</v>
      </c>
      <c r="K8295" s="922">
        <v>1</v>
      </c>
      <c r="L8295" s="923">
        <v>28660.663186778118</v>
      </c>
      <c r="M8295" s="923">
        <f t="shared" si="129"/>
        <v>1495.3389488753801</v>
      </c>
    </row>
    <row r="8296" spans="2:13" ht="75">
      <c r="B8296" s="921" t="s">
        <v>2144</v>
      </c>
      <c r="C8296" s="921" t="s">
        <v>1030</v>
      </c>
      <c r="D8296" s="922" t="s">
        <v>986</v>
      </c>
      <c r="E8296" s="936">
        <v>1</v>
      </c>
      <c r="F8296" s="947">
        <v>44805</v>
      </c>
      <c r="G8296" s="923">
        <v>29906.778977507602</v>
      </c>
      <c r="H8296" s="929">
        <v>4.1666666666666666E-3</v>
      </c>
      <c r="I8296" s="929">
        <v>4.1666666666666664E-2</v>
      </c>
      <c r="J8296" s="923">
        <v>28660.663186778118</v>
      </c>
      <c r="K8296" s="922">
        <v>1</v>
      </c>
      <c r="L8296" s="923">
        <v>28660.663186778118</v>
      </c>
      <c r="M8296" s="923">
        <f t="shared" si="129"/>
        <v>1495.3389488753801</v>
      </c>
    </row>
    <row r="8297" spans="2:13" ht="75">
      <c r="B8297" s="921" t="s">
        <v>2144</v>
      </c>
      <c r="C8297" s="921" t="s">
        <v>1030</v>
      </c>
      <c r="D8297" s="922" t="s">
        <v>986</v>
      </c>
      <c r="E8297" s="936">
        <v>1</v>
      </c>
      <c r="F8297" s="947">
        <v>44805</v>
      </c>
      <c r="G8297" s="923">
        <v>29906.778977507602</v>
      </c>
      <c r="H8297" s="929">
        <v>4.1666666666666666E-3</v>
      </c>
      <c r="I8297" s="929">
        <v>4.1666666666666664E-2</v>
      </c>
      <c r="J8297" s="923">
        <v>28660.663186778118</v>
      </c>
      <c r="K8297" s="922">
        <v>1</v>
      </c>
      <c r="L8297" s="923">
        <v>28660.663186778118</v>
      </c>
      <c r="M8297" s="923">
        <f t="shared" si="129"/>
        <v>1495.3389488753801</v>
      </c>
    </row>
    <row r="8298" spans="2:13" ht="75">
      <c r="B8298" s="921" t="s">
        <v>2144</v>
      </c>
      <c r="C8298" s="921" t="s">
        <v>1030</v>
      </c>
      <c r="D8298" s="922" t="s">
        <v>986</v>
      </c>
      <c r="E8298" s="936">
        <v>1</v>
      </c>
      <c r="F8298" s="947">
        <v>44805</v>
      </c>
      <c r="G8298" s="923">
        <v>13636332.796530377</v>
      </c>
      <c r="H8298" s="929">
        <v>4.1666666666666666E-3</v>
      </c>
      <c r="I8298" s="929">
        <v>4.1666666666666664E-2</v>
      </c>
      <c r="J8298" s="923">
        <v>13068152.263341611</v>
      </c>
      <c r="K8298" s="922">
        <v>1</v>
      </c>
      <c r="L8298" s="923">
        <v>13068152.263341611</v>
      </c>
      <c r="M8298" s="923">
        <f t="shared" si="129"/>
        <v>681816.63982651895</v>
      </c>
    </row>
    <row r="8299" spans="2:13" ht="75">
      <c r="B8299" s="921" t="s">
        <v>2145</v>
      </c>
      <c r="C8299" s="921" t="s">
        <v>1020</v>
      </c>
      <c r="D8299" s="922" t="s">
        <v>986</v>
      </c>
      <c r="E8299" s="936">
        <v>1</v>
      </c>
      <c r="F8299" s="947">
        <v>44593</v>
      </c>
      <c r="G8299" s="923">
        <v>0</v>
      </c>
      <c r="H8299" s="929">
        <v>8.3333333333333332E-3</v>
      </c>
      <c r="I8299" s="929">
        <v>0.14166666666666666</v>
      </c>
      <c r="J8299" s="923">
        <v>0</v>
      </c>
      <c r="K8299" s="922">
        <v>1</v>
      </c>
      <c r="L8299" s="923">
        <v>0</v>
      </c>
      <c r="M8299" s="923" t="str">
        <f t="shared" si="129"/>
        <v/>
      </c>
    </row>
    <row r="8300" spans="2:13" ht="45">
      <c r="B8300" s="921" t="s">
        <v>2146</v>
      </c>
      <c r="C8300" s="921" t="s">
        <v>1042</v>
      </c>
      <c r="D8300" s="922" t="s">
        <v>986</v>
      </c>
      <c r="E8300" s="936">
        <v>1</v>
      </c>
      <c r="F8300" s="947">
        <v>43721</v>
      </c>
      <c r="G8300" s="923">
        <v>0</v>
      </c>
      <c r="H8300" s="929">
        <v>4.1666666666666666E-3</v>
      </c>
      <c r="I8300" s="929">
        <v>0.19166666666666665</v>
      </c>
      <c r="J8300" s="923">
        <v>0</v>
      </c>
      <c r="K8300" s="922">
        <v>0.78834940681683208</v>
      </c>
      <c r="L8300" s="923">
        <v>0</v>
      </c>
      <c r="M8300" s="923" t="str">
        <f t="shared" si="129"/>
        <v/>
      </c>
    </row>
    <row r="8301" spans="2:13" ht="75">
      <c r="B8301" s="921" t="s">
        <v>1269</v>
      </c>
      <c r="C8301" s="921" t="s">
        <v>1024</v>
      </c>
      <c r="D8301" s="922" t="s">
        <v>986</v>
      </c>
      <c r="E8301" s="936">
        <v>1</v>
      </c>
      <c r="F8301" s="947">
        <v>44652</v>
      </c>
      <c r="G8301" s="923">
        <v>0</v>
      </c>
      <c r="H8301" s="929">
        <v>8.3333333333333332E-3</v>
      </c>
      <c r="I8301" s="929">
        <v>0.125</v>
      </c>
      <c r="J8301" s="923">
        <v>0</v>
      </c>
      <c r="K8301" s="922">
        <v>1</v>
      </c>
      <c r="L8301" s="923">
        <v>0</v>
      </c>
      <c r="M8301" s="923" t="str">
        <f t="shared" si="129"/>
        <v/>
      </c>
    </row>
    <row r="8302" spans="2:13" ht="45">
      <c r="B8302" s="921" t="s">
        <v>2147</v>
      </c>
      <c r="C8302" s="921" t="s">
        <v>1042</v>
      </c>
      <c r="D8302" s="922" t="s">
        <v>986</v>
      </c>
      <c r="E8302" s="936">
        <v>1</v>
      </c>
      <c r="F8302" s="947"/>
      <c r="G8302" s="923">
        <v>0</v>
      </c>
      <c r="H8302" s="929">
        <v>0</v>
      </c>
      <c r="I8302" s="929">
        <v>0</v>
      </c>
      <c r="J8302" s="923">
        <v>0</v>
      </c>
      <c r="K8302" s="922">
        <v>1</v>
      </c>
      <c r="L8302" s="923">
        <v>0</v>
      </c>
      <c r="M8302" s="923" t="str">
        <f t="shared" si="129"/>
        <v/>
      </c>
    </row>
    <row r="8303" spans="2:13" ht="45">
      <c r="B8303" s="921" t="s">
        <v>1035</v>
      </c>
      <c r="C8303" s="921" t="s">
        <v>1030</v>
      </c>
      <c r="D8303" s="922" t="s">
        <v>986</v>
      </c>
      <c r="E8303" s="936">
        <v>1</v>
      </c>
      <c r="F8303" s="947">
        <v>44459</v>
      </c>
      <c r="G8303" s="923">
        <v>54152.3408207799</v>
      </c>
      <c r="H8303" s="929">
        <v>8.3333333333333332E-3</v>
      </c>
      <c r="I8303" s="929">
        <v>0.18333333333333332</v>
      </c>
      <c r="J8303" s="923">
        <v>44224.411670303583</v>
      </c>
      <c r="K8303" s="922">
        <v>1</v>
      </c>
      <c r="L8303" s="923">
        <v>44224.411670303583</v>
      </c>
      <c r="M8303" s="923">
        <f t="shared" si="129"/>
        <v>5415.23408207799</v>
      </c>
    </row>
    <row r="8304" spans="2:13" ht="45">
      <c r="B8304" s="921" t="s">
        <v>1035</v>
      </c>
      <c r="C8304" s="921" t="s">
        <v>1030</v>
      </c>
      <c r="D8304" s="922" t="s">
        <v>986</v>
      </c>
      <c r="E8304" s="936">
        <v>1</v>
      </c>
      <c r="F8304" s="947">
        <v>44459</v>
      </c>
      <c r="G8304" s="923">
        <v>54152.3408207799</v>
      </c>
      <c r="H8304" s="929">
        <v>8.3333333333333332E-3</v>
      </c>
      <c r="I8304" s="929">
        <v>0.18333333333333332</v>
      </c>
      <c r="J8304" s="923">
        <v>44224.411670303583</v>
      </c>
      <c r="K8304" s="922">
        <v>1</v>
      </c>
      <c r="L8304" s="923">
        <v>44224.411670303583</v>
      </c>
      <c r="M8304" s="923">
        <f t="shared" si="129"/>
        <v>5415.23408207799</v>
      </c>
    </row>
    <row r="8305" spans="2:13" ht="45">
      <c r="B8305" s="921" t="s">
        <v>1035</v>
      </c>
      <c r="C8305" s="921" t="s">
        <v>1030</v>
      </c>
      <c r="D8305" s="922" t="s">
        <v>986</v>
      </c>
      <c r="E8305" s="936">
        <v>1</v>
      </c>
      <c r="F8305" s="947">
        <v>44459</v>
      </c>
      <c r="G8305" s="923">
        <v>54152.3408207799</v>
      </c>
      <c r="H8305" s="929">
        <v>8.3333333333333332E-3</v>
      </c>
      <c r="I8305" s="929">
        <v>0.18333333333333332</v>
      </c>
      <c r="J8305" s="923">
        <v>44224.411670303583</v>
      </c>
      <c r="K8305" s="922">
        <v>1</v>
      </c>
      <c r="L8305" s="923">
        <v>44224.411670303583</v>
      </c>
      <c r="M8305" s="923">
        <f t="shared" si="129"/>
        <v>5415.23408207799</v>
      </c>
    </row>
    <row r="8306" spans="2:13" ht="60">
      <c r="B8306" s="921" t="s">
        <v>2148</v>
      </c>
      <c r="C8306" s="921" t="s">
        <v>1086</v>
      </c>
      <c r="D8306" s="922" t="s">
        <v>986</v>
      </c>
      <c r="E8306" s="936">
        <v>1</v>
      </c>
      <c r="F8306" s="947"/>
      <c r="G8306" s="923">
        <v>0</v>
      </c>
      <c r="H8306" s="929">
        <v>0</v>
      </c>
      <c r="I8306" s="929">
        <v>0</v>
      </c>
      <c r="J8306" s="923">
        <v>0</v>
      </c>
      <c r="K8306" s="922">
        <v>1</v>
      </c>
      <c r="L8306" s="923">
        <v>0</v>
      </c>
      <c r="M8306" s="923" t="str">
        <f t="shared" si="129"/>
        <v/>
      </c>
    </row>
    <row r="8307" spans="2:13" ht="60">
      <c r="B8307" s="921" t="s">
        <v>2149</v>
      </c>
      <c r="C8307" s="921" t="s">
        <v>1086</v>
      </c>
      <c r="D8307" s="922" t="s">
        <v>986</v>
      </c>
      <c r="E8307" s="936">
        <v>1</v>
      </c>
      <c r="F8307" s="947">
        <v>44929</v>
      </c>
      <c r="G8307" s="923">
        <v>8759.73</v>
      </c>
      <c r="H8307" s="929">
        <v>0</v>
      </c>
      <c r="I8307" s="929">
        <v>0</v>
      </c>
      <c r="J8307" s="923">
        <v>8759.73</v>
      </c>
      <c r="K8307" s="922">
        <v>1</v>
      </c>
      <c r="L8307" s="923">
        <v>8759.73</v>
      </c>
      <c r="M8307" s="923">
        <f t="shared" si="129"/>
        <v>0</v>
      </c>
    </row>
    <row r="8308" spans="2:13" ht="60">
      <c r="B8308" s="921" t="s">
        <v>2150</v>
      </c>
      <c r="C8308" s="921" t="s">
        <v>1086</v>
      </c>
      <c r="D8308" s="922" t="s">
        <v>986</v>
      </c>
      <c r="E8308" s="936">
        <v>1</v>
      </c>
      <c r="F8308" s="947">
        <v>44929</v>
      </c>
      <c r="G8308" s="923">
        <v>9362.19</v>
      </c>
      <c r="H8308" s="929">
        <v>0</v>
      </c>
      <c r="I8308" s="929">
        <v>0</v>
      </c>
      <c r="J8308" s="923">
        <v>9362.19</v>
      </c>
      <c r="K8308" s="922">
        <v>1</v>
      </c>
      <c r="L8308" s="923">
        <v>9362.19</v>
      </c>
      <c r="M8308" s="923">
        <f t="shared" si="129"/>
        <v>0</v>
      </c>
    </row>
    <row r="8309" spans="2:13" ht="60">
      <c r="B8309" s="921" t="s">
        <v>2151</v>
      </c>
      <c r="C8309" s="921" t="s">
        <v>1086</v>
      </c>
      <c r="D8309" s="922" t="s">
        <v>986</v>
      </c>
      <c r="E8309" s="936">
        <v>1</v>
      </c>
      <c r="F8309" s="947"/>
      <c r="G8309" s="923">
        <v>0</v>
      </c>
      <c r="H8309" s="929">
        <v>0</v>
      </c>
      <c r="I8309" s="929">
        <v>0</v>
      </c>
      <c r="J8309" s="923">
        <v>0</v>
      </c>
      <c r="K8309" s="922">
        <v>1</v>
      </c>
      <c r="L8309" s="923">
        <v>0</v>
      </c>
      <c r="M8309" s="923" t="str">
        <f t="shared" si="129"/>
        <v/>
      </c>
    </row>
    <row r="8310" spans="2:13" ht="60">
      <c r="B8310" s="921" t="s">
        <v>2152</v>
      </c>
      <c r="C8310" s="921" t="s">
        <v>1086</v>
      </c>
      <c r="D8310" s="922" t="s">
        <v>986</v>
      </c>
      <c r="E8310" s="936">
        <v>1</v>
      </c>
      <c r="F8310" s="947">
        <v>44929</v>
      </c>
      <c r="G8310" s="923">
        <v>2209</v>
      </c>
      <c r="H8310" s="929">
        <v>0</v>
      </c>
      <c r="I8310" s="929">
        <v>0</v>
      </c>
      <c r="J8310" s="923">
        <v>2209</v>
      </c>
      <c r="K8310" s="922">
        <v>1</v>
      </c>
      <c r="L8310" s="923">
        <v>2209</v>
      </c>
      <c r="M8310" s="923">
        <f t="shared" si="129"/>
        <v>0</v>
      </c>
    </row>
    <row r="8311" spans="2:13" ht="60">
      <c r="B8311" s="921" t="s">
        <v>2153</v>
      </c>
      <c r="C8311" s="921" t="s">
        <v>1086</v>
      </c>
      <c r="D8311" s="922" t="s">
        <v>986</v>
      </c>
      <c r="E8311" s="936">
        <v>1</v>
      </c>
      <c r="F8311" s="947">
        <v>44929</v>
      </c>
      <c r="G8311" s="923">
        <v>3106.73</v>
      </c>
      <c r="H8311" s="929">
        <v>0</v>
      </c>
      <c r="I8311" s="929">
        <v>0</v>
      </c>
      <c r="J8311" s="923">
        <v>3106.73</v>
      </c>
      <c r="K8311" s="922">
        <v>1</v>
      </c>
      <c r="L8311" s="923">
        <v>3106.73</v>
      </c>
      <c r="M8311" s="923">
        <f t="shared" si="129"/>
        <v>0</v>
      </c>
    </row>
    <row r="8312" spans="2:13" ht="60">
      <c r="B8312" s="921" t="s">
        <v>2154</v>
      </c>
      <c r="C8312" s="921" t="s">
        <v>1086</v>
      </c>
      <c r="D8312" s="922" t="s">
        <v>986</v>
      </c>
      <c r="E8312" s="936">
        <v>1</v>
      </c>
      <c r="F8312" s="947"/>
      <c r="G8312" s="923">
        <v>0</v>
      </c>
      <c r="H8312" s="929">
        <v>0</v>
      </c>
      <c r="I8312" s="929">
        <v>0</v>
      </c>
      <c r="J8312" s="923">
        <v>0</v>
      </c>
      <c r="K8312" s="922">
        <v>1</v>
      </c>
      <c r="L8312" s="923">
        <v>0</v>
      </c>
      <c r="M8312" s="923" t="str">
        <f t="shared" si="129"/>
        <v/>
      </c>
    </row>
    <row r="8313" spans="2:13" ht="60">
      <c r="B8313" s="921" t="s">
        <v>2155</v>
      </c>
      <c r="C8313" s="921" t="s">
        <v>1086</v>
      </c>
      <c r="D8313" s="922" t="s">
        <v>986</v>
      </c>
      <c r="E8313" s="936">
        <v>1</v>
      </c>
      <c r="F8313" s="947"/>
      <c r="G8313" s="923">
        <v>0</v>
      </c>
      <c r="H8313" s="929">
        <v>0</v>
      </c>
      <c r="I8313" s="929">
        <v>0</v>
      </c>
      <c r="J8313" s="923">
        <v>0</v>
      </c>
      <c r="K8313" s="922">
        <v>1</v>
      </c>
      <c r="L8313" s="923">
        <v>0</v>
      </c>
      <c r="M8313" s="923" t="str">
        <f t="shared" si="129"/>
        <v/>
      </c>
    </row>
    <row r="8314" spans="2:13" ht="60">
      <c r="B8314" s="921" t="s">
        <v>2156</v>
      </c>
      <c r="C8314" s="921" t="s">
        <v>1086</v>
      </c>
      <c r="D8314" s="922" t="s">
        <v>986</v>
      </c>
      <c r="E8314" s="936">
        <v>1</v>
      </c>
      <c r="F8314" s="947"/>
      <c r="G8314" s="923">
        <v>0</v>
      </c>
      <c r="H8314" s="929">
        <v>0</v>
      </c>
      <c r="I8314" s="929">
        <v>0</v>
      </c>
      <c r="J8314" s="923">
        <v>0</v>
      </c>
      <c r="K8314" s="922">
        <v>1</v>
      </c>
      <c r="L8314" s="923">
        <v>0</v>
      </c>
      <c r="M8314" s="923" t="str">
        <f t="shared" si="129"/>
        <v/>
      </c>
    </row>
    <row r="8315" spans="2:13" ht="60">
      <c r="B8315" s="921" t="s">
        <v>2157</v>
      </c>
      <c r="C8315" s="921" t="s">
        <v>1086</v>
      </c>
      <c r="D8315" s="922" t="s">
        <v>986</v>
      </c>
      <c r="E8315" s="936">
        <v>1</v>
      </c>
      <c r="F8315" s="947"/>
      <c r="G8315" s="923">
        <v>0</v>
      </c>
      <c r="H8315" s="929">
        <v>0</v>
      </c>
      <c r="I8315" s="929">
        <v>0</v>
      </c>
      <c r="J8315" s="923">
        <v>0</v>
      </c>
      <c r="K8315" s="922">
        <v>1</v>
      </c>
      <c r="L8315" s="923">
        <v>0</v>
      </c>
      <c r="M8315" s="923" t="str">
        <f t="shared" si="129"/>
        <v/>
      </c>
    </row>
    <row r="8316" spans="2:13" ht="60">
      <c r="B8316" s="921" t="s">
        <v>2158</v>
      </c>
      <c r="C8316" s="921" t="s">
        <v>1086</v>
      </c>
      <c r="D8316" s="922" t="s">
        <v>986</v>
      </c>
      <c r="E8316" s="936">
        <v>1</v>
      </c>
      <c r="F8316" s="947">
        <v>44929</v>
      </c>
      <c r="G8316" s="923">
        <v>9398.5400000000009</v>
      </c>
      <c r="H8316" s="929">
        <v>0</v>
      </c>
      <c r="I8316" s="929">
        <v>0</v>
      </c>
      <c r="J8316" s="923">
        <v>9398.5400000000009</v>
      </c>
      <c r="K8316" s="922">
        <v>1</v>
      </c>
      <c r="L8316" s="923">
        <v>9398.5400000000009</v>
      </c>
      <c r="M8316" s="923">
        <f t="shared" si="129"/>
        <v>0</v>
      </c>
    </row>
    <row r="8317" spans="2:13" ht="60">
      <c r="B8317" s="921" t="s">
        <v>2158</v>
      </c>
      <c r="C8317" s="921" t="s">
        <v>1086</v>
      </c>
      <c r="D8317" s="922" t="s">
        <v>986</v>
      </c>
      <c r="E8317" s="936">
        <v>1</v>
      </c>
      <c r="F8317" s="947"/>
      <c r="G8317" s="923">
        <v>0</v>
      </c>
      <c r="H8317" s="929">
        <v>0</v>
      </c>
      <c r="I8317" s="929">
        <v>0</v>
      </c>
      <c r="J8317" s="923">
        <v>0</v>
      </c>
      <c r="K8317" s="922">
        <v>1</v>
      </c>
      <c r="L8317" s="923">
        <v>0</v>
      </c>
      <c r="M8317" s="923" t="str">
        <f t="shared" si="129"/>
        <v/>
      </c>
    </row>
    <row r="8318" spans="2:13" ht="60">
      <c r="B8318" s="921" t="s">
        <v>2159</v>
      </c>
      <c r="C8318" s="921" t="s">
        <v>1086</v>
      </c>
      <c r="D8318" s="922" t="s">
        <v>986</v>
      </c>
      <c r="E8318" s="936">
        <v>1</v>
      </c>
      <c r="F8318" s="947">
        <v>44929</v>
      </c>
      <c r="G8318" s="923">
        <v>11889.55</v>
      </c>
      <c r="H8318" s="929">
        <v>0</v>
      </c>
      <c r="I8318" s="929">
        <v>0</v>
      </c>
      <c r="J8318" s="923">
        <v>11889.55</v>
      </c>
      <c r="K8318" s="922">
        <v>1</v>
      </c>
      <c r="L8318" s="923">
        <v>11889.55</v>
      </c>
      <c r="M8318" s="923">
        <f t="shared" si="129"/>
        <v>0</v>
      </c>
    </row>
    <row r="8319" spans="2:13" ht="60">
      <c r="B8319" s="921" t="s">
        <v>2159</v>
      </c>
      <c r="C8319" s="921" t="s">
        <v>1086</v>
      </c>
      <c r="D8319" s="922" t="s">
        <v>986</v>
      </c>
      <c r="E8319" s="936">
        <v>1</v>
      </c>
      <c r="F8319" s="947">
        <v>44929</v>
      </c>
      <c r="G8319" s="923">
        <v>11889.55</v>
      </c>
      <c r="H8319" s="929">
        <v>0</v>
      </c>
      <c r="I8319" s="929">
        <v>0</v>
      </c>
      <c r="J8319" s="923">
        <v>11889.55</v>
      </c>
      <c r="K8319" s="922">
        <v>1</v>
      </c>
      <c r="L8319" s="923">
        <v>11889.55</v>
      </c>
      <c r="M8319" s="923">
        <f t="shared" si="129"/>
        <v>0</v>
      </c>
    </row>
    <row r="8320" spans="2:13" ht="60">
      <c r="B8320" s="921" t="s">
        <v>2160</v>
      </c>
      <c r="C8320" s="921" t="s">
        <v>1086</v>
      </c>
      <c r="D8320" s="922" t="s">
        <v>986</v>
      </c>
      <c r="E8320" s="936">
        <v>1</v>
      </c>
      <c r="F8320" s="947"/>
      <c r="G8320" s="923">
        <v>0</v>
      </c>
      <c r="H8320" s="929">
        <v>0</v>
      </c>
      <c r="I8320" s="929">
        <v>0</v>
      </c>
      <c r="J8320" s="923">
        <v>0</v>
      </c>
      <c r="K8320" s="922">
        <v>1</v>
      </c>
      <c r="L8320" s="923">
        <v>0</v>
      </c>
      <c r="M8320" s="923" t="str">
        <f t="shared" si="129"/>
        <v/>
      </c>
    </row>
    <row r="8321" spans="2:13" ht="60">
      <c r="B8321" s="921" t="s">
        <v>2161</v>
      </c>
      <c r="C8321" s="921" t="s">
        <v>1086</v>
      </c>
      <c r="D8321" s="922" t="s">
        <v>986</v>
      </c>
      <c r="E8321" s="936">
        <v>1</v>
      </c>
      <c r="F8321" s="947"/>
      <c r="G8321" s="923">
        <v>0</v>
      </c>
      <c r="H8321" s="929">
        <v>0</v>
      </c>
      <c r="I8321" s="929">
        <v>0</v>
      </c>
      <c r="J8321" s="923">
        <v>0</v>
      </c>
      <c r="K8321" s="922">
        <v>1</v>
      </c>
      <c r="L8321" s="923">
        <v>0</v>
      </c>
      <c r="M8321" s="923" t="str">
        <f t="shared" si="129"/>
        <v/>
      </c>
    </row>
    <row r="8322" spans="2:13" ht="60">
      <c r="B8322" s="921" t="s">
        <v>2162</v>
      </c>
      <c r="C8322" s="921" t="s">
        <v>1086</v>
      </c>
      <c r="D8322" s="922" t="s">
        <v>986</v>
      </c>
      <c r="E8322" s="936">
        <v>1</v>
      </c>
      <c r="F8322" s="947"/>
      <c r="G8322" s="923">
        <v>0</v>
      </c>
      <c r="H8322" s="929">
        <v>0</v>
      </c>
      <c r="I8322" s="929">
        <v>0</v>
      </c>
      <c r="J8322" s="923">
        <v>0</v>
      </c>
      <c r="K8322" s="922">
        <v>1</v>
      </c>
      <c r="L8322" s="923">
        <v>0</v>
      </c>
      <c r="M8322" s="923" t="str">
        <f t="shared" si="129"/>
        <v/>
      </c>
    </row>
    <row r="8323" spans="2:13" ht="60">
      <c r="B8323" s="921" t="s">
        <v>2163</v>
      </c>
      <c r="C8323" s="921" t="s">
        <v>1086</v>
      </c>
      <c r="D8323" s="922" t="s">
        <v>986</v>
      </c>
      <c r="E8323" s="936">
        <v>1</v>
      </c>
      <c r="F8323" s="947"/>
      <c r="G8323" s="923">
        <v>0</v>
      </c>
      <c r="H8323" s="929">
        <v>0</v>
      </c>
      <c r="I8323" s="929">
        <v>0</v>
      </c>
      <c r="J8323" s="923">
        <v>0</v>
      </c>
      <c r="K8323" s="922">
        <v>1</v>
      </c>
      <c r="L8323" s="923">
        <v>0</v>
      </c>
      <c r="M8323" s="923" t="str">
        <f t="shared" si="129"/>
        <v/>
      </c>
    </row>
    <row r="8324" spans="2:13" ht="60">
      <c r="B8324" s="921" t="s">
        <v>2163</v>
      </c>
      <c r="C8324" s="921" t="s">
        <v>1086</v>
      </c>
      <c r="D8324" s="922" t="s">
        <v>986</v>
      </c>
      <c r="E8324" s="936">
        <v>1</v>
      </c>
      <c r="F8324" s="947"/>
      <c r="G8324" s="923">
        <v>0</v>
      </c>
      <c r="H8324" s="929">
        <v>0</v>
      </c>
      <c r="I8324" s="929">
        <v>0</v>
      </c>
      <c r="J8324" s="923">
        <v>0</v>
      </c>
      <c r="K8324" s="922">
        <v>1</v>
      </c>
      <c r="L8324" s="923">
        <v>0</v>
      </c>
      <c r="M8324" s="923" t="str">
        <f t="shared" si="129"/>
        <v/>
      </c>
    </row>
    <row r="8325" spans="2:13" ht="45">
      <c r="B8325" s="921" t="s">
        <v>2164</v>
      </c>
      <c r="C8325" s="921" t="s">
        <v>1030</v>
      </c>
      <c r="D8325" s="922" t="s">
        <v>986</v>
      </c>
      <c r="E8325" s="936">
        <v>1</v>
      </c>
      <c r="F8325" s="947">
        <v>44501</v>
      </c>
      <c r="G8325" s="923">
        <v>0</v>
      </c>
      <c r="H8325" s="929">
        <v>8.3333333333333332E-3</v>
      </c>
      <c r="I8325" s="929">
        <v>0.16666666666666666</v>
      </c>
      <c r="J8325" s="923">
        <v>0</v>
      </c>
      <c r="K8325" s="922">
        <v>1</v>
      </c>
      <c r="L8325" s="923">
        <v>0</v>
      </c>
      <c r="M8325" s="923" t="str">
        <f t="shared" si="129"/>
        <v/>
      </c>
    </row>
    <row r="8326" spans="2:13" ht="45">
      <c r="B8326" s="921" t="s">
        <v>1035</v>
      </c>
      <c r="C8326" s="921" t="s">
        <v>1030</v>
      </c>
      <c r="D8326" s="922" t="s">
        <v>986</v>
      </c>
      <c r="E8326" s="936">
        <v>1</v>
      </c>
      <c r="F8326" s="947">
        <v>44369</v>
      </c>
      <c r="G8326" s="923">
        <v>54152.3408207799</v>
      </c>
      <c r="H8326" s="929">
        <v>8.3333333333333332E-3</v>
      </c>
      <c r="I8326" s="929">
        <v>0.20833333333333334</v>
      </c>
      <c r="J8326" s="923">
        <v>42870.603149784089</v>
      </c>
      <c r="K8326" s="922">
        <v>1</v>
      </c>
      <c r="L8326" s="923">
        <v>42870.603149784089</v>
      </c>
      <c r="M8326" s="923">
        <f t="shared" si="129"/>
        <v>5415.23408207799</v>
      </c>
    </row>
    <row r="8327" spans="2:13" ht="75">
      <c r="B8327" s="921" t="s">
        <v>2165</v>
      </c>
      <c r="C8327" s="921" t="s">
        <v>1036</v>
      </c>
      <c r="D8327" s="922" t="s">
        <v>986</v>
      </c>
      <c r="E8327" s="936">
        <v>1</v>
      </c>
      <c r="F8327" s="947">
        <v>43852</v>
      </c>
      <c r="G8327" s="923">
        <v>0</v>
      </c>
      <c r="H8327" s="929">
        <v>8.3333333333333332E-3</v>
      </c>
      <c r="I8327" s="929">
        <v>0.35</v>
      </c>
      <c r="J8327" s="923">
        <v>0</v>
      </c>
      <c r="K8327" s="922">
        <v>1</v>
      </c>
      <c r="L8327" s="923">
        <v>0</v>
      </c>
      <c r="M8327" s="923" t="str">
        <f t="shared" si="129"/>
        <v/>
      </c>
    </row>
    <row r="8328" spans="2:13" ht="75">
      <c r="B8328" s="921" t="s">
        <v>1110</v>
      </c>
      <c r="C8328" s="921" t="s">
        <v>1036</v>
      </c>
      <c r="D8328" s="922" t="s">
        <v>986</v>
      </c>
      <c r="E8328" s="936">
        <v>1</v>
      </c>
      <c r="F8328" s="947">
        <v>44901</v>
      </c>
      <c r="G8328" s="923">
        <v>0</v>
      </c>
      <c r="H8328" s="929">
        <v>8.3333333333333332E-3</v>
      </c>
      <c r="I8328" s="929">
        <v>5.8333333333333334E-2</v>
      </c>
      <c r="J8328" s="923">
        <v>0</v>
      </c>
      <c r="K8328" s="922">
        <v>1</v>
      </c>
      <c r="L8328" s="923">
        <v>0</v>
      </c>
      <c r="M8328" s="923" t="str">
        <f t="shared" si="129"/>
        <v/>
      </c>
    </row>
    <row r="8329" spans="2:13" ht="75">
      <c r="B8329" s="921" t="s">
        <v>1110</v>
      </c>
      <c r="C8329" s="921" t="s">
        <v>1036</v>
      </c>
      <c r="D8329" s="922" t="s">
        <v>986</v>
      </c>
      <c r="E8329" s="936">
        <v>1</v>
      </c>
      <c r="F8329" s="947">
        <v>44901</v>
      </c>
      <c r="G8329" s="923">
        <v>0</v>
      </c>
      <c r="H8329" s="929">
        <v>8.3333333333333332E-3</v>
      </c>
      <c r="I8329" s="929">
        <v>5.8333333333333334E-2</v>
      </c>
      <c r="J8329" s="923">
        <v>0</v>
      </c>
      <c r="K8329" s="922">
        <v>1</v>
      </c>
      <c r="L8329" s="923">
        <v>0</v>
      </c>
      <c r="M8329" s="923" t="str">
        <f t="shared" si="129"/>
        <v/>
      </c>
    </row>
    <row r="8330" spans="2:13" ht="90">
      <c r="B8330" s="921" t="s">
        <v>2166</v>
      </c>
      <c r="C8330" s="921" t="s">
        <v>1042</v>
      </c>
      <c r="D8330" s="922" t="s">
        <v>986</v>
      </c>
      <c r="E8330" s="936">
        <v>1</v>
      </c>
      <c r="F8330" s="947"/>
      <c r="G8330" s="923">
        <v>0</v>
      </c>
      <c r="H8330" s="929">
        <v>0</v>
      </c>
      <c r="I8330" s="929">
        <v>0</v>
      </c>
      <c r="J8330" s="923">
        <v>0</v>
      </c>
      <c r="K8330" s="922">
        <v>1</v>
      </c>
      <c r="L8330" s="923">
        <v>0</v>
      </c>
      <c r="M8330" s="923" t="str">
        <f t="shared" si="129"/>
        <v/>
      </c>
    </row>
    <row r="8331" spans="2:13" ht="45">
      <c r="B8331" s="921" t="s">
        <v>2167</v>
      </c>
      <c r="C8331" s="921" t="s">
        <v>1042</v>
      </c>
      <c r="D8331" s="922" t="s">
        <v>986</v>
      </c>
      <c r="E8331" s="936">
        <v>1</v>
      </c>
      <c r="F8331" s="947"/>
      <c r="G8331" s="923">
        <v>0</v>
      </c>
      <c r="H8331" s="929">
        <v>0</v>
      </c>
      <c r="I8331" s="929">
        <v>0</v>
      </c>
      <c r="J8331" s="923">
        <v>0</v>
      </c>
      <c r="K8331" s="922">
        <v>1</v>
      </c>
      <c r="L8331" s="923">
        <v>0</v>
      </c>
      <c r="M8331" s="923" t="str">
        <f t="shared" ref="M8331:M8394" si="130">IF(L8331=0,"",IF(I8331=100%,0,(H8331*12)*(G8331*E8331*K8331)))</f>
        <v/>
      </c>
    </row>
    <row r="8332" spans="2:13" ht="45">
      <c r="B8332" s="921" t="s">
        <v>2167</v>
      </c>
      <c r="C8332" s="921" t="s">
        <v>1042</v>
      </c>
      <c r="D8332" s="922" t="s">
        <v>986</v>
      </c>
      <c r="E8332" s="936">
        <v>1</v>
      </c>
      <c r="F8332" s="947"/>
      <c r="G8332" s="923">
        <v>0</v>
      </c>
      <c r="H8332" s="929">
        <v>0</v>
      </c>
      <c r="I8332" s="929">
        <v>0</v>
      </c>
      <c r="J8332" s="923">
        <v>0</v>
      </c>
      <c r="K8332" s="922">
        <v>1</v>
      </c>
      <c r="L8332" s="923">
        <v>0</v>
      </c>
      <c r="M8332" s="923" t="str">
        <f t="shared" si="130"/>
        <v/>
      </c>
    </row>
    <row r="8333" spans="2:13" ht="45">
      <c r="B8333" s="921" t="s">
        <v>2167</v>
      </c>
      <c r="C8333" s="921" t="s">
        <v>1042</v>
      </c>
      <c r="D8333" s="922" t="s">
        <v>986</v>
      </c>
      <c r="E8333" s="936">
        <v>1</v>
      </c>
      <c r="F8333" s="947"/>
      <c r="G8333" s="923">
        <v>0</v>
      </c>
      <c r="H8333" s="929">
        <v>0</v>
      </c>
      <c r="I8333" s="929">
        <v>0</v>
      </c>
      <c r="J8333" s="923">
        <v>0</v>
      </c>
      <c r="K8333" s="922">
        <v>1</v>
      </c>
      <c r="L8333" s="923">
        <v>0</v>
      </c>
      <c r="M8333" s="923" t="str">
        <f t="shared" si="130"/>
        <v/>
      </c>
    </row>
    <row r="8334" spans="2:13" ht="45">
      <c r="B8334" s="921" t="s">
        <v>2167</v>
      </c>
      <c r="C8334" s="921" t="s">
        <v>1042</v>
      </c>
      <c r="D8334" s="922" t="s">
        <v>986</v>
      </c>
      <c r="E8334" s="936">
        <v>1</v>
      </c>
      <c r="F8334" s="947"/>
      <c r="G8334" s="923">
        <v>0</v>
      </c>
      <c r="H8334" s="929">
        <v>0</v>
      </c>
      <c r="I8334" s="929">
        <v>0</v>
      </c>
      <c r="J8334" s="923">
        <v>0</v>
      </c>
      <c r="K8334" s="922">
        <v>1</v>
      </c>
      <c r="L8334" s="923">
        <v>0</v>
      </c>
      <c r="M8334" s="923" t="str">
        <f t="shared" si="130"/>
        <v/>
      </c>
    </row>
    <row r="8335" spans="2:13" ht="45">
      <c r="B8335" s="921" t="s">
        <v>2167</v>
      </c>
      <c r="C8335" s="921" t="s">
        <v>1042</v>
      </c>
      <c r="D8335" s="922" t="s">
        <v>986</v>
      </c>
      <c r="E8335" s="936">
        <v>1</v>
      </c>
      <c r="F8335" s="947"/>
      <c r="G8335" s="923">
        <v>0</v>
      </c>
      <c r="H8335" s="929">
        <v>0</v>
      </c>
      <c r="I8335" s="929">
        <v>0</v>
      </c>
      <c r="J8335" s="923">
        <v>0</v>
      </c>
      <c r="K8335" s="922">
        <v>1</v>
      </c>
      <c r="L8335" s="923">
        <v>0</v>
      </c>
      <c r="M8335" s="923" t="str">
        <f t="shared" si="130"/>
        <v/>
      </c>
    </row>
    <row r="8336" spans="2:13" ht="45">
      <c r="B8336" s="921" t="s">
        <v>2167</v>
      </c>
      <c r="C8336" s="921" t="s">
        <v>1042</v>
      </c>
      <c r="D8336" s="922" t="s">
        <v>986</v>
      </c>
      <c r="E8336" s="936">
        <v>1</v>
      </c>
      <c r="F8336" s="947"/>
      <c r="G8336" s="923">
        <v>0</v>
      </c>
      <c r="H8336" s="929">
        <v>0</v>
      </c>
      <c r="I8336" s="929">
        <v>0</v>
      </c>
      <c r="J8336" s="923">
        <v>0</v>
      </c>
      <c r="K8336" s="922">
        <v>1</v>
      </c>
      <c r="L8336" s="923">
        <v>0</v>
      </c>
      <c r="M8336" s="923" t="str">
        <f t="shared" si="130"/>
        <v/>
      </c>
    </row>
    <row r="8337" spans="2:13" ht="45">
      <c r="B8337" s="921" t="s">
        <v>2167</v>
      </c>
      <c r="C8337" s="921" t="s">
        <v>1042</v>
      </c>
      <c r="D8337" s="922" t="s">
        <v>986</v>
      </c>
      <c r="E8337" s="936">
        <v>1</v>
      </c>
      <c r="F8337" s="947"/>
      <c r="G8337" s="923">
        <v>0</v>
      </c>
      <c r="H8337" s="929">
        <v>0</v>
      </c>
      <c r="I8337" s="929">
        <v>0</v>
      </c>
      <c r="J8337" s="923">
        <v>0</v>
      </c>
      <c r="K8337" s="922">
        <v>1</v>
      </c>
      <c r="L8337" s="923">
        <v>0</v>
      </c>
      <c r="M8337" s="923" t="str">
        <f t="shared" si="130"/>
        <v/>
      </c>
    </row>
    <row r="8338" spans="2:13" ht="45">
      <c r="B8338" s="921" t="s">
        <v>2167</v>
      </c>
      <c r="C8338" s="921" t="s">
        <v>1042</v>
      </c>
      <c r="D8338" s="922" t="s">
        <v>986</v>
      </c>
      <c r="E8338" s="936">
        <v>1</v>
      </c>
      <c r="F8338" s="947"/>
      <c r="G8338" s="923">
        <v>0</v>
      </c>
      <c r="H8338" s="929">
        <v>0</v>
      </c>
      <c r="I8338" s="929">
        <v>0</v>
      </c>
      <c r="J8338" s="923">
        <v>0</v>
      </c>
      <c r="K8338" s="922">
        <v>1</v>
      </c>
      <c r="L8338" s="923">
        <v>0</v>
      </c>
      <c r="M8338" s="923" t="str">
        <f t="shared" si="130"/>
        <v/>
      </c>
    </row>
    <row r="8339" spans="2:13" ht="45">
      <c r="B8339" s="921" t="s">
        <v>2167</v>
      </c>
      <c r="C8339" s="921" t="s">
        <v>1042</v>
      </c>
      <c r="D8339" s="922" t="s">
        <v>986</v>
      </c>
      <c r="E8339" s="936">
        <v>1</v>
      </c>
      <c r="F8339" s="947"/>
      <c r="G8339" s="923">
        <v>0</v>
      </c>
      <c r="H8339" s="929">
        <v>0</v>
      </c>
      <c r="I8339" s="929">
        <v>0</v>
      </c>
      <c r="J8339" s="923">
        <v>0</v>
      </c>
      <c r="K8339" s="922">
        <v>1</v>
      </c>
      <c r="L8339" s="923">
        <v>0</v>
      </c>
      <c r="M8339" s="923" t="str">
        <f t="shared" si="130"/>
        <v/>
      </c>
    </row>
    <row r="8340" spans="2:13" ht="45">
      <c r="B8340" s="921" t="s">
        <v>2167</v>
      </c>
      <c r="C8340" s="921" t="s">
        <v>1042</v>
      </c>
      <c r="D8340" s="922" t="s">
        <v>986</v>
      </c>
      <c r="E8340" s="936">
        <v>1</v>
      </c>
      <c r="F8340" s="947"/>
      <c r="G8340" s="923">
        <v>0</v>
      </c>
      <c r="H8340" s="929">
        <v>0</v>
      </c>
      <c r="I8340" s="929">
        <v>0</v>
      </c>
      <c r="J8340" s="923">
        <v>0</v>
      </c>
      <c r="K8340" s="922">
        <v>1</v>
      </c>
      <c r="L8340" s="923">
        <v>0</v>
      </c>
      <c r="M8340" s="923" t="str">
        <f t="shared" si="130"/>
        <v/>
      </c>
    </row>
    <row r="8341" spans="2:13" ht="45">
      <c r="B8341" s="921" t="s">
        <v>2167</v>
      </c>
      <c r="C8341" s="921" t="s">
        <v>1042</v>
      </c>
      <c r="D8341" s="922" t="s">
        <v>986</v>
      </c>
      <c r="E8341" s="936">
        <v>1</v>
      </c>
      <c r="F8341" s="947"/>
      <c r="G8341" s="923">
        <v>0</v>
      </c>
      <c r="H8341" s="929">
        <v>0</v>
      </c>
      <c r="I8341" s="929">
        <v>0</v>
      </c>
      <c r="J8341" s="923">
        <v>0</v>
      </c>
      <c r="K8341" s="922">
        <v>1</v>
      </c>
      <c r="L8341" s="923">
        <v>0</v>
      </c>
      <c r="M8341" s="923" t="str">
        <f t="shared" si="130"/>
        <v/>
      </c>
    </row>
    <row r="8342" spans="2:13" ht="45">
      <c r="B8342" s="921" t="s">
        <v>2167</v>
      </c>
      <c r="C8342" s="921" t="s">
        <v>1042</v>
      </c>
      <c r="D8342" s="922" t="s">
        <v>986</v>
      </c>
      <c r="E8342" s="936">
        <v>1</v>
      </c>
      <c r="F8342" s="947"/>
      <c r="G8342" s="923">
        <v>0</v>
      </c>
      <c r="H8342" s="929">
        <v>0</v>
      </c>
      <c r="I8342" s="929">
        <v>0</v>
      </c>
      <c r="J8342" s="923">
        <v>0</v>
      </c>
      <c r="K8342" s="922">
        <v>1</v>
      </c>
      <c r="L8342" s="923">
        <v>0</v>
      </c>
      <c r="M8342" s="923" t="str">
        <f t="shared" si="130"/>
        <v/>
      </c>
    </row>
    <row r="8343" spans="2:13" ht="75">
      <c r="B8343" s="921" t="s">
        <v>2168</v>
      </c>
      <c r="C8343" s="921" t="s">
        <v>1036</v>
      </c>
      <c r="D8343" s="922" t="s">
        <v>986</v>
      </c>
      <c r="E8343" s="936">
        <v>1</v>
      </c>
      <c r="F8343" s="947">
        <v>44866</v>
      </c>
      <c r="G8343" s="923">
        <v>49156.89</v>
      </c>
      <c r="H8343" s="929">
        <v>0</v>
      </c>
      <c r="I8343" s="929">
        <v>0</v>
      </c>
      <c r="J8343" s="923">
        <v>49156.89</v>
      </c>
      <c r="K8343" s="922">
        <v>1</v>
      </c>
      <c r="L8343" s="923">
        <v>49156.89</v>
      </c>
      <c r="M8343" s="923">
        <f t="shared" si="130"/>
        <v>0</v>
      </c>
    </row>
    <row r="8344" spans="2:13" ht="75">
      <c r="B8344" s="921" t="s">
        <v>2169</v>
      </c>
      <c r="C8344" s="921" t="s">
        <v>1036</v>
      </c>
      <c r="D8344" s="922" t="s">
        <v>986</v>
      </c>
      <c r="E8344" s="936">
        <v>1</v>
      </c>
      <c r="F8344" s="947">
        <v>44866</v>
      </c>
      <c r="G8344" s="923">
        <v>49971.06</v>
      </c>
      <c r="H8344" s="929">
        <v>0</v>
      </c>
      <c r="I8344" s="929">
        <v>0</v>
      </c>
      <c r="J8344" s="923">
        <v>49971.06</v>
      </c>
      <c r="K8344" s="922">
        <v>1</v>
      </c>
      <c r="L8344" s="923">
        <v>49971.06</v>
      </c>
      <c r="M8344" s="923">
        <f t="shared" si="130"/>
        <v>0</v>
      </c>
    </row>
    <row r="8345" spans="2:13" ht="75">
      <c r="B8345" s="921" t="s">
        <v>2170</v>
      </c>
      <c r="C8345" s="921" t="s">
        <v>1042</v>
      </c>
      <c r="D8345" s="922" t="s">
        <v>986</v>
      </c>
      <c r="E8345" s="936">
        <v>1</v>
      </c>
      <c r="F8345" s="947"/>
      <c r="G8345" s="923">
        <v>0</v>
      </c>
      <c r="H8345" s="929">
        <v>0</v>
      </c>
      <c r="I8345" s="929">
        <v>0</v>
      </c>
      <c r="J8345" s="923">
        <v>0</v>
      </c>
      <c r="K8345" s="922">
        <v>1</v>
      </c>
      <c r="L8345" s="923">
        <v>0</v>
      </c>
      <c r="M8345" s="923" t="str">
        <f t="shared" si="130"/>
        <v/>
      </c>
    </row>
    <row r="8346" spans="2:13" ht="75">
      <c r="B8346" s="921" t="s">
        <v>1126</v>
      </c>
      <c r="C8346" s="921" t="s">
        <v>1036</v>
      </c>
      <c r="D8346" s="922" t="s">
        <v>986</v>
      </c>
      <c r="E8346" s="936">
        <v>1</v>
      </c>
      <c r="F8346" s="947">
        <v>44875</v>
      </c>
      <c r="G8346" s="923">
        <v>72609.039999999994</v>
      </c>
      <c r="H8346" s="929">
        <v>0</v>
      </c>
      <c r="I8346" s="929">
        <v>0</v>
      </c>
      <c r="J8346" s="923">
        <v>72609.039999999994</v>
      </c>
      <c r="K8346" s="922">
        <v>1</v>
      </c>
      <c r="L8346" s="923">
        <v>72609.039999999994</v>
      </c>
      <c r="M8346" s="923">
        <f t="shared" si="130"/>
        <v>0</v>
      </c>
    </row>
    <row r="8347" spans="2:13" ht="75">
      <c r="B8347" s="921" t="s">
        <v>2171</v>
      </c>
      <c r="C8347" s="921" t="s">
        <v>1036</v>
      </c>
      <c r="D8347" s="922" t="s">
        <v>986</v>
      </c>
      <c r="E8347" s="936">
        <v>1</v>
      </c>
      <c r="F8347" s="947">
        <v>44440</v>
      </c>
      <c r="G8347" s="923">
        <v>101913.56</v>
      </c>
      <c r="H8347" s="929">
        <v>0</v>
      </c>
      <c r="I8347" s="929">
        <v>0</v>
      </c>
      <c r="J8347" s="923">
        <v>101913.56</v>
      </c>
      <c r="K8347" s="922">
        <v>1</v>
      </c>
      <c r="L8347" s="923">
        <v>101913.56</v>
      </c>
      <c r="M8347" s="923">
        <f t="shared" si="130"/>
        <v>0</v>
      </c>
    </row>
    <row r="8348" spans="2:13" ht="75">
      <c r="B8348" s="921" t="s">
        <v>2172</v>
      </c>
      <c r="C8348" s="921" t="s">
        <v>1036</v>
      </c>
      <c r="D8348" s="922" t="s">
        <v>986</v>
      </c>
      <c r="E8348" s="936">
        <v>1</v>
      </c>
      <c r="F8348" s="947">
        <v>44538</v>
      </c>
      <c r="G8348" s="923">
        <v>0</v>
      </c>
      <c r="H8348" s="929">
        <v>0</v>
      </c>
      <c r="I8348" s="929">
        <v>0</v>
      </c>
      <c r="J8348" s="923">
        <v>0</v>
      </c>
      <c r="K8348" s="922">
        <v>1</v>
      </c>
      <c r="L8348" s="923">
        <v>0</v>
      </c>
      <c r="M8348" s="923" t="str">
        <f t="shared" si="130"/>
        <v/>
      </c>
    </row>
    <row r="8349" spans="2:13" ht="75">
      <c r="B8349" s="921" t="s">
        <v>2173</v>
      </c>
      <c r="C8349" s="921" t="s">
        <v>1036</v>
      </c>
      <c r="D8349" s="922" t="s">
        <v>986</v>
      </c>
      <c r="E8349" s="936">
        <v>1</v>
      </c>
      <c r="F8349" s="947">
        <v>44538</v>
      </c>
      <c r="G8349" s="923">
        <v>0</v>
      </c>
      <c r="H8349" s="929">
        <v>0</v>
      </c>
      <c r="I8349" s="929">
        <v>0</v>
      </c>
      <c r="J8349" s="923">
        <v>0</v>
      </c>
      <c r="K8349" s="922">
        <v>1</v>
      </c>
      <c r="L8349" s="923">
        <v>0</v>
      </c>
      <c r="M8349" s="923" t="str">
        <f t="shared" si="130"/>
        <v/>
      </c>
    </row>
    <row r="8350" spans="2:13" ht="75">
      <c r="B8350" s="921" t="s">
        <v>2174</v>
      </c>
      <c r="C8350" s="921" t="s">
        <v>1036</v>
      </c>
      <c r="D8350" s="922" t="s">
        <v>986</v>
      </c>
      <c r="E8350" s="936">
        <v>1</v>
      </c>
      <c r="F8350" s="947">
        <v>44538</v>
      </c>
      <c r="G8350" s="923">
        <v>0</v>
      </c>
      <c r="H8350" s="929">
        <v>0</v>
      </c>
      <c r="I8350" s="929">
        <v>0</v>
      </c>
      <c r="J8350" s="923">
        <v>0</v>
      </c>
      <c r="K8350" s="922">
        <v>1</v>
      </c>
      <c r="L8350" s="923">
        <v>0</v>
      </c>
      <c r="M8350" s="923" t="str">
        <f t="shared" si="130"/>
        <v/>
      </c>
    </row>
    <row r="8351" spans="2:13" ht="75">
      <c r="B8351" s="921" t="s">
        <v>2172</v>
      </c>
      <c r="C8351" s="921" t="s">
        <v>1036</v>
      </c>
      <c r="D8351" s="922" t="s">
        <v>986</v>
      </c>
      <c r="E8351" s="936">
        <v>1</v>
      </c>
      <c r="F8351" s="947">
        <v>44538</v>
      </c>
      <c r="G8351" s="923">
        <v>0</v>
      </c>
      <c r="H8351" s="929">
        <v>0</v>
      </c>
      <c r="I8351" s="929">
        <v>0</v>
      </c>
      <c r="J8351" s="923">
        <v>0</v>
      </c>
      <c r="K8351" s="922">
        <v>1</v>
      </c>
      <c r="L8351" s="923">
        <v>0</v>
      </c>
      <c r="M8351" s="923" t="str">
        <f t="shared" si="130"/>
        <v/>
      </c>
    </row>
    <row r="8352" spans="2:13" ht="45">
      <c r="B8352" s="921" t="s">
        <v>2175</v>
      </c>
      <c r="C8352" s="921" t="s">
        <v>1042</v>
      </c>
      <c r="D8352" s="922" t="s">
        <v>986</v>
      </c>
      <c r="E8352" s="936">
        <v>1</v>
      </c>
      <c r="F8352" s="947"/>
      <c r="G8352" s="923">
        <v>0</v>
      </c>
      <c r="H8352" s="929">
        <v>0</v>
      </c>
      <c r="I8352" s="929">
        <v>0</v>
      </c>
      <c r="J8352" s="923">
        <v>0</v>
      </c>
      <c r="K8352" s="922">
        <v>1</v>
      </c>
      <c r="L8352" s="923">
        <v>0</v>
      </c>
      <c r="M8352" s="923" t="str">
        <f t="shared" si="130"/>
        <v/>
      </c>
    </row>
    <row r="8353" spans="2:13" ht="75">
      <c r="B8353" s="921" t="s">
        <v>2176</v>
      </c>
      <c r="C8353" s="921" t="s">
        <v>1036</v>
      </c>
      <c r="D8353" s="922" t="s">
        <v>986</v>
      </c>
      <c r="E8353" s="936">
        <v>1</v>
      </c>
      <c r="F8353" s="947">
        <v>44963</v>
      </c>
      <c r="G8353" s="923">
        <v>29928.37</v>
      </c>
      <c r="H8353" s="929">
        <v>0</v>
      </c>
      <c r="I8353" s="929">
        <v>0</v>
      </c>
      <c r="J8353" s="923">
        <v>29928.37</v>
      </c>
      <c r="K8353" s="922">
        <v>1</v>
      </c>
      <c r="L8353" s="923">
        <v>29928.37</v>
      </c>
      <c r="M8353" s="923">
        <f t="shared" si="130"/>
        <v>0</v>
      </c>
    </row>
    <row r="8354" spans="2:13" ht="45">
      <c r="B8354" s="921" t="s">
        <v>2177</v>
      </c>
      <c r="C8354" s="921" t="s">
        <v>1042</v>
      </c>
      <c r="D8354" s="922" t="s">
        <v>986</v>
      </c>
      <c r="E8354" s="936">
        <v>1</v>
      </c>
      <c r="F8354" s="947"/>
      <c r="G8354" s="923">
        <v>0</v>
      </c>
      <c r="H8354" s="929">
        <v>0</v>
      </c>
      <c r="I8354" s="929">
        <v>0</v>
      </c>
      <c r="J8354" s="923">
        <v>0</v>
      </c>
      <c r="K8354" s="922">
        <v>1</v>
      </c>
      <c r="L8354" s="923">
        <v>0</v>
      </c>
      <c r="M8354" s="923" t="str">
        <f t="shared" si="130"/>
        <v/>
      </c>
    </row>
    <row r="8355" spans="2:13" ht="75">
      <c r="B8355" s="921" t="s">
        <v>2176</v>
      </c>
      <c r="C8355" s="921" t="s">
        <v>1036</v>
      </c>
      <c r="D8355" s="922" t="s">
        <v>986</v>
      </c>
      <c r="E8355" s="936">
        <v>1</v>
      </c>
      <c r="F8355" s="947">
        <v>44963</v>
      </c>
      <c r="G8355" s="923">
        <v>29928.37</v>
      </c>
      <c r="H8355" s="929">
        <v>0</v>
      </c>
      <c r="I8355" s="929">
        <v>0</v>
      </c>
      <c r="J8355" s="923">
        <v>29928.37</v>
      </c>
      <c r="K8355" s="922">
        <v>1</v>
      </c>
      <c r="L8355" s="923">
        <v>29928.37</v>
      </c>
      <c r="M8355" s="923">
        <f t="shared" si="130"/>
        <v>0</v>
      </c>
    </row>
    <row r="8356" spans="2:13" ht="45">
      <c r="B8356" s="921" t="s">
        <v>2178</v>
      </c>
      <c r="C8356" s="921" t="s">
        <v>1042</v>
      </c>
      <c r="D8356" s="922" t="s">
        <v>986</v>
      </c>
      <c r="E8356" s="936">
        <v>1</v>
      </c>
      <c r="F8356" s="947"/>
      <c r="G8356" s="923">
        <v>0</v>
      </c>
      <c r="H8356" s="929">
        <v>0</v>
      </c>
      <c r="I8356" s="929">
        <v>0</v>
      </c>
      <c r="J8356" s="923">
        <v>0</v>
      </c>
      <c r="K8356" s="922">
        <v>1</v>
      </c>
      <c r="L8356" s="923">
        <v>0</v>
      </c>
      <c r="M8356" s="923" t="str">
        <f t="shared" si="130"/>
        <v/>
      </c>
    </row>
    <row r="8357" spans="2:13" ht="45">
      <c r="B8357" s="921" t="s">
        <v>2178</v>
      </c>
      <c r="C8357" s="921" t="s">
        <v>1042</v>
      </c>
      <c r="D8357" s="922" t="s">
        <v>986</v>
      </c>
      <c r="E8357" s="936">
        <v>1</v>
      </c>
      <c r="F8357" s="947"/>
      <c r="G8357" s="923">
        <v>0</v>
      </c>
      <c r="H8357" s="929">
        <v>0</v>
      </c>
      <c r="I8357" s="929">
        <v>0</v>
      </c>
      <c r="J8357" s="923">
        <v>0</v>
      </c>
      <c r="K8357" s="922">
        <v>1</v>
      </c>
      <c r="L8357" s="923">
        <v>0</v>
      </c>
      <c r="M8357" s="923" t="str">
        <f t="shared" si="130"/>
        <v/>
      </c>
    </row>
    <row r="8358" spans="2:13" ht="45">
      <c r="B8358" s="921" t="s">
        <v>2178</v>
      </c>
      <c r="C8358" s="921" t="s">
        <v>1042</v>
      </c>
      <c r="D8358" s="922" t="s">
        <v>986</v>
      </c>
      <c r="E8358" s="936">
        <v>1</v>
      </c>
      <c r="F8358" s="947"/>
      <c r="G8358" s="923">
        <v>0</v>
      </c>
      <c r="H8358" s="929">
        <v>0</v>
      </c>
      <c r="I8358" s="929">
        <v>0</v>
      </c>
      <c r="J8358" s="923">
        <v>0</v>
      </c>
      <c r="K8358" s="922">
        <v>1</v>
      </c>
      <c r="L8358" s="923">
        <v>0</v>
      </c>
      <c r="M8358" s="923" t="str">
        <f t="shared" si="130"/>
        <v/>
      </c>
    </row>
    <row r="8359" spans="2:13" ht="45">
      <c r="B8359" s="921" t="s">
        <v>2178</v>
      </c>
      <c r="C8359" s="921" t="s">
        <v>1042</v>
      </c>
      <c r="D8359" s="922" t="s">
        <v>986</v>
      </c>
      <c r="E8359" s="936">
        <v>1</v>
      </c>
      <c r="F8359" s="947"/>
      <c r="G8359" s="923">
        <v>0</v>
      </c>
      <c r="H8359" s="929">
        <v>0</v>
      </c>
      <c r="I8359" s="929">
        <v>0</v>
      </c>
      <c r="J8359" s="923">
        <v>0</v>
      </c>
      <c r="K8359" s="922">
        <v>1</v>
      </c>
      <c r="L8359" s="923">
        <v>0</v>
      </c>
      <c r="M8359" s="923" t="str">
        <f t="shared" si="130"/>
        <v/>
      </c>
    </row>
    <row r="8360" spans="2:13" ht="45">
      <c r="B8360" s="921" t="s">
        <v>2179</v>
      </c>
      <c r="C8360" s="921" t="s">
        <v>1042</v>
      </c>
      <c r="D8360" s="922" t="s">
        <v>986</v>
      </c>
      <c r="E8360" s="936">
        <v>1</v>
      </c>
      <c r="F8360" s="947"/>
      <c r="G8360" s="923">
        <v>0</v>
      </c>
      <c r="H8360" s="929">
        <v>0</v>
      </c>
      <c r="I8360" s="929">
        <v>0</v>
      </c>
      <c r="J8360" s="923">
        <v>0</v>
      </c>
      <c r="K8360" s="922">
        <v>1</v>
      </c>
      <c r="L8360" s="923">
        <v>0</v>
      </c>
      <c r="M8360" s="923" t="str">
        <f t="shared" si="130"/>
        <v/>
      </c>
    </row>
    <row r="8361" spans="2:13" ht="45">
      <c r="B8361" s="921" t="s">
        <v>2179</v>
      </c>
      <c r="C8361" s="921" t="s">
        <v>1042</v>
      </c>
      <c r="D8361" s="922" t="s">
        <v>986</v>
      </c>
      <c r="E8361" s="936">
        <v>1</v>
      </c>
      <c r="F8361" s="947"/>
      <c r="G8361" s="923">
        <v>0</v>
      </c>
      <c r="H8361" s="929">
        <v>0</v>
      </c>
      <c r="I8361" s="929">
        <v>0</v>
      </c>
      <c r="J8361" s="923">
        <v>0</v>
      </c>
      <c r="K8361" s="922">
        <v>1</v>
      </c>
      <c r="L8361" s="923">
        <v>0</v>
      </c>
      <c r="M8361" s="923" t="str">
        <f t="shared" si="130"/>
        <v/>
      </c>
    </row>
    <row r="8362" spans="2:13" ht="45">
      <c r="B8362" s="921" t="s">
        <v>2179</v>
      </c>
      <c r="C8362" s="921" t="s">
        <v>1042</v>
      </c>
      <c r="D8362" s="922" t="s">
        <v>986</v>
      </c>
      <c r="E8362" s="936">
        <v>1</v>
      </c>
      <c r="F8362" s="947"/>
      <c r="G8362" s="923">
        <v>0</v>
      </c>
      <c r="H8362" s="929">
        <v>0</v>
      </c>
      <c r="I8362" s="929">
        <v>0</v>
      </c>
      <c r="J8362" s="923">
        <v>0</v>
      </c>
      <c r="K8362" s="922">
        <v>1</v>
      </c>
      <c r="L8362" s="923">
        <v>0</v>
      </c>
      <c r="M8362" s="923" t="str">
        <f t="shared" si="130"/>
        <v/>
      </c>
    </row>
    <row r="8363" spans="2:13" ht="45">
      <c r="B8363" s="921" t="s">
        <v>2179</v>
      </c>
      <c r="C8363" s="921" t="s">
        <v>1042</v>
      </c>
      <c r="D8363" s="922" t="s">
        <v>986</v>
      </c>
      <c r="E8363" s="936">
        <v>1</v>
      </c>
      <c r="F8363" s="947"/>
      <c r="G8363" s="923">
        <v>0</v>
      </c>
      <c r="H8363" s="929">
        <v>0</v>
      </c>
      <c r="I8363" s="929">
        <v>0</v>
      </c>
      <c r="J8363" s="923">
        <v>0</v>
      </c>
      <c r="K8363" s="922">
        <v>1</v>
      </c>
      <c r="L8363" s="923">
        <v>0</v>
      </c>
      <c r="M8363" s="923" t="str">
        <f t="shared" si="130"/>
        <v/>
      </c>
    </row>
    <row r="8364" spans="2:13" ht="45">
      <c r="B8364" s="921" t="s">
        <v>2179</v>
      </c>
      <c r="C8364" s="921" t="s">
        <v>1042</v>
      </c>
      <c r="D8364" s="922" t="s">
        <v>986</v>
      </c>
      <c r="E8364" s="936">
        <v>1</v>
      </c>
      <c r="F8364" s="947"/>
      <c r="G8364" s="923">
        <v>0</v>
      </c>
      <c r="H8364" s="929">
        <v>0</v>
      </c>
      <c r="I8364" s="929">
        <v>0</v>
      </c>
      <c r="J8364" s="923">
        <v>0</v>
      </c>
      <c r="K8364" s="922">
        <v>1</v>
      </c>
      <c r="L8364" s="923">
        <v>0</v>
      </c>
      <c r="M8364" s="923" t="str">
        <f t="shared" si="130"/>
        <v/>
      </c>
    </row>
    <row r="8365" spans="2:13" ht="45">
      <c r="B8365" s="921" t="s">
        <v>2180</v>
      </c>
      <c r="C8365" s="921" t="s">
        <v>1042</v>
      </c>
      <c r="D8365" s="922" t="s">
        <v>986</v>
      </c>
      <c r="E8365" s="936">
        <v>1</v>
      </c>
      <c r="F8365" s="947"/>
      <c r="G8365" s="923">
        <v>0</v>
      </c>
      <c r="H8365" s="929">
        <v>0</v>
      </c>
      <c r="I8365" s="929">
        <v>0</v>
      </c>
      <c r="J8365" s="923">
        <v>0</v>
      </c>
      <c r="K8365" s="922">
        <v>1</v>
      </c>
      <c r="L8365" s="923">
        <v>0</v>
      </c>
      <c r="M8365" s="923" t="str">
        <f t="shared" si="130"/>
        <v/>
      </c>
    </row>
    <row r="8366" spans="2:13" ht="45">
      <c r="B8366" s="921" t="s">
        <v>2180</v>
      </c>
      <c r="C8366" s="921" t="s">
        <v>1042</v>
      </c>
      <c r="D8366" s="922" t="s">
        <v>986</v>
      </c>
      <c r="E8366" s="936">
        <v>1</v>
      </c>
      <c r="F8366" s="947"/>
      <c r="G8366" s="923">
        <v>0</v>
      </c>
      <c r="H8366" s="929">
        <v>0</v>
      </c>
      <c r="I8366" s="929">
        <v>0</v>
      </c>
      <c r="J8366" s="923">
        <v>0</v>
      </c>
      <c r="K8366" s="922">
        <v>1</v>
      </c>
      <c r="L8366" s="923">
        <v>0</v>
      </c>
      <c r="M8366" s="923" t="str">
        <f t="shared" si="130"/>
        <v/>
      </c>
    </row>
    <row r="8367" spans="2:13" ht="45">
      <c r="B8367" s="921" t="s">
        <v>2180</v>
      </c>
      <c r="C8367" s="921" t="s">
        <v>1042</v>
      </c>
      <c r="D8367" s="922" t="s">
        <v>986</v>
      </c>
      <c r="E8367" s="936">
        <v>1</v>
      </c>
      <c r="F8367" s="947"/>
      <c r="G8367" s="923">
        <v>0</v>
      </c>
      <c r="H8367" s="929">
        <v>0</v>
      </c>
      <c r="I8367" s="929">
        <v>0</v>
      </c>
      <c r="J8367" s="923">
        <v>0</v>
      </c>
      <c r="K8367" s="922">
        <v>1</v>
      </c>
      <c r="L8367" s="923">
        <v>0</v>
      </c>
      <c r="M8367" s="923" t="str">
        <f t="shared" si="130"/>
        <v/>
      </c>
    </row>
    <row r="8368" spans="2:13" ht="45">
      <c r="B8368" s="921" t="s">
        <v>2180</v>
      </c>
      <c r="C8368" s="921" t="s">
        <v>1042</v>
      </c>
      <c r="D8368" s="922" t="s">
        <v>986</v>
      </c>
      <c r="E8368" s="936">
        <v>1</v>
      </c>
      <c r="F8368" s="947"/>
      <c r="G8368" s="923">
        <v>0</v>
      </c>
      <c r="H8368" s="929">
        <v>0</v>
      </c>
      <c r="I8368" s="929">
        <v>0</v>
      </c>
      <c r="J8368" s="923">
        <v>0</v>
      </c>
      <c r="K8368" s="922">
        <v>1</v>
      </c>
      <c r="L8368" s="923">
        <v>0</v>
      </c>
      <c r="M8368" s="923" t="str">
        <f t="shared" si="130"/>
        <v/>
      </c>
    </row>
    <row r="8369" spans="2:13" ht="45">
      <c r="B8369" s="921" t="s">
        <v>2180</v>
      </c>
      <c r="C8369" s="921" t="s">
        <v>1042</v>
      </c>
      <c r="D8369" s="922" t="s">
        <v>986</v>
      </c>
      <c r="E8369" s="936">
        <v>1</v>
      </c>
      <c r="F8369" s="947"/>
      <c r="G8369" s="923">
        <v>0</v>
      </c>
      <c r="H8369" s="929">
        <v>0</v>
      </c>
      <c r="I8369" s="929">
        <v>0</v>
      </c>
      <c r="J8369" s="923">
        <v>0</v>
      </c>
      <c r="K8369" s="922">
        <v>1</v>
      </c>
      <c r="L8369" s="923">
        <v>0</v>
      </c>
      <c r="M8369" s="923" t="str">
        <f t="shared" si="130"/>
        <v/>
      </c>
    </row>
    <row r="8370" spans="2:13" ht="45">
      <c r="B8370" s="921" t="s">
        <v>2180</v>
      </c>
      <c r="C8370" s="921" t="s">
        <v>1042</v>
      </c>
      <c r="D8370" s="922" t="s">
        <v>986</v>
      </c>
      <c r="E8370" s="936">
        <v>1</v>
      </c>
      <c r="F8370" s="947"/>
      <c r="G8370" s="923">
        <v>0</v>
      </c>
      <c r="H8370" s="929">
        <v>0</v>
      </c>
      <c r="I8370" s="929">
        <v>0</v>
      </c>
      <c r="J8370" s="923">
        <v>0</v>
      </c>
      <c r="K8370" s="922">
        <v>1</v>
      </c>
      <c r="L8370" s="923">
        <v>0</v>
      </c>
      <c r="M8370" s="923" t="str">
        <f t="shared" si="130"/>
        <v/>
      </c>
    </row>
    <row r="8371" spans="2:13" ht="45">
      <c r="B8371" s="921" t="s">
        <v>2180</v>
      </c>
      <c r="C8371" s="921" t="s">
        <v>1042</v>
      </c>
      <c r="D8371" s="922" t="s">
        <v>986</v>
      </c>
      <c r="E8371" s="936">
        <v>1</v>
      </c>
      <c r="F8371" s="947"/>
      <c r="G8371" s="923">
        <v>0</v>
      </c>
      <c r="H8371" s="929">
        <v>0</v>
      </c>
      <c r="I8371" s="929">
        <v>0</v>
      </c>
      <c r="J8371" s="923">
        <v>0</v>
      </c>
      <c r="K8371" s="922">
        <v>1</v>
      </c>
      <c r="L8371" s="923">
        <v>0</v>
      </c>
      <c r="M8371" s="923" t="str">
        <f t="shared" si="130"/>
        <v/>
      </c>
    </row>
    <row r="8372" spans="2:13" ht="45">
      <c r="B8372" s="921" t="s">
        <v>2180</v>
      </c>
      <c r="C8372" s="921" t="s">
        <v>1042</v>
      </c>
      <c r="D8372" s="922" t="s">
        <v>986</v>
      </c>
      <c r="E8372" s="936">
        <v>1</v>
      </c>
      <c r="F8372" s="947"/>
      <c r="G8372" s="923">
        <v>0</v>
      </c>
      <c r="H8372" s="929">
        <v>0</v>
      </c>
      <c r="I8372" s="929">
        <v>0</v>
      </c>
      <c r="J8372" s="923">
        <v>0</v>
      </c>
      <c r="K8372" s="922">
        <v>1</v>
      </c>
      <c r="L8372" s="923">
        <v>0</v>
      </c>
      <c r="M8372" s="923" t="str">
        <f t="shared" si="130"/>
        <v/>
      </c>
    </row>
    <row r="8373" spans="2:13" ht="45">
      <c r="B8373" s="921" t="s">
        <v>2180</v>
      </c>
      <c r="C8373" s="921" t="s">
        <v>1042</v>
      </c>
      <c r="D8373" s="922" t="s">
        <v>986</v>
      </c>
      <c r="E8373" s="936">
        <v>1</v>
      </c>
      <c r="F8373" s="947"/>
      <c r="G8373" s="923">
        <v>0</v>
      </c>
      <c r="H8373" s="929">
        <v>0</v>
      </c>
      <c r="I8373" s="929">
        <v>0</v>
      </c>
      <c r="J8373" s="923">
        <v>0</v>
      </c>
      <c r="K8373" s="922">
        <v>1</v>
      </c>
      <c r="L8373" s="923">
        <v>0</v>
      </c>
      <c r="M8373" s="923" t="str">
        <f t="shared" si="130"/>
        <v/>
      </c>
    </row>
    <row r="8374" spans="2:13" ht="45">
      <c r="B8374" s="921" t="s">
        <v>2180</v>
      </c>
      <c r="C8374" s="921" t="s">
        <v>1042</v>
      </c>
      <c r="D8374" s="922" t="s">
        <v>986</v>
      </c>
      <c r="E8374" s="936">
        <v>1</v>
      </c>
      <c r="F8374" s="947"/>
      <c r="G8374" s="923">
        <v>0</v>
      </c>
      <c r="H8374" s="929">
        <v>0</v>
      </c>
      <c r="I8374" s="929">
        <v>0</v>
      </c>
      <c r="J8374" s="923">
        <v>0</v>
      </c>
      <c r="K8374" s="922">
        <v>1</v>
      </c>
      <c r="L8374" s="923">
        <v>0</v>
      </c>
      <c r="M8374" s="923" t="str">
        <f t="shared" si="130"/>
        <v/>
      </c>
    </row>
    <row r="8375" spans="2:13" ht="45">
      <c r="B8375" s="921" t="s">
        <v>2180</v>
      </c>
      <c r="C8375" s="921" t="s">
        <v>1042</v>
      </c>
      <c r="D8375" s="922" t="s">
        <v>986</v>
      </c>
      <c r="E8375" s="936">
        <v>1</v>
      </c>
      <c r="F8375" s="947"/>
      <c r="G8375" s="923">
        <v>0</v>
      </c>
      <c r="H8375" s="929">
        <v>0</v>
      </c>
      <c r="I8375" s="929">
        <v>0</v>
      </c>
      <c r="J8375" s="923">
        <v>0</v>
      </c>
      <c r="K8375" s="922">
        <v>1</v>
      </c>
      <c r="L8375" s="923">
        <v>0</v>
      </c>
      <c r="M8375" s="923" t="str">
        <f t="shared" si="130"/>
        <v/>
      </c>
    </row>
    <row r="8376" spans="2:13" ht="105">
      <c r="B8376" s="921" t="s">
        <v>2181</v>
      </c>
      <c r="C8376" s="921" t="s">
        <v>1034</v>
      </c>
      <c r="D8376" s="922" t="s">
        <v>986</v>
      </c>
      <c r="E8376" s="936">
        <v>1</v>
      </c>
      <c r="F8376" s="947">
        <v>43864</v>
      </c>
      <c r="G8376" s="923">
        <v>0</v>
      </c>
      <c r="H8376" s="929">
        <v>4.1666666666666666E-3</v>
      </c>
      <c r="I8376" s="929">
        <v>0.17083333333333334</v>
      </c>
      <c r="J8376" s="923">
        <v>0</v>
      </c>
      <c r="K8376" s="922">
        <v>1</v>
      </c>
      <c r="L8376" s="923">
        <v>0</v>
      </c>
      <c r="M8376" s="923" t="str">
        <f t="shared" si="130"/>
        <v/>
      </c>
    </row>
    <row r="8377" spans="2:13" ht="105">
      <c r="B8377" s="921" t="s">
        <v>2181</v>
      </c>
      <c r="C8377" s="921" t="s">
        <v>1034</v>
      </c>
      <c r="D8377" s="922" t="s">
        <v>986</v>
      </c>
      <c r="E8377" s="936">
        <v>1</v>
      </c>
      <c r="F8377" s="947">
        <v>43864</v>
      </c>
      <c r="G8377" s="923">
        <v>0</v>
      </c>
      <c r="H8377" s="929">
        <v>4.1666666666666666E-3</v>
      </c>
      <c r="I8377" s="929">
        <v>0.17083333333333334</v>
      </c>
      <c r="J8377" s="923">
        <v>0</v>
      </c>
      <c r="K8377" s="922">
        <v>1</v>
      </c>
      <c r="L8377" s="923">
        <v>0</v>
      </c>
      <c r="M8377" s="923" t="str">
        <f t="shared" si="130"/>
        <v/>
      </c>
    </row>
    <row r="8378" spans="2:13" ht="105">
      <c r="B8378" s="921" t="s">
        <v>2182</v>
      </c>
      <c r="C8378" s="921" t="s">
        <v>1034</v>
      </c>
      <c r="D8378" s="922" t="s">
        <v>986</v>
      </c>
      <c r="E8378" s="936">
        <v>1</v>
      </c>
      <c r="F8378" s="947">
        <v>43864</v>
      </c>
      <c r="G8378" s="923">
        <v>0</v>
      </c>
      <c r="H8378" s="929">
        <v>8.3333333333333332E-3</v>
      </c>
      <c r="I8378" s="929">
        <v>0.34166666666666667</v>
      </c>
      <c r="J8378" s="923">
        <v>0</v>
      </c>
      <c r="K8378" s="922">
        <v>1</v>
      </c>
      <c r="L8378" s="923">
        <v>0</v>
      </c>
      <c r="M8378" s="923" t="str">
        <f t="shared" si="130"/>
        <v/>
      </c>
    </row>
    <row r="8379" spans="2:13" ht="105">
      <c r="B8379" s="921" t="s">
        <v>2183</v>
      </c>
      <c r="C8379" s="921" t="s">
        <v>1034</v>
      </c>
      <c r="D8379" s="922" t="s">
        <v>986</v>
      </c>
      <c r="E8379" s="936">
        <v>1</v>
      </c>
      <c r="F8379" s="947">
        <v>43864</v>
      </c>
      <c r="G8379" s="923">
        <v>0</v>
      </c>
      <c r="H8379" s="929">
        <v>4.1666666666666666E-3</v>
      </c>
      <c r="I8379" s="929">
        <v>0.17083333333333334</v>
      </c>
      <c r="J8379" s="923">
        <v>0</v>
      </c>
      <c r="K8379" s="922">
        <v>1</v>
      </c>
      <c r="L8379" s="923">
        <v>0</v>
      </c>
      <c r="M8379" s="923" t="str">
        <f t="shared" si="130"/>
        <v/>
      </c>
    </row>
    <row r="8380" spans="2:13" ht="105">
      <c r="B8380" s="921" t="s">
        <v>2184</v>
      </c>
      <c r="C8380" s="921" t="s">
        <v>1034</v>
      </c>
      <c r="D8380" s="922" t="s">
        <v>986</v>
      </c>
      <c r="E8380" s="936">
        <v>1</v>
      </c>
      <c r="F8380" s="947">
        <v>43864</v>
      </c>
      <c r="G8380" s="923">
        <v>0</v>
      </c>
      <c r="H8380" s="929">
        <v>4.1666666666666666E-3</v>
      </c>
      <c r="I8380" s="929">
        <v>0.17083333333333334</v>
      </c>
      <c r="J8380" s="923">
        <v>0</v>
      </c>
      <c r="K8380" s="922">
        <v>1</v>
      </c>
      <c r="L8380" s="923">
        <v>0</v>
      </c>
      <c r="M8380" s="923" t="str">
        <f t="shared" si="130"/>
        <v/>
      </c>
    </row>
    <row r="8381" spans="2:13" ht="105">
      <c r="B8381" s="921" t="s">
        <v>2184</v>
      </c>
      <c r="C8381" s="921" t="s">
        <v>1034</v>
      </c>
      <c r="D8381" s="922" t="s">
        <v>986</v>
      </c>
      <c r="E8381" s="936">
        <v>1</v>
      </c>
      <c r="F8381" s="947">
        <v>43864</v>
      </c>
      <c r="G8381" s="923">
        <v>0</v>
      </c>
      <c r="H8381" s="929">
        <v>4.1666666666666666E-3</v>
      </c>
      <c r="I8381" s="929">
        <v>0.17083333333333334</v>
      </c>
      <c r="J8381" s="923">
        <v>0</v>
      </c>
      <c r="K8381" s="922">
        <v>1</v>
      </c>
      <c r="L8381" s="923">
        <v>0</v>
      </c>
      <c r="M8381" s="923" t="str">
        <f t="shared" si="130"/>
        <v/>
      </c>
    </row>
    <row r="8382" spans="2:13" ht="105">
      <c r="B8382" s="921" t="s">
        <v>2184</v>
      </c>
      <c r="C8382" s="921" t="s">
        <v>1034</v>
      </c>
      <c r="D8382" s="922" t="s">
        <v>986</v>
      </c>
      <c r="E8382" s="936">
        <v>1</v>
      </c>
      <c r="F8382" s="947">
        <v>43864</v>
      </c>
      <c r="G8382" s="923">
        <v>0</v>
      </c>
      <c r="H8382" s="929">
        <v>4.1666666666666666E-3</v>
      </c>
      <c r="I8382" s="929">
        <v>0.17083333333333334</v>
      </c>
      <c r="J8382" s="923">
        <v>0</v>
      </c>
      <c r="K8382" s="922">
        <v>1</v>
      </c>
      <c r="L8382" s="923">
        <v>0</v>
      </c>
      <c r="M8382" s="923" t="str">
        <f t="shared" si="130"/>
        <v/>
      </c>
    </row>
    <row r="8383" spans="2:13" ht="105">
      <c r="B8383" s="921" t="s">
        <v>2184</v>
      </c>
      <c r="C8383" s="921" t="s">
        <v>1034</v>
      </c>
      <c r="D8383" s="922" t="s">
        <v>986</v>
      </c>
      <c r="E8383" s="936">
        <v>1</v>
      </c>
      <c r="F8383" s="947">
        <v>43864</v>
      </c>
      <c r="G8383" s="923">
        <v>0</v>
      </c>
      <c r="H8383" s="929">
        <v>4.1666666666666666E-3</v>
      </c>
      <c r="I8383" s="929">
        <v>0.17083333333333334</v>
      </c>
      <c r="J8383" s="923">
        <v>0</v>
      </c>
      <c r="K8383" s="922">
        <v>1</v>
      </c>
      <c r="L8383" s="923">
        <v>0</v>
      </c>
      <c r="M8383" s="923" t="str">
        <f t="shared" si="130"/>
        <v/>
      </c>
    </row>
    <row r="8384" spans="2:13" ht="105">
      <c r="B8384" s="921" t="s">
        <v>2185</v>
      </c>
      <c r="C8384" s="921" t="s">
        <v>1034</v>
      </c>
      <c r="D8384" s="922" t="s">
        <v>986</v>
      </c>
      <c r="E8384" s="936">
        <v>1</v>
      </c>
      <c r="F8384" s="947">
        <v>43864</v>
      </c>
      <c r="G8384" s="923">
        <v>0</v>
      </c>
      <c r="H8384" s="929">
        <v>8.3333333333333332E-3</v>
      </c>
      <c r="I8384" s="929">
        <v>0.34166666666666667</v>
      </c>
      <c r="J8384" s="923">
        <v>0</v>
      </c>
      <c r="K8384" s="922">
        <v>1</v>
      </c>
      <c r="L8384" s="923">
        <v>0</v>
      </c>
      <c r="M8384" s="923" t="str">
        <f t="shared" si="130"/>
        <v/>
      </c>
    </row>
    <row r="8385" spans="2:13" ht="105">
      <c r="B8385" s="921" t="s">
        <v>2185</v>
      </c>
      <c r="C8385" s="921" t="s">
        <v>1034</v>
      </c>
      <c r="D8385" s="922" t="s">
        <v>986</v>
      </c>
      <c r="E8385" s="936">
        <v>1</v>
      </c>
      <c r="F8385" s="947">
        <v>43864</v>
      </c>
      <c r="G8385" s="923">
        <v>0</v>
      </c>
      <c r="H8385" s="929">
        <v>8.3333333333333332E-3</v>
      </c>
      <c r="I8385" s="929">
        <v>0.34166666666666667</v>
      </c>
      <c r="J8385" s="923">
        <v>0</v>
      </c>
      <c r="K8385" s="922">
        <v>1</v>
      </c>
      <c r="L8385" s="923">
        <v>0</v>
      </c>
      <c r="M8385" s="923" t="str">
        <f t="shared" si="130"/>
        <v/>
      </c>
    </row>
    <row r="8386" spans="2:13" ht="105">
      <c r="B8386" s="921" t="s">
        <v>2185</v>
      </c>
      <c r="C8386" s="921" t="s">
        <v>1034</v>
      </c>
      <c r="D8386" s="922" t="s">
        <v>986</v>
      </c>
      <c r="E8386" s="936">
        <v>1</v>
      </c>
      <c r="F8386" s="947">
        <v>43864</v>
      </c>
      <c r="G8386" s="923">
        <v>0</v>
      </c>
      <c r="H8386" s="929">
        <v>8.3333333333333332E-3</v>
      </c>
      <c r="I8386" s="929">
        <v>0.34166666666666667</v>
      </c>
      <c r="J8386" s="923">
        <v>0</v>
      </c>
      <c r="K8386" s="922">
        <v>1</v>
      </c>
      <c r="L8386" s="923">
        <v>0</v>
      </c>
      <c r="M8386" s="923" t="str">
        <f t="shared" si="130"/>
        <v/>
      </c>
    </row>
    <row r="8387" spans="2:13" ht="105">
      <c r="B8387" s="921" t="s">
        <v>2185</v>
      </c>
      <c r="C8387" s="921" t="s">
        <v>1034</v>
      </c>
      <c r="D8387" s="922" t="s">
        <v>986</v>
      </c>
      <c r="E8387" s="936">
        <v>1</v>
      </c>
      <c r="F8387" s="947">
        <v>43864</v>
      </c>
      <c r="G8387" s="923">
        <v>0</v>
      </c>
      <c r="H8387" s="929">
        <v>8.3333333333333332E-3</v>
      </c>
      <c r="I8387" s="929">
        <v>0.34166666666666667</v>
      </c>
      <c r="J8387" s="923">
        <v>0</v>
      </c>
      <c r="K8387" s="922">
        <v>1</v>
      </c>
      <c r="L8387" s="923">
        <v>0</v>
      </c>
      <c r="M8387" s="923" t="str">
        <f t="shared" si="130"/>
        <v/>
      </c>
    </row>
    <row r="8388" spans="2:13" ht="105">
      <c r="B8388" s="921" t="s">
        <v>2186</v>
      </c>
      <c r="C8388" s="921" t="s">
        <v>1034</v>
      </c>
      <c r="D8388" s="922" t="s">
        <v>986</v>
      </c>
      <c r="E8388" s="936">
        <v>1</v>
      </c>
      <c r="F8388" s="947">
        <v>43864</v>
      </c>
      <c r="G8388" s="923">
        <v>0</v>
      </c>
      <c r="H8388" s="929">
        <v>8.3333333333333332E-3</v>
      </c>
      <c r="I8388" s="929">
        <v>0.34166666666666667</v>
      </c>
      <c r="J8388" s="923">
        <v>0</v>
      </c>
      <c r="K8388" s="922">
        <v>1</v>
      </c>
      <c r="L8388" s="923">
        <v>0</v>
      </c>
      <c r="M8388" s="923" t="str">
        <f t="shared" si="130"/>
        <v/>
      </c>
    </row>
    <row r="8389" spans="2:13" ht="105">
      <c r="B8389" s="921" t="s">
        <v>2186</v>
      </c>
      <c r="C8389" s="921" t="s">
        <v>1034</v>
      </c>
      <c r="D8389" s="922" t="s">
        <v>986</v>
      </c>
      <c r="E8389" s="936">
        <v>1</v>
      </c>
      <c r="F8389" s="947">
        <v>43864</v>
      </c>
      <c r="G8389" s="923">
        <v>0</v>
      </c>
      <c r="H8389" s="929">
        <v>8.3333333333333332E-3</v>
      </c>
      <c r="I8389" s="929">
        <v>0.34166666666666667</v>
      </c>
      <c r="J8389" s="923">
        <v>0</v>
      </c>
      <c r="K8389" s="922">
        <v>1</v>
      </c>
      <c r="L8389" s="923">
        <v>0</v>
      </c>
      <c r="M8389" s="923" t="str">
        <f t="shared" si="130"/>
        <v/>
      </c>
    </row>
    <row r="8390" spans="2:13" ht="105">
      <c r="B8390" s="921" t="s">
        <v>2186</v>
      </c>
      <c r="C8390" s="921" t="s">
        <v>1034</v>
      </c>
      <c r="D8390" s="922" t="s">
        <v>986</v>
      </c>
      <c r="E8390" s="936">
        <v>1</v>
      </c>
      <c r="F8390" s="947">
        <v>43864</v>
      </c>
      <c r="G8390" s="923">
        <v>0</v>
      </c>
      <c r="H8390" s="929">
        <v>8.3333333333333332E-3</v>
      </c>
      <c r="I8390" s="929">
        <v>0.34166666666666667</v>
      </c>
      <c r="J8390" s="923">
        <v>0</v>
      </c>
      <c r="K8390" s="922">
        <v>1</v>
      </c>
      <c r="L8390" s="923">
        <v>0</v>
      </c>
      <c r="M8390" s="923" t="str">
        <f t="shared" si="130"/>
        <v/>
      </c>
    </row>
    <row r="8391" spans="2:13" ht="105">
      <c r="B8391" s="921" t="s">
        <v>2186</v>
      </c>
      <c r="C8391" s="921" t="s">
        <v>1034</v>
      </c>
      <c r="D8391" s="922" t="s">
        <v>986</v>
      </c>
      <c r="E8391" s="936">
        <v>1</v>
      </c>
      <c r="F8391" s="947">
        <v>43864</v>
      </c>
      <c r="G8391" s="923">
        <v>0</v>
      </c>
      <c r="H8391" s="929">
        <v>8.3333333333333332E-3</v>
      </c>
      <c r="I8391" s="929">
        <v>0.34166666666666667</v>
      </c>
      <c r="J8391" s="923">
        <v>0</v>
      </c>
      <c r="K8391" s="922">
        <v>1</v>
      </c>
      <c r="L8391" s="923">
        <v>0</v>
      </c>
      <c r="M8391" s="923" t="str">
        <f t="shared" si="130"/>
        <v/>
      </c>
    </row>
    <row r="8392" spans="2:13" ht="60">
      <c r="B8392" s="921" t="s">
        <v>2187</v>
      </c>
      <c r="C8392" s="921" t="s">
        <v>1091</v>
      </c>
      <c r="D8392" s="922" t="s">
        <v>986</v>
      </c>
      <c r="E8392" s="936">
        <v>1</v>
      </c>
      <c r="F8392" s="947">
        <v>43709</v>
      </c>
      <c r="G8392" s="923">
        <v>0</v>
      </c>
      <c r="H8392" s="929">
        <v>4.1666666666666666E-3</v>
      </c>
      <c r="I8392" s="929">
        <v>0.19166666666666665</v>
      </c>
      <c r="J8392" s="923">
        <v>0</v>
      </c>
      <c r="K8392" s="922">
        <v>1</v>
      </c>
      <c r="L8392" s="923">
        <v>0</v>
      </c>
      <c r="M8392" s="923" t="str">
        <f t="shared" si="130"/>
        <v/>
      </c>
    </row>
    <row r="8393" spans="2:13" ht="60">
      <c r="B8393" s="921" t="s">
        <v>2187</v>
      </c>
      <c r="C8393" s="921" t="s">
        <v>1091</v>
      </c>
      <c r="D8393" s="922" t="s">
        <v>986</v>
      </c>
      <c r="E8393" s="936">
        <v>1</v>
      </c>
      <c r="F8393" s="947">
        <v>43709</v>
      </c>
      <c r="G8393" s="923">
        <v>0</v>
      </c>
      <c r="H8393" s="929">
        <v>4.1666666666666666E-3</v>
      </c>
      <c r="I8393" s="929">
        <v>0.19166666666666665</v>
      </c>
      <c r="J8393" s="923">
        <v>0</v>
      </c>
      <c r="K8393" s="922">
        <v>1</v>
      </c>
      <c r="L8393" s="923">
        <v>0</v>
      </c>
      <c r="M8393" s="923" t="str">
        <f t="shared" si="130"/>
        <v/>
      </c>
    </row>
    <row r="8394" spans="2:13" ht="60">
      <c r="B8394" s="921" t="s">
        <v>2187</v>
      </c>
      <c r="C8394" s="921" t="s">
        <v>1091</v>
      </c>
      <c r="D8394" s="922" t="s">
        <v>986</v>
      </c>
      <c r="E8394" s="936">
        <v>1</v>
      </c>
      <c r="F8394" s="947">
        <v>43709</v>
      </c>
      <c r="G8394" s="923">
        <v>0</v>
      </c>
      <c r="H8394" s="929">
        <v>4.1666666666666666E-3</v>
      </c>
      <c r="I8394" s="929">
        <v>0.19166666666666665</v>
      </c>
      <c r="J8394" s="923">
        <v>0</v>
      </c>
      <c r="K8394" s="922">
        <v>1</v>
      </c>
      <c r="L8394" s="923">
        <v>0</v>
      </c>
      <c r="M8394" s="923" t="str">
        <f t="shared" si="130"/>
        <v/>
      </c>
    </row>
    <row r="8395" spans="2:13" ht="60">
      <c r="B8395" s="921" t="s">
        <v>2187</v>
      </c>
      <c r="C8395" s="921" t="s">
        <v>1091</v>
      </c>
      <c r="D8395" s="922" t="s">
        <v>986</v>
      </c>
      <c r="E8395" s="936">
        <v>1</v>
      </c>
      <c r="F8395" s="947">
        <v>43709</v>
      </c>
      <c r="G8395" s="923">
        <v>0</v>
      </c>
      <c r="H8395" s="929">
        <v>4.1666666666666666E-3</v>
      </c>
      <c r="I8395" s="929">
        <v>0.19166666666666665</v>
      </c>
      <c r="J8395" s="923">
        <v>0</v>
      </c>
      <c r="K8395" s="922">
        <v>1</v>
      </c>
      <c r="L8395" s="923">
        <v>0</v>
      </c>
      <c r="M8395" s="923" t="str">
        <f t="shared" ref="M8395:M8458" si="131">IF(L8395=0,"",IF(I8395=100%,0,(H8395*12)*(G8395*E8395*K8395)))</f>
        <v/>
      </c>
    </row>
    <row r="8396" spans="2:13" ht="60">
      <c r="B8396" s="921" t="s">
        <v>2188</v>
      </c>
      <c r="C8396" s="921" t="s">
        <v>1091</v>
      </c>
      <c r="D8396" s="922" t="s">
        <v>986</v>
      </c>
      <c r="E8396" s="936">
        <v>1</v>
      </c>
      <c r="F8396" s="947">
        <v>43709</v>
      </c>
      <c r="G8396" s="923">
        <v>0</v>
      </c>
      <c r="H8396" s="929">
        <v>4.1666666666666666E-3</v>
      </c>
      <c r="I8396" s="929">
        <v>0.19166666666666665</v>
      </c>
      <c r="J8396" s="923">
        <v>0</v>
      </c>
      <c r="K8396" s="922">
        <v>1</v>
      </c>
      <c r="L8396" s="923">
        <v>0</v>
      </c>
      <c r="M8396" s="923" t="str">
        <f t="shared" si="131"/>
        <v/>
      </c>
    </row>
    <row r="8397" spans="2:13" ht="60">
      <c r="B8397" s="921" t="s">
        <v>2188</v>
      </c>
      <c r="C8397" s="921" t="s">
        <v>1091</v>
      </c>
      <c r="D8397" s="922" t="s">
        <v>986</v>
      </c>
      <c r="E8397" s="936">
        <v>1</v>
      </c>
      <c r="F8397" s="947">
        <v>43709</v>
      </c>
      <c r="G8397" s="923">
        <v>0</v>
      </c>
      <c r="H8397" s="929">
        <v>4.1666666666666666E-3</v>
      </c>
      <c r="I8397" s="929">
        <v>0.19166666666666665</v>
      </c>
      <c r="J8397" s="923">
        <v>0</v>
      </c>
      <c r="K8397" s="922">
        <v>1</v>
      </c>
      <c r="L8397" s="923">
        <v>0</v>
      </c>
      <c r="M8397" s="923" t="str">
        <f t="shared" si="131"/>
        <v/>
      </c>
    </row>
    <row r="8398" spans="2:13" ht="60">
      <c r="B8398" s="921" t="s">
        <v>2188</v>
      </c>
      <c r="C8398" s="921" t="s">
        <v>1091</v>
      </c>
      <c r="D8398" s="922" t="s">
        <v>986</v>
      </c>
      <c r="E8398" s="936">
        <v>1</v>
      </c>
      <c r="F8398" s="947">
        <v>43709</v>
      </c>
      <c r="G8398" s="923">
        <v>0</v>
      </c>
      <c r="H8398" s="929">
        <v>4.1666666666666666E-3</v>
      </c>
      <c r="I8398" s="929">
        <v>0.19166666666666665</v>
      </c>
      <c r="J8398" s="923">
        <v>0</v>
      </c>
      <c r="K8398" s="922">
        <v>1</v>
      </c>
      <c r="L8398" s="923">
        <v>0</v>
      </c>
      <c r="M8398" s="923" t="str">
        <f t="shared" si="131"/>
        <v/>
      </c>
    </row>
    <row r="8399" spans="2:13" ht="60">
      <c r="B8399" s="921" t="s">
        <v>2188</v>
      </c>
      <c r="C8399" s="921" t="s">
        <v>1091</v>
      </c>
      <c r="D8399" s="922" t="s">
        <v>986</v>
      </c>
      <c r="E8399" s="936">
        <v>1</v>
      </c>
      <c r="F8399" s="947">
        <v>43709</v>
      </c>
      <c r="G8399" s="923">
        <v>0</v>
      </c>
      <c r="H8399" s="929">
        <v>4.1666666666666666E-3</v>
      </c>
      <c r="I8399" s="929">
        <v>0.19166666666666665</v>
      </c>
      <c r="J8399" s="923">
        <v>0</v>
      </c>
      <c r="K8399" s="922">
        <v>1</v>
      </c>
      <c r="L8399" s="923">
        <v>0</v>
      </c>
      <c r="M8399" s="923" t="str">
        <f t="shared" si="131"/>
        <v/>
      </c>
    </row>
    <row r="8400" spans="2:13" ht="60">
      <c r="B8400" s="921" t="s">
        <v>2189</v>
      </c>
      <c r="C8400" s="921" t="s">
        <v>1091</v>
      </c>
      <c r="D8400" s="922" t="s">
        <v>986</v>
      </c>
      <c r="E8400" s="936">
        <v>1</v>
      </c>
      <c r="F8400" s="947">
        <v>43709</v>
      </c>
      <c r="G8400" s="923">
        <v>0</v>
      </c>
      <c r="H8400" s="929">
        <v>4.1666666666666666E-3</v>
      </c>
      <c r="I8400" s="929">
        <v>0.19166666666666665</v>
      </c>
      <c r="J8400" s="923">
        <v>0</v>
      </c>
      <c r="K8400" s="922">
        <v>1</v>
      </c>
      <c r="L8400" s="923">
        <v>0</v>
      </c>
      <c r="M8400" s="923" t="str">
        <f t="shared" si="131"/>
        <v/>
      </c>
    </row>
    <row r="8401" spans="2:13" ht="60">
      <c r="B8401" s="921" t="s">
        <v>2190</v>
      </c>
      <c r="C8401" s="921" t="s">
        <v>1091</v>
      </c>
      <c r="D8401" s="922" t="s">
        <v>986</v>
      </c>
      <c r="E8401" s="936">
        <v>1</v>
      </c>
      <c r="F8401" s="947">
        <v>43709</v>
      </c>
      <c r="G8401" s="923">
        <v>0</v>
      </c>
      <c r="H8401" s="929">
        <v>4.1666666666666666E-3</v>
      </c>
      <c r="I8401" s="929">
        <v>0.19166666666666665</v>
      </c>
      <c r="J8401" s="923">
        <v>0</v>
      </c>
      <c r="K8401" s="922">
        <v>1</v>
      </c>
      <c r="L8401" s="923">
        <v>0</v>
      </c>
      <c r="M8401" s="923" t="str">
        <f t="shared" si="131"/>
        <v/>
      </c>
    </row>
    <row r="8402" spans="2:13" ht="60">
      <c r="B8402" s="921" t="s">
        <v>2191</v>
      </c>
      <c r="C8402" s="921" t="s">
        <v>1091</v>
      </c>
      <c r="D8402" s="922" t="s">
        <v>986</v>
      </c>
      <c r="E8402" s="936">
        <v>1</v>
      </c>
      <c r="F8402" s="947">
        <v>43709</v>
      </c>
      <c r="G8402" s="923">
        <v>0</v>
      </c>
      <c r="H8402" s="929">
        <v>4.1666666666666666E-3</v>
      </c>
      <c r="I8402" s="929">
        <v>0.19166666666666665</v>
      </c>
      <c r="J8402" s="923">
        <v>0</v>
      </c>
      <c r="K8402" s="922">
        <v>1</v>
      </c>
      <c r="L8402" s="923">
        <v>0</v>
      </c>
      <c r="M8402" s="923" t="str">
        <f t="shared" si="131"/>
        <v/>
      </c>
    </row>
    <row r="8403" spans="2:13" ht="75">
      <c r="B8403" s="921" t="s">
        <v>1073</v>
      </c>
      <c r="C8403" s="921" t="s">
        <v>1024</v>
      </c>
      <c r="D8403" s="922" t="s">
        <v>986</v>
      </c>
      <c r="E8403" s="936">
        <v>1</v>
      </c>
      <c r="F8403" s="947">
        <v>43709</v>
      </c>
      <c r="G8403" s="923">
        <v>0</v>
      </c>
      <c r="H8403" s="929">
        <v>8.3333333333333332E-3</v>
      </c>
      <c r="I8403" s="929">
        <v>0.3833333333333333</v>
      </c>
      <c r="J8403" s="923">
        <v>0</v>
      </c>
      <c r="K8403" s="922">
        <v>1</v>
      </c>
      <c r="L8403" s="923">
        <v>0</v>
      </c>
      <c r="M8403" s="923" t="str">
        <f t="shared" si="131"/>
        <v/>
      </c>
    </row>
    <row r="8404" spans="2:13" ht="75">
      <c r="B8404" s="921" t="s">
        <v>1073</v>
      </c>
      <c r="C8404" s="921" t="s">
        <v>1024</v>
      </c>
      <c r="D8404" s="922" t="s">
        <v>986</v>
      </c>
      <c r="E8404" s="936">
        <v>1</v>
      </c>
      <c r="F8404" s="947">
        <v>43709</v>
      </c>
      <c r="G8404" s="923">
        <v>0</v>
      </c>
      <c r="H8404" s="929">
        <v>8.3333333333333332E-3</v>
      </c>
      <c r="I8404" s="929">
        <v>0.3833333333333333</v>
      </c>
      <c r="J8404" s="923">
        <v>0</v>
      </c>
      <c r="K8404" s="922">
        <v>1</v>
      </c>
      <c r="L8404" s="923">
        <v>0</v>
      </c>
      <c r="M8404" s="923" t="str">
        <f t="shared" si="131"/>
        <v/>
      </c>
    </row>
    <row r="8405" spans="2:13" ht="45">
      <c r="B8405" s="921" t="s">
        <v>2192</v>
      </c>
      <c r="C8405" s="921" t="s">
        <v>1042</v>
      </c>
      <c r="D8405" s="922" t="s">
        <v>986</v>
      </c>
      <c r="E8405" s="936">
        <v>1</v>
      </c>
      <c r="F8405" s="947">
        <v>43709</v>
      </c>
      <c r="G8405" s="923">
        <v>0</v>
      </c>
      <c r="H8405" s="929">
        <v>4.1666666666666666E-3</v>
      </c>
      <c r="I8405" s="929">
        <v>0.19166666666666665</v>
      </c>
      <c r="J8405" s="923">
        <v>0</v>
      </c>
      <c r="K8405" s="922">
        <v>0.96895967791277426</v>
      </c>
      <c r="L8405" s="923">
        <v>0</v>
      </c>
      <c r="M8405" s="923" t="str">
        <f t="shared" si="131"/>
        <v/>
      </c>
    </row>
    <row r="8406" spans="2:13" ht="45">
      <c r="B8406" s="921" t="s">
        <v>2193</v>
      </c>
      <c r="C8406" s="921" t="s">
        <v>1042</v>
      </c>
      <c r="D8406" s="922" t="s">
        <v>986</v>
      </c>
      <c r="E8406" s="936">
        <v>1</v>
      </c>
      <c r="F8406" s="947">
        <v>43709</v>
      </c>
      <c r="G8406" s="923">
        <v>0</v>
      </c>
      <c r="H8406" s="929">
        <v>4.1666666666666666E-3</v>
      </c>
      <c r="I8406" s="929">
        <v>0.19166666666666665</v>
      </c>
      <c r="J8406" s="923">
        <v>0</v>
      </c>
      <c r="K8406" s="922">
        <v>0.96895967791277426</v>
      </c>
      <c r="L8406" s="923">
        <v>0</v>
      </c>
      <c r="M8406" s="923" t="str">
        <f t="shared" si="131"/>
        <v/>
      </c>
    </row>
    <row r="8407" spans="2:13" ht="45">
      <c r="B8407" s="921" t="s">
        <v>2193</v>
      </c>
      <c r="C8407" s="921" t="s">
        <v>1042</v>
      </c>
      <c r="D8407" s="922" t="s">
        <v>986</v>
      </c>
      <c r="E8407" s="936">
        <v>1</v>
      </c>
      <c r="F8407" s="947">
        <v>43709</v>
      </c>
      <c r="G8407" s="923">
        <v>0</v>
      </c>
      <c r="H8407" s="929">
        <v>4.1666666666666666E-3</v>
      </c>
      <c r="I8407" s="929">
        <v>0.19166666666666665</v>
      </c>
      <c r="J8407" s="923">
        <v>0</v>
      </c>
      <c r="K8407" s="922">
        <v>0.96895967791277426</v>
      </c>
      <c r="L8407" s="923">
        <v>0</v>
      </c>
      <c r="M8407" s="923" t="str">
        <f t="shared" si="131"/>
        <v/>
      </c>
    </row>
    <row r="8408" spans="2:13" ht="45">
      <c r="B8408" s="921" t="s">
        <v>2194</v>
      </c>
      <c r="C8408" s="921" t="s">
        <v>1042</v>
      </c>
      <c r="D8408" s="922" t="s">
        <v>986</v>
      </c>
      <c r="E8408" s="936">
        <v>1</v>
      </c>
      <c r="F8408" s="947">
        <v>43709</v>
      </c>
      <c r="G8408" s="923">
        <v>0</v>
      </c>
      <c r="H8408" s="929">
        <v>4.1666666666666666E-3</v>
      </c>
      <c r="I8408" s="929">
        <v>0.19166666666666665</v>
      </c>
      <c r="J8408" s="923">
        <v>0</v>
      </c>
      <c r="K8408" s="922">
        <v>0.96895967791277426</v>
      </c>
      <c r="L8408" s="923">
        <v>0</v>
      </c>
      <c r="M8408" s="923" t="str">
        <f t="shared" si="131"/>
        <v/>
      </c>
    </row>
    <row r="8409" spans="2:13" ht="105">
      <c r="B8409" s="921" t="s">
        <v>1204</v>
      </c>
      <c r="C8409" s="921" t="s">
        <v>1034</v>
      </c>
      <c r="D8409" s="922" t="s">
        <v>986</v>
      </c>
      <c r="E8409" s="936">
        <v>1</v>
      </c>
      <c r="F8409" s="947">
        <v>44166</v>
      </c>
      <c r="G8409" s="923">
        <v>8115.0165399751186</v>
      </c>
      <c r="H8409" s="929">
        <v>8.3333333333333332E-3</v>
      </c>
      <c r="I8409" s="929">
        <v>0.2583333333333333</v>
      </c>
      <c r="J8409" s="923">
        <v>6018.6372671482131</v>
      </c>
      <c r="K8409" s="922">
        <v>1</v>
      </c>
      <c r="L8409" s="923">
        <v>6018.6372671482131</v>
      </c>
      <c r="M8409" s="923">
        <f t="shared" si="131"/>
        <v>811.50165399751188</v>
      </c>
    </row>
    <row r="8410" spans="2:13" ht="105">
      <c r="B8410" s="921" t="s">
        <v>2195</v>
      </c>
      <c r="C8410" s="921" t="s">
        <v>1034</v>
      </c>
      <c r="D8410" s="922" t="s">
        <v>986</v>
      </c>
      <c r="E8410" s="936">
        <v>1</v>
      </c>
      <c r="F8410" s="947">
        <v>43709</v>
      </c>
      <c r="G8410" s="923">
        <v>0</v>
      </c>
      <c r="H8410" s="929">
        <v>4.1666666666666666E-3</v>
      </c>
      <c r="I8410" s="929">
        <v>0.19166666666666665</v>
      </c>
      <c r="J8410" s="923">
        <v>0</v>
      </c>
      <c r="K8410" s="922">
        <v>1</v>
      </c>
      <c r="L8410" s="923">
        <v>0</v>
      </c>
      <c r="M8410" s="923" t="str">
        <f t="shared" si="131"/>
        <v/>
      </c>
    </row>
    <row r="8411" spans="2:13" ht="105">
      <c r="B8411" s="921" t="s">
        <v>2196</v>
      </c>
      <c r="C8411" s="921" t="s">
        <v>1034</v>
      </c>
      <c r="D8411" s="922" t="s">
        <v>986</v>
      </c>
      <c r="E8411" s="936">
        <v>1</v>
      </c>
      <c r="F8411" s="947">
        <v>43709</v>
      </c>
      <c r="G8411" s="923">
        <v>0</v>
      </c>
      <c r="H8411" s="929">
        <v>4.1666666666666666E-3</v>
      </c>
      <c r="I8411" s="929">
        <v>0.19166666666666665</v>
      </c>
      <c r="J8411" s="923">
        <v>0</v>
      </c>
      <c r="K8411" s="922">
        <v>1</v>
      </c>
      <c r="L8411" s="923">
        <v>0</v>
      </c>
      <c r="M8411" s="923" t="str">
        <f t="shared" si="131"/>
        <v/>
      </c>
    </row>
    <row r="8412" spans="2:13" ht="105">
      <c r="B8412" s="921" t="s">
        <v>2196</v>
      </c>
      <c r="C8412" s="921" t="s">
        <v>1034</v>
      </c>
      <c r="D8412" s="922" t="s">
        <v>986</v>
      </c>
      <c r="E8412" s="936">
        <v>1</v>
      </c>
      <c r="F8412" s="947">
        <v>43709</v>
      </c>
      <c r="G8412" s="923">
        <v>0</v>
      </c>
      <c r="H8412" s="929">
        <v>4.1666666666666666E-3</v>
      </c>
      <c r="I8412" s="929">
        <v>0.19166666666666665</v>
      </c>
      <c r="J8412" s="923">
        <v>0</v>
      </c>
      <c r="K8412" s="922">
        <v>1</v>
      </c>
      <c r="L8412" s="923">
        <v>0</v>
      </c>
      <c r="M8412" s="923" t="str">
        <f t="shared" si="131"/>
        <v/>
      </c>
    </row>
    <row r="8413" spans="2:13" ht="105">
      <c r="B8413" s="921" t="s">
        <v>2196</v>
      </c>
      <c r="C8413" s="921" t="s">
        <v>1034</v>
      </c>
      <c r="D8413" s="922" t="s">
        <v>986</v>
      </c>
      <c r="E8413" s="936">
        <v>1</v>
      </c>
      <c r="F8413" s="947">
        <v>43709</v>
      </c>
      <c r="G8413" s="923">
        <v>0</v>
      </c>
      <c r="H8413" s="929">
        <v>4.1666666666666666E-3</v>
      </c>
      <c r="I8413" s="929">
        <v>0.19166666666666665</v>
      </c>
      <c r="J8413" s="923">
        <v>0</v>
      </c>
      <c r="K8413" s="922">
        <v>1</v>
      </c>
      <c r="L8413" s="923">
        <v>0</v>
      </c>
      <c r="M8413" s="923" t="str">
        <f t="shared" si="131"/>
        <v/>
      </c>
    </row>
    <row r="8414" spans="2:13" ht="105">
      <c r="B8414" s="921" t="s">
        <v>2196</v>
      </c>
      <c r="C8414" s="921" t="s">
        <v>1034</v>
      </c>
      <c r="D8414" s="922" t="s">
        <v>986</v>
      </c>
      <c r="E8414" s="936">
        <v>1</v>
      </c>
      <c r="F8414" s="947">
        <v>43709</v>
      </c>
      <c r="G8414" s="923">
        <v>0</v>
      </c>
      <c r="H8414" s="929">
        <v>4.1666666666666666E-3</v>
      </c>
      <c r="I8414" s="929">
        <v>0.19166666666666665</v>
      </c>
      <c r="J8414" s="923">
        <v>0</v>
      </c>
      <c r="K8414" s="922">
        <v>1</v>
      </c>
      <c r="L8414" s="923">
        <v>0</v>
      </c>
      <c r="M8414" s="923" t="str">
        <f t="shared" si="131"/>
        <v/>
      </c>
    </row>
    <row r="8415" spans="2:13" ht="105">
      <c r="B8415" s="921" t="s">
        <v>1204</v>
      </c>
      <c r="C8415" s="921" t="s">
        <v>1034</v>
      </c>
      <c r="D8415" s="922" t="s">
        <v>986</v>
      </c>
      <c r="E8415" s="936">
        <v>1</v>
      </c>
      <c r="F8415" s="947">
        <v>44166</v>
      </c>
      <c r="G8415" s="923">
        <v>8115.0165399751186</v>
      </c>
      <c r="H8415" s="929">
        <v>8.3333333333333332E-3</v>
      </c>
      <c r="I8415" s="929">
        <v>0.2583333333333333</v>
      </c>
      <c r="J8415" s="923">
        <v>6018.6372671482131</v>
      </c>
      <c r="K8415" s="922">
        <v>1</v>
      </c>
      <c r="L8415" s="923">
        <v>6018.6372671482131</v>
      </c>
      <c r="M8415" s="923">
        <f t="shared" si="131"/>
        <v>811.50165399751188</v>
      </c>
    </row>
    <row r="8416" spans="2:13" ht="105">
      <c r="B8416" s="921" t="s">
        <v>2197</v>
      </c>
      <c r="C8416" s="921" t="s">
        <v>1034</v>
      </c>
      <c r="D8416" s="922" t="s">
        <v>986</v>
      </c>
      <c r="E8416" s="936">
        <v>1</v>
      </c>
      <c r="F8416" s="947">
        <v>43709</v>
      </c>
      <c r="G8416" s="923">
        <v>0</v>
      </c>
      <c r="H8416" s="929">
        <v>4.1666666666666666E-3</v>
      </c>
      <c r="I8416" s="929">
        <v>0.19166666666666665</v>
      </c>
      <c r="J8416" s="923">
        <v>0</v>
      </c>
      <c r="K8416" s="922">
        <v>1</v>
      </c>
      <c r="L8416" s="923">
        <v>0</v>
      </c>
      <c r="M8416" s="923" t="str">
        <f t="shared" si="131"/>
        <v/>
      </c>
    </row>
    <row r="8417" spans="2:13" ht="105">
      <c r="B8417" s="921" t="s">
        <v>2198</v>
      </c>
      <c r="C8417" s="921" t="s">
        <v>1034</v>
      </c>
      <c r="D8417" s="922" t="s">
        <v>986</v>
      </c>
      <c r="E8417" s="936">
        <v>1</v>
      </c>
      <c r="F8417" s="947">
        <v>43709</v>
      </c>
      <c r="G8417" s="923">
        <v>0</v>
      </c>
      <c r="H8417" s="929">
        <v>4.1666666666666666E-3</v>
      </c>
      <c r="I8417" s="929">
        <v>0.19166666666666665</v>
      </c>
      <c r="J8417" s="923">
        <v>0</v>
      </c>
      <c r="K8417" s="922">
        <v>1</v>
      </c>
      <c r="L8417" s="923">
        <v>0</v>
      </c>
      <c r="M8417" s="923" t="str">
        <f t="shared" si="131"/>
        <v/>
      </c>
    </row>
    <row r="8418" spans="2:13" ht="105">
      <c r="B8418" s="921" t="s">
        <v>2197</v>
      </c>
      <c r="C8418" s="921" t="s">
        <v>1034</v>
      </c>
      <c r="D8418" s="922" t="s">
        <v>986</v>
      </c>
      <c r="E8418" s="936">
        <v>1</v>
      </c>
      <c r="F8418" s="947">
        <v>43709</v>
      </c>
      <c r="G8418" s="923">
        <v>0</v>
      </c>
      <c r="H8418" s="929">
        <v>4.1666666666666666E-3</v>
      </c>
      <c r="I8418" s="929">
        <v>0.19166666666666665</v>
      </c>
      <c r="J8418" s="923">
        <v>0</v>
      </c>
      <c r="K8418" s="922">
        <v>1</v>
      </c>
      <c r="L8418" s="923">
        <v>0</v>
      </c>
      <c r="M8418" s="923" t="str">
        <f t="shared" si="131"/>
        <v/>
      </c>
    </row>
    <row r="8419" spans="2:13" ht="105">
      <c r="B8419" s="921" t="s">
        <v>2198</v>
      </c>
      <c r="C8419" s="921" t="s">
        <v>1034</v>
      </c>
      <c r="D8419" s="922" t="s">
        <v>986</v>
      </c>
      <c r="E8419" s="936">
        <v>1</v>
      </c>
      <c r="F8419" s="947">
        <v>43709</v>
      </c>
      <c r="G8419" s="923">
        <v>0</v>
      </c>
      <c r="H8419" s="929">
        <v>4.1666666666666666E-3</v>
      </c>
      <c r="I8419" s="929">
        <v>0.19166666666666665</v>
      </c>
      <c r="J8419" s="923">
        <v>0</v>
      </c>
      <c r="K8419" s="922">
        <v>1</v>
      </c>
      <c r="L8419" s="923">
        <v>0</v>
      </c>
      <c r="M8419" s="923" t="str">
        <f t="shared" si="131"/>
        <v/>
      </c>
    </row>
    <row r="8420" spans="2:13" ht="45">
      <c r="B8420" s="921" t="s">
        <v>2199</v>
      </c>
      <c r="C8420" s="921" t="s">
        <v>1042</v>
      </c>
      <c r="D8420" s="922" t="s">
        <v>994</v>
      </c>
      <c r="E8420" s="936">
        <v>0</v>
      </c>
      <c r="F8420" s="947">
        <v>43709</v>
      </c>
      <c r="G8420" s="923">
        <v>0</v>
      </c>
      <c r="H8420" s="929">
        <v>8.3333333333333332E-3</v>
      </c>
      <c r="I8420" s="929">
        <v>0.3833333333333333</v>
      </c>
      <c r="J8420" s="923">
        <v>0</v>
      </c>
      <c r="K8420" s="922">
        <v>0.96895967791277426</v>
      </c>
      <c r="L8420" s="923">
        <v>0</v>
      </c>
      <c r="M8420" s="923" t="str">
        <f t="shared" si="131"/>
        <v/>
      </c>
    </row>
    <row r="8421" spans="2:13" ht="45">
      <c r="B8421" s="921" t="s">
        <v>2199</v>
      </c>
      <c r="C8421" s="921" t="s">
        <v>1042</v>
      </c>
      <c r="D8421" s="922" t="s">
        <v>994</v>
      </c>
      <c r="E8421" s="936">
        <v>0</v>
      </c>
      <c r="F8421" s="947">
        <v>43709</v>
      </c>
      <c r="G8421" s="923">
        <v>0</v>
      </c>
      <c r="H8421" s="929">
        <v>8.3333333333333332E-3</v>
      </c>
      <c r="I8421" s="929">
        <v>0.3833333333333333</v>
      </c>
      <c r="J8421" s="923">
        <v>0</v>
      </c>
      <c r="K8421" s="922">
        <v>0.96895967791277426</v>
      </c>
      <c r="L8421" s="923">
        <v>0</v>
      </c>
      <c r="M8421" s="923" t="str">
        <f t="shared" si="131"/>
        <v/>
      </c>
    </row>
    <row r="8422" spans="2:13" ht="45">
      <c r="B8422" s="921" t="s">
        <v>2200</v>
      </c>
      <c r="C8422" s="921" t="s">
        <v>1042</v>
      </c>
      <c r="D8422" s="922" t="s">
        <v>994</v>
      </c>
      <c r="E8422" s="936">
        <v>0</v>
      </c>
      <c r="F8422" s="947">
        <v>43709</v>
      </c>
      <c r="G8422" s="923">
        <v>13664.29</v>
      </c>
      <c r="H8422" s="929">
        <v>8.3333333333333332E-3</v>
      </c>
      <c r="I8422" s="929">
        <v>0.3833333333333333</v>
      </c>
      <c r="J8422" s="923">
        <v>8426.3121666666666</v>
      </c>
      <c r="K8422" s="922">
        <v>0</v>
      </c>
      <c r="L8422" s="923">
        <v>0</v>
      </c>
      <c r="M8422" s="923" t="str">
        <f t="shared" si="131"/>
        <v/>
      </c>
    </row>
    <row r="8423" spans="2:13" ht="45">
      <c r="B8423" s="921" t="s">
        <v>2201</v>
      </c>
      <c r="C8423" s="921" t="s">
        <v>1042</v>
      </c>
      <c r="D8423" s="922" t="s">
        <v>994</v>
      </c>
      <c r="E8423" s="936">
        <v>0</v>
      </c>
      <c r="F8423" s="947">
        <v>43709</v>
      </c>
      <c r="G8423" s="923">
        <v>876.59</v>
      </c>
      <c r="H8423" s="929">
        <v>8.3333333333333332E-3</v>
      </c>
      <c r="I8423" s="929">
        <v>0.3833333333333333</v>
      </c>
      <c r="J8423" s="923">
        <v>540.56383333333338</v>
      </c>
      <c r="K8423" s="922">
        <v>1</v>
      </c>
      <c r="L8423" s="923">
        <v>0</v>
      </c>
      <c r="M8423" s="923" t="str">
        <f t="shared" si="131"/>
        <v/>
      </c>
    </row>
    <row r="8424" spans="2:13" ht="45">
      <c r="B8424" s="921" t="s">
        <v>2199</v>
      </c>
      <c r="C8424" s="921" t="s">
        <v>1042</v>
      </c>
      <c r="D8424" s="922" t="s">
        <v>994</v>
      </c>
      <c r="E8424" s="936">
        <v>0</v>
      </c>
      <c r="F8424" s="947">
        <v>43709</v>
      </c>
      <c r="G8424" s="923">
        <v>0</v>
      </c>
      <c r="H8424" s="929">
        <v>8.3333333333333332E-3</v>
      </c>
      <c r="I8424" s="929">
        <v>0.3833333333333333</v>
      </c>
      <c r="J8424" s="923">
        <v>0</v>
      </c>
      <c r="K8424" s="922">
        <v>0.96895967791277426</v>
      </c>
      <c r="L8424" s="923">
        <v>0</v>
      </c>
      <c r="M8424" s="923" t="str">
        <f t="shared" si="131"/>
        <v/>
      </c>
    </row>
    <row r="8425" spans="2:13" ht="45">
      <c r="B8425" s="921" t="s">
        <v>2199</v>
      </c>
      <c r="C8425" s="921" t="s">
        <v>1042</v>
      </c>
      <c r="D8425" s="922" t="s">
        <v>994</v>
      </c>
      <c r="E8425" s="936">
        <v>0</v>
      </c>
      <c r="F8425" s="947">
        <v>43709</v>
      </c>
      <c r="G8425" s="923">
        <v>9062.5</v>
      </c>
      <c r="H8425" s="929">
        <v>8.3333333333333332E-3</v>
      </c>
      <c r="I8425" s="929">
        <v>0.3833333333333333</v>
      </c>
      <c r="J8425" s="923">
        <v>5588.541666666667</v>
      </c>
      <c r="K8425" s="922">
        <v>0.96895967791277426</v>
      </c>
      <c r="L8425" s="923">
        <v>0</v>
      </c>
      <c r="M8425" s="923" t="str">
        <f t="shared" si="131"/>
        <v/>
      </c>
    </row>
    <row r="8426" spans="2:13" ht="45">
      <c r="B8426" s="921" t="s">
        <v>1216</v>
      </c>
      <c r="C8426" s="921" t="s">
        <v>1042</v>
      </c>
      <c r="D8426" s="922" t="s">
        <v>986</v>
      </c>
      <c r="E8426" s="936">
        <v>1</v>
      </c>
      <c r="F8426" s="947">
        <v>44166</v>
      </c>
      <c r="G8426" s="923">
        <v>8698.9620532083281</v>
      </c>
      <c r="H8426" s="929">
        <v>8.3333333333333332E-3</v>
      </c>
      <c r="I8426" s="929">
        <v>0.2583333333333333</v>
      </c>
      <c r="J8426" s="923">
        <v>6451.7301894628436</v>
      </c>
      <c r="K8426" s="922">
        <v>0.96895967791277426</v>
      </c>
      <c r="L8426" s="923">
        <v>6251.4664063620394</v>
      </c>
      <c r="M8426" s="923">
        <f t="shared" si="131"/>
        <v>842.89434692521866</v>
      </c>
    </row>
    <row r="8427" spans="2:13" ht="45">
      <c r="B8427" s="921" t="s">
        <v>2202</v>
      </c>
      <c r="C8427" s="921" t="s">
        <v>1042</v>
      </c>
      <c r="D8427" s="922" t="s">
        <v>994</v>
      </c>
      <c r="E8427" s="936">
        <v>0</v>
      </c>
      <c r="F8427" s="947">
        <v>44166</v>
      </c>
      <c r="G8427" s="923">
        <v>1530</v>
      </c>
      <c r="H8427" s="929">
        <v>8.3333333333333332E-3</v>
      </c>
      <c r="I8427" s="929">
        <v>0.2583333333333333</v>
      </c>
      <c r="J8427" s="923">
        <v>1134.75</v>
      </c>
      <c r="K8427" s="922">
        <v>0.96895967791277426</v>
      </c>
      <c r="L8427" s="923">
        <v>0</v>
      </c>
      <c r="M8427" s="923" t="str">
        <f t="shared" si="131"/>
        <v/>
      </c>
    </row>
    <row r="8428" spans="2:13" ht="45">
      <c r="B8428" s="921" t="s">
        <v>1249</v>
      </c>
      <c r="C8428" s="921" t="s">
        <v>1042</v>
      </c>
      <c r="D8428" s="922" t="s">
        <v>994</v>
      </c>
      <c r="E8428" s="936">
        <v>0</v>
      </c>
      <c r="F8428" s="947">
        <v>43709</v>
      </c>
      <c r="G8428" s="923">
        <v>876.59</v>
      </c>
      <c r="H8428" s="929">
        <v>8.3333333333333332E-3</v>
      </c>
      <c r="I8428" s="929">
        <v>0.3833333333333333</v>
      </c>
      <c r="J8428" s="923">
        <v>540.56383333333338</v>
      </c>
      <c r="K8428" s="922">
        <v>1</v>
      </c>
      <c r="L8428" s="923">
        <v>0</v>
      </c>
      <c r="M8428" s="923" t="str">
        <f t="shared" si="131"/>
        <v/>
      </c>
    </row>
    <row r="8429" spans="2:13" ht="60">
      <c r="B8429" s="921" t="s">
        <v>2203</v>
      </c>
      <c r="C8429" s="921" t="s">
        <v>1086</v>
      </c>
      <c r="D8429" s="922" t="s">
        <v>986</v>
      </c>
      <c r="E8429" s="936">
        <v>1</v>
      </c>
      <c r="F8429" s="947">
        <v>44459</v>
      </c>
      <c r="G8429" s="923">
        <v>0</v>
      </c>
      <c r="H8429" s="929">
        <v>8.3333333333333332E-3</v>
      </c>
      <c r="I8429" s="929">
        <v>0.18333333333333332</v>
      </c>
      <c r="J8429" s="923">
        <v>0</v>
      </c>
      <c r="K8429" s="922">
        <v>1</v>
      </c>
      <c r="L8429" s="923">
        <v>0</v>
      </c>
      <c r="M8429" s="923" t="str">
        <f t="shared" si="131"/>
        <v/>
      </c>
    </row>
    <row r="8430" spans="2:13" ht="60">
      <c r="B8430" s="921" t="s">
        <v>2204</v>
      </c>
      <c r="C8430" s="921" t="s">
        <v>1086</v>
      </c>
      <c r="D8430" s="922" t="s">
        <v>994</v>
      </c>
      <c r="E8430" s="936">
        <v>0</v>
      </c>
      <c r="F8430" s="947">
        <v>44470</v>
      </c>
      <c r="G8430" s="923">
        <v>13112.89</v>
      </c>
      <c r="H8430" s="929">
        <v>8.3333333333333332E-3</v>
      </c>
      <c r="I8430" s="929">
        <v>0.17499999999999999</v>
      </c>
      <c r="J8430" s="923">
        <v>10818.134249999999</v>
      </c>
      <c r="K8430" s="922">
        <v>1</v>
      </c>
      <c r="L8430" s="923">
        <v>0</v>
      </c>
      <c r="M8430" s="923" t="str">
        <f t="shared" si="131"/>
        <v/>
      </c>
    </row>
    <row r="8431" spans="2:13" ht="60">
      <c r="B8431" s="921" t="s">
        <v>2205</v>
      </c>
      <c r="C8431" s="921" t="s">
        <v>1086</v>
      </c>
      <c r="D8431" s="922" t="s">
        <v>994</v>
      </c>
      <c r="E8431" s="936">
        <v>0</v>
      </c>
      <c r="F8431" s="947">
        <v>44470</v>
      </c>
      <c r="G8431" s="923">
        <v>13112.89</v>
      </c>
      <c r="H8431" s="929">
        <v>1.6666666666666666E-2</v>
      </c>
      <c r="I8431" s="929">
        <v>0.35</v>
      </c>
      <c r="J8431" s="923">
        <v>8523.3784999999989</v>
      </c>
      <c r="K8431" s="922">
        <v>1</v>
      </c>
      <c r="L8431" s="923">
        <v>0</v>
      </c>
      <c r="M8431" s="923" t="str">
        <f t="shared" si="131"/>
        <v/>
      </c>
    </row>
    <row r="8432" spans="2:13" ht="60">
      <c r="B8432" s="921" t="s">
        <v>1035</v>
      </c>
      <c r="C8432" s="921" t="s">
        <v>1086</v>
      </c>
      <c r="D8432" s="922" t="s">
        <v>994</v>
      </c>
      <c r="E8432" s="936">
        <v>0</v>
      </c>
      <c r="F8432" s="947">
        <v>44470</v>
      </c>
      <c r="G8432" s="923">
        <v>13112.89</v>
      </c>
      <c r="H8432" s="929">
        <v>8.3333333333333332E-3</v>
      </c>
      <c r="I8432" s="929">
        <v>0.17499999999999999</v>
      </c>
      <c r="J8432" s="923">
        <v>10818.134249999999</v>
      </c>
      <c r="K8432" s="922">
        <v>1</v>
      </c>
      <c r="L8432" s="923">
        <v>0</v>
      </c>
      <c r="M8432" s="923" t="str">
        <f t="shared" si="131"/>
        <v/>
      </c>
    </row>
    <row r="8433" spans="2:13" ht="60">
      <c r="B8433" s="921" t="s">
        <v>2206</v>
      </c>
      <c r="C8433" s="921" t="s">
        <v>1086</v>
      </c>
      <c r="D8433" s="922" t="s">
        <v>994</v>
      </c>
      <c r="E8433" s="936">
        <v>0</v>
      </c>
      <c r="F8433" s="947">
        <v>44470</v>
      </c>
      <c r="G8433" s="923">
        <v>13112.89</v>
      </c>
      <c r="H8433" s="929">
        <v>8.3333333333333332E-3</v>
      </c>
      <c r="I8433" s="929">
        <v>0.17499999999999999</v>
      </c>
      <c r="J8433" s="923">
        <v>10818.134249999999</v>
      </c>
      <c r="K8433" s="922">
        <v>0</v>
      </c>
      <c r="L8433" s="923">
        <v>0</v>
      </c>
      <c r="M8433" s="923" t="str">
        <f t="shared" si="131"/>
        <v/>
      </c>
    </row>
    <row r="8434" spans="2:13" ht="60">
      <c r="B8434" s="921" t="s">
        <v>1035</v>
      </c>
      <c r="C8434" s="921" t="s">
        <v>1086</v>
      </c>
      <c r="D8434" s="922" t="s">
        <v>994</v>
      </c>
      <c r="E8434" s="936">
        <v>0</v>
      </c>
      <c r="F8434" s="947">
        <v>44470</v>
      </c>
      <c r="G8434" s="923">
        <v>19292.686666666665</v>
      </c>
      <c r="H8434" s="929">
        <v>8.3333333333333332E-3</v>
      </c>
      <c r="I8434" s="929">
        <v>0.17499999999999999</v>
      </c>
      <c r="J8434" s="923">
        <v>15916.466499999999</v>
      </c>
      <c r="K8434" s="922">
        <v>1</v>
      </c>
      <c r="L8434" s="923">
        <v>0</v>
      </c>
      <c r="M8434" s="923" t="str">
        <f t="shared" si="131"/>
        <v/>
      </c>
    </row>
    <row r="8435" spans="2:13" ht="60">
      <c r="B8435" s="921" t="s">
        <v>2206</v>
      </c>
      <c r="C8435" s="921" t="s">
        <v>1086</v>
      </c>
      <c r="D8435" s="922" t="s">
        <v>994</v>
      </c>
      <c r="E8435" s="936">
        <v>0</v>
      </c>
      <c r="F8435" s="947">
        <v>44470</v>
      </c>
      <c r="G8435" s="923">
        <v>19292.686666666665</v>
      </c>
      <c r="H8435" s="929">
        <v>8.3333333333333332E-3</v>
      </c>
      <c r="I8435" s="929">
        <v>0.17499999999999999</v>
      </c>
      <c r="J8435" s="923">
        <v>15916.466499999999</v>
      </c>
      <c r="K8435" s="922">
        <v>1</v>
      </c>
      <c r="L8435" s="923">
        <v>0</v>
      </c>
      <c r="M8435" s="923" t="str">
        <f t="shared" si="131"/>
        <v/>
      </c>
    </row>
    <row r="8436" spans="2:13" ht="60">
      <c r="B8436" s="921" t="s">
        <v>1085</v>
      </c>
      <c r="C8436" s="921" t="s">
        <v>1086</v>
      </c>
      <c r="D8436" s="922" t="s">
        <v>994</v>
      </c>
      <c r="E8436" s="936">
        <v>0</v>
      </c>
      <c r="F8436" s="947">
        <v>44470</v>
      </c>
      <c r="G8436" s="923">
        <v>19292.686666666665</v>
      </c>
      <c r="H8436" s="929">
        <v>1.6666666666666666E-2</v>
      </c>
      <c r="I8436" s="929">
        <v>0.35</v>
      </c>
      <c r="J8436" s="923">
        <v>12540.246333333333</v>
      </c>
      <c r="K8436" s="922">
        <v>1</v>
      </c>
      <c r="L8436" s="923">
        <v>0</v>
      </c>
      <c r="M8436" s="923" t="str">
        <f t="shared" si="131"/>
        <v/>
      </c>
    </row>
    <row r="8437" spans="2:13" ht="60">
      <c r="B8437" s="921" t="s">
        <v>2207</v>
      </c>
      <c r="C8437" s="921" t="s">
        <v>1086</v>
      </c>
      <c r="D8437" s="922" t="s">
        <v>994</v>
      </c>
      <c r="E8437" s="936">
        <v>0</v>
      </c>
      <c r="F8437" s="947">
        <v>44470</v>
      </c>
      <c r="G8437" s="923">
        <v>19292.686666666665</v>
      </c>
      <c r="H8437" s="929">
        <v>8.3333333333333332E-3</v>
      </c>
      <c r="I8437" s="929">
        <v>0.17499999999999999</v>
      </c>
      <c r="J8437" s="923">
        <v>15916.466499999999</v>
      </c>
      <c r="K8437" s="922">
        <v>1</v>
      </c>
      <c r="L8437" s="923">
        <v>0</v>
      </c>
      <c r="M8437" s="923" t="str">
        <f t="shared" si="131"/>
        <v/>
      </c>
    </row>
    <row r="8438" spans="2:13" ht="60">
      <c r="B8438" s="921" t="s">
        <v>2208</v>
      </c>
      <c r="C8438" s="921" t="s">
        <v>1086</v>
      </c>
      <c r="D8438" s="922" t="s">
        <v>994</v>
      </c>
      <c r="E8438" s="936">
        <v>0</v>
      </c>
      <c r="F8438" s="947">
        <v>44470</v>
      </c>
      <c r="G8438" s="923">
        <v>19292.686666666665</v>
      </c>
      <c r="H8438" s="929">
        <v>4.1666666666666666E-3</v>
      </c>
      <c r="I8438" s="929">
        <v>8.7499999999999994E-2</v>
      </c>
      <c r="J8438" s="923">
        <v>17604.576583333332</v>
      </c>
      <c r="K8438" s="922">
        <v>1</v>
      </c>
      <c r="L8438" s="923">
        <v>0</v>
      </c>
      <c r="M8438" s="923" t="str">
        <f t="shared" si="131"/>
        <v/>
      </c>
    </row>
    <row r="8439" spans="2:13" ht="60">
      <c r="B8439" s="921" t="s">
        <v>2209</v>
      </c>
      <c r="C8439" s="921" t="s">
        <v>1091</v>
      </c>
      <c r="D8439" s="922" t="s">
        <v>986</v>
      </c>
      <c r="E8439" s="936">
        <v>1</v>
      </c>
      <c r="F8439" s="947">
        <v>45092</v>
      </c>
      <c r="G8439" s="923">
        <v>275872.66810324352</v>
      </c>
      <c r="H8439" s="929">
        <v>4.1666666666666666E-3</v>
      </c>
      <c r="I8439" s="929">
        <v>4.1666666666666666E-3</v>
      </c>
      <c r="J8439" s="923">
        <v>274723.19865281333</v>
      </c>
      <c r="K8439" s="922">
        <v>1</v>
      </c>
      <c r="L8439" s="923">
        <v>274723.19865281333</v>
      </c>
      <c r="M8439" s="923">
        <f t="shared" si="131"/>
        <v>13793.633405162176</v>
      </c>
    </row>
    <row r="8440" spans="2:13" ht="60">
      <c r="B8440" s="921" t="s">
        <v>2210</v>
      </c>
      <c r="C8440" s="921" t="s">
        <v>1086</v>
      </c>
      <c r="D8440" s="922" t="s">
        <v>994</v>
      </c>
      <c r="E8440" s="936">
        <v>0</v>
      </c>
      <c r="F8440" s="947">
        <v>44470</v>
      </c>
      <c r="G8440" s="923">
        <v>17101.66333333333</v>
      </c>
      <c r="H8440" s="929">
        <v>8.3333333333333332E-3</v>
      </c>
      <c r="I8440" s="929">
        <v>0.17499999999999999</v>
      </c>
      <c r="J8440" s="923">
        <v>14108.872249999997</v>
      </c>
      <c r="K8440" s="922">
        <v>1</v>
      </c>
      <c r="L8440" s="923">
        <v>0</v>
      </c>
      <c r="M8440" s="923" t="str">
        <f t="shared" si="131"/>
        <v/>
      </c>
    </row>
    <row r="8441" spans="2:13" ht="60">
      <c r="B8441" s="921" t="s">
        <v>1085</v>
      </c>
      <c r="C8441" s="921" t="s">
        <v>1086</v>
      </c>
      <c r="D8441" s="922" t="s">
        <v>994</v>
      </c>
      <c r="E8441" s="936">
        <v>0</v>
      </c>
      <c r="F8441" s="947">
        <v>44470</v>
      </c>
      <c r="G8441" s="923">
        <v>17101.66333333333</v>
      </c>
      <c r="H8441" s="929">
        <v>1.6666666666666666E-2</v>
      </c>
      <c r="I8441" s="929">
        <v>0.35</v>
      </c>
      <c r="J8441" s="923">
        <v>11116.081166666665</v>
      </c>
      <c r="K8441" s="922">
        <v>1</v>
      </c>
      <c r="L8441" s="923">
        <v>0</v>
      </c>
      <c r="M8441" s="923" t="str">
        <f t="shared" si="131"/>
        <v/>
      </c>
    </row>
    <row r="8442" spans="2:13" ht="60">
      <c r="B8442" s="921" t="s">
        <v>2211</v>
      </c>
      <c r="C8442" s="921" t="s">
        <v>1086</v>
      </c>
      <c r="D8442" s="922" t="s">
        <v>994</v>
      </c>
      <c r="E8442" s="936">
        <v>0</v>
      </c>
      <c r="F8442" s="947">
        <v>44470</v>
      </c>
      <c r="G8442" s="923">
        <v>17101.66333333333</v>
      </c>
      <c r="H8442" s="929">
        <v>8.3333333333333332E-3</v>
      </c>
      <c r="I8442" s="929">
        <v>0.17499999999999999</v>
      </c>
      <c r="J8442" s="923">
        <v>14108.872249999997</v>
      </c>
      <c r="K8442" s="922">
        <v>1</v>
      </c>
      <c r="L8442" s="923">
        <v>0</v>
      </c>
      <c r="M8442" s="923" t="str">
        <f t="shared" si="131"/>
        <v/>
      </c>
    </row>
    <row r="8443" spans="2:13" ht="60">
      <c r="B8443" s="921" t="s">
        <v>2206</v>
      </c>
      <c r="C8443" s="921" t="s">
        <v>1086</v>
      </c>
      <c r="D8443" s="922" t="s">
        <v>994</v>
      </c>
      <c r="E8443" s="936">
        <v>0</v>
      </c>
      <c r="F8443" s="947">
        <v>44470</v>
      </c>
      <c r="G8443" s="923">
        <v>17101.66333333333</v>
      </c>
      <c r="H8443" s="929">
        <v>8.3333333333333332E-3</v>
      </c>
      <c r="I8443" s="929">
        <v>0.17499999999999999</v>
      </c>
      <c r="J8443" s="923">
        <v>14108.872249999997</v>
      </c>
      <c r="K8443" s="922">
        <v>0</v>
      </c>
      <c r="L8443" s="923">
        <v>0</v>
      </c>
      <c r="M8443" s="923" t="str">
        <f t="shared" si="131"/>
        <v/>
      </c>
    </row>
    <row r="8444" spans="2:13" ht="60">
      <c r="B8444" s="921" t="s">
        <v>1035</v>
      </c>
      <c r="C8444" s="921" t="s">
        <v>1086</v>
      </c>
      <c r="D8444" s="922" t="s">
        <v>994</v>
      </c>
      <c r="E8444" s="936">
        <v>0</v>
      </c>
      <c r="F8444" s="947">
        <v>44470</v>
      </c>
      <c r="G8444" s="923">
        <v>17101.66333333333</v>
      </c>
      <c r="H8444" s="929">
        <v>8.3333333333333332E-3</v>
      </c>
      <c r="I8444" s="929">
        <v>0.17499999999999999</v>
      </c>
      <c r="J8444" s="923">
        <v>14108.872249999997</v>
      </c>
      <c r="K8444" s="922">
        <v>1</v>
      </c>
      <c r="L8444" s="923">
        <v>0</v>
      </c>
      <c r="M8444" s="923" t="str">
        <f t="shared" si="131"/>
        <v/>
      </c>
    </row>
    <row r="8445" spans="2:13" ht="45">
      <c r="B8445" s="921" t="s">
        <v>2212</v>
      </c>
      <c r="C8445" s="921" t="s">
        <v>1042</v>
      </c>
      <c r="D8445" s="922" t="s">
        <v>986</v>
      </c>
      <c r="E8445" s="936">
        <v>1</v>
      </c>
      <c r="F8445" s="947"/>
      <c r="G8445" s="923">
        <v>0</v>
      </c>
      <c r="H8445" s="929">
        <v>0</v>
      </c>
      <c r="I8445" s="929">
        <v>0</v>
      </c>
      <c r="J8445" s="923">
        <v>0</v>
      </c>
      <c r="K8445" s="922">
        <v>1</v>
      </c>
      <c r="L8445" s="923">
        <v>0</v>
      </c>
      <c r="M8445" s="923" t="str">
        <f t="shared" si="131"/>
        <v/>
      </c>
    </row>
    <row r="8446" spans="2:13" ht="45">
      <c r="B8446" s="921" t="s">
        <v>2212</v>
      </c>
      <c r="C8446" s="921" t="s">
        <v>1042</v>
      </c>
      <c r="D8446" s="922" t="s">
        <v>986</v>
      </c>
      <c r="E8446" s="936">
        <v>1</v>
      </c>
      <c r="F8446" s="947"/>
      <c r="G8446" s="923">
        <v>0</v>
      </c>
      <c r="H8446" s="929">
        <v>0</v>
      </c>
      <c r="I8446" s="929">
        <v>0</v>
      </c>
      <c r="J8446" s="923">
        <v>0</v>
      </c>
      <c r="K8446" s="922">
        <v>1</v>
      </c>
      <c r="L8446" s="923">
        <v>0</v>
      </c>
      <c r="M8446" s="923" t="str">
        <f t="shared" si="131"/>
        <v/>
      </c>
    </row>
    <row r="8447" spans="2:13" ht="45">
      <c r="B8447" s="921" t="s">
        <v>2212</v>
      </c>
      <c r="C8447" s="921" t="s">
        <v>1042</v>
      </c>
      <c r="D8447" s="922" t="s">
        <v>986</v>
      </c>
      <c r="E8447" s="936">
        <v>1</v>
      </c>
      <c r="F8447" s="947"/>
      <c r="G8447" s="923">
        <v>0</v>
      </c>
      <c r="H8447" s="929">
        <v>0</v>
      </c>
      <c r="I8447" s="929">
        <v>0</v>
      </c>
      <c r="J8447" s="923">
        <v>0</v>
      </c>
      <c r="K8447" s="922">
        <v>1</v>
      </c>
      <c r="L8447" s="923">
        <v>0</v>
      </c>
      <c r="M8447" s="923" t="str">
        <f t="shared" si="131"/>
        <v/>
      </c>
    </row>
    <row r="8448" spans="2:13" ht="75">
      <c r="B8448" s="921" t="s">
        <v>1335</v>
      </c>
      <c r="C8448" s="921" t="s">
        <v>1024</v>
      </c>
      <c r="D8448" s="922" t="s">
        <v>986</v>
      </c>
      <c r="E8448" s="936">
        <v>1</v>
      </c>
      <c r="F8448" s="947">
        <v>43858</v>
      </c>
      <c r="G8448" s="923">
        <v>0</v>
      </c>
      <c r="H8448" s="929">
        <v>8.3333333333333332E-3</v>
      </c>
      <c r="I8448" s="929">
        <v>0.35</v>
      </c>
      <c r="J8448" s="923">
        <v>0</v>
      </c>
      <c r="K8448" s="922">
        <v>1</v>
      </c>
      <c r="L8448" s="923">
        <v>0</v>
      </c>
      <c r="M8448" s="923" t="str">
        <f t="shared" si="131"/>
        <v/>
      </c>
    </row>
    <row r="8449" spans="2:13" ht="75">
      <c r="B8449" s="921" t="s">
        <v>1335</v>
      </c>
      <c r="C8449" s="921" t="s">
        <v>1024</v>
      </c>
      <c r="D8449" s="922" t="s">
        <v>986</v>
      </c>
      <c r="E8449" s="936">
        <v>1</v>
      </c>
      <c r="F8449" s="947">
        <v>43858</v>
      </c>
      <c r="G8449" s="923">
        <v>0</v>
      </c>
      <c r="H8449" s="929">
        <v>8.3333333333333332E-3</v>
      </c>
      <c r="I8449" s="929">
        <v>0.35</v>
      </c>
      <c r="J8449" s="923">
        <v>0</v>
      </c>
      <c r="K8449" s="922">
        <v>1</v>
      </c>
      <c r="L8449" s="923">
        <v>0</v>
      </c>
      <c r="M8449" s="923" t="str">
        <f t="shared" si="131"/>
        <v/>
      </c>
    </row>
    <row r="8450" spans="2:13" ht="75">
      <c r="B8450" s="921" t="s">
        <v>1335</v>
      </c>
      <c r="C8450" s="921" t="s">
        <v>1024</v>
      </c>
      <c r="D8450" s="922" t="s">
        <v>986</v>
      </c>
      <c r="E8450" s="936">
        <v>1</v>
      </c>
      <c r="F8450" s="947">
        <v>43858</v>
      </c>
      <c r="G8450" s="923">
        <v>0</v>
      </c>
      <c r="H8450" s="929">
        <v>8.3333333333333332E-3</v>
      </c>
      <c r="I8450" s="929">
        <v>0.35</v>
      </c>
      <c r="J8450" s="923">
        <v>0</v>
      </c>
      <c r="K8450" s="922">
        <v>1</v>
      </c>
      <c r="L8450" s="923">
        <v>0</v>
      </c>
      <c r="M8450" s="923" t="str">
        <f t="shared" si="131"/>
        <v/>
      </c>
    </row>
    <row r="8451" spans="2:13" ht="60">
      <c r="B8451" s="921" t="s">
        <v>2210</v>
      </c>
      <c r="C8451" s="921" t="s">
        <v>1086</v>
      </c>
      <c r="D8451" s="922" t="s">
        <v>994</v>
      </c>
      <c r="E8451" s="936">
        <v>0</v>
      </c>
      <c r="F8451" s="947">
        <v>44470</v>
      </c>
      <c r="G8451" s="923">
        <v>31456.892</v>
      </c>
      <c r="H8451" s="929">
        <v>8.3333333333333332E-3</v>
      </c>
      <c r="I8451" s="929">
        <v>0.17499999999999999</v>
      </c>
      <c r="J8451" s="923">
        <v>25951.9359</v>
      </c>
      <c r="K8451" s="922">
        <v>1</v>
      </c>
      <c r="L8451" s="923">
        <v>0</v>
      </c>
      <c r="M8451" s="923" t="str">
        <f t="shared" si="131"/>
        <v/>
      </c>
    </row>
    <row r="8452" spans="2:13" ht="60">
      <c r="B8452" s="921" t="s">
        <v>1035</v>
      </c>
      <c r="C8452" s="921" t="s">
        <v>1086</v>
      </c>
      <c r="D8452" s="922" t="s">
        <v>994</v>
      </c>
      <c r="E8452" s="936">
        <v>0</v>
      </c>
      <c r="F8452" s="947">
        <v>44470</v>
      </c>
      <c r="G8452" s="923">
        <v>31456.892</v>
      </c>
      <c r="H8452" s="929">
        <v>8.3333333333333332E-3</v>
      </c>
      <c r="I8452" s="929">
        <v>0.17499999999999999</v>
      </c>
      <c r="J8452" s="923">
        <v>25951.9359</v>
      </c>
      <c r="K8452" s="922">
        <v>1</v>
      </c>
      <c r="L8452" s="923">
        <v>0</v>
      </c>
      <c r="M8452" s="923" t="str">
        <f t="shared" si="131"/>
        <v/>
      </c>
    </row>
    <row r="8453" spans="2:13" ht="105">
      <c r="B8453" s="921" t="s">
        <v>2213</v>
      </c>
      <c r="C8453" s="921" t="s">
        <v>1034</v>
      </c>
      <c r="D8453" s="922" t="s">
        <v>986</v>
      </c>
      <c r="E8453" s="936">
        <v>1</v>
      </c>
      <c r="F8453" s="947">
        <v>43647</v>
      </c>
      <c r="G8453" s="923">
        <v>0</v>
      </c>
      <c r="H8453" s="929">
        <v>8.3333333333333332E-3</v>
      </c>
      <c r="I8453" s="929">
        <v>0.4</v>
      </c>
      <c r="J8453" s="923">
        <v>0</v>
      </c>
      <c r="K8453" s="922">
        <v>1</v>
      </c>
      <c r="L8453" s="923">
        <v>0</v>
      </c>
      <c r="M8453" s="923" t="str">
        <f t="shared" si="131"/>
        <v/>
      </c>
    </row>
    <row r="8454" spans="2:13" ht="105">
      <c r="B8454" s="921" t="s">
        <v>2213</v>
      </c>
      <c r="C8454" s="921" t="s">
        <v>1034</v>
      </c>
      <c r="D8454" s="922" t="s">
        <v>986</v>
      </c>
      <c r="E8454" s="936">
        <v>1</v>
      </c>
      <c r="F8454" s="947">
        <v>43647</v>
      </c>
      <c r="G8454" s="923">
        <v>0</v>
      </c>
      <c r="H8454" s="929">
        <v>8.3333333333333332E-3</v>
      </c>
      <c r="I8454" s="929">
        <v>0.4</v>
      </c>
      <c r="J8454" s="923">
        <v>0</v>
      </c>
      <c r="K8454" s="922">
        <v>1</v>
      </c>
      <c r="L8454" s="923">
        <v>0</v>
      </c>
      <c r="M8454" s="923" t="str">
        <f t="shared" si="131"/>
        <v/>
      </c>
    </row>
    <row r="8455" spans="2:13" ht="60">
      <c r="B8455" s="921" t="s">
        <v>2205</v>
      </c>
      <c r="C8455" s="921" t="s">
        <v>1086</v>
      </c>
      <c r="D8455" s="922" t="s">
        <v>994</v>
      </c>
      <c r="E8455" s="936">
        <v>0</v>
      </c>
      <c r="F8455" s="947">
        <v>44470</v>
      </c>
      <c r="G8455" s="923">
        <v>52771.009999999995</v>
      </c>
      <c r="H8455" s="929">
        <v>1.6666666666666666E-2</v>
      </c>
      <c r="I8455" s="929">
        <v>0.35</v>
      </c>
      <c r="J8455" s="923">
        <v>34301.156499999997</v>
      </c>
      <c r="K8455" s="922">
        <v>1</v>
      </c>
      <c r="L8455" s="923">
        <v>0</v>
      </c>
      <c r="M8455" s="923" t="str">
        <f t="shared" si="131"/>
        <v/>
      </c>
    </row>
    <row r="8456" spans="2:13" ht="75">
      <c r="B8456" s="921" t="s">
        <v>1285</v>
      </c>
      <c r="C8456" s="921" t="s">
        <v>1042</v>
      </c>
      <c r="D8456" s="922" t="s">
        <v>986</v>
      </c>
      <c r="E8456" s="936">
        <v>1</v>
      </c>
      <c r="F8456" s="947"/>
      <c r="G8456" s="923">
        <v>0</v>
      </c>
      <c r="H8456" s="929">
        <v>0</v>
      </c>
      <c r="I8456" s="929">
        <v>0</v>
      </c>
      <c r="J8456" s="923">
        <v>0</v>
      </c>
      <c r="K8456" s="922">
        <v>1</v>
      </c>
      <c r="L8456" s="923">
        <v>0</v>
      </c>
      <c r="M8456" s="923" t="str">
        <f t="shared" si="131"/>
        <v/>
      </c>
    </row>
    <row r="8457" spans="2:13" ht="45">
      <c r="B8457" s="921" t="s">
        <v>1281</v>
      </c>
      <c r="C8457" s="921" t="s">
        <v>1042</v>
      </c>
      <c r="D8457" s="922" t="s">
        <v>986</v>
      </c>
      <c r="E8457" s="936">
        <v>1</v>
      </c>
      <c r="F8457" s="947"/>
      <c r="G8457" s="923">
        <v>0</v>
      </c>
      <c r="H8457" s="929">
        <v>0</v>
      </c>
      <c r="I8457" s="929">
        <v>0</v>
      </c>
      <c r="J8457" s="923">
        <v>0</v>
      </c>
      <c r="K8457" s="922">
        <v>1</v>
      </c>
      <c r="L8457" s="923">
        <v>0</v>
      </c>
      <c r="M8457" s="923" t="str">
        <f t="shared" si="131"/>
        <v/>
      </c>
    </row>
    <row r="8458" spans="2:13" ht="45">
      <c r="B8458" s="921" t="s">
        <v>1281</v>
      </c>
      <c r="C8458" s="921" t="s">
        <v>1042</v>
      </c>
      <c r="D8458" s="922" t="s">
        <v>986</v>
      </c>
      <c r="E8458" s="936">
        <v>1</v>
      </c>
      <c r="F8458" s="947"/>
      <c r="G8458" s="923">
        <v>0</v>
      </c>
      <c r="H8458" s="929">
        <v>0</v>
      </c>
      <c r="I8458" s="929">
        <v>0</v>
      </c>
      <c r="J8458" s="923">
        <v>0</v>
      </c>
      <c r="K8458" s="922">
        <v>1</v>
      </c>
      <c r="L8458" s="923">
        <v>0</v>
      </c>
      <c r="M8458" s="923" t="str">
        <f t="shared" si="131"/>
        <v/>
      </c>
    </row>
    <row r="8459" spans="2:13" ht="45">
      <c r="B8459" s="921" t="s">
        <v>1281</v>
      </c>
      <c r="C8459" s="921" t="s">
        <v>1042</v>
      </c>
      <c r="D8459" s="922" t="s">
        <v>986</v>
      </c>
      <c r="E8459" s="936">
        <v>1</v>
      </c>
      <c r="F8459" s="947"/>
      <c r="G8459" s="923">
        <v>0</v>
      </c>
      <c r="H8459" s="929">
        <v>0</v>
      </c>
      <c r="I8459" s="929">
        <v>0</v>
      </c>
      <c r="J8459" s="923">
        <v>0</v>
      </c>
      <c r="K8459" s="922">
        <v>1</v>
      </c>
      <c r="L8459" s="923">
        <v>0</v>
      </c>
      <c r="M8459" s="923" t="str">
        <f t="shared" ref="M8459:M8522" si="132">IF(L8459=0,"",IF(I8459=100%,0,(H8459*12)*(G8459*E8459*K8459)))</f>
        <v/>
      </c>
    </row>
    <row r="8460" spans="2:13" ht="45">
      <c r="B8460" s="921" t="s">
        <v>1281</v>
      </c>
      <c r="C8460" s="921" t="s">
        <v>1042</v>
      </c>
      <c r="D8460" s="922" t="s">
        <v>986</v>
      </c>
      <c r="E8460" s="936">
        <v>1</v>
      </c>
      <c r="F8460" s="947"/>
      <c r="G8460" s="923">
        <v>0</v>
      </c>
      <c r="H8460" s="929">
        <v>0</v>
      </c>
      <c r="I8460" s="929">
        <v>0</v>
      </c>
      <c r="J8460" s="923">
        <v>0</v>
      </c>
      <c r="K8460" s="922">
        <v>1</v>
      </c>
      <c r="L8460" s="923">
        <v>0</v>
      </c>
      <c r="M8460" s="923" t="str">
        <f t="shared" si="132"/>
        <v/>
      </c>
    </row>
    <row r="8461" spans="2:13" ht="45">
      <c r="B8461" s="921" t="s">
        <v>1281</v>
      </c>
      <c r="C8461" s="921" t="s">
        <v>1042</v>
      </c>
      <c r="D8461" s="922" t="s">
        <v>986</v>
      </c>
      <c r="E8461" s="936">
        <v>1</v>
      </c>
      <c r="F8461" s="947"/>
      <c r="G8461" s="923">
        <v>0</v>
      </c>
      <c r="H8461" s="929">
        <v>0</v>
      </c>
      <c r="I8461" s="929">
        <v>0</v>
      </c>
      <c r="J8461" s="923">
        <v>0</v>
      </c>
      <c r="K8461" s="922">
        <v>1</v>
      </c>
      <c r="L8461" s="923">
        <v>0</v>
      </c>
      <c r="M8461" s="923" t="str">
        <f t="shared" si="132"/>
        <v/>
      </c>
    </row>
    <row r="8462" spans="2:13" ht="45">
      <c r="B8462" s="921" t="s">
        <v>1281</v>
      </c>
      <c r="C8462" s="921" t="s">
        <v>1042</v>
      </c>
      <c r="D8462" s="922" t="s">
        <v>986</v>
      </c>
      <c r="E8462" s="936">
        <v>1</v>
      </c>
      <c r="F8462" s="947"/>
      <c r="G8462" s="923">
        <v>0</v>
      </c>
      <c r="H8462" s="929">
        <v>0</v>
      </c>
      <c r="I8462" s="929">
        <v>0</v>
      </c>
      <c r="J8462" s="923">
        <v>0</v>
      </c>
      <c r="K8462" s="922">
        <v>1</v>
      </c>
      <c r="L8462" s="923">
        <v>0</v>
      </c>
      <c r="M8462" s="923" t="str">
        <f t="shared" si="132"/>
        <v/>
      </c>
    </row>
    <row r="8463" spans="2:13" ht="45">
      <c r="B8463" s="921" t="s">
        <v>1281</v>
      </c>
      <c r="C8463" s="921" t="s">
        <v>1042</v>
      </c>
      <c r="D8463" s="922" t="s">
        <v>986</v>
      </c>
      <c r="E8463" s="936">
        <v>1</v>
      </c>
      <c r="F8463" s="947"/>
      <c r="G8463" s="923">
        <v>0</v>
      </c>
      <c r="H8463" s="929">
        <v>0</v>
      </c>
      <c r="I8463" s="929">
        <v>0</v>
      </c>
      <c r="J8463" s="923">
        <v>0</v>
      </c>
      <c r="K8463" s="922">
        <v>1</v>
      </c>
      <c r="L8463" s="923">
        <v>0</v>
      </c>
      <c r="M8463" s="923" t="str">
        <f t="shared" si="132"/>
        <v/>
      </c>
    </row>
    <row r="8464" spans="2:13" ht="45">
      <c r="B8464" s="921" t="s">
        <v>1281</v>
      </c>
      <c r="C8464" s="921" t="s">
        <v>1042</v>
      </c>
      <c r="D8464" s="922" t="s">
        <v>986</v>
      </c>
      <c r="E8464" s="936">
        <v>1</v>
      </c>
      <c r="F8464" s="947"/>
      <c r="G8464" s="923">
        <v>0</v>
      </c>
      <c r="H8464" s="929">
        <v>0</v>
      </c>
      <c r="I8464" s="929">
        <v>0</v>
      </c>
      <c r="J8464" s="923">
        <v>0</v>
      </c>
      <c r="K8464" s="922">
        <v>1</v>
      </c>
      <c r="L8464" s="923">
        <v>0</v>
      </c>
      <c r="M8464" s="923" t="str">
        <f t="shared" si="132"/>
        <v/>
      </c>
    </row>
    <row r="8465" spans="2:13" ht="45">
      <c r="B8465" s="921" t="s">
        <v>1281</v>
      </c>
      <c r="C8465" s="921" t="s">
        <v>1042</v>
      </c>
      <c r="D8465" s="922" t="s">
        <v>986</v>
      </c>
      <c r="E8465" s="936">
        <v>1</v>
      </c>
      <c r="F8465" s="947"/>
      <c r="G8465" s="923">
        <v>0</v>
      </c>
      <c r="H8465" s="929">
        <v>0</v>
      </c>
      <c r="I8465" s="929">
        <v>0</v>
      </c>
      <c r="J8465" s="923">
        <v>0</v>
      </c>
      <c r="K8465" s="922">
        <v>1</v>
      </c>
      <c r="L8465" s="923">
        <v>0</v>
      </c>
      <c r="M8465" s="923" t="str">
        <f t="shared" si="132"/>
        <v/>
      </c>
    </row>
    <row r="8466" spans="2:13" ht="45">
      <c r="B8466" s="921" t="s">
        <v>1281</v>
      </c>
      <c r="C8466" s="921" t="s">
        <v>1042</v>
      </c>
      <c r="D8466" s="922" t="s">
        <v>986</v>
      </c>
      <c r="E8466" s="936">
        <v>1</v>
      </c>
      <c r="F8466" s="947"/>
      <c r="G8466" s="923">
        <v>0</v>
      </c>
      <c r="H8466" s="929">
        <v>0</v>
      </c>
      <c r="I8466" s="929">
        <v>0</v>
      </c>
      <c r="J8466" s="923">
        <v>0</v>
      </c>
      <c r="K8466" s="922">
        <v>1</v>
      </c>
      <c r="L8466" s="923">
        <v>0</v>
      </c>
      <c r="M8466" s="923" t="str">
        <f t="shared" si="132"/>
        <v/>
      </c>
    </row>
    <row r="8467" spans="2:13" ht="45">
      <c r="B8467" s="921" t="s">
        <v>1281</v>
      </c>
      <c r="C8467" s="921" t="s">
        <v>1042</v>
      </c>
      <c r="D8467" s="922" t="s">
        <v>986</v>
      </c>
      <c r="E8467" s="936">
        <v>1</v>
      </c>
      <c r="F8467" s="947"/>
      <c r="G8467" s="923">
        <v>0</v>
      </c>
      <c r="H8467" s="929">
        <v>0</v>
      </c>
      <c r="I8467" s="929">
        <v>0</v>
      </c>
      <c r="J8467" s="923">
        <v>0</v>
      </c>
      <c r="K8467" s="922">
        <v>1</v>
      </c>
      <c r="L8467" s="923">
        <v>0</v>
      </c>
      <c r="M8467" s="923" t="str">
        <f t="shared" si="132"/>
        <v/>
      </c>
    </row>
    <row r="8468" spans="2:13" ht="45">
      <c r="B8468" s="921" t="s">
        <v>1281</v>
      </c>
      <c r="C8468" s="921" t="s">
        <v>1042</v>
      </c>
      <c r="D8468" s="922" t="s">
        <v>986</v>
      </c>
      <c r="E8468" s="936">
        <v>1</v>
      </c>
      <c r="F8468" s="947"/>
      <c r="G8468" s="923">
        <v>0</v>
      </c>
      <c r="H8468" s="929">
        <v>0</v>
      </c>
      <c r="I8468" s="929">
        <v>0</v>
      </c>
      <c r="J8468" s="923">
        <v>0</v>
      </c>
      <c r="K8468" s="922">
        <v>1</v>
      </c>
      <c r="L8468" s="923">
        <v>0</v>
      </c>
      <c r="M8468" s="923" t="str">
        <f t="shared" si="132"/>
        <v/>
      </c>
    </row>
    <row r="8469" spans="2:13" ht="45">
      <c r="B8469" s="921" t="s">
        <v>1281</v>
      </c>
      <c r="C8469" s="921" t="s">
        <v>1042</v>
      </c>
      <c r="D8469" s="922" t="s">
        <v>986</v>
      </c>
      <c r="E8469" s="936">
        <v>1</v>
      </c>
      <c r="F8469" s="947"/>
      <c r="G8469" s="923">
        <v>0</v>
      </c>
      <c r="H8469" s="929">
        <v>0</v>
      </c>
      <c r="I8469" s="929">
        <v>0</v>
      </c>
      <c r="J8469" s="923">
        <v>0</v>
      </c>
      <c r="K8469" s="922">
        <v>1</v>
      </c>
      <c r="L8469" s="923">
        <v>0</v>
      </c>
      <c r="M8469" s="923" t="str">
        <f t="shared" si="132"/>
        <v/>
      </c>
    </row>
    <row r="8470" spans="2:13" ht="45">
      <c r="B8470" s="921" t="s">
        <v>1281</v>
      </c>
      <c r="C8470" s="921" t="s">
        <v>1042</v>
      </c>
      <c r="D8470" s="922" t="s">
        <v>986</v>
      </c>
      <c r="E8470" s="936">
        <v>1</v>
      </c>
      <c r="F8470" s="947"/>
      <c r="G8470" s="923">
        <v>0</v>
      </c>
      <c r="H8470" s="929">
        <v>0</v>
      </c>
      <c r="I8470" s="929">
        <v>0</v>
      </c>
      <c r="J8470" s="923">
        <v>0</v>
      </c>
      <c r="K8470" s="922">
        <v>1</v>
      </c>
      <c r="L8470" s="923">
        <v>0</v>
      </c>
      <c r="M8470" s="923" t="str">
        <f t="shared" si="132"/>
        <v/>
      </c>
    </row>
    <row r="8471" spans="2:13" ht="45">
      <c r="B8471" s="921" t="s">
        <v>1281</v>
      </c>
      <c r="C8471" s="921" t="s">
        <v>1042</v>
      </c>
      <c r="D8471" s="922" t="s">
        <v>986</v>
      </c>
      <c r="E8471" s="936">
        <v>1</v>
      </c>
      <c r="F8471" s="947"/>
      <c r="G8471" s="923">
        <v>0</v>
      </c>
      <c r="H8471" s="929">
        <v>0</v>
      </c>
      <c r="I8471" s="929">
        <v>0</v>
      </c>
      <c r="J8471" s="923">
        <v>0</v>
      </c>
      <c r="K8471" s="922">
        <v>1</v>
      </c>
      <c r="L8471" s="923">
        <v>0</v>
      </c>
      <c r="M8471" s="923" t="str">
        <f t="shared" si="132"/>
        <v/>
      </c>
    </row>
    <row r="8472" spans="2:13" ht="45">
      <c r="B8472" s="921" t="s">
        <v>1281</v>
      </c>
      <c r="C8472" s="921" t="s">
        <v>1042</v>
      </c>
      <c r="D8472" s="922" t="s">
        <v>986</v>
      </c>
      <c r="E8472" s="936">
        <v>1</v>
      </c>
      <c r="F8472" s="947"/>
      <c r="G8472" s="923">
        <v>0</v>
      </c>
      <c r="H8472" s="929">
        <v>0</v>
      </c>
      <c r="I8472" s="929">
        <v>0</v>
      </c>
      <c r="J8472" s="923">
        <v>0</v>
      </c>
      <c r="K8472" s="922">
        <v>1</v>
      </c>
      <c r="L8472" s="923">
        <v>0</v>
      </c>
      <c r="M8472" s="923" t="str">
        <f t="shared" si="132"/>
        <v/>
      </c>
    </row>
    <row r="8473" spans="2:13" ht="45">
      <c r="B8473" s="921" t="s">
        <v>1281</v>
      </c>
      <c r="C8473" s="921" t="s">
        <v>1042</v>
      </c>
      <c r="D8473" s="922" t="s">
        <v>986</v>
      </c>
      <c r="E8473" s="936">
        <v>1</v>
      </c>
      <c r="F8473" s="947"/>
      <c r="G8473" s="923">
        <v>0</v>
      </c>
      <c r="H8473" s="929">
        <v>0</v>
      </c>
      <c r="I8473" s="929">
        <v>0</v>
      </c>
      <c r="J8473" s="923">
        <v>0</v>
      </c>
      <c r="K8473" s="922">
        <v>1</v>
      </c>
      <c r="L8473" s="923">
        <v>0</v>
      </c>
      <c r="M8473" s="923" t="str">
        <f t="shared" si="132"/>
        <v/>
      </c>
    </row>
    <row r="8474" spans="2:13" ht="45">
      <c r="B8474" s="921" t="s">
        <v>1281</v>
      </c>
      <c r="C8474" s="921" t="s">
        <v>1042</v>
      </c>
      <c r="D8474" s="922" t="s">
        <v>986</v>
      </c>
      <c r="E8474" s="936">
        <v>1</v>
      </c>
      <c r="F8474" s="947"/>
      <c r="G8474" s="923">
        <v>0</v>
      </c>
      <c r="H8474" s="929">
        <v>0</v>
      </c>
      <c r="I8474" s="929">
        <v>0</v>
      </c>
      <c r="J8474" s="923">
        <v>0</v>
      </c>
      <c r="K8474" s="922">
        <v>1</v>
      </c>
      <c r="L8474" s="923">
        <v>0</v>
      </c>
      <c r="M8474" s="923" t="str">
        <f t="shared" si="132"/>
        <v/>
      </c>
    </row>
    <row r="8475" spans="2:13" ht="75">
      <c r="B8475" s="921" t="s">
        <v>1285</v>
      </c>
      <c r="C8475" s="921" t="s">
        <v>1042</v>
      </c>
      <c r="D8475" s="922" t="s">
        <v>986</v>
      </c>
      <c r="E8475" s="936">
        <v>1</v>
      </c>
      <c r="F8475" s="947"/>
      <c r="G8475" s="923">
        <v>0</v>
      </c>
      <c r="H8475" s="929">
        <v>0</v>
      </c>
      <c r="I8475" s="929">
        <v>0</v>
      </c>
      <c r="J8475" s="923">
        <v>0</v>
      </c>
      <c r="K8475" s="922">
        <v>1</v>
      </c>
      <c r="L8475" s="923">
        <v>0</v>
      </c>
      <c r="M8475" s="923" t="str">
        <f t="shared" si="132"/>
        <v/>
      </c>
    </row>
    <row r="8476" spans="2:13" ht="75">
      <c r="B8476" s="921" t="s">
        <v>1285</v>
      </c>
      <c r="C8476" s="921" t="s">
        <v>1042</v>
      </c>
      <c r="D8476" s="922" t="s">
        <v>986</v>
      </c>
      <c r="E8476" s="936">
        <v>1</v>
      </c>
      <c r="F8476" s="947"/>
      <c r="G8476" s="923">
        <v>0</v>
      </c>
      <c r="H8476" s="929">
        <v>0</v>
      </c>
      <c r="I8476" s="929">
        <v>0</v>
      </c>
      <c r="J8476" s="923">
        <v>0</v>
      </c>
      <c r="K8476" s="922">
        <v>1</v>
      </c>
      <c r="L8476" s="923">
        <v>0</v>
      </c>
      <c r="M8476" s="923" t="str">
        <f t="shared" si="132"/>
        <v/>
      </c>
    </row>
    <row r="8477" spans="2:13" ht="75">
      <c r="B8477" s="921" t="s">
        <v>1285</v>
      </c>
      <c r="C8477" s="921" t="s">
        <v>1042</v>
      </c>
      <c r="D8477" s="922" t="s">
        <v>986</v>
      </c>
      <c r="E8477" s="936">
        <v>1</v>
      </c>
      <c r="F8477" s="947"/>
      <c r="G8477" s="923">
        <v>0</v>
      </c>
      <c r="H8477" s="929">
        <v>0</v>
      </c>
      <c r="I8477" s="929">
        <v>0</v>
      </c>
      <c r="J8477" s="923">
        <v>0</v>
      </c>
      <c r="K8477" s="922">
        <v>1</v>
      </c>
      <c r="L8477" s="923">
        <v>0</v>
      </c>
      <c r="M8477" s="923" t="str">
        <f t="shared" si="132"/>
        <v/>
      </c>
    </row>
    <row r="8478" spans="2:13" ht="75">
      <c r="B8478" s="921" t="s">
        <v>2214</v>
      </c>
      <c r="C8478" s="921" t="s">
        <v>1020</v>
      </c>
      <c r="D8478" s="922" t="s">
        <v>986</v>
      </c>
      <c r="E8478" s="936">
        <v>1</v>
      </c>
      <c r="F8478" s="947">
        <v>44560</v>
      </c>
      <c r="G8478" s="923">
        <v>0</v>
      </c>
      <c r="H8478" s="929">
        <v>4.1666666666666666E-3</v>
      </c>
      <c r="I8478" s="929">
        <v>7.9166666666666663E-2</v>
      </c>
      <c r="J8478" s="923">
        <v>0</v>
      </c>
      <c r="K8478" s="922">
        <v>1</v>
      </c>
      <c r="L8478" s="923">
        <v>0</v>
      </c>
      <c r="M8478" s="923" t="str">
        <f t="shared" si="132"/>
        <v/>
      </c>
    </row>
    <row r="8479" spans="2:13" ht="60">
      <c r="B8479" s="921" t="s">
        <v>1035</v>
      </c>
      <c r="C8479" s="921" t="s">
        <v>1086</v>
      </c>
      <c r="D8479" s="922" t="s">
        <v>986</v>
      </c>
      <c r="E8479" s="936">
        <v>1</v>
      </c>
      <c r="F8479" s="947">
        <v>44686</v>
      </c>
      <c r="G8479" s="923">
        <v>18747.543145730997</v>
      </c>
      <c r="H8479" s="929">
        <v>8.3333333333333332E-3</v>
      </c>
      <c r="I8479" s="929">
        <v>0.11666666666666667</v>
      </c>
      <c r="J8479" s="923">
        <v>16560.329778729047</v>
      </c>
      <c r="K8479" s="922">
        <v>1</v>
      </c>
      <c r="L8479" s="923">
        <v>16560.329778729047</v>
      </c>
      <c r="M8479" s="923">
        <f t="shared" si="132"/>
        <v>1874.7543145730997</v>
      </c>
    </row>
    <row r="8480" spans="2:13" ht="60">
      <c r="B8480" s="921" t="s">
        <v>2201</v>
      </c>
      <c r="C8480" s="921" t="s">
        <v>1091</v>
      </c>
      <c r="D8480" s="922" t="s">
        <v>986</v>
      </c>
      <c r="E8480" s="936">
        <v>1</v>
      </c>
      <c r="F8480" s="947">
        <v>44418</v>
      </c>
      <c r="G8480" s="923">
        <v>0</v>
      </c>
      <c r="H8480" s="929">
        <v>8.3333333333333332E-3</v>
      </c>
      <c r="I8480" s="929">
        <v>0.19166666666666665</v>
      </c>
      <c r="J8480" s="923">
        <v>0</v>
      </c>
      <c r="K8480" s="922">
        <v>1</v>
      </c>
      <c r="L8480" s="923">
        <v>0</v>
      </c>
      <c r="M8480" s="923" t="str">
        <f t="shared" si="132"/>
        <v/>
      </c>
    </row>
    <row r="8481" spans="2:13" ht="60">
      <c r="B8481" s="921" t="s">
        <v>1035</v>
      </c>
      <c r="C8481" s="921" t="s">
        <v>1086</v>
      </c>
      <c r="D8481" s="922" t="s">
        <v>986</v>
      </c>
      <c r="E8481" s="936">
        <v>1</v>
      </c>
      <c r="F8481" s="947">
        <v>44686</v>
      </c>
      <c r="G8481" s="923">
        <v>18747.543145730997</v>
      </c>
      <c r="H8481" s="929">
        <v>8.3333333333333332E-3</v>
      </c>
      <c r="I8481" s="929">
        <v>0.11666666666666667</v>
      </c>
      <c r="J8481" s="923">
        <v>16560.329778729047</v>
      </c>
      <c r="K8481" s="922">
        <v>1</v>
      </c>
      <c r="L8481" s="923">
        <v>16560.329778729047</v>
      </c>
      <c r="M8481" s="923">
        <f t="shared" si="132"/>
        <v>1874.7543145730997</v>
      </c>
    </row>
    <row r="8482" spans="2:13" ht="60">
      <c r="B8482" s="921" t="s">
        <v>2215</v>
      </c>
      <c r="C8482" s="921" t="s">
        <v>1091</v>
      </c>
      <c r="D8482" s="922" t="s">
        <v>986</v>
      </c>
      <c r="E8482" s="936">
        <v>1</v>
      </c>
      <c r="F8482" s="947">
        <v>44551</v>
      </c>
      <c r="G8482" s="923">
        <v>0</v>
      </c>
      <c r="H8482" s="929">
        <v>8.3333333333333332E-3</v>
      </c>
      <c r="I8482" s="929">
        <v>0.15833333333333333</v>
      </c>
      <c r="J8482" s="923">
        <v>0</v>
      </c>
      <c r="K8482" s="922">
        <v>1</v>
      </c>
      <c r="L8482" s="923">
        <v>0</v>
      </c>
      <c r="M8482" s="923" t="str">
        <f t="shared" si="132"/>
        <v/>
      </c>
    </row>
    <row r="8483" spans="2:13" ht="75">
      <c r="B8483" s="921" t="s">
        <v>2216</v>
      </c>
      <c r="C8483" s="921" t="s">
        <v>1024</v>
      </c>
      <c r="D8483" s="922" t="s">
        <v>986</v>
      </c>
      <c r="E8483" s="936">
        <v>1</v>
      </c>
      <c r="F8483" s="947">
        <v>44652</v>
      </c>
      <c r="G8483" s="923">
        <v>0</v>
      </c>
      <c r="H8483" s="929">
        <v>8.3333333333333332E-3</v>
      </c>
      <c r="I8483" s="929">
        <v>0.125</v>
      </c>
      <c r="J8483" s="923">
        <v>0</v>
      </c>
      <c r="K8483" s="922">
        <v>1</v>
      </c>
      <c r="L8483" s="923">
        <v>0</v>
      </c>
      <c r="M8483" s="923" t="str">
        <f t="shared" si="132"/>
        <v/>
      </c>
    </row>
    <row r="8484" spans="2:13" ht="60">
      <c r="B8484" s="921" t="s">
        <v>1035</v>
      </c>
      <c r="C8484" s="921" t="s">
        <v>1086</v>
      </c>
      <c r="D8484" s="922" t="s">
        <v>986</v>
      </c>
      <c r="E8484" s="936">
        <v>1</v>
      </c>
      <c r="F8484" s="947">
        <v>44686</v>
      </c>
      <c r="G8484" s="923">
        <v>18747.543145730997</v>
      </c>
      <c r="H8484" s="929">
        <v>8.3333333333333332E-3</v>
      </c>
      <c r="I8484" s="929">
        <v>0.11666666666666667</v>
      </c>
      <c r="J8484" s="923">
        <v>16560.329778729047</v>
      </c>
      <c r="K8484" s="922">
        <v>1</v>
      </c>
      <c r="L8484" s="923">
        <v>16560.329778729047</v>
      </c>
      <c r="M8484" s="923">
        <f t="shared" si="132"/>
        <v>1874.7543145730997</v>
      </c>
    </row>
    <row r="8485" spans="2:13" ht="60">
      <c r="B8485" s="921" t="s">
        <v>1035</v>
      </c>
      <c r="C8485" s="921" t="s">
        <v>1086</v>
      </c>
      <c r="D8485" s="922" t="s">
        <v>986</v>
      </c>
      <c r="E8485" s="936">
        <v>1</v>
      </c>
      <c r="F8485" s="947">
        <v>44686</v>
      </c>
      <c r="G8485" s="923">
        <v>18747.543145730997</v>
      </c>
      <c r="H8485" s="929">
        <v>8.3333333333333332E-3</v>
      </c>
      <c r="I8485" s="929">
        <v>0.11666666666666667</v>
      </c>
      <c r="J8485" s="923">
        <v>16560.329778729047</v>
      </c>
      <c r="K8485" s="922">
        <v>1</v>
      </c>
      <c r="L8485" s="923">
        <v>16560.329778729047</v>
      </c>
      <c r="M8485" s="923">
        <f t="shared" si="132"/>
        <v>1874.7543145730997</v>
      </c>
    </row>
    <row r="8486" spans="2:13" ht="60">
      <c r="B8486" s="921" t="s">
        <v>1035</v>
      </c>
      <c r="C8486" s="921" t="s">
        <v>1086</v>
      </c>
      <c r="D8486" s="922" t="s">
        <v>986</v>
      </c>
      <c r="E8486" s="936">
        <v>1</v>
      </c>
      <c r="F8486" s="947">
        <v>44501</v>
      </c>
      <c r="G8486" s="923">
        <v>0</v>
      </c>
      <c r="H8486" s="929">
        <v>8.3333333333333332E-3</v>
      </c>
      <c r="I8486" s="929">
        <v>0.16666666666666666</v>
      </c>
      <c r="J8486" s="923">
        <v>0</v>
      </c>
      <c r="K8486" s="922">
        <v>1</v>
      </c>
      <c r="L8486" s="923">
        <v>0</v>
      </c>
      <c r="M8486" s="923" t="str">
        <f t="shared" si="132"/>
        <v/>
      </c>
    </row>
    <row r="8487" spans="2:13" ht="60">
      <c r="B8487" s="921" t="s">
        <v>2217</v>
      </c>
      <c r="C8487" s="921" t="s">
        <v>1091</v>
      </c>
      <c r="D8487" s="922" t="s">
        <v>986</v>
      </c>
      <c r="E8487" s="936">
        <v>1</v>
      </c>
      <c r="F8487" s="947">
        <v>44593</v>
      </c>
      <c r="G8487" s="923">
        <v>0</v>
      </c>
      <c r="H8487" s="929">
        <v>8.3333333333333332E-3</v>
      </c>
      <c r="I8487" s="929">
        <v>0.14166666666666666</v>
      </c>
      <c r="J8487" s="923">
        <v>0</v>
      </c>
      <c r="K8487" s="922">
        <v>1</v>
      </c>
      <c r="L8487" s="923">
        <v>0</v>
      </c>
      <c r="M8487" s="923" t="str">
        <f t="shared" si="132"/>
        <v/>
      </c>
    </row>
    <row r="8488" spans="2:13" ht="45">
      <c r="B8488" s="921" t="s">
        <v>2218</v>
      </c>
      <c r="C8488" s="921" t="s">
        <v>1042</v>
      </c>
      <c r="D8488" s="922" t="s">
        <v>986</v>
      </c>
      <c r="E8488" s="936">
        <v>1</v>
      </c>
      <c r="F8488" s="947">
        <v>43650</v>
      </c>
      <c r="G8488" s="923">
        <v>0</v>
      </c>
      <c r="H8488" s="929">
        <v>8.3333333333333332E-3</v>
      </c>
      <c r="I8488" s="929">
        <v>0.4</v>
      </c>
      <c r="J8488" s="923">
        <v>0</v>
      </c>
      <c r="K8488" s="922">
        <v>0.91649360188232465</v>
      </c>
      <c r="L8488" s="923">
        <v>0</v>
      </c>
      <c r="M8488" s="923" t="str">
        <f t="shared" si="132"/>
        <v/>
      </c>
    </row>
    <row r="8489" spans="2:13" ht="45">
      <c r="B8489" s="921" t="s">
        <v>2219</v>
      </c>
      <c r="C8489" s="921" t="s">
        <v>1030</v>
      </c>
      <c r="D8489" s="922" t="s">
        <v>986</v>
      </c>
      <c r="E8489" s="936">
        <v>1</v>
      </c>
      <c r="F8489" s="947">
        <v>44683</v>
      </c>
      <c r="G8489" s="923">
        <v>1804493.425825919</v>
      </c>
      <c r="H8489" s="929">
        <v>4.1666666666666666E-3</v>
      </c>
      <c r="I8489" s="929">
        <v>5.8333333333333334E-2</v>
      </c>
      <c r="J8489" s="923">
        <v>1699231.309319407</v>
      </c>
      <c r="K8489" s="922">
        <v>1</v>
      </c>
      <c r="L8489" s="923">
        <v>1699231.309319407</v>
      </c>
      <c r="M8489" s="923">
        <f t="shared" si="132"/>
        <v>90224.671291295963</v>
      </c>
    </row>
    <row r="8490" spans="2:13" ht="75">
      <c r="B8490" s="921" t="s">
        <v>1035</v>
      </c>
      <c r="C8490" s="921" t="s">
        <v>1036</v>
      </c>
      <c r="D8490" s="922" t="s">
        <v>986</v>
      </c>
      <c r="E8490" s="936">
        <v>1</v>
      </c>
      <c r="F8490" s="947">
        <v>45077</v>
      </c>
      <c r="G8490" s="923">
        <v>53251.509126406585</v>
      </c>
      <c r="H8490" s="929">
        <v>8.3333333333333332E-3</v>
      </c>
      <c r="I8490" s="929">
        <v>8.3333333333333332E-3</v>
      </c>
      <c r="J8490" s="923">
        <v>52807.7465503532</v>
      </c>
      <c r="K8490" s="922">
        <v>1</v>
      </c>
      <c r="L8490" s="923">
        <v>52807.7465503532</v>
      </c>
      <c r="M8490" s="923">
        <f t="shared" si="132"/>
        <v>5325.150912640659</v>
      </c>
    </row>
    <row r="8491" spans="2:13" ht="75">
      <c r="B8491" s="921" t="s">
        <v>2220</v>
      </c>
      <c r="C8491" s="921" t="s">
        <v>1036</v>
      </c>
      <c r="D8491" s="922" t="s">
        <v>986</v>
      </c>
      <c r="E8491" s="936">
        <v>1</v>
      </c>
      <c r="F8491" s="947">
        <v>44713</v>
      </c>
      <c r="G8491" s="923">
        <v>0</v>
      </c>
      <c r="H8491" s="929">
        <v>8.3333333333333332E-3</v>
      </c>
      <c r="I8491" s="929">
        <v>0.10833333333333334</v>
      </c>
      <c r="J8491" s="923">
        <v>0</v>
      </c>
      <c r="K8491" s="922">
        <v>1</v>
      </c>
      <c r="L8491" s="923">
        <v>0</v>
      </c>
      <c r="M8491" s="923" t="str">
        <f t="shared" si="132"/>
        <v/>
      </c>
    </row>
    <row r="8492" spans="2:13" ht="75">
      <c r="B8492" s="921" t="s">
        <v>2221</v>
      </c>
      <c r="C8492" s="921" t="s">
        <v>1036</v>
      </c>
      <c r="D8492" s="922" t="s">
        <v>986</v>
      </c>
      <c r="E8492" s="936">
        <v>1</v>
      </c>
      <c r="F8492" s="947">
        <v>44713</v>
      </c>
      <c r="G8492" s="923">
        <v>7176.0070183137868</v>
      </c>
      <c r="H8492" s="929">
        <v>8.3333333333333332E-3</v>
      </c>
      <c r="I8492" s="929">
        <v>0.10833333333333334</v>
      </c>
      <c r="J8492" s="923">
        <v>6398.60625799646</v>
      </c>
      <c r="K8492" s="922">
        <v>1</v>
      </c>
      <c r="L8492" s="923">
        <v>6398.60625799646</v>
      </c>
      <c r="M8492" s="923">
        <f t="shared" si="132"/>
        <v>717.60070183137873</v>
      </c>
    </row>
    <row r="8493" spans="2:13" ht="75">
      <c r="B8493" s="921" t="s">
        <v>2221</v>
      </c>
      <c r="C8493" s="921" t="s">
        <v>1036</v>
      </c>
      <c r="D8493" s="922" t="s">
        <v>986</v>
      </c>
      <c r="E8493" s="936">
        <v>1</v>
      </c>
      <c r="F8493" s="947">
        <v>44713</v>
      </c>
      <c r="G8493" s="923">
        <v>7176.0070183137868</v>
      </c>
      <c r="H8493" s="929">
        <v>8.3333333333333332E-3</v>
      </c>
      <c r="I8493" s="929">
        <v>0.10833333333333334</v>
      </c>
      <c r="J8493" s="923">
        <v>6398.60625799646</v>
      </c>
      <c r="K8493" s="922">
        <v>1</v>
      </c>
      <c r="L8493" s="923">
        <v>6398.60625799646</v>
      </c>
      <c r="M8493" s="923">
        <f t="shared" si="132"/>
        <v>717.60070183137873</v>
      </c>
    </row>
    <row r="8494" spans="2:13" ht="75">
      <c r="B8494" s="921" t="s">
        <v>1035</v>
      </c>
      <c r="C8494" s="921" t="s">
        <v>1036</v>
      </c>
      <c r="D8494" s="922" t="s">
        <v>986</v>
      </c>
      <c r="E8494" s="936">
        <v>1</v>
      </c>
      <c r="F8494" s="947">
        <v>44440</v>
      </c>
      <c r="G8494" s="923">
        <v>53251.509126406585</v>
      </c>
      <c r="H8494" s="929">
        <v>8.3333333333333332E-3</v>
      </c>
      <c r="I8494" s="929">
        <v>0.18333333333333332</v>
      </c>
      <c r="J8494" s="923">
        <v>43488.732453232049</v>
      </c>
      <c r="K8494" s="922">
        <v>1</v>
      </c>
      <c r="L8494" s="923">
        <v>43488.732453232049</v>
      </c>
      <c r="M8494" s="923">
        <f t="shared" si="132"/>
        <v>5325.150912640659</v>
      </c>
    </row>
    <row r="8495" spans="2:13" ht="75">
      <c r="B8495" s="921" t="s">
        <v>1035</v>
      </c>
      <c r="C8495" s="921" t="s">
        <v>1036</v>
      </c>
      <c r="D8495" s="922" t="s">
        <v>986</v>
      </c>
      <c r="E8495" s="936">
        <v>1</v>
      </c>
      <c r="F8495" s="947">
        <v>44440</v>
      </c>
      <c r="G8495" s="923">
        <v>53251.509126406585</v>
      </c>
      <c r="H8495" s="929">
        <v>8.3333333333333332E-3</v>
      </c>
      <c r="I8495" s="929">
        <v>0.18333333333333332</v>
      </c>
      <c r="J8495" s="923">
        <v>43488.732453232049</v>
      </c>
      <c r="K8495" s="922">
        <v>1</v>
      </c>
      <c r="L8495" s="923">
        <v>43488.732453232049</v>
      </c>
      <c r="M8495" s="923">
        <f t="shared" si="132"/>
        <v>5325.150912640659</v>
      </c>
    </row>
    <row r="8496" spans="2:13" ht="75">
      <c r="B8496" s="921" t="s">
        <v>2222</v>
      </c>
      <c r="C8496" s="921" t="s">
        <v>1036</v>
      </c>
      <c r="D8496" s="922" t="s">
        <v>986</v>
      </c>
      <c r="E8496" s="936">
        <v>1</v>
      </c>
      <c r="F8496" s="947">
        <v>44682</v>
      </c>
      <c r="G8496" s="923">
        <v>228598.41618544742</v>
      </c>
      <c r="H8496" s="929">
        <v>4.1666666666666666E-3</v>
      </c>
      <c r="I8496" s="929">
        <v>5.8333333333333334E-2</v>
      </c>
      <c r="J8496" s="923">
        <v>215263.50857462967</v>
      </c>
      <c r="K8496" s="922">
        <v>1</v>
      </c>
      <c r="L8496" s="923">
        <v>215263.50857462967</v>
      </c>
      <c r="M8496" s="923">
        <f t="shared" si="132"/>
        <v>11429.920809272371</v>
      </c>
    </row>
    <row r="8497" spans="2:13" ht="75">
      <c r="B8497" s="921" t="s">
        <v>2223</v>
      </c>
      <c r="C8497" s="921" t="s">
        <v>1036</v>
      </c>
      <c r="D8497" s="922" t="s">
        <v>986</v>
      </c>
      <c r="E8497" s="936">
        <v>1</v>
      </c>
      <c r="F8497" s="947">
        <v>44440</v>
      </c>
      <c r="G8497" s="923">
        <v>0</v>
      </c>
      <c r="H8497" s="929">
        <v>4.1666666666666666E-3</v>
      </c>
      <c r="I8497" s="929">
        <v>9.166666666666666E-2</v>
      </c>
      <c r="J8497" s="923">
        <v>0</v>
      </c>
      <c r="K8497" s="922">
        <v>1</v>
      </c>
      <c r="L8497" s="923">
        <v>0</v>
      </c>
      <c r="M8497" s="923" t="str">
        <f t="shared" si="132"/>
        <v/>
      </c>
    </row>
    <row r="8498" spans="2:13" ht="75">
      <c r="B8498" s="921" t="s">
        <v>2224</v>
      </c>
      <c r="C8498" s="921" t="s">
        <v>1036</v>
      </c>
      <c r="D8498" s="922" t="s">
        <v>986</v>
      </c>
      <c r="E8498" s="936">
        <v>1</v>
      </c>
      <c r="F8498" s="947">
        <v>44440</v>
      </c>
      <c r="G8498" s="923">
        <v>0</v>
      </c>
      <c r="H8498" s="929">
        <v>4.1666666666666666E-3</v>
      </c>
      <c r="I8498" s="929">
        <v>9.166666666666666E-2</v>
      </c>
      <c r="J8498" s="923">
        <v>0</v>
      </c>
      <c r="K8498" s="922">
        <v>1</v>
      </c>
      <c r="L8498" s="923">
        <v>0</v>
      </c>
      <c r="M8498" s="923" t="str">
        <f t="shared" si="132"/>
        <v/>
      </c>
    </row>
    <row r="8499" spans="2:13" ht="75">
      <c r="B8499" s="921" t="s">
        <v>1364</v>
      </c>
      <c r="C8499" s="921" t="s">
        <v>1036</v>
      </c>
      <c r="D8499" s="922" t="s">
        <v>986</v>
      </c>
      <c r="E8499" s="936">
        <v>1</v>
      </c>
      <c r="F8499" s="947">
        <v>44440</v>
      </c>
      <c r="G8499" s="923">
        <v>0</v>
      </c>
      <c r="H8499" s="929">
        <v>8.3333333333333332E-3</v>
      </c>
      <c r="I8499" s="929">
        <v>0.18333333333333332</v>
      </c>
      <c r="J8499" s="923">
        <v>0</v>
      </c>
      <c r="K8499" s="922">
        <v>1</v>
      </c>
      <c r="L8499" s="923">
        <v>0</v>
      </c>
      <c r="M8499" s="923" t="str">
        <f t="shared" si="132"/>
        <v/>
      </c>
    </row>
    <row r="8500" spans="2:13" ht="75">
      <c r="B8500" s="921" t="s">
        <v>2225</v>
      </c>
      <c r="C8500" s="921" t="s">
        <v>1036</v>
      </c>
      <c r="D8500" s="922" t="s">
        <v>986</v>
      </c>
      <c r="E8500" s="936">
        <v>1</v>
      </c>
      <c r="F8500" s="947">
        <v>44440</v>
      </c>
      <c r="G8500" s="923">
        <v>0</v>
      </c>
      <c r="H8500" s="929">
        <v>4.1666666666666666E-3</v>
      </c>
      <c r="I8500" s="929">
        <v>9.166666666666666E-2</v>
      </c>
      <c r="J8500" s="923">
        <v>0</v>
      </c>
      <c r="K8500" s="922">
        <v>1</v>
      </c>
      <c r="L8500" s="923">
        <v>0</v>
      </c>
      <c r="M8500" s="923" t="str">
        <f t="shared" si="132"/>
        <v/>
      </c>
    </row>
    <row r="8501" spans="2:13" ht="75">
      <c r="B8501" s="921" t="s">
        <v>1374</v>
      </c>
      <c r="C8501" s="921" t="s">
        <v>1036</v>
      </c>
      <c r="D8501" s="922" t="s">
        <v>986</v>
      </c>
      <c r="E8501" s="936">
        <v>1</v>
      </c>
      <c r="F8501" s="947">
        <v>44593</v>
      </c>
      <c r="G8501" s="923">
        <v>31819.006651801021</v>
      </c>
      <c r="H8501" s="929">
        <v>8.3333333333333332E-3</v>
      </c>
      <c r="I8501" s="929">
        <v>0.14166666666666666</v>
      </c>
      <c r="J8501" s="923">
        <v>27311.314042795875</v>
      </c>
      <c r="K8501" s="922">
        <v>1</v>
      </c>
      <c r="L8501" s="923">
        <v>27311.314042795875</v>
      </c>
      <c r="M8501" s="923">
        <f t="shared" si="132"/>
        <v>3181.9006651801024</v>
      </c>
    </row>
    <row r="8502" spans="2:13" ht="45">
      <c r="B8502" s="921" t="s">
        <v>2226</v>
      </c>
      <c r="C8502" s="921" t="s">
        <v>1030</v>
      </c>
      <c r="D8502" s="922" t="s">
        <v>986</v>
      </c>
      <c r="E8502" s="936">
        <v>1</v>
      </c>
      <c r="F8502" s="947">
        <v>45055</v>
      </c>
      <c r="G8502" s="923">
        <v>2591.9084831043606</v>
      </c>
      <c r="H8502" s="929">
        <v>4.1666666666666666E-3</v>
      </c>
      <c r="I8502" s="929">
        <v>8.3333333333333332E-3</v>
      </c>
      <c r="J8502" s="923">
        <v>2570.3092457451576</v>
      </c>
      <c r="K8502" s="922">
        <v>1</v>
      </c>
      <c r="L8502" s="923">
        <v>2570.3092457451576</v>
      </c>
      <c r="M8502" s="923">
        <f t="shared" si="132"/>
        <v>129.59542415521804</v>
      </c>
    </row>
    <row r="8503" spans="2:13" ht="45">
      <c r="B8503" s="921" t="s">
        <v>2227</v>
      </c>
      <c r="C8503" s="921" t="s">
        <v>1030</v>
      </c>
      <c r="D8503" s="922" t="s">
        <v>986</v>
      </c>
      <c r="E8503" s="936">
        <v>1</v>
      </c>
      <c r="F8503" s="947">
        <v>44063</v>
      </c>
      <c r="G8503" s="923">
        <v>0</v>
      </c>
      <c r="H8503" s="929">
        <v>8.3333333333333332E-3</v>
      </c>
      <c r="I8503" s="929">
        <v>0.29166666666666669</v>
      </c>
      <c r="J8503" s="923">
        <v>0</v>
      </c>
      <c r="K8503" s="922">
        <v>1</v>
      </c>
      <c r="L8503" s="923">
        <v>0</v>
      </c>
      <c r="M8503" s="923" t="str">
        <f t="shared" si="132"/>
        <v/>
      </c>
    </row>
    <row r="8504" spans="2:13" ht="45">
      <c r="B8504" s="921" t="s">
        <v>2228</v>
      </c>
      <c r="C8504" s="921" t="s">
        <v>1030</v>
      </c>
      <c r="D8504" s="922" t="s">
        <v>986</v>
      </c>
      <c r="E8504" s="936">
        <v>1</v>
      </c>
      <c r="F8504" s="947">
        <v>44628</v>
      </c>
      <c r="G8504" s="923">
        <v>53234.70577668638</v>
      </c>
      <c r="H8504" s="929">
        <v>4.1666666666666666E-3</v>
      </c>
      <c r="I8504" s="929">
        <v>6.6666666666666666E-2</v>
      </c>
      <c r="J8504" s="923">
        <v>49685.725391573957</v>
      </c>
      <c r="K8504" s="922">
        <v>1</v>
      </c>
      <c r="L8504" s="923">
        <v>49685.725391573957</v>
      </c>
      <c r="M8504" s="923">
        <f t="shared" si="132"/>
        <v>2661.7352888343194</v>
      </c>
    </row>
    <row r="8505" spans="2:13" ht="75">
      <c r="B8505" s="921" t="s">
        <v>1035</v>
      </c>
      <c r="C8505" s="921" t="s">
        <v>1036</v>
      </c>
      <c r="D8505" s="922" t="s">
        <v>994</v>
      </c>
      <c r="E8505" s="936">
        <v>0</v>
      </c>
      <c r="F8505" s="947">
        <v>44470</v>
      </c>
      <c r="G8505" s="923">
        <v>0</v>
      </c>
      <c r="H8505" s="929">
        <v>8.3333333333333332E-3</v>
      </c>
      <c r="I8505" s="929">
        <v>0.17499999999999999</v>
      </c>
      <c r="J8505" s="923">
        <v>0</v>
      </c>
      <c r="K8505" s="922">
        <v>1</v>
      </c>
      <c r="L8505" s="923">
        <v>0</v>
      </c>
      <c r="M8505" s="923" t="str">
        <f t="shared" si="132"/>
        <v/>
      </c>
    </row>
    <row r="8506" spans="2:13" ht="75">
      <c r="B8506" s="921" t="s">
        <v>1035</v>
      </c>
      <c r="C8506" s="921" t="s">
        <v>1036</v>
      </c>
      <c r="D8506" s="922" t="s">
        <v>994</v>
      </c>
      <c r="E8506" s="936">
        <v>0</v>
      </c>
      <c r="F8506" s="947">
        <v>44470</v>
      </c>
      <c r="G8506" s="923">
        <v>0</v>
      </c>
      <c r="H8506" s="929">
        <v>8.3333333333333332E-3</v>
      </c>
      <c r="I8506" s="929">
        <v>0.17499999999999999</v>
      </c>
      <c r="J8506" s="923">
        <v>0</v>
      </c>
      <c r="K8506" s="922">
        <v>1</v>
      </c>
      <c r="L8506" s="923">
        <v>0</v>
      </c>
      <c r="M8506" s="923" t="str">
        <f t="shared" si="132"/>
        <v/>
      </c>
    </row>
    <row r="8507" spans="2:13" ht="75">
      <c r="B8507" s="921" t="s">
        <v>2229</v>
      </c>
      <c r="C8507" s="921" t="s">
        <v>1036</v>
      </c>
      <c r="D8507" s="922" t="s">
        <v>994</v>
      </c>
      <c r="E8507" s="936">
        <v>0</v>
      </c>
      <c r="F8507" s="947">
        <v>44470</v>
      </c>
      <c r="G8507" s="923">
        <v>18749.12</v>
      </c>
      <c r="H8507" s="929">
        <v>4.1666666666666666E-3</v>
      </c>
      <c r="I8507" s="929">
        <v>8.7499999999999994E-2</v>
      </c>
      <c r="J8507" s="923">
        <v>17108.572</v>
      </c>
      <c r="K8507" s="922">
        <v>1</v>
      </c>
      <c r="L8507" s="923">
        <v>0</v>
      </c>
      <c r="M8507" s="923" t="str">
        <f t="shared" si="132"/>
        <v/>
      </c>
    </row>
    <row r="8508" spans="2:13" ht="75">
      <c r="B8508" s="921" t="s">
        <v>1035</v>
      </c>
      <c r="C8508" s="921" t="s">
        <v>1036</v>
      </c>
      <c r="D8508" s="922" t="s">
        <v>994</v>
      </c>
      <c r="E8508" s="936">
        <v>0</v>
      </c>
      <c r="F8508" s="947">
        <v>44470</v>
      </c>
      <c r="G8508" s="923">
        <v>0</v>
      </c>
      <c r="H8508" s="929">
        <v>8.3333333333333332E-3</v>
      </c>
      <c r="I8508" s="929">
        <v>0.17499999999999999</v>
      </c>
      <c r="J8508" s="923">
        <v>0</v>
      </c>
      <c r="K8508" s="922">
        <v>1</v>
      </c>
      <c r="L8508" s="923">
        <v>0</v>
      </c>
      <c r="M8508" s="923" t="str">
        <f t="shared" si="132"/>
        <v/>
      </c>
    </row>
    <row r="8509" spans="2:13" ht="75">
      <c r="B8509" s="921" t="s">
        <v>1035</v>
      </c>
      <c r="C8509" s="921" t="s">
        <v>1036</v>
      </c>
      <c r="D8509" s="922" t="s">
        <v>994</v>
      </c>
      <c r="E8509" s="936">
        <v>0</v>
      </c>
      <c r="F8509" s="947">
        <v>44470</v>
      </c>
      <c r="G8509" s="923">
        <v>0</v>
      </c>
      <c r="H8509" s="929">
        <v>8.3333333333333332E-3</v>
      </c>
      <c r="I8509" s="929">
        <v>0.17499999999999999</v>
      </c>
      <c r="J8509" s="923">
        <v>0</v>
      </c>
      <c r="K8509" s="922">
        <v>1</v>
      </c>
      <c r="L8509" s="923">
        <v>0</v>
      </c>
      <c r="M8509" s="923" t="str">
        <f t="shared" si="132"/>
        <v/>
      </c>
    </row>
    <row r="8510" spans="2:13" ht="75">
      <c r="B8510" s="921" t="s">
        <v>2230</v>
      </c>
      <c r="C8510" s="921" t="s">
        <v>1036</v>
      </c>
      <c r="D8510" s="922" t="s">
        <v>994</v>
      </c>
      <c r="E8510" s="936">
        <v>0</v>
      </c>
      <c r="F8510" s="947">
        <v>44470</v>
      </c>
      <c r="G8510" s="923">
        <v>0</v>
      </c>
      <c r="H8510" s="929">
        <v>4.1666666666666666E-3</v>
      </c>
      <c r="I8510" s="929">
        <v>8.7499999999999994E-2</v>
      </c>
      <c r="J8510" s="923">
        <v>0</v>
      </c>
      <c r="K8510" s="922">
        <v>1</v>
      </c>
      <c r="L8510" s="923">
        <v>0</v>
      </c>
      <c r="M8510" s="923" t="str">
        <f t="shared" si="132"/>
        <v/>
      </c>
    </row>
    <row r="8511" spans="2:13" ht="45">
      <c r="B8511" s="921" t="s">
        <v>2231</v>
      </c>
      <c r="C8511" s="921" t="s">
        <v>1042</v>
      </c>
      <c r="D8511" s="922" t="s">
        <v>986</v>
      </c>
      <c r="E8511" s="936">
        <v>1</v>
      </c>
      <c r="F8511" s="947">
        <v>44377</v>
      </c>
      <c r="G8511" s="923">
        <v>0</v>
      </c>
      <c r="H8511" s="929">
        <v>8.3333333333333332E-3</v>
      </c>
      <c r="I8511" s="929">
        <v>0.20833333333333334</v>
      </c>
      <c r="J8511" s="923">
        <v>0</v>
      </c>
      <c r="K8511" s="922">
        <v>1</v>
      </c>
      <c r="L8511" s="923">
        <v>0</v>
      </c>
      <c r="M8511" s="923" t="str">
        <f t="shared" si="132"/>
        <v/>
      </c>
    </row>
    <row r="8512" spans="2:13" ht="60">
      <c r="B8512" s="921" t="s">
        <v>1035</v>
      </c>
      <c r="C8512" s="921" t="s">
        <v>1086</v>
      </c>
      <c r="D8512" s="922" t="s">
        <v>986</v>
      </c>
      <c r="E8512" s="936">
        <v>1</v>
      </c>
      <c r="F8512" s="947">
        <v>43983</v>
      </c>
      <c r="G8512" s="923">
        <v>18747.543145730997</v>
      </c>
      <c r="H8512" s="929">
        <v>8.3333333333333332E-3</v>
      </c>
      <c r="I8512" s="929">
        <v>0.30833333333333335</v>
      </c>
      <c r="J8512" s="923">
        <v>12967.050675797273</v>
      </c>
      <c r="K8512" s="922">
        <v>1</v>
      </c>
      <c r="L8512" s="923">
        <v>12967.050675797273</v>
      </c>
      <c r="M8512" s="923">
        <f t="shared" si="132"/>
        <v>1874.7543145730997</v>
      </c>
    </row>
    <row r="8513" spans="2:13" ht="60">
      <c r="B8513" s="921" t="s">
        <v>2232</v>
      </c>
      <c r="C8513" s="921" t="s">
        <v>1086</v>
      </c>
      <c r="D8513" s="922" t="s">
        <v>986</v>
      </c>
      <c r="E8513" s="936">
        <v>1</v>
      </c>
      <c r="F8513" s="947">
        <v>43983</v>
      </c>
      <c r="G8513" s="923">
        <v>7122.8266459120086</v>
      </c>
      <c r="H8513" s="929">
        <v>8.3333333333333332E-3</v>
      </c>
      <c r="I8513" s="929">
        <v>0.30833333333333335</v>
      </c>
      <c r="J8513" s="923">
        <v>4926.6217634224722</v>
      </c>
      <c r="K8513" s="922">
        <v>1</v>
      </c>
      <c r="L8513" s="923">
        <v>4926.6217634224722</v>
      </c>
      <c r="M8513" s="923">
        <f t="shared" si="132"/>
        <v>712.28266459120096</v>
      </c>
    </row>
    <row r="8514" spans="2:13" ht="60">
      <c r="B8514" s="921" t="s">
        <v>2233</v>
      </c>
      <c r="C8514" s="921" t="s">
        <v>1086</v>
      </c>
      <c r="D8514" s="922" t="s">
        <v>986</v>
      </c>
      <c r="E8514" s="936">
        <v>1</v>
      </c>
      <c r="F8514" s="947">
        <v>43983</v>
      </c>
      <c r="G8514" s="923">
        <v>105799.85311506744</v>
      </c>
      <c r="H8514" s="929">
        <v>8.3333333333333332E-3</v>
      </c>
      <c r="I8514" s="929">
        <v>0.30833333333333335</v>
      </c>
      <c r="J8514" s="923">
        <v>73178.23173792164</v>
      </c>
      <c r="K8514" s="922">
        <v>1</v>
      </c>
      <c r="L8514" s="923">
        <v>73178.23173792164</v>
      </c>
      <c r="M8514" s="923">
        <f t="shared" si="132"/>
        <v>10579.985311506745</v>
      </c>
    </row>
    <row r="8515" spans="2:13" ht="60">
      <c r="B8515" s="921" t="s">
        <v>2234</v>
      </c>
      <c r="C8515" s="921" t="s">
        <v>1086</v>
      </c>
      <c r="D8515" s="922" t="s">
        <v>986</v>
      </c>
      <c r="E8515" s="936">
        <v>1</v>
      </c>
      <c r="F8515" s="947">
        <v>44686</v>
      </c>
      <c r="G8515" s="923">
        <v>24694.884859683345</v>
      </c>
      <c r="H8515" s="929">
        <v>8.3333333333333332E-3</v>
      </c>
      <c r="I8515" s="929">
        <v>0.11666666666666667</v>
      </c>
      <c r="J8515" s="923">
        <v>21813.814959386953</v>
      </c>
      <c r="K8515" s="922">
        <v>1</v>
      </c>
      <c r="L8515" s="923">
        <v>21813.814959386953</v>
      </c>
      <c r="M8515" s="923">
        <f t="shared" si="132"/>
        <v>2469.4884859683348</v>
      </c>
    </row>
    <row r="8516" spans="2:13" ht="60">
      <c r="B8516" s="921" t="s">
        <v>2235</v>
      </c>
      <c r="C8516" s="921" t="s">
        <v>1086</v>
      </c>
      <c r="D8516" s="922" t="s">
        <v>986</v>
      </c>
      <c r="E8516" s="936">
        <v>1</v>
      </c>
      <c r="F8516" s="947">
        <v>44686</v>
      </c>
      <c r="G8516" s="923">
        <v>18747.543145730997</v>
      </c>
      <c r="H8516" s="929">
        <v>8.3333333333333332E-3</v>
      </c>
      <c r="I8516" s="929">
        <v>0.11666666666666667</v>
      </c>
      <c r="J8516" s="923">
        <v>16560.329778729047</v>
      </c>
      <c r="K8516" s="922">
        <v>1</v>
      </c>
      <c r="L8516" s="923">
        <v>16560.329778729047</v>
      </c>
      <c r="M8516" s="923">
        <f t="shared" si="132"/>
        <v>1874.7543145730997</v>
      </c>
    </row>
    <row r="8517" spans="2:13" ht="60">
      <c r="B8517" s="921" t="s">
        <v>2236</v>
      </c>
      <c r="C8517" s="921" t="s">
        <v>1086</v>
      </c>
      <c r="D8517" s="922" t="s">
        <v>986</v>
      </c>
      <c r="E8517" s="936">
        <v>1</v>
      </c>
      <c r="F8517" s="947">
        <v>44686</v>
      </c>
      <c r="G8517" s="923">
        <v>24694.884859683345</v>
      </c>
      <c r="H8517" s="929">
        <v>8.3333333333333332E-3</v>
      </c>
      <c r="I8517" s="929">
        <v>0.11666666666666667</v>
      </c>
      <c r="J8517" s="923">
        <v>21813.814959386953</v>
      </c>
      <c r="K8517" s="922">
        <v>1</v>
      </c>
      <c r="L8517" s="923">
        <v>21813.814959386953</v>
      </c>
      <c r="M8517" s="923">
        <f t="shared" si="132"/>
        <v>2469.4884859683348</v>
      </c>
    </row>
    <row r="8518" spans="2:13" ht="60">
      <c r="B8518" s="921" t="s">
        <v>2237</v>
      </c>
      <c r="C8518" s="921" t="s">
        <v>1086</v>
      </c>
      <c r="D8518" s="922" t="s">
        <v>986</v>
      </c>
      <c r="E8518" s="936">
        <v>1</v>
      </c>
      <c r="F8518" s="947">
        <v>44686</v>
      </c>
      <c r="G8518" s="923">
        <v>22403.823090677484</v>
      </c>
      <c r="H8518" s="929">
        <v>8.3333333333333332E-3</v>
      </c>
      <c r="I8518" s="929">
        <v>0.11666666666666667</v>
      </c>
      <c r="J8518" s="923">
        <v>19790.043730098445</v>
      </c>
      <c r="K8518" s="922">
        <v>1</v>
      </c>
      <c r="L8518" s="923">
        <v>19790.043730098445</v>
      </c>
      <c r="M8518" s="923">
        <f t="shared" si="132"/>
        <v>2240.3823090677483</v>
      </c>
    </row>
    <row r="8519" spans="2:13" ht="105">
      <c r="B8519" s="921" t="s">
        <v>2238</v>
      </c>
      <c r="C8519" s="921" t="s">
        <v>1034</v>
      </c>
      <c r="D8519" s="922" t="s">
        <v>986</v>
      </c>
      <c r="E8519" s="936">
        <v>1</v>
      </c>
      <c r="F8519" s="947">
        <v>45078</v>
      </c>
      <c r="G8519" s="923">
        <v>0</v>
      </c>
      <c r="H8519" s="929">
        <v>4.1666666666666666E-3</v>
      </c>
      <c r="I8519" s="929">
        <v>4.1666666666666666E-3</v>
      </c>
      <c r="J8519" s="923">
        <v>0</v>
      </c>
      <c r="K8519" s="922">
        <v>1</v>
      </c>
      <c r="L8519" s="923">
        <v>0</v>
      </c>
      <c r="M8519" s="923" t="str">
        <f t="shared" si="132"/>
        <v/>
      </c>
    </row>
    <row r="8520" spans="2:13" ht="45">
      <c r="B8520" s="921" t="s">
        <v>2239</v>
      </c>
      <c r="C8520" s="921" t="s">
        <v>1042</v>
      </c>
      <c r="D8520" s="922" t="s">
        <v>986</v>
      </c>
      <c r="E8520" s="936">
        <v>1</v>
      </c>
      <c r="F8520" s="947">
        <v>43709</v>
      </c>
      <c r="G8520" s="923">
        <v>0</v>
      </c>
      <c r="H8520" s="929">
        <v>4.1666666666666666E-3</v>
      </c>
      <c r="I8520" s="929">
        <v>0.19166666666666665</v>
      </c>
      <c r="J8520" s="923">
        <v>0</v>
      </c>
      <c r="K8520" s="922">
        <v>1</v>
      </c>
      <c r="L8520" s="923">
        <v>0</v>
      </c>
      <c r="M8520" s="923" t="str">
        <f t="shared" si="132"/>
        <v/>
      </c>
    </row>
    <row r="8521" spans="2:13" ht="75">
      <c r="B8521" s="921" t="s">
        <v>1035</v>
      </c>
      <c r="C8521" s="921" t="s">
        <v>1036</v>
      </c>
      <c r="D8521" s="922" t="s">
        <v>994</v>
      </c>
      <c r="E8521" s="936">
        <v>0</v>
      </c>
      <c r="F8521" s="947">
        <v>45034</v>
      </c>
      <c r="G8521" s="923">
        <v>16187.54</v>
      </c>
      <c r="H8521" s="929">
        <v>8.3333333333333332E-3</v>
      </c>
      <c r="I8521" s="929">
        <v>2.5000000000000001E-2</v>
      </c>
      <c r="J8521" s="923">
        <v>15782.851500000001</v>
      </c>
      <c r="K8521" s="922">
        <v>1</v>
      </c>
      <c r="L8521" s="923">
        <v>0</v>
      </c>
      <c r="M8521" s="923" t="str">
        <f t="shared" si="132"/>
        <v/>
      </c>
    </row>
    <row r="8522" spans="2:13" ht="75">
      <c r="B8522" s="921" t="s">
        <v>1035</v>
      </c>
      <c r="C8522" s="921" t="s">
        <v>1036</v>
      </c>
      <c r="D8522" s="922" t="s">
        <v>994</v>
      </c>
      <c r="E8522" s="936">
        <v>0</v>
      </c>
      <c r="F8522" s="947">
        <v>45034</v>
      </c>
      <c r="G8522" s="923">
        <v>16187.54</v>
      </c>
      <c r="H8522" s="929">
        <v>8.3333333333333332E-3</v>
      </c>
      <c r="I8522" s="929">
        <v>2.5000000000000001E-2</v>
      </c>
      <c r="J8522" s="923">
        <v>15782.851500000001</v>
      </c>
      <c r="K8522" s="922">
        <v>1</v>
      </c>
      <c r="L8522" s="923">
        <v>0</v>
      </c>
      <c r="M8522" s="923" t="str">
        <f t="shared" si="132"/>
        <v/>
      </c>
    </row>
    <row r="8523" spans="2:13" ht="75">
      <c r="B8523" s="921" t="s">
        <v>2240</v>
      </c>
      <c r="C8523" s="921" t="s">
        <v>1036</v>
      </c>
      <c r="D8523" s="922" t="s">
        <v>986</v>
      </c>
      <c r="E8523" s="936">
        <v>1</v>
      </c>
      <c r="F8523" s="947">
        <v>44866</v>
      </c>
      <c r="G8523" s="923">
        <v>49156.87</v>
      </c>
      <c r="H8523" s="929">
        <v>0</v>
      </c>
      <c r="I8523" s="929">
        <v>0</v>
      </c>
      <c r="J8523" s="923">
        <v>49156.87</v>
      </c>
      <c r="K8523" s="922">
        <v>1</v>
      </c>
      <c r="L8523" s="923">
        <v>49156.87</v>
      </c>
      <c r="M8523" s="923">
        <f t="shared" ref="M8523:M8586" si="133">IF(L8523=0,"",IF(I8523=100%,0,(H8523*12)*(G8523*E8523*K8523)))</f>
        <v>0</v>
      </c>
    </row>
    <row r="8524" spans="2:13" ht="75">
      <c r="B8524" s="921" t="s">
        <v>1035</v>
      </c>
      <c r="C8524" s="921" t="s">
        <v>1036</v>
      </c>
      <c r="D8524" s="922" t="s">
        <v>986</v>
      </c>
      <c r="E8524" s="936">
        <v>1</v>
      </c>
      <c r="F8524" s="947">
        <v>44713</v>
      </c>
      <c r="G8524" s="923">
        <v>0</v>
      </c>
      <c r="H8524" s="929">
        <v>8.3333333333333332E-3</v>
      </c>
      <c r="I8524" s="929">
        <v>0.10833333333333334</v>
      </c>
      <c r="J8524" s="923">
        <v>0</v>
      </c>
      <c r="K8524" s="922">
        <v>1</v>
      </c>
      <c r="L8524" s="923">
        <v>0</v>
      </c>
      <c r="M8524" s="923" t="str">
        <f t="shared" si="133"/>
        <v/>
      </c>
    </row>
    <row r="8525" spans="2:13" ht="75">
      <c r="B8525" s="921" t="s">
        <v>1035</v>
      </c>
      <c r="C8525" s="921" t="s">
        <v>1036</v>
      </c>
      <c r="D8525" s="922" t="s">
        <v>986</v>
      </c>
      <c r="E8525" s="936">
        <v>1</v>
      </c>
      <c r="F8525" s="947">
        <v>44713</v>
      </c>
      <c r="G8525" s="923">
        <v>0</v>
      </c>
      <c r="H8525" s="929">
        <v>8.3333333333333332E-3</v>
      </c>
      <c r="I8525" s="929">
        <v>0.10833333333333334</v>
      </c>
      <c r="J8525" s="923">
        <v>0</v>
      </c>
      <c r="K8525" s="922">
        <v>1</v>
      </c>
      <c r="L8525" s="923">
        <v>0</v>
      </c>
      <c r="M8525" s="923" t="str">
        <f t="shared" si="133"/>
        <v/>
      </c>
    </row>
    <row r="8526" spans="2:13" ht="45">
      <c r="B8526" s="921" t="s">
        <v>2241</v>
      </c>
      <c r="C8526" s="921" t="s">
        <v>1030</v>
      </c>
      <c r="D8526" s="922" t="s">
        <v>986</v>
      </c>
      <c r="E8526" s="936">
        <v>1</v>
      </c>
      <c r="F8526" s="947">
        <v>44774</v>
      </c>
      <c r="G8526" s="923">
        <v>956486.80003131158</v>
      </c>
      <c r="H8526" s="929">
        <v>4.1666666666666666E-3</v>
      </c>
      <c r="I8526" s="929">
        <v>4.583333333333333E-2</v>
      </c>
      <c r="J8526" s="923">
        <v>912647.82169654313</v>
      </c>
      <c r="K8526" s="922">
        <v>0.7991553140867248</v>
      </c>
      <c r="L8526" s="923">
        <v>726851.30130552128</v>
      </c>
      <c r="M8526" s="923">
        <f t="shared" si="133"/>
        <v>38219.075454941456</v>
      </c>
    </row>
    <row r="8527" spans="2:13" ht="45">
      <c r="B8527" s="921" t="s">
        <v>2242</v>
      </c>
      <c r="C8527" s="921" t="s">
        <v>1030</v>
      </c>
      <c r="D8527" s="922" t="s">
        <v>986</v>
      </c>
      <c r="E8527" s="936">
        <v>1</v>
      </c>
      <c r="F8527" s="947"/>
      <c r="G8527" s="923">
        <v>0</v>
      </c>
      <c r="H8527" s="929">
        <v>0</v>
      </c>
      <c r="I8527" s="929">
        <v>0</v>
      </c>
      <c r="J8527" s="923">
        <v>0</v>
      </c>
      <c r="K8527" s="922">
        <v>1</v>
      </c>
      <c r="L8527" s="923">
        <v>0</v>
      </c>
      <c r="M8527" s="923" t="str">
        <f t="shared" si="133"/>
        <v/>
      </c>
    </row>
    <row r="8528" spans="2:13" ht="45">
      <c r="B8528" s="921" t="s">
        <v>1927</v>
      </c>
      <c r="C8528" s="921" t="s">
        <v>1030</v>
      </c>
      <c r="D8528" s="922" t="s">
        <v>986</v>
      </c>
      <c r="E8528" s="936">
        <v>1</v>
      </c>
      <c r="F8528" s="947">
        <v>43749</v>
      </c>
      <c r="G8528" s="923">
        <v>88991.745399585096</v>
      </c>
      <c r="H8528" s="929">
        <v>8.3333333333333332E-3</v>
      </c>
      <c r="I8528" s="929">
        <v>0.375</v>
      </c>
      <c r="J8528" s="923">
        <v>55619.840874740687</v>
      </c>
      <c r="K8528" s="922">
        <v>0.92710838325813238</v>
      </c>
      <c r="L8528" s="923">
        <v>51389.147031254688</v>
      </c>
      <c r="M8528" s="923">
        <f t="shared" si="133"/>
        <v>8250.4993200728695</v>
      </c>
    </row>
    <row r="8529" spans="2:13" ht="45">
      <c r="B8529" s="921" t="s">
        <v>1927</v>
      </c>
      <c r="C8529" s="921" t="s">
        <v>1030</v>
      </c>
      <c r="D8529" s="922" t="s">
        <v>986</v>
      </c>
      <c r="E8529" s="936">
        <v>1</v>
      </c>
      <c r="F8529" s="947">
        <v>43749</v>
      </c>
      <c r="G8529" s="923">
        <v>88991.745399585096</v>
      </c>
      <c r="H8529" s="929">
        <v>8.3333333333333332E-3</v>
      </c>
      <c r="I8529" s="929">
        <v>0.375</v>
      </c>
      <c r="J8529" s="923">
        <v>55619.840874740687</v>
      </c>
      <c r="K8529" s="922">
        <v>0.92710838325813238</v>
      </c>
      <c r="L8529" s="923">
        <v>51389.147031254688</v>
      </c>
      <c r="M8529" s="923">
        <f t="shared" si="133"/>
        <v>8250.4993200728695</v>
      </c>
    </row>
    <row r="8530" spans="2:13" ht="45">
      <c r="B8530" s="921" t="s">
        <v>1927</v>
      </c>
      <c r="C8530" s="921" t="s">
        <v>1030</v>
      </c>
      <c r="D8530" s="922" t="s">
        <v>986</v>
      </c>
      <c r="E8530" s="936">
        <v>1</v>
      </c>
      <c r="F8530" s="947">
        <v>43749</v>
      </c>
      <c r="G8530" s="923">
        <v>88991.745399585096</v>
      </c>
      <c r="H8530" s="929">
        <v>8.3333333333333332E-3</v>
      </c>
      <c r="I8530" s="929">
        <v>0.375</v>
      </c>
      <c r="J8530" s="923">
        <v>55619.840874740687</v>
      </c>
      <c r="K8530" s="922">
        <v>0.92710838325813238</v>
      </c>
      <c r="L8530" s="923">
        <v>51389.147031254688</v>
      </c>
      <c r="M8530" s="923">
        <f t="shared" si="133"/>
        <v>8250.4993200728695</v>
      </c>
    </row>
    <row r="8531" spans="2:13" ht="45">
      <c r="B8531" s="921" t="s">
        <v>1927</v>
      </c>
      <c r="C8531" s="921" t="s">
        <v>1030</v>
      </c>
      <c r="D8531" s="922" t="s">
        <v>986</v>
      </c>
      <c r="E8531" s="936">
        <v>1</v>
      </c>
      <c r="F8531" s="947">
        <v>43749</v>
      </c>
      <c r="G8531" s="923">
        <v>88991.745399585096</v>
      </c>
      <c r="H8531" s="929">
        <v>8.3333333333333332E-3</v>
      </c>
      <c r="I8531" s="929">
        <v>0.375</v>
      </c>
      <c r="J8531" s="923">
        <v>55619.840874740687</v>
      </c>
      <c r="K8531" s="922">
        <v>0.92710838325813238</v>
      </c>
      <c r="L8531" s="923">
        <v>51389.147031254688</v>
      </c>
      <c r="M8531" s="923">
        <f t="shared" si="133"/>
        <v>8250.4993200728695</v>
      </c>
    </row>
    <row r="8532" spans="2:13" ht="45">
      <c r="B8532" s="921" t="s">
        <v>1927</v>
      </c>
      <c r="C8532" s="921" t="s">
        <v>1030</v>
      </c>
      <c r="D8532" s="922" t="s">
        <v>986</v>
      </c>
      <c r="E8532" s="936">
        <v>1</v>
      </c>
      <c r="F8532" s="947">
        <v>43749</v>
      </c>
      <c r="G8532" s="923">
        <v>88991.745399585096</v>
      </c>
      <c r="H8532" s="929">
        <v>8.3333333333333332E-3</v>
      </c>
      <c r="I8532" s="929">
        <v>0.375</v>
      </c>
      <c r="J8532" s="923">
        <v>55619.840874740687</v>
      </c>
      <c r="K8532" s="922">
        <v>0.92710838325813238</v>
      </c>
      <c r="L8532" s="923">
        <v>51389.147031254688</v>
      </c>
      <c r="M8532" s="923">
        <f t="shared" si="133"/>
        <v>8250.4993200728695</v>
      </c>
    </row>
    <row r="8533" spans="2:13" ht="45">
      <c r="B8533" s="921" t="s">
        <v>1927</v>
      </c>
      <c r="C8533" s="921" t="s">
        <v>1030</v>
      </c>
      <c r="D8533" s="922" t="s">
        <v>986</v>
      </c>
      <c r="E8533" s="936">
        <v>1</v>
      </c>
      <c r="F8533" s="947">
        <v>43749</v>
      </c>
      <c r="G8533" s="923">
        <v>88991.745399585096</v>
      </c>
      <c r="H8533" s="929">
        <v>8.3333333333333332E-3</v>
      </c>
      <c r="I8533" s="929">
        <v>0.375</v>
      </c>
      <c r="J8533" s="923">
        <v>55619.840874740687</v>
      </c>
      <c r="K8533" s="922">
        <v>0.92710838325813238</v>
      </c>
      <c r="L8533" s="923">
        <v>51389.147031254688</v>
      </c>
      <c r="M8533" s="923">
        <f t="shared" si="133"/>
        <v>8250.4993200728695</v>
      </c>
    </row>
    <row r="8534" spans="2:13" ht="75">
      <c r="B8534" s="921" t="s">
        <v>2243</v>
      </c>
      <c r="C8534" s="921" t="s">
        <v>1020</v>
      </c>
      <c r="D8534" s="922" t="s">
        <v>986</v>
      </c>
      <c r="E8534" s="936">
        <v>1</v>
      </c>
      <c r="F8534" s="947">
        <v>43647</v>
      </c>
      <c r="G8534" s="923">
        <v>0</v>
      </c>
      <c r="H8534" s="929">
        <v>8.3333333333333332E-3</v>
      </c>
      <c r="I8534" s="929">
        <v>0.4</v>
      </c>
      <c r="J8534" s="923">
        <v>0</v>
      </c>
      <c r="K8534" s="922">
        <v>1</v>
      </c>
      <c r="L8534" s="923">
        <v>0</v>
      </c>
      <c r="M8534" s="923" t="str">
        <f t="shared" si="133"/>
        <v/>
      </c>
    </row>
    <row r="8535" spans="2:13" ht="60">
      <c r="B8535" s="921" t="s">
        <v>2244</v>
      </c>
      <c r="C8535" s="921" t="s">
        <v>1086</v>
      </c>
      <c r="D8535" s="922" t="s">
        <v>986</v>
      </c>
      <c r="E8535" s="936">
        <v>1</v>
      </c>
      <c r="F8535" s="947">
        <v>43983</v>
      </c>
      <c r="G8535" s="923">
        <v>7990.877194405175</v>
      </c>
      <c r="H8535" s="929">
        <v>8.3333333333333332E-3</v>
      </c>
      <c r="I8535" s="929">
        <v>0.30833333333333335</v>
      </c>
      <c r="J8535" s="923">
        <v>5527.023392796913</v>
      </c>
      <c r="K8535" s="922">
        <v>0</v>
      </c>
      <c r="L8535" s="923">
        <v>0</v>
      </c>
      <c r="M8535" s="923" t="str">
        <f t="shared" si="133"/>
        <v/>
      </c>
    </row>
    <row r="8536" spans="2:13" ht="60">
      <c r="B8536" s="921" t="s">
        <v>1035</v>
      </c>
      <c r="C8536" s="921" t="s">
        <v>1086</v>
      </c>
      <c r="D8536" s="922" t="s">
        <v>986</v>
      </c>
      <c r="E8536" s="936">
        <v>1</v>
      </c>
      <c r="F8536" s="947">
        <v>43983</v>
      </c>
      <c r="G8536" s="923">
        <v>17360.656446866135</v>
      </c>
      <c r="H8536" s="929">
        <v>8.3333333333333332E-3</v>
      </c>
      <c r="I8536" s="929">
        <v>0.30833333333333335</v>
      </c>
      <c r="J8536" s="923">
        <v>12007.787375749076</v>
      </c>
      <c r="K8536" s="922">
        <v>1</v>
      </c>
      <c r="L8536" s="923">
        <v>12007.787375749076</v>
      </c>
      <c r="M8536" s="923">
        <f t="shared" si="133"/>
        <v>1736.0656446866135</v>
      </c>
    </row>
    <row r="8537" spans="2:13" ht="45">
      <c r="B8537" s="921" t="s">
        <v>2245</v>
      </c>
      <c r="C8537" s="921" t="s">
        <v>1030</v>
      </c>
      <c r="D8537" s="922" t="s">
        <v>986</v>
      </c>
      <c r="E8537" s="936">
        <v>1</v>
      </c>
      <c r="F8537" s="947">
        <v>43749</v>
      </c>
      <c r="G8537" s="923">
        <v>0</v>
      </c>
      <c r="H8537" s="929">
        <v>4.1666666666666666E-3</v>
      </c>
      <c r="I8537" s="929">
        <v>0.1875</v>
      </c>
      <c r="J8537" s="923">
        <v>0</v>
      </c>
      <c r="K8537" s="922">
        <v>0.92710838325813238</v>
      </c>
      <c r="L8537" s="923">
        <v>0</v>
      </c>
      <c r="M8537" s="923" t="str">
        <f t="shared" si="133"/>
        <v/>
      </c>
    </row>
    <row r="8538" spans="2:13" ht="45">
      <c r="B8538" s="921" t="s">
        <v>2246</v>
      </c>
      <c r="C8538" s="921" t="s">
        <v>1030</v>
      </c>
      <c r="D8538" s="922" t="s">
        <v>986</v>
      </c>
      <c r="E8538" s="936">
        <v>1</v>
      </c>
      <c r="F8538" s="947">
        <v>43749</v>
      </c>
      <c r="G8538" s="923">
        <v>0</v>
      </c>
      <c r="H8538" s="929">
        <v>4.1666666666666666E-3</v>
      </c>
      <c r="I8538" s="929">
        <v>0.1875</v>
      </c>
      <c r="J8538" s="923">
        <v>0</v>
      </c>
      <c r="K8538" s="922">
        <v>0.92710838325813238</v>
      </c>
      <c r="L8538" s="923">
        <v>0</v>
      </c>
      <c r="M8538" s="923" t="str">
        <f t="shared" si="133"/>
        <v/>
      </c>
    </row>
    <row r="8539" spans="2:13" ht="45">
      <c r="B8539" s="921" t="s">
        <v>2247</v>
      </c>
      <c r="C8539" s="921" t="s">
        <v>1030</v>
      </c>
      <c r="D8539" s="922" t="s">
        <v>986</v>
      </c>
      <c r="E8539" s="936">
        <v>1</v>
      </c>
      <c r="F8539" s="947">
        <v>43749</v>
      </c>
      <c r="G8539" s="923">
        <v>0</v>
      </c>
      <c r="H8539" s="929">
        <v>4.1666666666666666E-3</v>
      </c>
      <c r="I8539" s="929">
        <v>0.1875</v>
      </c>
      <c r="J8539" s="923">
        <v>0</v>
      </c>
      <c r="K8539" s="922">
        <v>0.92710838325813238</v>
      </c>
      <c r="L8539" s="923">
        <v>0</v>
      </c>
      <c r="M8539" s="923" t="str">
        <f t="shared" si="133"/>
        <v/>
      </c>
    </row>
    <row r="8540" spans="2:13" ht="45">
      <c r="B8540" s="921" t="s">
        <v>1443</v>
      </c>
      <c r="C8540" s="921" t="s">
        <v>1030</v>
      </c>
      <c r="D8540" s="922" t="s">
        <v>986</v>
      </c>
      <c r="E8540" s="936">
        <v>1</v>
      </c>
      <c r="F8540" s="947">
        <v>44774</v>
      </c>
      <c r="G8540" s="923">
        <v>193309.18664585013</v>
      </c>
      <c r="H8540" s="929">
        <v>4.1666666666666666E-3</v>
      </c>
      <c r="I8540" s="929">
        <v>4.583333333333333E-2</v>
      </c>
      <c r="J8540" s="923">
        <v>184449.18225791532</v>
      </c>
      <c r="K8540" s="922">
        <v>0.92710838325813238</v>
      </c>
      <c r="L8540" s="923">
        <v>170419.15255013568</v>
      </c>
      <c r="M8540" s="923">
        <f t="shared" si="133"/>
        <v>8960.9283750089344</v>
      </c>
    </row>
    <row r="8541" spans="2:13" ht="45">
      <c r="B8541" s="921" t="s">
        <v>1443</v>
      </c>
      <c r="C8541" s="921" t="s">
        <v>1030</v>
      </c>
      <c r="D8541" s="922" t="s">
        <v>986</v>
      </c>
      <c r="E8541" s="936">
        <v>1</v>
      </c>
      <c r="F8541" s="947">
        <v>44774</v>
      </c>
      <c r="G8541" s="923">
        <v>193309.18664585013</v>
      </c>
      <c r="H8541" s="929">
        <v>4.1666666666666666E-3</v>
      </c>
      <c r="I8541" s="929">
        <v>4.583333333333333E-2</v>
      </c>
      <c r="J8541" s="923">
        <v>184449.18225791532</v>
      </c>
      <c r="K8541" s="922">
        <v>0.92710838325813238</v>
      </c>
      <c r="L8541" s="923">
        <v>170419.15255013568</v>
      </c>
      <c r="M8541" s="923">
        <f t="shared" si="133"/>
        <v>8960.9283750089344</v>
      </c>
    </row>
    <row r="8542" spans="2:13" ht="90">
      <c r="B8542" s="921" t="s">
        <v>1465</v>
      </c>
      <c r="C8542" s="921" t="s">
        <v>1030</v>
      </c>
      <c r="D8542" s="922" t="s">
        <v>986</v>
      </c>
      <c r="E8542" s="936">
        <v>1</v>
      </c>
      <c r="F8542" s="947">
        <v>44774</v>
      </c>
      <c r="G8542" s="923">
        <v>73319.89483641574</v>
      </c>
      <c r="H8542" s="929">
        <v>8.3333333333333332E-3</v>
      </c>
      <c r="I8542" s="929">
        <v>9.166666666666666E-2</v>
      </c>
      <c r="J8542" s="923">
        <v>66598.904476410971</v>
      </c>
      <c r="K8542" s="922">
        <v>0.92710838325813238</v>
      </c>
      <c r="L8542" s="923">
        <v>61533.09395412264</v>
      </c>
      <c r="M8542" s="923">
        <f t="shared" si="133"/>
        <v>6797.5489162445683</v>
      </c>
    </row>
    <row r="8543" spans="2:13" ht="90">
      <c r="B8543" s="921" t="s">
        <v>1465</v>
      </c>
      <c r="C8543" s="921" t="s">
        <v>1030</v>
      </c>
      <c r="D8543" s="922" t="s">
        <v>986</v>
      </c>
      <c r="E8543" s="936">
        <v>1</v>
      </c>
      <c r="F8543" s="947">
        <v>44774</v>
      </c>
      <c r="G8543" s="923">
        <v>73319.89483641574</v>
      </c>
      <c r="H8543" s="929">
        <v>8.3333333333333332E-3</v>
      </c>
      <c r="I8543" s="929">
        <v>9.166666666666666E-2</v>
      </c>
      <c r="J8543" s="923">
        <v>66598.904476410971</v>
      </c>
      <c r="K8543" s="922">
        <v>0.92710838325813238</v>
      </c>
      <c r="L8543" s="923">
        <v>61533.09395412264</v>
      </c>
      <c r="M8543" s="923">
        <f t="shared" si="133"/>
        <v>6797.5489162445683</v>
      </c>
    </row>
    <row r="8544" spans="2:13" ht="45">
      <c r="B8544" s="921" t="s">
        <v>1466</v>
      </c>
      <c r="C8544" s="921" t="s">
        <v>1030</v>
      </c>
      <c r="D8544" s="922" t="s">
        <v>986</v>
      </c>
      <c r="E8544" s="936">
        <v>1</v>
      </c>
      <c r="F8544" s="947">
        <v>44805</v>
      </c>
      <c r="G8544" s="923">
        <v>98267.206126909819</v>
      </c>
      <c r="H8544" s="929">
        <v>4.1666666666666666E-3</v>
      </c>
      <c r="I8544" s="929">
        <v>4.1666666666666664E-2</v>
      </c>
      <c r="J8544" s="923">
        <v>94172.739204955244</v>
      </c>
      <c r="K8544" s="922">
        <v>1</v>
      </c>
      <c r="L8544" s="923">
        <v>94172.739204955244</v>
      </c>
      <c r="M8544" s="923">
        <f t="shared" si="133"/>
        <v>4913.3603063454912</v>
      </c>
    </row>
    <row r="8545" spans="2:13" ht="75">
      <c r="B8545" s="921" t="s">
        <v>1035</v>
      </c>
      <c r="C8545" s="921" t="s">
        <v>1036</v>
      </c>
      <c r="D8545" s="922" t="s">
        <v>986</v>
      </c>
      <c r="E8545" s="936">
        <v>1</v>
      </c>
      <c r="F8545" s="947">
        <v>44440</v>
      </c>
      <c r="G8545" s="923">
        <v>53251.509126406585</v>
      </c>
      <c r="H8545" s="929">
        <v>8.3333333333333332E-3</v>
      </c>
      <c r="I8545" s="929">
        <v>0.18333333333333332</v>
      </c>
      <c r="J8545" s="923">
        <v>43488.732453232049</v>
      </c>
      <c r="K8545" s="922">
        <v>1</v>
      </c>
      <c r="L8545" s="923">
        <v>43488.732453232049</v>
      </c>
      <c r="M8545" s="923">
        <f t="shared" si="133"/>
        <v>5325.150912640659</v>
      </c>
    </row>
    <row r="8546" spans="2:13" ht="75">
      <c r="B8546" s="921" t="s">
        <v>2248</v>
      </c>
      <c r="C8546" s="921" t="s">
        <v>1020</v>
      </c>
      <c r="D8546" s="922" t="s">
        <v>986</v>
      </c>
      <c r="E8546" s="936">
        <v>1</v>
      </c>
      <c r="F8546" s="947">
        <v>44144</v>
      </c>
      <c r="G8546" s="923">
        <v>0</v>
      </c>
      <c r="H8546" s="929">
        <v>8.3333333333333332E-3</v>
      </c>
      <c r="I8546" s="929">
        <v>0.26666666666666666</v>
      </c>
      <c r="J8546" s="923">
        <v>0</v>
      </c>
      <c r="K8546" s="922">
        <v>1</v>
      </c>
      <c r="L8546" s="923">
        <v>0</v>
      </c>
      <c r="M8546" s="923" t="str">
        <f t="shared" si="133"/>
        <v/>
      </c>
    </row>
    <row r="8547" spans="2:13" ht="75">
      <c r="B8547" s="921" t="s">
        <v>2248</v>
      </c>
      <c r="C8547" s="921" t="s">
        <v>1020</v>
      </c>
      <c r="D8547" s="922" t="s">
        <v>986</v>
      </c>
      <c r="E8547" s="936">
        <v>1</v>
      </c>
      <c r="F8547" s="947">
        <v>44144</v>
      </c>
      <c r="G8547" s="923">
        <v>0</v>
      </c>
      <c r="H8547" s="929">
        <v>8.3333333333333332E-3</v>
      </c>
      <c r="I8547" s="929">
        <v>0.26666666666666666</v>
      </c>
      <c r="J8547" s="923">
        <v>0</v>
      </c>
      <c r="K8547" s="922">
        <v>1</v>
      </c>
      <c r="L8547" s="923">
        <v>0</v>
      </c>
      <c r="M8547" s="923" t="str">
        <f t="shared" si="133"/>
        <v/>
      </c>
    </row>
    <row r="8548" spans="2:13" ht="60">
      <c r="B8548" s="921" t="s">
        <v>2249</v>
      </c>
      <c r="C8548" s="921" t="s">
        <v>1086</v>
      </c>
      <c r="D8548" s="922" t="s">
        <v>986</v>
      </c>
      <c r="E8548" s="936">
        <v>1</v>
      </c>
      <c r="F8548" s="947">
        <v>43983</v>
      </c>
      <c r="G8548" s="923">
        <v>1636.6334623504317</v>
      </c>
      <c r="H8548" s="929">
        <v>4.1666666666666666E-3</v>
      </c>
      <c r="I8548" s="929">
        <v>0.15416666666666667</v>
      </c>
      <c r="J8548" s="923">
        <v>1384.3191369047402</v>
      </c>
      <c r="K8548" s="922">
        <v>1</v>
      </c>
      <c r="L8548" s="923">
        <v>1384.3191369047402</v>
      </c>
      <c r="M8548" s="923">
        <f t="shared" si="133"/>
        <v>81.831673117521589</v>
      </c>
    </row>
    <row r="8549" spans="2:13" ht="60">
      <c r="B8549" s="921" t="s">
        <v>2250</v>
      </c>
      <c r="C8549" s="921" t="s">
        <v>1086</v>
      </c>
      <c r="D8549" s="922" t="s">
        <v>986</v>
      </c>
      <c r="E8549" s="936">
        <v>1</v>
      </c>
      <c r="F8549" s="947">
        <v>43983</v>
      </c>
      <c r="G8549" s="923">
        <v>1738.5261900234636</v>
      </c>
      <c r="H8549" s="929">
        <v>8.3333333333333332E-3</v>
      </c>
      <c r="I8549" s="929">
        <v>0.30833333333333335</v>
      </c>
      <c r="J8549" s="923">
        <v>1202.4806147662289</v>
      </c>
      <c r="K8549" s="922">
        <v>1</v>
      </c>
      <c r="L8549" s="923">
        <v>1202.4806147662289</v>
      </c>
      <c r="M8549" s="923">
        <f t="shared" si="133"/>
        <v>173.85261900234639</v>
      </c>
    </row>
    <row r="8550" spans="2:13" ht="45">
      <c r="B8550" s="921" t="s">
        <v>2251</v>
      </c>
      <c r="C8550" s="921" t="s">
        <v>1030</v>
      </c>
      <c r="D8550" s="922" t="s">
        <v>986</v>
      </c>
      <c r="E8550" s="936">
        <v>1</v>
      </c>
      <c r="F8550" s="947">
        <v>43754</v>
      </c>
      <c r="G8550" s="923">
        <v>44358.682557696797</v>
      </c>
      <c r="H8550" s="929">
        <v>4.1666666666666666E-3</v>
      </c>
      <c r="I8550" s="929">
        <v>0.1875</v>
      </c>
      <c r="J8550" s="923">
        <v>36041.429578128649</v>
      </c>
      <c r="K8550" s="922">
        <v>0</v>
      </c>
      <c r="L8550" s="923">
        <v>0</v>
      </c>
      <c r="M8550" s="923" t="str">
        <f t="shared" si="133"/>
        <v/>
      </c>
    </row>
    <row r="8551" spans="2:13" ht="75">
      <c r="B8551" s="921" t="s">
        <v>1269</v>
      </c>
      <c r="C8551" s="921" t="s">
        <v>1024</v>
      </c>
      <c r="D8551" s="922" t="s">
        <v>986</v>
      </c>
      <c r="E8551" s="936">
        <v>1</v>
      </c>
      <c r="F8551" s="947">
        <v>44652</v>
      </c>
      <c r="G8551" s="923">
        <v>0</v>
      </c>
      <c r="H8551" s="929">
        <v>8.3333333333333332E-3</v>
      </c>
      <c r="I8551" s="929">
        <v>0.125</v>
      </c>
      <c r="J8551" s="923">
        <v>0</v>
      </c>
      <c r="K8551" s="922">
        <v>1</v>
      </c>
      <c r="L8551" s="923">
        <v>0</v>
      </c>
      <c r="M8551" s="923" t="str">
        <f t="shared" si="133"/>
        <v/>
      </c>
    </row>
    <row r="8552" spans="2:13" ht="45">
      <c r="B8552" s="921" t="s">
        <v>1927</v>
      </c>
      <c r="C8552" s="921" t="s">
        <v>1030</v>
      </c>
      <c r="D8552" s="922" t="s">
        <v>986</v>
      </c>
      <c r="E8552" s="936">
        <v>1</v>
      </c>
      <c r="F8552" s="947">
        <v>43653</v>
      </c>
      <c r="G8552" s="923">
        <v>0</v>
      </c>
      <c r="H8552" s="929">
        <v>8.3333333333333332E-3</v>
      </c>
      <c r="I8552" s="929">
        <v>0.4</v>
      </c>
      <c r="J8552" s="923">
        <v>0</v>
      </c>
      <c r="K8552" s="922">
        <v>1</v>
      </c>
      <c r="L8552" s="923">
        <v>0</v>
      </c>
      <c r="M8552" s="923" t="str">
        <f t="shared" si="133"/>
        <v/>
      </c>
    </row>
    <row r="8553" spans="2:13" ht="45">
      <c r="B8553" s="921" t="s">
        <v>1927</v>
      </c>
      <c r="C8553" s="921" t="s">
        <v>1030</v>
      </c>
      <c r="D8553" s="922" t="s">
        <v>986</v>
      </c>
      <c r="E8553" s="936">
        <v>1</v>
      </c>
      <c r="F8553" s="947">
        <v>43653</v>
      </c>
      <c r="G8553" s="923">
        <v>0</v>
      </c>
      <c r="H8553" s="929">
        <v>8.3333333333333332E-3</v>
      </c>
      <c r="I8553" s="929">
        <v>0.4</v>
      </c>
      <c r="J8553" s="923">
        <v>0</v>
      </c>
      <c r="K8553" s="922">
        <v>1</v>
      </c>
      <c r="L8553" s="923">
        <v>0</v>
      </c>
      <c r="M8553" s="923" t="str">
        <f t="shared" si="133"/>
        <v/>
      </c>
    </row>
    <row r="8554" spans="2:13" ht="45">
      <c r="B8554" s="921" t="s">
        <v>1927</v>
      </c>
      <c r="C8554" s="921" t="s">
        <v>1030</v>
      </c>
      <c r="D8554" s="922" t="s">
        <v>986</v>
      </c>
      <c r="E8554" s="936">
        <v>1</v>
      </c>
      <c r="F8554" s="947">
        <v>43653</v>
      </c>
      <c r="G8554" s="923">
        <v>0</v>
      </c>
      <c r="H8554" s="929">
        <v>8.3333333333333332E-3</v>
      </c>
      <c r="I8554" s="929">
        <v>0.4</v>
      </c>
      <c r="J8554" s="923">
        <v>0</v>
      </c>
      <c r="K8554" s="922">
        <v>1</v>
      </c>
      <c r="L8554" s="923">
        <v>0</v>
      </c>
      <c r="M8554" s="923" t="str">
        <f t="shared" si="133"/>
        <v/>
      </c>
    </row>
    <row r="8555" spans="2:13" ht="45">
      <c r="B8555" s="921" t="s">
        <v>2252</v>
      </c>
      <c r="C8555" s="921" t="s">
        <v>1030</v>
      </c>
      <c r="D8555" s="922" t="s">
        <v>986</v>
      </c>
      <c r="E8555" s="936">
        <v>1</v>
      </c>
      <c r="F8555" s="947">
        <v>43749</v>
      </c>
      <c r="G8555" s="923">
        <v>95395.46992496225</v>
      </c>
      <c r="H8555" s="929">
        <v>8.3333333333333332E-3</v>
      </c>
      <c r="I8555" s="929">
        <v>0.375</v>
      </c>
      <c r="J8555" s="923">
        <v>59622.168703101408</v>
      </c>
      <c r="K8555" s="922">
        <v>1</v>
      </c>
      <c r="L8555" s="923">
        <v>59622.168703101408</v>
      </c>
      <c r="M8555" s="923">
        <f t="shared" si="133"/>
        <v>9539.5469924962254</v>
      </c>
    </row>
    <row r="8556" spans="2:13" ht="45">
      <c r="B8556" s="921" t="s">
        <v>2252</v>
      </c>
      <c r="C8556" s="921" t="s">
        <v>1030</v>
      </c>
      <c r="D8556" s="922" t="s">
        <v>986</v>
      </c>
      <c r="E8556" s="936">
        <v>1</v>
      </c>
      <c r="F8556" s="947">
        <v>43749</v>
      </c>
      <c r="G8556" s="923">
        <v>95395.46992496225</v>
      </c>
      <c r="H8556" s="929">
        <v>8.3333333333333332E-3</v>
      </c>
      <c r="I8556" s="929">
        <v>0.375</v>
      </c>
      <c r="J8556" s="923">
        <v>59622.168703101408</v>
      </c>
      <c r="K8556" s="922">
        <v>1</v>
      </c>
      <c r="L8556" s="923">
        <v>59622.168703101408</v>
      </c>
      <c r="M8556" s="923">
        <f t="shared" si="133"/>
        <v>9539.5469924962254</v>
      </c>
    </row>
    <row r="8557" spans="2:13" ht="45">
      <c r="B8557" s="921" t="s">
        <v>2252</v>
      </c>
      <c r="C8557" s="921" t="s">
        <v>1030</v>
      </c>
      <c r="D8557" s="922" t="s">
        <v>986</v>
      </c>
      <c r="E8557" s="936">
        <v>1</v>
      </c>
      <c r="F8557" s="947">
        <v>43749</v>
      </c>
      <c r="G8557" s="923">
        <v>95395.46992496225</v>
      </c>
      <c r="H8557" s="929">
        <v>8.3333333333333332E-3</v>
      </c>
      <c r="I8557" s="929">
        <v>0.375</v>
      </c>
      <c r="J8557" s="923">
        <v>59622.168703101408</v>
      </c>
      <c r="K8557" s="922">
        <v>1</v>
      </c>
      <c r="L8557" s="923">
        <v>59622.168703101408</v>
      </c>
      <c r="M8557" s="923">
        <f t="shared" si="133"/>
        <v>9539.5469924962254</v>
      </c>
    </row>
    <row r="8558" spans="2:13" ht="45">
      <c r="B8558" s="921" t="s">
        <v>2252</v>
      </c>
      <c r="C8558" s="921" t="s">
        <v>1030</v>
      </c>
      <c r="D8558" s="922" t="s">
        <v>986</v>
      </c>
      <c r="E8558" s="936">
        <v>1</v>
      </c>
      <c r="F8558" s="947">
        <v>43749</v>
      </c>
      <c r="G8558" s="923">
        <v>95395.46992496225</v>
      </c>
      <c r="H8558" s="929">
        <v>8.3333333333333332E-3</v>
      </c>
      <c r="I8558" s="929">
        <v>0.375</v>
      </c>
      <c r="J8558" s="923">
        <v>59622.168703101408</v>
      </c>
      <c r="K8558" s="922">
        <v>1</v>
      </c>
      <c r="L8558" s="923">
        <v>59622.168703101408</v>
      </c>
      <c r="M8558" s="923">
        <f t="shared" si="133"/>
        <v>9539.5469924962254</v>
      </c>
    </row>
    <row r="8559" spans="2:13" ht="45">
      <c r="B8559" s="921" t="s">
        <v>1927</v>
      </c>
      <c r="C8559" s="921" t="s">
        <v>1030</v>
      </c>
      <c r="D8559" s="922" t="s">
        <v>986</v>
      </c>
      <c r="E8559" s="936">
        <v>1</v>
      </c>
      <c r="F8559" s="947">
        <v>43749</v>
      </c>
      <c r="G8559" s="923">
        <v>88991.745399585096</v>
      </c>
      <c r="H8559" s="929">
        <v>8.3333333333333332E-3</v>
      </c>
      <c r="I8559" s="929">
        <v>0.375</v>
      </c>
      <c r="J8559" s="923">
        <v>55619.840874740687</v>
      </c>
      <c r="K8559" s="922">
        <v>1</v>
      </c>
      <c r="L8559" s="923">
        <v>55619.840874740687</v>
      </c>
      <c r="M8559" s="923">
        <f t="shared" si="133"/>
        <v>8899.1745399585106</v>
      </c>
    </row>
    <row r="8560" spans="2:13" ht="45">
      <c r="B8560" s="921" t="s">
        <v>1927</v>
      </c>
      <c r="C8560" s="921" t="s">
        <v>1030</v>
      </c>
      <c r="D8560" s="922" t="s">
        <v>986</v>
      </c>
      <c r="E8560" s="936">
        <v>1</v>
      </c>
      <c r="F8560" s="947">
        <v>43749</v>
      </c>
      <c r="G8560" s="923">
        <v>88991.745399585096</v>
      </c>
      <c r="H8560" s="929">
        <v>8.3333333333333332E-3</v>
      </c>
      <c r="I8560" s="929">
        <v>0.375</v>
      </c>
      <c r="J8560" s="923">
        <v>55619.840874740687</v>
      </c>
      <c r="K8560" s="922">
        <v>1</v>
      </c>
      <c r="L8560" s="923">
        <v>55619.840874740687</v>
      </c>
      <c r="M8560" s="923">
        <f t="shared" si="133"/>
        <v>8899.1745399585106</v>
      </c>
    </row>
    <row r="8561" spans="2:13" ht="45">
      <c r="B8561" s="921" t="s">
        <v>1927</v>
      </c>
      <c r="C8561" s="921" t="s">
        <v>1030</v>
      </c>
      <c r="D8561" s="922" t="s">
        <v>986</v>
      </c>
      <c r="E8561" s="936">
        <v>1</v>
      </c>
      <c r="F8561" s="947">
        <v>43749</v>
      </c>
      <c r="G8561" s="923">
        <v>88991.745399585096</v>
      </c>
      <c r="H8561" s="929">
        <v>8.3333333333333332E-3</v>
      </c>
      <c r="I8561" s="929">
        <v>0.375</v>
      </c>
      <c r="J8561" s="923">
        <v>55619.840874740687</v>
      </c>
      <c r="K8561" s="922">
        <v>1</v>
      </c>
      <c r="L8561" s="923">
        <v>55619.840874740687</v>
      </c>
      <c r="M8561" s="923">
        <f t="shared" si="133"/>
        <v>8899.1745399585106</v>
      </c>
    </row>
    <row r="8562" spans="2:13" ht="45">
      <c r="B8562" s="921" t="s">
        <v>1927</v>
      </c>
      <c r="C8562" s="921" t="s">
        <v>1030</v>
      </c>
      <c r="D8562" s="922" t="s">
        <v>986</v>
      </c>
      <c r="E8562" s="936">
        <v>1</v>
      </c>
      <c r="F8562" s="947">
        <v>43749</v>
      </c>
      <c r="G8562" s="923">
        <v>88991.745399585096</v>
      </c>
      <c r="H8562" s="929">
        <v>8.3333333333333332E-3</v>
      </c>
      <c r="I8562" s="929">
        <v>0.375</v>
      </c>
      <c r="J8562" s="923">
        <v>55619.840874740687</v>
      </c>
      <c r="K8562" s="922">
        <v>1</v>
      </c>
      <c r="L8562" s="923">
        <v>55619.840874740687</v>
      </c>
      <c r="M8562" s="923">
        <f t="shared" si="133"/>
        <v>8899.1745399585106</v>
      </c>
    </row>
    <row r="8563" spans="2:13" ht="45">
      <c r="B8563" s="921" t="s">
        <v>1927</v>
      </c>
      <c r="C8563" s="921" t="s">
        <v>1030</v>
      </c>
      <c r="D8563" s="922" t="s">
        <v>986</v>
      </c>
      <c r="E8563" s="936">
        <v>1</v>
      </c>
      <c r="F8563" s="947">
        <v>43749</v>
      </c>
      <c r="G8563" s="923">
        <v>88991.745399585096</v>
      </c>
      <c r="H8563" s="929">
        <v>8.3333333333333332E-3</v>
      </c>
      <c r="I8563" s="929">
        <v>0.375</v>
      </c>
      <c r="J8563" s="923">
        <v>55619.840874740687</v>
      </c>
      <c r="K8563" s="922">
        <v>1</v>
      </c>
      <c r="L8563" s="923">
        <v>55619.840874740687</v>
      </c>
      <c r="M8563" s="923">
        <f t="shared" si="133"/>
        <v>8899.1745399585106</v>
      </c>
    </row>
    <row r="8564" spans="2:13" ht="45">
      <c r="B8564" s="921" t="s">
        <v>1927</v>
      </c>
      <c r="C8564" s="921" t="s">
        <v>1030</v>
      </c>
      <c r="D8564" s="922" t="s">
        <v>986</v>
      </c>
      <c r="E8564" s="936">
        <v>1</v>
      </c>
      <c r="F8564" s="947">
        <v>43749</v>
      </c>
      <c r="G8564" s="923">
        <v>88991.745399585096</v>
      </c>
      <c r="H8564" s="929">
        <v>8.3333333333333332E-3</v>
      </c>
      <c r="I8564" s="929">
        <v>0.375</v>
      </c>
      <c r="J8564" s="923">
        <v>55619.840874740687</v>
      </c>
      <c r="K8564" s="922">
        <v>1</v>
      </c>
      <c r="L8564" s="923">
        <v>55619.840874740687</v>
      </c>
      <c r="M8564" s="923">
        <f t="shared" si="133"/>
        <v>8899.1745399585106</v>
      </c>
    </row>
    <row r="8565" spans="2:13" ht="45">
      <c r="B8565" s="921" t="s">
        <v>1927</v>
      </c>
      <c r="C8565" s="921" t="s">
        <v>1030</v>
      </c>
      <c r="D8565" s="922" t="s">
        <v>986</v>
      </c>
      <c r="E8565" s="936">
        <v>1</v>
      </c>
      <c r="F8565" s="947">
        <v>43749</v>
      </c>
      <c r="G8565" s="923">
        <v>88991.745399585096</v>
      </c>
      <c r="H8565" s="929">
        <v>8.3333333333333332E-3</v>
      </c>
      <c r="I8565" s="929">
        <v>0.375</v>
      </c>
      <c r="J8565" s="923">
        <v>55619.840874740687</v>
      </c>
      <c r="K8565" s="922">
        <v>1</v>
      </c>
      <c r="L8565" s="923">
        <v>55619.840874740687</v>
      </c>
      <c r="M8565" s="923">
        <f t="shared" si="133"/>
        <v>8899.1745399585106</v>
      </c>
    </row>
    <row r="8566" spans="2:13" ht="45">
      <c r="B8566" s="921" t="s">
        <v>1927</v>
      </c>
      <c r="C8566" s="921" t="s">
        <v>1030</v>
      </c>
      <c r="D8566" s="922" t="s">
        <v>986</v>
      </c>
      <c r="E8566" s="936">
        <v>1</v>
      </c>
      <c r="F8566" s="947">
        <v>43749</v>
      </c>
      <c r="G8566" s="923">
        <v>88991.745399585096</v>
      </c>
      <c r="H8566" s="929">
        <v>8.3333333333333332E-3</v>
      </c>
      <c r="I8566" s="929">
        <v>0.375</v>
      </c>
      <c r="J8566" s="923">
        <v>55619.840874740687</v>
      </c>
      <c r="K8566" s="922">
        <v>1</v>
      </c>
      <c r="L8566" s="923">
        <v>55619.840874740687</v>
      </c>
      <c r="M8566" s="923">
        <f t="shared" si="133"/>
        <v>8899.1745399585106</v>
      </c>
    </row>
    <row r="8567" spans="2:13" ht="45">
      <c r="B8567" s="921" t="s">
        <v>1927</v>
      </c>
      <c r="C8567" s="921" t="s">
        <v>1030</v>
      </c>
      <c r="D8567" s="922" t="s">
        <v>986</v>
      </c>
      <c r="E8567" s="936">
        <v>1</v>
      </c>
      <c r="F8567" s="947">
        <v>43749</v>
      </c>
      <c r="G8567" s="923">
        <v>88991.745399585096</v>
      </c>
      <c r="H8567" s="929">
        <v>8.3333333333333332E-3</v>
      </c>
      <c r="I8567" s="929">
        <v>0.375</v>
      </c>
      <c r="J8567" s="923">
        <v>55619.840874740687</v>
      </c>
      <c r="K8567" s="922">
        <v>1</v>
      </c>
      <c r="L8567" s="923">
        <v>55619.840874740687</v>
      </c>
      <c r="M8567" s="923">
        <f t="shared" si="133"/>
        <v>8899.1745399585106</v>
      </c>
    </row>
    <row r="8568" spans="2:13" ht="45">
      <c r="B8568" s="921" t="s">
        <v>1927</v>
      </c>
      <c r="C8568" s="921" t="s">
        <v>1030</v>
      </c>
      <c r="D8568" s="922" t="s">
        <v>986</v>
      </c>
      <c r="E8568" s="936">
        <v>1</v>
      </c>
      <c r="F8568" s="947">
        <v>43749</v>
      </c>
      <c r="G8568" s="923">
        <v>88991.745399585096</v>
      </c>
      <c r="H8568" s="929">
        <v>8.3333333333333332E-3</v>
      </c>
      <c r="I8568" s="929">
        <v>0.375</v>
      </c>
      <c r="J8568" s="923">
        <v>55619.840874740687</v>
      </c>
      <c r="K8568" s="922">
        <v>1</v>
      </c>
      <c r="L8568" s="923">
        <v>55619.840874740687</v>
      </c>
      <c r="M8568" s="923">
        <f t="shared" si="133"/>
        <v>8899.1745399585106</v>
      </c>
    </row>
    <row r="8569" spans="2:13" ht="45">
      <c r="B8569" s="921" t="s">
        <v>1927</v>
      </c>
      <c r="C8569" s="921" t="s">
        <v>1030</v>
      </c>
      <c r="D8569" s="922" t="s">
        <v>986</v>
      </c>
      <c r="E8569" s="936">
        <v>1</v>
      </c>
      <c r="F8569" s="947">
        <v>43749</v>
      </c>
      <c r="G8569" s="923">
        <v>88991.745399585096</v>
      </c>
      <c r="H8569" s="929">
        <v>8.3333333333333332E-3</v>
      </c>
      <c r="I8569" s="929">
        <v>0.375</v>
      </c>
      <c r="J8569" s="923">
        <v>55619.840874740687</v>
      </c>
      <c r="K8569" s="922">
        <v>1</v>
      </c>
      <c r="L8569" s="923">
        <v>55619.840874740687</v>
      </c>
      <c r="M8569" s="923">
        <f t="shared" si="133"/>
        <v>8899.1745399585106</v>
      </c>
    </row>
    <row r="8570" spans="2:13" ht="45">
      <c r="B8570" s="921" t="s">
        <v>1927</v>
      </c>
      <c r="C8570" s="921" t="s">
        <v>1030</v>
      </c>
      <c r="D8570" s="922" t="s">
        <v>986</v>
      </c>
      <c r="E8570" s="936">
        <v>1</v>
      </c>
      <c r="F8570" s="947">
        <v>43749</v>
      </c>
      <c r="G8570" s="923">
        <v>88991.745399585096</v>
      </c>
      <c r="H8570" s="929">
        <v>8.3333333333333332E-3</v>
      </c>
      <c r="I8570" s="929">
        <v>0.375</v>
      </c>
      <c r="J8570" s="923">
        <v>55619.840874740687</v>
      </c>
      <c r="K8570" s="922">
        <v>1</v>
      </c>
      <c r="L8570" s="923">
        <v>55619.840874740687</v>
      </c>
      <c r="M8570" s="923">
        <f t="shared" si="133"/>
        <v>8899.1745399585106</v>
      </c>
    </row>
    <row r="8571" spans="2:13" ht="45">
      <c r="B8571" s="921" t="s">
        <v>1927</v>
      </c>
      <c r="C8571" s="921" t="s">
        <v>1030</v>
      </c>
      <c r="D8571" s="922" t="s">
        <v>986</v>
      </c>
      <c r="E8571" s="936">
        <v>1</v>
      </c>
      <c r="F8571" s="947">
        <v>43749</v>
      </c>
      <c r="G8571" s="923">
        <v>88991.745399585096</v>
      </c>
      <c r="H8571" s="929">
        <v>8.3333333333333332E-3</v>
      </c>
      <c r="I8571" s="929">
        <v>0.375</v>
      </c>
      <c r="J8571" s="923">
        <v>55619.840874740687</v>
      </c>
      <c r="K8571" s="922">
        <v>1</v>
      </c>
      <c r="L8571" s="923">
        <v>55619.840874740687</v>
      </c>
      <c r="M8571" s="923">
        <f t="shared" si="133"/>
        <v>8899.1745399585106</v>
      </c>
    </row>
    <row r="8572" spans="2:13" ht="45">
      <c r="B8572" s="921" t="s">
        <v>1927</v>
      </c>
      <c r="C8572" s="921" t="s">
        <v>1030</v>
      </c>
      <c r="D8572" s="922" t="s">
        <v>986</v>
      </c>
      <c r="E8572" s="936">
        <v>1</v>
      </c>
      <c r="F8572" s="947">
        <v>43749</v>
      </c>
      <c r="G8572" s="923">
        <v>88991.745399585096</v>
      </c>
      <c r="H8572" s="929">
        <v>8.3333333333333332E-3</v>
      </c>
      <c r="I8572" s="929">
        <v>0.375</v>
      </c>
      <c r="J8572" s="923">
        <v>55619.840874740687</v>
      </c>
      <c r="K8572" s="922">
        <v>1</v>
      </c>
      <c r="L8572" s="923">
        <v>55619.840874740687</v>
      </c>
      <c r="M8572" s="923">
        <f t="shared" si="133"/>
        <v>8899.1745399585106</v>
      </c>
    </row>
    <row r="8573" spans="2:13" ht="45">
      <c r="B8573" s="921" t="s">
        <v>1474</v>
      </c>
      <c r="C8573" s="921" t="s">
        <v>1042</v>
      </c>
      <c r="D8573" s="922" t="s">
        <v>986</v>
      </c>
      <c r="E8573" s="936">
        <v>1</v>
      </c>
      <c r="F8573" s="947">
        <v>45020</v>
      </c>
      <c r="G8573" s="923">
        <v>0</v>
      </c>
      <c r="H8573" s="929">
        <v>8.3333333333333332E-3</v>
      </c>
      <c r="I8573" s="929">
        <v>2.5000000000000001E-2</v>
      </c>
      <c r="J8573" s="923">
        <v>0</v>
      </c>
      <c r="K8573" s="922">
        <v>0.81636736344839422</v>
      </c>
      <c r="L8573" s="923">
        <v>0</v>
      </c>
      <c r="M8573" s="923" t="str">
        <f t="shared" si="133"/>
        <v/>
      </c>
    </row>
    <row r="8574" spans="2:13" ht="105">
      <c r="B8574" s="921" t="s">
        <v>2253</v>
      </c>
      <c r="C8574" s="921" t="s">
        <v>1034</v>
      </c>
      <c r="D8574" s="922" t="s">
        <v>986</v>
      </c>
      <c r="E8574" s="936">
        <v>1</v>
      </c>
      <c r="F8574" s="947">
        <v>44459</v>
      </c>
      <c r="G8574" s="923">
        <v>37783.508277156921</v>
      </c>
      <c r="H8574" s="929">
        <v>8.3333333333333332E-3</v>
      </c>
      <c r="I8574" s="929">
        <v>0.18333333333333332</v>
      </c>
      <c r="J8574" s="923">
        <v>30856.531759678153</v>
      </c>
      <c r="K8574" s="922">
        <v>1</v>
      </c>
      <c r="L8574" s="923">
        <v>30856.531759678153</v>
      </c>
      <c r="M8574" s="923">
        <f t="shared" si="133"/>
        <v>3778.3508277156925</v>
      </c>
    </row>
    <row r="8575" spans="2:13" ht="75">
      <c r="B8575" s="921" t="s">
        <v>1035</v>
      </c>
      <c r="C8575" s="921" t="s">
        <v>1036</v>
      </c>
      <c r="D8575" s="922" t="s">
        <v>986</v>
      </c>
      <c r="E8575" s="936">
        <v>1</v>
      </c>
      <c r="F8575" s="947">
        <v>44868</v>
      </c>
      <c r="G8575" s="923">
        <v>53251.509126406585</v>
      </c>
      <c r="H8575" s="929">
        <v>8.3333333333333332E-3</v>
      </c>
      <c r="I8575" s="929">
        <v>6.6666666666666666E-2</v>
      </c>
      <c r="J8575" s="923">
        <v>49701.408517979478</v>
      </c>
      <c r="K8575" s="922">
        <v>1</v>
      </c>
      <c r="L8575" s="923">
        <v>49701.408517979478</v>
      </c>
      <c r="M8575" s="923">
        <f t="shared" si="133"/>
        <v>5325.150912640659</v>
      </c>
    </row>
    <row r="8576" spans="2:13" ht="105">
      <c r="B8576" s="921" t="s">
        <v>2254</v>
      </c>
      <c r="C8576" s="921" t="s">
        <v>1034</v>
      </c>
      <c r="D8576" s="922" t="s">
        <v>986</v>
      </c>
      <c r="E8576" s="936">
        <v>1</v>
      </c>
      <c r="F8576" s="947">
        <v>43709</v>
      </c>
      <c r="G8576" s="923">
        <v>0</v>
      </c>
      <c r="H8576" s="929">
        <v>4.1666666666666666E-3</v>
      </c>
      <c r="I8576" s="929">
        <v>0.19166666666666665</v>
      </c>
      <c r="J8576" s="923">
        <v>0</v>
      </c>
      <c r="K8576" s="922">
        <v>1</v>
      </c>
      <c r="L8576" s="923">
        <v>0</v>
      </c>
      <c r="M8576" s="923" t="str">
        <f t="shared" si="133"/>
        <v/>
      </c>
    </row>
    <row r="8577" spans="2:13" ht="45">
      <c r="B8577" s="921" t="s">
        <v>2255</v>
      </c>
      <c r="C8577" s="921" t="s">
        <v>1030</v>
      </c>
      <c r="D8577" s="922" t="s">
        <v>986</v>
      </c>
      <c r="E8577" s="936">
        <v>1</v>
      </c>
      <c r="F8577" s="947">
        <v>44357</v>
      </c>
      <c r="G8577" s="923">
        <v>6687.3354423327164</v>
      </c>
      <c r="H8577" s="929">
        <v>8.3333333333333332E-3</v>
      </c>
      <c r="I8577" s="929">
        <v>0.20833333333333334</v>
      </c>
      <c r="J8577" s="923">
        <v>5294.1405585134007</v>
      </c>
      <c r="K8577" s="922">
        <v>1</v>
      </c>
      <c r="L8577" s="923">
        <v>5294.1405585134007</v>
      </c>
      <c r="M8577" s="923">
        <f t="shared" si="133"/>
        <v>668.73354423327169</v>
      </c>
    </row>
    <row r="8578" spans="2:13" ht="60">
      <c r="B8578" s="921" t="s">
        <v>2256</v>
      </c>
      <c r="C8578" s="921" t="s">
        <v>1091</v>
      </c>
      <c r="D8578" s="922" t="s">
        <v>986</v>
      </c>
      <c r="E8578" s="936">
        <v>1</v>
      </c>
      <c r="F8578" s="947">
        <v>43983</v>
      </c>
      <c r="G8578" s="923">
        <v>27526.59308263893</v>
      </c>
      <c r="H8578" s="929">
        <v>8.3333333333333332E-3</v>
      </c>
      <c r="I8578" s="929">
        <v>0.30833333333333335</v>
      </c>
      <c r="J8578" s="923">
        <v>19039.226882158593</v>
      </c>
      <c r="K8578" s="922">
        <v>1</v>
      </c>
      <c r="L8578" s="923">
        <v>19039.226882158593</v>
      </c>
      <c r="M8578" s="923">
        <f t="shared" si="133"/>
        <v>2752.6593082638933</v>
      </c>
    </row>
    <row r="8579" spans="2:13" ht="75">
      <c r="B8579" s="921" t="s">
        <v>1035</v>
      </c>
      <c r="C8579" s="921" t="s">
        <v>1036</v>
      </c>
      <c r="D8579" s="922" t="s">
        <v>986</v>
      </c>
      <c r="E8579" s="936">
        <v>1</v>
      </c>
      <c r="F8579" s="947">
        <v>44440</v>
      </c>
      <c r="G8579" s="923">
        <v>53251.509126406585</v>
      </c>
      <c r="H8579" s="929">
        <v>8.3333333333333332E-3</v>
      </c>
      <c r="I8579" s="929">
        <v>0.18333333333333332</v>
      </c>
      <c r="J8579" s="923">
        <v>43488.732453232049</v>
      </c>
      <c r="K8579" s="922">
        <v>1</v>
      </c>
      <c r="L8579" s="923">
        <v>43488.732453232049</v>
      </c>
      <c r="M8579" s="923">
        <f t="shared" si="133"/>
        <v>5325.150912640659</v>
      </c>
    </row>
    <row r="8580" spans="2:13" ht="75">
      <c r="B8580" s="921" t="s">
        <v>1035</v>
      </c>
      <c r="C8580" s="921" t="s">
        <v>1036</v>
      </c>
      <c r="D8580" s="922" t="s">
        <v>986</v>
      </c>
      <c r="E8580" s="936">
        <v>1</v>
      </c>
      <c r="F8580" s="947">
        <v>44868</v>
      </c>
      <c r="G8580" s="923">
        <v>53251.509126406585</v>
      </c>
      <c r="H8580" s="929">
        <v>8.3333333333333332E-3</v>
      </c>
      <c r="I8580" s="929">
        <v>6.6666666666666666E-2</v>
      </c>
      <c r="J8580" s="923">
        <v>49701.408517979478</v>
      </c>
      <c r="K8580" s="922">
        <v>1</v>
      </c>
      <c r="L8580" s="923">
        <v>49701.408517979478</v>
      </c>
      <c r="M8580" s="923">
        <f t="shared" si="133"/>
        <v>5325.150912640659</v>
      </c>
    </row>
    <row r="8581" spans="2:13" ht="75">
      <c r="B8581" s="921" t="s">
        <v>1035</v>
      </c>
      <c r="C8581" s="921" t="s">
        <v>1036</v>
      </c>
      <c r="D8581" s="922" t="s">
        <v>986</v>
      </c>
      <c r="E8581" s="936">
        <v>1</v>
      </c>
      <c r="F8581" s="947">
        <v>44459</v>
      </c>
      <c r="G8581" s="923">
        <v>53251.509126406585</v>
      </c>
      <c r="H8581" s="929">
        <v>8.3333333333333332E-3</v>
      </c>
      <c r="I8581" s="929">
        <v>0.18333333333333332</v>
      </c>
      <c r="J8581" s="923">
        <v>43488.732453232049</v>
      </c>
      <c r="K8581" s="922">
        <v>1</v>
      </c>
      <c r="L8581" s="923">
        <v>43488.732453232049</v>
      </c>
      <c r="M8581" s="923">
        <f t="shared" si="133"/>
        <v>5325.150912640659</v>
      </c>
    </row>
    <row r="8582" spans="2:13" ht="75">
      <c r="B8582" s="921" t="s">
        <v>1035</v>
      </c>
      <c r="C8582" s="921" t="s">
        <v>1036</v>
      </c>
      <c r="D8582" s="922" t="s">
        <v>986</v>
      </c>
      <c r="E8582" s="936">
        <v>1</v>
      </c>
      <c r="F8582" s="947">
        <v>44459</v>
      </c>
      <c r="G8582" s="923">
        <v>53251.509126406585</v>
      </c>
      <c r="H8582" s="929">
        <v>8.3333333333333332E-3</v>
      </c>
      <c r="I8582" s="929">
        <v>0.18333333333333332</v>
      </c>
      <c r="J8582" s="923">
        <v>43488.732453232049</v>
      </c>
      <c r="K8582" s="922">
        <v>1</v>
      </c>
      <c r="L8582" s="923">
        <v>43488.732453232049</v>
      </c>
      <c r="M8582" s="923">
        <f t="shared" si="133"/>
        <v>5325.150912640659</v>
      </c>
    </row>
    <row r="8583" spans="2:13" ht="75">
      <c r="B8583" s="921" t="s">
        <v>2257</v>
      </c>
      <c r="C8583" s="921" t="s">
        <v>1036</v>
      </c>
      <c r="D8583" s="922" t="s">
        <v>986</v>
      </c>
      <c r="E8583" s="936">
        <v>1</v>
      </c>
      <c r="F8583" s="947">
        <v>44440</v>
      </c>
      <c r="G8583" s="923">
        <v>31112.479702430497</v>
      </c>
      <c r="H8583" s="929">
        <v>4.1666666666666666E-3</v>
      </c>
      <c r="I8583" s="929">
        <v>9.166666666666666E-2</v>
      </c>
      <c r="J8583" s="923">
        <v>28260.50239637437</v>
      </c>
      <c r="K8583" s="922">
        <v>1</v>
      </c>
      <c r="L8583" s="923">
        <v>28260.50239637437</v>
      </c>
      <c r="M8583" s="923">
        <f t="shared" si="133"/>
        <v>1555.623985121525</v>
      </c>
    </row>
    <row r="8584" spans="2:13" ht="75">
      <c r="B8584" s="921" t="s">
        <v>1035</v>
      </c>
      <c r="C8584" s="921" t="s">
        <v>1036</v>
      </c>
      <c r="D8584" s="922" t="s">
        <v>986</v>
      </c>
      <c r="E8584" s="936">
        <v>1</v>
      </c>
      <c r="F8584" s="947">
        <v>44440</v>
      </c>
      <c r="G8584" s="923">
        <v>53251.509126406585</v>
      </c>
      <c r="H8584" s="929">
        <v>8.3333333333333332E-3</v>
      </c>
      <c r="I8584" s="929">
        <v>0.18333333333333332</v>
      </c>
      <c r="J8584" s="923">
        <v>43488.732453232049</v>
      </c>
      <c r="K8584" s="922">
        <v>1</v>
      </c>
      <c r="L8584" s="923">
        <v>43488.732453232049</v>
      </c>
      <c r="M8584" s="923">
        <f t="shared" si="133"/>
        <v>5325.150912640659</v>
      </c>
    </row>
    <row r="8585" spans="2:13" ht="75">
      <c r="B8585" s="921" t="s">
        <v>1035</v>
      </c>
      <c r="C8585" s="921" t="s">
        <v>1036</v>
      </c>
      <c r="D8585" s="922" t="s">
        <v>986</v>
      </c>
      <c r="E8585" s="936">
        <v>1</v>
      </c>
      <c r="F8585" s="947">
        <v>44440</v>
      </c>
      <c r="G8585" s="923">
        <v>53251.509126406585</v>
      </c>
      <c r="H8585" s="929">
        <v>8.3333333333333332E-3</v>
      </c>
      <c r="I8585" s="929">
        <v>0.18333333333333332</v>
      </c>
      <c r="J8585" s="923">
        <v>43488.732453232049</v>
      </c>
      <c r="K8585" s="922">
        <v>1</v>
      </c>
      <c r="L8585" s="923">
        <v>43488.732453232049</v>
      </c>
      <c r="M8585" s="923">
        <f t="shared" si="133"/>
        <v>5325.150912640659</v>
      </c>
    </row>
    <row r="8586" spans="2:13" ht="60">
      <c r="B8586" s="921" t="s">
        <v>2258</v>
      </c>
      <c r="C8586" s="921" t="s">
        <v>1091</v>
      </c>
      <c r="D8586" s="922" t="s">
        <v>986</v>
      </c>
      <c r="E8586" s="936">
        <v>1</v>
      </c>
      <c r="F8586" s="947">
        <v>45078</v>
      </c>
      <c r="G8586" s="923">
        <v>46716.657460289098</v>
      </c>
      <c r="H8586" s="929">
        <v>4.1666666666666666E-3</v>
      </c>
      <c r="I8586" s="929">
        <v>4.1666666666666666E-3</v>
      </c>
      <c r="J8586" s="923">
        <v>46522.004720871228</v>
      </c>
      <c r="K8586" s="922">
        <v>1</v>
      </c>
      <c r="L8586" s="923">
        <v>46522.004720871228</v>
      </c>
      <c r="M8586" s="923">
        <f t="shared" si="133"/>
        <v>2335.8328730144549</v>
      </c>
    </row>
    <row r="8587" spans="2:13" ht="75">
      <c r="B8587" s="921" t="s">
        <v>1035</v>
      </c>
      <c r="C8587" s="921" t="s">
        <v>1036</v>
      </c>
      <c r="D8587" s="922" t="s">
        <v>994</v>
      </c>
      <c r="E8587" s="936">
        <v>0</v>
      </c>
      <c r="F8587" s="947">
        <v>44470</v>
      </c>
      <c r="G8587" s="923">
        <v>116411.12</v>
      </c>
      <c r="H8587" s="929">
        <v>8.3333333333333332E-3</v>
      </c>
      <c r="I8587" s="929">
        <v>0.17499999999999999</v>
      </c>
      <c r="J8587" s="923">
        <v>96039.173999999999</v>
      </c>
      <c r="K8587" s="922">
        <v>1</v>
      </c>
      <c r="L8587" s="923">
        <v>0</v>
      </c>
      <c r="M8587" s="923" t="str">
        <f t="shared" ref="M8587:M8650" si="134">IF(L8587=0,"",IF(I8587=100%,0,(H8587*12)*(G8587*E8587*K8587)))</f>
        <v/>
      </c>
    </row>
    <row r="8588" spans="2:13" ht="75">
      <c r="B8588" s="921" t="s">
        <v>1035</v>
      </c>
      <c r="C8588" s="921" t="s">
        <v>1036</v>
      </c>
      <c r="D8588" s="922" t="s">
        <v>994</v>
      </c>
      <c r="E8588" s="936">
        <v>0</v>
      </c>
      <c r="F8588" s="947">
        <v>44470</v>
      </c>
      <c r="G8588" s="923">
        <v>0</v>
      </c>
      <c r="H8588" s="929">
        <v>8.3333333333333332E-3</v>
      </c>
      <c r="I8588" s="929">
        <v>0.17499999999999999</v>
      </c>
      <c r="J8588" s="923">
        <v>0</v>
      </c>
      <c r="K8588" s="922">
        <v>1</v>
      </c>
      <c r="L8588" s="923">
        <v>0</v>
      </c>
      <c r="M8588" s="923" t="str">
        <f t="shared" si="134"/>
        <v/>
      </c>
    </row>
    <row r="8589" spans="2:13" ht="75">
      <c r="B8589" s="921" t="s">
        <v>1035</v>
      </c>
      <c r="C8589" s="921" t="s">
        <v>1036</v>
      </c>
      <c r="D8589" s="922" t="s">
        <v>986</v>
      </c>
      <c r="E8589" s="936">
        <v>1</v>
      </c>
      <c r="F8589" s="947">
        <v>44682</v>
      </c>
      <c r="G8589" s="923">
        <v>53251.509126406585</v>
      </c>
      <c r="H8589" s="929">
        <v>8.3333333333333332E-3</v>
      </c>
      <c r="I8589" s="929">
        <v>0.11666666666666667</v>
      </c>
      <c r="J8589" s="923">
        <v>47038.833061659148</v>
      </c>
      <c r="K8589" s="922">
        <v>1</v>
      </c>
      <c r="L8589" s="923">
        <v>47038.833061659148</v>
      </c>
      <c r="M8589" s="923">
        <f t="shared" si="134"/>
        <v>5325.150912640659</v>
      </c>
    </row>
    <row r="8590" spans="2:13" ht="75">
      <c r="B8590" s="921" t="s">
        <v>1035</v>
      </c>
      <c r="C8590" s="921" t="s">
        <v>1036</v>
      </c>
      <c r="D8590" s="922" t="s">
        <v>986</v>
      </c>
      <c r="E8590" s="936">
        <v>1</v>
      </c>
      <c r="F8590" s="947">
        <v>43983</v>
      </c>
      <c r="G8590" s="923">
        <v>0</v>
      </c>
      <c r="H8590" s="929">
        <v>8.3333333333333332E-3</v>
      </c>
      <c r="I8590" s="929">
        <v>0.30833333333333335</v>
      </c>
      <c r="J8590" s="923">
        <v>0</v>
      </c>
      <c r="K8590" s="922">
        <v>1</v>
      </c>
      <c r="L8590" s="923">
        <v>0</v>
      </c>
      <c r="M8590" s="923" t="str">
        <f t="shared" si="134"/>
        <v/>
      </c>
    </row>
    <row r="8591" spans="2:13" ht="75">
      <c r="B8591" s="921" t="s">
        <v>1035</v>
      </c>
      <c r="C8591" s="921" t="s">
        <v>1036</v>
      </c>
      <c r="D8591" s="922" t="s">
        <v>986</v>
      </c>
      <c r="E8591" s="936">
        <v>1</v>
      </c>
      <c r="F8591" s="947">
        <v>44682</v>
      </c>
      <c r="G8591" s="923">
        <v>53251.509126406585</v>
      </c>
      <c r="H8591" s="929">
        <v>8.3333333333333332E-3</v>
      </c>
      <c r="I8591" s="929">
        <v>0.11666666666666667</v>
      </c>
      <c r="J8591" s="923">
        <v>47038.833061659148</v>
      </c>
      <c r="K8591" s="922">
        <v>1</v>
      </c>
      <c r="L8591" s="923">
        <v>47038.833061659148</v>
      </c>
      <c r="M8591" s="923">
        <f t="shared" si="134"/>
        <v>5325.150912640659</v>
      </c>
    </row>
    <row r="8592" spans="2:13" ht="75">
      <c r="B8592" s="921" t="s">
        <v>1035</v>
      </c>
      <c r="C8592" s="921" t="s">
        <v>1036</v>
      </c>
      <c r="D8592" s="922" t="s">
        <v>986</v>
      </c>
      <c r="E8592" s="936">
        <v>1</v>
      </c>
      <c r="F8592" s="947">
        <v>43647</v>
      </c>
      <c r="G8592" s="923">
        <v>0</v>
      </c>
      <c r="H8592" s="929">
        <v>8.3333333333333332E-3</v>
      </c>
      <c r="I8592" s="929">
        <v>0.4</v>
      </c>
      <c r="J8592" s="923">
        <v>0</v>
      </c>
      <c r="K8592" s="922">
        <v>1</v>
      </c>
      <c r="L8592" s="923">
        <v>0</v>
      </c>
      <c r="M8592" s="923" t="str">
        <f t="shared" si="134"/>
        <v/>
      </c>
    </row>
    <row r="8593" spans="2:13" ht="75">
      <c r="B8593" s="921" t="s">
        <v>2259</v>
      </c>
      <c r="C8593" s="921" t="s">
        <v>1036</v>
      </c>
      <c r="D8593" s="922" t="s">
        <v>986</v>
      </c>
      <c r="E8593" s="936">
        <v>1</v>
      </c>
      <c r="F8593" s="947">
        <v>44312</v>
      </c>
      <c r="G8593" s="923">
        <v>0</v>
      </c>
      <c r="H8593" s="929">
        <v>4.1666666666666666E-3</v>
      </c>
      <c r="I8593" s="929">
        <v>0.1125</v>
      </c>
      <c r="J8593" s="923">
        <v>0</v>
      </c>
      <c r="K8593" s="922">
        <v>1</v>
      </c>
      <c r="L8593" s="923">
        <v>0</v>
      </c>
      <c r="M8593" s="923" t="str">
        <f t="shared" si="134"/>
        <v/>
      </c>
    </row>
    <row r="8594" spans="2:13" ht="75">
      <c r="B8594" s="921" t="s">
        <v>1555</v>
      </c>
      <c r="C8594" s="921" t="s">
        <v>1036</v>
      </c>
      <c r="D8594" s="922" t="s">
        <v>994</v>
      </c>
      <c r="E8594" s="936">
        <v>0</v>
      </c>
      <c r="F8594" s="947">
        <v>44470</v>
      </c>
      <c r="G8594" s="923">
        <v>0</v>
      </c>
      <c r="H8594" s="929">
        <v>8.3333333333333332E-3</v>
      </c>
      <c r="I8594" s="929">
        <v>0.17499999999999999</v>
      </c>
      <c r="J8594" s="923">
        <v>0</v>
      </c>
      <c r="K8594" s="922">
        <v>1</v>
      </c>
      <c r="L8594" s="923">
        <v>0</v>
      </c>
      <c r="M8594" s="923" t="str">
        <f t="shared" si="134"/>
        <v/>
      </c>
    </row>
    <row r="8595" spans="2:13" ht="60">
      <c r="B8595" s="921" t="s">
        <v>2260</v>
      </c>
      <c r="C8595" s="921" t="s">
        <v>1086</v>
      </c>
      <c r="D8595" s="922" t="s">
        <v>986</v>
      </c>
      <c r="E8595" s="936">
        <v>1</v>
      </c>
      <c r="F8595" s="947">
        <v>44501</v>
      </c>
      <c r="G8595" s="923">
        <v>13182.630391617276</v>
      </c>
      <c r="H8595" s="929">
        <v>8.3333333333333332E-3</v>
      </c>
      <c r="I8595" s="929">
        <v>0.16666666666666666</v>
      </c>
      <c r="J8595" s="923">
        <v>10985.525326347732</v>
      </c>
      <c r="K8595" s="922">
        <v>1</v>
      </c>
      <c r="L8595" s="923">
        <v>10985.525326347732</v>
      </c>
      <c r="M8595" s="923">
        <f t="shared" si="134"/>
        <v>1318.2630391617276</v>
      </c>
    </row>
    <row r="8596" spans="2:13" ht="75">
      <c r="B8596" s="921" t="s">
        <v>1035</v>
      </c>
      <c r="C8596" s="921" t="s">
        <v>1036</v>
      </c>
      <c r="D8596" s="922" t="s">
        <v>986</v>
      </c>
      <c r="E8596" s="936">
        <v>1</v>
      </c>
      <c r="F8596" s="947">
        <v>44617</v>
      </c>
      <c r="G8596" s="923">
        <v>53251.509126406585</v>
      </c>
      <c r="H8596" s="929">
        <v>8.3333333333333332E-3</v>
      </c>
      <c r="I8596" s="929">
        <v>0.14166666666666666</v>
      </c>
      <c r="J8596" s="923">
        <v>45707.545333498987</v>
      </c>
      <c r="K8596" s="922">
        <v>1</v>
      </c>
      <c r="L8596" s="923">
        <v>45707.545333498987</v>
      </c>
      <c r="M8596" s="923">
        <f t="shared" si="134"/>
        <v>5325.150912640659</v>
      </c>
    </row>
    <row r="8597" spans="2:13" ht="60">
      <c r="B8597" s="921" t="s">
        <v>2261</v>
      </c>
      <c r="C8597" s="921" t="s">
        <v>1086</v>
      </c>
      <c r="D8597" s="922" t="s">
        <v>986</v>
      </c>
      <c r="E8597" s="936">
        <v>1</v>
      </c>
      <c r="F8597" s="947">
        <v>44501</v>
      </c>
      <c r="G8597" s="923">
        <v>33522.916880956698</v>
      </c>
      <c r="H8597" s="929">
        <v>8.3333333333333332E-3</v>
      </c>
      <c r="I8597" s="929">
        <v>0.16666666666666666</v>
      </c>
      <c r="J8597" s="923">
        <v>27935.764067463915</v>
      </c>
      <c r="K8597" s="922">
        <v>1</v>
      </c>
      <c r="L8597" s="923">
        <v>27935.764067463915</v>
      </c>
      <c r="M8597" s="923">
        <f t="shared" si="134"/>
        <v>3352.29168809567</v>
      </c>
    </row>
    <row r="8598" spans="2:13" ht="60">
      <c r="B8598" s="921" t="s">
        <v>2262</v>
      </c>
      <c r="C8598" s="921" t="s">
        <v>1086</v>
      </c>
      <c r="D8598" s="922" t="s">
        <v>986</v>
      </c>
      <c r="E8598" s="936">
        <v>1</v>
      </c>
      <c r="F8598" s="947">
        <v>44501</v>
      </c>
      <c r="G8598" s="923">
        <v>51938.221177201165</v>
      </c>
      <c r="H8598" s="929">
        <v>8.3333333333333332E-3</v>
      </c>
      <c r="I8598" s="929">
        <v>0.16666666666666666</v>
      </c>
      <c r="J8598" s="923">
        <v>43281.850981000971</v>
      </c>
      <c r="K8598" s="922">
        <v>1</v>
      </c>
      <c r="L8598" s="923">
        <v>43281.850981000971</v>
      </c>
      <c r="M8598" s="923">
        <f t="shared" si="134"/>
        <v>5193.8221177201167</v>
      </c>
    </row>
    <row r="8599" spans="2:13" ht="75">
      <c r="B8599" s="921" t="s">
        <v>1035</v>
      </c>
      <c r="C8599" s="921" t="s">
        <v>1036</v>
      </c>
      <c r="D8599" s="922" t="s">
        <v>986</v>
      </c>
      <c r="E8599" s="936">
        <v>1</v>
      </c>
      <c r="F8599" s="947">
        <v>44529</v>
      </c>
      <c r="G8599" s="923">
        <v>53251.509126406585</v>
      </c>
      <c r="H8599" s="929">
        <v>8.3333333333333332E-3</v>
      </c>
      <c r="I8599" s="929">
        <v>0.16666666666666666</v>
      </c>
      <c r="J8599" s="923">
        <v>44376.257605338818</v>
      </c>
      <c r="K8599" s="922">
        <v>1</v>
      </c>
      <c r="L8599" s="923">
        <v>44376.257605338818</v>
      </c>
      <c r="M8599" s="923">
        <f t="shared" si="134"/>
        <v>5325.150912640659</v>
      </c>
    </row>
    <row r="8600" spans="2:13" ht="75">
      <c r="B8600" s="921" t="s">
        <v>1035</v>
      </c>
      <c r="C8600" s="921" t="s">
        <v>1036</v>
      </c>
      <c r="D8600" s="922" t="s">
        <v>986</v>
      </c>
      <c r="E8600" s="936">
        <v>1</v>
      </c>
      <c r="F8600" s="947">
        <v>44529</v>
      </c>
      <c r="G8600" s="923">
        <v>53251.509126406585</v>
      </c>
      <c r="H8600" s="929">
        <v>8.3333333333333332E-3</v>
      </c>
      <c r="I8600" s="929">
        <v>0.16666666666666666</v>
      </c>
      <c r="J8600" s="923">
        <v>44376.257605338818</v>
      </c>
      <c r="K8600" s="922">
        <v>1</v>
      </c>
      <c r="L8600" s="923">
        <v>44376.257605338818</v>
      </c>
      <c r="M8600" s="923">
        <f t="shared" si="134"/>
        <v>5325.150912640659</v>
      </c>
    </row>
    <row r="8601" spans="2:13" ht="45">
      <c r="B8601" s="921" t="s">
        <v>1507</v>
      </c>
      <c r="C8601" s="921" t="s">
        <v>1030</v>
      </c>
      <c r="D8601" s="922" t="s">
        <v>986</v>
      </c>
      <c r="E8601" s="936">
        <v>1</v>
      </c>
      <c r="F8601" s="947">
        <v>43687</v>
      </c>
      <c r="G8601" s="923">
        <v>0</v>
      </c>
      <c r="H8601" s="929">
        <v>8.3333333333333332E-3</v>
      </c>
      <c r="I8601" s="929">
        <v>0.39166666666666666</v>
      </c>
      <c r="J8601" s="923">
        <v>0</v>
      </c>
      <c r="K8601" s="922">
        <v>1</v>
      </c>
      <c r="L8601" s="923">
        <v>0</v>
      </c>
      <c r="M8601" s="923" t="str">
        <f t="shared" si="134"/>
        <v/>
      </c>
    </row>
    <row r="8602" spans="2:13" ht="45">
      <c r="B8602" s="921" t="s">
        <v>1507</v>
      </c>
      <c r="C8602" s="921" t="s">
        <v>1030</v>
      </c>
      <c r="D8602" s="922" t="s">
        <v>986</v>
      </c>
      <c r="E8602" s="936">
        <v>1</v>
      </c>
      <c r="F8602" s="947">
        <v>43687</v>
      </c>
      <c r="G8602" s="923">
        <v>0</v>
      </c>
      <c r="H8602" s="929">
        <v>8.3333333333333332E-3</v>
      </c>
      <c r="I8602" s="929">
        <v>0.39166666666666666</v>
      </c>
      <c r="J8602" s="923">
        <v>0</v>
      </c>
      <c r="K8602" s="922">
        <v>1</v>
      </c>
      <c r="L8602" s="923">
        <v>0</v>
      </c>
      <c r="M8602" s="923" t="str">
        <f t="shared" si="134"/>
        <v/>
      </c>
    </row>
    <row r="8603" spans="2:13" ht="45">
      <c r="B8603" s="921" t="s">
        <v>2263</v>
      </c>
      <c r="C8603" s="921" t="s">
        <v>1030</v>
      </c>
      <c r="D8603" s="922" t="s">
        <v>986</v>
      </c>
      <c r="E8603" s="936">
        <v>1</v>
      </c>
      <c r="F8603" s="947">
        <v>44355</v>
      </c>
      <c r="G8603" s="923">
        <v>10450.986142819023</v>
      </c>
      <c r="H8603" s="929">
        <v>8.3333333333333332E-3</v>
      </c>
      <c r="I8603" s="929">
        <v>0.20833333333333334</v>
      </c>
      <c r="J8603" s="923">
        <v>8273.6973630650609</v>
      </c>
      <c r="K8603" s="922">
        <v>1</v>
      </c>
      <c r="L8603" s="923">
        <v>8273.6973630650609</v>
      </c>
      <c r="M8603" s="923">
        <f t="shared" si="134"/>
        <v>1045.0986142819024</v>
      </c>
    </row>
    <row r="8604" spans="2:13" ht="45">
      <c r="B8604" s="921" t="s">
        <v>2264</v>
      </c>
      <c r="C8604" s="921" t="s">
        <v>1042</v>
      </c>
      <c r="D8604" s="922" t="s">
        <v>986</v>
      </c>
      <c r="E8604" s="936">
        <v>1</v>
      </c>
      <c r="F8604" s="947">
        <v>44377</v>
      </c>
      <c r="G8604" s="923">
        <v>0</v>
      </c>
      <c r="H8604" s="929">
        <v>8.3333333333333332E-3</v>
      </c>
      <c r="I8604" s="929">
        <v>0.20833333333333334</v>
      </c>
      <c r="J8604" s="923">
        <v>0</v>
      </c>
      <c r="K8604" s="922">
        <v>0.26535191958439908</v>
      </c>
      <c r="L8604" s="923">
        <v>0</v>
      </c>
      <c r="M8604" s="923" t="str">
        <f t="shared" si="134"/>
        <v/>
      </c>
    </row>
    <row r="8605" spans="2:13" ht="45">
      <c r="B8605" s="921" t="s">
        <v>2265</v>
      </c>
      <c r="C8605" s="921" t="s">
        <v>1030</v>
      </c>
      <c r="D8605" s="922" t="s">
        <v>986</v>
      </c>
      <c r="E8605" s="936">
        <v>1</v>
      </c>
      <c r="F8605" s="947">
        <v>44683</v>
      </c>
      <c r="G8605" s="923">
        <v>70000</v>
      </c>
      <c r="H8605" s="929">
        <v>0</v>
      </c>
      <c r="I8605" s="929">
        <v>0</v>
      </c>
      <c r="J8605" s="923">
        <v>70000</v>
      </c>
      <c r="K8605" s="922">
        <v>1</v>
      </c>
      <c r="L8605" s="923">
        <v>70000</v>
      </c>
      <c r="M8605" s="923">
        <f t="shared" si="134"/>
        <v>0</v>
      </c>
    </row>
    <row r="8606" spans="2:13" ht="45">
      <c r="B8606" s="921" t="s">
        <v>2266</v>
      </c>
      <c r="C8606" s="921" t="s">
        <v>1042</v>
      </c>
      <c r="D8606" s="922" t="s">
        <v>986</v>
      </c>
      <c r="E8606" s="936">
        <v>1</v>
      </c>
      <c r="F8606" s="947">
        <v>44377</v>
      </c>
      <c r="G8606" s="923">
        <v>0</v>
      </c>
      <c r="H8606" s="929">
        <v>5.5555555555555558E-3</v>
      </c>
      <c r="I8606" s="929">
        <v>0.1388888888888889</v>
      </c>
      <c r="J8606" s="923">
        <v>0</v>
      </c>
      <c r="K8606" s="922">
        <v>1</v>
      </c>
      <c r="L8606" s="923">
        <v>0</v>
      </c>
      <c r="M8606" s="923" t="str">
        <f t="shared" si="134"/>
        <v/>
      </c>
    </row>
    <row r="8607" spans="2:13" ht="45">
      <c r="B8607" s="921" t="s">
        <v>2267</v>
      </c>
      <c r="C8607" s="921" t="s">
        <v>1042</v>
      </c>
      <c r="D8607" s="922" t="s">
        <v>986</v>
      </c>
      <c r="E8607" s="936">
        <v>1</v>
      </c>
      <c r="F8607" s="947">
        <v>44377</v>
      </c>
      <c r="G8607" s="923">
        <v>0</v>
      </c>
      <c r="H8607" s="929">
        <v>8.3333333333333332E-3</v>
      </c>
      <c r="I8607" s="929">
        <v>0.20833333333333334</v>
      </c>
      <c r="J8607" s="923">
        <v>0</v>
      </c>
      <c r="K8607" s="922">
        <v>0.26535191958439908</v>
      </c>
      <c r="L8607" s="923">
        <v>0</v>
      </c>
      <c r="M8607" s="923" t="str">
        <f t="shared" si="134"/>
        <v/>
      </c>
    </row>
    <row r="8608" spans="2:13" ht="45">
      <c r="B8608" s="921" t="s">
        <v>2268</v>
      </c>
      <c r="C8608" s="921" t="s">
        <v>1042</v>
      </c>
      <c r="D8608" s="922" t="s">
        <v>986</v>
      </c>
      <c r="E8608" s="936">
        <v>1</v>
      </c>
      <c r="F8608" s="947">
        <v>44377</v>
      </c>
      <c r="G8608" s="923">
        <v>0</v>
      </c>
      <c r="H8608" s="929">
        <v>8.3333333333333332E-3</v>
      </c>
      <c r="I8608" s="929">
        <v>0.20833333333333334</v>
      </c>
      <c r="J8608" s="923">
        <v>0</v>
      </c>
      <c r="K8608" s="922">
        <v>0.26535191958439908</v>
      </c>
      <c r="L8608" s="923">
        <v>0</v>
      </c>
      <c r="M8608" s="923" t="str">
        <f t="shared" si="134"/>
        <v/>
      </c>
    </row>
    <row r="8609" spans="2:13" ht="45">
      <c r="B8609" s="921" t="s">
        <v>2269</v>
      </c>
      <c r="C8609" s="921" t="s">
        <v>1042</v>
      </c>
      <c r="D8609" s="922" t="s">
        <v>986</v>
      </c>
      <c r="E8609" s="936">
        <v>1</v>
      </c>
      <c r="F8609" s="947">
        <v>44377</v>
      </c>
      <c r="G8609" s="923">
        <v>0</v>
      </c>
      <c r="H8609" s="929">
        <v>8.3333333333333332E-3</v>
      </c>
      <c r="I8609" s="929">
        <v>0.20833333333333334</v>
      </c>
      <c r="J8609" s="923">
        <v>0</v>
      </c>
      <c r="K8609" s="922">
        <v>0.26535191958439908</v>
      </c>
      <c r="L8609" s="923">
        <v>0</v>
      </c>
      <c r="M8609" s="923" t="str">
        <f t="shared" si="134"/>
        <v/>
      </c>
    </row>
    <row r="8610" spans="2:13" ht="45">
      <c r="B8610" s="921" t="s">
        <v>2270</v>
      </c>
      <c r="C8610" s="921" t="s">
        <v>1042</v>
      </c>
      <c r="D8610" s="922" t="s">
        <v>986</v>
      </c>
      <c r="E8610" s="936">
        <v>1</v>
      </c>
      <c r="F8610" s="947">
        <v>44377</v>
      </c>
      <c r="G8610" s="923">
        <v>0</v>
      </c>
      <c r="H8610" s="929">
        <v>8.3333333333333332E-3</v>
      </c>
      <c r="I8610" s="929">
        <v>0.20833333333333334</v>
      </c>
      <c r="J8610" s="923">
        <v>0</v>
      </c>
      <c r="K8610" s="922">
        <v>0.26535191958439908</v>
      </c>
      <c r="L8610" s="923">
        <v>0</v>
      </c>
      <c r="M8610" s="923" t="str">
        <f t="shared" si="134"/>
        <v/>
      </c>
    </row>
    <row r="8611" spans="2:13" ht="45">
      <c r="B8611" s="921" t="s">
        <v>2271</v>
      </c>
      <c r="C8611" s="921" t="s">
        <v>1042</v>
      </c>
      <c r="D8611" s="922" t="s">
        <v>986</v>
      </c>
      <c r="E8611" s="936">
        <v>1</v>
      </c>
      <c r="F8611" s="947">
        <v>44377</v>
      </c>
      <c r="G8611" s="923">
        <v>0</v>
      </c>
      <c r="H8611" s="929">
        <v>8.3333333333333332E-3</v>
      </c>
      <c r="I8611" s="929">
        <v>0.20833333333333334</v>
      </c>
      <c r="J8611" s="923">
        <v>0</v>
      </c>
      <c r="K8611" s="922">
        <v>0.26535191958439908</v>
      </c>
      <c r="L8611" s="923">
        <v>0</v>
      </c>
      <c r="M8611" s="923" t="str">
        <f t="shared" si="134"/>
        <v/>
      </c>
    </row>
    <row r="8612" spans="2:13" ht="45">
      <c r="B8612" s="921" t="s">
        <v>2272</v>
      </c>
      <c r="C8612" s="921" t="s">
        <v>1042</v>
      </c>
      <c r="D8612" s="922" t="s">
        <v>986</v>
      </c>
      <c r="E8612" s="936">
        <v>1</v>
      </c>
      <c r="F8612" s="947">
        <v>44377</v>
      </c>
      <c r="G8612" s="923">
        <v>0</v>
      </c>
      <c r="H8612" s="929">
        <v>8.3333333333333332E-3</v>
      </c>
      <c r="I8612" s="929">
        <v>0.20833333333333334</v>
      </c>
      <c r="J8612" s="923">
        <v>0</v>
      </c>
      <c r="K8612" s="922">
        <v>0.26535191958439908</v>
      </c>
      <c r="L8612" s="923">
        <v>0</v>
      </c>
      <c r="M8612" s="923" t="str">
        <f t="shared" si="134"/>
        <v/>
      </c>
    </row>
    <row r="8613" spans="2:13" ht="45">
      <c r="B8613" s="921" t="s">
        <v>2273</v>
      </c>
      <c r="C8613" s="921" t="s">
        <v>1042</v>
      </c>
      <c r="D8613" s="922" t="s">
        <v>986</v>
      </c>
      <c r="E8613" s="936">
        <v>1</v>
      </c>
      <c r="F8613" s="947">
        <v>44377</v>
      </c>
      <c r="G8613" s="923">
        <v>0</v>
      </c>
      <c r="H8613" s="929">
        <v>8.3333333333333332E-3</v>
      </c>
      <c r="I8613" s="929">
        <v>0.20833333333333334</v>
      </c>
      <c r="J8613" s="923">
        <v>0</v>
      </c>
      <c r="K8613" s="922">
        <v>0.26535191958439908</v>
      </c>
      <c r="L8613" s="923">
        <v>0</v>
      </c>
      <c r="M8613" s="923" t="str">
        <f t="shared" si="134"/>
        <v/>
      </c>
    </row>
    <row r="8614" spans="2:13" ht="45">
      <c r="B8614" s="921" t="s">
        <v>2274</v>
      </c>
      <c r="C8614" s="921" t="s">
        <v>1042</v>
      </c>
      <c r="D8614" s="922" t="s">
        <v>986</v>
      </c>
      <c r="E8614" s="936">
        <v>1</v>
      </c>
      <c r="F8614" s="947">
        <v>44377</v>
      </c>
      <c r="G8614" s="923">
        <v>0</v>
      </c>
      <c r="H8614" s="929">
        <v>8.3333333333333332E-3</v>
      </c>
      <c r="I8614" s="929">
        <v>0.20833333333333334</v>
      </c>
      <c r="J8614" s="923">
        <v>0</v>
      </c>
      <c r="K8614" s="922">
        <v>0.26535191958439908</v>
      </c>
      <c r="L8614" s="923">
        <v>0</v>
      </c>
      <c r="M8614" s="923" t="str">
        <f t="shared" si="134"/>
        <v/>
      </c>
    </row>
    <row r="8615" spans="2:13" ht="60">
      <c r="B8615" s="921" t="s">
        <v>2275</v>
      </c>
      <c r="C8615" s="921" t="s">
        <v>1042</v>
      </c>
      <c r="D8615" s="922" t="s">
        <v>986</v>
      </c>
      <c r="E8615" s="936">
        <v>1</v>
      </c>
      <c r="F8615" s="947">
        <v>44377</v>
      </c>
      <c r="G8615" s="923">
        <v>0</v>
      </c>
      <c r="H8615" s="929">
        <v>8.3333333333333332E-3</v>
      </c>
      <c r="I8615" s="929">
        <v>0.20833333333333334</v>
      </c>
      <c r="J8615" s="923">
        <v>0</v>
      </c>
      <c r="K8615" s="922">
        <v>0.26535191958439908</v>
      </c>
      <c r="L8615" s="923">
        <v>0</v>
      </c>
      <c r="M8615" s="923" t="str">
        <f t="shared" si="134"/>
        <v/>
      </c>
    </row>
    <row r="8616" spans="2:13" ht="45">
      <c r="B8616" s="921" t="s">
        <v>1035</v>
      </c>
      <c r="C8616" s="921" t="s">
        <v>1030</v>
      </c>
      <c r="D8616" s="922" t="s">
        <v>986</v>
      </c>
      <c r="E8616" s="936">
        <v>1</v>
      </c>
      <c r="F8616" s="947">
        <v>44617</v>
      </c>
      <c r="G8616" s="923">
        <v>54152.3408207799</v>
      </c>
      <c r="H8616" s="929">
        <v>8.3333333333333332E-3</v>
      </c>
      <c r="I8616" s="929">
        <v>0.14166666666666666</v>
      </c>
      <c r="J8616" s="923">
        <v>46480.759204502749</v>
      </c>
      <c r="K8616" s="922">
        <v>1</v>
      </c>
      <c r="L8616" s="923">
        <v>46480.759204502749</v>
      </c>
      <c r="M8616" s="923">
        <f t="shared" si="134"/>
        <v>5415.23408207799</v>
      </c>
    </row>
    <row r="8617" spans="2:13" ht="45">
      <c r="B8617" s="921" t="s">
        <v>1035</v>
      </c>
      <c r="C8617" s="921" t="s">
        <v>1030</v>
      </c>
      <c r="D8617" s="922" t="s">
        <v>986</v>
      </c>
      <c r="E8617" s="936">
        <v>1</v>
      </c>
      <c r="F8617" s="947">
        <v>44617</v>
      </c>
      <c r="G8617" s="923">
        <v>54152.3408207799</v>
      </c>
      <c r="H8617" s="929">
        <v>8.3333333333333332E-3</v>
      </c>
      <c r="I8617" s="929">
        <v>0.14166666666666666</v>
      </c>
      <c r="J8617" s="923">
        <v>46480.759204502749</v>
      </c>
      <c r="K8617" s="922">
        <v>1</v>
      </c>
      <c r="L8617" s="923">
        <v>46480.759204502749</v>
      </c>
      <c r="M8617" s="923">
        <f t="shared" si="134"/>
        <v>5415.23408207799</v>
      </c>
    </row>
    <row r="8618" spans="2:13" ht="45">
      <c r="B8618" s="921" t="s">
        <v>2276</v>
      </c>
      <c r="C8618" s="921" t="s">
        <v>1042</v>
      </c>
      <c r="D8618" s="922" t="s">
        <v>986</v>
      </c>
      <c r="E8618" s="936">
        <v>1</v>
      </c>
      <c r="F8618" s="947">
        <v>44377</v>
      </c>
      <c r="G8618" s="923">
        <v>0</v>
      </c>
      <c r="H8618" s="929">
        <v>8.3333333333333332E-3</v>
      </c>
      <c r="I8618" s="929">
        <v>0.20833333333333334</v>
      </c>
      <c r="J8618" s="923">
        <v>0</v>
      </c>
      <c r="K8618" s="922">
        <v>0.26535191958439908</v>
      </c>
      <c r="L8618" s="923">
        <v>0</v>
      </c>
      <c r="M8618" s="923" t="str">
        <f t="shared" si="134"/>
        <v/>
      </c>
    </row>
    <row r="8619" spans="2:13" ht="45">
      <c r="B8619" s="921" t="s">
        <v>2277</v>
      </c>
      <c r="C8619" s="921" t="s">
        <v>1030</v>
      </c>
      <c r="D8619" s="922" t="s">
        <v>986</v>
      </c>
      <c r="E8619" s="936">
        <v>1</v>
      </c>
      <c r="F8619" s="947">
        <v>44501</v>
      </c>
      <c r="G8619" s="923">
        <v>6825779.2740783589</v>
      </c>
      <c r="H8619" s="929">
        <v>4.1666666666666666E-3</v>
      </c>
      <c r="I8619" s="929">
        <v>8.3333333333333329E-2</v>
      </c>
      <c r="J8619" s="923">
        <v>6256964.3345718291</v>
      </c>
      <c r="K8619" s="922">
        <v>1</v>
      </c>
      <c r="L8619" s="923">
        <v>6256964.3345718291</v>
      </c>
      <c r="M8619" s="923">
        <f t="shared" si="134"/>
        <v>341288.96370391798</v>
      </c>
    </row>
    <row r="8620" spans="2:13" ht="45">
      <c r="B8620" s="921" t="s">
        <v>2278</v>
      </c>
      <c r="C8620" s="921" t="s">
        <v>1030</v>
      </c>
      <c r="D8620" s="922" t="s">
        <v>986</v>
      </c>
      <c r="E8620" s="936">
        <v>1</v>
      </c>
      <c r="F8620" s="947">
        <v>44683</v>
      </c>
      <c r="G8620" s="923">
        <v>40269.424116905451</v>
      </c>
      <c r="H8620" s="929">
        <v>8.3333333333333332E-3</v>
      </c>
      <c r="I8620" s="929">
        <v>0.11666666666666667</v>
      </c>
      <c r="J8620" s="923">
        <v>35571.324636599813</v>
      </c>
      <c r="K8620" s="922">
        <v>1</v>
      </c>
      <c r="L8620" s="923">
        <v>35571.324636599813</v>
      </c>
      <c r="M8620" s="923">
        <f t="shared" si="134"/>
        <v>4026.9424116905452</v>
      </c>
    </row>
    <row r="8621" spans="2:13" ht="45">
      <c r="B8621" s="921" t="s">
        <v>2278</v>
      </c>
      <c r="C8621" s="921" t="s">
        <v>1030</v>
      </c>
      <c r="D8621" s="922" t="s">
        <v>986</v>
      </c>
      <c r="E8621" s="936">
        <v>1</v>
      </c>
      <c r="F8621" s="947">
        <v>44683</v>
      </c>
      <c r="G8621" s="923">
        <v>40269.424116905451</v>
      </c>
      <c r="H8621" s="929">
        <v>8.3333333333333332E-3</v>
      </c>
      <c r="I8621" s="929">
        <v>0.11666666666666667</v>
      </c>
      <c r="J8621" s="923">
        <v>35571.324636599813</v>
      </c>
      <c r="K8621" s="922">
        <v>1</v>
      </c>
      <c r="L8621" s="923">
        <v>35571.324636599813</v>
      </c>
      <c r="M8621" s="923">
        <f t="shared" si="134"/>
        <v>4026.9424116905452</v>
      </c>
    </row>
    <row r="8622" spans="2:13" ht="45">
      <c r="B8622" s="921" t="s">
        <v>2279</v>
      </c>
      <c r="C8622" s="921" t="s">
        <v>1030</v>
      </c>
      <c r="D8622" s="922" t="s">
        <v>986</v>
      </c>
      <c r="E8622" s="936">
        <v>1</v>
      </c>
      <c r="F8622" s="947">
        <v>44683</v>
      </c>
      <c r="G8622" s="923">
        <v>50517.192597353947</v>
      </c>
      <c r="H8622" s="929">
        <v>8.3333333333333332E-3</v>
      </c>
      <c r="I8622" s="929">
        <v>0.11666666666666667</v>
      </c>
      <c r="J8622" s="923">
        <v>44623.520127662654</v>
      </c>
      <c r="K8622" s="922">
        <v>1</v>
      </c>
      <c r="L8622" s="923">
        <v>44623.520127662654</v>
      </c>
      <c r="M8622" s="923">
        <f t="shared" si="134"/>
        <v>5051.7192597353951</v>
      </c>
    </row>
    <row r="8623" spans="2:13" ht="45">
      <c r="B8623" s="921" t="s">
        <v>2279</v>
      </c>
      <c r="C8623" s="921" t="s">
        <v>1030</v>
      </c>
      <c r="D8623" s="922" t="s">
        <v>986</v>
      </c>
      <c r="E8623" s="936">
        <v>1</v>
      </c>
      <c r="F8623" s="947">
        <v>44683</v>
      </c>
      <c r="G8623" s="923">
        <v>50517.192597353947</v>
      </c>
      <c r="H8623" s="929">
        <v>8.3333333333333332E-3</v>
      </c>
      <c r="I8623" s="929">
        <v>0.11666666666666667</v>
      </c>
      <c r="J8623" s="923">
        <v>44623.520127662654</v>
      </c>
      <c r="K8623" s="922">
        <v>1</v>
      </c>
      <c r="L8623" s="923">
        <v>44623.520127662654</v>
      </c>
      <c r="M8623" s="923">
        <f t="shared" si="134"/>
        <v>5051.7192597353951</v>
      </c>
    </row>
    <row r="8624" spans="2:13" ht="45">
      <c r="B8624" s="921" t="s">
        <v>2279</v>
      </c>
      <c r="C8624" s="921" t="s">
        <v>1030</v>
      </c>
      <c r="D8624" s="922" t="s">
        <v>986</v>
      </c>
      <c r="E8624" s="936">
        <v>1</v>
      </c>
      <c r="F8624" s="947">
        <v>44683</v>
      </c>
      <c r="G8624" s="923">
        <v>50517.192597353947</v>
      </c>
      <c r="H8624" s="929">
        <v>8.3333333333333332E-3</v>
      </c>
      <c r="I8624" s="929">
        <v>0.11666666666666667</v>
      </c>
      <c r="J8624" s="923">
        <v>44623.520127662654</v>
      </c>
      <c r="K8624" s="922">
        <v>1</v>
      </c>
      <c r="L8624" s="923">
        <v>44623.520127662654</v>
      </c>
      <c r="M8624" s="923">
        <f t="shared" si="134"/>
        <v>5051.7192597353951</v>
      </c>
    </row>
    <row r="8625" spans="2:13" ht="45">
      <c r="B8625" s="921" t="s">
        <v>2280</v>
      </c>
      <c r="C8625" s="921" t="s">
        <v>1030</v>
      </c>
      <c r="D8625" s="922" t="s">
        <v>986</v>
      </c>
      <c r="E8625" s="936">
        <v>1</v>
      </c>
      <c r="F8625" s="947">
        <v>44683</v>
      </c>
      <c r="G8625" s="923">
        <v>104938.35167378382</v>
      </c>
      <c r="H8625" s="929">
        <v>8.3333333333333332E-3</v>
      </c>
      <c r="I8625" s="929">
        <v>0.11666666666666667</v>
      </c>
      <c r="J8625" s="923">
        <v>92695.543978509042</v>
      </c>
      <c r="K8625" s="922">
        <v>1</v>
      </c>
      <c r="L8625" s="923">
        <v>92695.543978509042</v>
      </c>
      <c r="M8625" s="923">
        <f t="shared" si="134"/>
        <v>10493.835167378384</v>
      </c>
    </row>
    <row r="8626" spans="2:13" ht="45">
      <c r="B8626" s="921" t="s">
        <v>2281</v>
      </c>
      <c r="C8626" s="921" t="s">
        <v>1042</v>
      </c>
      <c r="D8626" s="922" t="s">
        <v>986</v>
      </c>
      <c r="E8626" s="936">
        <v>1</v>
      </c>
      <c r="F8626" s="947">
        <v>44377</v>
      </c>
      <c r="G8626" s="923">
        <v>0</v>
      </c>
      <c r="H8626" s="929">
        <v>8.3333333333333332E-3</v>
      </c>
      <c r="I8626" s="929">
        <v>0.20833333333333334</v>
      </c>
      <c r="J8626" s="923">
        <v>0</v>
      </c>
      <c r="K8626" s="922">
        <v>0.26535191958439908</v>
      </c>
      <c r="L8626" s="923">
        <v>0</v>
      </c>
      <c r="M8626" s="923" t="str">
        <f t="shared" si="134"/>
        <v/>
      </c>
    </row>
    <row r="8627" spans="2:13" ht="45">
      <c r="B8627" s="921" t="s">
        <v>2282</v>
      </c>
      <c r="C8627" s="921" t="s">
        <v>1042</v>
      </c>
      <c r="D8627" s="922" t="s">
        <v>986</v>
      </c>
      <c r="E8627" s="936">
        <v>1</v>
      </c>
      <c r="F8627" s="947">
        <v>44377</v>
      </c>
      <c r="G8627" s="923">
        <v>0</v>
      </c>
      <c r="H8627" s="929">
        <v>8.3333333333333332E-3</v>
      </c>
      <c r="I8627" s="929">
        <v>0.20833333333333334</v>
      </c>
      <c r="J8627" s="923">
        <v>0</v>
      </c>
      <c r="K8627" s="922">
        <v>0.26535191958439908</v>
      </c>
      <c r="L8627" s="923">
        <v>0</v>
      </c>
      <c r="M8627" s="923" t="str">
        <f t="shared" si="134"/>
        <v/>
      </c>
    </row>
    <row r="8628" spans="2:13" ht="45">
      <c r="B8628" s="921" t="s">
        <v>2283</v>
      </c>
      <c r="C8628" s="921" t="s">
        <v>1042</v>
      </c>
      <c r="D8628" s="922" t="s">
        <v>986</v>
      </c>
      <c r="E8628" s="936">
        <v>1</v>
      </c>
      <c r="F8628" s="947">
        <v>44377</v>
      </c>
      <c r="G8628" s="923">
        <v>0</v>
      </c>
      <c r="H8628" s="929">
        <v>8.3333333333333332E-3</v>
      </c>
      <c r="I8628" s="929">
        <v>0.20833333333333334</v>
      </c>
      <c r="J8628" s="923">
        <v>0</v>
      </c>
      <c r="K8628" s="922">
        <v>0.26535191958439908</v>
      </c>
      <c r="L8628" s="923">
        <v>0</v>
      </c>
      <c r="M8628" s="923" t="str">
        <f t="shared" si="134"/>
        <v/>
      </c>
    </row>
    <row r="8629" spans="2:13" ht="45">
      <c r="B8629" s="921" t="s">
        <v>2284</v>
      </c>
      <c r="C8629" s="921" t="s">
        <v>1042</v>
      </c>
      <c r="D8629" s="922" t="s">
        <v>986</v>
      </c>
      <c r="E8629" s="936">
        <v>1</v>
      </c>
      <c r="F8629" s="947">
        <v>44377</v>
      </c>
      <c r="G8629" s="923">
        <v>0</v>
      </c>
      <c r="H8629" s="929">
        <v>8.3333333333333332E-3</v>
      </c>
      <c r="I8629" s="929">
        <v>0.20833333333333334</v>
      </c>
      <c r="J8629" s="923">
        <v>0</v>
      </c>
      <c r="K8629" s="922">
        <v>0.26535191958439908</v>
      </c>
      <c r="L8629" s="923">
        <v>0</v>
      </c>
      <c r="M8629" s="923" t="str">
        <f t="shared" si="134"/>
        <v/>
      </c>
    </row>
    <row r="8630" spans="2:13" ht="45">
      <c r="B8630" s="921" t="s">
        <v>2285</v>
      </c>
      <c r="C8630" s="921" t="s">
        <v>1042</v>
      </c>
      <c r="D8630" s="922" t="s">
        <v>986</v>
      </c>
      <c r="E8630" s="936">
        <v>1</v>
      </c>
      <c r="F8630" s="947">
        <v>44377</v>
      </c>
      <c r="G8630" s="923">
        <v>0</v>
      </c>
      <c r="H8630" s="929">
        <v>4.1666666666666666E-3</v>
      </c>
      <c r="I8630" s="929">
        <v>0.10416666666666667</v>
      </c>
      <c r="J8630" s="923">
        <v>0</v>
      </c>
      <c r="K8630" s="922">
        <v>1</v>
      </c>
      <c r="L8630" s="923">
        <v>0</v>
      </c>
      <c r="M8630" s="923" t="str">
        <f t="shared" si="134"/>
        <v/>
      </c>
    </row>
    <row r="8631" spans="2:13" ht="45">
      <c r="B8631" s="921" t="s">
        <v>2286</v>
      </c>
      <c r="C8631" s="921" t="s">
        <v>1042</v>
      </c>
      <c r="D8631" s="922" t="s">
        <v>986</v>
      </c>
      <c r="E8631" s="936">
        <v>1</v>
      </c>
      <c r="F8631" s="947">
        <v>44377</v>
      </c>
      <c r="G8631" s="923">
        <v>0</v>
      </c>
      <c r="H8631" s="929">
        <v>4.1666666666666666E-3</v>
      </c>
      <c r="I8631" s="929">
        <v>0.10416666666666667</v>
      </c>
      <c r="J8631" s="923">
        <v>0</v>
      </c>
      <c r="K8631" s="922">
        <v>1</v>
      </c>
      <c r="L8631" s="923">
        <v>0</v>
      </c>
      <c r="M8631" s="923" t="str">
        <f t="shared" si="134"/>
        <v/>
      </c>
    </row>
    <row r="8632" spans="2:13" ht="75">
      <c r="B8632" s="921" t="s">
        <v>2287</v>
      </c>
      <c r="C8632" s="921" t="s">
        <v>1024</v>
      </c>
      <c r="D8632" s="922" t="s">
        <v>986</v>
      </c>
      <c r="E8632" s="936">
        <v>1</v>
      </c>
      <c r="F8632" s="947">
        <v>44377</v>
      </c>
      <c r="G8632" s="923">
        <v>0</v>
      </c>
      <c r="H8632" s="929">
        <v>8.3333333333333332E-3</v>
      </c>
      <c r="I8632" s="929">
        <v>0.20833333333333334</v>
      </c>
      <c r="J8632" s="923">
        <v>0</v>
      </c>
      <c r="K8632" s="922">
        <v>1</v>
      </c>
      <c r="L8632" s="923">
        <v>0</v>
      </c>
      <c r="M8632" s="923" t="str">
        <f t="shared" si="134"/>
        <v/>
      </c>
    </row>
    <row r="8633" spans="2:13" ht="75">
      <c r="B8633" s="921" t="s">
        <v>2288</v>
      </c>
      <c r="C8633" s="921" t="s">
        <v>1024</v>
      </c>
      <c r="D8633" s="922" t="s">
        <v>986</v>
      </c>
      <c r="E8633" s="936">
        <v>1</v>
      </c>
      <c r="F8633" s="947">
        <v>44377</v>
      </c>
      <c r="G8633" s="923">
        <v>0</v>
      </c>
      <c r="H8633" s="929">
        <v>8.3333333333333332E-3</v>
      </c>
      <c r="I8633" s="929">
        <v>0.20833333333333334</v>
      </c>
      <c r="J8633" s="923">
        <v>0</v>
      </c>
      <c r="K8633" s="922">
        <v>1</v>
      </c>
      <c r="L8633" s="923">
        <v>0</v>
      </c>
      <c r="M8633" s="923" t="str">
        <f t="shared" si="134"/>
        <v/>
      </c>
    </row>
    <row r="8634" spans="2:13" ht="75">
      <c r="B8634" s="921" t="s">
        <v>2289</v>
      </c>
      <c r="C8634" s="921" t="s">
        <v>1024</v>
      </c>
      <c r="D8634" s="922" t="s">
        <v>986</v>
      </c>
      <c r="E8634" s="936">
        <v>1</v>
      </c>
      <c r="F8634" s="947">
        <v>44377</v>
      </c>
      <c r="G8634" s="923">
        <v>0</v>
      </c>
      <c r="H8634" s="929">
        <v>8.3333333333333332E-3</v>
      </c>
      <c r="I8634" s="929">
        <v>0.20833333333333334</v>
      </c>
      <c r="J8634" s="923">
        <v>0</v>
      </c>
      <c r="K8634" s="922">
        <v>1</v>
      </c>
      <c r="L8634" s="923">
        <v>0</v>
      </c>
      <c r="M8634" s="923" t="str">
        <f t="shared" si="134"/>
        <v/>
      </c>
    </row>
    <row r="8635" spans="2:13" ht="75">
      <c r="B8635" s="921" t="s">
        <v>2290</v>
      </c>
      <c r="C8635" s="921" t="s">
        <v>1024</v>
      </c>
      <c r="D8635" s="922" t="s">
        <v>986</v>
      </c>
      <c r="E8635" s="936">
        <v>1</v>
      </c>
      <c r="F8635" s="947">
        <v>44377</v>
      </c>
      <c r="G8635" s="923">
        <v>0</v>
      </c>
      <c r="H8635" s="929">
        <v>8.3333333333333332E-3</v>
      </c>
      <c r="I8635" s="929">
        <v>0.20833333333333334</v>
      </c>
      <c r="J8635" s="923">
        <v>0</v>
      </c>
      <c r="K8635" s="922">
        <v>1</v>
      </c>
      <c r="L8635" s="923">
        <v>0</v>
      </c>
      <c r="M8635" s="923" t="str">
        <f t="shared" si="134"/>
        <v/>
      </c>
    </row>
    <row r="8636" spans="2:13" ht="75">
      <c r="B8636" s="921" t="s">
        <v>2291</v>
      </c>
      <c r="C8636" s="921" t="s">
        <v>1024</v>
      </c>
      <c r="D8636" s="922" t="s">
        <v>986</v>
      </c>
      <c r="E8636" s="936">
        <v>1</v>
      </c>
      <c r="F8636" s="947">
        <v>44377</v>
      </c>
      <c r="G8636" s="923">
        <v>0</v>
      </c>
      <c r="H8636" s="929">
        <v>8.3333333333333332E-3</v>
      </c>
      <c r="I8636" s="929">
        <v>0.20833333333333334</v>
      </c>
      <c r="J8636" s="923">
        <v>0</v>
      </c>
      <c r="K8636" s="922">
        <v>1</v>
      </c>
      <c r="L8636" s="923">
        <v>0</v>
      </c>
      <c r="M8636" s="923" t="str">
        <f t="shared" si="134"/>
        <v/>
      </c>
    </row>
    <row r="8637" spans="2:13" ht="75">
      <c r="B8637" s="921" t="s">
        <v>2292</v>
      </c>
      <c r="C8637" s="921" t="s">
        <v>1024</v>
      </c>
      <c r="D8637" s="922" t="s">
        <v>986</v>
      </c>
      <c r="E8637" s="936">
        <v>1</v>
      </c>
      <c r="F8637" s="947">
        <v>44377</v>
      </c>
      <c r="G8637" s="923">
        <v>0</v>
      </c>
      <c r="H8637" s="929">
        <v>8.3333333333333332E-3</v>
      </c>
      <c r="I8637" s="929">
        <v>0.20833333333333334</v>
      </c>
      <c r="J8637" s="923">
        <v>0</v>
      </c>
      <c r="K8637" s="922">
        <v>1</v>
      </c>
      <c r="L8637" s="923">
        <v>0</v>
      </c>
      <c r="M8637" s="923" t="str">
        <f t="shared" si="134"/>
        <v/>
      </c>
    </row>
    <row r="8638" spans="2:13" ht="45">
      <c r="B8638" s="921" t="s">
        <v>2293</v>
      </c>
      <c r="C8638" s="921" t="s">
        <v>1042</v>
      </c>
      <c r="D8638" s="922" t="s">
        <v>986</v>
      </c>
      <c r="E8638" s="936">
        <v>1</v>
      </c>
      <c r="F8638" s="947">
        <v>44377</v>
      </c>
      <c r="G8638" s="923">
        <v>0</v>
      </c>
      <c r="H8638" s="929">
        <v>8.3333333333333332E-3</v>
      </c>
      <c r="I8638" s="929">
        <v>0.20833333333333334</v>
      </c>
      <c r="J8638" s="923">
        <v>0</v>
      </c>
      <c r="K8638" s="922">
        <v>0.26535191958439908</v>
      </c>
      <c r="L8638" s="923">
        <v>0</v>
      </c>
      <c r="M8638" s="923" t="str">
        <f t="shared" si="134"/>
        <v/>
      </c>
    </row>
    <row r="8639" spans="2:13" ht="45">
      <c r="B8639" s="921" t="s">
        <v>2294</v>
      </c>
      <c r="C8639" s="921" t="s">
        <v>1042</v>
      </c>
      <c r="D8639" s="922" t="s">
        <v>986</v>
      </c>
      <c r="E8639" s="936">
        <v>1</v>
      </c>
      <c r="F8639" s="947">
        <v>44377</v>
      </c>
      <c r="G8639" s="923">
        <v>0</v>
      </c>
      <c r="H8639" s="929">
        <v>8.3333333333333332E-3</v>
      </c>
      <c r="I8639" s="929">
        <v>0.20833333333333334</v>
      </c>
      <c r="J8639" s="923">
        <v>0</v>
      </c>
      <c r="K8639" s="922">
        <v>0.26535191958439908</v>
      </c>
      <c r="L8639" s="923">
        <v>0</v>
      </c>
      <c r="M8639" s="923" t="str">
        <f t="shared" si="134"/>
        <v/>
      </c>
    </row>
    <row r="8640" spans="2:13" ht="45">
      <c r="B8640" s="921" t="s">
        <v>2295</v>
      </c>
      <c r="C8640" s="921" t="s">
        <v>1042</v>
      </c>
      <c r="D8640" s="922" t="s">
        <v>986</v>
      </c>
      <c r="E8640" s="936">
        <v>1</v>
      </c>
      <c r="F8640" s="947">
        <v>44377</v>
      </c>
      <c r="G8640" s="923">
        <v>0</v>
      </c>
      <c r="H8640" s="929">
        <v>8.3333333333333332E-3</v>
      </c>
      <c r="I8640" s="929">
        <v>0.20833333333333334</v>
      </c>
      <c r="J8640" s="923">
        <v>0</v>
      </c>
      <c r="K8640" s="922">
        <v>0.26535191958439908</v>
      </c>
      <c r="L8640" s="923">
        <v>0</v>
      </c>
      <c r="M8640" s="923" t="str">
        <f t="shared" si="134"/>
        <v/>
      </c>
    </row>
    <row r="8641" spans="2:13" ht="45">
      <c r="B8641" s="921" t="s">
        <v>2296</v>
      </c>
      <c r="C8641" s="921" t="s">
        <v>1042</v>
      </c>
      <c r="D8641" s="922" t="s">
        <v>986</v>
      </c>
      <c r="E8641" s="936">
        <v>1</v>
      </c>
      <c r="F8641" s="947">
        <v>44377</v>
      </c>
      <c r="G8641" s="923">
        <v>0</v>
      </c>
      <c r="H8641" s="929">
        <v>8.3333333333333332E-3</v>
      </c>
      <c r="I8641" s="929">
        <v>0.20833333333333334</v>
      </c>
      <c r="J8641" s="923">
        <v>0</v>
      </c>
      <c r="K8641" s="922">
        <v>0.26535191958439908</v>
      </c>
      <c r="L8641" s="923">
        <v>0</v>
      </c>
      <c r="M8641" s="923" t="str">
        <f t="shared" si="134"/>
        <v/>
      </c>
    </row>
    <row r="8642" spans="2:13" ht="45">
      <c r="B8642" s="921" t="s">
        <v>2297</v>
      </c>
      <c r="C8642" s="921" t="s">
        <v>1042</v>
      </c>
      <c r="D8642" s="922" t="s">
        <v>986</v>
      </c>
      <c r="E8642" s="936">
        <v>1</v>
      </c>
      <c r="F8642" s="947">
        <v>44377</v>
      </c>
      <c r="G8642" s="923">
        <v>0</v>
      </c>
      <c r="H8642" s="929">
        <v>8.3333333333333332E-3</v>
      </c>
      <c r="I8642" s="929">
        <v>0.20833333333333334</v>
      </c>
      <c r="J8642" s="923">
        <v>0</v>
      </c>
      <c r="K8642" s="922">
        <v>0.26535191958439908</v>
      </c>
      <c r="L8642" s="923">
        <v>0</v>
      </c>
      <c r="M8642" s="923" t="str">
        <f t="shared" si="134"/>
        <v/>
      </c>
    </row>
    <row r="8643" spans="2:13" ht="45">
      <c r="B8643" s="921" t="s">
        <v>2298</v>
      </c>
      <c r="C8643" s="921" t="s">
        <v>1042</v>
      </c>
      <c r="D8643" s="922" t="s">
        <v>986</v>
      </c>
      <c r="E8643" s="936">
        <v>1</v>
      </c>
      <c r="F8643" s="947">
        <v>44377</v>
      </c>
      <c r="G8643" s="923">
        <v>0</v>
      </c>
      <c r="H8643" s="929">
        <v>8.3333333333333332E-3</v>
      </c>
      <c r="I8643" s="929">
        <v>0.20833333333333334</v>
      </c>
      <c r="J8643" s="923">
        <v>0</v>
      </c>
      <c r="K8643" s="922">
        <v>0.26535191958439908</v>
      </c>
      <c r="L8643" s="923">
        <v>0</v>
      </c>
      <c r="M8643" s="923" t="str">
        <f t="shared" si="134"/>
        <v/>
      </c>
    </row>
    <row r="8644" spans="2:13" ht="45">
      <c r="B8644" s="921" t="s">
        <v>2299</v>
      </c>
      <c r="C8644" s="921" t="s">
        <v>1042</v>
      </c>
      <c r="D8644" s="922" t="s">
        <v>986</v>
      </c>
      <c r="E8644" s="936">
        <v>1</v>
      </c>
      <c r="F8644" s="947">
        <v>44377</v>
      </c>
      <c r="G8644" s="923">
        <v>0</v>
      </c>
      <c r="H8644" s="929">
        <v>8.3333333333333332E-3</v>
      </c>
      <c r="I8644" s="929">
        <v>0.20833333333333334</v>
      </c>
      <c r="J8644" s="923">
        <v>0</v>
      </c>
      <c r="K8644" s="922">
        <v>0.26535191958439908</v>
      </c>
      <c r="L8644" s="923">
        <v>0</v>
      </c>
      <c r="M8644" s="923" t="str">
        <f t="shared" si="134"/>
        <v/>
      </c>
    </row>
    <row r="8645" spans="2:13" ht="45">
      <c r="B8645" s="921" t="s">
        <v>2300</v>
      </c>
      <c r="C8645" s="921" t="s">
        <v>1042</v>
      </c>
      <c r="D8645" s="922" t="s">
        <v>986</v>
      </c>
      <c r="E8645" s="936">
        <v>1</v>
      </c>
      <c r="F8645" s="947">
        <v>44377</v>
      </c>
      <c r="G8645" s="923">
        <v>0</v>
      </c>
      <c r="H8645" s="929">
        <v>8.3333333333333332E-3</v>
      </c>
      <c r="I8645" s="929">
        <v>0.20833333333333334</v>
      </c>
      <c r="J8645" s="923">
        <v>0</v>
      </c>
      <c r="K8645" s="922">
        <v>0.26535191958439908</v>
      </c>
      <c r="L8645" s="923">
        <v>0</v>
      </c>
      <c r="M8645" s="923" t="str">
        <f t="shared" si="134"/>
        <v/>
      </c>
    </row>
    <row r="8646" spans="2:13" ht="45">
      <c r="B8646" s="921" t="s">
        <v>2301</v>
      </c>
      <c r="C8646" s="921" t="s">
        <v>1042</v>
      </c>
      <c r="D8646" s="922" t="s">
        <v>986</v>
      </c>
      <c r="E8646" s="936">
        <v>1</v>
      </c>
      <c r="F8646" s="947">
        <v>44410</v>
      </c>
      <c r="G8646" s="923">
        <v>0</v>
      </c>
      <c r="H8646" s="929">
        <v>8.3333333333333332E-3</v>
      </c>
      <c r="I8646" s="929">
        <v>0.19166666666666665</v>
      </c>
      <c r="J8646" s="923">
        <v>0</v>
      </c>
      <c r="K8646" s="922">
        <v>0.92351311162993288</v>
      </c>
      <c r="L8646" s="923">
        <v>0</v>
      </c>
      <c r="M8646" s="923" t="str">
        <f t="shared" si="134"/>
        <v/>
      </c>
    </row>
    <row r="8647" spans="2:13" ht="75">
      <c r="B8647" s="921" t="s">
        <v>1642</v>
      </c>
      <c r="C8647" s="921" t="s">
        <v>1036</v>
      </c>
      <c r="D8647" s="922" t="s">
        <v>986</v>
      </c>
      <c r="E8647" s="936">
        <v>1</v>
      </c>
      <c r="F8647" s="947">
        <v>43754</v>
      </c>
      <c r="G8647" s="923">
        <v>211488.48416604236</v>
      </c>
      <c r="H8647" s="929">
        <v>4.1666666666666666E-3</v>
      </c>
      <c r="I8647" s="929">
        <v>0.1875</v>
      </c>
      <c r="J8647" s="923">
        <v>171834.39338490943</v>
      </c>
      <c r="K8647" s="922">
        <v>1</v>
      </c>
      <c r="L8647" s="923">
        <v>171834.39338490943</v>
      </c>
      <c r="M8647" s="923">
        <f t="shared" si="134"/>
        <v>10574.424208302118</v>
      </c>
    </row>
    <row r="8648" spans="2:13" ht="75">
      <c r="B8648" s="921" t="s">
        <v>1640</v>
      </c>
      <c r="C8648" s="921" t="s">
        <v>1036</v>
      </c>
      <c r="D8648" s="922" t="s">
        <v>986</v>
      </c>
      <c r="E8648" s="936">
        <v>1</v>
      </c>
      <c r="F8648" s="947">
        <v>44718</v>
      </c>
      <c r="G8648" s="923">
        <v>24797.286205684133</v>
      </c>
      <c r="H8648" s="929">
        <v>8.3333333333333332E-3</v>
      </c>
      <c r="I8648" s="929">
        <v>0.10833333333333334</v>
      </c>
      <c r="J8648" s="923">
        <v>22110.913533401686</v>
      </c>
      <c r="K8648" s="922">
        <v>1</v>
      </c>
      <c r="L8648" s="923">
        <v>22110.913533401686</v>
      </c>
      <c r="M8648" s="923">
        <f t="shared" si="134"/>
        <v>2479.7286205684136</v>
      </c>
    </row>
    <row r="8649" spans="2:13" ht="45">
      <c r="B8649" s="921" t="s">
        <v>2302</v>
      </c>
      <c r="C8649" s="921" t="s">
        <v>1042</v>
      </c>
      <c r="D8649" s="922" t="s">
        <v>986</v>
      </c>
      <c r="E8649" s="936">
        <v>1</v>
      </c>
      <c r="F8649" s="947">
        <v>44377</v>
      </c>
      <c r="G8649" s="923">
        <v>0</v>
      </c>
      <c r="H8649" s="929">
        <v>8.3333333333333332E-3</v>
      </c>
      <c r="I8649" s="929">
        <v>0.20833333333333334</v>
      </c>
      <c r="J8649" s="923">
        <v>0</v>
      </c>
      <c r="K8649" s="922">
        <v>0.26535191958439908</v>
      </c>
      <c r="L8649" s="923">
        <v>0</v>
      </c>
      <c r="M8649" s="923" t="str">
        <f t="shared" si="134"/>
        <v/>
      </c>
    </row>
    <row r="8650" spans="2:13" ht="45">
      <c r="B8650" s="921" t="s">
        <v>2303</v>
      </c>
      <c r="C8650" s="921" t="s">
        <v>1042</v>
      </c>
      <c r="D8650" s="922" t="s">
        <v>986</v>
      </c>
      <c r="E8650" s="936">
        <v>1</v>
      </c>
      <c r="F8650" s="947">
        <v>44377</v>
      </c>
      <c r="G8650" s="923">
        <v>0</v>
      </c>
      <c r="H8650" s="929">
        <v>8.3333333333333332E-3</v>
      </c>
      <c r="I8650" s="929">
        <v>0.20833333333333334</v>
      </c>
      <c r="J8650" s="923">
        <v>0</v>
      </c>
      <c r="K8650" s="922">
        <v>0.26535191958439908</v>
      </c>
      <c r="L8650" s="923">
        <v>0</v>
      </c>
      <c r="M8650" s="923" t="str">
        <f t="shared" si="134"/>
        <v/>
      </c>
    </row>
    <row r="8651" spans="2:13" ht="45">
      <c r="B8651" s="921" t="s">
        <v>2304</v>
      </c>
      <c r="C8651" s="921" t="s">
        <v>1042</v>
      </c>
      <c r="D8651" s="922" t="s">
        <v>986</v>
      </c>
      <c r="E8651" s="936">
        <v>1</v>
      </c>
      <c r="F8651" s="947">
        <v>44377</v>
      </c>
      <c r="G8651" s="923">
        <v>0</v>
      </c>
      <c r="H8651" s="929">
        <v>8.3333333333333332E-3</v>
      </c>
      <c r="I8651" s="929">
        <v>0.20833333333333334</v>
      </c>
      <c r="J8651" s="923">
        <v>0</v>
      </c>
      <c r="K8651" s="922">
        <v>0.26535191958439908</v>
      </c>
      <c r="L8651" s="923">
        <v>0</v>
      </c>
      <c r="M8651" s="923" t="str">
        <f t="shared" ref="M8651:M8714" si="135">IF(L8651=0,"",IF(I8651=100%,0,(H8651*12)*(G8651*E8651*K8651)))</f>
        <v/>
      </c>
    </row>
    <row r="8652" spans="2:13" ht="60">
      <c r="B8652" s="921" t="s">
        <v>2305</v>
      </c>
      <c r="C8652" s="921" t="s">
        <v>1042</v>
      </c>
      <c r="D8652" s="922" t="s">
        <v>986</v>
      </c>
      <c r="E8652" s="936">
        <v>1</v>
      </c>
      <c r="F8652" s="947">
        <v>44377</v>
      </c>
      <c r="G8652" s="923">
        <v>0</v>
      </c>
      <c r="H8652" s="929">
        <v>8.3333333333333332E-3</v>
      </c>
      <c r="I8652" s="929">
        <v>0.20833333333333334</v>
      </c>
      <c r="J8652" s="923">
        <v>0</v>
      </c>
      <c r="K8652" s="922">
        <v>0.26535191958439908</v>
      </c>
      <c r="L8652" s="923">
        <v>0</v>
      </c>
      <c r="M8652" s="923" t="str">
        <f t="shared" si="135"/>
        <v/>
      </c>
    </row>
    <row r="8653" spans="2:13" ht="60">
      <c r="B8653" s="921" t="s">
        <v>2306</v>
      </c>
      <c r="C8653" s="921" t="s">
        <v>1042</v>
      </c>
      <c r="D8653" s="922" t="s">
        <v>986</v>
      </c>
      <c r="E8653" s="936">
        <v>1</v>
      </c>
      <c r="F8653" s="947">
        <v>44377</v>
      </c>
      <c r="G8653" s="923">
        <v>0</v>
      </c>
      <c r="H8653" s="929">
        <v>8.3333333333333332E-3</v>
      </c>
      <c r="I8653" s="929">
        <v>0.20833333333333334</v>
      </c>
      <c r="J8653" s="923">
        <v>0</v>
      </c>
      <c r="K8653" s="922">
        <v>0.26535191958439908</v>
      </c>
      <c r="L8653" s="923">
        <v>0</v>
      </c>
      <c r="M8653" s="923" t="str">
        <f t="shared" si="135"/>
        <v/>
      </c>
    </row>
    <row r="8654" spans="2:13" ht="75">
      <c r="B8654" s="921" t="s">
        <v>2307</v>
      </c>
      <c r="C8654" s="921" t="s">
        <v>1036</v>
      </c>
      <c r="D8654" s="922" t="s">
        <v>986</v>
      </c>
      <c r="E8654" s="936">
        <v>1</v>
      </c>
      <c r="F8654" s="947">
        <v>44621</v>
      </c>
      <c r="G8654" s="923">
        <v>5909.5378813404632</v>
      </c>
      <c r="H8654" s="929">
        <v>4.1666666666666666E-3</v>
      </c>
      <c r="I8654" s="929">
        <v>6.6666666666666666E-2</v>
      </c>
      <c r="J8654" s="923">
        <v>5515.5686892510994</v>
      </c>
      <c r="K8654" s="922">
        <v>1</v>
      </c>
      <c r="L8654" s="923">
        <v>5515.5686892510994</v>
      </c>
      <c r="M8654" s="923">
        <f t="shared" si="135"/>
        <v>295.47689406702318</v>
      </c>
    </row>
    <row r="8655" spans="2:13" ht="75">
      <c r="B8655" s="921" t="s">
        <v>2307</v>
      </c>
      <c r="C8655" s="921" t="s">
        <v>1036</v>
      </c>
      <c r="D8655" s="922" t="s">
        <v>986</v>
      </c>
      <c r="E8655" s="936">
        <v>1</v>
      </c>
      <c r="F8655" s="947">
        <v>44531</v>
      </c>
      <c r="G8655" s="923">
        <v>5909.5378813404632</v>
      </c>
      <c r="H8655" s="929">
        <v>4.1666666666666666E-3</v>
      </c>
      <c r="I8655" s="929">
        <v>7.9166666666666663E-2</v>
      </c>
      <c r="J8655" s="923">
        <v>5441.699465734343</v>
      </c>
      <c r="K8655" s="922">
        <v>1</v>
      </c>
      <c r="L8655" s="923">
        <v>5441.699465734343</v>
      </c>
      <c r="M8655" s="923">
        <f t="shared" si="135"/>
        <v>295.47689406702318</v>
      </c>
    </row>
    <row r="8656" spans="2:13" ht="75">
      <c r="B8656" s="921" t="s">
        <v>2307</v>
      </c>
      <c r="C8656" s="921" t="s">
        <v>1036</v>
      </c>
      <c r="D8656" s="922" t="s">
        <v>986</v>
      </c>
      <c r="E8656" s="936">
        <v>1</v>
      </c>
      <c r="F8656" s="947">
        <v>44774</v>
      </c>
      <c r="G8656" s="923">
        <v>11819.075762680926</v>
      </c>
      <c r="H8656" s="929">
        <v>4.1666666666666666E-3</v>
      </c>
      <c r="I8656" s="929">
        <v>4.583333333333333E-2</v>
      </c>
      <c r="J8656" s="923">
        <v>11277.36812355805</v>
      </c>
      <c r="K8656" s="922">
        <v>1</v>
      </c>
      <c r="L8656" s="923">
        <v>11277.36812355805</v>
      </c>
      <c r="M8656" s="923">
        <f t="shared" si="135"/>
        <v>590.95378813404636</v>
      </c>
    </row>
    <row r="8657" spans="2:13" ht="75">
      <c r="B8657" s="921" t="s">
        <v>1035</v>
      </c>
      <c r="C8657" s="921" t="s">
        <v>1036</v>
      </c>
      <c r="D8657" s="922" t="s">
        <v>986</v>
      </c>
      <c r="E8657" s="936">
        <v>1</v>
      </c>
      <c r="F8657" s="947">
        <v>44312</v>
      </c>
      <c r="G8657" s="923">
        <v>53251.509126406585</v>
      </c>
      <c r="H8657" s="929">
        <v>8.3333333333333332E-3</v>
      </c>
      <c r="I8657" s="929">
        <v>0.22500000000000001</v>
      </c>
      <c r="J8657" s="923">
        <v>41269.919572965104</v>
      </c>
      <c r="K8657" s="922">
        <v>1</v>
      </c>
      <c r="L8657" s="923">
        <v>41269.919572965104</v>
      </c>
      <c r="M8657" s="923">
        <f t="shared" si="135"/>
        <v>5325.150912640659</v>
      </c>
    </row>
    <row r="8658" spans="2:13" ht="75">
      <c r="B8658" s="921" t="s">
        <v>1035</v>
      </c>
      <c r="C8658" s="921" t="s">
        <v>1036</v>
      </c>
      <c r="D8658" s="922" t="s">
        <v>986</v>
      </c>
      <c r="E8658" s="936">
        <v>1</v>
      </c>
      <c r="F8658" s="947">
        <v>44312</v>
      </c>
      <c r="G8658" s="923">
        <v>53251.509126406585</v>
      </c>
      <c r="H8658" s="929">
        <v>8.3333333333333332E-3</v>
      </c>
      <c r="I8658" s="929">
        <v>0.22500000000000001</v>
      </c>
      <c r="J8658" s="923">
        <v>41269.919572965104</v>
      </c>
      <c r="K8658" s="922">
        <v>1</v>
      </c>
      <c r="L8658" s="923">
        <v>41269.919572965104</v>
      </c>
      <c r="M8658" s="923">
        <f t="shared" si="135"/>
        <v>5325.150912640659</v>
      </c>
    </row>
    <row r="8659" spans="2:13" ht="75">
      <c r="B8659" s="921" t="s">
        <v>2308</v>
      </c>
      <c r="C8659" s="921" t="s">
        <v>1036</v>
      </c>
      <c r="D8659" s="922" t="s">
        <v>986</v>
      </c>
      <c r="E8659" s="936">
        <v>1</v>
      </c>
      <c r="F8659" s="947">
        <v>44312</v>
      </c>
      <c r="G8659" s="923">
        <v>31112.479702430497</v>
      </c>
      <c r="H8659" s="929">
        <v>4.1666666666666666E-3</v>
      </c>
      <c r="I8659" s="929">
        <v>0.1125</v>
      </c>
      <c r="J8659" s="923">
        <v>27612.325735907067</v>
      </c>
      <c r="K8659" s="922">
        <v>1</v>
      </c>
      <c r="L8659" s="923">
        <v>27612.325735907067</v>
      </c>
      <c r="M8659" s="923">
        <f t="shared" si="135"/>
        <v>1555.623985121525</v>
      </c>
    </row>
    <row r="8660" spans="2:13" ht="75">
      <c r="B8660" s="921" t="s">
        <v>2308</v>
      </c>
      <c r="C8660" s="921" t="s">
        <v>1036</v>
      </c>
      <c r="D8660" s="922" t="s">
        <v>986</v>
      </c>
      <c r="E8660" s="936">
        <v>1</v>
      </c>
      <c r="F8660" s="947">
        <v>44312</v>
      </c>
      <c r="G8660" s="923">
        <v>31112.479702430497</v>
      </c>
      <c r="H8660" s="929">
        <v>4.1666666666666666E-3</v>
      </c>
      <c r="I8660" s="929">
        <v>0.1125</v>
      </c>
      <c r="J8660" s="923">
        <v>27612.325735907067</v>
      </c>
      <c r="K8660" s="922">
        <v>1</v>
      </c>
      <c r="L8660" s="923">
        <v>27612.325735907067</v>
      </c>
      <c r="M8660" s="923">
        <f t="shared" si="135"/>
        <v>1555.623985121525</v>
      </c>
    </row>
    <row r="8661" spans="2:13" ht="75">
      <c r="B8661" s="921" t="s">
        <v>2309</v>
      </c>
      <c r="C8661" s="921" t="s">
        <v>1020</v>
      </c>
      <c r="D8661" s="922" t="s">
        <v>986</v>
      </c>
      <c r="E8661" s="936">
        <v>1</v>
      </c>
      <c r="F8661" s="947">
        <v>43709</v>
      </c>
      <c r="G8661" s="923">
        <v>0</v>
      </c>
      <c r="H8661" s="929">
        <v>8.3333333333333332E-3</v>
      </c>
      <c r="I8661" s="929">
        <v>0.3833333333333333</v>
      </c>
      <c r="J8661" s="923">
        <v>0</v>
      </c>
      <c r="K8661" s="922">
        <v>1</v>
      </c>
      <c r="L8661" s="923">
        <v>0</v>
      </c>
      <c r="M8661" s="923" t="str">
        <f t="shared" si="135"/>
        <v/>
      </c>
    </row>
    <row r="8662" spans="2:13" ht="75">
      <c r="B8662" s="921" t="s">
        <v>1035</v>
      </c>
      <c r="C8662" s="921" t="s">
        <v>1036</v>
      </c>
      <c r="D8662" s="922" t="s">
        <v>986</v>
      </c>
      <c r="E8662" s="936">
        <v>1</v>
      </c>
      <c r="F8662" s="947">
        <v>44312</v>
      </c>
      <c r="G8662" s="923">
        <v>53251.509126406585</v>
      </c>
      <c r="H8662" s="929">
        <v>8.3333333333333332E-3</v>
      </c>
      <c r="I8662" s="929">
        <v>0.22500000000000001</v>
      </c>
      <c r="J8662" s="923">
        <v>41269.919572965104</v>
      </c>
      <c r="K8662" s="922">
        <v>1</v>
      </c>
      <c r="L8662" s="923">
        <v>41269.919572965104</v>
      </c>
      <c r="M8662" s="923">
        <f t="shared" si="135"/>
        <v>5325.150912640659</v>
      </c>
    </row>
    <row r="8663" spans="2:13" ht="75">
      <c r="B8663" s="921" t="s">
        <v>1035</v>
      </c>
      <c r="C8663" s="921" t="s">
        <v>1036</v>
      </c>
      <c r="D8663" s="922" t="s">
        <v>986</v>
      </c>
      <c r="E8663" s="936">
        <v>1</v>
      </c>
      <c r="F8663" s="947">
        <v>44312</v>
      </c>
      <c r="G8663" s="923">
        <v>53251.509126406585</v>
      </c>
      <c r="H8663" s="929">
        <v>8.3333333333333332E-3</v>
      </c>
      <c r="I8663" s="929">
        <v>0.22500000000000001</v>
      </c>
      <c r="J8663" s="923">
        <v>41269.919572965104</v>
      </c>
      <c r="K8663" s="922">
        <v>1</v>
      </c>
      <c r="L8663" s="923">
        <v>41269.919572965104</v>
      </c>
      <c r="M8663" s="923">
        <f t="shared" si="135"/>
        <v>5325.150912640659</v>
      </c>
    </row>
    <row r="8664" spans="2:13" ht="45">
      <c r="B8664" s="921" t="s">
        <v>1683</v>
      </c>
      <c r="C8664" s="921" t="s">
        <v>1042</v>
      </c>
      <c r="D8664" s="922" t="s">
        <v>986</v>
      </c>
      <c r="E8664" s="936">
        <v>1</v>
      </c>
      <c r="F8664" s="947">
        <v>44377</v>
      </c>
      <c r="G8664" s="923">
        <v>0</v>
      </c>
      <c r="H8664" s="929">
        <v>8.3333333333333332E-3</v>
      </c>
      <c r="I8664" s="929">
        <v>0.20833333333333334</v>
      </c>
      <c r="J8664" s="923">
        <v>0</v>
      </c>
      <c r="K8664" s="922">
        <v>1</v>
      </c>
      <c r="L8664" s="923">
        <v>0</v>
      </c>
      <c r="M8664" s="923" t="str">
        <f t="shared" si="135"/>
        <v/>
      </c>
    </row>
    <row r="8665" spans="2:13" ht="75">
      <c r="B8665" s="921" t="s">
        <v>2310</v>
      </c>
      <c r="C8665" s="921" t="s">
        <v>1020</v>
      </c>
      <c r="D8665" s="922" t="s">
        <v>986</v>
      </c>
      <c r="E8665" s="936">
        <v>1</v>
      </c>
      <c r="F8665" s="947">
        <v>44774</v>
      </c>
      <c r="G8665" s="923">
        <v>0</v>
      </c>
      <c r="H8665" s="929">
        <v>8.3333333333333332E-3</v>
      </c>
      <c r="I8665" s="929">
        <v>9.166666666666666E-2</v>
      </c>
      <c r="J8665" s="923">
        <v>0</v>
      </c>
      <c r="K8665" s="922">
        <v>1</v>
      </c>
      <c r="L8665" s="923">
        <v>0</v>
      </c>
      <c r="M8665" s="923" t="str">
        <f t="shared" si="135"/>
        <v/>
      </c>
    </row>
    <row r="8666" spans="2:13" ht="75">
      <c r="B8666" s="921" t="s">
        <v>2310</v>
      </c>
      <c r="C8666" s="921" t="s">
        <v>1020</v>
      </c>
      <c r="D8666" s="922" t="s">
        <v>986</v>
      </c>
      <c r="E8666" s="936">
        <v>1</v>
      </c>
      <c r="F8666" s="947">
        <v>44774</v>
      </c>
      <c r="G8666" s="923">
        <v>0</v>
      </c>
      <c r="H8666" s="929">
        <v>8.3333333333333332E-3</v>
      </c>
      <c r="I8666" s="929">
        <v>9.166666666666666E-2</v>
      </c>
      <c r="J8666" s="923">
        <v>0</v>
      </c>
      <c r="K8666" s="922">
        <v>1</v>
      </c>
      <c r="L8666" s="923">
        <v>0</v>
      </c>
      <c r="M8666" s="923" t="str">
        <f t="shared" si="135"/>
        <v/>
      </c>
    </row>
    <row r="8667" spans="2:13" ht="75">
      <c r="B8667" s="921" t="s">
        <v>2311</v>
      </c>
      <c r="C8667" s="921" t="s">
        <v>1020</v>
      </c>
      <c r="D8667" s="922" t="s">
        <v>986</v>
      </c>
      <c r="E8667" s="936">
        <v>1</v>
      </c>
      <c r="F8667" s="947">
        <v>44774</v>
      </c>
      <c r="G8667" s="923">
        <v>0</v>
      </c>
      <c r="H8667" s="929">
        <v>4.1666666666666666E-3</v>
      </c>
      <c r="I8667" s="929">
        <v>4.583333333333333E-2</v>
      </c>
      <c r="J8667" s="923">
        <v>0</v>
      </c>
      <c r="K8667" s="922">
        <v>1</v>
      </c>
      <c r="L8667" s="923">
        <v>0</v>
      </c>
      <c r="M8667" s="923" t="str">
        <f t="shared" si="135"/>
        <v/>
      </c>
    </row>
    <row r="8668" spans="2:13" ht="45">
      <c r="B8668" s="921" t="s">
        <v>1712</v>
      </c>
      <c r="C8668" s="921" t="s">
        <v>1030</v>
      </c>
      <c r="D8668" s="922" t="s">
        <v>986</v>
      </c>
      <c r="E8668" s="936">
        <v>1</v>
      </c>
      <c r="F8668" s="947">
        <v>44617</v>
      </c>
      <c r="G8668" s="923">
        <v>138959.96470259299</v>
      </c>
      <c r="H8668" s="929">
        <v>8.3333333333333332E-3</v>
      </c>
      <c r="I8668" s="929">
        <v>0.14166666666666666</v>
      </c>
      <c r="J8668" s="923">
        <v>119273.96970305897</v>
      </c>
      <c r="K8668" s="922">
        <v>1</v>
      </c>
      <c r="L8668" s="923">
        <v>119273.96970305897</v>
      </c>
      <c r="M8668" s="923">
        <f t="shared" si="135"/>
        <v>13895.996470259299</v>
      </c>
    </row>
    <row r="8669" spans="2:13" ht="75">
      <c r="B8669" s="921" t="s">
        <v>2311</v>
      </c>
      <c r="C8669" s="921" t="s">
        <v>1020</v>
      </c>
      <c r="D8669" s="922" t="s">
        <v>986</v>
      </c>
      <c r="E8669" s="936">
        <v>1</v>
      </c>
      <c r="F8669" s="947">
        <v>44774</v>
      </c>
      <c r="G8669" s="923">
        <v>0</v>
      </c>
      <c r="H8669" s="929">
        <v>4.1666666666666666E-3</v>
      </c>
      <c r="I8669" s="929">
        <v>4.583333333333333E-2</v>
      </c>
      <c r="J8669" s="923">
        <v>0</v>
      </c>
      <c r="K8669" s="922">
        <v>1</v>
      </c>
      <c r="L8669" s="923">
        <v>0</v>
      </c>
      <c r="M8669" s="923" t="str">
        <f t="shared" si="135"/>
        <v/>
      </c>
    </row>
    <row r="8670" spans="2:13" ht="45">
      <c r="B8670" s="921" t="s">
        <v>1712</v>
      </c>
      <c r="C8670" s="921" t="s">
        <v>1030</v>
      </c>
      <c r="D8670" s="922" t="s">
        <v>986</v>
      </c>
      <c r="E8670" s="936">
        <v>1</v>
      </c>
      <c r="F8670" s="947">
        <v>44617</v>
      </c>
      <c r="G8670" s="923">
        <v>138959.96470259299</v>
      </c>
      <c r="H8670" s="929">
        <v>8.3333333333333332E-3</v>
      </c>
      <c r="I8670" s="929">
        <v>0.14166666666666666</v>
      </c>
      <c r="J8670" s="923">
        <v>119273.96970305897</v>
      </c>
      <c r="K8670" s="922">
        <v>1</v>
      </c>
      <c r="L8670" s="923">
        <v>119273.96970305897</v>
      </c>
      <c r="M8670" s="923">
        <f t="shared" si="135"/>
        <v>13895.996470259299</v>
      </c>
    </row>
    <row r="8671" spans="2:13" ht="45">
      <c r="B8671" s="921" t="s">
        <v>1712</v>
      </c>
      <c r="C8671" s="921" t="s">
        <v>1030</v>
      </c>
      <c r="D8671" s="922" t="s">
        <v>986</v>
      </c>
      <c r="E8671" s="936">
        <v>1</v>
      </c>
      <c r="F8671" s="947">
        <v>44617</v>
      </c>
      <c r="G8671" s="923">
        <v>138959.96470259299</v>
      </c>
      <c r="H8671" s="929">
        <v>8.3333333333333332E-3</v>
      </c>
      <c r="I8671" s="929">
        <v>0.14166666666666666</v>
      </c>
      <c r="J8671" s="923">
        <v>119273.96970305897</v>
      </c>
      <c r="K8671" s="922">
        <v>1</v>
      </c>
      <c r="L8671" s="923">
        <v>119273.96970305897</v>
      </c>
      <c r="M8671" s="923">
        <f t="shared" si="135"/>
        <v>13895.996470259299</v>
      </c>
    </row>
    <row r="8672" spans="2:13" ht="45">
      <c r="B8672" s="921" t="s">
        <v>1712</v>
      </c>
      <c r="C8672" s="921" t="s">
        <v>1030</v>
      </c>
      <c r="D8672" s="922" t="s">
        <v>986</v>
      </c>
      <c r="E8672" s="936">
        <v>1</v>
      </c>
      <c r="F8672" s="947">
        <v>44617</v>
      </c>
      <c r="G8672" s="923">
        <v>138959.96470259299</v>
      </c>
      <c r="H8672" s="929">
        <v>8.3333333333333332E-3</v>
      </c>
      <c r="I8672" s="929">
        <v>0.14166666666666666</v>
      </c>
      <c r="J8672" s="923">
        <v>119273.96970305897</v>
      </c>
      <c r="K8672" s="922">
        <v>1</v>
      </c>
      <c r="L8672" s="923">
        <v>119273.96970305897</v>
      </c>
      <c r="M8672" s="923">
        <f t="shared" si="135"/>
        <v>13895.996470259299</v>
      </c>
    </row>
    <row r="8673" spans="2:13" ht="45">
      <c r="B8673" s="921" t="s">
        <v>2277</v>
      </c>
      <c r="C8673" s="921" t="s">
        <v>1030</v>
      </c>
      <c r="D8673" s="922" t="s">
        <v>986</v>
      </c>
      <c r="E8673" s="936">
        <v>1</v>
      </c>
      <c r="F8673" s="947">
        <v>44501</v>
      </c>
      <c r="G8673" s="923">
        <v>4950927.5480030067</v>
      </c>
      <c r="H8673" s="929">
        <v>4.1666666666666666E-3</v>
      </c>
      <c r="I8673" s="929">
        <v>8.3333333333333329E-2</v>
      </c>
      <c r="J8673" s="923">
        <v>4538350.2523360895</v>
      </c>
      <c r="K8673" s="922">
        <v>1</v>
      </c>
      <c r="L8673" s="923">
        <v>4538350.2523360895</v>
      </c>
      <c r="M8673" s="923">
        <f t="shared" si="135"/>
        <v>247546.37740015035</v>
      </c>
    </row>
    <row r="8674" spans="2:13" ht="75">
      <c r="B8674" s="921" t="s">
        <v>2312</v>
      </c>
      <c r="C8674" s="921" t="s">
        <v>1020</v>
      </c>
      <c r="D8674" s="922" t="s">
        <v>986</v>
      </c>
      <c r="E8674" s="936">
        <v>1</v>
      </c>
      <c r="F8674" s="947">
        <v>44774</v>
      </c>
      <c r="G8674" s="923">
        <v>0</v>
      </c>
      <c r="H8674" s="929">
        <v>4.1666666666666666E-3</v>
      </c>
      <c r="I8674" s="929">
        <v>4.583333333333333E-2</v>
      </c>
      <c r="J8674" s="923">
        <v>0</v>
      </c>
      <c r="K8674" s="922">
        <v>1</v>
      </c>
      <c r="L8674" s="923">
        <v>0</v>
      </c>
      <c r="M8674" s="923" t="str">
        <f t="shared" si="135"/>
        <v/>
      </c>
    </row>
    <row r="8675" spans="2:13" ht="75">
      <c r="B8675" s="921" t="s">
        <v>2313</v>
      </c>
      <c r="C8675" s="921" t="s">
        <v>1020</v>
      </c>
      <c r="D8675" s="922" t="s">
        <v>986</v>
      </c>
      <c r="E8675" s="936">
        <v>1</v>
      </c>
      <c r="F8675" s="947">
        <v>44774</v>
      </c>
      <c r="G8675" s="923">
        <v>0</v>
      </c>
      <c r="H8675" s="929">
        <v>8.3333333333333332E-3</v>
      </c>
      <c r="I8675" s="929">
        <v>9.166666666666666E-2</v>
      </c>
      <c r="J8675" s="923">
        <v>0</v>
      </c>
      <c r="K8675" s="922">
        <v>1</v>
      </c>
      <c r="L8675" s="923">
        <v>0</v>
      </c>
      <c r="M8675" s="923" t="str">
        <f t="shared" si="135"/>
        <v/>
      </c>
    </row>
    <row r="8676" spans="2:13" ht="45">
      <c r="B8676" s="921" t="s">
        <v>2266</v>
      </c>
      <c r="C8676" s="921" t="s">
        <v>1042</v>
      </c>
      <c r="D8676" s="922" t="s">
        <v>986</v>
      </c>
      <c r="E8676" s="936">
        <v>1</v>
      </c>
      <c r="F8676" s="947">
        <v>44377</v>
      </c>
      <c r="G8676" s="923">
        <v>0</v>
      </c>
      <c r="H8676" s="929">
        <v>5.5555555555555558E-3</v>
      </c>
      <c r="I8676" s="929">
        <v>0.1388888888888889</v>
      </c>
      <c r="J8676" s="923">
        <v>0</v>
      </c>
      <c r="K8676" s="922">
        <v>1</v>
      </c>
      <c r="L8676" s="923">
        <v>0</v>
      </c>
      <c r="M8676" s="923" t="str">
        <f t="shared" si="135"/>
        <v/>
      </c>
    </row>
    <row r="8677" spans="2:13" ht="45">
      <c r="B8677" s="921" t="s">
        <v>2314</v>
      </c>
      <c r="C8677" s="921" t="s">
        <v>1042</v>
      </c>
      <c r="D8677" s="922" t="s">
        <v>986</v>
      </c>
      <c r="E8677" s="936">
        <v>1</v>
      </c>
      <c r="F8677" s="947">
        <v>44377</v>
      </c>
      <c r="G8677" s="923">
        <v>0</v>
      </c>
      <c r="H8677" s="929">
        <v>4.1666666666666666E-3</v>
      </c>
      <c r="I8677" s="929">
        <v>0.10416666666666667</v>
      </c>
      <c r="J8677" s="923">
        <v>0</v>
      </c>
      <c r="K8677" s="922">
        <v>0.26535191958439908</v>
      </c>
      <c r="L8677" s="923">
        <v>0</v>
      </c>
      <c r="M8677" s="923" t="str">
        <f t="shared" si="135"/>
        <v/>
      </c>
    </row>
    <row r="8678" spans="2:13" ht="45">
      <c r="B8678" s="921" t="s">
        <v>2315</v>
      </c>
      <c r="C8678" s="921" t="s">
        <v>1042</v>
      </c>
      <c r="D8678" s="922" t="s">
        <v>986</v>
      </c>
      <c r="E8678" s="936">
        <v>1</v>
      </c>
      <c r="F8678" s="947">
        <v>44377</v>
      </c>
      <c r="G8678" s="923">
        <v>0</v>
      </c>
      <c r="H8678" s="929">
        <v>4.1666666666666666E-3</v>
      </c>
      <c r="I8678" s="929">
        <v>0.10416666666666667</v>
      </c>
      <c r="J8678" s="923">
        <v>0</v>
      </c>
      <c r="K8678" s="922">
        <v>1</v>
      </c>
      <c r="L8678" s="923">
        <v>0</v>
      </c>
      <c r="M8678" s="923" t="str">
        <f t="shared" si="135"/>
        <v/>
      </c>
    </row>
    <row r="8679" spans="2:13" ht="75">
      <c r="B8679" s="921" t="s">
        <v>2316</v>
      </c>
      <c r="C8679" s="921" t="s">
        <v>1042</v>
      </c>
      <c r="D8679" s="922" t="s">
        <v>986</v>
      </c>
      <c r="E8679" s="936">
        <v>1</v>
      </c>
      <c r="F8679" s="947">
        <v>44377</v>
      </c>
      <c r="G8679" s="923">
        <v>0</v>
      </c>
      <c r="H8679" s="929">
        <v>8.3333333333333332E-3</v>
      </c>
      <c r="I8679" s="929">
        <v>0.20833333333333334</v>
      </c>
      <c r="J8679" s="923">
        <v>0</v>
      </c>
      <c r="K8679" s="922">
        <v>0.26535191958439908</v>
      </c>
      <c r="L8679" s="923">
        <v>0</v>
      </c>
      <c r="M8679" s="923" t="str">
        <f t="shared" si="135"/>
        <v/>
      </c>
    </row>
    <row r="8680" spans="2:13" ht="75">
      <c r="B8680" s="921" t="s">
        <v>2317</v>
      </c>
      <c r="C8680" s="921" t="s">
        <v>1020</v>
      </c>
      <c r="D8680" s="922" t="s">
        <v>986</v>
      </c>
      <c r="E8680" s="936">
        <v>1</v>
      </c>
      <c r="F8680" s="947">
        <v>44593</v>
      </c>
      <c r="G8680" s="923">
        <v>0</v>
      </c>
      <c r="H8680" s="929">
        <v>8.3333333333333332E-3</v>
      </c>
      <c r="I8680" s="929">
        <v>0.14166666666666666</v>
      </c>
      <c r="J8680" s="923">
        <v>0</v>
      </c>
      <c r="K8680" s="922">
        <v>1</v>
      </c>
      <c r="L8680" s="923">
        <v>0</v>
      </c>
      <c r="M8680" s="923" t="str">
        <f t="shared" si="135"/>
        <v/>
      </c>
    </row>
    <row r="8681" spans="2:13" ht="75">
      <c r="B8681" s="921" t="s">
        <v>2310</v>
      </c>
      <c r="C8681" s="921" t="s">
        <v>1020</v>
      </c>
      <c r="D8681" s="922" t="s">
        <v>986</v>
      </c>
      <c r="E8681" s="936">
        <v>1</v>
      </c>
      <c r="F8681" s="947">
        <v>44593</v>
      </c>
      <c r="G8681" s="923">
        <v>0</v>
      </c>
      <c r="H8681" s="929">
        <v>8.3333333333333332E-3</v>
      </c>
      <c r="I8681" s="929">
        <v>0.14166666666666666</v>
      </c>
      <c r="J8681" s="923">
        <v>0</v>
      </c>
      <c r="K8681" s="922">
        <v>1</v>
      </c>
      <c r="L8681" s="923">
        <v>0</v>
      </c>
      <c r="M8681" s="923" t="str">
        <f t="shared" si="135"/>
        <v/>
      </c>
    </row>
    <row r="8682" spans="2:13" ht="90">
      <c r="B8682" s="921" t="s">
        <v>2318</v>
      </c>
      <c r="C8682" s="921" t="s">
        <v>1020</v>
      </c>
      <c r="D8682" s="922" t="s">
        <v>986</v>
      </c>
      <c r="E8682" s="936">
        <v>1</v>
      </c>
      <c r="F8682" s="947">
        <v>44593</v>
      </c>
      <c r="G8682" s="923">
        <v>0</v>
      </c>
      <c r="H8682" s="929">
        <v>8.3333333333333332E-3</v>
      </c>
      <c r="I8682" s="929">
        <v>0.14166666666666666</v>
      </c>
      <c r="J8682" s="923">
        <v>0</v>
      </c>
      <c r="K8682" s="922">
        <v>1</v>
      </c>
      <c r="L8682" s="923">
        <v>0</v>
      </c>
      <c r="M8682" s="923" t="str">
        <f t="shared" si="135"/>
        <v/>
      </c>
    </row>
    <row r="8683" spans="2:13" ht="90">
      <c r="B8683" s="921" t="s">
        <v>2318</v>
      </c>
      <c r="C8683" s="921" t="s">
        <v>1020</v>
      </c>
      <c r="D8683" s="922" t="s">
        <v>986</v>
      </c>
      <c r="E8683" s="936">
        <v>1</v>
      </c>
      <c r="F8683" s="947">
        <v>44593</v>
      </c>
      <c r="G8683" s="923">
        <v>0</v>
      </c>
      <c r="H8683" s="929">
        <v>8.3333333333333332E-3</v>
      </c>
      <c r="I8683" s="929">
        <v>0.14166666666666666</v>
      </c>
      <c r="J8683" s="923">
        <v>0</v>
      </c>
      <c r="K8683" s="922">
        <v>1</v>
      </c>
      <c r="L8683" s="923">
        <v>0</v>
      </c>
      <c r="M8683" s="923" t="str">
        <f t="shared" si="135"/>
        <v/>
      </c>
    </row>
    <row r="8684" spans="2:13" ht="75">
      <c r="B8684" s="921" t="s">
        <v>2319</v>
      </c>
      <c r="C8684" s="921" t="s">
        <v>1020</v>
      </c>
      <c r="D8684" s="922" t="s">
        <v>986</v>
      </c>
      <c r="E8684" s="936">
        <v>1</v>
      </c>
      <c r="F8684" s="947">
        <v>44593</v>
      </c>
      <c r="G8684" s="923">
        <v>0</v>
      </c>
      <c r="H8684" s="929">
        <v>4.1666666666666666E-3</v>
      </c>
      <c r="I8684" s="929">
        <v>7.0833333333333331E-2</v>
      </c>
      <c r="J8684" s="923">
        <v>0</v>
      </c>
      <c r="K8684" s="922">
        <v>1</v>
      </c>
      <c r="L8684" s="923">
        <v>0</v>
      </c>
      <c r="M8684" s="923" t="str">
        <f t="shared" si="135"/>
        <v/>
      </c>
    </row>
    <row r="8685" spans="2:13" ht="90">
      <c r="B8685" s="921" t="s">
        <v>2320</v>
      </c>
      <c r="C8685" s="921" t="s">
        <v>1020</v>
      </c>
      <c r="D8685" s="922" t="s">
        <v>986</v>
      </c>
      <c r="E8685" s="936">
        <v>1</v>
      </c>
      <c r="F8685" s="947">
        <v>44593</v>
      </c>
      <c r="G8685" s="923">
        <v>0</v>
      </c>
      <c r="H8685" s="929">
        <v>8.3333333333333332E-3</v>
      </c>
      <c r="I8685" s="929">
        <v>0.14166666666666666</v>
      </c>
      <c r="J8685" s="923">
        <v>0</v>
      </c>
      <c r="K8685" s="922">
        <v>1</v>
      </c>
      <c r="L8685" s="923">
        <v>0</v>
      </c>
      <c r="M8685" s="923" t="str">
        <f t="shared" si="135"/>
        <v/>
      </c>
    </row>
    <row r="8686" spans="2:13" ht="105">
      <c r="B8686" s="921" t="s">
        <v>2321</v>
      </c>
      <c r="C8686" s="921" t="s">
        <v>1034</v>
      </c>
      <c r="D8686" s="922" t="s">
        <v>986</v>
      </c>
      <c r="E8686" s="936">
        <v>1</v>
      </c>
      <c r="F8686" s="947">
        <v>43647</v>
      </c>
      <c r="G8686" s="923">
        <v>0</v>
      </c>
      <c r="H8686" s="929">
        <v>8.3333333333333332E-3</v>
      </c>
      <c r="I8686" s="929">
        <v>0.4</v>
      </c>
      <c r="J8686" s="923">
        <v>0</v>
      </c>
      <c r="K8686" s="922">
        <v>1</v>
      </c>
      <c r="L8686" s="923">
        <v>0</v>
      </c>
      <c r="M8686" s="923" t="str">
        <f t="shared" si="135"/>
        <v/>
      </c>
    </row>
    <row r="8687" spans="2:13" ht="105">
      <c r="B8687" s="921" t="s">
        <v>2321</v>
      </c>
      <c r="C8687" s="921" t="s">
        <v>1034</v>
      </c>
      <c r="D8687" s="922" t="s">
        <v>986</v>
      </c>
      <c r="E8687" s="936">
        <v>1</v>
      </c>
      <c r="F8687" s="947">
        <v>43647</v>
      </c>
      <c r="G8687" s="923">
        <v>0</v>
      </c>
      <c r="H8687" s="929">
        <v>8.3333333333333332E-3</v>
      </c>
      <c r="I8687" s="929">
        <v>0.4</v>
      </c>
      <c r="J8687" s="923">
        <v>0</v>
      </c>
      <c r="K8687" s="922">
        <v>1</v>
      </c>
      <c r="L8687" s="923">
        <v>0</v>
      </c>
      <c r="M8687" s="923" t="str">
        <f t="shared" si="135"/>
        <v/>
      </c>
    </row>
    <row r="8688" spans="2:13" ht="105">
      <c r="B8688" s="921" t="s">
        <v>2321</v>
      </c>
      <c r="C8688" s="921" t="s">
        <v>1034</v>
      </c>
      <c r="D8688" s="922" t="s">
        <v>986</v>
      </c>
      <c r="E8688" s="936">
        <v>1</v>
      </c>
      <c r="F8688" s="947">
        <v>43647</v>
      </c>
      <c r="G8688" s="923">
        <v>0</v>
      </c>
      <c r="H8688" s="929">
        <v>8.3333333333333332E-3</v>
      </c>
      <c r="I8688" s="929">
        <v>0.4</v>
      </c>
      <c r="J8688" s="923">
        <v>0</v>
      </c>
      <c r="K8688" s="922">
        <v>1</v>
      </c>
      <c r="L8688" s="923">
        <v>0</v>
      </c>
      <c r="M8688" s="923" t="str">
        <f t="shared" si="135"/>
        <v/>
      </c>
    </row>
    <row r="8689" spans="2:13" ht="105">
      <c r="B8689" s="921" t="s">
        <v>2322</v>
      </c>
      <c r="C8689" s="921" t="s">
        <v>1034</v>
      </c>
      <c r="D8689" s="922" t="s">
        <v>986</v>
      </c>
      <c r="E8689" s="936">
        <v>1</v>
      </c>
      <c r="F8689" s="947">
        <v>43647</v>
      </c>
      <c r="G8689" s="923">
        <v>0</v>
      </c>
      <c r="H8689" s="929">
        <v>8.3333333333333332E-3</v>
      </c>
      <c r="I8689" s="929">
        <v>0.4</v>
      </c>
      <c r="J8689" s="923">
        <v>0</v>
      </c>
      <c r="K8689" s="922">
        <v>1</v>
      </c>
      <c r="L8689" s="923">
        <v>0</v>
      </c>
      <c r="M8689" s="923" t="str">
        <f t="shared" si="135"/>
        <v/>
      </c>
    </row>
    <row r="8690" spans="2:13" ht="105">
      <c r="B8690" s="921" t="s">
        <v>2322</v>
      </c>
      <c r="C8690" s="921" t="s">
        <v>1034</v>
      </c>
      <c r="D8690" s="922" t="s">
        <v>986</v>
      </c>
      <c r="E8690" s="936">
        <v>1</v>
      </c>
      <c r="F8690" s="947">
        <v>43647</v>
      </c>
      <c r="G8690" s="923">
        <v>0</v>
      </c>
      <c r="H8690" s="929">
        <v>8.3333333333333332E-3</v>
      </c>
      <c r="I8690" s="929">
        <v>0.4</v>
      </c>
      <c r="J8690" s="923">
        <v>0</v>
      </c>
      <c r="K8690" s="922">
        <v>1</v>
      </c>
      <c r="L8690" s="923">
        <v>0</v>
      </c>
      <c r="M8690" s="923" t="str">
        <f t="shared" si="135"/>
        <v/>
      </c>
    </row>
    <row r="8691" spans="2:13" ht="105">
      <c r="B8691" s="921" t="s">
        <v>2322</v>
      </c>
      <c r="C8691" s="921" t="s">
        <v>1034</v>
      </c>
      <c r="D8691" s="922" t="s">
        <v>986</v>
      </c>
      <c r="E8691" s="936">
        <v>1</v>
      </c>
      <c r="F8691" s="947">
        <v>43647</v>
      </c>
      <c r="G8691" s="923">
        <v>0</v>
      </c>
      <c r="H8691" s="929">
        <v>8.3333333333333332E-3</v>
      </c>
      <c r="I8691" s="929">
        <v>0.4</v>
      </c>
      <c r="J8691" s="923">
        <v>0</v>
      </c>
      <c r="K8691" s="922">
        <v>1</v>
      </c>
      <c r="L8691" s="923">
        <v>0</v>
      </c>
      <c r="M8691" s="923" t="str">
        <f t="shared" si="135"/>
        <v/>
      </c>
    </row>
    <row r="8692" spans="2:13" ht="45">
      <c r="B8692" s="921" t="s">
        <v>1098</v>
      </c>
      <c r="C8692" s="921" t="s">
        <v>1042</v>
      </c>
      <c r="D8692" s="922" t="s">
        <v>986</v>
      </c>
      <c r="E8692" s="936">
        <v>1</v>
      </c>
      <c r="F8692" s="947">
        <v>43721</v>
      </c>
      <c r="G8692" s="923">
        <v>0</v>
      </c>
      <c r="H8692" s="929">
        <v>8.3333333333333332E-3</v>
      </c>
      <c r="I8692" s="929">
        <v>0.3833333333333333</v>
      </c>
      <c r="J8692" s="923">
        <v>0</v>
      </c>
      <c r="K8692" s="922">
        <v>0.78834940681683208</v>
      </c>
      <c r="L8692" s="923">
        <v>0</v>
      </c>
      <c r="M8692" s="923" t="str">
        <f t="shared" si="135"/>
        <v/>
      </c>
    </row>
    <row r="8693" spans="2:13" ht="45">
      <c r="B8693" s="921" t="s">
        <v>1098</v>
      </c>
      <c r="C8693" s="921" t="s">
        <v>1042</v>
      </c>
      <c r="D8693" s="922" t="s">
        <v>986</v>
      </c>
      <c r="E8693" s="936">
        <v>1</v>
      </c>
      <c r="F8693" s="947">
        <v>43721</v>
      </c>
      <c r="G8693" s="923">
        <v>0</v>
      </c>
      <c r="H8693" s="929">
        <v>8.3333333333333332E-3</v>
      </c>
      <c r="I8693" s="929">
        <v>0.3833333333333333</v>
      </c>
      <c r="J8693" s="923">
        <v>0</v>
      </c>
      <c r="K8693" s="922">
        <v>0.78834940681683208</v>
      </c>
      <c r="L8693" s="923">
        <v>0</v>
      </c>
      <c r="M8693" s="923" t="str">
        <f t="shared" si="135"/>
        <v/>
      </c>
    </row>
    <row r="8694" spans="2:13" ht="45">
      <c r="B8694" s="921" t="s">
        <v>2323</v>
      </c>
      <c r="C8694" s="921" t="s">
        <v>1042</v>
      </c>
      <c r="D8694" s="922" t="s">
        <v>986</v>
      </c>
      <c r="E8694" s="936">
        <v>1</v>
      </c>
      <c r="F8694" s="947">
        <v>43721</v>
      </c>
      <c r="G8694" s="923">
        <v>0</v>
      </c>
      <c r="H8694" s="929">
        <v>4.1666666666666666E-3</v>
      </c>
      <c r="I8694" s="929">
        <v>0.19166666666666665</v>
      </c>
      <c r="J8694" s="923">
        <v>0</v>
      </c>
      <c r="K8694" s="922">
        <v>0.78834940681683208</v>
      </c>
      <c r="L8694" s="923">
        <v>0</v>
      </c>
      <c r="M8694" s="923" t="str">
        <f t="shared" si="135"/>
        <v/>
      </c>
    </row>
    <row r="8695" spans="2:13" ht="45">
      <c r="B8695" s="921" t="s">
        <v>2324</v>
      </c>
      <c r="C8695" s="921" t="s">
        <v>1042</v>
      </c>
      <c r="D8695" s="922" t="s">
        <v>986</v>
      </c>
      <c r="E8695" s="936">
        <v>1</v>
      </c>
      <c r="F8695" s="947">
        <v>43721</v>
      </c>
      <c r="G8695" s="923">
        <v>0</v>
      </c>
      <c r="H8695" s="929">
        <v>4.1666666666666666E-3</v>
      </c>
      <c r="I8695" s="929">
        <v>0.19166666666666665</v>
      </c>
      <c r="J8695" s="923">
        <v>0</v>
      </c>
      <c r="K8695" s="922">
        <v>0.78834940681683208</v>
      </c>
      <c r="L8695" s="923">
        <v>0</v>
      </c>
      <c r="M8695" s="923" t="str">
        <f t="shared" si="135"/>
        <v/>
      </c>
    </row>
    <row r="8696" spans="2:13" ht="45">
      <c r="B8696" s="921" t="s">
        <v>2325</v>
      </c>
      <c r="C8696" s="921" t="s">
        <v>1042</v>
      </c>
      <c r="D8696" s="922" t="s">
        <v>986</v>
      </c>
      <c r="E8696" s="936">
        <v>1</v>
      </c>
      <c r="F8696" s="947">
        <v>43721</v>
      </c>
      <c r="G8696" s="923">
        <v>0</v>
      </c>
      <c r="H8696" s="929">
        <v>8.3333333333333332E-3</v>
      </c>
      <c r="I8696" s="929">
        <v>0.3833333333333333</v>
      </c>
      <c r="J8696" s="923">
        <v>0</v>
      </c>
      <c r="K8696" s="922">
        <v>0.78834940681683208</v>
      </c>
      <c r="L8696" s="923">
        <v>0</v>
      </c>
      <c r="M8696" s="923" t="str">
        <f t="shared" si="135"/>
        <v/>
      </c>
    </row>
    <row r="8697" spans="2:13" ht="45">
      <c r="B8697" s="921" t="s">
        <v>2325</v>
      </c>
      <c r="C8697" s="921" t="s">
        <v>1042</v>
      </c>
      <c r="D8697" s="922" t="s">
        <v>986</v>
      </c>
      <c r="E8697" s="936">
        <v>1</v>
      </c>
      <c r="F8697" s="947">
        <v>43721</v>
      </c>
      <c r="G8697" s="923">
        <v>0</v>
      </c>
      <c r="H8697" s="929">
        <v>8.3333333333333332E-3</v>
      </c>
      <c r="I8697" s="929">
        <v>0.3833333333333333</v>
      </c>
      <c r="J8697" s="923">
        <v>0</v>
      </c>
      <c r="K8697" s="922">
        <v>0.78834940681683208</v>
      </c>
      <c r="L8697" s="923">
        <v>0</v>
      </c>
      <c r="M8697" s="923" t="str">
        <f t="shared" si="135"/>
        <v/>
      </c>
    </row>
    <row r="8698" spans="2:13" ht="45">
      <c r="B8698" s="921" t="s">
        <v>2326</v>
      </c>
      <c r="C8698" s="921" t="s">
        <v>1030</v>
      </c>
      <c r="D8698" s="922" t="s">
        <v>986</v>
      </c>
      <c r="E8698" s="936">
        <v>1</v>
      </c>
      <c r="F8698" s="947">
        <v>43709</v>
      </c>
      <c r="G8698" s="923">
        <v>0</v>
      </c>
      <c r="H8698" s="929">
        <v>8.3333333333333332E-3</v>
      </c>
      <c r="I8698" s="929">
        <v>0.3833333333333333</v>
      </c>
      <c r="J8698" s="923">
        <v>0</v>
      </c>
      <c r="K8698" s="922">
        <v>1</v>
      </c>
      <c r="L8698" s="923">
        <v>0</v>
      </c>
      <c r="M8698" s="923" t="str">
        <f t="shared" si="135"/>
        <v/>
      </c>
    </row>
    <row r="8699" spans="2:13" ht="45">
      <c r="B8699" s="921" t="s">
        <v>2327</v>
      </c>
      <c r="C8699" s="921" t="s">
        <v>1030</v>
      </c>
      <c r="D8699" s="922" t="s">
        <v>986</v>
      </c>
      <c r="E8699" s="936">
        <v>1</v>
      </c>
      <c r="F8699" s="947">
        <v>43709</v>
      </c>
      <c r="G8699" s="923">
        <v>0</v>
      </c>
      <c r="H8699" s="929">
        <v>8.3333333333333332E-3</v>
      </c>
      <c r="I8699" s="929">
        <v>0.3833333333333333</v>
      </c>
      <c r="J8699" s="923">
        <v>0</v>
      </c>
      <c r="K8699" s="922">
        <v>1</v>
      </c>
      <c r="L8699" s="923">
        <v>0</v>
      </c>
      <c r="M8699" s="923" t="str">
        <f t="shared" si="135"/>
        <v/>
      </c>
    </row>
    <row r="8700" spans="2:13" ht="75">
      <c r="B8700" s="921" t="s">
        <v>2328</v>
      </c>
      <c r="C8700" s="921" t="s">
        <v>1024</v>
      </c>
      <c r="D8700" s="922" t="s">
        <v>986</v>
      </c>
      <c r="E8700" s="936">
        <v>1</v>
      </c>
      <c r="F8700" s="947">
        <v>43721</v>
      </c>
      <c r="G8700" s="923">
        <v>0</v>
      </c>
      <c r="H8700" s="929">
        <v>8.3333333333333332E-3</v>
      </c>
      <c r="I8700" s="929">
        <v>0.3833333333333333</v>
      </c>
      <c r="J8700" s="923">
        <v>0</v>
      </c>
      <c r="K8700" s="922">
        <v>1</v>
      </c>
      <c r="L8700" s="923">
        <v>0</v>
      </c>
      <c r="M8700" s="923" t="str">
        <f t="shared" si="135"/>
        <v/>
      </c>
    </row>
    <row r="8701" spans="2:13" ht="75">
      <c r="B8701" s="921" t="s">
        <v>2328</v>
      </c>
      <c r="C8701" s="921" t="s">
        <v>1024</v>
      </c>
      <c r="D8701" s="922" t="s">
        <v>986</v>
      </c>
      <c r="E8701" s="936">
        <v>1</v>
      </c>
      <c r="F8701" s="947">
        <v>43721</v>
      </c>
      <c r="G8701" s="923">
        <v>0</v>
      </c>
      <c r="H8701" s="929">
        <v>8.3333333333333332E-3</v>
      </c>
      <c r="I8701" s="929">
        <v>0.3833333333333333</v>
      </c>
      <c r="J8701" s="923">
        <v>0</v>
      </c>
      <c r="K8701" s="922">
        <v>1</v>
      </c>
      <c r="L8701" s="923">
        <v>0</v>
      </c>
      <c r="M8701" s="923" t="str">
        <f t="shared" si="135"/>
        <v/>
      </c>
    </row>
    <row r="8702" spans="2:13" ht="45">
      <c r="B8702" s="921" t="s">
        <v>2325</v>
      </c>
      <c r="C8702" s="921" t="s">
        <v>1042</v>
      </c>
      <c r="D8702" s="922" t="s">
        <v>986</v>
      </c>
      <c r="E8702" s="936">
        <v>1</v>
      </c>
      <c r="F8702" s="947">
        <v>43721</v>
      </c>
      <c r="G8702" s="923">
        <v>0</v>
      </c>
      <c r="H8702" s="929">
        <v>8.3333333333333332E-3</v>
      </c>
      <c r="I8702" s="929">
        <v>0.3833333333333333</v>
      </c>
      <c r="J8702" s="923">
        <v>0</v>
      </c>
      <c r="K8702" s="922">
        <v>0.78834940681683208</v>
      </c>
      <c r="L8702" s="923">
        <v>0</v>
      </c>
      <c r="M8702" s="923" t="str">
        <f t="shared" si="135"/>
        <v/>
      </c>
    </row>
    <row r="8703" spans="2:13" ht="45">
      <c r="B8703" s="921" t="s">
        <v>2325</v>
      </c>
      <c r="C8703" s="921" t="s">
        <v>1042</v>
      </c>
      <c r="D8703" s="922" t="s">
        <v>986</v>
      </c>
      <c r="E8703" s="936">
        <v>1</v>
      </c>
      <c r="F8703" s="947">
        <v>43721</v>
      </c>
      <c r="G8703" s="923">
        <v>0</v>
      </c>
      <c r="H8703" s="929">
        <v>8.3333333333333332E-3</v>
      </c>
      <c r="I8703" s="929">
        <v>0.3833333333333333</v>
      </c>
      <c r="J8703" s="923">
        <v>0</v>
      </c>
      <c r="K8703" s="922">
        <v>0.78834940681683208</v>
      </c>
      <c r="L8703" s="923">
        <v>0</v>
      </c>
      <c r="M8703" s="923" t="str">
        <f t="shared" si="135"/>
        <v/>
      </c>
    </row>
    <row r="8704" spans="2:13" ht="45">
      <c r="B8704" s="921" t="s">
        <v>2325</v>
      </c>
      <c r="C8704" s="921" t="s">
        <v>1042</v>
      </c>
      <c r="D8704" s="922" t="s">
        <v>986</v>
      </c>
      <c r="E8704" s="936">
        <v>1</v>
      </c>
      <c r="F8704" s="947">
        <v>43721</v>
      </c>
      <c r="G8704" s="923">
        <v>0</v>
      </c>
      <c r="H8704" s="929">
        <v>8.3333333333333332E-3</v>
      </c>
      <c r="I8704" s="929">
        <v>0.3833333333333333</v>
      </c>
      <c r="J8704" s="923">
        <v>0</v>
      </c>
      <c r="K8704" s="922">
        <v>0.78834940681683208</v>
      </c>
      <c r="L8704" s="923">
        <v>0</v>
      </c>
      <c r="M8704" s="923" t="str">
        <f t="shared" si="135"/>
        <v/>
      </c>
    </row>
    <row r="8705" spans="2:13" ht="45">
      <c r="B8705" s="921" t="s">
        <v>2325</v>
      </c>
      <c r="C8705" s="921" t="s">
        <v>1042</v>
      </c>
      <c r="D8705" s="922" t="s">
        <v>986</v>
      </c>
      <c r="E8705" s="936">
        <v>1</v>
      </c>
      <c r="F8705" s="947">
        <v>43721</v>
      </c>
      <c r="G8705" s="923">
        <v>0</v>
      </c>
      <c r="H8705" s="929">
        <v>8.3333333333333332E-3</v>
      </c>
      <c r="I8705" s="929">
        <v>0.3833333333333333</v>
      </c>
      <c r="J8705" s="923">
        <v>0</v>
      </c>
      <c r="K8705" s="922">
        <v>0.78834940681683208</v>
      </c>
      <c r="L8705" s="923">
        <v>0</v>
      </c>
      <c r="M8705" s="923" t="str">
        <f t="shared" si="135"/>
        <v/>
      </c>
    </row>
    <row r="8706" spans="2:13" ht="45">
      <c r="B8706" s="921" t="s">
        <v>2329</v>
      </c>
      <c r="C8706" s="921" t="s">
        <v>1042</v>
      </c>
      <c r="D8706" s="922" t="s">
        <v>986</v>
      </c>
      <c r="E8706" s="936">
        <v>1</v>
      </c>
      <c r="F8706" s="947">
        <v>43721</v>
      </c>
      <c r="G8706" s="923">
        <v>0</v>
      </c>
      <c r="H8706" s="929">
        <v>8.3333333333333332E-3</v>
      </c>
      <c r="I8706" s="929">
        <v>0.3833333333333333</v>
      </c>
      <c r="J8706" s="923">
        <v>0</v>
      </c>
      <c r="K8706" s="922">
        <v>0.78834940681683208</v>
      </c>
      <c r="L8706" s="923">
        <v>0</v>
      </c>
      <c r="M8706" s="923" t="str">
        <f t="shared" si="135"/>
        <v/>
      </c>
    </row>
    <row r="8707" spans="2:13" ht="45">
      <c r="B8707" s="921" t="s">
        <v>2329</v>
      </c>
      <c r="C8707" s="921" t="s">
        <v>1042</v>
      </c>
      <c r="D8707" s="922" t="s">
        <v>986</v>
      </c>
      <c r="E8707" s="936">
        <v>1</v>
      </c>
      <c r="F8707" s="947">
        <v>43721</v>
      </c>
      <c r="G8707" s="923">
        <v>0</v>
      </c>
      <c r="H8707" s="929">
        <v>8.3333333333333332E-3</v>
      </c>
      <c r="I8707" s="929">
        <v>0.3833333333333333</v>
      </c>
      <c r="J8707" s="923">
        <v>0</v>
      </c>
      <c r="K8707" s="922">
        <v>0.78834940681683208</v>
      </c>
      <c r="L8707" s="923">
        <v>0</v>
      </c>
      <c r="M8707" s="923" t="str">
        <f t="shared" si="135"/>
        <v/>
      </c>
    </row>
    <row r="8708" spans="2:13" ht="45">
      <c r="B8708" s="921" t="s">
        <v>2330</v>
      </c>
      <c r="C8708" s="921" t="s">
        <v>1030</v>
      </c>
      <c r="D8708" s="922" t="s">
        <v>986</v>
      </c>
      <c r="E8708" s="936">
        <v>1</v>
      </c>
      <c r="F8708" s="947">
        <v>43770</v>
      </c>
      <c r="G8708" s="923">
        <v>18895.979216133248</v>
      </c>
      <c r="H8708" s="929">
        <v>4.1666666666666666E-3</v>
      </c>
      <c r="I8708" s="929">
        <v>0.18333333333333332</v>
      </c>
      <c r="J8708" s="923">
        <v>15431.716359842152</v>
      </c>
      <c r="K8708" s="922">
        <v>1</v>
      </c>
      <c r="L8708" s="923">
        <v>15431.716359842152</v>
      </c>
      <c r="M8708" s="923">
        <f t="shared" si="135"/>
        <v>944.79896080666242</v>
      </c>
    </row>
    <row r="8709" spans="2:13" ht="90">
      <c r="B8709" s="921" t="s">
        <v>2331</v>
      </c>
      <c r="C8709" s="921" t="s">
        <v>1042</v>
      </c>
      <c r="D8709" s="922" t="s">
        <v>986</v>
      </c>
      <c r="E8709" s="936">
        <v>1</v>
      </c>
      <c r="F8709" s="947">
        <v>43721</v>
      </c>
      <c r="G8709" s="923">
        <v>0</v>
      </c>
      <c r="H8709" s="929">
        <v>8.3333333333333332E-3</v>
      </c>
      <c r="I8709" s="929">
        <v>0.3833333333333333</v>
      </c>
      <c r="J8709" s="923">
        <v>0</v>
      </c>
      <c r="K8709" s="922">
        <v>0.78834940681683208</v>
      </c>
      <c r="L8709" s="923">
        <v>0</v>
      </c>
      <c r="M8709" s="923" t="str">
        <f t="shared" si="135"/>
        <v/>
      </c>
    </row>
    <row r="8710" spans="2:13" ht="90">
      <c r="B8710" s="921" t="s">
        <v>2331</v>
      </c>
      <c r="C8710" s="921" t="s">
        <v>1042</v>
      </c>
      <c r="D8710" s="922" t="s">
        <v>986</v>
      </c>
      <c r="E8710" s="936">
        <v>1</v>
      </c>
      <c r="F8710" s="947">
        <v>43721</v>
      </c>
      <c r="G8710" s="923">
        <v>0</v>
      </c>
      <c r="H8710" s="929">
        <v>8.3333333333333332E-3</v>
      </c>
      <c r="I8710" s="929">
        <v>0.3833333333333333</v>
      </c>
      <c r="J8710" s="923">
        <v>0</v>
      </c>
      <c r="K8710" s="922">
        <v>0.78834940681683208</v>
      </c>
      <c r="L8710" s="923">
        <v>0</v>
      </c>
      <c r="M8710" s="923" t="str">
        <f t="shared" si="135"/>
        <v/>
      </c>
    </row>
    <row r="8711" spans="2:13" ht="90">
      <c r="B8711" s="921" t="s">
        <v>2331</v>
      </c>
      <c r="C8711" s="921" t="s">
        <v>1042</v>
      </c>
      <c r="D8711" s="922" t="s">
        <v>986</v>
      </c>
      <c r="E8711" s="936">
        <v>1</v>
      </c>
      <c r="F8711" s="947">
        <v>43721</v>
      </c>
      <c r="G8711" s="923">
        <v>0</v>
      </c>
      <c r="H8711" s="929">
        <v>8.3333333333333332E-3</v>
      </c>
      <c r="I8711" s="929">
        <v>0.3833333333333333</v>
      </c>
      <c r="J8711" s="923">
        <v>0</v>
      </c>
      <c r="K8711" s="922">
        <v>0.78834940681683208</v>
      </c>
      <c r="L8711" s="923">
        <v>0</v>
      </c>
      <c r="M8711" s="923" t="str">
        <f t="shared" si="135"/>
        <v/>
      </c>
    </row>
    <row r="8712" spans="2:13" ht="90">
      <c r="B8712" s="921" t="s">
        <v>2331</v>
      </c>
      <c r="C8712" s="921" t="s">
        <v>1042</v>
      </c>
      <c r="D8712" s="922" t="s">
        <v>986</v>
      </c>
      <c r="E8712" s="936">
        <v>1</v>
      </c>
      <c r="F8712" s="947">
        <v>43721</v>
      </c>
      <c r="G8712" s="923">
        <v>0</v>
      </c>
      <c r="H8712" s="929">
        <v>8.3333333333333332E-3</v>
      </c>
      <c r="I8712" s="929">
        <v>0.3833333333333333</v>
      </c>
      <c r="J8712" s="923">
        <v>0</v>
      </c>
      <c r="K8712" s="922">
        <v>0.78834940681683208</v>
      </c>
      <c r="L8712" s="923">
        <v>0</v>
      </c>
      <c r="M8712" s="923" t="str">
        <f t="shared" si="135"/>
        <v/>
      </c>
    </row>
    <row r="8713" spans="2:13" ht="90">
      <c r="B8713" s="921" t="s">
        <v>2331</v>
      </c>
      <c r="C8713" s="921" t="s">
        <v>1042</v>
      </c>
      <c r="D8713" s="922" t="s">
        <v>986</v>
      </c>
      <c r="E8713" s="936">
        <v>1</v>
      </c>
      <c r="F8713" s="947">
        <v>43721</v>
      </c>
      <c r="G8713" s="923">
        <v>0</v>
      </c>
      <c r="H8713" s="929">
        <v>8.3333333333333332E-3</v>
      </c>
      <c r="I8713" s="929">
        <v>0.3833333333333333</v>
      </c>
      <c r="J8713" s="923">
        <v>0</v>
      </c>
      <c r="K8713" s="922">
        <v>0.78834940681683208</v>
      </c>
      <c r="L8713" s="923">
        <v>0</v>
      </c>
      <c r="M8713" s="923" t="str">
        <f t="shared" si="135"/>
        <v/>
      </c>
    </row>
    <row r="8714" spans="2:13" ht="90">
      <c r="B8714" s="921" t="s">
        <v>2331</v>
      </c>
      <c r="C8714" s="921" t="s">
        <v>1042</v>
      </c>
      <c r="D8714" s="922" t="s">
        <v>986</v>
      </c>
      <c r="E8714" s="936">
        <v>1</v>
      </c>
      <c r="F8714" s="947">
        <v>43721</v>
      </c>
      <c r="G8714" s="923">
        <v>0</v>
      </c>
      <c r="H8714" s="929">
        <v>8.3333333333333332E-3</v>
      </c>
      <c r="I8714" s="929">
        <v>0.3833333333333333</v>
      </c>
      <c r="J8714" s="923">
        <v>0</v>
      </c>
      <c r="K8714" s="922">
        <v>0.78834940681683208</v>
      </c>
      <c r="L8714" s="923">
        <v>0</v>
      </c>
      <c r="M8714" s="923" t="str">
        <f t="shared" si="135"/>
        <v/>
      </c>
    </row>
    <row r="8715" spans="2:13" ht="90">
      <c r="B8715" s="921" t="s">
        <v>2331</v>
      </c>
      <c r="C8715" s="921" t="s">
        <v>1042</v>
      </c>
      <c r="D8715" s="922" t="s">
        <v>986</v>
      </c>
      <c r="E8715" s="936">
        <v>1</v>
      </c>
      <c r="F8715" s="947">
        <v>43721</v>
      </c>
      <c r="G8715" s="923">
        <v>0</v>
      </c>
      <c r="H8715" s="929">
        <v>8.3333333333333332E-3</v>
      </c>
      <c r="I8715" s="929">
        <v>0.3833333333333333</v>
      </c>
      <c r="J8715" s="923">
        <v>0</v>
      </c>
      <c r="K8715" s="922">
        <v>0.78834940681683208</v>
      </c>
      <c r="L8715" s="923">
        <v>0</v>
      </c>
      <c r="M8715" s="923" t="str">
        <f t="shared" ref="M8715:M8778" si="136">IF(L8715=0,"",IF(I8715=100%,0,(H8715*12)*(G8715*E8715*K8715)))</f>
        <v/>
      </c>
    </row>
    <row r="8716" spans="2:13" ht="90">
      <c r="B8716" s="921" t="s">
        <v>2331</v>
      </c>
      <c r="C8716" s="921" t="s">
        <v>1042</v>
      </c>
      <c r="D8716" s="922" t="s">
        <v>986</v>
      </c>
      <c r="E8716" s="936">
        <v>1</v>
      </c>
      <c r="F8716" s="947">
        <v>43721</v>
      </c>
      <c r="G8716" s="923">
        <v>0</v>
      </c>
      <c r="H8716" s="929">
        <v>8.3333333333333332E-3</v>
      </c>
      <c r="I8716" s="929">
        <v>0.3833333333333333</v>
      </c>
      <c r="J8716" s="923">
        <v>0</v>
      </c>
      <c r="K8716" s="922">
        <v>0.78834940681683208</v>
      </c>
      <c r="L8716" s="923">
        <v>0</v>
      </c>
      <c r="M8716" s="923" t="str">
        <f t="shared" si="136"/>
        <v/>
      </c>
    </row>
    <row r="8717" spans="2:13" ht="90">
      <c r="B8717" s="921" t="s">
        <v>2331</v>
      </c>
      <c r="C8717" s="921" t="s">
        <v>1042</v>
      </c>
      <c r="D8717" s="922" t="s">
        <v>986</v>
      </c>
      <c r="E8717" s="936">
        <v>1</v>
      </c>
      <c r="F8717" s="947">
        <v>43721</v>
      </c>
      <c r="G8717" s="923">
        <v>0</v>
      </c>
      <c r="H8717" s="929">
        <v>8.3333333333333332E-3</v>
      </c>
      <c r="I8717" s="929">
        <v>0.3833333333333333</v>
      </c>
      <c r="J8717" s="923">
        <v>0</v>
      </c>
      <c r="K8717" s="922">
        <v>0.78834940681683208</v>
      </c>
      <c r="L8717" s="923">
        <v>0</v>
      </c>
      <c r="M8717" s="923" t="str">
        <f t="shared" si="136"/>
        <v/>
      </c>
    </row>
    <row r="8718" spans="2:13" ht="90">
      <c r="B8718" s="921" t="s">
        <v>2331</v>
      </c>
      <c r="C8718" s="921" t="s">
        <v>1042</v>
      </c>
      <c r="D8718" s="922" t="s">
        <v>986</v>
      </c>
      <c r="E8718" s="936">
        <v>1</v>
      </c>
      <c r="F8718" s="947">
        <v>43721</v>
      </c>
      <c r="G8718" s="923">
        <v>0</v>
      </c>
      <c r="H8718" s="929">
        <v>8.3333333333333332E-3</v>
      </c>
      <c r="I8718" s="929">
        <v>0.3833333333333333</v>
      </c>
      <c r="J8718" s="923">
        <v>0</v>
      </c>
      <c r="K8718" s="922">
        <v>0.78834940681683208</v>
      </c>
      <c r="L8718" s="923">
        <v>0</v>
      </c>
      <c r="M8718" s="923" t="str">
        <f t="shared" si="136"/>
        <v/>
      </c>
    </row>
    <row r="8719" spans="2:13" ht="90">
      <c r="B8719" s="921" t="s">
        <v>2331</v>
      </c>
      <c r="C8719" s="921" t="s">
        <v>1042</v>
      </c>
      <c r="D8719" s="922" t="s">
        <v>986</v>
      </c>
      <c r="E8719" s="936">
        <v>1</v>
      </c>
      <c r="F8719" s="947">
        <v>43721</v>
      </c>
      <c r="G8719" s="923">
        <v>0</v>
      </c>
      <c r="H8719" s="929">
        <v>8.3333333333333332E-3</v>
      </c>
      <c r="I8719" s="929">
        <v>0.3833333333333333</v>
      </c>
      <c r="J8719" s="923">
        <v>0</v>
      </c>
      <c r="K8719" s="922">
        <v>0.78834940681683208</v>
      </c>
      <c r="L8719" s="923">
        <v>0</v>
      </c>
      <c r="M8719" s="923" t="str">
        <f t="shared" si="136"/>
        <v/>
      </c>
    </row>
    <row r="8720" spans="2:13" ht="90">
      <c r="B8720" s="921" t="s">
        <v>2331</v>
      </c>
      <c r="C8720" s="921" t="s">
        <v>1042</v>
      </c>
      <c r="D8720" s="922" t="s">
        <v>986</v>
      </c>
      <c r="E8720" s="936">
        <v>1</v>
      </c>
      <c r="F8720" s="947">
        <v>43721</v>
      </c>
      <c r="G8720" s="923">
        <v>0</v>
      </c>
      <c r="H8720" s="929">
        <v>8.3333333333333332E-3</v>
      </c>
      <c r="I8720" s="929">
        <v>0.3833333333333333</v>
      </c>
      <c r="J8720" s="923">
        <v>0</v>
      </c>
      <c r="K8720" s="922">
        <v>0.78834940681683208</v>
      </c>
      <c r="L8720" s="923">
        <v>0</v>
      </c>
      <c r="M8720" s="923" t="str">
        <f t="shared" si="136"/>
        <v/>
      </c>
    </row>
    <row r="8721" spans="2:13" ht="90">
      <c r="B8721" s="921" t="s">
        <v>2331</v>
      </c>
      <c r="C8721" s="921" t="s">
        <v>1042</v>
      </c>
      <c r="D8721" s="922" t="s">
        <v>986</v>
      </c>
      <c r="E8721" s="936">
        <v>1</v>
      </c>
      <c r="F8721" s="947">
        <v>43721</v>
      </c>
      <c r="G8721" s="923">
        <v>0</v>
      </c>
      <c r="H8721" s="929">
        <v>8.3333333333333332E-3</v>
      </c>
      <c r="I8721" s="929">
        <v>0.3833333333333333</v>
      </c>
      <c r="J8721" s="923">
        <v>0</v>
      </c>
      <c r="K8721" s="922">
        <v>0.78834940681683208</v>
      </c>
      <c r="L8721" s="923">
        <v>0</v>
      </c>
      <c r="M8721" s="923" t="str">
        <f t="shared" si="136"/>
        <v/>
      </c>
    </row>
    <row r="8722" spans="2:13" ht="90">
      <c r="B8722" s="921" t="s">
        <v>2331</v>
      </c>
      <c r="C8722" s="921" t="s">
        <v>1042</v>
      </c>
      <c r="D8722" s="922" t="s">
        <v>986</v>
      </c>
      <c r="E8722" s="936">
        <v>1</v>
      </c>
      <c r="F8722" s="947">
        <v>43721</v>
      </c>
      <c r="G8722" s="923">
        <v>0</v>
      </c>
      <c r="H8722" s="929">
        <v>8.3333333333333332E-3</v>
      </c>
      <c r="I8722" s="929">
        <v>0.3833333333333333</v>
      </c>
      <c r="J8722" s="923">
        <v>0</v>
      </c>
      <c r="K8722" s="922">
        <v>0.78834940681683208</v>
      </c>
      <c r="L8722" s="923">
        <v>0</v>
      </c>
      <c r="M8722" s="923" t="str">
        <f t="shared" si="136"/>
        <v/>
      </c>
    </row>
    <row r="8723" spans="2:13" ht="90">
      <c r="B8723" s="921" t="s">
        <v>2331</v>
      </c>
      <c r="C8723" s="921" t="s">
        <v>1042</v>
      </c>
      <c r="D8723" s="922" t="s">
        <v>986</v>
      </c>
      <c r="E8723" s="936">
        <v>1</v>
      </c>
      <c r="F8723" s="947">
        <v>43721</v>
      </c>
      <c r="G8723" s="923">
        <v>0</v>
      </c>
      <c r="H8723" s="929">
        <v>8.3333333333333332E-3</v>
      </c>
      <c r="I8723" s="929">
        <v>0.3833333333333333</v>
      </c>
      <c r="J8723" s="923">
        <v>0</v>
      </c>
      <c r="K8723" s="922">
        <v>0.78834940681683208</v>
      </c>
      <c r="L8723" s="923">
        <v>0</v>
      </c>
      <c r="M8723" s="923" t="str">
        <f t="shared" si="136"/>
        <v/>
      </c>
    </row>
    <row r="8724" spans="2:13" ht="90">
      <c r="B8724" s="921" t="s">
        <v>2331</v>
      </c>
      <c r="C8724" s="921" t="s">
        <v>1042</v>
      </c>
      <c r="D8724" s="922" t="s">
        <v>986</v>
      </c>
      <c r="E8724" s="936">
        <v>1</v>
      </c>
      <c r="F8724" s="947">
        <v>43721</v>
      </c>
      <c r="G8724" s="923">
        <v>0</v>
      </c>
      <c r="H8724" s="929">
        <v>8.3333333333333332E-3</v>
      </c>
      <c r="I8724" s="929">
        <v>0.3833333333333333</v>
      </c>
      <c r="J8724" s="923">
        <v>0</v>
      </c>
      <c r="K8724" s="922">
        <v>0.78834940681683208</v>
      </c>
      <c r="L8724" s="923">
        <v>0</v>
      </c>
      <c r="M8724" s="923" t="str">
        <f t="shared" si="136"/>
        <v/>
      </c>
    </row>
    <row r="8725" spans="2:13" ht="90">
      <c r="B8725" s="921" t="s">
        <v>2331</v>
      </c>
      <c r="C8725" s="921" t="s">
        <v>1042</v>
      </c>
      <c r="D8725" s="922" t="s">
        <v>986</v>
      </c>
      <c r="E8725" s="936">
        <v>1</v>
      </c>
      <c r="F8725" s="947">
        <v>43721</v>
      </c>
      <c r="G8725" s="923">
        <v>0</v>
      </c>
      <c r="H8725" s="929">
        <v>8.3333333333333332E-3</v>
      </c>
      <c r="I8725" s="929">
        <v>0.3833333333333333</v>
      </c>
      <c r="J8725" s="923">
        <v>0</v>
      </c>
      <c r="K8725" s="922">
        <v>0.78834940681683208</v>
      </c>
      <c r="L8725" s="923">
        <v>0</v>
      </c>
      <c r="M8725" s="923" t="str">
        <f t="shared" si="136"/>
        <v/>
      </c>
    </row>
    <row r="8726" spans="2:13" ht="90">
      <c r="B8726" s="921" t="s">
        <v>2331</v>
      </c>
      <c r="C8726" s="921" t="s">
        <v>1042</v>
      </c>
      <c r="D8726" s="922" t="s">
        <v>986</v>
      </c>
      <c r="E8726" s="936">
        <v>1</v>
      </c>
      <c r="F8726" s="947">
        <v>43721</v>
      </c>
      <c r="G8726" s="923">
        <v>0</v>
      </c>
      <c r="H8726" s="929">
        <v>8.3333333333333332E-3</v>
      </c>
      <c r="I8726" s="929">
        <v>0.3833333333333333</v>
      </c>
      <c r="J8726" s="923">
        <v>0</v>
      </c>
      <c r="K8726" s="922">
        <v>0.78834940681683208</v>
      </c>
      <c r="L8726" s="923">
        <v>0</v>
      </c>
      <c r="M8726" s="923" t="str">
        <f t="shared" si="136"/>
        <v/>
      </c>
    </row>
    <row r="8727" spans="2:13" ht="90">
      <c r="B8727" s="921" t="s">
        <v>2331</v>
      </c>
      <c r="C8727" s="921" t="s">
        <v>1042</v>
      </c>
      <c r="D8727" s="922" t="s">
        <v>986</v>
      </c>
      <c r="E8727" s="936">
        <v>1</v>
      </c>
      <c r="F8727" s="947">
        <v>43721</v>
      </c>
      <c r="G8727" s="923">
        <v>0</v>
      </c>
      <c r="H8727" s="929">
        <v>8.3333333333333332E-3</v>
      </c>
      <c r="I8727" s="929">
        <v>0.3833333333333333</v>
      </c>
      <c r="J8727" s="923">
        <v>0</v>
      </c>
      <c r="K8727" s="922">
        <v>0.78834940681683208</v>
      </c>
      <c r="L8727" s="923">
        <v>0</v>
      </c>
      <c r="M8727" s="923" t="str">
        <f t="shared" si="136"/>
        <v/>
      </c>
    </row>
    <row r="8728" spans="2:13" ht="90">
      <c r="B8728" s="921" t="s">
        <v>2331</v>
      </c>
      <c r="C8728" s="921" t="s">
        <v>1042</v>
      </c>
      <c r="D8728" s="922" t="s">
        <v>986</v>
      </c>
      <c r="E8728" s="936">
        <v>1</v>
      </c>
      <c r="F8728" s="947">
        <v>43721</v>
      </c>
      <c r="G8728" s="923">
        <v>0</v>
      </c>
      <c r="H8728" s="929">
        <v>8.3333333333333332E-3</v>
      </c>
      <c r="I8728" s="929">
        <v>0.3833333333333333</v>
      </c>
      <c r="J8728" s="923">
        <v>0</v>
      </c>
      <c r="K8728" s="922">
        <v>0.78834940681683208</v>
      </c>
      <c r="L8728" s="923">
        <v>0</v>
      </c>
      <c r="M8728" s="923" t="str">
        <f t="shared" si="136"/>
        <v/>
      </c>
    </row>
    <row r="8729" spans="2:13" ht="90">
      <c r="B8729" s="921" t="s">
        <v>2331</v>
      </c>
      <c r="C8729" s="921" t="s">
        <v>1042</v>
      </c>
      <c r="D8729" s="922" t="s">
        <v>986</v>
      </c>
      <c r="E8729" s="936">
        <v>1</v>
      </c>
      <c r="F8729" s="947">
        <v>43721</v>
      </c>
      <c r="G8729" s="923">
        <v>0</v>
      </c>
      <c r="H8729" s="929">
        <v>8.3333333333333332E-3</v>
      </c>
      <c r="I8729" s="929">
        <v>0.3833333333333333</v>
      </c>
      <c r="J8729" s="923">
        <v>0</v>
      </c>
      <c r="K8729" s="922">
        <v>0.78834940681683208</v>
      </c>
      <c r="L8729" s="923">
        <v>0</v>
      </c>
      <c r="M8729" s="923" t="str">
        <f t="shared" si="136"/>
        <v/>
      </c>
    </row>
    <row r="8730" spans="2:13" ht="90">
      <c r="B8730" s="921" t="s">
        <v>2331</v>
      </c>
      <c r="C8730" s="921" t="s">
        <v>1042</v>
      </c>
      <c r="D8730" s="922" t="s">
        <v>986</v>
      </c>
      <c r="E8730" s="936">
        <v>1</v>
      </c>
      <c r="F8730" s="947">
        <v>43721</v>
      </c>
      <c r="G8730" s="923">
        <v>0</v>
      </c>
      <c r="H8730" s="929">
        <v>8.3333333333333332E-3</v>
      </c>
      <c r="I8730" s="929">
        <v>0.3833333333333333</v>
      </c>
      <c r="J8730" s="923">
        <v>0</v>
      </c>
      <c r="K8730" s="922">
        <v>0.78834940681683208</v>
      </c>
      <c r="L8730" s="923">
        <v>0</v>
      </c>
      <c r="M8730" s="923" t="str">
        <f t="shared" si="136"/>
        <v/>
      </c>
    </row>
    <row r="8731" spans="2:13" ht="90">
      <c r="B8731" s="921" t="s">
        <v>2331</v>
      </c>
      <c r="C8731" s="921" t="s">
        <v>1042</v>
      </c>
      <c r="D8731" s="922" t="s">
        <v>986</v>
      </c>
      <c r="E8731" s="936">
        <v>1</v>
      </c>
      <c r="F8731" s="947">
        <v>43721</v>
      </c>
      <c r="G8731" s="923">
        <v>0</v>
      </c>
      <c r="H8731" s="929">
        <v>8.3333333333333332E-3</v>
      </c>
      <c r="I8731" s="929">
        <v>0.3833333333333333</v>
      </c>
      <c r="J8731" s="923">
        <v>0</v>
      </c>
      <c r="K8731" s="922">
        <v>0.78834940681683208</v>
      </c>
      <c r="L8731" s="923">
        <v>0</v>
      </c>
      <c r="M8731" s="923" t="str">
        <f t="shared" si="136"/>
        <v/>
      </c>
    </row>
    <row r="8732" spans="2:13" ht="90">
      <c r="B8732" s="921" t="s">
        <v>2331</v>
      </c>
      <c r="C8732" s="921" t="s">
        <v>1042</v>
      </c>
      <c r="D8732" s="922" t="s">
        <v>986</v>
      </c>
      <c r="E8732" s="936">
        <v>1</v>
      </c>
      <c r="F8732" s="947">
        <v>43721</v>
      </c>
      <c r="G8732" s="923">
        <v>0</v>
      </c>
      <c r="H8732" s="929">
        <v>8.3333333333333332E-3</v>
      </c>
      <c r="I8732" s="929">
        <v>0.3833333333333333</v>
      </c>
      <c r="J8732" s="923">
        <v>0</v>
      </c>
      <c r="K8732" s="922">
        <v>0.78834940681683208</v>
      </c>
      <c r="L8732" s="923">
        <v>0</v>
      </c>
      <c r="M8732" s="923" t="str">
        <f t="shared" si="136"/>
        <v/>
      </c>
    </row>
    <row r="8733" spans="2:13" ht="90">
      <c r="B8733" s="921" t="s">
        <v>2331</v>
      </c>
      <c r="C8733" s="921" t="s">
        <v>1042</v>
      </c>
      <c r="D8733" s="922" t="s">
        <v>986</v>
      </c>
      <c r="E8733" s="936">
        <v>1</v>
      </c>
      <c r="F8733" s="947">
        <v>43721</v>
      </c>
      <c r="G8733" s="923">
        <v>0</v>
      </c>
      <c r="H8733" s="929">
        <v>8.3333333333333332E-3</v>
      </c>
      <c r="I8733" s="929">
        <v>0.3833333333333333</v>
      </c>
      <c r="J8733" s="923">
        <v>0</v>
      </c>
      <c r="K8733" s="922">
        <v>0.78834940681683208</v>
      </c>
      <c r="L8733" s="923">
        <v>0</v>
      </c>
      <c r="M8733" s="923" t="str">
        <f t="shared" si="136"/>
        <v/>
      </c>
    </row>
    <row r="8734" spans="2:13" ht="90">
      <c r="B8734" s="921" t="s">
        <v>2331</v>
      </c>
      <c r="C8734" s="921" t="s">
        <v>1042</v>
      </c>
      <c r="D8734" s="922" t="s">
        <v>986</v>
      </c>
      <c r="E8734" s="936">
        <v>1</v>
      </c>
      <c r="F8734" s="947">
        <v>43721</v>
      </c>
      <c r="G8734" s="923">
        <v>0</v>
      </c>
      <c r="H8734" s="929">
        <v>8.3333333333333332E-3</v>
      </c>
      <c r="I8734" s="929">
        <v>0.3833333333333333</v>
      </c>
      <c r="J8734" s="923">
        <v>0</v>
      </c>
      <c r="K8734" s="922">
        <v>0.78834940681683208</v>
      </c>
      <c r="L8734" s="923">
        <v>0</v>
      </c>
      <c r="M8734" s="923" t="str">
        <f t="shared" si="136"/>
        <v/>
      </c>
    </row>
    <row r="8735" spans="2:13" ht="90">
      <c r="B8735" s="921" t="s">
        <v>2331</v>
      </c>
      <c r="C8735" s="921" t="s">
        <v>1042</v>
      </c>
      <c r="D8735" s="922" t="s">
        <v>986</v>
      </c>
      <c r="E8735" s="936">
        <v>1</v>
      </c>
      <c r="F8735" s="947">
        <v>43721</v>
      </c>
      <c r="G8735" s="923">
        <v>0</v>
      </c>
      <c r="H8735" s="929">
        <v>8.3333333333333332E-3</v>
      </c>
      <c r="I8735" s="929">
        <v>0.3833333333333333</v>
      </c>
      <c r="J8735" s="923">
        <v>0</v>
      </c>
      <c r="K8735" s="922">
        <v>0.78834940681683208</v>
      </c>
      <c r="L8735" s="923">
        <v>0</v>
      </c>
      <c r="M8735" s="923" t="str">
        <f t="shared" si="136"/>
        <v/>
      </c>
    </row>
    <row r="8736" spans="2:13" ht="90">
      <c r="B8736" s="921" t="s">
        <v>2331</v>
      </c>
      <c r="C8736" s="921" t="s">
        <v>1042</v>
      </c>
      <c r="D8736" s="922" t="s">
        <v>986</v>
      </c>
      <c r="E8736" s="936">
        <v>1</v>
      </c>
      <c r="F8736" s="947">
        <v>43721</v>
      </c>
      <c r="G8736" s="923">
        <v>0</v>
      </c>
      <c r="H8736" s="929">
        <v>8.3333333333333332E-3</v>
      </c>
      <c r="I8736" s="929">
        <v>0.3833333333333333</v>
      </c>
      <c r="J8736" s="923">
        <v>0</v>
      </c>
      <c r="K8736" s="922">
        <v>0.78834940681683208</v>
      </c>
      <c r="L8736" s="923">
        <v>0</v>
      </c>
      <c r="M8736" s="923" t="str">
        <f t="shared" si="136"/>
        <v/>
      </c>
    </row>
    <row r="8737" spans="2:13" ht="75">
      <c r="B8737" s="921" t="s">
        <v>2332</v>
      </c>
      <c r="C8737" s="921" t="s">
        <v>1036</v>
      </c>
      <c r="D8737" s="922" t="s">
        <v>986</v>
      </c>
      <c r="E8737" s="936">
        <v>1</v>
      </c>
      <c r="F8737" s="947">
        <v>44743</v>
      </c>
      <c r="G8737" s="923">
        <v>0</v>
      </c>
      <c r="H8737" s="929">
        <v>4.1666666666666666E-3</v>
      </c>
      <c r="I8737" s="929">
        <v>0.05</v>
      </c>
      <c r="J8737" s="923">
        <v>0</v>
      </c>
      <c r="K8737" s="922">
        <v>1</v>
      </c>
      <c r="L8737" s="923">
        <v>0</v>
      </c>
      <c r="M8737" s="923" t="str">
        <f t="shared" si="136"/>
        <v/>
      </c>
    </row>
    <row r="8738" spans="2:13" ht="75">
      <c r="B8738" s="921" t="s">
        <v>1035</v>
      </c>
      <c r="C8738" s="921" t="s">
        <v>1036</v>
      </c>
      <c r="D8738" s="922" t="s">
        <v>986</v>
      </c>
      <c r="E8738" s="936">
        <v>1</v>
      </c>
      <c r="F8738" s="947">
        <v>44789</v>
      </c>
      <c r="G8738" s="923">
        <v>53251.509126406585</v>
      </c>
      <c r="H8738" s="929">
        <v>8.3333333333333332E-3</v>
      </c>
      <c r="I8738" s="929">
        <v>9.166666666666666E-2</v>
      </c>
      <c r="J8738" s="923">
        <v>48370.120789819317</v>
      </c>
      <c r="K8738" s="922">
        <v>1</v>
      </c>
      <c r="L8738" s="923">
        <v>48370.120789819317</v>
      </c>
      <c r="M8738" s="923">
        <f t="shared" si="136"/>
        <v>5325.150912640659</v>
      </c>
    </row>
    <row r="8739" spans="2:13" ht="75">
      <c r="B8739" s="921" t="s">
        <v>1035</v>
      </c>
      <c r="C8739" s="921" t="s">
        <v>1036</v>
      </c>
      <c r="D8739" s="922" t="s">
        <v>986</v>
      </c>
      <c r="E8739" s="936">
        <v>1</v>
      </c>
      <c r="F8739" s="947">
        <v>44789</v>
      </c>
      <c r="G8739" s="923">
        <v>53251.509126406585</v>
      </c>
      <c r="H8739" s="929">
        <v>8.3333333333333332E-3</v>
      </c>
      <c r="I8739" s="929">
        <v>9.166666666666666E-2</v>
      </c>
      <c r="J8739" s="923">
        <v>48370.120789819317</v>
      </c>
      <c r="K8739" s="922">
        <v>1</v>
      </c>
      <c r="L8739" s="923">
        <v>48370.120789819317</v>
      </c>
      <c r="M8739" s="923">
        <f t="shared" si="136"/>
        <v>5325.150912640659</v>
      </c>
    </row>
    <row r="8740" spans="2:13" ht="75">
      <c r="B8740" s="921" t="s">
        <v>2333</v>
      </c>
      <c r="C8740" s="921" t="s">
        <v>1036</v>
      </c>
      <c r="D8740" s="922" t="s">
        <v>986</v>
      </c>
      <c r="E8740" s="936">
        <v>1</v>
      </c>
      <c r="F8740" s="947">
        <v>44852</v>
      </c>
      <c r="G8740" s="923">
        <v>33627.997654483901</v>
      </c>
      <c r="H8740" s="929">
        <v>8.3333333333333332E-3</v>
      </c>
      <c r="I8740" s="929">
        <v>7.4999999999999997E-2</v>
      </c>
      <c r="J8740" s="923">
        <v>31105.897830397607</v>
      </c>
      <c r="K8740" s="922">
        <v>1</v>
      </c>
      <c r="L8740" s="923">
        <v>31105.897830397607</v>
      </c>
      <c r="M8740" s="923">
        <f t="shared" si="136"/>
        <v>3362.7997654483902</v>
      </c>
    </row>
    <row r="8741" spans="2:13" ht="75">
      <c r="B8741" s="921" t="s">
        <v>2334</v>
      </c>
      <c r="C8741" s="921" t="s">
        <v>1036</v>
      </c>
      <c r="D8741" s="922" t="s">
        <v>986</v>
      </c>
      <c r="E8741" s="936">
        <v>1</v>
      </c>
      <c r="F8741" s="947">
        <v>44621</v>
      </c>
      <c r="G8741" s="923">
        <v>87642.554557234558</v>
      </c>
      <c r="H8741" s="929">
        <v>4.1666666666666666E-3</v>
      </c>
      <c r="I8741" s="929">
        <v>6.6666666666666666E-2</v>
      </c>
      <c r="J8741" s="923">
        <v>81799.71758675226</v>
      </c>
      <c r="K8741" s="922">
        <v>1</v>
      </c>
      <c r="L8741" s="923">
        <v>81799.71758675226</v>
      </c>
      <c r="M8741" s="923">
        <f t="shared" si="136"/>
        <v>4382.1277278617281</v>
      </c>
    </row>
    <row r="8742" spans="2:13" ht="75">
      <c r="B8742" s="921" t="s">
        <v>1035</v>
      </c>
      <c r="C8742" s="921" t="s">
        <v>1036</v>
      </c>
      <c r="D8742" s="922" t="s">
        <v>986</v>
      </c>
      <c r="E8742" s="936">
        <v>1</v>
      </c>
      <c r="F8742" s="947">
        <v>44621</v>
      </c>
      <c r="G8742" s="923">
        <v>53251.509126406585</v>
      </c>
      <c r="H8742" s="929">
        <v>8.3333333333333332E-3</v>
      </c>
      <c r="I8742" s="929">
        <v>0.13333333333333333</v>
      </c>
      <c r="J8742" s="923">
        <v>46151.307909552372</v>
      </c>
      <c r="K8742" s="922">
        <v>1</v>
      </c>
      <c r="L8742" s="923">
        <v>46151.307909552372</v>
      </c>
      <c r="M8742" s="923">
        <f t="shared" si="136"/>
        <v>5325.150912640659</v>
      </c>
    </row>
    <row r="8743" spans="2:13" ht="75">
      <c r="B8743" s="921" t="s">
        <v>1035</v>
      </c>
      <c r="C8743" s="921" t="s">
        <v>1036</v>
      </c>
      <c r="D8743" s="922" t="s">
        <v>986</v>
      </c>
      <c r="E8743" s="936">
        <v>1</v>
      </c>
      <c r="F8743" s="947">
        <v>44621</v>
      </c>
      <c r="G8743" s="923">
        <v>53251.509126406585</v>
      </c>
      <c r="H8743" s="929">
        <v>8.3333333333333332E-3</v>
      </c>
      <c r="I8743" s="929">
        <v>0.13333333333333333</v>
      </c>
      <c r="J8743" s="923">
        <v>46151.307909552372</v>
      </c>
      <c r="K8743" s="922">
        <v>1</v>
      </c>
      <c r="L8743" s="923">
        <v>46151.307909552372</v>
      </c>
      <c r="M8743" s="923">
        <f t="shared" si="136"/>
        <v>5325.150912640659</v>
      </c>
    </row>
    <row r="8744" spans="2:13" ht="75">
      <c r="B8744" s="921" t="s">
        <v>2335</v>
      </c>
      <c r="C8744" s="921" t="s">
        <v>1036</v>
      </c>
      <c r="D8744" s="922" t="s">
        <v>986</v>
      </c>
      <c r="E8744" s="936">
        <v>1</v>
      </c>
      <c r="F8744" s="947">
        <v>44621</v>
      </c>
      <c r="G8744" s="923">
        <v>13992.493317241384</v>
      </c>
      <c r="H8744" s="929">
        <v>8.3333333333333332E-3</v>
      </c>
      <c r="I8744" s="929">
        <v>0.13333333333333333</v>
      </c>
      <c r="J8744" s="923">
        <v>12126.8275416092</v>
      </c>
      <c r="K8744" s="922">
        <v>1</v>
      </c>
      <c r="L8744" s="923">
        <v>12126.8275416092</v>
      </c>
      <c r="M8744" s="923">
        <f t="shared" si="136"/>
        <v>1399.2493317241385</v>
      </c>
    </row>
    <row r="8745" spans="2:13" ht="60">
      <c r="B8745" s="921" t="s">
        <v>2336</v>
      </c>
      <c r="C8745" s="921" t="s">
        <v>1091</v>
      </c>
      <c r="D8745" s="922" t="s">
        <v>986</v>
      </c>
      <c r="E8745" s="936">
        <v>1</v>
      </c>
      <c r="F8745" s="947">
        <v>43709</v>
      </c>
      <c r="G8745" s="923">
        <v>2214537.1020451235</v>
      </c>
      <c r="H8745" s="929">
        <v>4.1666666666666666E-3</v>
      </c>
      <c r="I8745" s="929">
        <v>0.19166666666666665</v>
      </c>
      <c r="J8745" s="923">
        <v>1790084.1574864748</v>
      </c>
      <c r="K8745" s="922">
        <v>1</v>
      </c>
      <c r="L8745" s="923">
        <v>1790084.1574864748</v>
      </c>
      <c r="M8745" s="923">
        <f t="shared" si="136"/>
        <v>110726.85510225617</v>
      </c>
    </row>
    <row r="8746" spans="2:13" ht="75">
      <c r="B8746" s="921" t="s">
        <v>2337</v>
      </c>
      <c r="C8746" s="921" t="s">
        <v>1036</v>
      </c>
      <c r="D8746" s="922" t="s">
        <v>986</v>
      </c>
      <c r="E8746" s="936">
        <v>1</v>
      </c>
      <c r="F8746" s="947">
        <v>44348</v>
      </c>
      <c r="G8746" s="923">
        <v>0</v>
      </c>
      <c r="H8746" s="929">
        <v>4.1666666666666666E-3</v>
      </c>
      <c r="I8746" s="929">
        <v>0.10416666666666667</v>
      </c>
      <c r="J8746" s="923">
        <v>0</v>
      </c>
      <c r="K8746" s="922">
        <v>1</v>
      </c>
      <c r="L8746" s="923">
        <v>0</v>
      </c>
      <c r="M8746" s="923" t="str">
        <f t="shared" si="136"/>
        <v/>
      </c>
    </row>
    <row r="8747" spans="2:13" ht="60">
      <c r="B8747" s="921" t="s">
        <v>2338</v>
      </c>
      <c r="C8747" s="921" t="s">
        <v>1091</v>
      </c>
      <c r="D8747" s="922" t="s">
        <v>986</v>
      </c>
      <c r="E8747" s="936">
        <v>1</v>
      </c>
      <c r="F8747" s="947">
        <v>44621</v>
      </c>
      <c r="G8747" s="923">
        <v>3486938.1014084918</v>
      </c>
      <c r="H8747" s="929">
        <v>4.1666666666666666E-3</v>
      </c>
      <c r="I8747" s="929">
        <v>6.6666666666666666E-2</v>
      </c>
      <c r="J8747" s="923">
        <v>3254475.5613145926</v>
      </c>
      <c r="K8747" s="922">
        <v>1</v>
      </c>
      <c r="L8747" s="923">
        <v>3254475.5613145926</v>
      </c>
      <c r="M8747" s="923">
        <f t="shared" si="136"/>
        <v>174346.9050704246</v>
      </c>
    </row>
    <row r="8748" spans="2:13" ht="75">
      <c r="B8748" s="921" t="s">
        <v>2339</v>
      </c>
      <c r="C8748" s="921" t="s">
        <v>1036</v>
      </c>
      <c r="D8748" s="922" t="s">
        <v>986</v>
      </c>
      <c r="E8748" s="936">
        <v>1</v>
      </c>
      <c r="F8748" s="947">
        <v>44621</v>
      </c>
      <c r="G8748" s="923">
        <v>0</v>
      </c>
      <c r="H8748" s="929">
        <v>4.1666666666666666E-3</v>
      </c>
      <c r="I8748" s="929">
        <v>6.6666666666666666E-2</v>
      </c>
      <c r="J8748" s="923">
        <v>0</v>
      </c>
      <c r="K8748" s="922">
        <v>1</v>
      </c>
      <c r="L8748" s="923">
        <v>0</v>
      </c>
      <c r="M8748" s="923" t="str">
        <f t="shared" si="136"/>
        <v/>
      </c>
    </row>
    <row r="8749" spans="2:13" ht="75">
      <c r="B8749" s="921" t="s">
        <v>2340</v>
      </c>
      <c r="C8749" s="921" t="s">
        <v>1036</v>
      </c>
      <c r="D8749" s="922" t="s">
        <v>986</v>
      </c>
      <c r="E8749" s="936">
        <v>1</v>
      </c>
      <c r="F8749" s="947">
        <v>44621</v>
      </c>
      <c r="G8749" s="923">
        <v>0</v>
      </c>
      <c r="H8749" s="929">
        <v>4.1666666666666666E-3</v>
      </c>
      <c r="I8749" s="929">
        <v>6.6666666666666666E-2</v>
      </c>
      <c r="J8749" s="923">
        <v>0</v>
      </c>
      <c r="K8749" s="922">
        <v>1</v>
      </c>
      <c r="L8749" s="923">
        <v>0</v>
      </c>
      <c r="M8749" s="923" t="str">
        <f t="shared" si="136"/>
        <v/>
      </c>
    </row>
    <row r="8750" spans="2:13" ht="75">
      <c r="B8750" s="921" t="s">
        <v>2340</v>
      </c>
      <c r="C8750" s="921" t="s">
        <v>1036</v>
      </c>
      <c r="D8750" s="922" t="s">
        <v>986</v>
      </c>
      <c r="E8750" s="936">
        <v>1</v>
      </c>
      <c r="F8750" s="947">
        <v>44621</v>
      </c>
      <c r="G8750" s="923">
        <v>0</v>
      </c>
      <c r="H8750" s="929">
        <v>4.1666666666666666E-3</v>
      </c>
      <c r="I8750" s="929">
        <v>6.6666666666666666E-2</v>
      </c>
      <c r="J8750" s="923">
        <v>0</v>
      </c>
      <c r="K8750" s="922">
        <v>1</v>
      </c>
      <c r="L8750" s="923">
        <v>0</v>
      </c>
      <c r="M8750" s="923" t="str">
        <f t="shared" si="136"/>
        <v/>
      </c>
    </row>
    <row r="8751" spans="2:13" ht="75">
      <c r="B8751" s="921" t="s">
        <v>2340</v>
      </c>
      <c r="C8751" s="921" t="s">
        <v>1036</v>
      </c>
      <c r="D8751" s="922" t="s">
        <v>986</v>
      </c>
      <c r="E8751" s="936">
        <v>1</v>
      </c>
      <c r="F8751" s="947">
        <v>44621</v>
      </c>
      <c r="G8751" s="923">
        <v>0</v>
      </c>
      <c r="H8751" s="929">
        <v>4.1666666666666666E-3</v>
      </c>
      <c r="I8751" s="929">
        <v>6.6666666666666666E-2</v>
      </c>
      <c r="J8751" s="923">
        <v>0</v>
      </c>
      <c r="K8751" s="922">
        <v>1</v>
      </c>
      <c r="L8751" s="923">
        <v>0</v>
      </c>
      <c r="M8751" s="923" t="str">
        <f t="shared" si="136"/>
        <v/>
      </c>
    </row>
    <row r="8752" spans="2:13" ht="75">
      <c r="B8752" s="921" t="s">
        <v>2222</v>
      </c>
      <c r="C8752" s="921" t="s">
        <v>1036</v>
      </c>
      <c r="D8752" s="922" t="s">
        <v>986</v>
      </c>
      <c r="E8752" s="936">
        <v>1</v>
      </c>
      <c r="F8752" s="947">
        <v>44621</v>
      </c>
      <c r="G8752" s="923">
        <v>0</v>
      </c>
      <c r="H8752" s="929">
        <v>4.1666666666666666E-3</v>
      </c>
      <c r="I8752" s="929">
        <v>6.6666666666666666E-2</v>
      </c>
      <c r="J8752" s="923">
        <v>0</v>
      </c>
      <c r="K8752" s="922">
        <v>1</v>
      </c>
      <c r="L8752" s="923">
        <v>0</v>
      </c>
      <c r="M8752" s="923" t="str">
        <f t="shared" si="136"/>
        <v/>
      </c>
    </row>
    <row r="8753" spans="2:13" ht="75">
      <c r="B8753" s="921" t="s">
        <v>2341</v>
      </c>
      <c r="C8753" s="921" t="s">
        <v>1036</v>
      </c>
      <c r="D8753" s="922" t="s">
        <v>986</v>
      </c>
      <c r="E8753" s="936">
        <v>1</v>
      </c>
      <c r="F8753" s="947">
        <v>44562</v>
      </c>
      <c r="G8753" s="923">
        <v>3673.4776610145418</v>
      </c>
      <c r="H8753" s="929">
        <v>4.1666666666666666E-3</v>
      </c>
      <c r="I8753" s="929">
        <v>7.4999999999999997E-2</v>
      </c>
      <c r="J8753" s="923">
        <v>3397.9668364384511</v>
      </c>
      <c r="K8753" s="922">
        <v>0</v>
      </c>
      <c r="L8753" s="923">
        <v>0</v>
      </c>
      <c r="M8753" s="923" t="str">
        <f t="shared" si="136"/>
        <v/>
      </c>
    </row>
    <row r="8754" spans="2:13" ht="75">
      <c r="B8754" s="921" t="s">
        <v>2341</v>
      </c>
      <c r="C8754" s="921" t="s">
        <v>1036</v>
      </c>
      <c r="D8754" s="922" t="s">
        <v>986</v>
      </c>
      <c r="E8754" s="936">
        <v>1</v>
      </c>
      <c r="F8754" s="947">
        <v>44562</v>
      </c>
      <c r="G8754" s="923">
        <v>3673.4776610145418</v>
      </c>
      <c r="H8754" s="929">
        <v>4.1666666666666666E-3</v>
      </c>
      <c r="I8754" s="929">
        <v>7.4999999999999997E-2</v>
      </c>
      <c r="J8754" s="923">
        <v>3397.9668364384511</v>
      </c>
      <c r="K8754" s="922">
        <v>0</v>
      </c>
      <c r="L8754" s="923">
        <v>0</v>
      </c>
      <c r="M8754" s="923" t="str">
        <f t="shared" si="136"/>
        <v/>
      </c>
    </row>
    <row r="8755" spans="2:13" ht="45">
      <c r="B8755" s="921" t="s">
        <v>2342</v>
      </c>
      <c r="C8755" s="921" t="s">
        <v>1042</v>
      </c>
      <c r="D8755" s="922" t="s">
        <v>1881</v>
      </c>
      <c r="E8755" s="936">
        <v>0.5</v>
      </c>
      <c r="F8755" s="947">
        <v>45021</v>
      </c>
      <c r="G8755" s="923">
        <v>0</v>
      </c>
      <c r="H8755" s="929">
        <v>4.1666666666666666E-3</v>
      </c>
      <c r="I8755" s="929">
        <v>1.2500000000000001E-2</v>
      </c>
      <c r="J8755" s="923">
        <v>0</v>
      </c>
      <c r="K8755" s="922">
        <v>0.48281913555389472</v>
      </c>
      <c r="L8755" s="923">
        <v>0</v>
      </c>
      <c r="M8755" s="923" t="str">
        <f t="shared" si="136"/>
        <v/>
      </c>
    </row>
    <row r="8756" spans="2:13" ht="45">
      <c r="B8756" s="921" t="s">
        <v>2343</v>
      </c>
      <c r="C8756" s="921" t="s">
        <v>1042</v>
      </c>
      <c r="D8756" s="922" t="s">
        <v>1881</v>
      </c>
      <c r="E8756" s="936">
        <v>0.5</v>
      </c>
      <c r="F8756" s="947">
        <v>44455</v>
      </c>
      <c r="G8756" s="923">
        <v>0</v>
      </c>
      <c r="H8756" s="929">
        <v>4.1666666666666666E-3</v>
      </c>
      <c r="I8756" s="929">
        <v>9.166666666666666E-2</v>
      </c>
      <c r="J8756" s="923">
        <v>0</v>
      </c>
      <c r="K8756" s="922">
        <v>1</v>
      </c>
      <c r="L8756" s="923">
        <v>0</v>
      </c>
      <c r="M8756" s="923" t="str">
        <f t="shared" si="136"/>
        <v/>
      </c>
    </row>
    <row r="8757" spans="2:13" ht="45">
      <c r="B8757" s="921" t="s">
        <v>2344</v>
      </c>
      <c r="C8757" s="921" t="s">
        <v>1042</v>
      </c>
      <c r="D8757" s="922" t="s">
        <v>1881</v>
      </c>
      <c r="E8757" s="936">
        <v>0.5</v>
      </c>
      <c r="F8757" s="947">
        <v>44987</v>
      </c>
      <c r="G8757" s="923">
        <v>0</v>
      </c>
      <c r="H8757" s="929">
        <v>8.3333333333333332E-3</v>
      </c>
      <c r="I8757" s="929">
        <v>3.3333333333333333E-2</v>
      </c>
      <c r="J8757" s="923">
        <v>0</v>
      </c>
      <c r="K8757" s="922">
        <v>0.48281913555389472</v>
      </c>
      <c r="L8757" s="923">
        <v>0</v>
      </c>
      <c r="M8757" s="923" t="str">
        <f t="shared" si="136"/>
        <v/>
      </c>
    </row>
    <row r="8758" spans="2:13" ht="45">
      <c r="B8758" s="921" t="s">
        <v>2344</v>
      </c>
      <c r="C8758" s="921" t="s">
        <v>1042</v>
      </c>
      <c r="D8758" s="922" t="s">
        <v>1881</v>
      </c>
      <c r="E8758" s="936">
        <v>0.5</v>
      </c>
      <c r="F8758" s="947">
        <v>44987</v>
      </c>
      <c r="G8758" s="923">
        <v>0</v>
      </c>
      <c r="H8758" s="929">
        <v>8.3333333333333332E-3</v>
      </c>
      <c r="I8758" s="929">
        <v>3.3333333333333333E-2</v>
      </c>
      <c r="J8758" s="923">
        <v>0</v>
      </c>
      <c r="K8758" s="922">
        <v>0.48281913555389472</v>
      </c>
      <c r="L8758" s="923">
        <v>0</v>
      </c>
      <c r="M8758" s="923" t="str">
        <f t="shared" si="136"/>
        <v/>
      </c>
    </row>
    <row r="8759" spans="2:13" ht="45">
      <c r="B8759" s="921" t="s">
        <v>2345</v>
      </c>
      <c r="C8759" s="921" t="s">
        <v>1042</v>
      </c>
      <c r="D8759" s="922" t="s">
        <v>1881</v>
      </c>
      <c r="E8759" s="936">
        <v>0.5</v>
      </c>
      <c r="F8759" s="947">
        <v>44562</v>
      </c>
      <c r="G8759" s="923">
        <v>0</v>
      </c>
      <c r="H8759" s="929">
        <v>8.3333333333333332E-3</v>
      </c>
      <c r="I8759" s="929">
        <v>0.15</v>
      </c>
      <c r="J8759" s="923">
        <v>0</v>
      </c>
      <c r="K8759" s="922">
        <v>0.48281913555389472</v>
      </c>
      <c r="L8759" s="923">
        <v>0</v>
      </c>
      <c r="M8759" s="923" t="str">
        <f t="shared" si="136"/>
        <v/>
      </c>
    </row>
    <row r="8760" spans="2:13" ht="45">
      <c r="B8760" s="921" t="s">
        <v>2346</v>
      </c>
      <c r="C8760" s="921" t="s">
        <v>1042</v>
      </c>
      <c r="D8760" s="922" t="s">
        <v>1881</v>
      </c>
      <c r="E8760" s="936">
        <v>0.5</v>
      </c>
      <c r="F8760" s="947">
        <v>44455</v>
      </c>
      <c r="G8760" s="923">
        <v>0</v>
      </c>
      <c r="H8760" s="929">
        <v>4.1666666666666666E-3</v>
      </c>
      <c r="I8760" s="929">
        <v>9.166666666666666E-2</v>
      </c>
      <c r="J8760" s="923">
        <v>0</v>
      </c>
      <c r="K8760" s="922">
        <v>0.48281913555389472</v>
      </c>
      <c r="L8760" s="923">
        <v>0</v>
      </c>
      <c r="M8760" s="923" t="str">
        <f t="shared" si="136"/>
        <v/>
      </c>
    </row>
    <row r="8761" spans="2:13" ht="45">
      <c r="B8761" s="921" t="s">
        <v>2347</v>
      </c>
      <c r="C8761" s="921" t="s">
        <v>1042</v>
      </c>
      <c r="D8761" s="922" t="s">
        <v>1881</v>
      </c>
      <c r="E8761" s="936">
        <v>0.5</v>
      </c>
      <c r="F8761" s="947">
        <v>44455</v>
      </c>
      <c r="G8761" s="923">
        <v>0</v>
      </c>
      <c r="H8761" s="929">
        <v>4.1666666666666666E-3</v>
      </c>
      <c r="I8761" s="929">
        <v>9.166666666666666E-2</v>
      </c>
      <c r="J8761" s="923">
        <v>0</v>
      </c>
      <c r="K8761" s="922">
        <v>0.48281913555389472</v>
      </c>
      <c r="L8761" s="923">
        <v>0</v>
      </c>
      <c r="M8761" s="923" t="str">
        <f t="shared" si="136"/>
        <v/>
      </c>
    </row>
    <row r="8762" spans="2:13" ht="45">
      <c r="B8762" s="921" t="s">
        <v>2348</v>
      </c>
      <c r="C8762" s="921" t="s">
        <v>1042</v>
      </c>
      <c r="D8762" s="922" t="s">
        <v>1881</v>
      </c>
      <c r="E8762" s="936">
        <v>0.5</v>
      </c>
      <c r="F8762" s="947">
        <v>44455</v>
      </c>
      <c r="G8762" s="923">
        <v>0</v>
      </c>
      <c r="H8762" s="929">
        <v>4.1666666666666666E-3</v>
      </c>
      <c r="I8762" s="929">
        <v>9.166666666666666E-2</v>
      </c>
      <c r="J8762" s="923">
        <v>0</v>
      </c>
      <c r="K8762" s="922">
        <v>0.48281913555389472</v>
      </c>
      <c r="L8762" s="923">
        <v>0</v>
      </c>
      <c r="M8762" s="923" t="str">
        <f t="shared" si="136"/>
        <v/>
      </c>
    </row>
    <row r="8763" spans="2:13" ht="45">
      <c r="B8763" s="921" t="s">
        <v>2349</v>
      </c>
      <c r="C8763" s="921" t="s">
        <v>1042</v>
      </c>
      <c r="D8763" s="922" t="s">
        <v>1881</v>
      </c>
      <c r="E8763" s="936">
        <v>0.5</v>
      </c>
      <c r="F8763" s="947">
        <v>44455</v>
      </c>
      <c r="G8763" s="923">
        <v>0</v>
      </c>
      <c r="H8763" s="929">
        <v>4.1666666666666666E-3</v>
      </c>
      <c r="I8763" s="929">
        <v>9.166666666666666E-2</v>
      </c>
      <c r="J8763" s="923">
        <v>0</v>
      </c>
      <c r="K8763" s="922">
        <v>0.48281913555389472</v>
      </c>
      <c r="L8763" s="923">
        <v>0</v>
      </c>
      <c r="M8763" s="923" t="str">
        <f t="shared" si="136"/>
        <v/>
      </c>
    </row>
    <row r="8764" spans="2:13" ht="45">
      <c r="B8764" s="921" t="s">
        <v>2350</v>
      </c>
      <c r="C8764" s="921" t="s">
        <v>1042</v>
      </c>
      <c r="D8764" s="922" t="s">
        <v>1881</v>
      </c>
      <c r="E8764" s="936">
        <v>0.5</v>
      </c>
      <c r="F8764" s="947">
        <v>44455</v>
      </c>
      <c r="G8764" s="923">
        <v>0</v>
      </c>
      <c r="H8764" s="929">
        <v>4.1666666666666666E-3</v>
      </c>
      <c r="I8764" s="929">
        <v>9.166666666666666E-2</v>
      </c>
      <c r="J8764" s="923">
        <v>0</v>
      </c>
      <c r="K8764" s="922">
        <v>0.48281913555389472</v>
      </c>
      <c r="L8764" s="923">
        <v>0</v>
      </c>
      <c r="M8764" s="923" t="str">
        <f t="shared" si="136"/>
        <v/>
      </c>
    </row>
    <row r="8765" spans="2:13" ht="45">
      <c r="B8765" s="921" t="s">
        <v>2351</v>
      </c>
      <c r="C8765" s="921" t="s">
        <v>1042</v>
      </c>
      <c r="D8765" s="922" t="s">
        <v>1881</v>
      </c>
      <c r="E8765" s="936">
        <v>0.5</v>
      </c>
      <c r="F8765" s="947">
        <v>44455</v>
      </c>
      <c r="G8765" s="923">
        <v>0</v>
      </c>
      <c r="H8765" s="929">
        <v>4.1666666666666666E-3</v>
      </c>
      <c r="I8765" s="929">
        <v>9.166666666666666E-2</v>
      </c>
      <c r="J8765" s="923">
        <v>0</v>
      </c>
      <c r="K8765" s="922">
        <v>0.48281913555389472</v>
      </c>
      <c r="L8765" s="923">
        <v>0</v>
      </c>
      <c r="M8765" s="923" t="str">
        <f t="shared" si="136"/>
        <v/>
      </c>
    </row>
    <row r="8766" spans="2:13" ht="45">
      <c r="B8766" s="921" t="s">
        <v>2352</v>
      </c>
      <c r="C8766" s="921" t="s">
        <v>1042</v>
      </c>
      <c r="D8766" s="922" t="s">
        <v>1881</v>
      </c>
      <c r="E8766" s="936">
        <v>0.5</v>
      </c>
      <c r="F8766" s="947">
        <v>44455</v>
      </c>
      <c r="G8766" s="923">
        <v>0</v>
      </c>
      <c r="H8766" s="929">
        <v>4.1666666666666666E-3</v>
      </c>
      <c r="I8766" s="929">
        <v>9.166666666666666E-2</v>
      </c>
      <c r="J8766" s="923">
        <v>0</v>
      </c>
      <c r="K8766" s="922">
        <v>0.48281913555389472</v>
      </c>
      <c r="L8766" s="923">
        <v>0</v>
      </c>
      <c r="M8766" s="923" t="str">
        <f t="shared" si="136"/>
        <v/>
      </c>
    </row>
    <row r="8767" spans="2:13" ht="45">
      <c r="B8767" s="921" t="s">
        <v>2353</v>
      </c>
      <c r="C8767" s="921" t="s">
        <v>1042</v>
      </c>
      <c r="D8767" s="922" t="s">
        <v>1881</v>
      </c>
      <c r="E8767" s="936">
        <v>0.5</v>
      </c>
      <c r="F8767" s="947">
        <v>44455</v>
      </c>
      <c r="G8767" s="923">
        <v>0</v>
      </c>
      <c r="H8767" s="929">
        <v>4.1666666666666666E-3</v>
      </c>
      <c r="I8767" s="929">
        <v>9.166666666666666E-2</v>
      </c>
      <c r="J8767" s="923">
        <v>0</v>
      </c>
      <c r="K8767" s="922">
        <v>0.48281913555389472</v>
      </c>
      <c r="L8767" s="923">
        <v>0</v>
      </c>
      <c r="M8767" s="923" t="str">
        <f t="shared" si="136"/>
        <v/>
      </c>
    </row>
    <row r="8768" spans="2:13" ht="75">
      <c r="B8768" s="921" t="s">
        <v>2354</v>
      </c>
      <c r="C8768" s="921" t="s">
        <v>1024</v>
      </c>
      <c r="D8768" s="922" t="s">
        <v>1881</v>
      </c>
      <c r="E8768" s="936">
        <v>0.5</v>
      </c>
      <c r="F8768" s="947">
        <v>44562</v>
      </c>
      <c r="G8768" s="923">
        <v>0</v>
      </c>
      <c r="H8768" s="929">
        <v>8.3333333333333332E-3</v>
      </c>
      <c r="I8768" s="929">
        <v>0.15</v>
      </c>
      <c r="J8768" s="923">
        <v>0</v>
      </c>
      <c r="K8768" s="922">
        <v>1</v>
      </c>
      <c r="L8768" s="923">
        <v>0</v>
      </c>
      <c r="M8768" s="923" t="str">
        <f t="shared" si="136"/>
        <v/>
      </c>
    </row>
    <row r="8769" spans="2:13" ht="45">
      <c r="B8769" s="921" t="s">
        <v>2355</v>
      </c>
      <c r="C8769" s="921" t="s">
        <v>1042</v>
      </c>
      <c r="D8769" s="922" t="s">
        <v>1881</v>
      </c>
      <c r="E8769" s="936">
        <v>0.5</v>
      </c>
      <c r="F8769" s="947">
        <v>44455</v>
      </c>
      <c r="G8769" s="923">
        <v>0</v>
      </c>
      <c r="H8769" s="929">
        <v>4.1666666666666666E-3</v>
      </c>
      <c r="I8769" s="929">
        <v>9.166666666666666E-2</v>
      </c>
      <c r="J8769" s="923">
        <v>0</v>
      </c>
      <c r="K8769" s="922">
        <v>0.48281913555389472</v>
      </c>
      <c r="L8769" s="923">
        <v>0</v>
      </c>
      <c r="M8769" s="923" t="str">
        <f t="shared" si="136"/>
        <v/>
      </c>
    </row>
    <row r="8770" spans="2:13" ht="45">
      <c r="B8770" s="921" t="s">
        <v>2349</v>
      </c>
      <c r="C8770" s="921" t="s">
        <v>1042</v>
      </c>
      <c r="D8770" s="922" t="s">
        <v>1881</v>
      </c>
      <c r="E8770" s="936">
        <v>0.5</v>
      </c>
      <c r="F8770" s="947">
        <v>44455</v>
      </c>
      <c r="G8770" s="923">
        <v>0</v>
      </c>
      <c r="H8770" s="929">
        <v>4.1666666666666666E-3</v>
      </c>
      <c r="I8770" s="929">
        <v>9.166666666666666E-2</v>
      </c>
      <c r="J8770" s="923">
        <v>0</v>
      </c>
      <c r="K8770" s="922">
        <v>0.48281913555389472</v>
      </c>
      <c r="L8770" s="923">
        <v>0</v>
      </c>
      <c r="M8770" s="923" t="str">
        <f t="shared" si="136"/>
        <v/>
      </c>
    </row>
    <row r="8771" spans="2:13" ht="75">
      <c r="B8771" s="921" t="s">
        <v>2354</v>
      </c>
      <c r="C8771" s="921" t="s">
        <v>1024</v>
      </c>
      <c r="D8771" s="922" t="s">
        <v>1881</v>
      </c>
      <c r="E8771" s="936">
        <v>0.5</v>
      </c>
      <c r="F8771" s="947">
        <v>44562</v>
      </c>
      <c r="G8771" s="923">
        <v>0</v>
      </c>
      <c r="H8771" s="929">
        <v>8.3333333333333332E-3</v>
      </c>
      <c r="I8771" s="929">
        <v>0.15</v>
      </c>
      <c r="J8771" s="923">
        <v>0</v>
      </c>
      <c r="K8771" s="922">
        <v>1</v>
      </c>
      <c r="L8771" s="923">
        <v>0</v>
      </c>
      <c r="M8771" s="923" t="str">
        <f t="shared" si="136"/>
        <v/>
      </c>
    </row>
    <row r="8772" spans="2:13" ht="45">
      <c r="B8772" s="921" t="s">
        <v>2350</v>
      </c>
      <c r="C8772" s="921" t="s">
        <v>1042</v>
      </c>
      <c r="D8772" s="922" t="s">
        <v>1881</v>
      </c>
      <c r="E8772" s="936">
        <v>0.5</v>
      </c>
      <c r="F8772" s="947">
        <v>44455</v>
      </c>
      <c r="G8772" s="923">
        <v>0</v>
      </c>
      <c r="H8772" s="929">
        <v>4.1666666666666666E-3</v>
      </c>
      <c r="I8772" s="929">
        <v>9.166666666666666E-2</v>
      </c>
      <c r="J8772" s="923">
        <v>0</v>
      </c>
      <c r="K8772" s="922">
        <v>0.48281913555389472</v>
      </c>
      <c r="L8772" s="923">
        <v>0</v>
      </c>
      <c r="M8772" s="923" t="str">
        <f t="shared" si="136"/>
        <v/>
      </c>
    </row>
    <row r="8773" spans="2:13" ht="45">
      <c r="B8773" s="921" t="s">
        <v>2356</v>
      </c>
      <c r="C8773" s="921" t="s">
        <v>1042</v>
      </c>
      <c r="D8773" s="922" t="s">
        <v>1881</v>
      </c>
      <c r="E8773" s="936">
        <v>0.5</v>
      </c>
      <c r="F8773" s="947">
        <v>44455</v>
      </c>
      <c r="G8773" s="923">
        <v>0</v>
      </c>
      <c r="H8773" s="929">
        <v>4.1666666666666666E-3</v>
      </c>
      <c r="I8773" s="929">
        <v>9.166666666666666E-2</v>
      </c>
      <c r="J8773" s="923">
        <v>0</v>
      </c>
      <c r="K8773" s="922">
        <v>0.48281913555389472</v>
      </c>
      <c r="L8773" s="923">
        <v>0</v>
      </c>
      <c r="M8773" s="923" t="str">
        <f t="shared" si="136"/>
        <v/>
      </c>
    </row>
    <row r="8774" spans="2:13" ht="45">
      <c r="B8774" s="921" t="s">
        <v>2357</v>
      </c>
      <c r="C8774" s="921" t="s">
        <v>1042</v>
      </c>
      <c r="D8774" s="922" t="s">
        <v>1881</v>
      </c>
      <c r="E8774" s="936">
        <v>0.5</v>
      </c>
      <c r="F8774" s="947">
        <v>44459</v>
      </c>
      <c r="G8774" s="923">
        <v>0</v>
      </c>
      <c r="H8774" s="929">
        <v>8.3333333333333332E-3</v>
      </c>
      <c r="I8774" s="929">
        <v>0.18333333333333332</v>
      </c>
      <c r="J8774" s="923">
        <v>0</v>
      </c>
      <c r="K8774" s="922">
        <v>0</v>
      </c>
      <c r="L8774" s="923">
        <v>0</v>
      </c>
      <c r="M8774" s="923" t="str">
        <f t="shared" si="136"/>
        <v/>
      </c>
    </row>
    <row r="8775" spans="2:13" ht="45">
      <c r="B8775" s="921" t="s">
        <v>2357</v>
      </c>
      <c r="C8775" s="921" t="s">
        <v>1042</v>
      </c>
      <c r="D8775" s="922" t="s">
        <v>1881</v>
      </c>
      <c r="E8775" s="936">
        <v>0.5</v>
      </c>
      <c r="F8775" s="947">
        <v>44459</v>
      </c>
      <c r="G8775" s="923">
        <v>0</v>
      </c>
      <c r="H8775" s="929">
        <v>8.3333333333333332E-3</v>
      </c>
      <c r="I8775" s="929">
        <v>0.18333333333333332</v>
      </c>
      <c r="J8775" s="923">
        <v>0</v>
      </c>
      <c r="K8775" s="922">
        <v>0</v>
      </c>
      <c r="L8775" s="923">
        <v>0</v>
      </c>
      <c r="M8775" s="923" t="str">
        <f t="shared" si="136"/>
        <v/>
      </c>
    </row>
    <row r="8776" spans="2:13" ht="60">
      <c r="B8776" s="921" t="s">
        <v>2358</v>
      </c>
      <c r="C8776" s="921" t="s">
        <v>1042</v>
      </c>
      <c r="D8776" s="922" t="s">
        <v>1881</v>
      </c>
      <c r="E8776" s="936">
        <v>0.5</v>
      </c>
      <c r="F8776" s="947">
        <v>44459</v>
      </c>
      <c r="G8776" s="923">
        <v>0</v>
      </c>
      <c r="H8776" s="929">
        <v>8.3333333333333332E-3</v>
      </c>
      <c r="I8776" s="929">
        <v>0.18333333333333332</v>
      </c>
      <c r="J8776" s="923">
        <v>0</v>
      </c>
      <c r="K8776" s="922">
        <v>0</v>
      </c>
      <c r="L8776" s="923">
        <v>0</v>
      </c>
      <c r="M8776" s="923" t="str">
        <f t="shared" si="136"/>
        <v/>
      </c>
    </row>
    <row r="8777" spans="2:13" ht="60">
      <c r="B8777" s="921" t="s">
        <v>2358</v>
      </c>
      <c r="C8777" s="921" t="s">
        <v>1042</v>
      </c>
      <c r="D8777" s="922" t="s">
        <v>1881</v>
      </c>
      <c r="E8777" s="936">
        <v>0.5</v>
      </c>
      <c r="F8777" s="947">
        <v>44459</v>
      </c>
      <c r="G8777" s="923">
        <v>0</v>
      </c>
      <c r="H8777" s="929">
        <v>8.3333333333333332E-3</v>
      </c>
      <c r="I8777" s="929">
        <v>0.18333333333333332</v>
      </c>
      <c r="J8777" s="923">
        <v>0</v>
      </c>
      <c r="K8777" s="922">
        <v>0</v>
      </c>
      <c r="L8777" s="923">
        <v>0</v>
      </c>
      <c r="M8777" s="923" t="str">
        <f t="shared" si="136"/>
        <v/>
      </c>
    </row>
    <row r="8778" spans="2:13" ht="60">
      <c r="B8778" s="921" t="s">
        <v>2358</v>
      </c>
      <c r="C8778" s="921" t="s">
        <v>1042</v>
      </c>
      <c r="D8778" s="922" t="s">
        <v>1881</v>
      </c>
      <c r="E8778" s="936">
        <v>0.5</v>
      </c>
      <c r="F8778" s="947">
        <v>44459</v>
      </c>
      <c r="G8778" s="923">
        <v>0</v>
      </c>
      <c r="H8778" s="929">
        <v>8.3333333333333332E-3</v>
      </c>
      <c r="I8778" s="929">
        <v>0.18333333333333332</v>
      </c>
      <c r="J8778" s="923">
        <v>0</v>
      </c>
      <c r="K8778" s="922">
        <v>0</v>
      </c>
      <c r="L8778" s="923">
        <v>0</v>
      </c>
      <c r="M8778" s="923" t="str">
        <f t="shared" si="136"/>
        <v/>
      </c>
    </row>
    <row r="8779" spans="2:13" ht="60">
      <c r="B8779" s="921" t="s">
        <v>2358</v>
      </c>
      <c r="C8779" s="921" t="s">
        <v>1042</v>
      </c>
      <c r="D8779" s="922" t="s">
        <v>1881</v>
      </c>
      <c r="E8779" s="936">
        <v>0.5</v>
      </c>
      <c r="F8779" s="947">
        <v>44459</v>
      </c>
      <c r="G8779" s="923">
        <v>0</v>
      </c>
      <c r="H8779" s="929">
        <v>8.3333333333333332E-3</v>
      </c>
      <c r="I8779" s="929">
        <v>0.18333333333333332</v>
      </c>
      <c r="J8779" s="923">
        <v>0</v>
      </c>
      <c r="K8779" s="922">
        <v>0</v>
      </c>
      <c r="L8779" s="923">
        <v>0</v>
      </c>
      <c r="M8779" s="923" t="str">
        <f t="shared" ref="M8779:M8842" si="137">IF(L8779=0,"",IF(I8779=100%,0,(H8779*12)*(G8779*E8779*K8779)))</f>
        <v/>
      </c>
    </row>
    <row r="8780" spans="2:13" ht="45">
      <c r="B8780" s="921" t="s">
        <v>2359</v>
      </c>
      <c r="C8780" s="921" t="s">
        <v>1042</v>
      </c>
      <c r="D8780" s="922" t="s">
        <v>1881</v>
      </c>
      <c r="E8780" s="936">
        <v>0.5</v>
      </c>
      <c r="F8780" s="947">
        <v>44459</v>
      </c>
      <c r="G8780" s="923">
        <v>0</v>
      </c>
      <c r="H8780" s="929">
        <v>8.3333333333333332E-3</v>
      </c>
      <c r="I8780" s="929">
        <v>0.18333333333333332</v>
      </c>
      <c r="J8780" s="923">
        <v>0</v>
      </c>
      <c r="K8780" s="922">
        <v>1</v>
      </c>
      <c r="L8780" s="923">
        <v>0</v>
      </c>
      <c r="M8780" s="923" t="str">
        <f t="shared" si="137"/>
        <v/>
      </c>
    </row>
    <row r="8781" spans="2:13" ht="45">
      <c r="B8781" s="921" t="s">
        <v>2359</v>
      </c>
      <c r="C8781" s="921" t="s">
        <v>1042</v>
      </c>
      <c r="D8781" s="922" t="s">
        <v>1881</v>
      </c>
      <c r="E8781" s="936">
        <v>0.5</v>
      </c>
      <c r="F8781" s="947">
        <v>44459</v>
      </c>
      <c r="G8781" s="923">
        <v>0</v>
      </c>
      <c r="H8781" s="929">
        <v>8.3333333333333332E-3</v>
      </c>
      <c r="I8781" s="929">
        <v>0.18333333333333332</v>
      </c>
      <c r="J8781" s="923">
        <v>0</v>
      </c>
      <c r="K8781" s="922">
        <v>1</v>
      </c>
      <c r="L8781" s="923">
        <v>0</v>
      </c>
      <c r="M8781" s="923" t="str">
        <f t="shared" si="137"/>
        <v/>
      </c>
    </row>
    <row r="8782" spans="2:13" ht="45">
      <c r="B8782" s="921" t="s">
        <v>2359</v>
      </c>
      <c r="C8782" s="921" t="s">
        <v>1042</v>
      </c>
      <c r="D8782" s="922" t="s">
        <v>1881</v>
      </c>
      <c r="E8782" s="936">
        <v>0.5</v>
      </c>
      <c r="F8782" s="947">
        <v>44459</v>
      </c>
      <c r="G8782" s="923">
        <v>0</v>
      </c>
      <c r="H8782" s="929">
        <v>8.3333333333333332E-3</v>
      </c>
      <c r="I8782" s="929">
        <v>0.18333333333333332</v>
      </c>
      <c r="J8782" s="923">
        <v>0</v>
      </c>
      <c r="K8782" s="922">
        <v>0.48281913555389472</v>
      </c>
      <c r="L8782" s="923">
        <v>0</v>
      </c>
      <c r="M8782" s="923" t="str">
        <f t="shared" si="137"/>
        <v/>
      </c>
    </row>
    <row r="8783" spans="2:13" ht="45">
      <c r="B8783" s="921" t="s">
        <v>2359</v>
      </c>
      <c r="C8783" s="921" t="s">
        <v>1042</v>
      </c>
      <c r="D8783" s="922" t="s">
        <v>1881</v>
      </c>
      <c r="E8783" s="936">
        <v>0.5</v>
      </c>
      <c r="F8783" s="947">
        <v>44459</v>
      </c>
      <c r="G8783" s="923">
        <v>0</v>
      </c>
      <c r="H8783" s="929">
        <v>8.3333333333333332E-3</v>
      </c>
      <c r="I8783" s="929">
        <v>0.18333333333333332</v>
      </c>
      <c r="J8783" s="923">
        <v>0</v>
      </c>
      <c r="K8783" s="922">
        <v>0.48281913555389472</v>
      </c>
      <c r="L8783" s="923">
        <v>0</v>
      </c>
      <c r="M8783" s="923" t="str">
        <f t="shared" si="137"/>
        <v/>
      </c>
    </row>
    <row r="8784" spans="2:13" ht="45">
      <c r="B8784" s="921" t="s">
        <v>1906</v>
      </c>
      <c r="C8784" s="921" t="s">
        <v>1042</v>
      </c>
      <c r="D8784" s="922" t="s">
        <v>1881</v>
      </c>
      <c r="E8784" s="936">
        <v>0.5</v>
      </c>
      <c r="F8784" s="947">
        <v>44562</v>
      </c>
      <c r="G8784" s="923">
        <v>0</v>
      </c>
      <c r="H8784" s="929">
        <v>8.3333333333333332E-3</v>
      </c>
      <c r="I8784" s="929">
        <v>0.15</v>
      </c>
      <c r="J8784" s="923">
        <v>0</v>
      </c>
      <c r="K8784" s="922">
        <v>0.48281913555389472</v>
      </c>
      <c r="L8784" s="923">
        <v>0</v>
      </c>
      <c r="M8784" s="923" t="str">
        <f t="shared" si="137"/>
        <v/>
      </c>
    </row>
    <row r="8785" spans="2:13" ht="45">
      <c r="B8785" s="921" t="s">
        <v>1906</v>
      </c>
      <c r="C8785" s="921" t="s">
        <v>1042</v>
      </c>
      <c r="D8785" s="922" t="s">
        <v>1881</v>
      </c>
      <c r="E8785" s="936">
        <v>0.5</v>
      </c>
      <c r="F8785" s="947">
        <v>44562</v>
      </c>
      <c r="G8785" s="923">
        <v>0</v>
      </c>
      <c r="H8785" s="929">
        <v>8.3333333333333332E-3</v>
      </c>
      <c r="I8785" s="929">
        <v>0.15</v>
      </c>
      <c r="J8785" s="923">
        <v>0</v>
      </c>
      <c r="K8785" s="922">
        <v>0.48281913555389472</v>
      </c>
      <c r="L8785" s="923">
        <v>0</v>
      </c>
      <c r="M8785" s="923" t="str">
        <f t="shared" si="137"/>
        <v/>
      </c>
    </row>
    <row r="8786" spans="2:13" ht="45">
      <c r="B8786" s="921" t="s">
        <v>2360</v>
      </c>
      <c r="C8786" s="921" t="s">
        <v>1042</v>
      </c>
      <c r="D8786" s="922" t="s">
        <v>1881</v>
      </c>
      <c r="E8786" s="936">
        <v>0.5</v>
      </c>
      <c r="F8786" s="947">
        <v>44562</v>
      </c>
      <c r="G8786" s="923">
        <v>0</v>
      </c>
      <c r="H8786" s="929">
        <v>8.3333333333333332E-3</v>
      </c>
      <c r="I8786" s="929">
        <v>0.15</v>
      </c>
      <c r="J8786" s="923">
        <v>0</v>
      </c>
      <c r="K8786" s="922">
        <v>0.48281913555389472</v>
      </c>
      <c r="L8786" s="923">
        <v>0</v>
      </c>
      <c r="M8786" s="923" t="str">
        <f t="shared" si="137"/>
        <v/>
      </c>
    </row>
    <row r="8787" spans="2:13" ht="45">
      <c r="B8787" s="921" t="s">
        <v>1907</v>
      </c>
      <c r="C8787" s="921" t="s">
        <v>1042</v>
      </c>
      <c r="D8787" s="922" t="s">
        <v>1881</v>
      </c>
      <c r="E8787" s="936">
        <v>0.5</v>
      </c>
      <c r="F8787" s="947">
        <v>44652</v>
      </c>
      <c r="G8787" s="923">
        <v>0</v>
      </c>
      <c r="H8787" s="929">
        <v>8.3333333333333332E-3</v>
      </c>
      <c r="I8787" s="929">
        <v>0.125</v>
      </c>
      <c r="J8787" s="923">
        <v>0</v>
      </c>
      <c r="K8787" s="922">
        <v>0.48281913555389472</v>
      </c>
      <c r="L8787" s="923">
        <v>0</v>
      </c>
      <c r="M8787" s="923" t="str">
        <f t="shared" si="137"/>
        <v/>
      </c>
    </row>
    <row r="8788" spans="2:13" ht="45">
      <c r="B8788" s="921" t="s">
        <v>1907</v>
      </c>
      <c r="C8788" s="921" t="s">
        <v>1042</v>
      </c>
      <c r="D8788" s="922" t="s">
        <v>1881</v>
      </c>
      <c r="E8788" s="936">
        <v>0.5</v>
      </c>
      <c r="F8788" s="947">
        <v>44652</v>
      </c>
      <c r="G8788" s="923">
        <v>0</v>
      </c>
      <c r="H8788" s="929">
        <v>8.3333333333333332E-3</v>
      </c>
      <c r="I8788" s="929">
        <v>0.125</v>
      </c>
      <c r="J8788" s="923">
        <v>0</v>
      </c>
      <c r="K8788" s="922">
        <v>0.48281913555389472</v>
      </c>
      <c r="L8788" s="923">
        <v>0</v>
      </c>
      <c r="M8788" s="923" t="str">
        <f t="shared" si="137"/>
        <v/>
      </c>
    </row>
    <row r="8789" spans="2:13" ht="45">
      <c r="B8789" s="921" t="s">
        <v>2361</v>
      </c>
      <c r="C8789" s="921" t="s">
        <v>1042</v>
      </c>
      <c r="D8789" s="922" t="s">
        <v>1881</v>
      </c>
      <c r="E8789" s="936">
        <v>0.5</v>
      </c>
      <c r="F8789" s="947">
        <v>44455</v>
      </c>
      <c r="G8789" s="923">
        <v>0</v>
      </c>
      <c r="H8789" s="929">
        <v>4.1666666666666666E-3</v>
      </c>
      <c r="I8789" s="929">
        <v>9.166666666666666E-2</v>
      </c>
      <c r="J8789" s="923">
        <v>0</v>
      </c>
      <c r="K8789" s="922">
        <v>0.48281913555389472</v>
      </c>
      <c r="L8789" s="923">
        <v>0</v>
      </c>
      <c r="M8789" s="923" t="str">
        <f t="shared" si="137"/>
        <v/>
      </c>
    </row>
    <row r="8790" spans="2:13" ht="45">
      <c r="B8790" s="921" t="s">
        <v>2361</v>
      </c>
      <c r="C8790" s="921" t="s">
        <v>1042</v>
      </c>
      <c r="D8790" s="922" t="s">
        <v>1881</v>
      </c>
      <c r="E8790" s="936">
        <v>0.5</v>
      </c>
      <c r="F8790" s="947">
        <v>44455</v>
      </c>
      <c r="G8790" s="923">
        <v>0</v>
      </c>
      <c r="H8790" s="929">
        <v>4.1666666666666666E-3</v>
      </c>
      <c r="I8790" s="929">
        <v>9.166666666666666E-2</v>
      </c>
      <c r="J8790" s="923">
        <v>0</v>
      </c>
      <c r="K8790" s="922">
        <v>0.48281913555389472</v>
      </c>
      <c r="L8790" s="923">
        <v>0</v>
      </c>
      <c r="M8790" s="923" t="str">
        <f t="shared" si="137"/>
        <v/>
      </c>
    </row>
    <row r="8791" spans="2:13" ht="45">
      <c r="B8791" s="921" t="s">
        <v>2362</v>
      </c>
      <c r="C8791" s="921" t="s">
        <v>1042</v>
      </c>
      <c r="D8791" s="922" t="s">
        <v>1881</v>
      </c>
      <c r="E8791" s="936">
        <v>0.5</v>
      </c>
      <c r="F8791" s="947">
        <v>44455</v>
      </c>
      <c r="G8791" s="923">
        <v>0</v>
      </c>
      <c r="H8791" s="929">
        <v>4.1666666666666666E-3</v>
      </c>
      <c r="I8791" s="929">
        <v>9.166666666666666E-2</v>
      </c>
      <c r="J8791" s="923">
        <v>0</v>
      </c>
      <c r="K8791" s="922">
        <v>0.48281913555389472</v>
      </c>
      <c r="L8791" s="923">
        <v>0</v>
      </c>
      <c r="M8791" s="923" t="str">
        <f t="shared" si="137"/>
        <v/>
      </c>
    </row>
    <row r="8792" spans="2:13" ht="45">
      <c r="B8792" s="921" t="s">
        <v>2362</v>
      </c>
      <c r="C8792" s="921" t="s">
        <v>1042</v>
      </c>
      <c r="D8792" s="922" t="s">
        <v>1881</v>
      </c>
      <c r="E8792" s="936">
        <v>0.5</v>
      </c>
      <c r="F8792" s="947">
        <v>44455</v>
      </c>
      <c r="G8792" s="923">
        <v>0</v>
      </c>
      <c r="H8792" s="929">
        <v>4.1666666666666666E-3</v>
      </c>
      <c r="I8792" s="929">
        <v>9.166666666666666E-2</v>
      </c>
      <c r="J8792" s="923">
        <v>0</v>
      </c>
      <c r="K8792" s="922">
        <v>0.48281913555389472</v>
      </c>
      <c r="L8792" s="923">
        <v>0</v>
      </c>
      <c r="M8792" s="923" t="str">
        <f t="shared" si="137"/>
        <v/>
      </c>
    </row>
    <row r="8793" spans="2:13" ht="45">
      <c r="B8793" s="921" t="s">
        <v>2362</v>
      </c>
      <c r="C8793" s="921" t="s">
        <v>1042</v>
      </c>
      <c r="D8793" s="922" t="s">
        <v>1881</v>
      </c>
      <c r="E8793" s="936">
        <v>0.5</v>
      </c>
      <c r="F8793" s="947">
        <v>44455</v>
      </c>
      <c r="G8793" s="923">
        <v>0</v>
      </c>
      <c r="H8793" s="929">
        <v>4.1666666666666666E-3</v>
      </c>
      <c r="I8793" s="929">
        <v>9.166666666666666E-2</v>
      </c>
      <c r="J8793" s="923">
        <v>0</v>
      </c>
      <c r="K8793" s="922">
        <v>0.48281913555389472</v>
      </c>
      <c r="L8793" s="923">
        <v>0</v>
      </c>
      <c r="M8793" s="923" t="str">
        <f t="shared" si="137"/>
        <v/>
      </c>
    </row>
    <row r="8794" spans="2:13" ht="45">
      <c r="B8794" s="921" t="s">
        <v>2362</v>
      </c>
      <c r="C8794" s="921" t="s">
        <v>1042</v>
      </c>
      <c r="D8794" s="922" t="s">
        <v>1881</v>
      </c>
      <c r="E8794" s="936">
        <v>0.5</v>
      </c>
      <c r="F8794" s="947">
        <v>44455</v>
      </c>
      <c r="G8794" s="923">
        <v>0</v>
      </c>
      <c r="H8794" s="929">
        <v>4.1666666666666666E-3</v>
      </c>
      <c r="I8794" s="929">
        <v>9.166666666666666E-2</v>
      </c>
      <c r="J8794" s="923">
        <v>0</v>
      </c>
      <c r="K8794" s="922">
        <v>0.48281913555389472</v>
      </c>
      <c r="L8794" s="923">
        <v>0</v>
      </c>
      <c r="M8794" s="923" t="str">
        <f t="shared" si="137"/>
        <v/>
      </c>
    </row>
    <row r="8795" spans="2:13" ht="45">
      <c r="B8795" s="921" t="s">
        <v>2362</v>
      </c>
      <c r="C8795" s="921" t="s">
        <v>1042</v>
      </c>
      <c r="D8795" s="922" t="s">
        <v>1881</v>
      </c>
      <c r="E8795" s="936">
        <v>0.5</v>
      </c>
      <c r="F8795" s="947">
        <v>44455</v>
      </c>
      <c r="G8795" s="923">
        <v>0</v>
      </c>
      <c r="H8795" s="929">
        <v>4.1666666666666666E-3</v>
      </c>
      <c r="I8795" s="929">
        <v>9.166666666666666E-2</v>
      </c>
      <c r="J8795" s="923">
        <v>0</v>
      </c>
      <c r="K8795" s="922">
        <v>0.48281913555389472</v>
      </c>
      <c r="L8795" s="923">
        <v>0</v>
      </c>
      <c r="M8795" s="923" t="str">
        <f t="shared" si="137"/>
        <v/>
      </c>
    </row>
    <row r="8796" spans="2:13" ht="45">
      <c r="B8796" s="921" t="s">
        <v>1927</v>
      </c>
      <c r="C8796" s="921" t="s">
        <v>1042</v>
      </c>
      <c r="D8796" s="922" t="s">
        <v>1881</v>
      </c>
      <c r="E8796" s="936">
        <v>0.5</v>
      </c>
      <c r="F8796" s="947">
        <v>45041</v>
      </c>
      <c r="G8796" s="923">
        <v>0</v>
      </c>
      <c r="H8796" s="929">
        <v>8.3333333333333332E-3</v>
      </c>
      <c r="I8796" s="929">
        <v>2.5000000000000001E-2</v>
      </c>
      <c r="J8796" s="923">
        <v>0</v>
      </c>
      <c r="K8796" s="922">
        <v>0.48281913555389472</v>
      </c>
      <c r="L8796" s="923">
        <v>0</v>
      </c>
      <c r="M8796" s="923" t="str">
        <f t="shared" si="137"/>
        <v/>
      </c>
    </row>
    <row r="8797" spans="2:13" ht="45">
      <c r="B8797" s="921" t="s">
        <v>2362</v>
      </c>
      <c r="C8797" s="921" t="s">
        <v>1042</v>
      </c>
      <c r="D8797" s="922" t="s">
        <v>1881</v>
      </c>
      <c r="E8797" s="936">
        <v>0.5</v>
      </c>
      <c r="F8797" s="947">
        <v>44455</v>
      </c>
      <c r="G8797" s="923">
        <v>0</v>
      </c>
      <c r="H8797" s="929">
        <v>4.1666666666666666E-3</v>
      </c>
      <c r="I8797" s="929">
        <v>9.166666666666666E-2</v>
      </c>
      <c r="J8797" s="923">
        <v>0</v>
      </c>
      <c r="K8797" s="922">
        <v>0.48281913555389472</v>
      </c>
      <c r="L8797" s="923">
        <v>0</v>
      </c>
      <c r="M8797" s="923" t="str">
        <f t="shared" si="137"/>
        <v/>
      </c>
    </row>
    <row r="8798" spans="2:13" ht="45">
      <c r="B8798" s="921" t="s">
        <v>1927</v>
      </c>
      <c r="C8798" s="921" t="s">
        <v>1042</v>
      </c>
      <c r="D8798" s="922" t="s">
        <v>1881</v>
      </c>
      <c r="E8798" s="936">
        <v>0.5</v>
      </c>
      <c r="F8798" s="947">
        <v>45021</v>
      </c>
      <c r="G8798" s="923">
        <v>0</v>
      </c>
      <c r="H8798" s="929">
        <v>8.3333333333333332E-3</v>
      </c>
      <c r="I8798" s="929">
        <v>2.5000000000000001E-2</v>
      </c>
      <c r="J8798" s="923">
        <v>0</v>
      </c>
      <c r="K8798" s="922">
        <v>0.48281913555389472</v>
      </c>
      <c r="L8798" s="923">
        <v>0</v>
      </c>
      <c r="M8798" s="923" t="str">
        <f t="shared" si="137"/>
        <v/>
      </c>
    </row>
    <row r="8799" spans="2:13" ht="45">
      <c r="B8799" s="921" t="s">
        <v>2363</v>
      </c>
      <c r="C8799" s="921" t="s">
        <v>1042</v>
      </c>
      <c r="D8799" s="922" t="s">
        <v>1881</v>
      </c>
      <c r="E8799" s="936">
        <v>0.5</v>
      </c>
      <c r="F8799" s="947">
        <v>44455</v>
      </c>
      <c r="G8799" s="923">
        <v>0</v>
      </c>
      <c r="H8799" s="929">
        <v>4.1666666666666666E-3</v>
      </c>
      <c r="I8799" s="929">
        <v>9.166666666666666E-2</v>
      </c>
      <c r="J8799" s="923">
        <v>0</v>
      </c>
      <c r="K8799" s="922">
        <v>0.48281913555389472</v>
      </c>
      <c r="L8799" s="923">
        <v>0</v>
      </c>
      <c r="M8799" s="923" t="str">
        <f t="shared" si="137"/>
        <v/>
      </c>
    </row>
    <row r="8800" spans="2:13" ht="45">
      <c r="B8800" s="921" t="s">
        <v>2363</v>
      </c>
      <c r="C8800" s="921" t="s">
        <v>1042</v>
      </c>
      <c r="D8800" s="922" t="s">
        <v>1881</v>
      </c>
      <c r="E8800" s="936">
        <v>0.5</v>
      </c>
      <c r="F8800" s="947">
        <v>44455</v>
      </c>
      <c r="G8800" s="923">
        <v>0</v>
      </c>
      <c r="H8800" s="929">
        <v>4.1666666666666666E-3</v>
      </c>
      <c r="I8800" s="929">
        <v>9.166666666666666E-2</v>
      </c>
      <c r="J8800" s="923">
        <v>0</v>
      </c>
      <c r="K8800" s="922">
        <v>0.48281913555389472</v>
      </c>
      <c r="L8800" s="923">
        <v>0</v>
      </c>
      <c r="M8800" s="923" t="str">
        <f t="shared" si="137"/>
        <v/>
      </c>
    </row>
    <row r="8801" spans="2:13" ht="45">
      <c r="B8801" s="921" t="s">
        <v>2363</v>
      </c>
      <c r="C8801" s="921" t="s">
        <v>1042</v>
      </c>
      <c r="D8801" s="922" t="s">
        <v>1881</v>
      </c>
      <c r="E8801" s="936">
        <v>0.5</v>
      </c>
      <c r="F8801" s="947">
        <v>44455</v>
      </c>
      <c r="G8801" s="923">
        <v>0</v>
      </c>
      <c r="H8801" s="929">
        <v>4.1666666666666666E-3</v>
      </c>
      <c r="I8801" s="929">
        <v>9.166666666666666E-2</v>
      </c>
      <c r="J8801" s="923">
        <v>0</v>
      </c>
      <c r="K8801" s="922">
        <v>0.48281913555389472</v>
      </c>
      <c r="L8801" s="923">
        <v>0</v>
      </c>
      <c r="M8801" s="923" t="str">
        <f t="shared" si="137"/>
        <v/>
      </c>
    </row>
    <row r="8802" spans="2:13" ht="45">
      <c r="B8802" s="921" t="s">
        <v>2364</v>
      </c>
      <c r="C8802" s="921" t="s">
        <v>1042</v>
      </c>
      <c r="D8802" s="922" t="s">
        <v>1881</v>
      </c>
      <c r="E8802" s="936">
        <v>0.5</v>
      </c>
      <c r="F8802" s="947">
        <v>44455</v>
      </c>
      <c r="G8802" s="923">
        <v>0</v>
      </c>
      <c r="H8802" s="929">
        <v>4.1666666666666666E-3</v>
      </c>
      <c r="I8802" s="929">
        <v>9.166666666666666E-2</v>
      </c>
      <c r="J8802" s="923">
        <v>0</v>
      </c>
      <c r="K8802" s="922">
        <v>0.48281913555389472</v>
      </c>
      <c r="L8802" s="923">
        <v>0</v>
      </c>
      <c r="M8802" s="923" t="str">
        <f t="shared" si="137"/>
        <v/>
      </c>
    </row>
    <row r="8803" spans="2:13" ht="60">
      <c r="B8803" s="921" t="s">
        <v>2365</v>
      </c>
      <c r="C8803" s="921" t="s">
        <v>1042</v>
      </c>
      <c r="D8803" s="922" t="s">
        <v>1881</v>
      </c>
      <c r="E8803" s="936">
        <v>0.5</v>
      </c>
      <c r="F8803" s="947">
        <v>44459</v>
      </c>
      <c r="G8803" s="923">
        <v>0</v>
      </c>
      <c r="H8803" s="929">
        <v>8.3333333333333332E-3</v>
      </c>
      <c r="I8803" s="929">
        <v>0.18333333333333332</v>
      </c>
      <c r="J8803" s="923">
        <v>0</v>
      </c>
      <c r="K8803" s="922">
        <v>0.48281913555389472</v>
      </c>
      <c r="L8803" s="923">
        <v>0</v>
      </c>
      <c r="M8803" s="923" t="str">
        <f t="shared" si="137"/>
        <v/>
      </c>
    </row>
    <row r="8804" spans="2:13" ht="60">
      <c r="B8804" s="921" t="s">
        <v>2365</v>
      </c>
      <c r="C8804" s="921" t="s">
        <v>1042</v>
      </c>
      <c r="D8804" s="922" t="s">
        <v>1881</v>
      </c>
      <c r="E8804" s="936">
        <v>0.5</v>
      </c>
      <c r="F8804" s="947">
        <v>44459</v>
      </c>
      <c r="G8804" s="923">
        <v>0</v>
      </c>
      <c r="H8804" s="929">
        <v>8.3333333333333332E-3</v>
      </c>
      <c r="I8804" s="929">
        <v>0.18333333333333332</v>
      </c>
      <c r="J8804" s="923">
        <v>0</v>
      </c>
      <c r="K8804" s="922">
        <v>0.48281913555389472</v>
      </c>
      <c r="L8804" s="923">
        <v>0</v>
      </c>
      <c r="M8804" s="923" t="str">
        <f t="shared" si="137"/>
        <v/>
      </c>
    </row>
    <row r="8805" spans="2:13" ht="60">
      <c r="B8805" s="921" t="s">
        <v>2365</v>
      </c>
      <c r="C8805" s="921" t="s">
        <v>1042</v>
      </c>
      <c r="D8805" s="922" t="s">
        <v>1881</v>
      </c>
      <c r="E8805" s="936">
        <v>0.5</v>
      </c>
      <c r="F8805" s="947">
        <v>44459</v>
      </c>
      <c r="G8805" s="923">
        <v>0</v>
      </c>
      <c r="H8805" s="929">
        <v>8.3333333333333332E-3</v>
      </c>
      <c r="I8805" s="929">
        <v>0.18333333333333332</v>
      </c>
      <c r="J8805" s="923">
        <v>0</v>
      </c>
      <c r="K8805" s="922">
        <v>1</v>
      </c>
      <c r="L8805" s="923">
        <v>0</v>
      </c>
      <c r="M8805" s="923" t="str">
        <f t="shared" si="137"/>
        <v/>
      </c>
    </row>
    <row r="8806" spans="2:13" ht="60">
      <c r="B8806" s="921" t="s">
        <v>2365</v>
      </c>
      <c r="C8806" s="921" t="s">
        <v>1042</v>
      </c>
      <c r="D8806" s="922" t="s">
        <v>1881</v>
      </c>
      <c r="E8806" s="936">
        <v>0.5</v>
      </c>
      <c r="F8806" s="947">
        <v>44459</v>
      </c>
      <c r="G8806" s="923">
        <v>0</v>
      </c>
      <c r="H8806" s="929">
        <v>8.3333333333333332E-3</v>
      </c>
      <c r="I8806" s="929">
        <v>0.18333333333333332</v>
      </c>
      <c r="J8806" s="923">
        <v>0</v>
      </c>
      <c r="K8806" s="922">
        <v>1</v>
      </c>
      <c r="L8806" s="923">
        <v>0</v>
      </c>
      <c r="M8806" s="923" t="str">
        <f t="shared" si="137"/>
        <v/>
      </c>
    </row>
    <row r="8807" spans="2:13" ht="45">
      <c r="B8807" s="921" t="s">
        <v>2364</v>
      </c>
      <c r="C8807" s="921" t="s">
        <v>1042</v>
      </c>
      <c r="D8807" s="922" t="s">
        <v>1881</v>
      </c>
      <c r="E8807" s="936">
        <v>0.5</v>
      </c>
      <c r="F8807" s="947">
        <v>44455</v>
      </c>
      <c r="G8807" s="923">
        <v>0</v>
      </c>
      <c r="H8807" s="929">
        <v>4.1666666666666666E-3</v>
      </c>
      <c r="I8807" s="929">
        <v>9.166666666666666E-2</v>
      </c>
      <c r="J8807" s="923">
        <v>0</v>
      </c>
      <c r="K8807" s="922">
        <v>0.48281913555389472</v>
      </c>
      <c r="L8807" s="923">
        <v>0</v>
      </c>
      <c r="M8807" s="923" t="str">
        <f t="shared" si="137"/>
        <v/>
      </c>
    </row>
    <row r="8808" spans="2:13" ht="45">
      <c r="B8808" s="921" t="s">
        <v>2366</v>
      </c>
      <c r="C8808" s="921" t="s">
        <v>1042</v>
      </c>
      <c r="D8808" s="922" t="s">
        <v>1881</v>
      </c>
      <c r="E8808" s="936">
        <v>0.5</v>
      </c>
      <c r="F8808" s="947">
        <v>44831</v>
      </c>
      <c r="G8808" s="923">
        <v>0</v>
      </c>
      <c r="H8808" s="929">
        <v>4.1666666666666666E-3</v>
      </c>
      <c r="I8808" s="929">
        <v>4.1666666666666664E-2</v>
      </c>
      <c r="J8808" s="923">
        <v>0</v>
      </c>
      <c r="K8808" s="922">
        <v>1</v>
      </c>
      <c r="L8808" s="923">
        <v>0</v>
      </c>
      <c r="M8808" s="923" t="str">
        <f t="shared" si="137"/>
        <v/>
      </c>
    </row>
    <row r="8809" spans="2:13" ht="45">
      <c r="B8809" s="921" t="s">
        <v>2367</v>
      </c>
      <c r="C8809" s="921" t="s">
        <v>1042</v>
      </c>
      <c r="D8809" s="922" t="s">
        <v>1881</v>
      </c>
      <c r="E8809" s="936">
        <v>0.5</v>
      </c>
      <c r="F8809" s="947">
        <v>44562</v>
      </c>
      <c r="G8809" s="923">
        <v>0</v>
      </c>
      <c r="H8809" s="929">
        <v>8.3333333333333332E-3</v>
      </c>
      <c r="I8809" s="929">
        <v>0.15</v>
      </c>
      <c r="J8809" s="923">
        <v>0</v>
      </c>
      <c r="K8809" s="922">
        <v>1</v>
      </c>
      <c r="L8809" s="923">
        <v>0</v>
      </c>
      <c r="M8809" s="923" t="str">
        <f t="shared" si="137"/>
        <v/>
      </c>
    </row>
    <row r="8810" spans="2:13" ht="45">
      <c r="B8810" s="921" t="s">
        <v>2368</v>
      </c>
      <c r="C8810" s="921" t="s">
        <v>1042</v>
      </c>
      <c r="D8810" s="922" t="s">
        <v>1881</v>
      </c>
      <c r="E8810" s="936">
        <v>0.5</v>
      </c>
      <c r="F8810" s="947">
        <v>44455</v>
      </c>
      <c r="G8810" s="923">
        <v>0</v>
      </c>
      <c r="H8810" s="929">
        <v>4.1666666666666666E-3</v>
      </c>
      <c r="I8810" s="929">
        <v>9.166666666666666E-2</v>
      </c>
      <c r="J8810" s="923">
        <v>0</v>
      </c>
      <c r="K8810" s="922">
        <v>1</v>
      </c>
      <c r="L8810" s="923">
        <v>0</v>
      </c>
      <c r="M8810" s="923" t="str">
        <f t="shared" si="137"/>
        <v/>
      </c>
    </row>
    <row r="8811" spans="2:13" ht="45">
      <c r="B8811" s="921" t="s">
        <v>2369</v>
      </c>
      <c r="C8811" s="921" t="s">
        <v>1042</v>
      </c>
      <c r="D8811" s="922" t="s">
        <v>1881</v>
      </c>
      <c r="E8811" s="936">
        <v>0.5</v>
      </c>
      <c r="F8811" s="947">
        <v>44455</v>
      </c>
      <c r="G8811" s="923">
        <v>0</v>
      </c>
      <c r="H8811" s="929">
        <v>4.1666666666666666E-3</v>
      </c>
      <c r="I8811" s="929">
        <v>9.166666666666666E-2</v>
      </c>
      <c r="J8811" s="923">
        <v>0</v>
      </c>
      <c r="K8811" s="922">
        <v>1</v>
      </c>
      <c r="L8811" s="923">
        <v>0</v>
      </c>
      <c r="M8811" s="923" t="str">
        <f t="shared" si="137"/>
        <v/>
      </c>
    </row>
    <row r="8812" spans="2:13" ht="45">
      <c r="B8812" s="921" t="s">
        <v>2370</v>
      </c>
      <c r="C8812" s="921" t="s">
        <v>1042</v>
      </c>
      <c r="D8812" s="922" t="s">
        <v>1881</v>
      </c>
      <c r="E8812" s="936">
        <v>0.5</v>
      </c>
      <c r="F8812" s="947">
        <v>44455</v>
      </c>
      <c r="G8812" s="923">
        <v>0</v>
      </c>
      <c r="H8812" s="929">
        <v>4.1666666666666666E-3</v>
      </c>
      <c r="I8812" s="929">
        <v>9.166666666666666E-2</v>
      </c>
      <c r="J8812" s="923">
        <v>0</v>
      </c>
      <c r="K8812" s="922">
        <v>1</v>
      </c>
      <c r="L8812" s="923">
        <v>0</v>
      </c>
      <c r="M8812" s="923" t="str">
        <f t="shared" si="137"/>
        <v/>
      </c>
    </row>
    <row r="8813" spans="2:13" ht="45">
      <c r="B8813" s="921" t="s">
        <v>2371</v>
      </c>
      <c r="C8813" s="921" t="s">
        <v>1042</v>
      </c>
      <c r="D8813" s="922" t="s">
        <v>1881</v>
      </c>
      <c r="E8813" s="936">
        <v>0.5</v>
      </c>
      <c r="F8813" s="947">
        <v>44455</v>
      </c>
      <c r="G8813" s="923">
        <v>0</v>
      </c>
      <c r="H8813" s="929">
        <v>4.1666666666666666E-3</v>
      </c>
      <c r="I8813" s="929">
        <v>9.166666666666666E-2</v>
      </c>
      <c r="J8813" s="923">
        <v>0</v>
      </c>
      <c r="K8813" s="922">
        <v>1</v>
      </c>
      <c r="L8813" s="923">
        <v>0</v>
      </c>
      <c r="M8813" s="923" t="str">
        <f t="shared" si="137"/>
        <v/>
      </c>
    </row>
    <row r="8814" spans="2:13" ht="45">
      <c r="B8814" s="921" t="s">
        <v>2372</v>
      </c>
      <c r="C8814" s="921" t="s">
        <v>1042</v>
      </c>
      <c r="D8814" s="922" t="s">
        <v>1881</v>
      </c>
      <c r="E8814" s="936">
        <v>0.5</v>
      </c>
      <c r="F8814" s="947">
        <v>44455</v>
      </c>
      <c r="G8814" s="923">
        <v>0</v>
      </c>
      <c r="H8814" s="929">
        <v>4.1666666666666666E-3</v>
      </c>
      <c r="I8814" s="929">
        <v>9.166666666666666E-2</v>
      </c>
      <c r="J8814" s="923">
        <v>0</v>
      </c>
      <c r="K8814" s="922">
        <v>1</v>
      </c>
      <c r="L8814" s="923">
        <v>0</v>
      </c>
      <c r="M8814" s="923" t="str">
        <f t="shared" si="137"/>
        <v/>
      </c>
    </row>
    <row r="8815" spans="2:13" ht="45">
      <c r="B8815" s="921" t="s">
        <v>2373</v>
      </c>
      <c r="C8815" s="921" t="s">
        <v>1042</v>
      </c>
      <c r="D8815" s="922" t="s">
        <v>1881</v>
      </c>
      <c r="E8815" s="936">
        <v>0.5</v>
      </c>
      <c r="F8815" s="947">
        <v>44455</v>
      </c>
      <c r="G8815" s="923">
        <v>0</v>
      </c>
      <c r="H8815" s="929">
        <v>8.3333333333333332E-3</v>
      </c>
      <c r="I8815" s="929">
        <v>0.18333333333333332</v>
      </c>
      <c r="J8815" s="923">
        <v>0</v>
      </c>
      <c r="K8815" s="922">
        <v>1</v>
      </c>
      <c r="L8815" s="923">
        <v>0</v>
      </c>
      <c r="M8815" s="923" t="str">
        <f t="shared" si="137"/>
        <v/>
      </c>
    </row>
    <row r="8816" spans="2:13" ht="45">
      <c r="B8816" s="921" t="s">
        <v>2373</v>
      </c>
      <c r="C8816" s="921" t="s">
        <v>1042</v>
      </c>
      <c r="D8816" s="922" t="s">
        <v>1881</v>
      </c>
      <c r="E8816" s="936">
        <v>0.5</v>
      </c>
      <c r="F8816" s="947">
        <v>44455</v>
      </c>
      <c r="G8816" s="923">
        <v>0</v>
      </c>
      <c r="H8816" s="929">
        <v>8.3333333333333332E-3</v>
      </c>
      <c r="I8816" s="929">
        <v>0.18333333333333332</v>
      </c>
      <c r="J8816" s="923">
        <v>0</v>
      </c>
      <c r="K8816" s="922">
        <v>1</v>
      </c>
      <c r="L8816" s="923">
        <v>0</v>
      </c>
      <c r="M8816" s="923" t="str">
        <f t="shared" si="137"/>
        <v/>
      </c>
    </row>
    <row r="8817" spans="2:13" ht="45">
      <c r="B8817" s="921" t="s">
        <v>2374</v>
      </c>
      <c r="C8817" s="921" t="s">
        <v>1042</v>
      </c>
      <c r="D8817" s="922" t="s">
        <v>1881</v>
      </c>
      <c r="E8817" s="936">
        <v>0.5</v>
      </c>
      <c r="F8817" s="947">
        <v>44562</v>
      </c>
      <c r="G8817" s="923">
        <v>0</v>
      </c>
      <c r="H8817" s="929">
        <v>8.3333333333333332E-3</v>
      </c>
      <c r="I8817" s="929">
        <v>0.15</v>
      </c>
      <c r="J8817" s="923">
        <v>0</v>
      </c>
      <c r="K8817" s="922">
        <v>1</v>
      </c>
      <c r="L8817" s="923">
        <v>0</v>
      </c>
      <c r="M8817" s="923" t="str">
        <f t="shared" si="137"/>
        <v/>
      </c>
    </row>
    <row r="8818" spans="2:13" ht="45">
      <c r="B8818" s="921" t="s">
        <v>2375</v>
      </c>
      <c r="C8818" s="921" t="s">
        <v>1042</v>
      </c>
      <c r="D8818" s="922" t="s">
        <v>1881</v>
      </c>
      <c r="E8818" s="936">
        <v>0.5</v>
      </c>
      <c r="F8818" s="947">
        <v>44455</v>
      </c>
      <c r="G8818" s="923">
        <v>0</v>
      </c>
      <c r="H8818" s="929">
        <v>4.1666666666666666E-3</v>
      </c>
      <c r="I8818" s="929">
        <v>9.166666666666666E-2</v>
      </c>
      <c r="J8818" s="923">
        <v>0</v>
      </c>
      <c r="K8818" s="922">
        <v>0.48281913555389472</v>
      </c>
      <c r="L8818" s="923">
        <v>0</v>
      </c>
      <c r="M8818" s="923" t="str">
        <f t="shared" si="137"/>
        <v/>
      </c>
    </row>
    <row r="8819" spans="2:13" ht="45">
      <c r="B8819" s="921" t="s">
        <v>2375</v>
      </c>
      <c r="C8819" s="921" t="s">
        <v>1042</v>
      </c>
      <c r="D8819" s="922" t="s">
        <v>1881</v>
      </c>
      <c r="E8819" s="936">
        <v>0.5</v>
      </c>
      <c r="F8819" s="947">
        <v>44455</v>
      </c>
      <c r="G8819" s="923">
        <v>0</v>
      </c>
      <c r="H8819" s="929">
        <v>4.1666666666666666E-3</v>
      </c>
      <c r="I8819" s="929">
        <v>9.166666666666666E-2</v>
      </c>
      <c r="J8819" s="923">
        <v>0</v>
      </c>
      <c r="K8819" s="922">
        <v>0.48281913555389472</v>
      </c>
      <c r="L8819" s="923">
        <v>0</v>
      </c>
      <c r="M8819" s="923" t="str">
        <f t="shared" si="137"/>
        <v/>
      </c>
    </row>
    <row r="8820" spans="2:13" ht="45">
      <c r="B8820" s="921" t="s">
        <v>2376</v>
      </c>
      <c r="C8820" s="921" t="s">
        <v>1042</v>
      </c>
      <c r="D8820" s="922" t="s">
        <v>1881</v>
      </c>
      <c r="E8820" s="936">
        <v>0.5</v>
      </c>
      <c r="F8820" s="947">
        <v>44455</v>
      </c>
      <c r="G8820" s="923">
        <v>0</v>
      </c>
      <c r="H8820" s="929">
        <v>4.1666666666666666E-3</v>
      </c>
      <c r="I8820" s="929">
        <v>9.166666666666666E-2</v>
      </c>
      <c r="J8820" s="923">
        <v>0</v>
      </c>
      <c r="K8820" s="922">
        <v>0.48281913555389472</v>
      </c>
      <c r="L8820" s="923">
        <v>0</v>
      </c>
      <c r="M8820" s="923" t="str">
        <f t="shared" si="137"/>
        <v/>
      </c>
    </row>
    <row r="8821" spans="2:13" ht="45">
      <c r="B8821" s="921" t="s">
        <v>2376</v>
      </c>
      <c r="C8821" s="921" t="s">
        <v>1042</v>
      </c>
      <c r="D8821" s="922" t="s">
        <v>1881</v>
      </c>
      <c r="E8821" s="936">
        <v>0.5</v>
      </c>
      <c r="F8821" s="947">
        <v>44455</v>
      </c>
      <c r="G8821" s="923">
        <v>0</v>
      </c>
      <c r="H8821" s="929">
        <v>4.1666666666666666E-3</v>
      </c>
      <c r="I8821" s="929">
        <v>9.166666666666666E-2</v>
      </c>
      <c r="J8821" s="923">
        <v>0</v>
      </c>
      <c r="K8821" s="922">
        <v>0.48281913555389472</v>
      </c>
      <c r="L8821" s="923">
        <v>0</v>
      </c>
      <c r="M8821" s="923" t="str">
        <f t="shared" si="137"/>
        <v/>
      </c>
    </row>
    <row r="8822" spans="2:13" ht="45">
      <c r="B8822" s="921" t="s">
        <v>2377</v>
      </c>
      <c r="C8822" s="921" t="s">
        <v>1042</v>
      </c>
      <c r="D8822" s="922" t="s">
        <v>1881</v>
      </c>
      <c r="E8822" s="936">
        <v>0.5</v>
      </c>
      <c r="F8822" s="947">
        <v>44455</v>
      </c>
      <c r="G8822" s="923">
        <v>0</v>
      </c>
      <c r="H8822" s="929">
        <v>4.1666666666666666E-3</v>
      </c>
      <c r="I8822" s="929">
        <v>9.166666666666666E-2</v>
      </c>
      <c r="J8822" s="923">
        <v>0</v>
      </c>
      <c r="K8822" s="922">
        <v>1</v>
      </c>
      <c r="L8822" s="923">
        <v>0</v>
      </c>
      <c r="M8822" s="923" t="str">
        <f t="shared" si="137"/>
        <v/>
      </c>
    </row>
    <row r="8823" spans="2:13" ht="45">
      <c r="B8823" s="921" t="s">
        <v>2377</v>
      </c>
      <c r="C8823" s="921" t="s">
        <v>1042</v>
      </c>
      <c r="D8823" s="922" t="s">
        <v>1881</v>
      </c>
      <c r="E8823" s="936">
        <v>0.5</v>
      </c>
      <c r="F8823" s="947">
        <v>44455</v>
      </c>
      <c r="G8823" s="923">
        <v>0</v>
      </c>
      <c r="H8823" s="929">
        <v>4.1666666666666666E-3</v>
      </c>
      <c r="I8823" s="929">
        <v>9.166666666666666E-2</v>
      </c>
      <c r="J8823" s="923">
        <v>0</v>
      </c>
      <c r="K8823" s="922">
        <v>1</v>
      </c>
      <c r="L8823" s="923">
        <v>0</v>
      </c>
      <c r="M8823" s="923" t="str">
        <f t="shared" si="137"/>
        <v/>
      </c>
    </row>
    <row r="8824" spans="2:13" ht="45">
      <c r="B8824" s="921" t="s">
        <v>2377</v>
      </c>
      <c r="C8824" s="921" t="s">
        <v>1042</v>
      </c>
      <c r="D8824" s="922" t="s">
        <v>1881</v>
      </c>
      <c r="E8824" s="936">
        <v>0.5</v>
      </c>
      <c r="F8824" s="947">
        <v>44455</v>
      </c>
      <c r="G8824" s="923">
        <v>0</v>
      </c>
      <c r="H8824" s="929">
        <v>4.1666666666666666E-3</v>
      </c>
      <c r="I8824" s="929">
        <v>9.166666666666666E-2</v>
      </c>
      <c r="J8824" s="923">
        <v>0</v>
      </c>
      <c r="K8824" s="922">
        <v>1</v>
      </c>
      <c r="L8824" s="923">
        <v>0</v>
      </c>
      <c r="M8824" s="923" t="str">
        <f t="shared" si="137"/>
        <v/>
      </c>
    </row>
    <row r="8825" spans="2:13" ht="60">
      <c r="B8825" s="921" t="s">
        <v>2378</v>
      </c>
      <c r="C8825" s="921" t="s">
        <v>1091</v>
      </c>
      <c r="D8825" s="922" t="s">
        <v>1881</v>
      </c>
      <c r="E8825" s="936">
        <v>0.5</v>
      </c>
      <c r="F8825" s="947">
        <v>44657</v>
      </c>
      <c r="G8825" s="923">
        <v>0</v>
      </c>
      <c r="H8825" s="929">
        <v>4.1666666666666666E-3</v>
      </c>
      <c r="I8825" s="929">
        <v>6.25E-2</v>
      </c>
      <c r="J8825" s="923">
        <v>0</v>
      </c>
      <c r="K8825" s="922">
        <v>1</v>
      </c>
      <c r="L8825" s="923">
        <v>0</v>
      </c>
      <c r="M8825" s="923" t="str">
        <f t="shared" si="137"/>
        <v/>
      </c>
    </row>
    <row r="8826" spans="2:13" ht="60">
      <c r="B8826" s="921" t="s">
        <v>2379</v>
      </c>
      <c r="C8826" s="921" t="s">
        <v>1091</v>
      </c>
      <c r="D8826" s="922" t="s">
        <v>1881</v>
      </c>
      <c r="E8826" s="936">
        <v>0.5</v>
      </c>
      <c r="F8826" s="947">
        <v>44657</v>
      </c>
      <c r="G8826" s="923">
        <v>0</v>
      </c>
      <c r="H8826" s="929">
        <v>4.1666666666666666E-3</v>
      </c>
      <c r="I8826" s="929">
        <v>6.25E-2</v>
      </c>
      <c r="J8826" s="923">
        <v>0</v>
      </c>
      <c r="K8826" s="922">
        <v>1</v>
      </c>
      <c r="L8826" s="923">
        <v>0</v>
      </c>
      <c r="M8826" s="923" t="str">
        <f t="shared" si="137"/>
        <v/>
      </c>
    </row>
    <row r="8827" spans="2:13" ht="60">
      <c r="B8827" s="921" t="s">
        <v>2379</v>
      </c>
      <c r="C8827" s="921" t="s">
        <v>1091</v>
      </c>
      <c r="D8827" s="922" t="s">
        <v>1881</v>
      </c>
      <c r="E8827" s="936">
        <v>0.5</v>
      </c>
      <c r="F8827" s="947">
        <v>44657</v>
      </c>
      <c r="G8827" s="923">
        <v>0</v>
      </c>
      <c r="H8827" s="929">
        <v>4.1666666666666666E-3</v>
      </c>
      <c r="I8827" s="929">
        <v>6.25E-2</v>
      </c>
      <c r="J8827" s="923">
        <v>0</v>
      </c>
      <c r="K8827" s="922">
        <v>1</v>
      </c>
      <c r="L8827" s="923">
        <v>0</v>
      </c>
      <c r="M8827" s="923" t="str">
        <f t="shared" si="137"/>
        <v/>
      </c>
    </row>
    <row r="8828" spans="2:13" ht="60">
      <c r="B8828" s="921" t="s">
        <v>2380</v>
      </c>
      <c r="C8828" s="921" t="s">
        <v>1091</v>
      </c>
      <c r="D8828" s="922" t="s">
        <v>1881</v>
      </c>
      <c r="E8828" s="936">
        <v>0.5</v>
      </c>
      <c r="F8828" s="947">
        <v>44657</v>
      </c>
      <c r="G8828" s="923">
        <v>0</v>
      </c>
      <c r="H8828" s="929">
        <v>4.1666666666666666E-3</v>
      </c>
      <c r="I8828" s="929">
        <v>6.25E-2</v>
      </c>
      <c r="J8828" s="923">
        <v>0</v>
      </c>
      <c r="K8828" s="922">
        <v>1</v>
      </c>
      <c r="L8828" s="923">
        <v>0</v>
      </c>
      <c r="M8828" s="923" t="str">
        <f t="shared" si="137"/>
        <v/>
      </c>
    </row>
    <row r="8829" spans="2:13" ht="60">
      <c r="B8829" s="921" t="s">
        <v>2380</v>
      </c>
      <c r="C8829" s="921" t="s">
        <v>1091</v>
      </c>
      <c r="D8829" s="922" t="s">
        <v>1881</v>
      </c>
      <c r="E8829" s="936">
        <v>0.5</v>
      </c>
      <c r="F8829" s="947">
        <v>44657</v>
      </c>
      <c r="G8829" s="923">
        <v>0</v>
      </c>
      <c r="H8829" s="929">
        <v>4.1666666666666666E-3</v>
      </c>
      <c r="I8829" s="929">
        <v>6.25E-2</v>
      </c>
      <c r="J8829" s="923">
        <v>0</v>
      </c>
      <c r="K8829" s="922">
        <v>1</v>
      </c>
      <c r="L8829" s="923">
        <v>0</v>
      </c>
      <c r="M8829" s="923" t="str">
        <f t="shared" si="137"/>
        <v/>
      </c>
    </row>
    <row r="8830" spans="2:13" ht="60">
      <c r="B8830" s="921" t="s">
        <v>2381</v>
      </c>
      <c r="C8830" s="921" t="s">
        <v>1091</v>
      </c>
      <c r="D8830" s="922" t="s">
        <v>1881</v>
      </c>
      <c r="E8830" s="936">
        <v>0.5</v>
      </c>
      <c r="F8830" s="947">
        <v>44657</v>
      </c>
      <c r="G8830" s="923">
        <v>0</v>
      </c>
      <c r="H8830" s="929">
        <v>4.1666666666666666E-3</v>
      </c>
      <c r="I8830" s="929">
        <v>6.25E-2</v>
      </c>
      <c r="J8830" s="923">
        <v>0</v>
      </c>
      <c r="K8830" s="922">
        <v>1</v>
      </c>
      <c r="L8830" s="923">
        <v>0</v>
      </c>
      <c r="M8830" s="923" t="str">
        <f t="shared" si="137"/>
        <v/>
      </c>
    </row>
    <row r="8831" spans="2:13" ht="60">
      <c r="B8831" s="921" t="s">
        <v>2382</v>
      </c>
      <c r="C8831" s="921" t="s">
        <v>1091</v>
      </c>
      <c r="D8831" s="922" t="s">
        <v>1881</v>
      </c>
      <c r="E8831" s="936">
        <v>0.5</v>
      </c>
      <c r="F8831" s="947">
        <v>44657</v>
      </c>
      <c r="G8831" s="923">
        <v>0</v>
      </c>
      <c r="H8831" s="929">
        <v>4.1666666666666666E-3</v>
      </c>
      <c r="I8831" s="929">
        <v>6.25E-2</v>
      </c>
      <c r="J8831" s="923">
        <v>0</v>
      </c>
      <c r="K8831" s="922">
        <v>1</v>
      </c>
      <c r="L8831" s="923">
        <v>0</v>
      </c>
      <c r="M8831" s="923" t="str">
        <f t="shared" si="137"/>
        <v/>
      </c>
    </row>
    <row r="8832" spans="2:13" ht="60">
      <c r="B8832" s="921" t="s">
        <v>2383</v>
      </c>
      <c r="C8832" s="921" t="s">
        <v>1091</v>
      </c>
      <c r="D8832" s="922" t="s">
        <v>1881</v>
      </c>
      <c r="E8832" s="936">
        <v>0.5</v>
      </c>
      <c r="F8832" s="947">
        <v>44657</v>
      </c>
      <c r="G8832" s="923">
        <v>0</v>
      </c>
      <c r="H8832" s="929">
        <v>4.1666666666666666E-3</v>
      </c>
      <c r="I8832" s="929">
        <v>6.25E-2</v>
      </c>
      <c r="J8832" s="923">
        <v>0</v>
      </c>
      <c r="K8832" s="922">
        <v>1</v>
      </c>
      <c r="L8832" s="923">
        <v>0</v>
      </c>
      <c r="M8832" s="923" t="str">
        <f t="shared" si="137"/>
        <v/>
      </c>
    </row>
    <row r="8833" spans="2:13" ht="60">
      <c r="B8833" s="921" t="s">
        <v>2384</v>
      </c>
      <c r="C8833" s="921" t="s">
        <v>1091</v>
      </c>
      <c r="D8833" s="922" t="s">
        <v>1881</v>
      </c>
      <c r="E8833" s="936">
        <v>0.5</v>
      </c>
      <c r="F8833" s="947">
        <v>44657</v>
      </c>
      <c r="G8833" s="923">
        <v>0</v>
      </c>
      <c r="H8833" s="929">
        <v>4.1666666666666666E-3</v>
      </c>
      <c r="I8833" s="929">
        <v>6.25E-2</v>
      </c>
      <c r="J8833" s="923">
        <v>0</v>
      </c>
      <c r="K8833" s="922">
        <v>1</v>
      </c>
      <c r="L8833" s="923">
        <v>0</v>
      </c>
      <c r="M8833" s="923" t="str">
        <f t="shared" si="137"/>
        <v/>
      </c>
    </row>
    <row r="8834" spans="2:13" ht="60">
      <c r="B8834" s="921" t="s">
        <v>2385</v>
      </c>
      <c r="C8834" s="921" t="s">
        <v>1091</v>
      </c>
      <c r="D8834" s="922" t="s">
        <v>1881</v>
      </c>
      <c r="E8834" s="936">
        <v>0.5</v>
      </c>
      <c r="F8834" s="947">
        <v>44657</v>
      </c>
      <c r="G8834" s="923">
        <v>0</v>
      </c>
      <c r="H8834" s="929">
        <v>4.1666666666666666E-3</v>
      </c>
      <c r="I8834" s="929">
        <v>6.25E-2</v>
      </c>
      <c r="J8834" s="923">
        <v>0</v>
      </c>
      <c r="K8834" s="922">
        <v>1</v>
      </c>
      <c r="L8834" s="923">
        <v>0</v>
      </c>
      <c r="M8834" s="923" t="str">
        <f t="shared" si="137"/>
        <v/>
      </c>
    </row>
    <row r="8835" spans="2:13" ht="60">
      <c r="B8835" s="921" t="s">
        <v>2386</v>
      </c>
      <c r="C8835" s="921" t="s">
        <v>1091</v>
      </c>
      <c r="D8835" s="922" t="s">
        <v>1881</v>
      </c>
      <c r="E8835" s="936">
        <v>0.5</v>
      </c>
      <c r="F8835" s="947">
        <v>44657</v>
      </c>
      <c r="G8835" s="923">
        <v>0</v>
      </c>
      <c r="H8835" s="929">
        <v>4.1666666666666666E-3</v>
      </c>
      <c r="I8835" s="929">
        <v>6.25E-2</v>
      </c>
      <c r="J8835" s="923">
        <v>0</v>
      </c>
      <c r="K8835" s="922">
        <v>1</v>
      </c>
      <c r="L8835" s="923">
        <v>0</v>
      </c>
      <c r="M8835" s="923" t="str">
        <f t="shared" si="137"/>
        <v/>
      </c>
    </row>
    <row r="8836" spans="2:13" ht="60">
      <c r="B8836" s="921" t="s">
        <v>2387</v>
      </c>
      <c r="C8836" s="921" t="s">
        <v>1091</v>
      </c>
      <c r="D8836" s="922" t="s">
        <v>1881</v>
      </c>
      <c r="E8836" s="936">
        <v>0.5</v>
      </c>
      <c r="F8836" s="947">
        <v>44657</v>
      </c>
      <c r="G8836" s="923">
        <v>0</v>
      </c>
      <c r="H8836" s="929">
        <v>4.1666666666666666E-3</v>
      </c>
      <c r="I8836" s="929">
        <v>6.25E-2</v>
      </c>
      <c r="J8836" s="923">
        <v>0</v>
      </c>
      <c r="K8836" s="922">
        <v>1</v>
      </c>
      <c r="L8836" s="923">
        <v>0</v>
      </c>
      <c r="M8836" s="923" t="str">
        <f t="shared" si="137"/>
        <v/>
      </c>
    </row>
    <row r="8837" spans="2:13" ht="60">
      <c r="B8837" s="921" t="s">
        <v>2388</v>
      </c>
      <c r="C8837" s="921" t="s">
        <v>1091</v>
      </c>
      <c r="D8837" s="922" t="s">
        <v>1881</v>
      </c>
      <c r="E8837" s="936">
        <v>0.5</v>
      </c>
      <c r="F8837" s="947">
        <v>44657</v>
      </c>
      <c r="G8837" s="923">
        <v>0</v>
      </c>
      <c r="H8837" s="929">
        <v>4.1666666666666666E-3</v>
      </c>
      <c r="I8837" s="929">
        <v>6.25E-2</v>
      </c>
      <c r="J8837" s="923">
        <v>0</v>
      </c>
      <c r="K8837" s="922">
        <v>1</v>
      </c>
      <c r="L8837" s="923">
        <v>0</v>
      </c>
      <c r="M8837" s="923" t="str">
        <f t="shared" si="137"/>
        <v/>
      </c>
    </row>
    <row r="8838" spans="2:13" ht="60">
      <c r="B8838" s="921" t="s">
        <v>2389</v>
      </c>
      <c r="C8838" s="921" t="s">
        <v>1091</v>
      </c>
      <c r="D8838" s="922" t="s">
        <v>1881</v>
      </c>
      <c r="E8838" s="936">
        <v>0.5</v>
      </c>
      <c r="F8838" s="947">
        <v>44657</v>
      </c>
      <c r="G8838" s="923">
        <v>0</v>
      </c>
      <c r="H8838" s="929">
        <v>4.1666666666666666E-3</v>
      </c>
      <c r="I8838" s="929">
        <v>6.25E-2</v>
      </c>
      <c r="J8838" s="923">
        <v>0</v>
      </c>
      <c r="K8838" s="922">
        <v>1</v>
      </c>
      <c r="L8838" s="923">
        <v>0</v>
      </c>
      <c r="M8838" s="923" t="str">
        <f t="shared" si="137"/>
        <v/>
      </c>
    </row>
    <row r="8839" spans="2:13" ht="60">
      <c r="B8839" s="921" t="s">
        <v>2390</v>
      </c>
      <c r="C8839" s="921" t="s">
        <v>1091</v>
      </c>
      <c r="D8839" s="922" t="s">
        <v>1881</v>
      </c>
      <c r="E8839" s="936">
        <v>0.5</v>
      </c>
      <c r="F8839" s="947">
        <v>44657</v>
      </c>
      <c r="G8839" s="923">
        <v>0</v>
      </c>
      <c r="H8839" s="929">
        <v>4.1666666666666666E-3</v>
      </c>
      <c r="I8839" s="929">
        <v>6.25E-2</v>
      </c>
      <c r="J8839" s="923">
        <v>0</v>
      </c>
      <c r="K8839" s="922">
        <v>1</v>
      </c>
      <c r="L8839" s="923">
        <v>0</v>
      </c>
      <c r="M8839" s="923" t="str">
        <f t="shared" si="137"/>
        <v/>
      </c>
    </row>
    <row r="8840" spans="2:13" ht="60">
      <c r="B8840" s="921" t="s">
        <v>2391</v>
      </c>
      <c r="C8840" s="921" t="s">
        <v>1091</v>
      </c>
      <c r="D8840" s="922" t="s">
        <v>1881</v>
      </c>
      <c r="E8840" s="936">
        <v>0.5</v>
      </c>
      <c r="F8840" s="947">
        <v>44657</v>
      </c>
      <c r="G8840" s="923">
        <v>0</v>
      </c>
      <c r="H8840" s="929">
        <v>4.1666666666666666E-3</v>
      </c>
      <c r="I8840" s="929">
        <v>6.25E-2</v>
      </c>
      <c r="J8840" s="923">
        <v>0</v>
      </c>
      <c r="K8840" s="922">
        <v>1</v>
      </c>
      <c r="L8840" s="923">
        <v>0</v>
      </c>
      <c r="M8840" s="923" t="str">
        <f t="shared" si="137"/>
        <v/>
      </c>
    </row>
    <row r="8841" spans="2:13" ht="60">
      <c r="B8841" s="921" t="s">
        <v>2392</v>
      </c>
      <c r="C8841" s="921" t="s">
        <v>1091</v>
      </c>
      <c r="D8841" s="922" t="s">
        <v>1881</v>
      </c>
      <c r="E8841" s="936">
        <v>0.5</v>
      </c>
      <c r="F8841" s="947"/>
      <c r="G8841" s="923">
        <v>0</v>
      </c>
      <c r="H8841" s="929">
        <v>0</v>
      </c>
      <c r="I8841" s="929">
        <v>0</v>
      </c>
      <c r="J8841" s="923">
        <v>0</v>
      </c>
      <c r="K8841" s="922">
        <v>1</v>
      </c>
      <c r="L8841" s="923">
        <v>0</v>
      </c>
      <c r="M8841" s="923" t="str">
        <f t="shared" si="137"/>
        <v/>
      </c>
    </row>
    <row r="8842" spans="2:13" ht="60">
      <c r="B8842" s="921" t="s">
        <v>2393</v>
      </c>
      <c r="C8842" s="921" t="s">
        <v>1091</v>
      </c>
      <c r="D8842" s="922" t="s">
        <v>1881</v>
      </c>
      <c r="E8842" s="936">
        <v>0.5</v>
      </c>
      <c r="F8842" s="947">
        <v>44657</v>
      </c>
      <c r="G8842" s="923">
        <v>0</v>
      </c>
      <c r="H8842" s="929">
        <v>4.1666666666666666E-3</v>
      </c>
      <c r="I8842" s="929">
        <v>6.25E-2</v>
      </c>
      <c r="J8842" s="923">
        <v>0</v>
      </c>
      <c r="K8842" s="922">
        <v>1</v>
      </c>
      <c r="L8842" s="923">
        <v>0</v>
      </c>
      <c r="M8842" s="923" t="str">
        <f t="shared" si="137"/>
        <v/>
      </c>
    </row>
    <row r="8843" spans="2:13" ht="60">
      <c r="B8843" s="921" t="s">
        <v>2392</v>
      </c>
      <c r="C8843" s="921" t="s">
        <v>1091</v>
      </c>
      <c r="D8843" s="922" t="s">
        <v>1881</v>
      </c>
      <c r="E8843" s="936">
        <v>0.5</v>
      </c>
      <c r="F8843" s="947"/>
      <c r="G8843" s="923">
        <v>0</v>
      </c>
      <c r="H8843" s="929">
        <v>0</v>
      </c>
      <c r="I8843" s="929">
        <v>0</v>
      </c>
      <c r="J8843" s="923">
        <v>0</v>
      </c>
      <c r="K8843" s="922">
        <v>1</v>
      </c>
      <c r="L8843" s="923">
        <v>0</v>
      </c>
      <c r="M8843" s="923" t="str">
        <f t="shared" ref="M8843:M8906" si="138">IF(L8843=0,"",IF(I8843=100%,0,(H8843*12)*(G8843*E8843*K8843)))</f>
        <v/>
      </c>
    </row>
    <row r="8844" spans="2:13" ht="60">
      <c r="B8844" s="921" t="s">
        <v>2394</v>
      </c>
      <c r="C8844" s="921" t="s">
        <v>1091</v>
      </c>
      <c r="D8844" s="922" t="s">
        <v>1881</v>
      </c>
      <c r="E8844" s="936">
        <v>0.5</v>
      </c>
      <c r="F8844" s="947">
        <v>44657</v>
      </c>
      <c r="G8844" s="923">
        <v>0</v>
      </c>
      <c r="H8844" s="929">
        <v>4.1666666666666666E-3</v>
      </c>
      <c r="I8844" s="929">
        <v>6.25E-2</v>
      </c>
      <c r="J8844" s="923">
        <v>0</v>
      </c>
      <c r="K8844" s="922">
        <v>1</v>
      </c>
      <c r="L8844" s="923">
        <v>0</v>
      </c>
      <c r="M8844" s="923" t="str">
        <f t="shared" si="138"/>
        <v/>
      </c>
    </row>
    <row r="8845" spans="2:13" ht="60">
      <c r="B8845" s="921" t="s">
        <v>2395</v>
      </c>
      <c r="C8845" s="921" t="s">
        <v>1091</v>
      </c>
      <c r="D8845" s="922" t="s">
        <v>1881</v>
      </c>
      <c r="E8845" s="936">
        <v>0.5</v>
      </c>
      <c r="F8845" s="947">
        <v>44657</v>
      </c>
      <c r="G8845" s="923">
        <v>0</v>
      </c>
      <c r="H8845" s="929">
        <v>4.1666666666666666E-3</v>
      </c>
      <c r="I8845" s="929">
        <v>6.25E-2</v>
      </c>
      <c r="J8845" s="923">
        <v>0</v>
      </c>
      <c r="K8845" s="922">
        <v>1</v>
      </c>
      <c r="L8845" s="923">
        <v>0</v>
      </c>
      <c r="M8845" s="923" t="str">
        <f t="shared" si="138"/>
        <v/>
      </c>
    </row>
    <row r="8846" spans="2:13" ht="60">
      <c r="B8846" s="921" t="s">
        <v>2396</v>
      </c>
      <c r="C8846" s="921" t="s">
        <v>1091</v>
      </c>
      <c r="D8846" s="922" t="s">
        <v>1881</v>
      </c>
      <c r="E8846" s="936">
        <v>0.5</v>
      </c>
      <c r="F8846" s="947">
        <v>44657</v>
      </c>
      <c r="G8846" s="923">
        <v>0</v>
      </c>
      <c r="H8846" s="929">
        <v>4.1666666666666666E-3</v>
      </c>
      <c r="I8846" s="929">
        <v>6.25E-2</v>
      </c>
      <c r="J8846" s="923">
        <v>0</v>
      </c>
      <c r="K8846" s="922">
        <v>1</v>
      </c>
      <c r="L8846" s="923">
        <v>0</v>
      </c>
      <c r="M8846" s="923" t="str">
        <f t="shared" si="138"/>
        <v/>
      </c>
    </row>
    <row r="8847" spans="2:13" ht="60">
      <c r="B8847" s="921" t="s">
        <v>2397</v>
      </c>
      <c r="C8847" s="921" t="s">
        <v>1091</v>
      </c>
      <c r="D8847" s="922" t="s">
        <v>1881</v>
      </c>
      <c r="E8847" s="936">
        <v>0.5</v>
      </c>
      <c r="F8847" s="947">
        <v>44657</v>
      </c>
      <c r="G8847" s="923">
        <v>0</v>
      </c>
      <c r="H8847" s="929">
        <v>8.3333333333333332E-3</v>
      </c>
      <c r="I8847" s="929">
        <v>0.125</v>
      </c>
      <c r="J8847" s="923">
        <v>0</v>
      </c>
      <c r="K8847" s="922">
        <v>1</v>
      </c>
      <c r="L8847" s="923">
        <v>0</v>
      </c>
      <c r="M8847" s="923" t="str">
        <f t="shared" si="138"/>
        <v/>
      </c>
    </row>
    <row r="8848" spans="2:13" ht="60">
      <c r="B8848" s="921" t="s">
        <v>2398</v>
      </c>
      <c r="C8848" s="921" t="s">
        <v>1091</v>
      </c>
      <c r="D8848" s="922" t="s">
        <v>1881</v>
      </c>
      <c r="E8848" s="936">
        <v>0.5</v>
      </c>
      <c r="F8848" s="947">
        <v>44657</v>
      </c>
      <c r="G8848" s="923">
        <v>0</v>
      </c>
      <c r="H8848" s="929">
        <v>4.1666666666666666E-3</v>
      </c>
      <c r="I8848" s="929">
        <v>6.25E-2</v>
      </c>
      <c r="J8848" s="923">
        <v>0</v>
      </c>
      <c r="K8848" s="922">
        <v>1</v>
      </c>
      <c r="L8848" s="923">
        <v>0</v>
      </c>
      <c r="M8848" s="923" t="str">
        <f t="shared" si="138"/>
        <v/>
      </c>
    </row>
    <row r="8849" spans="2:13" ht="60">
      <c r="B8849" s="921" t="s">
        <v>2398</v>
      </c>
      <c r="C8849" s="921" t="s">
        <v>1091</v>
      </c>
      <c r="D8849" s="922" t="s">
        <v>1881</v>
      </c>
      <c r="E8849" s="936">
        <v>0.5</v>
      </c>
      <c r="F8849" s="947">
        <v>44657</v>
      </c>
      <c r="G8849" s="923">
        <v>0</v>
      </c>
      <c r="H8849" s="929">
        <v>4.1666666666666666E-3</v>
      </c>
      <c r="I8849" s="929">
        <v>6.25E-2</v>
      </c>
      <c r="J8849" s="923">
        <v>0</v>
      </c>
      <c r="K8849" s="922">
        <v>1</v>
      </c>
      <c r="L8849" s="923">
        <v>0</v>
      </c>
      <c r="M8849" s="923" t="str">
        <f t="shared" si="138"/>
        <v/>
      </c>
    </row>
    <row r="8850" spans="2:13" ht="60">
      <c r="B8850" s="921" t="s">
        <v>2399</v>
      </c>
      <c r="C8850" s="921" t="s">
        <v>1091</v>
      </c>
      <c r="D8850" s="922" t="s">
        <v>1881</v>
      </c>
      <c r="E8850" s="936">
        <v>0.5</v>
      </c>
      <c r="F8850" s="947">
        <v>44657</v>
      </c>
      <c r="G8850" s="923">
        <v>0</v>
      </c>
      <c r="H8850" s="929">
        <v>8.3333333333333332E-3</v>
      </c>
      <c r="I8850" s="929">
        <v>0.125</v>
      </c>
      <c r="J8850" s="923">
        <v>0</v>
      </c>
      <c r="K8850" s="922">
        <v>1</v>
      </c>
      <c r="L8850" s="923">
        <v>0</v>
      </c>
      <c r="M8850" s="923" t="str">
        <f t="shared" si="138"/>
        <v/>
      </c>
    </row>
    <row r="8851" spans="2:13" ht="60">
      <c r="B8851" s="921" t="s">
        <v>2398</v>
      </c>
      <c r="C8851" s="921" t="s">
        <v>1091</v>
      </c>
      <c r="D8851" s="922" t="s">
        <v>1881</v>
      </c>
      <c r="E8851" s="936">
        <v>0.5</v>
      </c>
      <c r="F8851" s="947">
        <v>44657</v>
      </c>
      <c r="G8851" s="923">
        <v>0</v>
      </c>
      <c r="H8851" s="929">
        <v>4.1666666666666666E-3</v>
      </c>
      <c r="I8851" s="929">
        <v>6.25E-2</v>
      </c>
      <c r="J8851" s="923">
        <v>0</v>
      </c>
      <c r="K8851" s="922">
        <v>1</v>
      </c>
      <c r="L8851" s="923">
        <v>0</v>
      </c>
      <c r="M8851" s="923" t="str">
        <f t="shared" si="138"/>
        <v/>
      </c>
    </row>
    <row r="8852" spans="2:13" ht="60">
      <c r="B8852" s="921" t="s">
        <v>2400</v>
      </c>
      <c r="C8852" s="921" t="s">
        <v>1091</v>
      </c>
      <c r="D8852" s="922" t="s">
        <v>1881</v>
      </c>
      <c r="E8852" s="936">
        <v>0.5</v>
      </c>
      <c r="F8852" s="947">
        <v>44657</v>
      </c>
      <c r="G8852" s="923">
        <v>0</v>
      </c>
      <c r="H8852" s="929">
        <v>4.1666666666666666E-3</v>
      </c>
      <c r="I8852" s="929">
        <v>6.25E-2</v>
      </c>
      <c r="J8852" s="923">
        <v>0</v>
      </c>
      <c r="K8852" s="922">
        <v>1</v>
      </c>
      <c r="L8852" s="923">
        <v>0</v>
      </c>
      <c r="M8852" s="923" t="str">
        <f t="shared" si="138"/>
        <v/>
      </c>
    </row>
    <row r="8853" spans="2:13" ht="60">
      <c r="B8853" s="921" t="s">
        <v>2401</v>
      </c>
      <c r="C8853" s="921" t="s">
        <v>1091</v>
      </c>
      <c r="D8853" s="922" t="s">
        <v>1881</v>
      </c>
      <c r="E8853" s="936">
        <v>0.5</v>
      </c>
      <c r="F8853" s="947">
        <v>44657</v>
      </c>
      <c r="G8853" s="923">
        <v>0</v>
      </c>
      <c r="H8853" s="929">
        <v>5.5555555555555558E-3</v>
      </c>
      <c r="I8853" s="929">
        <v>8.3333333333333343E-2</v>
      </c>
      <c r="J8853" s="923">
        <v>0</v>
      </c>
      <c r="K8853" s="922">
        <v>1</v>
      </c>
      <c r="L8853" s="923">
        <v>0</v>
      </c>
      <c r="M8853" s="923" t="str">
        <f t="shared" si="138"/>
        <v/>
      </c>
    </row>
    <row r="8854" spans="2:13" ht="60">
      <c r="B8854" s="921" t="s">
        <v>2402</v>
      </c>
      <c r="C8854" s="921" t="s">
        <v>1091</v>
      </c>
      <c r="D8854" s="922" t="s">
        <v>1881</v>
      </c>
      <c r="E8854" s="936">
        <v>0.5</v>
      </c>
      <c r="F8854" s="947">
        <v>44657</v>
      </c>
      <c r="G8854" s="923">
        <v>0</v>
      </c>
      <c r="H8854" s="929">
        <v>4.1666666666666666E-3</v>
      </c>
      <c r="I8854" s="929">
        <v>6.25E-2</v>
      </c>
      <c r="J8854" s="923">
        <v>0</v>
      </c>
      <c r="K8854" s="922">
        <v>1</v>
      </c>
      <c r="L8854" s="923">
        <v>0</v>
      </c>
      <c r="M8854" s="923" t="str">
        <f t="shared" si="138"/>
        <v/>
      </c>
    </row>
    <row r="8855" spans="2:13" ht="60">
      <c r="B8855" s="921" t="s">
        <v>2403</v>
      </c>
      <c r="C8855" s="921" t="s">
        <v>1091</v>
      </c>
      <c r="D8855" s="922" t="s">
        <v>1881</v>
      </c>
      <c r="E8855" s="936">
        <v>0.5</v>
      </c>
      <c r="F8855" s="947">
        <v>44657</v>
      </c>
      <c r="G8855" s="923">
        <v>0</v>
      </c>
      <c r="H8855" s="929">
        <v>4.1666666666666666E-3</v>
      </c>
      <c r="I8855" s="929">
        <v>6.25E-2</v>
      </c>
      <c r="J8855" s="923">
        <v>0</v>
      </c>
      <c r="K8855" s="922">
        <v>1</v>
      </c>
      <c r="L8855" s="923">
        <v>0</v>
      </c>
      <c r="M8855" s="923" t="str">
        <f t="shared" si="138"/>
        <v/>
      </c>
    </row>
    <row r="8856" spans="2:13" ht="60">
      <c r="B8856" s="921" t="s">
        <v>2404</v>
      </c>
      <c r="C8856" s="921" t="s">
        <v>1091</v>
      </c>
      <c r="D8856" s="922" t="s">
        <v>1881</v>
      </c>
      <c r="E8856" s="936">
        <v>0.5</v>
      </c>
      <c r="F8856" s="947">
        <v>44657</v>
      </c>
      <c r="G8856" s="923">
        <v>0</v>
      </c>
      <c r="H8856" s="929">
        <v>4.1666666666666666E-3</v>
      </c>
      <c r="I8856" s="929">
        <v>6.25E-2</v>
      </c>
      <c r="J8856" s="923">
        <v>0</v>
      </c>
      <c r="K8856" s="922">
        <v>1</v>
      </c>
      <c r="L8856" s="923">
        <v>0</v>
      </c>
      <c r="M8856" s="923" t="str">
        <f t="shared" si="138"/>
        <v/>
      </c>
    </row>
    <row r="8857" spans="2:13" ht="60">
      <c r="B8857" s="921" t="s">
        <v>2405</v>
      </c>
      <c r="C8857" s="921" t="s">
        <v>1091</v>
      </c>
      <c r="D8857" s="922" t="s">
        <v>1881</v>
      </c>
      <c r="E8857" s="936">
        <v>0.5</v>
      </c>
      <c r="F8857" s="947">
        <v>44657</v>
      </c>
      <c r="G8857" s="923">
        <v>0</v>
      </c>
      <c r="H8857" s="929">
        <v>8.3333333333333332E-3</v>
      </c>
      <c r="I8857" s="929">
        <v>0.125</v>
      </c>
      <c r="J8857" s="923">
        <v>0</v>
      </c>
      <c r="K8857" s="922">
        <v>1</v>
      </c>
      <c r="L8857" s="923">
        <v>0</v>
      </c>
      <c r="M8857" s="923" t="str">
        <f t="shared" si="138"/>
        <v/>
      </c>
    </row>
    <row r="8858" spans="2:13" ht="60">
      <c r="B8858" s="921" t="s">
        <v>2405</v>
      </c>
      <c r="C8858" s="921" t="s">
        <v>1091</v>
      </c>
      <c r="D8858" s="922" t="s">
        <v>1881</v>
      </c>
      <c r="E8858" s="936">
        <v>0.5</v>
      </c>
      <c r="F8858" s="947">
        <v>44657</v>
      </c>
      <c r="G8858" s="923">
        <v>0</v>
      </c>
      <c r="H8858" s="929">
        <v>8.3333333333333332E-3</v>
      </c>
      <c r="I8858" s="929">
        <v>0.125</v>
      </c>
      <c r="J8858" s="923">
        <v>0</v>
      </c>
      <c r="K8858" s="922">
        <v>1</v>
      </c>
      <c r="L8858" s="923">
        <v>0</v>
      </c>
      <c r="M8858" s="923" t="str">
        <f t="shared" si="138"/>
        <v/>
      </c>
    </row>
    <row r="8859" spans="2:13" ht="60">
      <c r="B8859" s="921" t="s">
        <v>2406</v>
      </c>
      <c r="C8859" s="921" t="s">
        <v>1091</v>
      </c>
      <c r="D8859" s="922" t="s">
        <v>1881</v>
      </c>
      <c r="E8859" s="936">
        <v>0.5</v>
      </c>
      <c r="F8859" s="947">
        <v>44657</v>
      </c>
      <c r="G8859" s="923">
        <v>0</v>
      </c>
      <c r="H8859" s="929">
        <v>4.1666666666666666E-3</v>
      </c>
      <c r="I8859" s="929">
        <v>6.25E-2</v>
      </c>
      <c r="J8859" s="923">
        <v>0</v>
      </c>
      <c r="K8859" s="922">
        <v>1</v>
      </c>
      <c r="L8859" s="923">
        <v>0</v>
      </c>
      <c r="M8859" s="923" t="str">
        <f t="shared" si="138"/>
        <v/>
      </c>
    </row>
    <row r="8860" spans="2:13" ht="60">
      <c r="B8860" s="921" t="s">
        <v>2407</v>
      </c>
      <c r="C8860" s="921" t="s">
        <v>1091</v>
      </c>
      <c r="D8860" s="922" t="s">
        <v>1881</v>
      </c>
      <c r="E8860" s="936">
        <v>0.5</v>
      </c>
      <c r="F8860" s="947">
        <v>44657</v>
      </c>
      <c r="G8860" s="923">
        <v>0</v>
      </c>
      <c r="H8860" s="929">
        <v>4.1666666666666666E-3</v>
      </c>
      <c r="I8860" s="929">
        <v>6.25E-2</v>
      </c>
      <c r="J8860" s="923">
        <v>0</v>
      </c>
      <c r="K8860" s="922">
        <v>1</v>
      </c>
      <c r="L8860" s="923">
        <v>0</v>
      </c>
      <c r="M8860" s="923" t="str">
        <f t="shared" si="138"/>
        <v/>
      </c>
    </row>
    <row r="8861" spans="2:13" ht="60">
      <c r="B8861" s="921" t="s">
        <v>2408</v>
      </c>
      <c r="C8861" s="921" t="s">
        <v>1091</v>
      </c>
      <c r="D8861" s="922" t="s">
        <v>1881</v>
      </c>
      <c r="E8861" s="936">
        <v>0.5</v>
      </c>
      <c r="F8861" s="947">
        <v>44657</v>
      </c>
      <c r="G8861" s="923">
        <v>0</v>
      </c>
      <c r="H8861" s="929">
        <v>4.1666666666666666E-3</v>
      </c>
      <c r="I8861" s="929">
        <v>6.25E-2</v>
      </c>
      <c r="J8861" s="923">
        <v>0</v>
      </c>
      <c r="K8861" s="922">
        <v>1</v>
      </c>
      <c r="L8861" s="923">
        <v>0</v>
      </c>
      <c r="M8861" s="923" t="str">
        <f t="shared" si="138"/>
        <v/>
      </c>
    </row>
    <row r="8862" spans="2:13" ht="60">
      <c r="B8862" s="921" t="s">
        <v>2409</v>
      </c>
      <c r="C8862" s="921" t="s">
        <v>1091</v>
      </c>
      <c r="D8862" s="922" t="s">
        <v>1881</v>
      </c>
      <c r="E8862" s="936">
        <v>0.5</v>
      </c>
      <c r="F8862" s="947">
        <v>44657</v>
      </c>
      <c r="G8862" s="923">
        <v>0</v>
      </c>
      <c r="H8862" s="929">
        <v>4.1666666666666666E-3</v>
      </c>
      <c r="I8862" s="929">
        <v>6.25E-2</v>
      </c>
      <c r="J8862" s="923">
        <v>0</v>
      </c>
      <c r="K8862" s="922">
        <v>1</v>
      </c>
      <c r="L8862" s="923">
        <v>0</v>
      </c>
      <c r="M8862" s="923" t="str">
        <f t="shared" si="138"/>
        <v/>
      </c>
    </row>
    <row r="8863" spans="2:13" ht="60">
      <c r="B8863" s="921" t="s">
        <v>2410</v>
      </c>
      <c r="C8863" s="921" t="s">
        <v>1091</v>
      </c>
      <c r="D8863" s="922" t="s">
        <v>1881</v>
      </c>
      <c r="E8863" s="936">
        <v>0.5</v>
      </c>
      <c r="F8863" s="947">
        <v>44657</v>
      </c>
      <c r="G8863" s="923">
        <v>0</v>
      </c>
      <c r="H8863" s="929">
        <v>4.1666666666666666E-3</v>
      </c>
      <c r="I8863" s="929">
        <v>6.25E-2</v>
      </c>
      <c r="J8863" s="923">
        <v>0</v>
      </c>
      <c r="K8863" s="922">
        <v>1</v>
      </c>
      <c r="L8863" s="923">
        <v>0</v>
      </c>
      <c r="M8863" s="923" t="str">
        <f t="shared" si="138"/>
        <v/>
      </c>
    </row>
    <row r="8864" spans="2:13" ht="60">
      <c r="B8864" s="921" t="s">
        <v>2409</v>
      </c>
      <c r="C8864" s="921" t="s">
        <v>1091</v>
      </c>
      <c r="D8864" s="922" t="s">
        <v>1881</v>
      </c>
      <c r="E8864" s="936">
        <v>0.5</v>
      </c>
      <c r="F8864" s="947">
        <v>44657</v>
      </c>
      <c r="G8864" s="923">
        <v>0</v>
      </c>
      <c r="H8864" s="929">
        <v>4.1666666666666666E-3</v>
      </c>
      <c r="I8864" s="929">
        <v>6.25E-2</v>
      </c>
      <c r="J8864" s="923">
        <v>0</v>
      </c>
      <c r="K8864" s="922">
        <v>1</v>
      </c>
      <c r="L8864" s="923">
        <v>0</v>
      </c>
      <c r="M8864" s="923" t="str">
        <f t="shared" si="138"/>
        <v/>
      </c>
    </row>
    <row r="8865" spans="2:13" ht="60">
      <c r="B8865" s="921" t="s">
        <v>2398</v>
      </c>
      <c r="C8865" s="921" t="s">
        <v>1091</v>
      </c>
      <c r="D8865" s="922" t="s">
        <v>1881</v>
      </c>
      <c r="E8865" s="936">
        <v>0.5</v>
      </c>
      <c r="F8865" s="947">
        <v>44657</v>
      </c>
      <c r="G8865" s="923">
        <v>0</v>
      </c>
      <c r="H8865" s="929">
        <v>4.1666666666666666E-3</v>
      </c>
      <c r="I8865" s="929">
        <v>6.25E-2</v>
      </c>
      <c r="J8865" s="923">
        <v>0</v>
      </c>
      <c r="K8865" s="922">
        <v>1</v>
      </c>
      <c r="L8865" s="923">
        <v>0</v>
      </c>
      <c r="M8865" s="923" t="str">
        <f t="shared" si="138"/>
        <v/>
      </c>
    </row>
    <row r="8866" spans="2:13" ht="60">
      <c r="B8866" s="921" t="s">
        <v>2411</v>
      </c>
      <c r="C8866" s="921" t="s">
        <v>1091</v>
      </c>
      <c r="D8866" s="922" t="s">
        <v>1881</v>
      </c>
      <c r="E8866" s="936">
        <v>0.5</v>
      </c>
      <c r="F8866" s="947">
        <v>44657</v>
      </c>
      <c r="G8866" s="923">
        <v>0</v>
      </c>
      <c r="H8866" s="929">
        <v>4.1666666666666666E-3</v>
      </c>
      <c r="I8866" s="929">
        <v>6.25E-2</v>
      </c>
      <c r="J8866" s="923">
        <v>0</v>
      </c>
      <c r="K8866" s="922">
        <v>1</v>
      </c>
      <c r="L8866" s="923">
        <v>0</v>
      </c>
      <c r="M8866" s="923" t="str">
        <f t="shared" si="138"/>
        <v/>
      </c>
    </row>
    <row r="8867" spans="2:13" ht="60">
      <c r="B8867" s="921" t="s">
        <v>2412</v>
      </c>
      <c r="C8867" s="921" t="s">
        <v>1091</v>
      </c>
      <c r="D8867" s="922" t="s">
        <v>1881</v>
      </c>
      <c r="E8867" s="936">
        <v>0.5</v>
      </c>
      <c r="F8867" s="947">
        <v>44657</v>
      </c>
      <c r="G8867" s="923">
        <v>0</v>
      </c>
      <c r="H8867" s="929">
        <v>4.1666666666666666E-3</v>
      </c>
      <c r="I8867" s="929">
        <v>6.25E-2</v>
      </c>
      <c r="J8867" s="923">
        <v>0</v>
      </c>
      <c r="K8867" s="922">
        <v>1</v>
      </c>
      <c r="L8867" s="923">
        <v>0</v>
      </c>
      <c r="M8867" s="923" t="str">
        <f t="shared" si="138"/>
        <v/>
      </c>
    </row>
    <row r="8868" spans="2:13" ht="60">
      <c r="B8868" s="921" t="s">
        <v>2412</v>
      </c>
      <c r="C8868" s="921" t="s">
        <v>1091</v>
      </c>
      <c r="D8868" s="922" t="s">
        <v>1881</v>
      </c>
      <c r="E8868" s="936">
        <v>0.5</v>
      </c>
      <c r="F8868" s="947">
        <v>44657</v>
      </c>
      <c r="G8868" s="923">
        <v>0</v>
      </c>
      <c r="H8868" s="929">
        <v>4.1666666666666666E-3</v>
      </c>
      <c r="I8868" s="929">
        <v>6.25E-2</v>
      </c>
      <c r="J8868" s="923">
        <v>0</v>
      </c>
      <c r="K8868" s="922">
        <v>1</v>
      </c>
      <c r="L8868" s="923">
        <v>0</v>
      </c>
      <c r="M8868" s="923" t="str">
        <f t="shared" si="138"/>
        <v/>
      </c>
    </row>
    <row r="8869" spans="2:13" ht="60">
      <c r="B8869" s="921" t="s">
        <v>2412</v>
      </c>
      <c r="C8869" s="921" t="s">
        <v>1091</v>
      </c>
      <c r="D8869" s="922" t="s">
        <v>1881</v>
      </c>
      <c r="E8869" s="936">
        <v>0.5</v>
      </c>
      <c r="F8869" s="947">
        <v>44657</v>
      </c>
      <c r="G8869" s="923">
        <v>0</v>
      </c>
      <c r="H8869" s="929">
        <v>4.1666666666666666E-3</v>
      </c>
      <c r="I8869" s="929">
        <v>6.25E-2</v>
      </c>
      <c r="J8869" s="923">
        <v>0</v>
      </c>
      <c r="K8869" s="922">
        <v>1</v>
      </c>
      <c r="L8869" s="923">
        <v>0</v>
      </c>
      <c r="M8869" s="923" t="str">
        <f t="shared" si="138"/>
        <v/>
      </c>
    </row>
    <row r="8870" spans="2:13" ht="60">
      <c r="B8870" s="921" t="s">
        <v>2413</v>
      </c>
      <c r="C8870" s="921" t="s">
        <v>1091</v>
      </c>
      <c r="D8870" s="922" t="s">
        <v>1881</v>
      </c>
      <c r="E8870" s="936">
        <v>0.5</v>
      </c>
      <c r="F8870" s="947">
        <v>44657</v>
      </c>
      <c r="G8870" s="923">
        <v>0</v>
      </c>
      <c r="H8870" s="929">
        <v>4.1666666666666666E-3</v>
      </c>
      <c r="I8870" s="929">
        <v>6.25E-2</v>
      </c>
      <c r="J8870" s="923">
        <v>0</v>
      </c>
      <c r="K8870" s="922">
        <v>1</v>
      </c>
      <c r="L8870" s="923">
        <v>0</v>
      </c>
      <c r="M8870" s="923" t="str">
        <f t="shared" si="138"/>
        <v/>
      </c>
    </row>
    <row r="8871" spans="2:13" ht="60">
      <c r="B8871" s="921" t="s">
        <v>2414</v>
      </c>
      <c r="C8871" s="921" t="s">
        <v>1091</v>
      </c>
      <c r="D8871" s="922" t="s">
        <v>1881</v>
      </c>
      <c r="E8871" s="936">
        <v>0.5</v>
      </c>
      <c r="F8871" s="947"/>
      <c r="G8871" s="923">
        <v>0</v>
      </c>
      <c r="H8871" s="929">
        <v>0</v>
      </c>
      <c r="I8871" s="929">
        <v>0</v>
      </c>
      <c r="J8871" s="923">
        <v>0</v>
      </c>
      <c r="K8871" s="922">
        <v>1</v>
      </c>
      <c r="L8871" s="923">
        <v>0</v>
      </c>
      <c r="M8871" s="923" t="str">
        <f t="shared" si="138"/>
        <v/>
      </c>
    </row>
    <row r="8872" spans="2:13" ht="60">
      <c r="B8872" s="921" t="s">
        <v>2415</v>
      </c>
      <c r="C8872" s="921" t="s">
        <v>1091</v>
      </c>
      <c r="D8872" s="922" t="s">
        <v>1881</v>
      </c>
      <c r="E8872" s="936">
        <v>0.5</v>
      </c>
      <c r="F8872" s="947">
        <v>44657</v>
      </c>
      <c r="G8872" s="923">
        <v>0</v>
      </c>
      <c r="H8872" s="929">
        <v>4.1666666666666666E-3</v>
      </c>
      <c r="I8872" s="929">
        <v>6.25E-2</v>
      </c>
      <c r="J8872" s="923">
        <v>0</v>
      </c>
      <c r="K8872" s="922">
        <v>1</v>
      </c>
      <c r="L8872" s="923">
        <v>0</v>
      </c>
      <c r="M8872" s="923" t="str">
        <f t="shared" si="138"/>
        <v/>
      </c>
    </row>
    <row r="8873" spans="2:13" ht="60">
      <c r="B8873" s="921" t="s">
        <v>2416</v>
      </c>
      <c r="C8873" s="921" t="s">
        <v>1091</v>
      </c>
      <c r="D8873" s="922" t="s">
        <v>1881</v>
      </c>
      <c r="E8873" s="936">
        <v>0.5</v>
      </c>
      <c r="F8873" s="947">
        <v>44657</v>
      </c>
      <c r="G8873" s="923">
        <v>0</v>
      </c>
      <c r="H8873" s="929">
        <v>4.1666666666666666E-3</v>
      </c>
      <c r="I8873" s="929">
        <v>6.25E-2</v>
      </c>
      <c r="J8873" s="923">
        <v>0</v>
      </c>
      <c r="K8873" s="922">
        <v>1</v>
      </c>
      <c r="L8873" s="923">
        <v>0</v>
      </c>
      <c r="M8873" s="923" t="str">
        <f t="shared" si="138"/>
        <v/>
      </c>
    </row>
    <row r="8874" spans="2:13" ht="60">
      <c r="B8874" s="921" t="s">
        <v>2417</v>
      </c>
      <c r="C8874" s="921" t="s">
        <v>1091</v>
      </c>
      <c r="D8874" s="922" t="s">
        <v>1881</v>
      </c>
      <c r="E8874" s="936">
        <v>0.5</v>
      </c>
      <c r="F8874" s="947">
        <v>44657</v>
      </c>
      <c r="G8874" s="923">
        <v>0</v>
      </c>
      <c r="H8874" s="929">
        <v>4.1666666666666666E-3</v>
      </c>
      <c r="I8874" s="929">
        <v>6.25E-2</v>
      </c>
      <c r="J8874" s="923">
        <v>0</v>
      </c>
      <c r="K8874" s="922">
        <v>1</v>
      </c>
      <c r="L8874" s="923">
        <v>0</v>
      </c>
      <c r="M8874" s="923" t="str">
        <f t="shared" si="138"/>
        <v/>
      </c>
    </row>
    <row r="8875" spans="2:13" ht="60">
      <c r="B8875" s="921" t="s">
        <v>2412</v>
      </c>
      <c r="C8875" s="921" t="s">
        <v>1091</v>
      </c>
      <c r="D8875" s="922" t="s">
        <v>1881</v>
      </c>
      <c r="E8875" s="936">
        <v>0.5</v>
      </c>
      <c r="F8875" s="947">
        <v>44657</v>
      </c>
      <c r="G8875" s="923">
        <v>0</v>
      </c>
      <c r="H8875" s="929">
        <v>4.1666666666666666E-3</v>
      </c>
      <c r="I8875" s="929">
        <v>6.25E-2</v>
      </c>
      <c r="J8875" s="923">
        <v>0</v>
      </c>
      <c r="K8875" s="922">
        <v>1</v>
      </c>
      <c r="L8875" s="923">
        <v>0</v>
      </c>
      <c r="M8875" s="923" t="str">
        <f t="shared" si="138"/>
        <v/>
      </c>
    </row>
    <row r="8876" spans="2:13" ht="60">
      <c r="B8876" s="921" t="s">
        <v>2418</v>
      </c>
      <c r="C8876" s="921" t="s">
        <v>1091</v>
      </c>
      <c r="D8876" s="922" t="s">
        <v>1881</v>
      </c>
      <c r="E8876" s="936">
        <v>0.5</v>
      </c>
      <c r="F8876" s="947">
        <v>44657</v>
      </c>
      <c r="G8876" s="923">
        <v>0</v>
      </c>
      <c r="H8876" s="929">
        <v>4.1666666666666666E-3</v>
      </c>
      <c r="I8876" s="929">
        <v>6.25E-2</v>
      </c>
      <c r="J8876" s="923">
        <v>0</v>
      </c>
      <c r="K8876" s="922">
        <v>1</v>
      </c>
      <c r="L8876" s="923">
        <v>0</v>
      </c>
      <c r="M8876" s="923" t="str">
        <f t="shared" si="138"/>
        <v/>
      </c>
    </row>
    <row r="8877" spans="2:13" ht="60">
      <c r="B8877" s="921" t="s">
        <v>2419</v>
      </c>
      <c r="C8877" s="921" t="s">
        <v>1091</v>
      </c>
      <c r="D8877" s="922" t="s">
        <v>1881</v>
      </c>
      <c r="E8877" s="936">
        <v>0.5</v>
      </c>
      <c r="F8877" s="947">
        <v>44657</v>
      </c>
      <c r="G8877" s="923">
        <v>0</v>
      </c>
      <c r="H8877" s="929">
        <v>4.1666666666666666E-3</v>
      </c>
      <c r="I8877" s="929">
        <v>6.25E-2</v>
      </c>
      <c r="J8877" s="923">
        <v>0</v>
      </c>
      <c r="K8877" s="922">
        <v>1</v>
      </c>
      <c r="L8877" s="923">
        <v>0</v>
      </c>
      <c r="M8877" s="923" t="str">
        <f t="shared" si="138"/>
        <v/>
      </c>
    </row>
    <row r="8878" spans="2:13" ht="60">
      <c r="B8878" s="921" t="s">
        <v>2420</v>
      </c>
      <c r="C8878" s="921" t="s">
        <v>1091</v>
      </c>
      <c r="D8878" s="922" t="s">
        <v>1881</v>
      </c>
      <c r="E8878" s="936">
        <v>0.5</v>
      </c>
      <c r="F8878" s="947">
        <v>44657</v>
      </c>
      <c r="G8878" s="923">
        <v>0</v>
      </c>
      <c r="H8878" s="929">
        <v>4.1666666666666666E-3</v>
      </c>
      <c r="I8878" s="929">
        <v>6.25E-2</v>
      </c>
      <c r="J8878" s="923">
        <v>0</v>
      </c>
      <c r="K8878" s="922">
        <v>1</v>
      </c>
      <c r="L8878" s="923">
        <v>0</v>
      </c>
      <c r="M8878" s="923" t="str">
        <f t="shared" si="138"/>
        <v/>
      </c>
    </row>
    <row r="8879" spans="2:13" ht="60">
      <c r="B8879" s="921" t="s">
        <v>2420</v>
      </c>
      <c r="C8879" s="921" t="s">
        <v>1091</v>
      </c>
      <c r="D8879" s="922" t="s">
        <v>1881</v>
      </c>
      <c r="E8879" s="936">
        <v>0.5</v>
      </c>
      <c r="F8879" s="947">
        <v>44657</v>
      </c>
      <c r="G8879" s="923">
        <v>0</v>
      </c>
      <c r="H8879" s="929">
        <v>4.1666666666666666E-3</v>
      </c>
      <c r="I8879" s="929">
        <v>6.25E-2</v>
      </c>
      <c r="J8879" s="923">
        <v>0</v>
      </c>
      <c r="K8879" s="922">
        <v>1</v>
      </c>
      <c r="L8879" s="923">
        <v>0</v>
      </c>
      <c r="M8879" s="923" t="str">
        <f t="shared" si="138"/>
        <v/>
      </c>
    </row>
    <row r="8880" spans="2:13" ht="60">
      <c r="B8880" s="921" t="s">
        <v>2420</v>
      </c>
      <c r="C8880" s="921" t="s">
        <v>1091</v>
      </c>
      <c r="D8880" s="922" t="s">
        <v>1881</v>
      </c>
      <c r="E8880" s="936">
        <v>0.5</v>
      </c>
      <c r="F8880" s="947">
        <v>44657</v>
      </c>
      <c r="G8880" s="923">
        <v>0</v>
      </c>
      <c r="H8880" s="929">
        <v>4.1666666666666666E-3</v>
      </c>
      <c r="I8880" s="929">
        <v>6.25E-2</v>
      </c>
      <c r="J8880" s="923">
        <v>0</v>
      </c>
      <c r="K8880" s="922">
        <v>1</v>
      </c>
      <c r="L8880" s="923">
        <v>0</v>
      </c>
      <c r="M8880" s="923" t="str">
        <f t="shared" si="138"/>
        <v/>
      </c>
    </row>
    <row r="8881" spans="2:13" ht="60">
      <c r="B8881" s="921" t="s">
        <v>2421</v>
      </c>
      <c r="C8881" s="921" t="s">
        <v>1091</v>
      </c>
      <c r="D8881" s="922" t="s">
        <v>1881</v>
      </c>
      <c r="E8881" s="936">
        <v>0.5</v>
      </c>
      <c r="F8881" s="947">
        <v>44657</v>
      </c>
      <c r="G8881" s="923">
        <v>0</v>
      </c>
      <c r="H8881" s="929">
        <v>4.1666666666666666E-3</v>
      </c>
      <c r="I8881" s="929">
        <v>6.25E-2</v>
      </c>
      <c r="J8881" s="923">
        <v>0</v>
      </c>
      <c r="K8881" s="922">
        <v>1</v>
      </c>
      <c r="L8881" s="923">
        <v>0</v>
      </c>
      <c r="M8881" s="923" t="str">
        <f t="shared" si="138"/>
        <v/>
      </c>
    </row>
    <row r="8882" spans="2:13" ht="60">
      <c r="B8882" s="921" t="s">
        <v>2422</v>
      </c>
      <c r="C8882" s="921" t="s">
        <v>1091</v>
      </c>
      <c r="D8882" s="922" t="s">
        <v>1881</v>
      </c>
      <c r="E8882" s="936">
        <v>0.5</v>
      </c>
      <c r="F8882" s="947">
        <v>44657</v>
      </c>
      <c r="G8882" s="923">
        <v>0</v>
      </c>
      <c r="H8882" s="929">
        <v>4.1666666666666666E-3</v>
      </c>
      <c r="I8882" s="929">
        <v>6.25E-2</v>
      </c>
      <c r="J8882" s="923">
        <v>0</v>
      </c>
      <c r="K8882" s="922">
        <v>1</v>
      </c>
      <c r="L8882" s="923">
        <v>0</v>
      </c>
      <c r="M8882" s="923" t="str">
        <f t="shared" si="138"/>
        <v/>
      </c>
    </row>
    <row r="8883" spans="2:13" ht="60">
      <c r="B8883" s="921" t="s">
        <v>2423</v>
      </c>
      <c r="C8883" s="921" t="s">
        <v>1091</v>
      </c>
      <c r="D8883" s="922" t="s">
        <v>1881</v>
      </c>
      <c r="E8883" s="936">
        <v>0.5</v>
      </c>
      <c r="F8883" s="947">
        <v>44657</v>
      </c>
      <c r="G8883" s="923">
        <v>0</v>
      </c>
      <c r="H8883" s="929">
        <v>4.1666666666666666E-3</v>
      </c>
      <c r="I8883" s="929">
        <v>6.25E-2</v>
      </c>
      <c r="J8883" s="923">
        <v>0</v>
      </c>
      <c r="K8883" s="922">
        <v>1</v>
      </c>
      <c r="L8883" s="923">
        <v>0</v>
      </c>
      <c r="M8883" s="923" t="str">
        <f t="shared" si="138"/>
        <v/>
      </c>
    </row>
    <row r="8884" spans="2:13" ht="60">
      <c r="B8884" s="921" t="s">
        <v>2424</v>
      </c>
      <c r="C8884" s="921" t="s">
        <v>1091</v>
      </c>
      <c r="D8884" s="922" t="s">
        <v>1881</v>
      </c>
      <c r="E8884" s="936">
        <v>0.5</v>
      </c>
      <c r="F8884" s="947">
        <v>44657</v>
      </c>
      <c r="G8884" s="923">
        <v>0</v>
      </c>
      <c r="H8884" s="929">
        <v>4.1666666666666666E-3</v>
      </c>
      <c r="I8884" s="929">
        <v>6.25E-2</v>
      </c>
      <c r="J8884" s="923">
        <v>0</v>
      </c>
      <c r="K8884" s="922">
        <v>1</v>
      </c>
      <c r="L8884" s="923">
        <v>0</v>
      </c>
      <c r="M8884" s="923" t="str">
        <f t="shared" si="138"/>
        <v/>
      </c>
    </row>
    <row r="8885" spans="2:13" ht="60">
      <c r="B8885" s="921" t="s">
        <v>2425</v>
      </c>
      <c r="C8885" s="921" t="s">
        <v>1091</v>
      </c>
      <c r="D8885" s="922" t="s">
        <v>1881</v>
      </c>
      <c r="E8885" s="936">
        <v>0.5</v>
      </c>
      <c r="F8885" s="947">
        <v>44657</v>
      </c>
      <c r="G8885" s="923">
        <v>0</v>
      </c>
      <c r="H8885" s="929">
        <v>4.1666666666666666E-3</v>
      </c>
      <c r="I8885" s="929">
        <v>6.25E-2</v>
      </c>
      <c r="J8885" s="923">
        <v>0</v>
      </c>
      <c r="K8885" s="922">
        <v>1</v>
      </c>
      <c r="L8885" s="923">
        <v>0</v>
      </c>
      <c r="M8885" s="923" t="str">
        <f t="shared" si="138"/>
        <v/>
      </c>
    </row>
    <row r="8886" spans="2:13" ht="60">
      <c r="B8886" s="921" t="s">
        <v>2420</v>
      </c>
      <c r="C8886" s="921" t="s">
        <v>1091</v>
      </c>
      <c r="D8886" s="922" t="s">
        <v>1881</v>
      </c>
      <c r="E8886" s="936">
        <v>0.5</v>
      </c>
      <c r="F8886" s="947">
        <v>44657</v>
      </c>
      <c r="G8886" s="923">
        <v>0</v>
      </c>
      <c r="H8886" s="929">
        <v>4.1666666666666666E-3</v>
      </c>
      <c r="I8886" s="929">
        <v>6.25E-2</v>
      </c>
      <c r="J8886" s="923">
        <v>0</v>
      </c>
      <c r="K8886" s="922">
        <v>1</v>
      </c>
      <c r="L8886" s="923">
        <v>0</v>
      </c>
      <c r="M8886" s="923" t="str">
        <f t="shared" si="138"/>
        <v/>
      </c>
    </row>
    <row r="8887" spans="2:13" ht="60">
      <c r="B8887" s="921" t="s">
        <v>2426</v>
      </c>
      <c r="C8887" s="921" t="s">
        <v>1091</v>
      </c>
      <c r="D8887" s="922" t="s">
        <v>1881</v>
      </c>
      <c r="E8887" s="936">
        <v>0.5</v>
      </c>
      <c r="F8887" s="947">
        <v>44657</v>
      </c>
      <c r="G8887" s="923">
        <v>0</v>
      </c>
      <c r="H8887" s="929">
        <v>4.1666666666666666E-3</v>
      </c>
      <c r="I8887" s="929">
        <v>6.25E-2</v>
      </c>
      <c r="J8887" s="923">
        <v>0</v>
      </c>
      <c r="K8887" s="922">
        <v>1</v>
      </c>
      <c r="L8887" s="923">
        <v>0</v>
      </c>
      <c r="M8887" s="923" t="str">
        <f t="shared" si="138"/>
        <v/>
      </c>
    </row>
    <row r="8888" spans="2:13" ht="60">
      <c r="B8888" s="921" t="s">
        <v>2427</v>
      </c>
      <c r="C8888" s="921" t="s">
        <v>1091</v>
      </c>
      <c r="D8888" s="922" t="s">
        <v>1881</v>
      </c>
      <c r="E8888" s="936">
        <v>0.5</v>
      </c>
      <c r="F8888" s="947">
        <v>44657</v>
      </c>
      <c r="G8888" s="923">
        <v>0</v>
      </c>
      <c r="H8888" s="929">
        <v>4.1666666666666666E-3</v>
      </c>
      <c r="I8888" s="929">
        <v>6.25E-2</v>
      </c>
      <c r="J8888" s="923">
        <v>0</v>
      </c>
      <c r="K8888" s="922">
        <v>1</v>
      </c>
      <c r="L8888" s="923">
        <v>0</v>
      </c>
      <c r="M8888" s="923" t="str">
        <f t="shared" si="138"/>
        <v/>
      </c>
    </row>
    <row r="8889" spans="2:13" ht="60">
      <c r="B8889" s="921" t="s">
        <v>2428</v>
      </c>
      <c r="C8889" s="921" t="s">
        <v>1091</v>
      </c>
      <c r="D8889" s="922" t="s">
        <v>1881</v>
      </c>
      <c r="E8889" s="936">
        <v>0.5</v>
      </c>
      <c r="F8889" s="947">
        <v>44657</v>
      </c>
      <c r="G8889" s="923">
        <v>0</v>
      </c>
      <c r="H8889" s="929">
        <v>4.1666666666666666E-3</v>
      </c>
      <c r="I8889" s="929">
        <v>6.25E-2</v>
      </c>
      <c r="J8889" s="923">
        <v>0</v>
      </c>
      <c r="K8889" s="922">
        <v>1</v>
      </c>
      <c r="L8889" s="923">
        <v>0</v>
      </c>
      <c r="M8889" s="923" t="str">
        <f t="shared" si="138"/>
        <v/>
      </c>
    </row>
    <row r="8890" spans="2:13" ht="60">
      <c r="B8890" s="921" t="s">
        <v>2428</v>
      </c>
      <c r="C8890" s="921" t="s">
        <v>1091</v>
      </c>
      <c r="D8890" s="922" t="s">
        <v>1881</v>
      </c>
      <c r="E8890" s="936">
        <v>0.5</v>
      </c>
      <c r="F8890" s="947">
        <v>44657</v>
      </c>
      <c r="G8890" s="923">
        <v>0</v>
      </c>
      <c r="H8890" s="929">
        <v>4.1666666666666666E-3</v>
      </c>
      <c r="I8890" s="929">
        <v>6.25E-2</v>
      </c>
      <c r="J8890" s="923">
        <v>0</v>
      </c>
      <c r="K8890" s="922">
        <v>1</v>
      </c>
      <c r="L8890" s="923">
        <v>0</v>
      </c>
      <c r="M8890" s="923" t="str">
        <f t="shared" si="138"/>
        <v/>
      </c>
    </row>
    <row r="8891" spans="2:13" ht="60">
      <c r="B8891" s="921" t="s">
        <v>2428</v>
      </c>
      <c r="C8891" s="921" t="s">
        <v>1091</v>
      </c>
      <c r="D8891" s="922" t="s">
        <v>1881</v>
      </c>
      <c r="E8891" s="936">
        <v>0.5</v>
      </c>
      <c r="F8891" s="947">
        <v>44657</v>
      </c>
      <c r="G8891" s="923">
        <v>0</v>
      </c>
      <c r="H8891" s="929">
        <v>4.1666666666666666E-3</v>
      </c>
      <c r="I8891" s="929">
        <v>6.25E-2</v>
      </c>
      <c r="J8891" s="923">
        <v>0</v>
      </c>
      <c r="K8891" s="922">
        <v>1</v>
      </c>
      <c r="L8891" s="923">
        <v>0</v>
      </c>
      <c r="M8891" s="923" t="str">
        <f t="shared" si="138"/>
        <v/>
      </c>
    </row>
    <row r="8892" spans="2:13" ht="60">
      <c r="B8892" s="921" t="s">
        <v>2428</v>
      </c>
      <c r="C8892" s="921" t="s">
        <v>1091</v>
      </c>
      <c r="D8892" s="922" t="s">
        <v>1881</v>
      </c>
      <c r="E8892" s="936">
        <v>0.5</v>
      </c>
      <c r="F8892" s="947">
        <v>44657</v>
      </c>
      <c r="G8892" s="923">
        <v>0</v>
      </c>
      <c r="H8892" s="929">
        <v>4.1666666666666666E-3</v>
      </c>
      <c r="I8892" s="929">
        <v>6.25E-2</v>
      </c>
      <c r="J8892" s="923">
        <v>0</v>
      </c>
      <c r="K8892" s="922">
        <v>1</v>
      </c>
      <c r="L8892" s="923">
        <v>0</v>
      </c>
      <c r="M8892" s="923" t="str">
        <f t="shared" si="138"/>
        <v/>
      </c>
    </row>
    <row r="8893" spans="2:13" ht="60">
      <c r="B8893" s="921" t="s">
        <v>2429</v>
      </c>
      <c r="C8893" s="921" t="s">
        <v>1091</v>
      </c>
      <c r="D8893" s="922" t="s">
        <v>1881</v>
      </c>
      <c r="E8893" s="936">
        <v>0.5</v>
      </c>
      <c r="F8893" s="947">
        <v>44657</v>
      </c>
      <c r="G8893" s="923">
        <v>0</v>
      </c>
      <c r="H8893" s="929">
        <v>4.1666666666666666E-3</v>
      </c>
      <c r="I8893" s="929">
        <v>6.25E-2</v>
      </c>
      <c r="J8893" s="923">
        <v>0</v>
      </c>
      <c r="K8893" s="922">
        <v>1</v>
      </c>
      <c r="L8893" s="923">
        <v>0</v>
      </c>
      <c r="M8893" s="923" t="str">
        <f t="shared" si="138"/>
        <v/>
      </c>
    </row>
    <row r="8894" spans="2:13" ht="60">
      <c r="B8894" s="921" t="s">
        <v>2430</v>
      </c>
      <c r="C8894" s="921" t="s">
        <v>1091</v>
      </c>
      <c r="D8894" s="922" t="s">
        <v>1881</v>
      </c>
      <c r="E8894" s="936">
        <v>0.5</v>
      </c>
      <c r="F8894" s="947">
        <v>44657</v>
      </c>
      <c r="G8894" s="923">
        <v>0</v>
      </c>
      <c r="H8894" s="929">
        <v>8.3333333333333332E-3</v>
      </c>
      <c r="I8894" s="929">
        <v>0.125</v>
      </c>
      <c r="J8894" s="923">
        <v>0</v>
      </c>
      <c r="K8894" s="922">
        <v>1</v>
      </c>
      <c r="L8894" s="923">
        <v>0</v>
      </c>
      <c r="M8894" s="923" t="str">
        <f t="shared" si="138"/>
        <v/>
      </c>
    </row>
    <row r="8895" spans="2:13" ht="60">
      <c r="B8895" s="921" t="s">
        <v>2431</v>
      </c>
      <c r="C8895" s="921" t="s">
        <v>1091</v>
      </c>
      <c r="D8895" s="922" t="s">
        <v>1881</v>
      </c>
      <c r="E8895" s="936">
        <v>0.5</v>
      </c>
      <c r="F8895" s="947">
        <v>44657</v>
      </c>
      <c r="G8895" s="923">
        <v>0</v>
      </c>
      <c r="H8895" s="929">
        <v>8.3333333333333332E-3</v>
      </c>
      <c r="I8895" s="929">
        <v>0.125</v>
      </c>
      <c r="J8895" s="923">
        <v>0</v>
      </c>
      <c r="K8895" s="922">
        <v>1</v>
      </c>
      <c r="L8895" s="923">
        <v>0</v>
      </c>
      <c r="M8895" s="923" t="str">
        <f t="shared" si="138"/>
        <v/>
      </c>
    </row>
    <row r="8896" spans="2:13" ht="60">
      <c r="B8896" s="921" t="s">
        <v>2430</v>
      </c>
      <c r="C8896" s="921" t="s">
        <v>1091</v>
      </c>
      <c r="D8896" s="922" t="s">
        <v>1881</v>
      </c>
      <c r="E8896" s="936">
        <v>0.5</v>
      </c>
      <c r="F8896" s="947">
        <v>44657</v>
      </c>
      <c r="G8896" s="923">
        <v>0</v>
      </c>
      <c r="H8896" s="929">
        <v>8.3333333333333332E-3</v>
      </c>
      <c r="I8896" s="929">
        <v>0.125</v>
      </c>
      <c r="J8896" s="923">
        <v>0</v>
      </c>
      <c r="K8896" s="922">
        <v>1</v>
      </c>
      <c r="L8896" s="923">
        <v>0</v>
      </c>
      <c r="M8896" s="923" t="str">
        <f t="shared" si="138"/>
        <v/>
      </c>
    </row>
    <row r="8897" spans="2:13" ht="60">
      <c r="B8897" s="921" t="s">
        <v>2431</v>
      </c>
      <c r="C8897" s="921" t="s">
        <v>1091</v>
      </c>
      <c r="D8897" s="922" t="s">
        <v>1881</v>
      </c>
      <c r="E8897" s="936">
        <v>0.5</v>
      </c>
      <c r="F8897" s="947">
        <v>44657</v>
      </c>
      <c r="G8897" s="923">
        <v>0</v>
      </c>
      <c r="H8897" s="929">
        <v>8.3333333333333332E-3</v>
      </c>
      <c r="I8897" s="929">
        <v>0.125</v>
      </c>
      <c r="J8897" s="923">
        <v>0</v>
      </c>
      <c r="K8897" s="922">
        <v>1</v>
      </c>
      <c r="L8897" s="923">
        <v>0</v>
      </c>
      <c r="M8897" s="923" t="str">
        <f t="shared" si="138"/>
        <v/>
      </c>
    </row>
    <row r="8898" spans="2:13" ht="60">
      <c r="B8898" s="921" t="s">
        <v>2430</v>
      </c>
      <c r="C8898" s="921" t="s">
        <v>1091</v>
      </c>
      <c r="D8898" s="922" t="s">
        <v>1881</v>
      </c>
      <c r="E8898" s="936">
        <v>0.5</v>
      </c>
      <c r="F8898" s="947">
        <v>44657</v>
      </c>
      <c r="G8898" s="923">
        <v>0</v>
      </c>
      <c r="H8898" s="929">
        <v>8.3333333333333332E-3</v>
      </c>
      <c r="I8898" s="929">
        <v>0.125</v>
      </c>
      <c r="J8898" s="923">
        <v>0</v>
      </c>
      <c r="K8898" s="922">
        <v>1</v>
      </c>
      <c r="L8898" s="923">
        <v>0</v>
      </c>
      <c r="M8898" s="923" t="str">
        <f t="shared" si="138"/>
        <v/>
      </c>
    </row>
    <row r="8899" spans="2:13" ht="60">
      <c r="B8899" s="921" t="s">
        <v>2431</v>
      </c>
      <c r="C8899" s="921" t="s">
        <v>1091</v>
      </c>
      <c r="D8899" s="922" t="s">
        <v>1881</v>
      </c>
      <c r="E8899" s="936">
        <v>0.5</v>
      </c>
      <c r="F8899" s="947">
        <v>44657</v>
      </c>
      <c r="G8899" s="923">
        <v>0</v>
      </c>
      <c r="H8899" s="929">
        <v>8.3333333333333332E-3</v>
      </c>
      <c r="I8899" s="929">
        <v>0.125</v>
      </c>
      <c r="J8899" s="923">
        <v>0</v>
      </c>
      <c r="K8899" s="922">
        <v>1</v>
      </c>
      <c r="L8899" s="923">
        <v>0</v>
      </c>
      <c r="M8899" s="923" t="str">
        <f t="shared" si="138"/>
        <v/>
      </c>
    </row>
    <row r="8900" spans="2:13" ht="60">
      <c r="B8900" s="921" t="s">
        <v>2430</v>
      </c>
      <c r="C8900" s="921" t="s">
        <v>1091</v>
      </c>
      <c r="D8900" s="922" t="s">
        <v>1881</v>
      </c>
      <c r="E8900" s="936">
        <v>0.5</v>
      </c>
      <c r="F8900" s="947">
        <v>44657</v>
      </c>
      <c r="G8900" s="923">
        <v>0</v>
      </c>
      <c r="H8900" s="929">
        <v>8.3333333333333332E-3</v>
      </c>
      <c r="I8900" s="929">
        <v>0.125</v>
      </c>
      <c r="J8900" s="923">
        <v>0</v>
      </c>
      <c r="K8900" s="922">
        <v>1</v>
      </c>
      <c r="L8900" s="923">
        <v>0</v>
      </c>
      <c r="M8900" s="923" t="str">
        <f t="shared" si="138"/>
        <v/>
      </c>
    </row>
    <row r="8901" spans="2:13" ht="60">
      <c r="B8901" s="921" t="s">
        <v>2432</v>
      </c>
      <c r="C8901" s="921" t="s">
        <v>1091</v>
      </c>
      <c r="D8901" s="922" t="s">
        <v>1881</v>
      </c>
      <c r="E8901" s="936">
        <v>0.5</v>
      </c>
      <c r="F8901" s="947">
        <v>44657</v>
      </c>
      <c r="G8901" s="923">
        <v>0</v>
      </c>
      <c r="H8901" s="929">
        <v>4.1666666666666666E-3</v>
      </c>
      <c r="I8901" s="929">
        <v>6.25E-2</v>
      </c>
      <c r="J8901" s="923">
        <v>0</v>
      </c>
      <c r="K8901" s="922">
        <v>1</v>
      </c>
      <c r="L8901" s="923">
        <v>0</v>
      </c>
      <c r="M8901" s="923" t="str">
        <f t="shared" si="138"/>
        <v/>
      </c>
    </row>
    <row r="8902" spans="2:13" ht="60">
      <c r="B8902" s="921" t="s">
        <v>2433</v>
      </c>
      <c r="C8902" s="921" t="s">
        <v>1091</v>
      </c>
      <c r="D8902" s="922" t="s">
        <v>1881</v>
      </c>
      <c r="E8902" s="936">
        <v>0.5</v>
      </c>
      <c r="F8902" s="947">
        <v>44657</v>
      </c>
      <c r="G8902" s="923">
        <v>0</v>
      </c>
      <c r="H8902" s="929">
        <v>4.1666666666666666E-3</v>
      </c>
      <c r="I8902" s="929">
        <v>6.25E-2</v>
      </c>
      <c r="J8902" s="923">
        <v>0</v>
      </c>
      <c r="K8902" s="922">
        <v>1</v>
      </c>
      <c r="L8902" s="923">
        <v>0</v>
      </c>
      <c r="M8902" s="923" t="str">
        <f t="shared" si="138"/>
        <v/>
      </c>
    </row>
    <row r="8903" spans="2:13" ht="60">
      <c r="B8903" s="921" t="s">
        <v>2434</v>
      </c>
      <c r="C8903" s="921" t="s">
        <v>1091</v>
      </c>
      <c r="D8903" s="922" t="s">
        <v>1881</v>
      </c>
      <c r="E8903" s="936">
        <v>0.5</v>
      </c>
      <c r="F8903" s="947">
        <v>44657</v>
      </c>
      <c r="G8903" s="923">
        <v>0</v>
      </c>
      <c r="H8903" s="929">
        <v>5.5555555555555558E-3</v>
      </c>
      <c r="I8903" s="929">
        <v>8.3333333333333343E-2</v>
      </c>
      <c r="J8903" s="923">
        <v>0</v>
      </c>
      <c r="K8903" s="922">
        <v>1</v>
      </c>
      <c r="L8903" s="923">
        <v>0</v>
      </c>
      <c r="M8903" s="923" t="str">
        <f t="shared" si="138"/>
        <v/>
      </c>
    </row>
    <row r="8904" spans="2:13" ht="60">
      <c r="B8904" s="921" t="s">
        <v>2435</v>
      </c>
      <c r="C8904" s="921" t="s">
        <v>1091</v>
      </c>
      <c r="D8904" s="922" t="s">
        <v>1881</v>
      </c>
      <c r="E8904" s="936">
        <v>0.5</v>
      </c>
      <c r="F8904" s="947">
        <v>44657</v>
      </c>
      <c r="G8904" s="923">
        <v>0</v>
      </c>
      <c r="H8904" s="929">
        <v>5.5555555555555558E-3</v>
      </c>
      <c r="I8904" s="929">
        <v>8.3333333333333343E-2</v>
      </c>
      <c r="J8904" s="923">
        <v>0</v>
      </c>
      <c r="K8904" s="922">
        <v>1</v>
      </c>
      <c r="L8904" s="923">
        <v>0</v>
      </c>
      <c r="M8904" s="923" t="str">
        <f t="shared" si="138"/>
        <v/>
      </c>
    </row>
    <row r="8905" spans="2:13" ht="60">
      <c r="B8905" s="921" t="s">
        <v>2436</v>
      </c>
      <c r="C8905" s="921" t="s">
        <v>1091</v>
      </c>
      <c r="D8905" s="922" t="s">
        <v>1881</v>
      </c>
      <c r="E8905" s="936">
        <v>0.5</v>
      </c>
      <c r="F8905" s="947">
        <v>44657</v>
      </c>
      <c r="G8905" s="923">
        <v>0</v>
      </c>
      <c r="H8905" s="929">
        <v>4.1666666666666666E-3</v>
      </c>
      <c r="I8905" s="929">
        <v>6.25E-2</v>
      </c>
      <c r="J8905" s="923">
        <v>0</v>
      </c>
      <c r="K8905" s="922">
        <v>1</v>
      </c>
      <c r="L8905" s="923">
        <v>0</v>
      </c>
      <c r="M8905" s="923" t="str">
        <f t="shared" si="138"/>
        <v/>
      </c>
    </row>
    <row r="8906" spans="2:13" ht="60">
      <c r="B8906" s="921" t="s">
        <v>2436</v>
      </c>
      <c r="C8906" s="921" t="s">
        <v>1091</v>
      </c>
      <c r="D8906" s="922" t="s">
        <v>1881</v>
      </c>
      <c r="E8906" s="936">
        <v>0.5</v>
      </c>
      <c r="F8906" s="947">
        <v>44657</v>
      </c>
      <c r="G8906" s="923">
        <v>0</v>
      </c>
      <c r="H8906" s="929">
        <v>4.1666666666666666E-3</v>
      </c>
      <c r="I8906" s="929">
        <v>6.25E-2</v>
      </c>
      <c r="J8906" s="923">
        <v>0</v>
      </c>
      <c r="K8906" s="922">
        <v>1</v>
      </c>
      <c r="L8906" s="923">
        <v>0</v>
      </c>
      <c r="M8906" s="923" t="str">
        <f t="shared" si="138"/>
        <v/>
      </c>
    </row>
    <row r="8907" spans="2:13" ht="60">
      <c r="B8907" s="921" t="s">
        <v>2436</v>
      </c>
      <c r="C8907" s="921" t="s">
        <v>1091</v>
      </c>
      <c r="D8907" s="922" t="s">
        <v>1881</v>
      </c>
      <c r="E8907" s="936">
        <v>0.5</v>
      </c>
      <c r="F8907" s="947">
        <v>44657</v>
      </c>
      <c r="G8907" s="923">
        <v>0</v>
      </c>
      <c r="H8907" s="929">
        <v>4.1666666666666666E-3</v>
      </c>
      <c r="I8907" s="929">
        <v>6.25E-2</v>
      </c>
      <c r="J8907" s="923">
        <v>0</v>
      </c>
      <c r="K8907" s="922">
        <v>1</v>
      </c>
      <c r="L8907" s="923">
        <v>0</v>
      </c>
      <c r="M8907" s="923" t="str">
        <f t="shared" ref="M8907:M8970" si="139">IF(L8907=0,"",IF(I8907=100%,0,(H8907*12)*(G8907*E8907*K8907)))</f>
        <v/>
      </c>
    </row>
    <row r="8908" spans="2:13" ht="60">
      <c r="B8908" s="921" t="s">
        <v>2436</v>
      </c>
      <c r="C8908" s="921" t="s">
        <v>1091</v>
      </c>
      <c r="D8908" s="922" t="s">
        <v>1881</v>
      </c>
      <c r="E8908" s="936">
        <v>0.5</v>
      </c>
      <c r="F8908" s="947">
        <v>44657</v>
      </c>
      <c r="G8908" s="923">
        <v>0</v>
      </c>
      <c r="H8908" s="929">
        <v>4.1666666666666666E-3</v>
      </c>
      <c r="I8908" s="929">
        <v>6.25E-2</v>
      </c>
      <c r="J8908" s="923">
        <v>0</v>
      </c>
      <c r="K8908" s="922">
        <v>1</v>
      </c>
      <c r="L8908" s="923">
        <v>0</v>
      </c>
      <c r="M8908" s="923" t="str">
        <f t="shared" si="139"/>
        <v/>
      </c>
    </row>
    <row r="8909" spans="2:13" ht="60">
      <c r="B8909" s="921" t="s">
        <v>2436</v>
      </c>
      <c r="C8909" s="921" t="s">
        <v>1091</v>
      </c>
      <c r="D8909" s="922" t="s">
        <v>1881</v>
      </c>
      <c r="E8909" s="936">
        <v>0.5</v>
      </c>
      <c r="F8909" s="947">
        <v>44657</v>
      </c>
      <c r="G8909" s="923">
        <v>0</v>
      </c>
      <c r="H8909" s="929">
        <v>4.1666666666666666E-3</v>
      </c>
      <c r="I8909" s="929">
        <v>6.25E-2</v>
      </c>
      <c r="J8909" s="923">
        <v>0</v>
      </c>
      <c r="K8909" s="922">
        <v>1</v>
      </c>
      <c r="L8909" s="923">
        <v>0</v>
      </c>
      <c r="M8909" s="923" t="str">
        <f t="shared" si="139"/>
        <v/>
      </c>
    </row>
    <row r="8910" spans="2:13" ht="60">
      <c r="B8910" s="921" t="s">
        <v>2436</v>
      </c>
      <c r="C8910" s="921" t="s">
        <v>1091</v>
      </c>
      <c r="D8910" s="922" t="s">
        <v>1881</v>
      </c>
      <c r="E8910" s="936">
        <v>0.5</v>
      </c>
      <c r="F8910" s="947">
        <v>44657</v>
      </c>
      <c r="G8910" s="923">
        <v>0</v>
      </c>
      <c r="H8910" s="929">
        <v>4.1666666666666666E-3</v>
      </c>
      <c r="I8910" s="929">
        <v>6.25E-2</v>
      </c>
      <c r="J8910" s="923">
        <v>0</v>
      </c>
      <c r="K8910" s="922">
        <v>1</v>
      </c>
      <c r="L8910" s="923">
        <v>0</v>
      </c>
      <c r="M8910" s="923" t="str">
        <f t="shared" si="139"/>
        <v/>
      </c>
    </row>
    <row r="8911" spans="2:13" ht="60">
      <c r="B8911" s="921" t="s">
        <v>2436</v>
      </c>
      <c r="C8911" s="921" t="s">
        <v>1091</v>
      </c>
      <c r="D8911" s="922" t="s">
        <v>1881</v>
      </c>
      <c r="E8911" s="936">
        <v>0.5</v>
      </c>
      <c r="F8911" s="947">
        <v>44657</v>
      </c>
      <c r="G8911" s="923">
        <v>0</v>
      </c>
      <c r="H8911" s="929">
        <v>4.1666666666666666E-3</v>
      </c>
      <c r="I8911" s="929">
        <v>6.25E-2</v>
      </c>
      <c r="J8911" s="923">
        <v>0</v>
      </c>
      <c r="K8911" s="922">
        <v>1</v>
      </c>
      <c r="L8911" s="923">
        <v>0</v>
      </c>
      <c r="M8911" s="923" t="str">
        <f t="shared" si="139"/>
        <v/>
      </c>
    </row>
    <row r="8912" spans="2:13" ht="60">
      <c r="B8912" s="921" t="s">
        <v>2436</v>
      </c>
      <c r="C8912" s="921" t="s">
        <v>1091</v>
      </c>
      <c r="D8912" s="922" t="s">
        <v>1881</v>
      </c>
      <c r="E8912" s="936">
        <v>0.5</v>
      </c>
      <c r="F8912" s="947">
        <v>44657</v>
      </c>
      <c r="G8912" s="923">
        <v>0</v>
      </c>
      <c r="H8912" s="929">
        <v>4.1666666666666666E-3</v>
      </c>
      <c r="I8912" s="929">
        <v>6.25E-2</v>
      </c>
      <c r="J8912" s="923">
        <v>0</v>
      </c>
      <c r="K8912" s="922">
        <v>1</v>
      </c>
      <c r="L8912" s="923">
        <v>0</v>
      </c>
      <c r="M8912" s="923" t="str">
        <f t="shared" si="139"/>
        <v/>
      </c>
    </row>
    <row r="8913" spans="2:13" ht="60">
      <c r="B8913" s="921" t="s">
        <v>2431</v>
      </c>
      <c r="C8913" s="921" t="s">
        <v>1091</v>
      </c>
      <c r="D8913" s="922" t="s">
        <v>1881</v>
      </c>
      <c r="E8913" s="936">
        <v>0.5</v>
      </c>
      <c r="F8913" s="947">
        <v>44657</v>
      </c>
      <c r="G8913" s="923">
        <v>0</v>
      </c>
      <c r="H8913" s="929">
        <v>8.3333333333333332E-3</v>
      </c>
      <c r="I8913" s="929">
        <v>0.125</v>
      </c>
      <c r="J8913" s="923">
        <v>0</v>
      </c>
      <c r="K8913" s="922">
        <v>1</v>
      </c>
      <c r="L8913" s="923">
        <v>0</v>
      </c>
      <c r="M8913" s="923" t="str">
        <f t="shared" si="139"/>
        <v/>
      </c>
    </row>
    <row r="8914" spans="2:13" ht="105">
      <c r="B8914" s="921" t="s">
        <v>2437</v>
      </c>
      <c r="C8914" s="921" t="s">
        <v>1042</v>
      </c>
      <c r="D8914" s="922" t="s">
        <v>1881</v>
      </c>
      <c r="E8914" s="936">
        <v>0.5</v>
      </c>
      <c r="F8914" s="947">
        <v>44455</v>
      </c>
      <c r="G8914" s="923">
        <v>0</v>
      </c>
      <c r="H8914" s="929">
        <v>8.3333333333333332E-3</v>
      </c>
      <c r="I8914" s="929">
        <v>0.18333333333333332</v>
      </c>
      <c r="J8914" s="923">
        <v>0</v>
      </c>
      <c r="K8914" s="922">
        <v>0.48281913555389472</v>
      </c>
      <c r="L8914" s="923">
        <v>0</v>
      </c>
      <c r="M8914" s="923" t="str">
        <f t="shared" si="139"/>
        <v/>
      </c>
    </row>
    <row r="8915" spans="2:13" ht="105">
      <c r="B8915" s="921" t="s">
        <v>2437</v>
      </c>
      <c r="C8915" s="921" t="s">
        <v>1042</v>
      </c>
      <c r="D8915" s="922" t="s">
        <v>1881</v>
      </c>
      <c r="E8915" s="936">
        <v>0.5</v>
      </c>
      <c r="F8915" s="947">
        <v>44455</v>
      </c>
      <c r="G8915" s="923">
        <v>0</v>
      </c>
      <c r="H8915" s="929">
        <v>8.3333333333333332E-3</v>
      </c>
      <c r="I8915" s="929">
        <v>0.18333333333333332</v>
      </c>
      <c r="J8915" s="923">
        <v>0</v>
      </c>
      <c r="K8915" s="922">
        <v>0.48281913555389472</v>
      </c>
      <c r="L8915" s="923">
        <v>0</v>
      </c>
      <c r="M8915" s="923" t="str">
        <f t="shared" si="139"/>
        <v/>
      </c>
    </row>
    <row r="8916" spans="2:13" ht="105">
      <c r="B8916" s="921" t="s">
        <v>2437</v>
      </c>
      <c r="C8916" s="921" t="s">
        <v>1042</v>
      </c>
      <c r="D8916" s="922" t="s">
        <v>1881</v>
      </c>
      <c r="E8916" s="936">
        <v>0.5</v>
      </c>
      <c r="F8916" s="947">
        <v>44455</v>
      </c>
      <c r="G8916" s="923">
        <v>0</v>
      </c>
      <c r="H8916" s="929">
        <v>8.3333333333333332E-3</v>
      </c>
      <c r="I8916" s="929">
        <v>0.18333333333333332</v>
      </c>
      <c r="J8916" s="923">
        <v>0</v>
      </c>
      <c r="K8916" s="922">
        <v>0.48281913555389472</v>
      </c>
      <c r="L8916" s="923">
        <v>0</v>
      </c>
      <c r="M8916" s="923" t="str">
        <f t="shared" si="139"/>
        <v/>
      </c>
    </row>
    <row r="8917" spans="2:13" ht="105">
      <c r="B8917" s="921" t="s">
        <v>2437</v>
      </c>
      <c r="C8917" s="921" t="s">
        <v>1042</v>
      </c>
      <c r="D8917" s="922" t="s">
        <v>1881</v>
      </c>
      <c r="E8917" s="936">
        <v>0.5</v>
      </c>
      <c r="F8917" s="947">
        <v>44455</v>
      </c>
      <c r="G8917" s="923">
        <v>0</v>
      </c>
      <c r="H8917" s="929">
        <v>8.3333333333333332E-3</v>
      </c>
      <c r="I8917" s="929">
        <v>0.18333333333333332</v>
      </c>
      <c r="J8917" s="923">
        <v>0</v>
      </c>
      <c r="K8917" s="922">
        <v>0.48281913555389472</v>
      </c>
      <c r="L8917" s="923">
        <v>0</v>
      </c>
      <c r="M8917" s="923" t="str">
        <f t="shared" si="139"/>
        <v/>
      </c>
    </row>
    <row r="8918" spans="2:13" ht="105">
      <c r="B8918" s="921" t="s">
        <v>2437</v>
      </c>
      <c r="C8918" s="921" t="s">
        <v>1042</v>
      </c>
      <c r="D8918" s="922" t="s">
        <v>1881</v>
      </c>
      <c r="E8918" s="936">
        <v>0.5</v>
      </c>
      <c r="F8918" s="947">
        <v>44455</v>
      </c>
      <c r="G8918" s="923">
        <v>0</v>
      </c>
      <c r="H8918" s="929">
        <v>8.3333333333333332E-3</v>
      </c>
      <c r="I8918" s="929">
        <v>0.18333333333333332</v>
      </c>
      <c r="J8918" s="923">
        <v>0</v>
      </c>
      <c r="K8918" s="922">
        <v>0.48281913555389472</v>
      </c>
      <c r="L8918" s="923">
        <v>0</v>
      </c>
      <c r="M8918" s="923" t="str">
        <f t="shared" si="139"/>
        <v/>
      </c>
    </row>
    <row r="8919" spans="2:13" ht="105">
      <c r="B8919" s="921" t="s">
        <v>2437</v>
      </c>
      <c r="C8919" s="921" t="s">
        <v>1042</v>
      </c>
      <c r="D8919" s="922" t="s">
        <v>1881</v>
      </c>
      <c r="E8919" s="936">
        <v>0.5</v>
      </c>
      <c r="F8919" s="947">
        <v>44455</v>
      </c>
      <c r="G8919" s="923">
        <v>0</v>
      </c>
      <c r="H8919" s="929">
        <v>8.3333333333333332E-3</v>
      </c>
      <c r="I8919" s="929">
        <v>0.18333333333333332</v>
      </c>
      <c r="J8919" s="923">
        <v>0</v>
      </c>
      <c r="K8919" s="922">
        <v>0.48281913555389472</v>
      </c>
      <c r="L8919" s="923">
        <v>0</v>
      </c>
      <c r="M8919" s="923" t="str">
        <f t="shared" si="139"/>
        <v/>
      </c>
    </row>
    <row r="8920" spans="2:13" ht="105">
      <c r="B8920" s="921" t="s">
        <v>2437</v>
      </c>
      <c r="C8920" s="921" t="s">
        <v>1042</v>
      </c>
      <c r="D8920" s="922" t="s">
        <v>1881</v>
      </c>
      <c r="E8920" s="936">
        <v>0.5</v>
      </c>
      <c r="F8920" s="947">
        <v>44455</v>
      </c>
      <c r="G8920" s="923">
        <v>0</v>
      </c>
      <c r="H8920" s="929">
        <v>8.3333333333333332E-3</v>
      </c>
      <c r="I8920" s="929">
        <v>0.18333333333333332</v>
      </c>
      <c r="J8920" s="923">
        <v>0</v>
      </c>
      <c r="K8920" s="922">
        <v>0.48281913555389472</v>
      </c>
      <c r="L8920" s="923">
        <v>0</v>
      </c>
      <c r="M8920" s="923" t="str">
        <f t="shared" si="139"/>
        <v/>
      </c>
    </row>
    <row r="8921" spans="2:13" ht="105">
      <c r="B8921" s="921" t="s">
        <v>2437</v>
      </c>
      <c r="C8921" s="921" t="s">
        <v>1042</v>
      </c>
      <c r="D8921" s="922" t="s">
        <v>1881</v>
      </c>
      <c r="E8921" s="936">
        <v>0.5</v>
      </c>
      <c r="F8921" s="947">
        <v>44455</v>
      </c>
      <c r="G8921" s="923">
        <v>0</v>
      </c>
      <c r="H8921" s="929">
        <v>8.3333333333333332E-3</v>
      </c>
      <c r="I8921" s="929">
        <v>0.18333333333333332</v>
      </c>
      <c r="J8921" s="923">
        <v>0</v>
      </c>
      <c r="K8921" s="922">
        <v>0.48281913555389472</v>
      </c>
      <c r="L8921" s="923">
        <v>0</v>
      </c>
      <c r="M8921" s="923" t="str">
        <f t="shared" si="139"/>
        <v/>
      </c>
    </row>
    <row r="8922" spans="2:13" ht="75">
      <c r="B8922" s="921" t="s">
        <v>1946</v>
      </c>
      <c r="C8922" s="921" t="s">
        <v>1024</v>
      </c>
      <c r="D8922" s="922" t="s">
        <v>1881</v>
      </c>
      <c r="E8922" s="936">
        <v>0.5</v>
      </c>
      <c r="F8922" s="947">
        <v>44455</v>
      </c>
      <c r="G8922" s="923">
        <v>0</v>
      </c>
      <c r="H8922" s="929">
        <v>8.3333333333333332E-3</v>
      </c>
      <c r="I8922" s="929">
        <v>0.18333333333333332</v>
      </c>
      <c r="J8922" s="923">
        <v>0</v>
      </c>
      <c r="K8922" s="922">
        <v>1</v>
      </c>
      <c r="L8922" s="923">
        <v>0</v>
      </c>
      <c r="M8922" s="923" t="str">
        <f t="shared" si="139"/>
        <v/>
      </c>
    </row>
    <row r="8923" spans="2:13" ht="75">
      <c r="B8923" s="921" t="s">
        <v>1946</v>
      </c>
      <c r="C8923" s="921" t="s">
        <v>1024</v>
      </c>
      <c r="D8923" s="922" t="s">
        <v>1881</v>
      </c>
      <c r="E8923" s="936">
        <v>0.5</v>
      </c>
      <c r="F8923" s="947">
        <v>44455</v>
      </c>
      <c r="G8923" s="923">
        <v>0</v>
      </c>
      <c r="H8923" s="929">
        <v>8.3333333333333332E-3</v>
      </c>
      <c r="I8923" s="929">
        <v>0.18333333333333332</v>
      </c>
      <c r="J8923" s="923">
        <v>0</v>
      </c>
      <c r="K8923" s="922">
        <v>1</v>
      </c>
      <c r="L8923" s="923">
        <v>0</v>
      </c>
      <c r="M8923" s="923" t="str">
        <f t="shared" si="139"/>
        <v/>
      </c>
    </row>
    <row r="8924" spans="2:13" ht="75">
      <c r="B8924" s="921" t="s">
        <v>1946</v>
      </c>
      <c r="C8924" s="921" t="s">
        <v>1024</v>
      </c>
      <c r="D8924" s="922" t="s">
        <v>1881</v>
      </c>
      <c r="E8924" s="936">
        <v>0.5</v>
      </c>
      <c r="F8924" s="947">
        <v>44455</v>
      </c>
      <c r="G8924" s="923">
        <v>0</v>
      </c>
      <c r="H8924" s="929">
        <v>8.3333333333333332E-3</v>
      </c>
      <c r="I8924" s="929">
        <v>0.18333333333333332</v>
      </c>
      <c r="J8924" s="923">
        <v>0</v>
      </c>
      <c r="K8924" s="922">
        <v>1</v>
      </c>
      <c r="L8924" s="923">
        <v>0</v>
      </c>
      <c r="M8924" s="923" t="str">
        <f t="shared" si="139"/>
        <v/>
      </c>
    </row>
    <row r="8925" spans="2:13" ht="75">
      <c r="B8925" s="921" t="s">
        <v>1946</v>
      </c>
      <c r="C8925" s="921" t="s">
        <v>1024</v>
      </c>
      <c r="D8925" s="922" t="s">
        <v>1881</v>
      </c>
      <c r="E8925" s="936">
        <v>0.5</v>
      </c>
      <c r="F8925" s="947">
        <v>44455</v>
      </c>
      <c r="G8925" s="923">
        <v>0</v>
      </c>
      <c r="H8925" s="929">
        <v>8.3333333333333332E-3</v>
      </c>
      <c r="I8925" s="929">
        <v>0.18333333333333332</v>
      </c>
      <c r="J8925" s="923">
        <v>0</v>
      </c>
      <c r="K8925" s="922">
        <v>1</v>
      </c>
      <c r="L8925" s="923">
        <v>0</v>
      </c>
      <c r="M8925" s="923" t="str">
        <f t="shared" si="139"/>
        <v/>
      </c>
    </row>
    <row r="8926" spans="2:13" ht="105">
      <c r="B8926" s="921" t="s">
        <v>2438</v>
      </c>
      <c r="C8926" s="921" t="s">
        <v>1042</v>
      </c>
      <c r="D8926" s="922" t="s">
        <v>1881</v>
      </c>
      <c r="E8926" s="936">
        <v>0.5</v>
      </c>
      <c r="F8926" s="947">
        <v>44455</v>
      </c>
      <c r="G8926" s="923">
        <v>0</v>
      </c>
      <c r="H8926" s="929">
        <v>8.3333333333333332E-3</v>
      </c>
      <c r="I8926" s="929">
        <v>0.18333333333333332</v>
      </c>
      <c r="J8926" s="923">
        <v>0</v>
      </c>
      <c r="K8926" s="922">
        <v>0.48281913555389472</v>
      </c>
      <c r="L8926" s="923">
        <v>0</v>
      </c>
      <c r="M8926" s="923" t="str">
        <f t="shared" si="139"/>
        <v/>
      </c>
    </row>
    <row r="8927" spans="2:13" ht="105">
      <c r="B8927" s="921" t="s">
        <v>2438</v>
      </c>
      <c r="C8927" s="921" t="s">
        <v>1042</v>
      </c>
      <c r="D8927" s="922" t="s">
        <v>1881</v>
      </c>
      <c r="E8927" s="936">
        <v>0.5</v>
      </c>
      <c r="F8927" s="947">
        <v>44455</v>
      </c>
      <c r="G8927" s="923">
        <v>0</v>
      </c>
      <c r="H8927" s="929">
        <v>8.3333333333333332E-3</v>
      </c>
      <c r="I8927" s="929">
        <v>0.18333333333333332</v>
      </c>
      <c r="J8927" s="923">
        <v>0</v>
      </c>
      <c r="K8927" s="922">
        <v>0.48281913555389472</v>
      </c>
      <c r="L8927" s="923">
        <v>0</v>
      </c>
      <c r="M8927" s="923" t="str">
        <f t="shared" si="139"/>
        <v/>
      </c>
    </row>
    <row r="8928" spans="2:13" ht="105">
      <c r="B8928" s="921" t="s">
        <v>2438</v>
      </c>
      <c r="C8928" s="921" t="s">
        <v>1042</v>
      </c>
      <c r="D8928" s="922" t="s">
        <v>1881</v>
      </c>
      <c r="E8928" s="936">
        <v>0.5</v>
      </c>
      <c r="F8928" s="947">
        <v>44455</v>
      </c>
      <c r="G8928" s="923">
        <v>0</v>
      </c>
      <c r="H8928" s="929">
        <v>8.3333333333333332E-3</v>
      </c>
      <c r="I8928" s="929">
        <v>0.18333333333333332</v>
      </c>
      <c r="J8928" s="923">
        <v>0</v>
      </c>
      <c r="K8928" s="922">
        <v>0.48281913555389472</v>
      </c>
      <c r="L8928" s="923">
        <v>0</v>
      </c>
      <c r="M8928" s="923" t="str">
        <f t="shared" si="139"/>
        <v/>
      </c>
    </row>
    <row r="8929" spans="2:13" ht="105">
      <c r="B8929" s="921" t="s">
        <v>2438</v>
      </c>
      <c r="C8929" s="921" t="s">
        <v>1042</v>
      </c>
      <c r="D8929" s="922" t="s">
        <v>1881</v>
      </c>
      <c r="E8929" s="936">
        <v>0.5</v>
      </c>
      <c r="F8929" s="947">
        <v>44455</v>
      </c>
      <c r="G8929" s="923">
        <v>0</v>
      </c>
      <c r="H8929" s="929">
        <v>8.3333333333333332E-3</v>
      </c>
      <c r="I8929" s="929">
        <v>0.18333333333333332</v>
      </c>
      <c r="J8929" s="923">
        <v>0</v>
      </c>
      <c r="K8929" s="922">
        <v>0.48281913555389472</v>
      </c>
      <c r="L8929" s="923">
        <v>0</v>
      </c>
      <c r="M8929" s="923" t="str">
        <f t="shared" si="139"/>
        <v/>
      </c>
    </row>
    <row r="8930" spans="2:13" ht="105">
      <c r="B8930" s="921" t="s">
        <v>2438</v>
      </c>
      <c r="C8930" s="921" t="s">
        <v>1042</v>
      </c>
      <c r="D8930" s="922" t="s">
        <v>1881</v>
      </c>
      <c r="E8930" s="936">
        <v>0.5</v>
      </c>
      <c r="F8930" s="947">
        <v>44455</v>
      </c>
      <c r="G8930" s="923">
        <v>0</v>
      </c>
      <c r="H8930" s="929">
        <v>8.3333333333333332E-3</v>
      </c>
      <c r="I8930" s="929">
        <v>0.18333333333333332</v>
      </c>
      <c r="J8930" s="923">
        <v>0</v>
      </c>
      <c r="K8930" s="922">
        <v>0.48281913555389472</v>
      </c>
      <c r="L8930" s="923">
        <v>0</v>
      </c>
      <c r="M8930" s="923" t="str">
        <f t="shared" si="139"/>
        <v/>
      </c>
    </row>
    <row r="8931" spans="2:13" ht="105">
      <c r="B8931" s="921" t="s">
        <v>2438</v>
      </c>
      <c r="C8931" s="921" t="s">
        <v>1042</v>
      </c>
      <c r="D8931" s="922" t="s">
        <v>1881</v>
      </c>
      <c r="E8931" s="936">
        <v>0.5</v>
      </c>
      <c r="F8931" s="947">
        <v>44455</v>
      </c>
      <c r="G8931" s="923">
        <v>0</v>
      </c>
      <c r="H8931" s="929">
        <v>8.3333333333333332E-3</v>
      </c>
      <c r="I8931" s="929">
        <v>0.18333333333333332</v>
      </c>
      <c r="J8931" s="923">
        <v>0</v>
      </c>
      <c r="K8931" s="922">
        <v>0.48281913555389472</v>
      </c>
      <c r="L8931" s="923">
        <v>0</v>
      </c>
      <c r="M8931" s="923" t="str">
        <f t="shared" si="139"/>
        <v/>
      </c>
    </row>
    <row r="8932" spans="2:13" ht="105">
      <c r="B8932" s="921" t="s">
        <v>2438</v>
      </c>
      <c r="C8932" s="921" t="s">
        <v>1042</v>
      </c>
      <c r="D8932" s="922" t="s">
        <v>1881</v>
      </c>
      <c r="E8932" s="936">
        <v>0.5</v>
      </c>
      <c r="F8932" s="947">
        <v>44455</v>
      </c>
      <c r="G8932" s="923">
        <v>0</v>
      </c>
      <c r="H8932" s="929">
        <v>8.3333333333333332E-3</v>
      </c>
      <c r="I8932" s="929">
        <v>0.18333333333333332</v>
      </c>
      <c r="J8932" s="923">
        <v>0</v>
      </c>
      <c r="K8932" s="922">
        <v>0.48281913555389472</v>
      </c>
      <c r="L8932" s="923">
        <v>0</v>
      </c>
      <c r="M8932" s="923" t="str">
        <f t="shared" si="139"/>
        <v/>
      </c>
    </row>
    <row r="8933" spans="2:13" ht="105">
      <c r="B8933" s="921" t="s">
        <v>2438</v>
      </c>
      <c r="C8933" s="921" t="s">
        <v>1042</v>
      </c>
      <c r="D8933" s="922" t="s">
        <v>1881</v>
      </c>
      <c r="E8933" s="936">
        <v>0.5</v>
      </c>
      <c r="F8933" s="947">
        <v>44455</v>
      </c>
      <c r="G8933" s="923">
        <v>0</v>
      </c>
      <c r="H8933" s="929">
        <v>8.3333333333333332E-3</v>
      </c>
      <c r="I8933" s="929">
        <v>0.18333333333333332</v>
      </c>
      <c r="J8933" s="923">
        <v>0</v>
      </c>
      <c r="K8933" s="922">
        <v>0.48281913555389472</v>
      </c>
      <c r="L8933" s="923">
        <v>0</v>
      </c>
      <c r="M8933" s="923" t="str">
        <f t="shared" si="139"/>
        <v/>
      </c>
    </row>
    <row r="8934" spans="2:13" ht="75">
      <c r="B8934" s="921" t="s">
        <v>2439</v>
      </c>
      <c r="C8934" s="921" t="s">
        <v>1024</v>
      </c>
      <c r="D8934" s="922" t="s">
        <v>1881</v>
      </c>
      <c r="E8934" s="936">
        <v>0.5</v>
      </c>
      <c r="F8934" s="947">
        <v>44455</v>
      </c>
      <c r="G8934" s="923">
        <v>0</v>
      </c>
      <c r="H8934" s="929">
        <v>8.3333333333333332E-3</v>
      </c>
      <c r="I8934" s="929">
        <v>0.18333333333333332</v>
      </c>
      <c r="J8934" s="923">
        <v>0</v>
      </c>
      <c r="K8934" s="922">
        <v>1</v>
      </c>
      <c r="L8934" s="923">
        <v>0</v>
      </c>
      <c r="M8934" s="923" t="str">
        <f t="shared" si="139"/>
        <v/>
      </c>
    </row>
    <row r="8935" spans="2:13" ht="45">
      <c r="B8935" s="921" t="s">
        <v>1960</v>
      </c>
      <c r="C8935" s="921" t="s">
        <v>1042</v>
      </c>
      <c r="D8935" s="922" t="s">
        <v>1881</v>
      </c>
      <c r="E8935" s="936">
        <v>0.5</v>
      </c>
      <c r="F8935" s="947">
        <v>44455</v>
      </c>
      <c r="G8935" s="923">
        <v>0</v>
      </c>
      <c r="H8935" s="929">
        <v>8.3333333333333332E-3</v>
      </c>
      <c r="I8935" s="929">
        <v>0.18333333333333332</v>
      </c>
      <c r="J8935" s="923">
        <v>0</v>
      </c>
      <c r="K8935" s="922">
        <v>0.48281913555389472</v>
      </c>
      <c r="L8935" s="923">
        <v>0</v>
      </c>
      <c r="M8935" s="923" t="str">
        <f t="shared" si="139"/>
        <v/>
      </c>
    </row>
    <row r="8936" spans="2:13" ht="45">
      <c r="B8936" s="921" t="s">
        <v>1960</v>
      </c>
      <c r="C8936" s="921" t="s">
        <v>1042</v>
      </c>
      <c r="D8936" s="922" t="s">
        <v>1881</v>
      </c>
      <c r="E8936" s="936">
        <v>0.5</v>
      </c>
      <c r="F8936" s="947">
        <v>44455</v>
      </c>
      <c r="G8936" s="923">
        <v>0</v>
      </c>
      <c r="H8936" s="929">
        <v>8.3333333333333332E-3</v>
      </c>
      <c r="I8936" s="929">
        <v>0.18333333333333332</v>
      </c>
      <c r="J8936" s="923">
        <v>0</v>
      </c>
      <c r="K8936" s="922">
        <v>0.48281913555389472</v>
      </c>
      <c r="L8936" s="923">
        <v>0</v>
      </c>
      <c r="M8936" s="923" t="str">
        <f t="shared" si="139"/>
        <v/>
      </c>
    </row>
    <row r="8937" spans="2:13" ht="45">
      <c r="B8937" s="921" t="s">
        <v>2440</v>
      </c>
      <c r="C8937" s="921" t="s">
        <v>1042</v>
      </c>
      <c r="D8937" s="922" t="s">
        <v>1881</v>
      </c>
      <c r="E8937" s="936">
        <v>0.5</v>
      </c>
      <c r="F8937" s="947">
        <v>44455</v>
      </c>
      <c r="G8937" s="923">
        <v>0</v>
      </c>
      <c r="H8937" s="929">
        <v>4.1666666666666666E-3</v>
      </c>
      <c r="I8937" s="929">
        <v>9.166666666666666E-2</v>
      </c>
      <c r="J8937" s="923">
        <v>0</v>
      </c>
      <c r="K8937" s="922">
        <v>0.48281913555389472</v>
      </c>
      <c r="L8937" s="923">
        <v>0</v>
      </c>
      <c r="M8937" s="923" t="str">
        <f t="shared" si="139"/>
        <v/>
      </c>
    </row>
    <row r="8938" spans="2:13" ht="45">
      <c r="B8938" s="921" t="s">
        <v>2440</v>
      </c>
      <c r="C8938" s="921" t="s">
        <v>1042</v>
      </c>
      <c r="D8938" s="922" t="s">
        <v>1881</v>
      </c>
      <c r="E8938" s="936">
        <v>0.5</v>
      </c>
      <c r="F8938" s="947">
        <v>44455</v>
      </c>
      <c r="G8938" s="923">
        <v>0</v>
      </c>
      <c r="H8938" s="929">
        <v>4.1666666666666666E-3</v>
      </c>
      <c r="I8938" s="929">
        <v>9.166666666666666E-2</v>
      </c>
      <c r="J8938" s="923">
        <v>0</v>
      </c>
      <c r="K8938" s="922">
        <v>0.48281913555389472</v>
      </c>
      <c r="L8938" s="923">
        <v>0</v>
      </c>
      <c r="M8938" s="923" t="str">
        <f t="shared" si="139"/>
        <v/>
      </c>
    </row>
    <row r="8939" spans="2:13" ht="75">
      <c r="B8939" s="921" t="s">
        <v>1978</v>
      </c>
      <c r="C8939" s="921" t="s">
        <v>1024</v>
      </c>
      <c r="D8939" s="922" t="s">
        <v>1881</v>
      </c>
      <c r="E8939" s="936">
        <v>0.5</v>
      </c>
      <c r="F8939" s="947">
        <v>44455</v>
      </c>
      <c r="G8939" s="923">
        <v>0</v>
      </c>
      <c r="H8939" s="929">
        <v>8.3333333333333332E-3</v>
      </c>
      <c r="I8939" s="929">
        <v>0.18333333333333332</v>
      </c>
      <c r="J8939" s="923">
        <v>0</v>
      </c>
      <c r="K8939" s="922">
        <v>1</v>
      </c>
      <c r="L8939" s="923">
        <v>0</v>
      </c>
      <c r="M8939" s="923" t="str">
        <f t="shared" si="139"/>
        <v/>
      </c>
    </row>
    <row r="8940" spans="2:13" ht="75">
      <c r="B8940" s="921" t="s">
        <v>1978</v>
      </c>
      <c r="C8940" s="921" t="s">
        <v>1024</v>
      </c>
      <c r="D8940" s="922" t="s">
        <v>1881</v>
      </c>
      <c r="E8940" s="936">
        <v>0.5</v>
      </c>
      <c r="F8940" s="947">
        <v>44455</v>
      </c>
      <c r="G8940" s="923">
        <v>0</v>
      </c>
      <c r="H8940" s="929">
        <v>8.3333333333333332E-3</v>
      </c>
      <c r="I8940" s="929">
        <v>0.18333333333333332</v>
      </c>
      <c r="J8940" s="923">
        <v>0</v>
      </c>
      <c r="K8940" s="922">
        <v>1</v>
      </c>
      <c r="L8940" s="923">
        <v>0</v>
      </c>
      <c r="M8940" s="923" t="str">
        <f t="shared" si="139"/>
        <v/>
      </c>
    </row>
    <row r="8941" spans="2:13" ht="75">
      <c r="B8941" s="921" t="s">
        <v>1978</v>
      </c>
      <c r="C8941" s="921" t="s">
        <v>1024</v>
      </c>
      <c r="D8941" s="922" t="s">
        <v>1881</v>
      </c>
      <c r="E8941" s="936">
        <v>0.5</v>
      </c>
      <c r="F8941" s="947">
        <v>44455</v>
      </c>
      <c r="G8941" s="923">
        <v>0</v>
      </c>
      <c r="H8941" s="929">
        <v>8.3333333333333332E-3</v>
      </c>
      <c r="I8941" s="929">
        <v>0.18333333333333332</v>
      </c>
      <c r="J8941" s="923">
        <v>0</v>
      </c>
      <c r="K8941" s="922">
        <v>1</v>
      </c>
      <c r="L8941" s="923">
        <v>0</v>
      </c>
      <c r="M8941" s="923" t="str">
        <f t="shared" si="139"/>
        <v/>
      </c>
    </row>
    <row r="8942" spans="2:13" ht="45">
      <c r="B8942" s="921" t="s">
        <v>2441</v>
      </c>
      <c r="C8942" s="921" t="s">
        <v>1042</v>
      </c>
      <c r="D8942" s="922" t="s">
        <v>1881</v>
      </c>
      <c r="E8942" s="936">
        <v>0.5</v>
      </c>
      <c r="F8942" s="947">
        <v>44455</v>
      </c>
      <c r="G8942" s="923">
        <v>0</v>
      </c>
      <c r="H8942" s="929">
        <v>4.1666666666666666E-3</v>
      </c>
      <c r="I8942" s="929">
        <v>9.166666666666666E-2</v>
      </c>
      <c r="J8942" s="923">
        <v>0</v>
      </c>
      <c r="K8942" s="922">
        <v>0.48281913555389472</v>
      </c>
      <c r="L8942" s="923">
        <v>0</v>
      </c>
      <c r="M8942" s="923" t="str">
        <f t="shared" si="139"/>
        <v/>
      </c>
    </row>
    <row r="8943" spans="2:13" ht="45">
      <c r="B8943" s="921" t="s">
        <v>2442</v>
      </c>
      <c r="C8943" s="921" t="s">
        <v>1042</v>
      </c>
      <c r="D8943" s="922" t="s">
        <v>1881</v>
      </c>
      <c r="E8943" s="936">
        <v>0.5</v>
      </c>
      <c r="F8943" s="947">
        <v>44455</v>
      </c>
      <c r="G8943" s="923">
        <v>0</v>
      </c>
      <c r="H8943" s="929">
        <v>4.1666666666666666E-3</v>
      </c>
      <c r="I8943" s="929">
        <v>9.166666666666666E-2</v>
      </c>
      <c r="J8943" s="923">
        <v>0</v>
      </c>
      <c r="K8943" s="922">
        <v>0.48281913555389472</v>
      </c>
      <c r="L8943" s="923">
        <v>0</v>
      </c>
      <c r="M8943" s="923" t="str">
        <f t="shared" si="139"/>
        <v/>
      </c>
    </row>
    <row r="8944" spans="2:13" ht="45">
      <c r="B8944" s="921" t="s">
        <v>2443</v>
      </c>
      <c r="C8944" s="921" t="s">
        <v>1042</v>
      </c>
      <c r="D8944" s="922" t="s">
        <v>1881</v>
      </c>
      <c r="E8944" s="936">
        <v>0.5</v>
      </c>
      <c r="F8944" s="947">
        <v>44455</v>
      </c>
      <c r="G8944" s="923">
        <v>0</v>
      </c>
      <c r="H8944" s="929">
        <v>4.1666666666666666E-3</v>
      </c>
      <c r="I8944" s="929">
        <v>9.166666666666666E-2</v>
      </c>
      <c r="J8944" s="923">
        <v>0</v>
      </c>
      <c r="K8944" s="922">
        <v>0.48281913555389472</v>
      </c>
      <c r="L8944" s="923">
        <v>0</v>
      </c>
      <c r="M8944" s="923" t="str">
        <f t="shared" si="139"/>
        <v/>
      </c>
    </row>
    <row r="8945" spans="2:13" ht="45">
      <c r="B8945" s="921" t="s">
        <v>2444</v>
      </c>
      <c r="C8945" s="921" t="s">
        <v>1042</v>
      </c>
      <c r="D8945" s="922" t="s">
        <v>1881</v>
      </c>
      <c r="E8945" s="936">
        <v>0.5</v>
      </c>
      <c r="F8945" s="947">
        <v>44455</v>
      </c>
      <c r="G8945" s="923">
        <v>0</v>
      </c>
      <c r="H8945" s="929">
        <v>4.1666666666666666E-3</v>
      </c>
      <c r="I8945" s="929">
        <v>9.166666666666666E-2</v>
      </c>
      <c r="J8945" s="923">
        <v>0</v>
      </c>
      <c r="K8945" s="922">
        <v>0.48281913555389472</v>
      </c>
      <c r="L8945" s="923">
        <v>0</v>
      </c>
      <c r="M8945" s="923" t="str">
        <f t="shared" si="139"/>
        <v/>
      </c>
    </row>
    <row r="8946" spans="2:13" ht="45">
      <c r="B8946" s="921" t="s">
        <v>2445</v>
      </c>
      <c r="C8946" s="921" t="s">
        <v>1042</v>
      </c>
      <c r="D8946" s="922" t="s">
        <v>1881</v>
      </c>
      <c r="E8946" s="936">
        <v>0.5</v>
      </c>
      <c r="F8946" s="947">
        <v>44455</v>
      </c>
      <c r="G8946" s="923">
        <v>0</v>
      </c>
      <c r="H8946" s="929">
        <v>4.1666666666666666E-3</v>
      </c>
      <c r="I8946" s="929">
        <v>9.166666666666666E-2</v>
      </c>
      <c r="J8946" s="923">
        <v>0</v>
      </c>
      <c r="K8946" s="922">
        <v>0.48281913555389472</v>
      </c>
      <c r="L8946" s="923">
        <v>0</v>
      </c>
      <c r="M8946" s="923" t="str">
        <f t="shared" si="139"/>
        <v/>
      </c>
    </row>
    <row r="8947" spans="2:13" ht="45">
      <c r="B8947" s="921" t="s">
        <v>2446</v>
      </c>
      <c r="C8947" s="921" t="s">
        <v>1042</v>
      </c>
      <c r="D8947" s="922" t="s">
        <v>1881</v>
      </c>
      <c r="E8947" s="936">
        <v>0.5</v>
      </c>
      <c r="F8947" s="947">
        <v>44455</v>
      </c>
      <c r="G8947" s="923">
        <v>0</v>
      </c>
      <c r="H8947" s="929">
        <v>4.1666666666666666E-3</v>
      </c>
      <c r="I8947" s="929">
        <v>9.166666666666666E-2</v>
      </c>
      <c r="J8947" s="923">
        <v>0</v>
      </c>
      <c r="K8947" s="922">
        <v>0.48281913555389472</v>
      </c>
      <c r="L8947" s="923">
        <v>0</v>
      </c>
      <c r="M8947" s="923" t="str">
        <f t="shared" si="139"/>
        <v/>
      </c>
    </row>
    <row r="8948" spans="2:13" ht="45">
      <c r="B8948" s="921" t="s">
        <v>2447</v>
      </c>
      <c r="C8948" s="921" t="s">
        <v>1042</v>
      </c>
      <c r="D8948" s="922" t="s">
        <v>1881</v>
      </c>
      <c r="E8948" s="936">
        <v>0.5</v>
      </c>
      <c r="F8948" s="947">
        <v>44455</v>
      </c>
      <c r="G8948" s="923">
        <v>0</v>
      </c>
      <c r="H8948" s="929">
        <v>4.1666666666666666E-3</v>
      </c>
      <c r="I8948" s="929">
        <v>9.166666666666666E-2</v>
      </c>
      <c r="J8948" s="923">
        <v>0</v>
      </c>
      <c r="K8948" s="922">
        <v>0.48281913555389472</v>
      </c>
      <c r="L8948" s="923">
        <v>0</v>
      </c>
      <c r="M8948" s="923" t="str">
        <f t="shared" si="139"/>
        <v/>
      </c>
    </row>
    <row r="8949" spans="2:13" ht="45">
      <c r="B8949" s="921" t="s">
        <v>2448</v>
      </c>
      <c r="C8949" s="921" t="s">
        <v>1042</v>
      </c>
      <c r="D8949" s="922" t="s">
        <v>1881</v>
      </c>
      <c r="E8949" s="936">
        <v>0.5</v>
      </c>
      <c r="F8949" s="947">
        <v>44455</v>
      </c>
      <c r="G8949" s="923">
        <v>0</v>
      </c>
      <c r="H8949" s="929">
        <v>4.1666666666666666E-3</v>
      </c>
      <c r="I8949" s="929">
        <v>9.166666666666666E-2</v>
      </c>
      <c r="J8949" s="923">
        <v>0</v>
      </c>
      <c r="K8949" s="922">
        <v>0.48281913555389472</v>
      </c>
      <c r="L8949" s="923">
        <v>0</v>
      </c>
      <c r="M8949" s="923" t="str">
        <f t="shared" si="139"/>
        <v/>
      </c>
    </row>
    <row r="8950" spans="2:13" ht="45">
      <c r="B8950" s="921" t="s">
        <v>2449</v>
      </c>
      <c r="C8950" s="921" t="s">
        <v>1042</v>
      </c>
      <c r="D8950" s="922" t="s">
        <v>1881</v>
      </c>
      <c r="E8950" s="936">
        <v>0.5</v>
      </c>
      <c r="F8950" s="947">
        <v>44455</v>
      </c>
      <c r="G8950" s="923">
        <v>0</v>
      </c>
      <c r="H8950" s="929">
        <v>4.1666666666666666E-3</v>
      </c>
      <c r="I8950" s="929">
        <v>9.166666666666666E-2</v>
      </c>
      <c r="J8950" s="923">
        <v>0</v>
      </c>
      <c r="K8950" s="922">
        <v>0.48281913555389472</v>
      </c>
      <c r="L8950" s="923">
        <v>0</v>
      </c>
      <c r="M8950" s="923" t="str">
        <f t="shared" si="139"/>
        <v/>
      </c>
    </row>
    <row r="8951" spans="2:13" ht="45">
      <c r="B8951" s="921" t="s">
        <v>2450</v>
      </c>
      <c r="C8951" s="921" t="s">
        <v>1042</v>
      </c>
      <c r="D8951" s="922" t="s">
        <v>1881</v>
      </c>
      <c r="E8951" s="936">
        <v>0.5</v>
      </c>
      <c r="F8951" s="947">
        <v>44455</v>
      </c>
      <c r="G8951" s="923">
        <v>0</v>
      </c>
      <c r="H8951" s="929">
        <v>4.1666666666666666E-3</v>
      </c>
      <c r="I8951" s="929">
        <v>9.166666666666666E-2</v>
      </c>
      <c r="J8951" s="923">
        <v>0</v>
      </c>
      <c r="K8951" s="922">
        <v>0.48281913555389472</v>
      </c>
      <c r="L8951" s="923">
        <v>0</v>
      </c>
      <c r="M8951" s="923" t="str">
        <f t="shared" si="139"/>
        <v/>
      </c>
    </row>
    <row r="8952" spans="2:13" ht="45">
      <c r="B8952" s="921" t="s">
        <v>2451</v>
      </c>
      <c r="C8952" s="921" t="s">
        <v>1042</v>
      </c>
      <c r="D8952" s="922" t="s">
        <v>1881</v>
      </c>
      <c r="E8952" s="936">
        <v>0.5</v>
      </c>
      <c r="F8952" s="947">
        <v>44455</v>
      </c>
      <c r="G8952" s="923">
        <v>0</v>
      </c>
      <c r="H8952" s="929">
        <v>4.1666666666666666E-3</v>
      </c>
      <c r="I8952" s="929">
        <v>9.166666666666666E-2</v>
      </c>
      <c r="J8952" s="923">
        <v>0</v>
      </c>
      <c r="K8952" s="922">
        <v>0.48281913555389472</v>
      </c>
      <c r="L8952" s="923">
        <v>0</v>
      </c>
      <c r="M8952" s="923" t="str">
        <f t="shared" si="139"/>
        <v/>
      </c>
    </row>
    <row r="8953" spans="2:13" ht="45">
      <c r="B8953" s="921" t="s">
        <v>2452</v>
      </c>
      <c r="C8953" s="921" t="s">
        <v>1042</v>
      </c>
      <c r="D8953" s="922" t="s">
        <v>1881</v>
      </c>
      <c r="E8953" s="936">
        <v>0.5</v>
      </c>
      <c r="F8953" s="947">
        <v>44455</v>
      </c>
      <c r="G8953" s="923">
        <v>0</v>
      </c>
      <c r="H8953" s="929">
        <v>4.1666666666666666E-3</v>
      </c>
      <c r="I8953" s="929">
        <v>9.166666666666666E-2</v>
      </c>
      <c r="J8953" s="923">
        <v>0</v>
      </c>
      <c r="K8953" s="922">
        <v>0.48281913555389472</v>
      </c>
      <c r="L8953" s="923">
        <v>0</v>
      </c>
      <c r="M8953" s="923" t="str">
        <f t="shared" si="139"/>
        <v/>
      </c>
    </row>
    <row r="8954" spans="2:13" ht="45">
      <c r="B8954" s="921" t="s">
        <v>2453</v>
      </c>
      <c r="C8954" s="921" t="s">
        <v>1042</v>
      </c>
      <c r="D8954" s="922" t="s">
        <v>1881</v>
      </c>
      <c r="E8954" s="936">
        <v>0.5</v>
      </c>
      <c r="F8954" s="947">
        <v>44455</v>
      </c>
      <c r="G8954" s="923">
        <v>0</v>
      </c>
      <c r="H8954" s="929">
        <v>4.1666666666666666E-3</v>
      </c>
      <c r="I8954" s="929">
        <v>9.166666666666666E-2</v>
      </c>
      <c r="J8954" s="923">
        <v>0</v>
      </c>
      <c r="K8954" s="922">
        <v>0.48281913555389472</v>
      </c>
      <c r="L8954" s="923">
        <v>0</v>
      </c>
      <c r="M8954" s="923" t="str">
        <f t="shared" si="139"/>
        <v/>
      </c>
    </row>
    <row r="8955" spans="2:13" ht="45">
      <c r="B8955" s="921" t="s">
        <v>2454</v>
      </c>
      <c r="C8955" s="921" t="s">
        <v>1042</v>
      </c>
      <c r="D8955" s="922" t="s">
        <v>1881</v>
      </c>
      <c r="E8955" s="936">
        <v>0.5</v>
      </c>
      <c r="F8955" s="947">
        <v>44455</v>
      </c>
      <c r="G8955" s="923">
        <v>0</v>
      </c>
      <c r="H8955" s="929">
        <v>4.1666666666666666E-3</v>
      </c>
      <c r="I8955" s="929">
        <v>9.166666666666666E-2</v>
      </c>
      <c r="J8955" s="923">
        <v>0</v>
      </c>
      <c r="K8955" s="922">
        <v>0.48281913555389472</v>
      </c>
      <c r="L8955" s="923">
        <v>0</v>
      </c>
      <c r="M8955" s="923" t="str">
        <f t="shared" si="139"/>
        <v/>
      </c>
    </row>
    <row r="8956" spans="2:13" ht="45">
      <c r="B8956" s="921" t="s">
        <v>2455</v>
      </c>
      <c r="C8956" s="921" t="s">
        <v>1042</v>
      </c>
      <c r="D8956" s="922" t="s">
        <v>1881</v>
      </c>
      <c r="E8956" s="936">
        <v>0.5</v>
      </c>
      <c r="F8956" s="947">
        <v>44455</v>
      </c>
      <c r="G8956" s="923">
        <v>0</v>
      </c>
      <c r="H8956" s="929">
        <v>4.1666666666666666E-3</v>
      </c>
      <c r="I8956" s="929">
        <v>9.166666666666666E-2</v>
      </c>
      <c r="J8956" s="923">
        <v>0</v>
      </c>
      <c r="K8956" s="922">
        <v>0.48281913555389472</v>
      </c>
      <c r="L8956" s="923">
        <v>0</v>
      </c>
      <c r="M8956" s="923" t="str">
        <f t="shared" si="139"/>
        <v/>
      </c>
    </row>
    <row r="8957" spans="2:13" ht="45">
      <c r="B8957" s="921" t="s">
        <v>2456</v>
      </c>
      <c r="C8957" s="921" t="s">
        <v>1042</v>
      </c>
      <c r="D8957" s="922" t="s">
        <v>1881</v>
      </c>
      <c r="E8957" s="936">
        <v>0.5</v>
      </c>
      <c r="F8957" s="947">
        <v>44455</v>
      </c>
      <c r="G8957" s="923">
        <v>0</v>
      </c>
      <c r="H8957" s="929">
        <v>4.1666666666666666E-3</v>
      </c>
      <c r="I8957" s="929">
        <v>9.166666666666666E-2</v>
      </c>
      <c r="J8957" s="923">
        <v>0</v>
      </c>
      <c r="K8957" s="922">
        <v>0.48281913555389472</v>
      </c>
      <c r="L8957" s="923">
        <v>0</v>
      </c>
      <c r="M8957" s="923" t="str">
        <f t="shared" si="139"/>
        <v/>
      </c>
    </row>
    <row r="8958" spans="2:13" ht="45">
      <c r="B8958" s="921" t="s">
        <v>2457</v>
      </c>
      <c r="C8958" s="921" t="s">
        <v>1042</v>
      </c>
      <c r="D8958" s="922" t="s">
        <v>1881</v>
      </c>
      <c r="E8958" s="936">
        <v>0.5</v>
      </c>
      <c r="F8958" s="947">
        <v>44455</v>
      </c>
      <c r="G8958" s="923">
        <v>0</v>
      </c>
      <c r="H8958" s="929">
        <v>4.1666666666666666E-3</v>
      </c>
      <c r="I8958" s="929">
        <v>9.166666666666666E-2</v>
      </c>
      <c r="J8958" s="923">
        <v>0</v>
      </c>
      <c r="K8958" s="922">
        <v>0.48281913555389472</v>
      </c>
      <c r="L8958" s="923">
        <v>0</v>
      </c>
      <c r="M8958" s="923" t="str">
        <f t="shared" si="139"/>
        <v/>
      </c>
    </row>
    <row r="8959" spans="2:13" ht="45">
      <c r="B8959" s="921" t="s">
        <v>2458</v>
      </c>
      <c r="C8959" s="921" t="s">
        <v>1042</v>
      </c>
      <c r="D8959" s="922" t="s">
        <v>1881</v>
      </c>
      <c r="E8959" s="936">
        <v>0.5</v>
      </c>
      <c r="F8959" s="947">
        <v>44455</v>
      </c>
      <c r="G8959" s="923">
        <v>0</v>
      </c>
      <c r="H8959" s="929">
        <v>4.1666666666666666E-3</v>
      </c>
      <c r="I8959" s="929">
        <v>9.166666666666666E-2</v>
      </c>
      <c r="J8959" s="923">
        <v>0</v>
      </c>
      <c r="K8959" s="922">
        <v>0.48281913555389472</v>
      </c>
      <c r="L8959" s="923">
        <v>0</v>
      </c>
      <c r="M8959" s="923" t="str">
        <f t="shared" si="139"/>
        <v/>
      </c>
    </row>
    <row r="8960" spans="2:13" ht="45">
      <c r="B8960" s="921" t="s">
        <v>2459</v>
      </c>
      <c r="C8960" s="921" t="s">
        <v>1042</v>
      </c>
      <c r="D8960" s="922" t="s">
        <v>1881</v>
      </c>
      <c r="E8960" s="936">
        <v>0.5</v>
      </c>
      <c r="F8960" s="947">
        <v>44455</v>
      </c>
      <c r="G8960" s="923">
        <v>0</v>
      </c>
      <c r="H8960" s="929">
        <v>4.1666666666666666E-3</v>
      </c>
      <c r="I8960" s="929">
        <v>9.166666666666666E-2</v>
      </c>
      <c r="J8960" s="923">
        <v>0</v>
      </c>
      <c r="K8960" s="922">
        <v>0.48281913555389472</v>
      </c>
      <c r="L8960" s="923">
        <v>0</v>
      </c>
      <c r="M8960" s="923" t="str">
        <f t="shared" si="139"/>
        <v/>
      </c>
    </row>
    <row r="8961" spans="2:13" ht="45">
      <c r="B8961" s="921" t="s">
        <v>2460</v>
      </c>
      <c r="C8961" s="921" t="s">
        <v>1042</v>
      </c>
      <c r="D8961" s="922" t="s">
        <v>1881</v>
      </c>
      <c r="E8961" s="936">
        <v>0.5</v>
      </c>
      <c r="F8961" s="947">
        <v>44455</v>
      </c>
      <c r="G8961" s="923">
        <v>0</v>
      </c>
      <c r="H8961" s="929">
        <v>4.1666666666666666E-3</v>
      </c>
      <c r="I8961" s="929">
        <v>9.166666666666666E-2</v>
      </c>
      <c r="J8961" s="923">
        <v>0</v>
      </c>
      <c r="K8961" s="922">
        <v>0.48281913555389472</v>
      </c>
      <c r="L8961" s="923">
        <v>0</v>
      </c>
      <c r="M8961" s="923" t="str">
        <f t="shared" si="139"/>
        <v/>
      </c>
    </row>
    <row r="8962" spans="2:13" ht="45">
      <c r="B8962" s="921" t="s">
        <v>2461</v>
      </c>
      <c r="C8962" s="921" t="s">
        <v>1042</v>
      </c>
      <c r="D8962" s="922" t="s">
        <v>1881</v>
      </c>
      <c r="E8962" s="936">
        <v>0.5</v>
      </c>
      <c r="F8962" s="947">
        <v>44455</v>
      </c>
      <c r="G8962" s="923">
        <v>0</v>
      </c>
      <c r="H8962" s="929">
        <v>4.1666666666666666E-3</v>
      </c>
      <c r="I8962" s="929">
        <v>9.166666666666666E-2</v>
      </c>
      <c r="J8962" s="923">
        <v>0</v>
      </c>
      <c r="K8962" s="922">
        <v>0.48281913555389472</v>
      </c>
      <c r="L8962" s="923">
        <v>0</v>
      </c>
      <c r="M8962" s="923" t="str">
        <f t="shared" si="139"/>
        <v/>
      </c>
    </row>
    <row r="8963" spans="2:13" ht="45">
      <c r="B8963" s="921" t="s">
        <v>2462</v>
      </c>
      <c r="C8963" s="921" t="s">
        <v>1042</v>
      </c>
      <c r="D8963" s="922" t="s">
        <v>1881</v>
      </c>
      <c r="E8963" s="936">
        <v>0.5</v>
      </c>
      <c r="F8963" s="947">
        <v>44455</v>
      </c>
      <c r="G8963" s="923">
        <v>0</v>
      </c>
      <c r="H8963" s="929">
        <v>4.1666666666666666E-3</v>
      </c>
      <c r="I8963" s="929">
        <v>9.166666666666666E-2</v>
      </c>
      <c r="J8963" s="923">
        <v>0</v>
      </c>
      <c r="K8963" s="922">
        <v>0.48281913555389472</v>
      </c>
      <c r="L8963" s="923">
        <v>0</v>
      </c>
      <c r="M8963" s="923" t="str">
        <f t="shared" si="139"/>
        <v/>
      </c>
    </row>
    <row r="8964" spans="2:13" ht="45">
      <c r="B8964" s="921" t="s">
        <v>2463</v>
      </c>
      <c r="C8964" s="921" t="s">
        <v>1042</v>
      </c>
      <c r="D8964" s="922" t="s">
        <v>1881</v>
      </c>
      <c r="E8964" s="936">
        <v>0.5</v>
      </c>
      <c r="F8964" s="947">
        <v>44455</v>
      </c>
      <c r="G8964" s="923">
        <v>0</v>
      </c>
      <c r="H8964" s="929">
        <v>4.1666666666666666E-3</v>
      </c>
      <c r="I8964" s="929">
        <v>9.166666666666666E-2</v>
      </c>
      <c r="J8964" s="923">
        <v>0</v>
      </c>
      <c r="K8964" s="922">
        <v>0.48281913555389472</v>
      </c>
      <c r="L8964" s="923">
        <v>0</v>
      </c>
      <c r="M8964" s="923" t="str">
        <f t="shared" si="139"/>
        <v/>
      </c>
    </row>
    <row r="8965" spans="2:13" ht="45">
      <c r="B8965" s="921" t="s">
        <v>2464</v>
      </c>
      <c r="C8965" s="921" t="s">
        <v>1042</v>
      </c>
      <c r="D8965" s="922" t="s">
        <v>1881</v>
      </c>
      <c r="E8965" s="936">
        <v>0.5</v>
      </c>
      <c r="F8965" s="947">
        <v>44455</v>
      </c>
      <c r="G8965" s="923">
        <v>0</v>
      </c>
      <c r="H8965" s="929">
        <v>4.1666666666666666E-3</v>
      </c>
      <c r="I8965" s="929">
        <v>9.166666666666666E-2</v>
      </c>
      <c r="J8965" s="923">
        <v>0</v>
      </c>
      <c r="K8965" s="922">
        <v>0.48281913555389472</v>
      </c>
      <c r="L8965" s="923">
        <v>0</v>
      </c>
      <c r="M8965" s="923" t="str">
        <f t="shared" si="139"/>
        <v/>
      </c>
    </row>
    <row r="8966" spans="2:13" ht="45">
      <c r="B8966" s="921" t="s">
        <v>2465</v>
      </c>
      <c r="C8966" s="921" t="s">
        <v>1042</v>
      </c>
      <c r="D8966" s="922" t="s">
        <v>1881</v>
      </c>
      <c r="E8966" s="936">
        <v>0.5</v>
      </c>
      <c r="F8966" s="947">
        <v>44455</v>
      </c>
      <c r="G8966" s="923">
        <v>0</v>
      </c>
      <c r="H8966" s="929">
        <v>4.1666666666666666E-3</v>
      </c>
      <c r="I8966" s="929">
        <v>9.166666666666666E-2</v>
      </c>
      <c r="J8966" s="923">
        <v>0</v>
      </c>
      <c r="K8966" s="922">
        <v>0.48281913555389472</v>
      </c>
      <c r="L8966" s="923">
        <v>0</v>
      </c>
      <c r="M8966" s="923" t="str">
        <f t="shared" si="139"/>
        <v/>
      </c>
    </row>
    <row r="8967" spans="2:13" ht="45">
      <c r="B8967" s="921" t="s">
        <v>2466</v>
      </c>
      <c r="C8967" s="921" t="s">
        <v>1042</v>
      </c>
      <c r="D8967" s="922" t="s">
        <v>1881</v>
      </c>
      <c r="E8967" s="936">
        <v>0.5</v>
      </c>
      <c r="F8967" s="947">
        <v>44455</v>
      </c>
      <c r="G8967" s="923">
        <v>0</v>
      </c>
      <c r="H8967" s="929">
        <v>4.1666666666666666E-3</v>
      </c>
      <c r="I8967" s="929">
        <v>9.166666666666666E-2</v>
      </c>
      <c r="J8967" s="923">
        <v>0</v>
      </c>
      <c r="K8967" s="922">
        <v>0.48281913555389472</v>
      </c>
      <c r="L8967" s="923">
        <v>0</v>
      </c>
      <c r="M8967" s="923" t="str">
        <f t="shared" si="139"/>
        <v/>
      </c>
    </row>
    <row r="8968" spans="2:13" ht="45">
      <c r="B8968" s="921" t="s">
        <v>2467</v>
      </c>
      <c r="C8968" s="921" t="s">
        <v>1042</v>
      </c>
      <c r="D8968" s="922" t="s">
        <v>1881</v>
      </c>
      <c r="E8968" s="936">
        <v>0.5</v>
      </c>
      <c r="F8968" s="947">
        <v>44455</v>
      </c>
      <c r="G8968" s="923">
        <v>0</v>
      </c>
      <c r="H8968" s="929">
        <v>4.1666666666666666E-3</v>
      </c>
      <c r="I8968" s="929">
        <v>9.166666666666666E-2</v>
      </c>
      <c r="J8968" s="923">
        <v>0</v>
      </c>
      <c r="K8968" s="922">
        <v>0.48281913555389472</v>
      </c>
      <c r="L8968" s="923">
        <v>0</v>
      </c>
      <c r="M8968" s="923" t="str">
        <f t="shared" si="139"/>
        <v/>
      </c>
    </row>
    <row r="8969" spans="2:13" ht="45">
      <c r="B8969" s="921" t="s">
        <v>2468</v>
      </c>
      <c r="C8969" s="921" t="s">
        <v>1042</v>
      </c>
      <c r="D8969" s="922" t="s">
        <v>1881</v>
      </c>
      <c r="E8969" s="936">
        <v>0.5</v>
      </c>
      <c r="F8969" s="947">
        <v>44455</v>
      </c>
      <c r="G8969" s="923">
        <v>0</v>
      </c>
      <c r="H8969" s="929">
        <v>4.1666666666666666E-3</v>
      </c>
      <c r="I8969" s="929">
        <v>9.166666666666666E-2</v>
      </c>
      <c r="J8969" s="923">
        <v>0</v>
      </c>
      <c r="K8969" s="922">
        <v>0.48281913555389472</v>
      </c>
      <c r="L8969" s="923">
        <v>0</v>
      </c>
      <c r="M8969" s="923" t="str">
        <f t="shared" si="139"/>
        <v/>
      </c>
    </row>
    <row r="8970" spans="2:13" ht="45">
      <c r="B8970" s="921" t="s">
        <v>2468</v>
      </c>
      <c r="C8970" s="921" t="s">
        <v>1042</v>
      </c>
      <c r="D8970" s="922" t="s">
        <v>1881</v>
      </c>
      <c r="E8970" s="936">
        <v>0.5</v>
      </c>
      <c r="F8970" s="947">
        <v>44455</v>
      </c>
      <c r="G8970" s="923">
        <v>0</v>
      </c>
      <c r="H8970" s="929">
        <v>4.1666666666666666E-3</v>
      </c>
      <c r="I8970" s="929">
        <v>9.166666666666666E-2</v>
      </c>
      <c r="J8970" s="923">
        <v>0</v>
      </c>
      <c r="K8970" s="922">
        <v>0.48281913555389472</v>
      </c>
      <c r="L8970" s="923">
        <v>0</v>
      </c>
      <c r="M8970" s="923" t="str">
        <f t="shared" si="139"/>
        <v/>
      </c>
    </row>
    <row r="8971" spans="2:13" ht="45">
      <c r="B8971" s="921" t="s">
        <v>2469</v>
      </c>
      <c r="C8971" s="921" t="s">
        <v>1042</v>
      </c>
      <c r="D8971" s="922" t="s">
        <v>1881</v>
      </c>
      <c r="E8971" s="936">
        <v>0.5</v>
      </c>
      <c r="F8971" s="947">
        <v>44455</v>
      </c>
      <c r="G8971" s="923">
        <v>0</v>
      </c>
      <c r="H8971" s="929">
        <v>4.1666666666666666E-3</v>
      </c>
      <c r="I8971" s="929">
        <v>9.166666666666666E-2</v>
      </c>
      <c r="J8971" s="923">
        <v>0</v>
      </c>
      <c r="K8971" s="922">
        <v>0.48281913555389472</v>
      </c>
      <c r="L8971" s="923">
        <v>0</v>
      </c>
      <c r="M8971" s="923" t="str">
        <f t="shared" ref="M8971:M9034" si="140">IF(L8971=0,"",IF(I8971=100%,0,(H8971*12)*(G8971*E8971*K8971)))</f>
        <v/>
      </c>
    </row>
    <row r="8972" spans="2:13" ht="45">
      <c r="B8972" s="921" t="s">
        <v>2470</v>
      </c>
      <c r="C8972" s="921" t="s">
        <v>1042</v>
      </c>
      <c r="D8972" s="922" t="s">
        <v>986</v>
      </c>
      <c r="E8972" s="936">
        <v>1</v>
      </c>
      <c r="F8972" s="947">
        <v>44265</v>
      </c>
      <c r="G8972" s="923">
        <v>45122.559236730827</v>
      </c>
      <c r="H8972" s="929">
        <v>4.1666666666666666E-3</v>
      </c>
      <c r="I8972" s="929">
        <v>0.11666666666666667</v>
      </c>
      <c r="J8972" s="923">
        <v>39858.260659112231</v>
      </c>
      <c r="K8972" s="922">
        <v>1</v>
      </c>
      <c r="L8972" s="923">
        <v>39858.260659112231</v>
      </c>
      <c r="M8972" s="923">
        <f t="shared" si="140"/>
        <v>2256.1279618365415</v>
      </c>
    </row>
    <row r="8973" spans="2:13" ht="75">
      <c r="B8973" s="921" t="s">
        <v>2471</v>
      </c>
      <c r="C8973" s="921" t="s">
        <v>1020</v>
      </c>
      <c r="D8973" s="922" t="s">
        <v>986</v>
      </c>
      <c r="E8973" s="936">
        <v>1</v>
      </c>
      <c r="F8973" s="947">
        <v>43647</v>
      </c>
      <c r="G8973" s="923">
        <v>0</v>
      </c>
      <c r="H8973" s="929">
        <v>4.1666666666666666E-3</v>
      </c>
      <c r="I8973" s="929">
        <v>0.2</v>
      </c>
      <c r="J8973" s="923">
        <v>0</v>
      </c>
      <c r="K8973" s="922">
        <v>1</v>
      </c>
      <c r="L8973" s="923">
        <v>0</v>
      </c>
      <c r="M8973" s="923" t="str">
        <f t="shared" si="140"/>
        <v/>
      </c>
    </row>
    <row r="8974" spans="2:13" ht="45">
      <c r="B8974" s="921" t="s">
        <v>2016</v>
      </c>
      <c r="C8974" s="921" t="s">
        <v>1042</v>
      </c>
      <c r="D8974" s="922" t="s">
        <v>986</v>
      </c>
      <c r="E8974" s="936">
        <v>1</v>
      </c>
      <c r="F8974" s="947">
        <v>44551</v>
      </c>
      <c r="G8974" s="923">
        <v>3789.3231801399138</v>
      </c>
      <c r="H8974" s="929">
        <v>1.6666666666666666E-2</v>
      </c>
      <c r="I8974" s="929">
        <v>0.31666666666666665</v>
      </c>
      <c r="J8974" s="923">
        <v>2589.3708397622745</v>
      </c>
      <c r="K8974" s="922">
        <v>0</v>
      </c>
      <c r="L8974" s="923">
        <v>0</v>
      </c>
      <c r="M8974" s="923" t="str">
        <f t="shared" si="140"/>
        <v/>
      </c>
    </row>
    <row r="8975" spans="2:13" ht="45">
      <c r="B8975" s="921" t="s">
        <v>2016</v>
      </c>
      <c r="C8975" s="921" t="s">
        <v>1042</v>
      </c>
      <c r="D8975" s="922" t="s">
        <v>986</v>
      </c>
      <c r="E8975" s="936">
        <v>1</v>
      </c>
      <c r="F8975" s="947">
        <v>44551</v>
      </c>
      <c r="G8975" s="923">
        <v>3565.83</v>
      </c>
      <c r="H8975" s="929">
        <v>0</v>
      </c>
      <c r="I8975" s="929">
        <v>0</v>
      </c>
      <c r="J8975" s="923">
        <v>3565.83</v>
      </c>
      <c r="K8975" s="922">
        <v>1</v>
      </c>
      <c r="L8975" s="923">
        <v>3565.83</v>
      </c>
      <c r="M8975" s="923">
        <f t="shared" si="140"/>
        <v>0</v>
      </c>
    </row>
    <row r="8976" spans="2:13" ht="60">
      <c r="B8976" s="921" t="s">
        <v>2023</v>
      </c>
      <c r="C8976" s="921" t="s">
        <v>1091</v>
      </c>
      <c r="D8976" s="922" t="s">
        <v>986</v>
      </c>
      <c r="E8976" s="936">
        <v>1</v>
      </c>
      <c r="F8976" s="947">
        <v>44551</v>
      </c>
      <c r="G8976" s="923">
        <v>3789.3231801399138</v>
      </c>
      <c r="H8976" s="929">
        <v>1.6666666666666666E-2</v>
      </c>
      <c r="I8976" s="929">
        <v>0.31666666666666665</v>
      </c>
      <c r="J8976" s="923">
        <v>2589.3708397622745</v>
      </c>
      <c r="K8976" s="922">
        <v>1</v>
      </c>
      <c r="L8976" s="923">
        <v>2589.3708397622745</v>
      </c>
      <c r="M8976" s="923">
        <f t="shared" si="140"/>
        <v>757.86463602798278</v>
      </c>
    </row>
    <row r="8977" spans="2:13" ht="60">
      <c r="B8977" s="921" t="s">
        <v>2472</v>
      </c>
      <c r="C8977" s="921" t="s">
        <v>1091</v>
      </c>
      <c r="D8977" s="922" t="s">
        <v>986</v>
      </c>
      <c r="E8977" s="936">
        <v>1</v>
      </c>
      <c r="F8977" s="947">
        <v>44562</v>
      </c>
      <c r="G8977" s="923">
        <v>0</v>
      </c>
      <c r="H8977" s="929">
        <v>4.1666666666666666E-3</v>
      </c>
      <c r="I8977" s="929">
        <v>7.4999999999999997E-2</v>
      </c>
      <c r="J8977" s="923">
        <v>0</v>
      </c>
      <c r="K8977" s="922">
        <v>1</v>
      </c>
      <c r="L8977" s="923">
        <v>0</v>
      </c>
      <c r="M8977" s="923" t="str">
        <f t="shared" si="140"/>
        <v/>
      </c>
    </row>
    <row r="8978" spans="2:13" ht="60">
      <c r="B8978" s="921" t="s">
        <v>2473</v>
      </c>
      <c r="C8978" s="921" t="s">
        <v>1086</v>
      </c>
      <c r="D8978" s="922" t="s">
        <v>986</v>
      </c>
      <c r="E8978" s="936">
        <v>1</v>
      </c>
      <c r="F8978" s="947">
        <v>44593</v>
      </c>
      <c r="G8978" s="923">
        <v>0</v>
      </c>
      <c r="H8978" s="929">
        <v>1.6666666666666666E-2</v>
      </c>
      <c r="I8978" s="929">
        <v>0.28333333333333333</v>
      </c>
      <c r="J8978" s="923">
        <v>0</v>
      </c>
      <c r="K8978" s="922">
        <v>1</v>
      </c>
      <c r="L8978" s="923">
        <v>0</v>
      </c>
      <c r="M8978" s="923" t="str">
        <f t="shared" si="140"/>
        <v/>
      </c>
    </row>
    <row r="8979" spans="2:13" ht="75">
      <c r="B8979" s="921" t="s">
        <v>2023</v>
      </c>
      <c r="C8979" s="921" t="s">
        <v>1036</v>
      </c>
      <c r="D8979" s="922" t="s">
        <v>986</v>
      </c>
      <c r="E8979" s="936">
        <v>1</v>
      </c>
      <c r="F8979" s="947">
        <v>44551</v>
      </c>
      <c r="G8979" s="923">
        <v>3789.3231801399138</v>
      </c>
      <c r="H8979" s="929">
        <v>1.6666666666666666E-2</v>
      </c>
      <c r="I8979" s="929">
        <v>0.31666666666666665</v>
      </c>
      <c r="J8979" s="923">
        <v>2589.3708397622745</v>
      </c>
      <c r="K8979" s="922">
        <v>1</v>
      </c>
      <c r="L8979" s="923">
        <v>2589.3708397622745</v>
      </c>
      <c r="M8979" s="923">
        <f t="shared" si="140"/>
        <v>757.86463602798278</v>
      </c>
    </row>
    <row r="8980" spans="2:13" ht="45">
      <c r="B8980" s="921" t="s">
        <v>2025</v>
      </c>
      <c r="C8980" s="921" t="s">
        <v>1030</v>
      </c>
      <c r="D8980" s="922" t="s">
        <v>986</v>
      </c>
      <c r="E8980" s="936">
        <v>1</v>
      </c>
      <c r="F8980" s="947">
        <v>44440</v>
      </c>
      <c r="G8980" s="923">
        <v>22596.59228547708</v>
      </c>
      <c r="H8980" s="929">
        <v>1.6666666666666666E-2</v>
      </c>
      <c r="I8980" s="929">
        <v>0.36666666666666664</v>
      </c>
      <c r="J8980" s="923">
        <v>14311.175114135485</v>
      </c>
      <c r="K8980" s="922">
        <v>1</v>
      </c>
      <c r="L8980" s="923">
        <v>14311.175114135485</v>
      </c>
      <c r="M8980" s="923">
        <f t="shared" si="140"/>
        <v>4519.3184570954163</v>
      </c>
    </row>
    <row r="8981" spans="2:13" ht="60">
      <c r="B8981" s="921" t="s">
        <v>2023</v>
      </c>
      <c r="C8981" s="921" t="s">
        <v>1086</v>
      </c>
      <c r="D8981" s="922" t="s">
        <v>986</v>
      </c>
      <c r="E8981" s="936">
        <v>1</v>
      </c>
      <c r="F8981" s="947">
        <v>44551</v>
      </c>
      <c r="G8981" s="923">
        <v>3789.3231801399138</v>
      </c>
      <c r="H8981" s="929">
        <v>1.6666666666666666E-2</v>
      </c>
      <c r="I8981" s="929">
        <v>0.31666666666666665</v>
      </c>
      <c r="J8981" s="923">
        <v>2589.3708397622745</v>
      </c>
      <c r="K8981" s="922">
        <v>0</v>
      </c>
      <c r="L8981" s="923">
        <v>0</v>
      </c>
      <c r="M8981" s="923" t="str">
        <f t="shared" si="140"/>
        <v/>
      </c>
    </row>
    <row r="8982" spans="2:13" ht="105">
      <c r="B8982" s="921" t="s">
        <v>2474</v>
      </c>
      <c r="C8982" s="921" t="s">
        <v>1034</v>
      </c>
      <c r="D8982" s="922" t="s">
        <v>986</v>
      </c>
      <c r="E8982" s="936">
        <v>1</v>
      </c>
      <c r="F8982" s="947">
        <v>44562</v>
      </c>
      <c r="G8982" s="923">
        <v>0</v>
      </c>
      <c r="H8982" s="929">
        <v>4.1666666666666666E-3</v>
      </c>
      <c r="I8982" s="929">
        <v>7.4999999999999997E-2</v>
      </c>
      <c r="J8982" s="923">
        <v>0</v>
      </c>
      <c r="K8982" s="922">
        <v>1</v>
      </c>
      <c r="L8982" s="923">
        <v>0</v>
      </c>
      <c r="M8982" s="923" t="str">
        <f t="shared" si="140"/>
        <v/>
      </c>
    </row>
    <row r="8983" spans="2:13" ht="105">
      <c r="B8983" s="921" t="s">
        <v>2024</v>
      </c>
      <c r="C8983" s="921" t="s">
        <v>1034</v>
      </c>
      <c r="D8983" s="922" t="s">
        <v>986</v>
      </c>
      <c r="E8983" s="936">
        <v>1</v>
      </c>
      <c r="F8983" s="947">
        <v>43832</v>
      </c>
      <c r="G8983" s="923">
        <v>22596.59228547708</v>
      </c>
      <c r="H8983" s="929">
        <v>1.6666666666666666E-2</v>
      </c>
      <c r="I8983" s="929">
        <v>0.7</v>
      </c>
      <c r="J8983" s="923">
        <v>6778.9776856431254</v>
      </c>
      <c r="K8983" s="922">
        <v>1</v>
      </c>
      <c r="L8983" s="923">
        <v>6778.9776856431254</v>
      </c>
      <c r="M8983" s="923">
        <f t="shared" si="140"/>
        <v>4519.3184570954163</v>
      </c>
    </row>
    <row r="8984" spans="2:13" ht="45">
      <c r="B8984" s="921" t="s">
        <v>2027</v>
      </c>
      <c r="C8984" s="921" t="s">
        <v>1030</v>
      </c>
      <c r="D8984" s="922" t="s">
        <v>986</v>
      </c>
      <c r="E8984" s="936">
        <v>1</v>
      </c>
      <c r="F8984" s="947">
        <v>44562</v>
      </c>
      <c r="G8984" s="923">
        <v>3673.4776610145418</v>
      </c>
      <c r="H8984" s="929">
        <v>4.1666666666666666E-3</v>
      </c>
      <c r="I8984" s="929">
        <v>7.4999999999999997E-2</v>
      </c>
      <c r="J8984" s="923">
        <v>3397.9668364384511</v>
      </c>
      <c r="K8984" s="922">
        <v>0.7991553140867248</v>
      </c>
      <c r="L8984" s="923">
        <v>2706.2099510269927</v>
      </c>
      <c r="M8984" s="923">
        <f t="shared" si="140"/>
        <v>146.78395969893219</v>
      </c>
    </row>
    <row r="8985" spans="2:13" ht="45">
      <c r="B8985" s="921" t="s">
        <v>2025</v>
      </c>
      <c r="C8985" s="921" t="s">
        <v>1030</v>
      </c>
      <c r="D8985" s="922" t="s">
        <v>986</v>
      </c>
      <c r="E8985" s="936">
        <v>1</v>
      </c>
      <c r="F8985" s="947">
        <v>43832</v>
      </c>
      <c r="G8985" s="923">
        <v>22596.59228547708</v>
      </c>
      <c r="H8985" s="929">
        <v>1.6666666666666666E-2</v>
      </c>
      <c r="I8985" s="929">
        <v>0.7</v>
      </c>
      <c r="J8985" s="923">
        <v>6778.9776856431254</v>
      </c>
      <c r="K8985" s="922">
        <v>0.7991553140867248</v>
      </c>
      <c r="L8985" s="923">
        <v>5398.9158086974921</v>
      </c>
      <c r="M8985" s="923">
        <f t="shared" si="140"/>
        <v>3611.6373610380197</v>
      </c>
    </row>
    <row r="8986" spans="2:13" ht="45">
      <c r="B8986" s="921" t="s">
        <v>2475</v>
      </c>
      <c r="C8986" s="921" t="s">
        <v>1030</v>
      </c>
      <c r="D8986" s="922" t="s">
        <v>986</v>
      </c>
      <c r="E8986" s="936">
        <v>1</v>
      </c>
      <c r="F8986" s="947">
        <v>45078</v>
      </c>
      <c r="G8986" s="923">
        <v>0</v>
      </c>
      <c r="H8986" s="929">
        <v>4.1666666666666666E-3</v>
      </c>
      <c r="I8986" s="929">
        <v>4.1666666666666666E-3</v>
      </c>
      <c r="J8986" s="923">
        <v>0</v>
      </c>
      <c r="K8986" s="922">
        <v>0.92710838325813238</v>
      </c>
      <c r="L8986" s="923">
        <v>0</v>
      </c>
      <c r="M8986" s="923" t="str">
        <f t="shared" si="140"/>
        <v/>
      </c>
    </row>
    <row r="8987" spans="2:13" ht="45">
      <c r="B8987" s="921" t="s">
        <v>2476</v>
      </c>
      <c r="C8987" s="921" t="s">
        <v>1030</v>
      </c>
      <c r="D8987" s="922" t="s">
        <v>986</v>
      </c>
      <c r="E8987" s="936">
        <v>1</v>
      </c>
      <c r="F8987" s="947">
        <v>44562</v>
      </c>
      <c r="G8987" s="923">
        <v>3673.4776610145418</v>
      </c>
      <c r="H8987" s="929">
        <v>4.1666666666666666E-3</v>
      </c>
      <c r="I8987" s="929">
        <v>7.4999999999999997E-2</v>
      </c>
      <c r="J8987" s="923">
        <v>3397.9668364384511</v>
      </c>
      <c r="K8987" s="922">
        <v>0.92710838325813238</v>
      </c>
      <c r="L8987" s="923">
        <v>3139.5022822577794</v>
      </c>
      <c r="M8987" s="923">
        <f t="shared" si="140"/>
        <v>170.28559676190287</v>
      </c>
    </row>
    <row r="8988" spans="2:13" ht="45">
      <c r="B8988" s="921" t="s">
        <v>2014</v>
      </c>
      <c r="C8988" s="921" t="s">
        <v>1030</v>
      </c>
      <c r="D8988" s="922" t="s">
        <v>986</v>
      </c>
      <c r="E8988" s="936">
        <v>1</v>
      </c>
      <c r="F8988" s="947">
        <v>44562</v>
      </c>
      <c r="G8988" s="923">
        <v>3673.4776610145418</v>
      </c>
      <c r="H8988" s="929">
        <v>4.1666666666666666E-3</v>
      </c>
      <c r="I8988" s="929">
        <v>7.4999999999999997E-2</v>
      </c>
      <c r="J8988" s="923">
        <v>3397.9668364384511</v>
      </c>
      <c r="K8988" s="922">
        <v>1</v>
      </c>
      <c r="L8988" s="923">
        <v>3397.9668364384511</v>
      </c>
      <c r="M8988" s="923">
        <f t="shared" si="140"/>
        <v>183.67388305072711</v>
      </c>
    </row>
    <row r="8989" spans="2:13" ht="75">
      <c r="B8989" s="921" t="s">
        <v>2477</v>
      </c>
      <c r="C8989" s="921" t="s">
        <v>1020</v>
      </c>
      <c r="D8989" s="922" t="s">
        <v>986</v>
      </c>
      <c r="E8989" s="936">
        <v>1</v>
      </c>
      <c r="F8989" s="947">
        <v>44562</v>
      </c>
      <c r="G8989" s="923">
        <v>0</v>
      </c>
      <c r="H8989" s="929">
        <v>4.1666666666666666E-3</v>
      </c>
      <c r="I8989" s="929">
        <v>7.4999999999999997E-2</v>
      </c>
      <c r="J8989" s="923">
        <v>0</v>
      </c>
      <c r="K8989" s="922">
        <v>1</v>
      </c>
      <c r="L8989" s="923">
        <v>0</v>
      </c>
      <c r="M8989" s="923" t="str">
        <f t="shared" si="140"/>
        <v/>
      </c>
    </row>
    <row r="8990" spans="2:13" ht="75">
      <c r="B8990" s="921" t="s">
        <v>2016</v>
      </c>
      <c r="C8990" s="921" t="s">
        <v>1036</v>
      </c>
      <c r="D8990" s="922" t="s">
        <v>986</v>
      </c>
      <c r="E8990" s="936">
        <v>1</v>
      </c>
      <c r="F8990" s="947">
        <v>44551</v>
      </c>
      <c r="G8990" s="923">
        <v>3789.3231801399138</v>
      </c>
      <c r="H8990" s="929">
        <v>1.6666666666666666E-2</v>
      </c>
      <c r="I8990" s="929">
        <v>0.31666666666666665</v>
      </c>
      <c r="J8990" s="923">
        <v>2589.3708397622745</v>
      </c>
      <c r="K8990" s="922">
        <v>1</v>
      </c>
      <c r="L8990" s="923">
        <v>2589.3708397622745</v>
      </c>
      <c r="M8990" s="923">
        <f t="shared" si="140"/>
        <v>757.86463602798278</v>
      </c>
    </row>
    <row r="8991" spans="2:13" ht="75">
      <c r="B8991" s="921" t="s">
        <v>2016</v>
      </c>
      <c r="C8991" s="921" t="s">
        <v>1036</v>
      </c>
      <c r="D8991" s="922" t="s">
        <v>986</v>
      </c>
      <c r="E8991" s="936">
        <v>1</v>
      </c>
      <c r="F8991" s="947">
        <v>44551</v>
      </c>
      <c r="G8991" s="923">
        <v>3789.3231801399138</v>
      </c>
      <c r="H8991" s="929">
        <v>1.6666666666666666E-2</v>
      </c>
      <c r="I8991" s="929">
        <v>0.31666666666666665</v>
      </c>
      <c r="J8991" s="923">
        <v>2589.3708397622745</v>
      </c>
      <c r="K8991" s="922">
        <v>1</v>
      </c>
      <c r="L8991" s="923">
        <v>2589.3708397622745</v>
      </c>
      <c r="M8991" s="923">
        <f t="shared" si="140"/>
        <v>757.86463602798278</v>
      </c>
    </row>
    <row r="8992" spans="2:13" ht="75">
      <c r="B8992" s="921" t="s">
        <v>2029</v>
      </c>
      <c r="C8992" s="921" t="s">
        <v>1036</v>
      </c>
      <c r="D8992" s="922" t="s">
        <v>986</v>
      </c>
      <c r="E8992" s="936">
        <v>1</v>
      </c>
      <c r="F8992" s="947">
        <v>44621</v>
      </c>
      <c r="G8992" s="923">
        <v>0</v>
      </c>
      <c r="H8992" s="929">
        <v>4.1666666666666666E-3</v>
      </c>
      <c r="I8992" s="929">
        <v>6.6666666666666666E-2</v>
      </c>
      <c r="J8992" s="923">
        <v>0</v>
      </c>
      <c r="K8992" s="922">
        <v>1</v>
      </c>
      <c r="L8992" s="923">
        <v>0</v>
      </c>
      <c r="M8992" s="923" t="str">
        <f t="shared" si="140"/>
        <v/>
      </c>
    </row>
    <row r="8993" spans="2:13" ht="75">
      <c r="B8993" s="921" t="s">
        <v>2478</v>
      </c>
      <c r="C8993" s="921" t="s">
        <v>1036</v>
      </c>
      <c r="D8993" s="922" t="s">
        <v>986</v>
      </c>
      <c r="E8993" s="936">
        <v>1</v>
      </c>
      <c r="F8993" s="947">
        <v>43647</v>
      </c>
      <c r="G8993" s="923">
        <v>602.59055473015314</v>
      </c>
      <c r="H8993" s="929">
        <v>4.1666666666666666E-3</v>
      </c>
      <c r="I8993" s="929">
        <v>0.2</v>
      </c>
      <c r="J8993" s="923">
        <v>482.07244378412253</v>
      </c>
      <c r="K8993" s="922">
        <v>1</v>
      </c>
      <c r="L8993" s="923">
        <v>482.07244378412253</v>
      </c>
      <c r="M8993" s="923">
        <f t="shared" si="140"/>
        <v>30.129527736507658</v>
      </c>
    </row>
    <row r="8994" spans="2:13" ht="75">
      <c r="B8994" s="921" t="s">
        <v>2478</v>
      </c>
      <c r="C8994" s="921" t="s">
        <v>1036</v>
      </c>
      <c r="D8994" s="922" t="s">
        <v>986</v>
      </c>
      <c r="E8994" s="936">
        <v>1</v>
      </c>
      <c r="F8994" s="947">
        <v>44606</v>
      </c>
      <c r="G8994" s="923">
        <v>602.59055473015314</v>
      </c>
      <c r="H8994" s="929">
        <v>4.1666666666666666E-3</v>
      </c>
      <c r="I8994" s="929">
        <v>7.0833333333333331E-2</v>
      </c>
      <c r="J8994" s="923">
        <v>559.907057103434</v>
      </c>
      <c r="K8994" s="922">
        <v>1</v>
      </c>
      <c r="L8994" s="923">
        <v>559.907057103434</v>
      </c>
      <c r="M8994" s="923">
        <f t="shared" si="140"/>
        <v>30.129527736507658</v>
      </c>
    </row>
    <row r="8995" spans="2:13" ht="45">
      <c r="B8995" s="921" t="s">
        <v>2027</v>
      </c>
      <c r="C8995" s="921" t="s">
        <v>1030</v>
      </c>
      <c r="D8995" s="922" t="s">
        <v>986</v>
      </c>
      <c r="E8995" s="936">
        <v>1</v>
      </c>
      <c r="F8995" s="947">
        <v>44562</v>
      </c>
      <c r="G8995" s="923">
        <v>0</v>
      </c>
      <c r="H8995" s="929">
        <v>4.1666666666666666E-3</v>
      </c>
      <c r="I8995" s="929">
        <v>7.4999999999999997E-2</v>
      </c>
      <c r="J8995" s="923">
        <v>0</v>
      </c>
      <c r="K8995" s="922">
        <v>1</v>
      </c>
      <c r="L8995" s="923">
        <v>0</v>
      </c>
      <c r="M8995" s="923" t="str">
        <f t="shared" si="140"/>
        <v/>
      </c>
    </row>
    <row r="8996" spans="2:13" ht="45">
      <c r="B8996" s="921" t="s">
        <v>2479</v>
      </c>
      <c r="C8996" s="921" t="s">
        <v>1042</v>
      </c>
      <c r="D8996" s="922" t="s">
        <v>986</v>
      </c>
      <c r="E8996" s="936">
        <v>1</v>
      </c>
      <c r="F8996" s="947">
        <v>44377</v>
      </c>
      <c r="G8996" s="923">
        <v>0</v>
      </c>
      <c r="H8996" s="929">
        <v>1.6666666666666666E-2</v>
      </c>
      <c r="I8996" s="929">
        <v>0.41666666666666669</v>
      </c>
      <c r="J8996" s="923">
        <v>0</v>
      </c>
      <c r="K8996" s="922">
        <v>1</v>
      </c>
      <c r="L8996" s="923">
        <v>0</v>
      </c>
      <c r="M8996" s="923" t="str">
        <f t="shared" si="140"/>
        <v/>
      </c>
    </row>
    <row r="8997" spans="2:13" ht="45">
      <c r="B8997" s="921" t="s">
        <v>2480</v>
      </c>
      <c r="C8997" s="921" t="s">
        <v>1042</v>
      </c>
      <c r="D8997" s="922" t="s">
        <v>986</v>
      </c>
      <c r="E8997" s="936">
        <v>1</v>
      </c>
      <c r="F8997" s="947">
        <v>44377</v>
      </c>
      <c r="G8997" s="923">
        <v>0</v>
      </c>
      <c r="H8997" s="929">
        <v>1.6666666666666666E-2</v>
      </c>
      <c r="I8997" s="929">
        <v>0.41666666666666669</v>
      </c>
      <c r="J8997" s="923">
        <v>0</v>
      </c>
      <c r="K8997" s="922">
        <v>1</v>
      </c>
      <c r="L8997" s="923">
        <v>0</v>
      </c>
      <c r="M8997" s="923" t="str">
        <f t="shared" si="140"/>
        <v/>
      </c>
    </row>
    <row r="8998" spans="2:13" ht="45">
      <c r="B8998" s="921" t="s">
        <v>2024</v>
      </c>
      <c r="C8998" s="921" t="s">
        <v>1042</v>
      </c>
      <c r="D8998" s="922" t="s">
        <v>986</v>
      </c>
      <c r="E8998" s="936">
        <v>1</v>
      </c>
      <c r="F8998" s="947">
        <v>44440</v>
      </c>
      <c r="G8998" s="923">
        <v>22596.59228547708</v>
      </c>
      <c r="H8998" s="929">
        <v>1.6666666666666666E-2</v>
      </c>
      <c r="I8998" s="929">
        <v>0.36666666666666664</v>
      </c>
      <c r="J8998" s="923">
        <v>14311.175114135485</v>
      </c>
      <c r="K8998" s="922">
        <v>1</v>
      </c>
      <c r="L8998" s="923">
        <v>14311.175114135485</v>
      </c>
      <c r="M8998" s="923">
        <f t="shared" si="140"/>
        <v>4519.3184570954163</v>
      </c>
    </row>
    <row r="8999" spans="2:13" ht="75">
      <c r="B8999" s="921" t="s">
        <v>2029</v>
      </c>
      <c r="C8999" s="921" t="s">
        <v>1036</v>
      </c>
      <c r="D8999" s="922" t="s">
        <v>986</v>
      </c>
      <c r="E8999" s="936">
        <v>1</v>
      </c>
      <c r="F8999" s="947">
        <v>44312</v>
      </c>
      <c r="G8999" s="923">
        <v>0</v>
      </c>
      <c r="H8999" s="929">
        <v>4.1666666666666666E-3</v>
      </c>
      <c r="I8999" s="929">
        <v>0.1125</v>
      </c>
      <c r="J8999" s="923">
        <v>0</v>
      </c>
      <c r="K8999" s="922">
        <v>1</v>
      </c>
      <c r="L8999" s="923">
        <v>0</v>
      </c>
      <c r="M8999" s="923" t="str">
        <f t="shared" si="140"/>
        <v/>
      </c>
    </row>
    <row r="9000" spans="2:13" ht="75">
      <c r="B9000" s="921" t="s">
        <v>2027</v>
      </c>
      <c r="C9000" s="921" t="s">
        <v>1036</v>
      </c>
      <c r="D9000" s="922" t="s">
        <v>986</v>
      </c>
      <c r="E9000" s="936">
        <v>1</v>
      </c>
      <c r="F9000" s="947">
        <v>44562</v>
      </c>
      <c r="G9000" s="923">
        <v>3673.4776610145418</v>
      </c>
      <c r="H9000" s="929">
        <v>4.1666666666666666E-3</v>
      </c>
      <c r="I9000" s="929">
        <v>7.4999999999999997E-2</v>
      </c>
      <c r="J9000" s="923">
        <v>3397.9668364384511</v>
      </c>
      <c r="K9000" s="922">
        <v>1</v>
      </c>
      <c r="L9000" s="923">
        <v>3397.9668364384511</v>
      </c>
      <c r="M9000" s="923">
        <f t="shared" si="140"/>
        <v>183.67388305072711</v>
      </c>
    </row>
    <row r="9001" spans="2:13" ht="75">
      <c r="B9001" s="921" t="s">
        <v>2481</v>
      </c>
      <c r="C9001" s="921" t="s">
        <v>1020</v>
      </c>
      <c r="D9001" s="922" t="s">
        <v>986</v>
      </c>
      <c r="E9001" s="936">
        <v>1</v>
      </c>
      <c r="F9001" s="947">
        <v>44562</v>
      </c>
      <c r="G9001" s="923">
        <v>0</v>
      </c>
      <c r="H9001" s="929">
        <v>4.1666666666666666E-3</v>
      </c>
      <c r="I9001" s="929">
        <v>7.4999999999999997E-2</v>
      </c>
      <c r="J9001" s="923">
        <v>0</v>
      </c>
      <c r="K9001" s="922">
        <v>1</v>
      </c>
      <c r="L9001" s="923">
        <v>0</v>
      </c>
      <c r="M9001" s="923" t="str">
        <f t="shared" si="140"/>
        <v/>
      </c>
    </row>
    <row r="9002" spans="2:13" ht="60">
      <c r="B9002" s="921" t="s">
        <v>2015</v>
      </c>
      <c r="C9002" s="921" t="s">
        <v>1091</v>
      </c>
      <c r="D9002" s="922" t="s">
        <v>986</v>
      </c>
      <c r="E9002" s="936">
        <v>1</v>
      </c>
      <c r="F9002" s="947">
        <v>44562</v>
      </c>
      <c r="G9002" s="923">
        <v>20515.721450506691</v>
      </c>
      <c r="H9002" s="929">
        <v>4.1666666666666666E-3</v>
      </c>
      <c r="I9002" s="929">
        <v>7.4999999999999997E-2</v>
      </c>
      <c r="J9002" s="923">
        <v>18977.04234171869</v>
      </c>
      <c r="K9002" s="922">
        <v>0</v>
      </c>
      <c r="L9002" s="923">
        <v>0</v>
      </c>
      <c r="M9002" s="923" t="str">
        <f t="shared" si="140"/>
        <v/>
      </c>
    </row>
    <row r="9003" spans="2:13" ht="75">
      <c r="B9003" s="921" t="s">
        <v>2482</v>
      </c>
      <c r="C9003" s="921" t="s">
        <v>1020</v>
      </c>
      <c r="D9003" s="922" t="s">
        <v>986</v>
      </c>
      <c r="E9003" s="936">
        <v>1</v>
      </c>
      <c r="F9003" s="947">
        <v>44562</v>
      </c>
      <c r="G9003" s="923">
        <v>3673.4776610145418</v>
      </c>
      <c r="H9003" s="929">
        <v>4.1666666666666666E-3</v>
      </c>
      <c r="I9003" s="929">
        <v>7.4999999999999997E-2</v>
      </c>
      <c r="J9003" s="923">
        <v>3397.9668364384511</v>
      </c>
      <c r="K9003" s="922">
        <v>1</v>
      </c>
      <c r="L9003" s="923">
        <v>3397.9668364384511</v>
      </c>
      <c r="M9003" s="923">
        <f t="shared" si="140"/>
        <v>183.67388305072711</v>
      </c>
    </row>
    <row r="9004" spans="2:13" ht="45">
      <c r="B9004" s="921" t="s">
        <v>2483</v>
      </c>
      <c r="C9004" s="921" t="s">
        <v>1042</v>
      </c>
      <c r="D9004" s="922" t="s">
        <v>1881</v>
      </c>
      <c r="E9004" s="936">
        <v>0.5</v>
      </c>
      <c r="F9004" s="947">
        <v>44455</v>
      </c>
      <c r="G9004" s="923">
        <v>0</v>
      </c>
      <c r="H9004" s="929">
        <v>1.6666666666666666E-2</v>
      </c>
      <c r="I9004" s="929">
        <v>0.36666666666666664</v>
      </c>
      <c r="J9004" s="923">
        <v>0</v>
      </c>
      <c r="K9004" s="922">
        <v>0.48281913555389472</v>
      </c>
      <c r="L9004" s="923">
        <v>0</v>
      </c>
      <c r="M9004" s="923" t="str">
        <f t="shared" si="140"/>
        <v/>
      </c>
    </row>
    <row r="9005" spans="2:13" ht="45">
      <c r="B9005" s="921" t="s">
        <v>2484</v>
      </c>
      <c r="C9005" s="921" t="s">
        <v>1042</v>
      </c>
      <c r="D9005" s="922" t="s">
        <v>1881</v>
      </c>
      <c r="E9005" s="936">
        <v>0.5</v>
      </c>
      <c r="F9005" s="947">
        <v>44455</v>
      </c>
      <c r="G9005" s="923">
        <v>0</v>
      </c>
      <c r="H9005" s="929">
        <v>1.6666666666666666E-2</v>
      </c>
      <c r="I9005" s="929">
        <v>0.36666666666666664</v>
      </c>
      <c r="J9005" s="923">
        <v>0</v>
      </c>
      <c r="K9005" s="922">
        <v>0.48281913555389472</v>
      </c>
      <c r="L9005" s="923">
        <v>0</v>
      </c>
      <c r="M9005" s="923" t="str">
        <f t="shared" si="140"/>
        <v/>
      </c>
    </row>
    <row r="9006" spans="2:13" ht="45">
      <c r="B9006" s="921" t="s">
        <v>2485</v>
      </c>
      <c r="C9006" s="921" t="s">
        <v>1042</v>
      </c>
      <c r="D9006" s="922" t="s">
        <v>1881</v>
      </c>
      <c r="E9006" s="936">
        <v>0.5</v>
      </c>
      <c r="F9006" s="947">
        <v>44455</v>
      </c>
      <c r="G9006" s="923">
        <v>0</v>
      </c>
      <c r="H9006" s="929">
        <v>1.6666666666666666E-2</v>
      </c>
      <c r="I9006" s="929">
        <v>0.36666666666666664</v>
      </c>
      <c r="J9006" s="923">
        <v>0</v>
      </c>
      <c r="K9006" s="922">
        <v>0.48281913555389472</v>
      </c>
      <c r="L9006" s="923">
        <v>0</v>
      </c>
      <c r="M9006" s="923" t="str">
        <f t="shared" si="140"/>
        <v/>
      </c>
    </row>
    <row r="9007" spans="2:13" ht="60">
      <c r="B9007" s="921" t="s">
        <v>2486</v>
      </c>
      <c r="C9007" s="921" t="s">
        <v>1091</v>
      </c>
      <c r="D9007" s="922" t="s">
        <v>1881</v>
      </c>
      <c r="E9007" s="936">
        <v>0.5</v>
      </c>
      <c r="F9007" s="947">
        <v>44657</v>
      </c>
      <c r="G9007" s="923">
        <v>0</v>
      </c>
      <c r="H9007" s="929">
        <v>1.6666666666666666E-2</v>
      </c>
      <c r="I9007" s="929">
        <v>0.25</v>
      </c>
      <c r="J9007" s="923">
        <v>0</v>
      </c>
      <c r="K9007" s="922">
        <v>1</v>
      </c>
      <c r="L9007" s="923">
        <v>0</v>
      </c>
      <c r="M9007" s="923" t="str">
        <f t="shared" si="140"/>
        <v/>
      </c>
    </row>
    <row r="9008" spans="2:13" ht="60">
      <c r="B9008" s="921" t="s">
        <v>2053</v>
      </c>
      <c r="C9008" s="921" t="s">
        <v>1091</v>
      </c>
      <c r="D9008" s="922" t="s">
        <v>1881</v>
      </c>
      <c r="E9008" s="936">
        <v>0.5</v>
      </c>
      <c r="F9008" s="947">
        <v>44657</v>
      </c>
      <c r="G9008" s="923">
        <v>0</v>
      </c>
      <c r="H9008" s="929">
        <v>1.6666666666666666E-2</v>
      </c>
      <c r="I9008" s="929">
        <v>0.25</v>
      </c>
      <c r="J9008" s="923">
        <v>0</v>
      </c>
      <c r="K9008" s="922">
        <v>1</v>
      </c>
      <c r="L9008" s="923">
        <v>0</v>
      </c>
      <c r="M9008" s="923" t="str">
        <f t="shared" si="140"/>
        <v/>
      </c>
    </row>
    <row r="9009" spans="2:13" ht="60">
      <c r="B9009" s="921" t="s">
        <v>2487</v>
      </c>
      <c r="C9009" s="921" t="s">
        <v>1091</v>
      </c>
      <c r="D9009" s="922" t="s">
        <v>1881</v>
      </c>
      <c r="E9009" s="936">
        <v>0.5</v>
      </c>
      <c r="F9009" s="947">
        <v>44657</v>
      </c>
      <c r="G9009" s="923">
        <v>0</v>
      </c>
      <c r="H9009" s="929">
        <v>4.1666666666666666E-3</v>
      </c>
      <c r="I9009" s="929">
        <v>6.25E-2</v>
      </c>
      <c r="J9009" s="923">
        <v>0</v>
      </c>
      <c r="K9009" s="922">
        <v>1</v>
      </c>
      <c r="L9009" s="923">
        <v>0</v>
      </c>
      <c r="M9009" s="923" t="str">
        <f t="shared" si="140"/>
        <v/>
      </c>
    </row>
    <row r="9010" spans="2:13" ht="45">
      <c r="B9010" s="921" t="s">
        <v>2330</v>
      </c>
      <c r="C9010" s="921" t="s">
        <v>1030</v>
      </c>
      <c r="D9010" s="922" t="s">
        <v>986</v>
      </c>
      <c r="E9010" s="936">
        <v>1</v>
      </c>
      <c r="F9010" s="947">
        <v>43770</v>
      </c>
      <c r="G9010" s="923">
        <v>18895.979216133248</v>
      </c>
      <c r="H9010" s="929">
        <v>4.1666666666666666E-3</v>
      </c>
      <c r="I9010" s="929">
        <v>0.18333333333333332</v>
      </c>
      <c r="J9010" s="923">
        <v>15431.716359842152</v>
      </c>
      <c r="K9010" s="922">
        <v>1</v>
      </c>
      <c r="L9010" s="923">
        <v>15431.716359842152</v>
      </c>
      <c r="M9010" s="923">
        <f t="shared" si="140"/>
        <v>944.79896080666242</v>
      </c>
    </row>
    <row r="9011" spans="2:13" ht="45">
      <c r="B9011" s="921" t="s">
        <v>2330</v>
      </c>
      <c r="C9011" s="921" t="s">
        <v>1030</v>
      </c>
      <c r="D9011" s="922" t="s">
        <v>986</v>
      </c>
      <c r="E9011" s="936">
        <v>1</v>
      </c>
      <c r="F9011" s="947">
        <v>43770</v>
      </c>
      <c r="G9011" s="923">
        <v>18895.979216133248</v>
      </c>
      <c r="H9011" s="929">
        <v>4.1666666666666666E-3</v>
      </c>
      <c r="I9011" s="929">
        <v>0.18333333333333332</v>
      </c>
      <c r="J9011" s="923">
        <v>15431.716359842152</v>
      </c>
      <c r="K9011" s="922">
        <v>1</v>
      </c>
      <c r="L9011" s="923">
        <v>15431.716359842152</v>
      </c>
      <c r="M9011" s="923">
        <f t="shared" si="140"/>
        <v>944.79896080666242</v>
      </c>
    </row>
    <row r="9012" spans="2:13" ht="45">
      <c r="B9012" s="921" t="s">
        <v>2330</v>
      </c>
      <c r="C9012" s="921" t="s">
        <v>1030</v>
      </c>
      <c r="D9012" s="922" t="s">
        <v>986</v>
      </c>
      <c r="E9012" s="936">
        <v>1</v>
      </c>
      <c r="F9012" s="947">
        <v>43770</v>
      </c>
      <c r="G9012" s="923">
        <v>18895.979216133248</v>
      </c>
      <c r="H9012" s="929">
        <v>4.1666666666666666E-3</v>
      </c>
      <c r="I9012" s="929">
        <v>0.18333333333333332</v>
      </c>
      <c r="J9012" s="923">
        <v>15431.716359842152</v>
      </c>
      <c r="K9012" s="922">
        <v>1</v>
      </c>
      <c r="L9012" s="923">
        <v>15431.716359842152</v>
      </c>
      <c r="M9012" s="923">
        <f t="shared" si="140"/>
        <v>944.79896080666242</v>
      </c>
    </row>
    <row r="9013" spans="2:13" ht="45">
      <c r="B9013" s="921" t="s">
        <v>2330</v>
      </c>
      <c r="C9013" s="921" t="s">
        <v>1030</v>
      </c>
      <c r="D9013" s="922" t="s">
        <v>986</v>
      </c>
      <c r="E9013" s="936">
        <v>1</v>
      </c>
      <c r="F9013" s="947">
        <v>43770</v>
      </c>
      <c r="G9013" s="923">
        <v>18895.979216133248</v>
      </c>
      <c r="H9013" s="929">
        <v>4.1666666666666666E-3</v>
      </c>
      <c r="I9013" s="929">
        <v>0.18333333333333332</v>
      </c>
      <c r="J9013" s="923">
        <v>15431.716359842152</v>
      </c>
      <c r="K9013" s="922">
        <v>1</v>
      </c>
      <c r="L9013" s="923">
        <v>15431.716359842152</v>
      </c>
      <c r="M9013" s="923">
        <f t="shared" si="140"/>
        <v>944.79896080666242</v>
      </c>
    </row>
    <row r="9014" spans="2:13" ht="45">
      <c r="B9014" s="921" t="s">
        <v>2330</v>
      </c>
      <c r="C9014" s="921" t="s">
        <v>1030</v>
      </c>
      <c r="D9014" s="922" t="s">
        <v>986</v>
      </c>
      <c r="E9014" s="936">
        <v>1</v>
      </c>
      <c r="F9014" s="947">
        <v>43770</v>
      </c>
      <c r="G9014" s="923">
        <v>18895.979216133248</v>
      </c>
      <c r="H9014" s="929">
        <v>4.1666666666666666E-3</v>
      </c>
      <c r="I9014" s="929">
        <v>0.18333333333333332</v>
      </c>
      <c r="J9014" s="923">
        <v>15431.716359842152</v>
      </c>
      <c r="K9014" s="922">
        <v>1</v>
      </c>
      <c r="L9014" s="923">
        <v>15431.716359842152</v>
      </c>
      <c r="M9014" s="923">
        <f t="shared" si="140"/>
        <v>944.79896080666242</v>
      </c>
    </row>
    <row r="9015" spans="2:13" ht="45">
      <c r="B9015" s="921" t="s">
        <v>2330</v>
      </c>
      <c r="C9015" s="921" t="s">
        <v>1030</v>
      </c>
      <c r="D9015" s="922" t="s">
        <v>986</v>
      </c>
      <c r="E9015" s="936">
        <v>1</v>
      </c>
      <c r="F9015" s="947">
        <v>43770</v>
      </c>
      <c r="G9015" s="923">
        <v>18895.979216133248</v>
      </c>
      <c r="H9015" s="929">
        <v>4.1666666666666666E-3</v>
      </c>
      <c r="I9015" s="929">
        <v>0.18333333333333332</v>
      </c>
      <c r="J9015" s="923">
        <v>15431.716359842152</v>
      </c>
      <c r="K9015" s="922">
        <v>1</v>
      </c>
      <c r="L9015" s="923">
        <v>15431.716359842152</v>
      </c>
      <c r="M9015" s="923">
        <f t="shared" si="140"/>
        <v>944.79896080666242</v>
      </c>
    </row>
    <row r="9016" spans="2:13" ht="45">
      <c r="B9016" s="921" t="s">
        <v>2330</v>
      </c>
      <c r="C9016" s="921" t="s">
        <v>1030</v>
      </c>
      <c r="D9016" s="922" t="s">
        <v>986</v>
      </c>
      <c r="E9016" s="936">
        <v>1</v>
      </c>
      <c r="F9016" s="947">
        <v>43770</v>
      </c>
      <c r="G9016" s="923">
        <v>18895.979216133248</v>
      </c>
      <c r="H9016" s="929">
        <v>4.1666666666666666E-3</v>
      </c>
      <c r="I9016" s="929">
        <v>0.18333333333333332</v>
      </c>
      <c r="J9016" s="923">
        <v>15431.716359842152</v>
      </c>
      <c r="K9016" s="922">
        <v>1</v>
      </c>
      <c r="L9016" s="923">
        <v>15431.716359842152</v>
      </c>
      <c r="M9016" s="923">
        <f t="shared" si="140"/>
        <v>944.79896080666242</v>
      </c>
    </row>
    <row r="9017" spans="2:13" ht="45">
      <c r="B9017" s="921" t="s">
        <v>2330</v>
      </c>
      <c r="C9017" s="921" t="s">
        <v>1030</v>
      </c>
      <c r="D9017" s="922" t="s">
        <v>986</v>
      </c>
      <c r="E9017" s="936">
        <v>1</v>
      </c>
      <c r="F9017" s="947">
        <v>43770</v>
      </c>
      <c r="G9017" s="923">
        <v>18895.979216133248</v>
      </c>
      <c r="H9017" s="929">
        <v>4.1666666666666666E-3</v>
      </c>
      <c r="I9017" s="929">
        <v>0.18333333333333332</v>
      </c>
      <c r="J9017" s="923">
        <v>15431.716359842152</v>
      </c>
      <c r="K9017" s="922">
        <v>1</v>
      </c>
      <c r="L9017" s="923">
        <v>15431.716359842152</v>
      </c>
      <c r="M9017" s="923">
        <f t="shared" si="140"/>
        <v>944.79896080666242</v>
      </c>
    </row>
    <row r="9018" spans="2:13" ht="45">
      <c r="B9018" s="921" t="s">
        <v>2330</v>
      </c>
      <c r="C9018" s="921" t="s">
        <v>1030</v>
      </c>
      <c r="D9018" s="922" t="s">
        <v>986</v>
      </c>
      <c r="E9018" s="936">
        <v>1</v>
      </c>
      <c r="F9018" s="947">
        <v>43770</v>
      </c>
      <c r="G9018" s="923">
        <v>18895.979216133248</v>
      </c>
      <c r="H9018" s="929">
        <v>4.1666666666666666E-3</v>
      </c>
      <c r="I9018" s="929">
        <v>0.18333333333333332</v>
      </c>
      <c r="J9018" s="923">
        <v>15431.716359842152</v>
      </c>
      <c r="K9018" s="922">
        <v>1</v>
      </c>
      <c r="L9018" s="923">
        <v>15431.716359842152</v>
      </c>
      <c r="M9018" s="923">
        <f t="shared" si="140"/>
        <v>944.79896080666242</v>
      </c>
    </row>
    <row r="9019" spans="2:13" ht="45">
      <c r="B9019" s="921" t="s">
        <v>2330</v>
      </c>
      <c r="C9019" s="921" t="s">
        <v>1030</v>
      </c>
      <c r="D9019" s="922" t="s">
        <v>986</v>
      </c>
      <c r="E9019" s="936">
        <v>1</v>
      </c>
      <c r="F9019" s="947">
        <v>43770</v>
      </c>
      <c r="G9019" s="923">
        <v>18895.979216133248</v>
      </c>
      <c r="H9019" s="929">
        <v>4.1666666666666666E-3</v>
      </c>
      <c r="I9019" s="929">
        <v>0.18333333333333332</v>
      </c>
      <c r="J9019" s="923">
        <v>15431.716359842152</v>
      </c>
      <c r="K9019" s="922">
        <v>1</v>
      </c>
      <c r="L9019" s="923">
        <v>15431.716359842152</v>
      </c>
      <c r="M9019" s="923">
        <f t="shared" si="140"/>
        <v>944.79896080666242</v>
      </c>
    </row>
    <row r="9020" spans="2:13" ht="45">
      <c r="B9020" s="921" t="s">
        <v>2330</v>
      </c>
      <c r="C9020" s="921" t="s">
        <v>1030</v>
      </c>
      <c r="D9020" s="922" t="s">
        <v>986</v>
      </c>
      <c r="E9020" s="936">
        <v>1</v>
      </c>
      <c r="F9020" s="947">
        <v>43770</v>
      </c>
      <c r="G9020" s="923">
        <v>18895.979216133248</v>
      </c>
      <c r="H9020" s="929">
        <v>4.1666666666666666E-3</v>
      </c>
      <c r="I9020" s="929">
        <v>0.18333333333333332</v>
      </c>
      <c r="J9020" s="923">
        <v>15431.716359842152</v>
      </c>
      <c r="K9020" s="922">
        <v>1</v>
      </c>
      <c r="L9020" s="923">
        <v>15431.716359842152</v>
      </c>
      <c r="M9020" s="923">
        <f t="shared" si="140"/>
        <v>944.79896080666242</v>
      </c>
    </row>
    <row r="9021" spans="2:13" ht="45">
      <c r="B9021" s="921" t="s">
        <v>2330</v>
      </c>
      <c r="C9021" s="921" t="s">
        <v>1030</v>
      </c>
      <c r="D9021" s="922" t="s">
        <v>986</v>
      </c>
      <c r="E9021" s="936">
        <v>1</v>
      </c>
      <c r="F9021" s="947">
        <v>43770</v>
      </c>
      <c r="G9021" s="923">
        <v>18895.979216133248</v>
      </c>
      <c r="H9021" s="929">
        <v>4.1666666666666666E-3</v>
      </c>
      <c r="I9021" s="929">
        <v>0.18333333333333332</v>
      </c>
      <c r="J9021" s="923">
        <v>15431.716359842152</v>
      </c>
      <c r="K9021" s="922">
        <v>1</v>
      </c>
      <c r="L9021" s="923">
        <v>15431.716359842152</v>
      </c>
      <c r="M9021" s="923">
        <f t="shared" si="140"/>
        <v>944.79896080666242</v>
      </c>
    </row>
    <row r="9022" spans="2:13" ht="45">
      <c r="B9022" s="921" t="s">
        <v>2330</v>
      </c>
      <c r="C9022" s="921" t="s">
        <v>1030</v>
      </c>
      <c r="D9022" s="922" t="s">
        <v>986</v>
      </c>
      <c r="E9022" s="936">
        <v>1</v>
      </c>
      <c r="F9022" s="947">
        <v>43770</v>
      </c>
      <c r="G9022" s="923">
        <v>18895.979216133248</v>
      </c>
      <c r="H9022" s="929">
        <v>4.1666666666666666E-3</v>
      </c>
      <c r="I9022" s="929">
        <v>0.18333333333333332</v>
      </c>
      <c r="J9022" s="923">
        <v>15431.716359842152</v>
      </c>
      <c r="K9022" s="922">
        <v>1</v>
      </c>
      <c r="L9022" s="923">
        <v>15431.716359842152</v>
      </c>
      <c r="M9022" s="923">
        <f t="shared" si="140"/>
        <v>944.79896080666242</v>
      </c>
    </row>
    <row r="9023" spans="2:13" ht="45">
      <c r="B9023" s="921" t="s">
        <v>2330</v>
      </c>
      <c r="C9023" s="921" t="s">
        <v>1030</v>
      </c>
      <c r="D9023" s="922" t="s">
        <v>986</v>
      </c>
      <c r="E9023" s="936">
        <v>1</v>
      </c>
      <c r="F9023" s="947">
        <v>43770</v>
      </c>
      <c r="G9023" s="923">
        <v>18895.979216133248</v>
      </c>
      <c r="H9023" s="929">
        <v>4.1666666666666666E-3</v>
      </c>
      <c r="I9023" s="929">
        <v>0.18333333333333332</v>
      </c>
      <c r="J9023" s="923">
        <v>15431.716359842152</v>
      </c>
      <c r="K9023" s="922">
        <v>1</v>
      </c>
      <c r="L9023" s="923">
        <v>15431.716359842152</v>
      </c>
      <c r="M9023" s="923">
        <f t="shared" si="140"/>
        <v>944.79896080666242</v>
      </c>
    </row>
    <row r="9024" spans="2:13" ht="45">
      <c r="B9024" s="921" t="s">
        <v>2330</v>
      </c>
      <c r="C9024" s="921" t="s">
        <v>1030</v>
      </c>
      <c r="D9024" s="922" t="s">
        <v>986</v>
      </c>
      <c r="E9024" s="936">
        <v>1</v>
      </c>
      <c r="F9024" s="947">
        <v>43770</v>
      </c>
      <c r="G9024" s="923">
        <v>18895.979216133248</v>
      </c>
      <c r="H9024" s="929">
        <v>4.1666666666666666E-3</v>
      </c>
      <c r="I9024" s="929">
        <v>0.18333333333333332</v>
      </c>
      <c r="J9024" s="923">
        <v>15431.716359842152</v>
      </c>
      <c r="K9024" s="922">
        <v>1</v>
      </c>
      <c r="L9024" s="923">
        <v>15431.716359842152</v>
      </c>
      <c r="M9024" s="923">
        <f t="shared" si="140"/>
        <v>944.79896080666242</v>
      </c>
    </row>
    <row r="9025" spans="2:13" ht="45">
      <c r="B9025" s="921" t="s">
        <v>2330</v>
      </c>
      <c r="C9025" s="921" t="s">
        <v>1030</v>
      </c>
      <c r="D9025" s="922" t="s">
        <v>986</v>
      </c>
      <c r="E9025" s="936">
        <v>1</v>
      </c>
      <c r="F9025" s="947">
        <v>43770</v>
      </c>
      <c r="G9025" s="923">
        <v>18895.979216133248</v>
      </c>
      <c r="H9025" s="929">
        <v>4.1666666666666666E-3</v>
      </c>
      <c r="I9025" s="929">
        <v>0.18333333333333332</v>
      </c>
      <c r="J9025" s="923">
        <v>15431.716359842152</v>
      </c>
      <c r="K9025" s="922">
        <v>1</v>
      </c>
      <c r="L9025" s="923">
        <v>15431.716359842152</v>
      </c>
      <c r="M9025" s="923">
        <f t="shared" si="140"/>
        <v>944.79896080666242</v>
      </c>
    </row>
    <row r="9026" spans="2:13" ht="45">
      <c r="B9026" s="921" t="s">
        <v>2330</v>
      </c>
      <c r="C9026" s="921" t="s">
        <v>1030</v>
      </c>
      <c r="D9026" s="922" t="s">
        <v>986</v>
      </c>
      <c r="E9026" s="936">
        <v>1</v>
      </c>
      <c r="F9026" s="947">
        <v>43770</v>
      </c>
      <c r="G9026" s="923">
        <v>18895.979216133248</v>
      </c>
      <c r="H9026" s="929">
        <v>4.1666666666666666E-3</v>
      </c>
      <c r="I9026" s="929">
        <v>0.18333333333333332</v>
      </c>
      <c r="J9026" s="923">
        <v>15431.716359842152</v>
      </c>
      <c r="K9026" s="922">
        <v>1</v>
      </c>
      <c r="L9026" s="923">
        <v>15431.716359842152</v>
      </c>
      <c r="M9026" s="923">
        <f t="shared" si="140"/>
        <v>944.79896080666242</v>
      </c>
    </row>
    <row r="9027" spans="2:13" ht="45">
      <c r="B9027" s="921" t="s">
        <v>2330</v>
      </c>
      <c r="C9027" s="921" t="s">
        <v>1030</v>
      </c>
      <c r="D9027" s="922" t="s">
        <v>986</v>
      </c>
      <c r="E9027" s="936">
        <v>1</v>
      </c>
      <c r="F9027" s="947">
        <v>43770</v>
      </c>
      <c r="G9027" s="923">
        <v>18895.979216133248</v>
      </c>
      <c r="H9027" s="929">
        <v>4.1666666666666666E-3</v>
      </c>
      <c r="I9027" s="929">
        <v>0.18333333333333332</v>
      </c>
      <c r="J9027" s="923">
        <v>15431.716359842152</v>
      </c>
      <c r="K9027" s="922">
        <v>1</v>
      </c>
      <c r="L9027" s="923">
        <v>15431.716359842152</v>
      </c>
      <c r="M9027" s="923">
        <f t="shared" si="140"/>
        <v>944.79896080666242</v>
      </c>
    </row>
    <row r="9028" spans="2:13" ht="45">
      <c r="B9028" s="921" t="s">
        <v>2330</v>
      </c>
      <c r="C9028" s="921" t="s">
        <v>1030</v>
      </c>
      <c r="D9028" s="922" t="s">
        <v>986</v>
      </c>
      <c r="E9028" s="936">
        <v>1</v>
      </c>
      <c r="F9028" s="947">
        <v>43770</v>
      </c>
      <c r="G9028" s="923">
        <v>18895.979216133248</v>
      </c>
      <c r="H9028" s="929">
        <v>4.1666666666666666E-3</v>
      </c>
      <c r="I9028" s="929">
        <v>0.18333333333333332</v>
      </c>
      <c r="J9028" s="923">
        <v>15431.716359842152</v>
      </c>
      <c r="K9028" s="922">
        <v>1</v>
      </c>
      <c r="L9028" s="923">
        <v>15431.716359842152</v>
      </c>
      <c r="M9028" s="923">
        <f t="shared" si="140"/>
        <v>944.79896080666242</v>
      </c>
    </row>
    <row r="9029" spans="2:13" ht="45">
      <c r="B9029" s="921" t="s">
        <v>2330</v>
      </c>
      <c r="C9029" s="921" t="s">
        <v>1030</v>
      </c>
      <c r="D9029" s="922" t="s">
        <v>986</v>
      </c>
      <c r="E9029" s="936">
        <v>1</v>
      </c>
      <c r="F9029" s="947">
        <v>43770</v>
      </c>
      <c r="G9029" s="923">
        <v>18895.979216133248</v>
      </c>
      <c r="H9029" s="929">
        <v>4.1666666666666666E-3</v>
      </c>
      <c r="I9029" s="929">
        <v>0.18333333333333332</v>
      </c>
      <c r="J9029" s="923">
        <v>15431.716359842152</v>
      </c>
      <c r="K9029" s="922">
        <v>1</v>
      </c>
      <c r="L9029" s="923">
        <v>15431.716359842152</v>
      </c>
      <c r="M9029" s="923">
        <f t="shared" si="140"/>
        <v>944.79896080666242</v>
      </c>
    </row>
    <row r="9030" spans="2:13" ht="45">
      <c r="B9030" s="921" t="s">
        <v>2330</v>
      </c>
      <c r="C9030" s="921" t="s">
        <v>1030</v>
      </c>
      <c r="D9030" s="922" t="s">
        <v>986</v>
      </c>
      <c r="E9030" s="936">
        <v>1</v>
      </c>
      <c r="F9030" s="947">
        <v>43770</v>
      </c>
      <c r="G9030" s="923">
        <v>18895.979216133248</v>
      </c>
      <c r="H9030" s="929">
        <v>4.1666666666666666E-3</v>
      </c>
      <c r="I9030" s="929">
        <v>0.18333333333333332</v>
      </c>
      <c r="J9030" s="923">
        <v>15431.716359842152</v>
      </c>
      <c r="K9030" s="922">
        <v>1</v>
      </c>
      <c r="L9030" s="923">
        <v>15431.716359842152</v>
      </c>
      <c r="M9030" s="923">
        <f t="shared" si="140"/>
        <v>944.79896080666242</v>
      </c>
    </row>
    <row r="9031" spans="2:13" ht="45">
      <c r="B9031" s="921" t="s">
        <v>2330</v>
      </c>
      <c r="C9031" s="921" t="s">
        <v>1030</v>
      </c>
      <c r="D9031" s="922" t="s">
        <v>986</v>
      </c>
      <c r="E9031" s="936">
        <v>1</v>
      </c>
      <c r="F9031" s="947">
        <v>43770</v>
      </c>
      <c r="G9031" s="923">
        <v>18895.979216133248</v>
      </c>
      <c r="H9031" s="929">
        <v>4.1666666666666666E-3</v>
      </c>
      <c r="I9031" s="929">
        <v>0.18333333333333332</v>
      </c>
      <c r="J9031" s="923">
        <v>15431.716359842152</v>
      </c>
      <c r="K9031" s="922">
        <v>1</v>
      </c>
      <c r="L9031" s="923">
        <v>15431.716359842152</v>
      </c>
      <c r="M9031" s="923">
        <f t="shared" si="140"/>
        <v>944.79896080666242</v>
      </c>
    </row>
    <row r="9032" spans="2:13" ht="45">
      <c r="B9032" s="921" t="s">
        <v>2330</v>
      </c>
      <c r="C9032" s="921" t="s">
        <v>1030</v>
      </c>
      <c r="D9032" s="922" t="s">
        <v>986</v>
      </c>
      <c r="E9032" s="936">
        <v>1</v>
      </c>
      <c r="F9032" s="947">
        <v>43770</v>
      </c>
      <c r="G9032" s="923">
        <v>18895.979216133248</v>
      </c>
      <c r="H9032" s="929">
        <v>4.1666666666666666E-3</v>
      </c>
      <c r="I9032" s="929">
        <v>0.18333333333333332</v>
      </c>
      <c r="J9032" s="923">
        <v>15431.716359842152</v>
      </c>
      <c r="K9032" s="922">
        <v>1</v>
      </c>
      <c r="L9032" s="923">
        <v>15431.716359842152</v>
      </c>
      <c r="M9032" s="923">
        <f t="shared" si="140"/>
        <v>944.79896080666242</v>
      </c>
    </row>
    <row r="9033" spans="2:13" ht="45">
      <c r="B9033" s="921" t="s">
        <v>2330</v>
      </c>
      <c r="C9033" s="921" t="s">
        <v>1030</v>
      </c>
      <c r="D9033" s="922" t="s">
        <v>986</v>
      </c>
      <c r="E9033" s="936">
        <v>1</v>
      </c>
      <c r="F9033" s="947">
        <v>43770</v>
      </c>
      <c r="G9033" s="923">
        <v>18895.979216133248</v>
      </c>
      <c r="H9033" s="929">
        <v>4.1666666666666666E-3</v>
      </c>
      <c r="I9033" s="929">
        <v>0.18333333333333332</v>
      </c>
      <c r="J9033" s="923">
        <v>15431.716359842152</v>
      </c>
      <c r="K9033" s="922">
        <v>1</v>
      </c>
      <c r="L9033" s="923">
        <v>15431.716359842152</v>
      </c>
      <c r="M9033" s="923">
        <f t="shared" si="140"/>
        <v>944.79896080666242</v>
      </c>
    </row>
    <row r="9034" spans="2:13" ht="45">
      <c r="B9034" s="921" t="s">
        <v>2330</v>
      </c>
      <c r="C9034" s="921" t="s">
        <v>1030</v>
      </c>
      <c r="D9034" s="922" t="s">
        <v>986</v>
      </c>
      <c r="E9034" s="936">
        <v>1</v>
      </c>
      <c r="F9034" s="947">
        <v>43770</v>
      </c>
      <c r="G9034" s="923">
        <v>18895.979216133248</v>
      </c>
      <c r="H9034" s="929">
        <v>4.1666666666666666E-3</v>
      </c>
      <c r="I9034" s="929">
        <v>0.18333333333333332</v>
      </c>
      <c r="J9034" s="923">
        <v>15431.716359842152</v>
      </c>
      <c r="K9034" s="922">
        <v>1</v>
      </c>
      <c r="L9034" s="923">
        <v>15431.716359842152</v>
      </c>
      <c r="M9034" s="923">
        <f t="shared" si="140"/>
        <v>944.79896080666242</v>
      </c>
    </row>
    <row r="9035" spans="2:13" ht="45">
      <c r="B9035" s="921" t="s">
        <v>2330</v>
      </c>
      <c r="C9035" s="921" t="s">
        <v>1030</v>
      </c>
      <c r="D9035" s="922" t="s">
        <v>986</v>
      </c>
      <c r="E9035" s="936">
        <v>1</v>
      </c>
      <c r="F9035" s="947">
        <v>43770</v>
      </c>
      <c r="G9035" s="923">
        <v>18895.979216133248</v>
      </c>
      <c r="H9035" s="929">
        <v>4.1666666666666666E-3</v>
      </c>
      <c r="I9035" s="929">
        <v>0.18333333333333332</v>
      </c>
      <c r="J9035" s="923">
        <v>15431.716359842152</v>
      </c>
      <c r="K9035" s="922">
        <v>1</v>
      </c>
      <c r="L9035" s="923">
        <v>15431.716359842152</v>
      </c>
      <c r="M9035" s="923">
        <f t="shared" ref="M9035:M9098" si="141">IF(L9035=0,"",IF(I9035=100%,0,(H9035*12)*(G9035*E9035*K9035)))</f>
        <v>944.79896080666242</v>
      </c>
    </row>
    <row r="9036" spans="2:13" ht="45">
      <c r="B9036" s="921" t="s">
        <v>2330</v>
      </c>
      <c r="C9036" s="921" t="s">
        <v>1030</v>
      </c>
      <c r="D9036" s="922" t="s">
        <v>986</v>
      </c>
      <c r="E9036" s="936">
        <v>1</v>
      </c>
      <c r="F9036" s="947">
        <v>43770</v>
      </c>
      <c r="G9036" s="923">
        <v>18895.979216133248</v>
      </c>
      <c r="H9036" s="929">
        <v>4.1666666666666666E-3</v>
      </c>
      <c r="I9036" s="929">
        <v>0.18333333333333332</v>
      </c>
      <c r="J9036" s="923">
        <v>15431.716359842152</v>
      </c>
      <c r="K9036" s="922">
        <v>1</v>
      </c>
      <c r="L9036" s="923">
        <v>15431.716359842152</v>
      </c>
      <c r="M9036" s="923">
        <f t="shared" si="141"/>
        <v>944.79896080666242</v>
      </c>
    </row>
    <row r="9037" spans="2:13" ht="45">
      <c r="B9037" s="921" t="s">
        <v>2330</v>
      </c>
      <c r="C9037" s="921" t="s">
        <v>1030</v>
      </c>
      <c r="D9037" s="922" t="s">
        <v>986</v>
      </c>
      <c r="E9037" s="936">
        <v>1</v>
      </c>
      <c r="F9037" s="947">
        <v>43770</v>
      </c>
      <c r="G9037" s="923">
        <v>18895.979216133248</v>
      </c>
      <c r="H9037" s="929">
        <v>4.1666666666666666E-3</v>
      </c>
      <c r="I9037" s="929">
        <v>0.18333333333333332</v>
      </c>
      <c r="J9037" s="923">
        <v>15431.716359842152</v>
      </c>
      <c r="K9037" s="922">
        <v>1</v>
      </c>
      <c r="L9037" s="923">
        <v>15431.716359842152</v>
      </c>
      <c r="M9037" s="923">
        <f t="shared" si="141"/>
        <v>944.79896080666242</v>
      </c>
    </row>
    <row r="9038" spans="2:13" ht="45">
      <c r="B9038" s="921" t="s">
        <v>2330</v>
      </c>
      <c r="C9038" s="921" t="s">
        <v>1030</v>
      </c>
      <c r="D9038" s="922" t="s">
        <v>986</v>
      </c>
      <c r="E9038" s="936">
        <v>1</v>
      </c>
      <c r="F9038" s="947">
        <v>43770</v>
      </c>
      <c r="G9038" s="923">
        <v>18895.979216133248</v>
      </c>
      <c r="H9038" s="929">
        <v>4.1666666666666666E-3</v>
      </c>
      <c r="I9038" s="929">
        <v>0.18333333333333332</v>
      </c>
      <c r="J9038" s="923">
        <v>15431.716359842152</v>
      </c>
      <c r="K9038" s="922">
        <v>1</v>
      </c>
      <c r="L9038" s="923">
        <v>15431.716359842152</v>
      </c>
      <c r="M9038" s="923">
        <f t="shared" si="141"/>
        <v>944.79896080666242</v>
      </c>
    </row>
    <row r="9039" spans="2:13" ht="45">
      <c r="B9039" s="921" t="s">
        <v>2330</v>
      </c>
      <c r="C9039" s="921" t="s">
        <v>1030</v>
      </c>
      <c r="D9039" s="922" t="s">
        <v>986</v>
      </c>
      <c r="E9039" s="936">
        <v>1</v>
      </c>
      <c r="F9039" s="947">
        <v>43770</v>
      </c>
      <c r="G9039" s="923">
        <v>18895.979216133248</v>
      </c>
      <c r="H9039" s="929">
        <v>4.1666666666666666E-3</v>
      </c>
      <c r="I9039" s="929">
        <v>0.18333333333333332</v>
      </c>
      <c r="J9039" s="923">
        <v>15431.716359842152</v>
      </c>
      <c r="K9039" s="922">
        <v>1</v>
      </c>
      <c r="L9039" s="923">
        <v>15431.716359842152</v>
      </c>
      <c r="M9039" s="923">
        <f t="shared" si="141"/>
        <v>944.79896080666242</v>
      </c>
    </row>
    <row r="9040" spans="2:13" ht="45">
      <c r="B9040" s="921" t="s">
        <v>2330</v>
      </c>
      <c r="C9040" s="921" t="s">
        <v>1030</v>
      </c>
      <c r="D9040" s="922" t="s">
        <v>986</v>
      </c>
      <c r="E9040" s="936">
        <v>1</v>
      </c>
      <c r="F9040" s="947">
        <v>43770</v>
      </c>
      <c r="G9040" s="923">
        <v>18895.979216133248</v>
      </c>
      <c r="H9040" s="929">
        <v>4.1666666666666666E-3</v>
      </c>
      <c r="I9040" s="929">
        <v>0.18333333333333332</v>
      </c>
      <c r="J9040" s="923">
        <v>15431.716359842152</v>
      </c>
      <c r="K9040" s="922">
        <v>1</v>
      </c>
      <c r="L9040" s="923">
        <v>15431.716359842152</v>
      </c>
      <c r="M9040" s="923">
        <f t="shared" si="141"/>
        <v>944.79896080666242</v>
      </c>
    </row>
    <row r="9041" spans="2:13" ht="45">
      <c r="B9041" s="921" t="s">
        <v>2330</v>
      </c>
      <c r="C9041" s="921" t="s">
        <v>1030</v>
      </c>
      <c r="D9041" s="922" t="s">
        <v>986</v>
      </c>
      <c r="E9041" s="936">
        <v>1</v>
      </c>
      <c r="F9041" s="947">
        <v>43770</v>
      </c>
      <c r="G9041" s="923">
        <v>18895.979216133248</v>
      </c>
      <c r="H9041" s="929">
        <v>4.1666666666666666E-3</v>
      </c>
      <c r="I9041" s="929">
        <v>0.18333333333333332</v>
      </c>
      <c r="J9041" s="923">
        <v>15431.716359842152</v>
      </c>
      <c r="K9041" s="922">
        <v>1</v>
      </c>
      <c r="L9041" s="923">
        <v>15431.716359842152</v>
      </c>
      <c r="M9041" s="923">
        <f t="shared" si="141"/>
        <v>944.79896080666242</v>
      </c>
    </row>
    <row r="9042" spans="2:13" ht="45">
      <c r="B9042" s="921" t="s">
        <v>2330</v>
      </c>
      <c r="C9042" s="921" t="s">
        <v>1030</v>
      </c>
      <c r="D9042" s="922" t="s">
        <v>986</v>
      </c>
      <c r="E9042" s="936">
        <v>1</v>
      </c>
      <c r="F9042" s="947">
        <v>43770</v>
      </c>
      <c r="G9042" s="923">
        <v>18895.979216133248</v>
      </c>
      <c r="H9042" s="929">
        <v>4.1666666666666666E-3</v>
      </c>
      <c r="I9042" s="929">
        <v>0.18333333333333332</v>
      </c>
      <c r="J9042" s="923">
        <v>15431.716359842152</v>
      </c>
      <c r="K9042" s="922">
        <v>1</v>
      </c>
      <c r="L9042" s="923">
        <v>15431.716359842152</v>
      </c>
      <c r="M9042" s="923">
        <f t="shared" si="141"/>
        <v>944.79896080666242</v>
      </c>
    </row>
    <row r="9043" spans="2:13" ht="45">
      <c r="B9043" s="921" t="s">
        <v>2330</v>
      </c>
      <c r="C9043" s="921" t="s">
        <v>1030</v>
      </c>
      <c r="D9043" s="922" t="s">
        <v>986</v>
      </c>
      <c r="E9043" s="936">
        <v>1</v>
      </c>
      <c r="F9043" s="947">
        <v>43770</v>
      </c>
      <c r="G9043" s="923">
        <v>18895.979216133248</v>
      </c>
      <c r="H9043" s="929">
        <v>4.1666666666666666E-3</v>
      </c>
      <c r="I9043" s="929">
        <v>0.18333333333333332</v>
      </c>
      <c r="J9043" s="923">
        <v>15431.716359842152</v>
      </c>
      <c r="K9043" s="922">
        <v>1</v>
      </c>
      <c r="L9043" s="923">
        <v>15431.716359842152</v>
      </c>
      <c r="M9043" s="923">
        <f t="shared" si="141"/>
        <v>944.79896080666242</v>
      </c>
    </row>
    <row r="9044" spans="2:13" ht="45">
      <c r="B9044" s="921" t="s">
        <v>2330</v>
      </c>
      <c r="C9044" s="921" t="s">
        <v>1030</v>
      </c>
      <c r="D9044" s="922" t="s">
        <v>986</v>
      </c>
      <c r="E9044" s="936">
        <v>1</v>
      </c>
      <c r="F9044" s="947">
        <v>43770</v>
      </c>
      <c r="G9044" s="923">
        <v>18895.979216133248</v>
      </c>
      <c r="H9044" s="929">
        <v>4.1666666666666666E-3</v>
      </c>
      <c r="I9044" s="929">
        <v>0.18333333333333332</v>
      </c>
      <c r="J9044" s="923">
        <v>15431.716359842152</v>
      </c>
      <c r="K9044" s="922">
        <v>1</v>
      </c>
      <c r="L9044" s="923">
        <v>15431.716359842152</v>
      </c>
      <c r="M9044" s="923">
        <f t="shared" si="141"/>
        <v>944.79896080666242</v>
      </c>
    </row>
    <row r="9045" spans="2:13" ht="45">
      <c r="B9045" s="921" t="s">
        <v>2330</v>
      </c>
      <c r="C9045" s="921" t="s">
        <v>1030</v>
      </c>
      <c r="D9045" s="922" t="s">
        <v>986</v>
      </c>
      <c r="E9045" s="936">
        <v>1</v>
      </c>
      <c r="F9045" s="947">
        <v>43770</v>
      </c>
      <c r="G9045" s="923">
        <v>18895.979216133248</v>
      </c>
      <c r="H9045" s="929">
        <v>4.1666666666666666E-3</v>
      </c>
      <c r="I9045" s="929">
        <v>0.18333333333333332</v>
      </c>
      <c r="J9045" s="923">
        <v>15431.716359842152</v>
      </c>
      <c r="K9045" s="922">
        <v>1</v>
      </c>
      <c r="L9045" s="923">
        <v>15431.716359842152</v>
      </c>
      <c r="M9045" s="923">
        <f t="shared" si="141"/>
        <v>944.79896080666242</v>
      </c>
    </row>
    <row r="9046" spans="2:13" ht="45">
      <c r="B9046" s="921" t="s">
        <v>2330</v>
      </c>
      <c r="C9046" s="921" t="s">
        <v>1030</v>
      </c>
      <c r="D9046" s="922" t="s">
        <v>986</v>
      </c>
      <c r="E9046" s="936">
        <v>1</v>
      </c>
      <c r="F9046" s="947">
        <v>43770</v>
      </c>
      <c r="G9046" s="923">
        <v>18895.979216133248</v>
      </c>
      <c r="H9046" s="929">
        <v>4.1666666666666666E-3</v>
      </c>
      <c r="I9046" s="929">
        <v>0.18333333333333332</v>
      </c>
      <c r="J9046" s="923">
        <v>15431.716359842152</v>
      </c>
      <c r="K9046" s="922">
        <v>1</v>
      </c>
      <c r="L9046" s="923">
        <v>15431.716359842152</v>
      </c>
      <c r="M9046" s="923">
        <f t="shared" si="141"/>
        <v>944.79896080666242</v>
      </c>
    </row>
    <row r="9047" spans="2:13" ht="45">
      <c r="B9047" s="921" t="s">
        <v>2330</v>
      </c>
      <c r="C9047" s="921" t="s">
        <v>1030</v>
      </c>
      <c r="D9047" s="922" t="s">
        <v>986</v>
      </c>
      <c r="E9047" s="936">
        <v>1</v>
      </c>
      <c r="F9047" s="947">
        <v>43770</v>
      </c>
      <c r="G9047" s="923">
        <v>18895.979216133248</v>
      </c>
      <c r="H9047" s="929">
        <v>4.1666666666666666E-3</v>
      </c>
      <c r="I9047" s="929">
        <v>0.18333333333333332</v>
      </c>
      <c r="J9047" s="923">
        <v>15431.716359842152</v>
      </c>
      <c r="K9047" s="922">
        <v>1</v>
      </c>
      <c r="L9047" s="923">
        <v>15431.716359842152</v>
      </c>
      <c r="M9047" s="923">
        <f t="shared" si="141"/>
        <v>944.79896080666242</v>
      </c>
    </row>
    <row r="9048" spans="2:13" ht="45">
      <c r="B9048" s="921" t="s">
        <v>2330</v>
      </c>
      <c r="C9048" s="921" t="s">
        <v>1030</v>
      </c>
      <c r="D9048" s="922" t="s">
        <v>986</v>
      </c>
      <c r="E9048" s="936">
        <v>1</v>
      </c>
      <c r="F9048" s="947">
        <v>43770</v>
      </c>
      <c r="G9048" s="923">
        <v>18895.979216133248</v>
      </c>
      <c r="H9048" s="929">
        <v>4.1666666666666666E-3</v>
      </c>
      <c r="I9048" s="929">
        <v>0.18333333333333332</v>
      </c>
      <c r="J9048" s="923">
        <v>15431.716359842152</v>
      </c>
      <c r="K9048" s="922">
        <v>1</v>
      </c>
      <c r="L9048" s="923">
        <v>15431.716359842152</v>
      </c>
      <c r="M9048" s="923">
        <f t="shared" si="141"/>
        <v>944.79896080666242</v>
      </c>
    </row>
    <row r="9049" spans="2:13" ht="45">
      <c r="B9049" s="921" t="s">
        <v>2330</v>
      </c>
      <c r="C9049" s="921" t="s">
        <v>1030</v>
      </c>
      <c r="D9049" s="922" t="s">
        <v>986</v>
      </c>
      <c r="E9049" s="936">
        <v>1</v>
      </c>
      <c r="F9049" s="947">
        <v>43770</v>
      </c>
      <c r="G9049" s="923">
        <v>18895.979216133248</v>
      </c>
      <c r="H9049" s="929">
        <v>4.1666666666666666E-3</v>
      </c>
      <c r="I9049" s="929">
        <v>0.18333333333333332</v>
      </c>
      <c r="J9049" s="923">
        <v>15431.716359842152</v>
      </c>
      <c r="K9049" s="922">
        <v>1</v>
      </c>
      <c r="L9049" s="923">
        <v>15431.716359842152</v>
      </c>
      <c r="M9049" s="923">
        <f t="shared" si="141"/>
        <v>944.79896080666242</v>
      </c>
    </row>
    <row r="9050" spans="2:13" ht="45">
      <c r="B9050" s="921" t="s">
        <v>2330</v>
      </c>
      <c r="C9050" s="921" t="s">
        <v>1030</v>
      </c>
      <c r="D9050" s="922" t="s">
        <v>986</v>
      </c>
      <c r="E9050" s="936">
        <v>1</v>
      </c>
      <c r="F9050" s="947">
        <v>43770</v>
      </c>
      <c r="G9050" s="923">
        <v>18895.979216133248</v>
      </c>
      <c r="H9050" s="929">
        <v>4.1666666666666666E-3</v>
      </c>
      <c r="I9050" s="929">
        <v>0.18333333333333332</v>
      </c>
      <c r="J9050" s="923">
        <v>15431.716359842152</v>
      </c>
      <c r="K9050" s="922">
        <v>1</v>
      </c>
      <c r="L9050" s="923">
        <v>15431.716359842152</v>
      </c>
      <c r="M9050" s="923">
        <f t="shared" si="141"/>
        <v>944.79896080666242</v>
      </c>
    </row>
    <row r="9051" spans="2:13" ht="45">
      <c r="B9051" s="921" t="s">
        <v>2330</v>
      </c>
      <c r="C9051" s="921" t="s">
        <v>1030</v>
      </c>
      <c r="D9051" s="922" t="s">
        <v>986</v>
      </c>
      <c r="E9051" s="936">
        <v>1</v>
      </c>
      <c r="F9051" s="947">
        <v>43770</v>
      </c>
      <c r="G9051" s="923">
        <v>18895.979216133248</v>
      </c>
      <c r="H9051" s="929">
        <v>4.1666666666666666E-3</v>
      </c>
      <c r="I9051" s="929">
        <v>0.18333333333333332</v>
      </c>
      <c r="J9051" s="923">
        <v>15431.716359842152</v>
      </c>
      <c r="K9051" s="922">
        <v>1</v>
      </c>
      <c r="L9051" s="923">
        <v>15431.716359842152</v>
      </c>
      <c r="M9051" s="923">
        <f t="shared" si="141"/>
        <v>944.79896080666242</v>
      </c>
    </row>
    <row r="9052" spans="2:13" ht="45">
      <c r="B9052" s="921" t="s">
        <v>2330</v>
      </c>
      <c r="C9052" s="921" t="s">
        <v>1030</v>
      </c>
      <c r="D9052" s="922" t="s">
        <v>986</v>
      </c>
      <c r="E9052" s="936">
        <v>1</v>
      </c>
      <c r="F9052" s="947">
        <v>43770</v>
      </c>
      <c r="G9052" s="923">
        <v>18895.979216133248</v>
      </c>
      <c r="H9052" s="929">
        <v>4.1666666666666666E-3</v>
      </c>
      <c r="I9052" s="929">
        <v>0.18333333333333332</v>
      </c>
      <c r="J9052" s="923">
        <v>15431.716359842152</v>
      </c>
      <c r="K9052" s="922">
        <v>1</v>
      </c>
      <c r="L9052" s="923">
        <v>15431.716359842152</v>
      </c>
      <c r="M9052" s="923">
        <f t="shared" si="141"/>
        <v>944.79896080666242</v>
      </c>
    </row>
    <row r="9053" spans="2:13" ht="45">
      <c r="B9053" s="921" t="s">
        <v>2330</v>
      </c>
      <c r="C9053" s="921" t="s">
        <v>1030</v>
      </c>
      <c r="D9053" s="922" t="s">
        <v>986</v>
      </c>
      <c r="E9053" s="936">
        <v>1</v>
      </c>
      <c r="F9053" s="947">
        <v>43770</v>
      </c>
      <c r="G9053" s="923">
        <v>18895.979216133248</v>
      </c>
      <c r="H9053" s="929">
        <v>4.1666666666666666E-3</v>
      </c>
      <c r="I9053" s="929">
        <v>0.18333333333333332</v>
      </c>
      <c r="J9053" s="923">
        <v>15431.716359842152</v>
      </c>
      <c r="K9053" s="922">
        <v>1</v>
      </c>
      <c r="L9053" s="923">
        <v>15431.716359842152</v>
      </c>
      <c r="M9053" s="923">
        <f t="shared" si="141"/>
        <v>944.79896080666242</v>
      </c>
    </row>
    <row r="9054" spans="2:13" ht="45">
      <c r="B9054" s="921" t="s">
        <v>2330</v>
      </c>
      <c r="C9054" s="921" t="s">
        <v>1030</v>
      </c>
      <c r="D9054" s="922" t="s">
        <v>986</v>
      </c>
      <c r="E9054" s="936">
        <v>1</v>
      </c>
      <c r="F9054" s="947">
        <v>43770</v>
      </c>
      <c r="G9054" s="923">
        <v>18895.979216133248</v>
      </c>
      <c r="H9054" s="929">
        <v>4.1666666666666666E-3</v>
      </c>
      <c r="I9054" s="929">
        <v>0.18333333333333332</v>
      </c>
      <c r="J9054" s="923">
        <v>15431.716359842152</v>
      </c>
      <c r="K9054" s="922">
        <v>1</v>
      </c>
      <c r="L9054" s="923">
        <v>15431.716359842152</v>
      </c>
      <c r="M9054" s="923">
        <f t="shared" si="141"/>
        <v>944.79896080666242</v>
      </c>
    </row>
    <row r="9055" spans="2:13" ht="45">
      <c r="B9055" s="921" t="s">
        <v>2330</v>
      </c>
      <c r="C9055" s="921" t="s">
        <v>1030</v>
      </c>
      <c r="D9055" s="922" t="s">
        <v>986</v>
      </c>
      <c r="E9055" s="936">
        <v>1</v>
      </c>
      <c r="F9055" s="947">
        <v>43770</v>
      </c>
      <c r="G9055" s="923">
        <v>18895.979216133248</v>
      </c>
      <c r="H9055" s="929">
        <v>4.1666666666666666E-3</v>
      </c>
      <c r="I9055" s="929">
        <v>0.18333333333333332</v>
      </c>
      <c r="J9055" s="923">
        <v>15431.716359842152</v>
      </c>
      <c r="K9055" s="922">
        <v>1</v>
      </c>
      <c r="L9055" s="923">
        <v>15431.716359842152</v>
      </c>
      <c r="M9055" s="923">
        <f t="shared" si="141"/>
        <v>944.79896080666242</v>
      </c>
    </row>
    <row r="9056" spans="2:13" ht="45">
      <c r="B9056" s="921" t="s">
        <v>2330</v>
      </c>
      <c r="C9056" s="921" t="s">
        <v>1030</v>
      </c>
      <c r="D9056" s="922" t="s">
        <v>986</v>
      </c>
      <c r="E9056" s="936">
        <v>1</v>
      </c>
      <c r="F9056" s="947">
        <v>43770</v>
      </c>
      <c r="G9056" s="923">
        <v>18895.979216133248</v>
      </c>
      <c r="H9056" s="929">
        <v>4.1666666666666666E-3</v>
      </c>
      <c r="I9056" s="929">
        <v>0.18333333333333332</v>
      </c>
      <c r="J9056" s="923">
        <v>15431.716359842152</v>
      </c>
      <c r="K9056" s="922">
        <v>1</v>
      </c>
      <c r="L9056" s="923">
        <v>15431.716359842152</v>
      </c>
      <c r="M9056" s="923">
        <f t="shared" si="141"/>
        <v>944.79896080666242</v>
      </c>
    </row>
    <row r="9057" spans="2:13" ht="45">
      <c r="B9057" s="921" t="s">
        <v>2330</v>
      </c>
      <c r="C9057" s="921" t="s">
        <v>1030</v>
      </c>
      <c r="D9057" s="922" t="s">
        <v>986</v>
      </c>
      <c r="E9057" s="936">
        <v>1</v>
      </c>
      <c r="F9057" s="947">
        <v>43770</v>
      </c>
      <c r="G9057" s="923">
        <v>18895.979216133248</v>
      </c>
      <c r="H9057" s="929">
        <v>4.1666666666666666E-3</v>
      </c>
      <c r="I9057" s="929">
        <v>0.18333333333333332</v>
      </c>
      <c r="J9057" s="923">
        <v>15431.716359842152</v>
      </c>
      <c r="K9057" s="922">
        <v>1</v>
      </c>
      <c r="L9057" s="923">
        <v>15431.716359842152</v>
      </c>
      <c r="M9057" s="923">
        <f t="shared" si="141"/>
        <v>944.79896080666242</v>
      </c>
    </row>
    <row r="9058" spans="2:13" ht="45">
      <c r="B9058" s="921" t="s">
        <v>2330</v>
      </c>
      <c r="C9058" s="921" t="s">
        <v>1030</v>
      </c>
      <c r="D9058" s="922" t="s">
        <v>986</v>
      </c>
      <c r="E9058" s="936">
        <v>1</v>
      </c>
      <c r="F9058" s="947">
        <v>43770</v>
      </c>
      <c r="G9058" s="923">
        <v>18895.979216133248</v>
      </c>
      <c r="H9058" s="929">
        <v>4.1666666666666666E-3</v>
      </c>
      <c r="I9058" s="929">
        <v>0.18333333333333332</v>
      </c>
      <c r="J9058" s="923">
        <v>15431.716359842152</v>
      </c>
      <c r="K9058" s="922">
        <v>1</v>
      </c>
      <c r="L9058" s="923">
        <v>15431.716359842152</v>
      </c>
      <c r="M9058" s="923">
        <f t="shared" si="141"/>
        <v>944.79896080666242</v>
      </c>
    </row>
    <row r="9059" spans="2:13" ht="60">
      <c r="B9059" s="921" t="s">
        <v>2488</v>
      </c>
      <c r="C9059" s="921" t="s">
        <v>2489</v>
      </c>
      <c r="D9059" s="922" t="s">
        <v>994</v>
      </c>
      <c r="E9059" s="936">
        <v>0</v>
      </c>
      <c r="F9059" s="947">
        <v>44470</v>
      </c>
      <c r="G9059" s="923">
        <v>31456.892</v>
      </c>
      <c r="H9059" s="929">
        <v>8.3333333333333332E-3</v>
      </c>
      <c r="I9059" s="929">
        <v>0.17499999999999999</v>
      </c>
      <c r="J9059" s="923">
        <v>25951.9359</v>
      </c>
      <c r="K9059" s="922">
        <v>1</v>
      </c>
      <c r="L9059" s="923">
        <v>0</v>
      </c>
      <c r="M9059" s="923" t="str">
        <f t="shared" si="141"/>
        <v/>
      </c>
    </row>
    <row r="9060" spans="2:13" ht="60">
      <c r="B9060" s="921" t="s">
        <v>2490</v>
      </c>
      <c r="C9060" s="921" t="s">
        <v>2489</v>
      </c>
      <c r="D9060" s="922" t="s">
        <v>994</v>
      </c>
      <c r="E9060" s="936">
        <v>0</v>
      </c>
      <c r="F9060" s="947">
        <v>44470</v>
      </c>
      <c r="G9060" s="923">
        <v>31456.892</v>
      </c>
      <c r="H9060" s="929">
        <v>1.3888888888888889E-3</v>
      </c>
      <c r="I9060" s="929">
        <v>2.9166666666666667E-2</v>
      </c>
      <c r="J9060" s="923">
        <v>30539.399316666666</v>
      </c>
      <c r="K9060" s="922">
        <v>1</v>
      </c>
      <c r="L9060" s="923">
        <v>0</v>
      </c>
      <c r="M9060" s="923" t="str">
        <f t="shared" si="141"/>
        <v/>
      </c>
    </row>
    <row r="9061" spans="2:13" ht="60">
      <c r="B9061" s="921" t="s">
        <v>2491</v>
      </c>
      <c r="C9061" s="921" t="s">
        <v>2492</v>
      </c>
      <c r="D9061" s="922" t="s">
        <v>994</v>
      </c>
      <c r="E9061" s="936">
        <v>0</v>
      </c>
      <c r="F9061" s="947">
        <v>44470</v>
      </c>
      <c r="G9061" s="923">
        <v>31456.892</v>
      </c>
      <c r="H9061" s="929">
        <v>4.1666666666666666E-3</v>
      </c>
      <c r="I9061" s="929">
        <v>8.7499999999999994E-2</v>
      </c>
      <c r="J9061" s="923">
        <v>28704.413950000002</v>
      </c>
      <c r="K9061" s="922">
        <v>1</v>
      </c>
      <c r="L9061" s="923">
        <v>0</v>
      </c>
      <c r="M9061" s="923" t="str">
        <f t="shared" si="141"/>
        <v/>
      </c>
    </row>
    <row r="9062" spans="2:13" ht="60">
      <c r="B9062" s="921" t="s">
        <v>2210</v>
      </c>
      <c r="C9062" s="921" t="s">
        <v>1086</v>
      </c>
      <c r="D9062" s="922" t="s">
        <v>986</v>
      </c>
      <c r="E9062" s="936">
        <v>1</v>
      </c>
      <c r="F9062" s="947">
        <v>44470</v>
      </c>
      <c r="G9062" s="923">
        <v>33.645887308613901</v>
      </c>
      <c r="H9062" s="929">
        <v>8.3333333333333332E-3</v>
      </c>
      <c r="I9062" s="929">
        <v>0.17499999999999999</v>
      </c>
      <c r="J9062" s="923">
        <v>27.75785702960647</v>
      </c>
      <c r="K9062" s="922">
        <v>1</v>
      </c>
      <c r="L9062" s="923">
        <v>27.75785702960647</v>
      </c>
      <c r="M9062" s="923">
        <f t="shared" si="141"/>
        <v>3.3645887308613904</v>
      </c>
    </row>
    <row r="9063" spans="2:13" ht="60">
      <c r="B9063" s="921" t="s">
        <v>1035</v>
      </c>
      <c r="C9063" s="921" t="s">
        <v>1086</v>
      </c>
      <c r="D9063" s="922" t="s">
        <v>986</v>
      </c>
      <c r="E9063" s="936">
        <v>1</v>
      </c>
      <c r="F9063" s="947">
        <v>44470</v>
      </c>
      <c r="G9063" s="923">
        <v>71.779303105314639</v>
      </c>
      <c r="H9063" s="929">
        <v>8.3333333333333332E-3</v>
      </c>
      <c r="I9063" s="929">
        <v>0.17499999999999999</v>
      </c>
      <c r="J9063" s="923">
        <v>59.217925061884578</v>
      </c>
      <c r="K9063" s="922">
        <v>1</v>
      </c>
      <c r="L9063" s="923">
        <v>59.217925061884578</v>
      </c>
      <c r="M9063" s="923">
        <f t="shared" si="141"/>
        <v>7.1779303105314645</v>
      </c>
    </row>
    <row r="9064" spans="2:13" ht="60">
      <c r="B9064" s="921" t="s">
        <v>2488</v>
      </c>
      <c r="C9064" s="921" t="s">
        <v>2489</v>
      </c>
      <c r="D9064" s="922" t="s">
        <v>986</v>
      </c>
      <c r="E9064" s="936">
        <v>1</v>
      </c>
      <c r="F9064" s="947">
        <v>44470</v>
      </c>
      <c r="G9064" s="923">
        <v>26.246718188919306</v>
      </c>
      <c r="H9064" s="929">
        <v>8.3333333333333332E-3</v>
      </c>
      <c r="I9064" s="929">
        <v>0.17499999999999999</v>
      </c>
      <c r="J9064" s="923">
        <v>21.653542505858429</v>
      </c>
      <c r="K9064" s="922">
        <v>1</v>
      </c>
      <c r="L9064" s="923">
        <v>21.653542505858429</v>
      </c>
      <c r="M9064" s="923">
        <f t="shared" si="141"/>
        <v>2.6246718188919309</v>
      </c>
    </row>
    <row r="9065" spans="2:13" ht="60">
      <c r="B9065" s="921" t="s">
        <v>2490</v>
      </c>
      <c r="C9065" s="921" t="s">
        <v>2489</v>
      </c>
      <c r="D9065" s="922" t="s">
        <v>986</v>
      </c>
      <c r="E9065" s="936">
        <v>1</v>
      </c>
      <c r="F9065" s="947">
        <v>44470</v>
      </c>
      <c r="G9065" s="923">
        <v>145.51633970819086</v>
      </c>
      <c r="H9065" s="929">
        <v>1.3888888888888889E-3</v>
      </c>
      <c r="I9065" s="929">
        <v>2.9166666666666667E-2</v>
      </c>
      <c r="J9065" s="923">
        <v>141.27211313336863</v>
      </c>
      <c r="K9065" s="922">
        <v>1</v>
      </c>
      <c r="L9065" s="923">
        <v>141.27211313336863</v>
      </c>
      <c r="M9065" s="923">
        <f t="shared" si="141"/>
        <v>2.4252723284698474</v>
      </c>
    </row>
    <row r="9066" spans="2:13" ht="60">
      <c r="B9066" s="921" t="s">
        <v>2491</v>
      </c>
      <c r="C9066" s="921" t="s">
        <v>2492</v>
      </c>
      <c r="D9066" s="922" t="s">
        <v>986</v>
      </c>
      <c r="E9066" s="936">
        <v>1</v>
      </c>
      <c r="F9066" s="947">
        <v>44470</v>
      </c>
      <c r="G9066" s="923">
        <v>773.26161388217884</v>
      </c>
      <c r="H9066" s="929">
        <v>4.1666666666666666E-3</v>
      </c>
      <c r="I9066" s="929">
        <v>8.7499999999999994E-2</v>
      </c>
      <c r="J9066" s="923">
        <v>705.60122266748817</v>
      </c>
      <c r="K9066" s="922">
        <v>1</v>
      </c>
      <c r="L9066" s="923">
        <v>705.60122266748817</v>
      </c>
      <c r="M9066" s="923">
        <f t="shared" si="141"/>
        <v>38.663080694108942</v>
      </c>
    </row>
    <row r="9067" spans="2:13" ht="105">
      <c r="B9067" s="921" t="s">
        <v>2493</v>
      </c>
      <c r="C9067" s="921" t="s">
        <v>2489</v>
      </c>
      <c r="D9067" s="922" t="s">
        <v>994</v>
      </c>
      <c r="E9067" s="936">
        <v>0</v>
      </c>
      <c r="F9067" s="947">
        <v>44470</v>
      </c>
      <c r="G9067" s="923">
        <v>13112.89</v>
      </c>
      <c r="H9067" s="929">
        <v>1.3888888888888889E-3</v>
      </c>
      <c r="I9067" s="929">
        <v>2.9166666666666667E-2</v>
      </c>
      <c r="J9067" s="923">
        <v>12730.430708333333</v>
      </c>
      <c r="K9067" s="922">
        <v>1</v>
      </c>
      <c r="L9067" s="923">
        <v>0</v>
      </c>
      <c r="M9067" s="923" t="str">
        <f t="shared" si="141"/>
        <v/>
      </c>
    </row>
    <row r="9068" spans="2:13" ht="60">
      <c r="B9068" s="921" t="s">
        <v>2494</v>
      </c>
      <c r="C9068" s="921" t="s">
        <v>2489</v>
      </c>
      <c r="D9068" s="922" t="s">
        <v>994</v>
      </c>
      <c r="E9068" s="936">
        <v>0</v>
      </c>
      <c r="F9068" s="947">
        <v>44470</v>
      </c>
      <c r="G9068" s="923">
        <v>13112.89</v>
      </c>
      <c r="H9068" s="929">
        <v>1.3888888888888889E-3</v>
      </c>
      <c r="I9068" s="929">
        <v>2.9166666666666667E-2</v>
      </c>
      <c r="J9068" s="923">
        <v>12730.430708333333</v>
      </c>
      <c r="K9068" s="922">
        <v>1</v>
      </c>
      <c r="L9068" s="923">
        <v>0</v>
      </c>
      <c r="M9068" s="923" t="str">
        <f t="shared" si="141"/>
        <v/>
      </c>
    </row>
    <row r="9069" spans="2:13" ht="60">
      <c r="B9069" s="921" t="s">
        <v>2495</v>
      </c>
      <c r="C9069" s="921" t="s">
        <v>2489</v>
      </c>
      <c r="D9069" s="922" t="s">
        <v>994</v>
      </c>
      <c r="E9069" s="936">
        <v>0</v>
      </c>
      <c r="F9069" s="947">
        <v>44470</v>
      </c>
      <c r="G9069" s="923">
        <v>13112.89</v>
      </c>
      <c r="H9069" s="929">
        <v>8.3333333333333332E-3</v>
      </c>
      <c r="I9069" s="929">
        <v>0.17499999999999999</v>
      </c>
      <c r="J9069" s="923">
        <v>10818.134249999999</v>
      </c>
      <c r="K9069" s="922">
        <v>1</v>
      </c>
      <c r="L9069" s="923">
        <v>0</v>
      </c>
      <c r="M9069" s="923" t="str">
        <f t="shared" si="141"/>
        <v/>
      </c>
    </row>
    <row r="9070" spans="2:13" ht="60">
      <c r="B9070" s="921" t="s">
        <v>2496</v>
      </c>
      <c r="C9070" s="921" t="s">
        <v>2492</v>
      </c>
      <c r="D9070" s="922" t="s">
        <v>994</v>
      </c>
      <c r="E9070" s="936">
        <v>0</v>
      </c>
      <c r="F9070" s="947">
        <v>44470</v>
      </c>
      <c r="G9070" s="923">
        <v>13112.89</v>
      </c>
      <c r="H9070" s="929">
        <v>4.1666666666666666E-3</v>
      </c>
      <c r="I9070" s="929">
        <v>8.7499999999999994E-2</v>
      </c>
      <c r="J9070" s="923">
        <v>11965.512124999999</v>
      </c>
      <c r="K9070" s="922">
        <v>1</v>
      </c>
      <c r="L9070" s="923">
        <v>0</v>
      </c>
      <c r="M9070" s="923" t="str">
        <f t="shared" si="141"/>
        <v/>
      </c>
    </row>
    <row r="9071" spans="2:13" ht="105">
      <c r="B9071" s="921" t="s">
        <v>2497</v>
      </c>
      <c r="C9071" s="921" t="s">
        <v>2489</v>
      </c>
      <c r="D9071" s="922" t="s">
        <v>994</v>
      </c>
      <c r="E9071" s="936">
        <v>0</v>
      </c>
      <c r="F9071" s="947">
        <v>44470</v>
      </c>
      <c r="G9071" s="923">
        <v>19292.686666666665</v>
      </c>
      <c r="H9071" s="929">
        <v>1.3888888888888889E-3</v>
      </c>
      <c r="I9071" s="929">
        <v>2.9166666666666667E-2</v>
      </c>
      <c r="J9071" s="923">
        <v>18729.983305555554</v>
      </c>
      <c r="K9071" s="922">
        <v>1</v>
      </c>
      <c r="L9071" s="923">
        <v>0</v>
      </c>
      <c r="M9071" s="923" t="str">
        <f t="shared" si="141"/>
        <v/>
      </c>
    </row>
    <row r="9072" spans="2:13" ht="60">
      <c r="B9072" s="921" t="s">
        <v>2498</v>
      </c>
      <c r="C9072" s="921" t="s">
        <v>2489</v>
      </c>
      <c r="D9072" s="922" t="s">
        <v>994</v>
      </c>
      <c r="E9072" s="936">
        <v>0</v>
      </c>
      <c r="F9072" s="947">
        <v>44470</v>
      </c>
      <c r="G9072" s="923">
        <v>19292.686666666665</v>
      </c>
      <c r="H9072" s="929">
        <v>1.3888888888888889E-3</v>
      </c>
      <c r="I9072" s="929">
        <v>2.9166666666666667E-2</v>
      </c>
      <c r="J9072" s="923">
        <v>18729.983305555554</v>
      </c>
      <c r="K9072" s="922">
        <v>1</v>
      </c>
      <c r="L9072" s="923">
        <v>0</v>
      </c>
      <c r="M9072" s="923" t="str">
        <f t="shared" si="141"/>
        <v/>
      </c>
    </row>
    <row r="9073" spans="2:13" ht="60">
      <c r="B9073" s="921" t="s">
        <v>2499</v>
      </c>
      <c r="C9073" s="921" t="s">
        <v>2489</v>
      </c>
      <c r="D9073" s="922" t="s">
        <v>994</v>
      </c>
      <c r="E9073" s="936">
        <v>0</v>
      </c>
      <c r="F9073" s="947">
        <v>44470</v>
      </c>
      <c r="G9073" s="923">
        <v>19292.686666666665</v>
      </c>
      <c r="H9073" s="929">
        <v>8.3333333333333332E-3</v>
      </c>
      <c r="I9073" s="929">
        <v>0.17499999999999999</v>
      </c>
      <c r="J9073" s="923">
        <v>15916.466499999999</v>
      </c>
      <c r="K9073" s="922">
        <v>1</v>
      </c>
      <c r="L9073" s="923">
        <v>0</v>
      </c>
      <c r="M9073" s="923" t="str">
        <f t="shared" si="141"/>
        <v/>
      </c>
    </row>
    <row r="9074" spans="2:13" ht="60">
      <c r="B9074" s="921" t="s">
        <v>2500</v>
      </c>
      <c r="C9074" s="921" t="s">
        <v>2492</v>
      </c>
      <c r="D9074" s="922" t="s">
        <v>994</v>
      </c>
      <c r="E9074" s="936">
        <v>0</v>
      </c>
      <c r="F9074" s="947">
        <v>44470</v>
      </c>
      <c r="G9074" s="923">
        <v>19292.686666666665</v>
      </c>
      <c r="H9074" s="929">
        <v>4.1666666666666666E-3</v>
      </c>
      <c r="I9074" s="929">
        <v>8.7499999999999994E-2</v>
      </c>
      <c r="J9074" s="923">
        <v>17604.576583333332</v>
      </c>
      <c r="K9074" s="922">
        <v>1</v>
      </c>
      <c r="L9074" s="923">
        <v>0</v>
      </c>
      <c r="M9074" s="923" t="str">
        <f t="shared" si="141"/>
        <v/>
      </c>
    </row>
    <row r="9075" spans="2:13" ht="60">
      <c r="B9075" s="921" t="s">
        <v>1035</v>
      </c>
      <c r="C9075" s="921" t="s">
        <v>1086</v>
      </c>
      <c r="D9075" s="922" t="s">
        <v>986</v>
      </c>
      <c r="E9075" s="936">
        <v>1</v>
      </c>
      <c r="F9075" s="947">
        <v>44470</v>
      </c>
      <c r="G9075" s="923">
        <v>50.816392555552028</v>
      </c>
      <c r="H9075" s="929">
        <v>8.3333333333333332E-3</v>
      </c>
      <c r="I9075" s="929">
        <v>0.17499999999999999</v>
      </c>
      <c r="J9075" s="923">
        <v>41.923523858330427</v>
      </c>
      <c r="K9075" s="922">
        <v>1</v>
      </c>
      <c r="L9075" s="923">
        <v>41.923523858330427</v>
      </c>
      <c r="M9075" s="923">
        <f t="shared" si="141"/>
        <v>5.0816392555552028</v>
      </c>
    </row>
    <row r="9076" spans="2:13" ht="60">
      <c r="B9076" s="921" t="s">
        <v>2206</v>
      </c>
      <c r="C9076" s="921" t="s">
        <v>1086</v>
      </c>
      <c r="D9076" s="922" t="s">
        <v>986</v>
      </c>
      <c r="E9076" s="936">
        <v>1</v>
      </c>
      <c r="F9076" s="947">
        <v>44470</v>
      </c>
      <c r="G9076" s="923">
        <v>23.184358795390906</v>
      </c>
      <c r="H9076" s="929">
        <v>8.3333333333333332E-3</v>
      </c>
      <c r="I9076" s="929">
        <v>0.17499999999999999</v>
      </c>
      <c r="J9076" s="923">
        <v>19.127096006197498</v>
      </c>
      <c r="K9076" s="922">
        <v>1</v>
      </c>
      <c r="L9076" s="923">
        <v>19.127096006197498</v>
      </c>
      <c r="M9076" s="923">
        <f t="shared" si="141"/>
        <v>2.3184358795390909</v>
      </c>
    </row>
    <row r="9077" spans="2:13" ht="60">
      <c r="B9077" s="921" t="s">
        <v>1085</v>
      </c>
      <c r="C9077" s="921" t="s">
        <v>1086</v>
      </c>
      <c r="D9077" s="922" t="s">
        <v>986</v>
      </c>
      <c r="E9077" s="936">
        <v>1</v>
      </c>
      <c r="F9077" s="947">
        <v>44470</v>
      </c>
      <c r="G9077" s="923">
        <v>10.607563667591382</v>
      </c>
      <c r="H9077" s="929">
        <v>1.6666666666666666E-2</v>
      </c>
      <c r="I9077" s="929">
        <v>0.35</v>
      </c>
      <c r="J9077" s="923">
        <v>6.8949163839343992</v>
      </c>
      <c r="K9077" s="922">
        <v>1</v>
      </c>
      <c r="L9077" s="923">
        <v>6.8949163839343992</v>
      </c>
      <c r="M9077" s="923">
        <f t="shared" si="141"/>
        <v>2.1215127335182764</v>
      </c>
    </row>
    <row r="9078" spans="2:13" ht="60">
      <c r="B9078" s="921" t="s">
        <v>2207</v>
      </c>
      <c r="C9078" s="921" t="s">
        <v>1086</v>
      </c>
      <c r="D9078" s="922" t="s">
        <v>986</v>
      </c>
      <c r="E9078" s="936">
        <v>1</v>
      </c>
      <c r="F9078" s="947">
        <v>44470</v>
      </c>
      <c r="G9078" s="923">
        <v>42.367021748150144</v>
      </c>
      <c r="H9078" s="929">
        <v>8.3333333333333332E-3</v>
      </c>
      <c r="I9078" s="929">
        <v>0.17499999999999999</v>
      </c>
      <c r="J9078" s="923">
        <v>34.952792942223866</v>
      </c>
      <c r="K9078" s="922">
        <v>1</v>
      </c>
      <c r="L9078" s="923">
        <v>34.952792942223866</v>
      </c>
      <c r="M9078" s="923">
        <f t="shared" si="141"/>
        <v>4.2367021748150142</v>
      </c>
    </row>
    <row r="9079" spans="2:13" ht="60">
      <c r="B9079" s="921" t="s">
        <v>2208</v>
      </c>
      <c r="C9079" s="921" t="s">
        <v>1086</v>
      </c>
      <c r="D9079" s="922" t="s">
        <v>986</v>
      </c>
      <c r="E9079" s="936">
        <v>1</v>
      </c>
      <c r="F9079" s="947">
        <v>44470</v>
      </c>
      <c r="G9079" s="923">
        <v>47.838110791548885</v>
      </c>
      <c r="H9079" s="929">
        <v>4.1666666666666666E-3</v>
      </c>
      <c r="I9079" s="929">
        <v>8.7499999999999994E-2</v>
      </c>
      <c r="J9079" s="923">
        <v>43.652276097288357</v>
      </c>
      <c r="K9079" s="922">
        <v>1</v>
      </c>
      <c r="L9079" s="923">
        <v>43.652276097288357</v>
      </c>
      <c r="M9079" s="923">
        <f t="shared" si="141"/>
        <v>2.3919055395774445</v>
      </c>
    </row>
    <row r="9080" spans="2:13" ht="105">
      <c r="B9080" s="921" t="s">
        <v>2497</v>
      </c>
      <c r="C9080" s="921" t="s">
        <v>2489</v>
      </c>
      <c r="D9080" s="922" t="s">
        <v>986</v>
      </c>
      <c r="E9080" s="936">
        <v>1</v>
      </c>
      <c r="F9080" s="947">
        <v>44470</v>
      </c>
      <c r="G9080" s="923">
        <v>85.851944143935441</v>
      </c>
      <c r="H9080" s="929">
        <v>1.3888888888888889E-3</v>
      </c>
      <c r="I9080" s="929">
        <v>2.9166666666666667E-2</v>
      </c>
      <c r="J9080" s="923">
        <v>83.347929106403996</v>
      </c>
      <c r="K9080" s="922">
        <v>1</v>
      </c>
      <c r="L9080" s="923">
        <v>83.347929106403996</v>
      </c>
      <c r="M9080" s="923">
        <f t="shared" si="141"/>
        <v>1.4308657357322574</v>
      </c>
    </row>
    <row r="9081" spans="2:13" ht="60">
      <c r="B9081" s="921" t="s">
        <v>2498</v>
      </c>
      <c r="C9081" s="921" t="s">
        <v>2489</v>
      </c>
      <c r="D9081" s="922" t="s">
        <v>986</v>
      </c>
      <c r="E9081" s="936">
        <v>1</v>
      </c>
      <c r="F9081" s="947">
        <v>44470</v>
      </c>
      <c r="G9081" s="923">
        <v>98.919522434135843</v>
      </c>
      <c r="H9081" s="929">
        <v>1.3888888888888889E-3</v>
      </c>
      <c r="I9081" s="929">
        <v>2.9166666666666667E-2</v>
      </c>
      <c r="J9081" s="923">
        <v>96.034369696473547</v>
      </c>
      <c r="K9081" s="922">
        <v>1</v>
      </c>
      <c r="L9081" s="923">
        <v>96.034369696473547</v>
      </c>
      <c r="M9081" s="923">
        <f t="shared" si="141"/>
        <v>1.6486587072355974</v>
      </c>
    </row>
    <row r="9082" spans="2:13" ht="60">
      <c r="B9082" s="921" t="s">
        <v>2499</v>
      </c>
      <c r="C9082" s="921" t="s">
        <v>2489</v>
      </c>
      <c r="D9082" s="922" t="s">
        <v>986</v>
      </c>
      <c r="E9082" s="936">
        <v>1</v>
      </c>
      <c r="F9082" s="947">
        <v>44470</v>
      </c>
      <c r="G9082" s="923">
        <v>19.213472153454678</v>
      </c>
      <c r="H9082" s="929">
        <v>8.3333333333333332E-3</v>
      </c>
      <c r="I9082" s="929">
        <v>0.17499999999999999</v>
      </c>
      <c r="J9082" s="923">
        <v>15.85111452660011</v>
      </c>
      <c r="K9082" s="922">
        <v>1</v>
      </c>
      <c r="L9082" s="923">
        <v>15.85111452660011</v>
      </c>
      <c r="M9082" s="923">
        <f t="shared" si="141"/>
        <v>1.9213472153454678</v>
      </c>
    </row>
    <row r="9083" spans="2:13" ht="60">
      <c r="B9083" s="921" t="s">
        <v>2500</v>
      </c>
      <c r="C9083" s="921" t="s">
        <v>2492</v>
      </c>
      <c r="D9083" s="922" t="s">
        <v>986</v>
      </c>
      <c r="E9083" s="936">
        <v>1</v>
      </c>
      <c r="F9083" s="947">
        <v>44470</v>
      </c>
      <c r="G9083" s="923">
        <v>640.49671566165557</v>
      </c>
      <c r="H9083" s="929">
        <v>4.1666666666666666E-3</v>
      </c>
      <c r="I9083" s="929">
        <v>8.7499999999999994E-2</v>
      </c>
      <c r="J9083" s="923">
        <v>584.45325304126072</v>
      </c>
      <c r="K9083" s="922">
        <v>1</v>
      </c>
      <c r="L9083" s="923">
        <v>584.45325304126072</v>
      </c>
      <c r="M9083" s="923">
        <f t="shared" si="141"/>
        <v>32.024835783082779</v>
      </c>
    </row>
    <row r="9084" spans="2:13" ht="60">
      <c r="B9084" s="921" t="s">
        <v>2496</v>
      </c>
      <c r="C9084" s="921" t="s">
        <v>2492</v>
      </c>
      <c r="D9084" s="922" t="s">
        <v>994</v>
      </c>
      <c r="E9084" s="936">
        <v>0</v>
      </c>
      <c r="F9084" s="947">
        <v>44470</v>
      </c>
      <c r="G9084" s="923">
        <v>17101.66333333333</v>
      </c>
      <c r="H9084" s="929">
        <v>4.1666666666666666E-3</v>
      </c>
      <c r="I9084" s="929">
        <v>8.7499999999999994E-2</v>
      </c>
      <c r="J9084" s="923">
        <v>15605.267791666663</v>
      </c>
      <c r="K9084" s="922">
        <v>1</v>
      </c>
      <c r="L9084" s="923">
        <v>0</v>
      </c>
      <c r="M9084" s="923" t="str">
        <f t="shared" si="141"/>
        <v/>
      </c>
    </row>
    <row r="9085" spans="2:13" ht="60">
      <c r="B9085" s="921" t="s">
        <v>2210</v>
      </c>
      <c r="C9085" s="921" t="s">
        <v>1086</v>
      </c>
      <c r="D9085" s="922" t="s">
        <v>986</v>
      </c>
      <c r="E9085" s="936">
        <v>1</v>
      </c>
      <c r="F9085" s="947">
        <v>44470</v>
      </c>
      <c r="G9085" s="923">
        <v>1184.4661067434611</v>
      </c>
      <c r="H9085" s="929">
        <v>8.3333333333333332E-3</v>
      </c>
      <c r="I9085" s="929">
        <v>0.17499999999999999</v>
      </c>
      <c r="J9085" s="923">
        <v>977.18453806335538</v>
      </c>
      <c r="K9085" s="922">
        <v>1</v>
      </c>
      <c r="L9085" s="923">
        <v>977.18453806335538</v>
      </c>
      <c r="M9085" s="923">
        <f t="shared" si="141"/>
        <v>118.44661067434612</v>
      </c>
    </row>
    <row r="9086" spans="2:13" ht="60">
      <c r="B9086" s="921" t="s">
        <v>1085</v>
      </c>
      <c r="C9086" s="921" t="s">
        <v>1086</v>
      </c>
      <c r="D9086" s="922" t="s">
        <v>986</v>
      </c>
      <c r="E9086" s="936">
        <v>1</v>
      </c>
      <c r="F9086" s="947">
        <v>44470</v>
      </c>
      <c r="G9086" s="923">
        <v>527.47478683147801</v>
      </c>
      <c r="H9086" s="929">
        <v>1.6666666666666666E-2</v>
      </c>
      <c r="I9086" s="929">
        <v>0.35</v>
      </c>
      <c r="J9086" s="923">
        <v>342.85861144046072</v>
      </c>
      <c r="K9086" s="922">
        <v>1</v>
      </c>
      <c r="L9086" s="923">
        <v>342.85861144046072</v>
      </c>
      <c r="M9086" s="923">
        <f t="shared" si="141"/>
        <v>105.49495736629561</v>
      </c>
    </row>
    <row r="9087" spans="2:13" ht="60">
      <c r="B9087" s="921" t="s">
        <v>2211</v>
      </c>
      <c r="C9087" s="921" t="s">
        <v>1086</v>
      </c>
      <c r="D9087" s="922" t="s">
        <v>986</v>
      </c>
      <c r="E9087" s="936">
        <v>1</v>
      </c>
      <c r="F9087" s="947">
        <v>44470</v>
      </c>
      <c r="G9087" s="923">
        <v>2106.7548087000509</v>
      </c>
      <c r="H9087" s="929">
        <v>8.3333333333333332E-3</v>
      </c>
      <c r="I9087" s="929">
        <v>0.17499999999999999</v>
      </c>
      <c r="J9087" s="923">
        <v>1738.072717177542</v>
      </c>
      <c r="K9087" s="922">
        <v>1</v>
      </c>
      <c r="L9087" s="923">
        <v>1738.072717177542</v>
      </c>
      <c r="M9087" s="923">
        <f t="shared" si="141"/>
        <v>210.67548087000512</v>
      </c>
    </row>
    <row r="9088" spans="2:13" ht="60">
      <c r="B9088" s="921" t="s">
        <v>2206</v>
      </c>
      <c r="C9088" s="921" t="s">
        <v>1086</v>
      </c>
      <c r="D9088" s="922" t="s">
        <v>986</v>
      </c>
      <c r="E9088" s="936">
        <v>1</v>
      </c>
      <c r="F9088" s="947">
        <v>44470</v>
      </c>
      <c r="G9088" s="923">
        <v>1152.8721482753213</v>
      </c>
      <c r="H9088" s="929">
        <v>8.3333333333333332E-3</v>
      </c>
      <c r="I9088" s="929">
        <v>0.17499999999999999</v>
      </c>
      <c r="J9088" s="923">
        <v>951.11952232713998</v>
      </c>
      <c r="K9088" s="922">
        <v>0</v>
      </c>
      <c r="L9088" s="923">
        <v>0</v>
      </c>
      <c r="M9088" s="923" t="str">
        <f t="shared" si="141"/>
        <v/>
      </c>
    </row>
    <row r="9089" spans="2:13" ht="60">
      <c r="B9089" s="921" t="s">
        <v>1035</v>
      </c>
      <c r="C9089" s="921" t="s">
        <v>1086</v>
      </c>
      <c r="D9089" s="922" t="s">
        <v>986</v>
      </c>
      <c r="E9089" s="936">
        <v>1</v>
      </c>
      <c r="F9089" s="947">
        <v>44470</v>
      </c>
      <c r="G9089" s="923">
        <v>2526.9106715501694</v>
      </c>
      <c r="H9089" s="929">
        <v>8.3333333333333332E-3</v>
      </c>
      <c r="I9089" s="929">
        <v>0.17499999999999999</v>
      </c>
      <c r="J9089" s="923">
        <v>2084.7013040288898</v>
      </c>
      <c r="K9089" s="922">
        <v>1</v>
      </c>
      <c r="L9089" s="923">
        <v>2084.7013040288898</v>
      </c>
      <c r="M9089" s="923">
        <f t="shared" si="141"/>
        <v>252.69106715501695</v>
      </c>
    </row>
    <row r="9090" spans="2:13" ht="60">
      <c r="B9090" s="921" t="s">
        <v>2496</v>
      </c>
      <c r="C9090" s="921" t="s">
        <v>2492</v>
      </c>
      <c r="D9090" s="922" t="s">
        <v>986</v>
      </c>
      <c r="E9090" s="936">
        <v>1</v>
      </c>
      <c r="F9090" s="947">
        <v>44470</v>
      </c>
      <c r="G9090" s="923">
        <v>20416.362441748654</v>
      </c>
      <c r="H9090" s="929">
        <v>4.1666666666666666E-3</v>
      </c>
      <c r="I9090" s="929">
        <v>8.7499999999999994E-2</v>
      </c>
      <c r="J9090" s="923">
        <v>18629.930728095645</v>
      </c>
      <c r="K9090" s="922">
        <v>1</v>
      </c>
      <c r="L9090" s="923">
        <v>18629.930728095645</v>
      </c>
      <c r="M9090" s="923">
        <f t="shared" si="141"/>
        <v>1020.8181220874327</v>
      </c>
    </row>
    <row r="9091" spans="2:13" ht="60">
      <c r="B9091" s="921" t="s">
        <v>1808</v>
      </c>
      <c r="C9091" s="921" t="s">
        <v>1086</v>
      </c>
      <c r="D9091" s="922" t="s">
        <v>994</v>
      </c>
      <c r="E9091" s="936">
        <v>0</v>
      </c>
      <c r="F9091" s="947">
        <v>43983</v>
      </c>
      <c r="G9091" s="923">
        <v>62826.09</v>
      </c>
      <c r="H9091" s="929">
        <v>4.1666666666666666E-3</v>
      </c>
      <c r="I9091" s="929">
        <v>0.15416666666666667</v>
      </c>
      <c r="J9091" s="923">
        <v>53140.401124999997</v>
      </c>
      <c r="K9091" s="922">
        <v>1</v>
      </c>
      <c r="L9091" s="923">
        <v>0</v>
      </c>
      <c r="M9091" s="923" t="str">
        <f t="shared" si="141"/>
        <v/>
      </c>
    </row>
    <row r="9092" spans="2:13" ht="60">
      <c r="B9092" s="921" t="s">
        <v>1035</v>
      </c>
      <c r="C9092" s="921" t="s">
        <v>1086</v>
      </c>
      <c r="D9092" s="922" t="s">
        <v>994</v>
      </c>
      <c r="E9092" s="936">
        <v>0</v>
      </c>
      <c r="F9092" s="947">
        <v>43983</v>
      </c>
      <c r="G9092" s="923">
        <v>62826.09</v>
      </c>
      <c r="H9092" s="929">
        <v>8.3333333333333332E-3</v>
      </c>
      <c r="I9092" s="929">
        <v>0.30833333333333335</v>
      </c>
      <c r="J9092" s="923">
        <v>43454.712249999997</v>
      </c>
      <c r="K9092" s="922">
        <v>1</v>
      </c>
      <c r="L9092" s="923">
        <v>0</v>
      </c>
      <c r="M9092" s="923" t="str">
        <f t="shared" si="141"/>
        <v/>
      </c>
    </row>
    <row r="9093" spans="2:13" ht="90">
      <c r="B9093" s="921" t="s">
        <v>2501</v>
      </c>
      <c r="C9093" s="921" t="s">
        <v>2489</v>
      </c>
      <c r="D9093" s="922" t="s">
        <v>986</v>
      </c>
      <c r="E9093" s="936">
        <v>1</v>
      </c>
      <c r="F9093" s="947">
        <v>43983</v>
      </c>
      <c r="G9093" s="923">
        <v>686.54301258479813</v>
      </c>
      <c r="H9093" s="929">
        <v>1.3888888888888889E-3</v>
      </c>
      <c r="I9093" s="929">
        <v>5.1388888888888894E-2</v>
      </c>
      <c r="J9093" s="923">
        <v>651.26232999363492</v>
      </c>
      <c r="K9093" s="922">
        <v>1</v>
      </c>
      <c r="L9093" s="923">
        <v>651.26232999363492</v>
      </c>
      <c r="M9093" s="923">
        <f t="shared" si="141"/>
        <v>11.442383543079968</v>
      </c>
    </row>
    <row r="9094" spans="2:13" ht="60">
      <c r="B9094" s="921" t="s">
        <v>2502</v>
      </c>
      <c r="C9094" s="921" t="s">
        <v>2492</v>
      </c>
      <c r="D9094" s="922" t="s">
        <v>986</v>
      </c>
      <c r="E9094" s="936">
        <v>1</v>
      </c>
      <c r="F9094" s="947">
        <v>43983</v>
      </c>
      <c r="G9094" s="923">
        <v>164153.31788190751</v>
      </c>
      <c r="H9094" s="929">
        <v>4.1666666666666666E-3</v>
      </c>
      <c r="I9094" s="929">
        <v>0.15416666666666667</v>
      </c>
      <c r="J9094" s="923">
        <v>138846.34804178009</v>
      </c>
      <c r="K9094" s="922">
        <v>1</v>
      </c>
      <c r="L9094" s="923">
        <v>138846.34804178009</v>
      </c>
      <c r="M9094" s="923">
        <f t="shared" si="141"/>
        <v>8207.6658940953766</v>
      </c>
    </row>
    <row r="9095" spans="2:13" ht="60">
      <c r="B9095" s="921" t="s">
        <v>1785</v>
      </c>
      <c r="C9095" s="921" t="s">
        <v>1086</v>
      </c>
      <c r="D9095" s="922" t="s">
        <v>994</v>
      </c>
      <c r="E9095" s="936">
        <v>0</v>
      </c>
      <c r="F9095" s="947">
        <v>43983</v>
      </c>
      <c r="G9095" s="923">
        <v>66450.024999999994</v>
      </c>
      <c r="H9095" s="929">
        <v>4.1666666666666666E-3</v>
      </c>
      <c r="I9095" s="929">
        <v>0.15416666666666667</v>
      </c>
      <c r="J9095" s="923">
        <v>56205.646145833329</v>
      </c>
      <c r="K9095" s="922">
        <v>1</v>
      </c>
      <c r="L9095" s="923">
        <v>0</v>
      </c>
      <c r="M9095" s="923" t="str">
        <f t="shared" si="141"/>
        <v/>
      </c>
    </row>
    <row r="9096" spans="2:13" ht="60">
      <c r="B9096" s="921" t="s">
        <v>1035</v>
      </c>
      <c r="C9096" s="921" t="s">
        <v>1086</v>
      </c>
      <c r="D9096" s="922" t="s">
        <v>994</v>
      </c>
      <c r="E9096" s="936">
        <v>0</v>
      </c>
      <c r="F9096" s="947">
        <v>43983</v>
      </c>
      <c r="G9096" s="923">
        <v>66450.024999999994</v>
      </c>
      <c r="H9096" s="929">
        <v>8.3333333333333332E-3</v>
      </c>
      <c r="I9096" s="929">
        <v>0.30833333333333335</v>
      </c>
      <c r="J9096" s="923">
        <v>45961.267291666663</v>
      </c>
      <c r="K9096" s="922">
        <v>1</v>
      </c>
      <c r="L9096" s="923">
        <v>0</v>
      </c>
      <c r="M9096" s="923" t="str">
        <f t="shared" si="141"/>
        <v/>
      </c>
    </row>
    <row r="9097" spans="2:13" ht="105">
      <c r="B9097" s="921" t="s">
        <v>2503</v>
      </c>
      <c r="C9097" s="921" t="s">
        <v>2489</v>
      </c>
      <c r="D9097" s="922" t="s">
        <v>986</v>
      </c>
      <c r="E9097" s="936">
        <v>1</v>
      </c>
      <c r="F9097" s="947">
        <v>43983</v>
      </c>
      <c r="G9097" s="923">
        <v>31907.393615402852</v>
      </c>
      <c r="H9097" s="929">
        <v>1.3888888888888889E-3</v>
      </c>
      <c r="I9097" s="929">
        <v>5.1388888888888894E-2</v>
      </c>
      <c r="J9097" s="923">
        <v>30267.708110166874</v>
      </c>
      <c r="K9097" s="922">
        <v>0</v>
      </c>
      <c r="L9097" s="923">
        <v>0</v>
      </c>
      <c r="M9097" s="923" t="str">
        <f t="shared" si="141"/>
        <v/>
      </c>
    </row>
    <row r="9098" spans="2:13" ht="60">
      <c r="B9098" s="921" t="s">
        <v>2504</v>
      </c>
      <c r="C9098" s="921" t="s">
        <v>2489</v>
      </c>
      <c r="D9098" s="922" t="s">
        <v>986</v>
      </c>
      <c r="E9098" s="936">
        <v>1</v>
      </c>
      <c r="F9098" s="947">
        <v>43983</v>
      </c>
      <c r="G9098" s="923">
        <v>2940.7994421976173</v>
      </c>
      <c r="H9098" s="929">
        <v>8.3333333333333332E-3</v>
      </c>
      <c r="I9098" s="929">
        <v>0.30833333333333335</v>
      </c>
      <c r="J9098" s="923">
        <v>2034.0529475200187</v>
      </c>
      <c r="K9098" s="922">
        <v>0</v>
      </c>
      <c r="L9098" s="923">
        <v>0</v>
      </c>
      <c r="M9098" s="923" t="str">
        <f t="shared" si="141"/>
        <v/>
      </c>
    </row>
    <row r="9099" spans="2:13" ht="60">
      <c r="B9099" s="921" t="s">
        <v>2505</v>
      </c>
      <c r="C9099" s="921" t="s">
        <v>2492</v>
      </c>
      <c r="D9099" s="922" t="s">
        <v>986</v>
      </c>
      <c r="E9099" s="936">
        <v>1</v>
      </c>
      <c r="F9099" s="947">
        <v>43983</v>
      </c>
      <c r="G9099" s="923">
        <v>149058.75991575507</v>
      </c>
      <c r="H9099" s="929">
        <v>4.1666666666666666E-3</v>
      </c>
      <c r="I9099" s="929">
        <v>0.15416666666666667</v>
      </c>
      <c r="J9099" s="923">
        <v>126078.86776207616</v>
      </c>
      <c r="K9099" s="922">
        <v>0</v>
      </c>
      <c r="L9099" s="923">
        <v>0</v>
      </c>
      <c r="M9099" s="923" t="str">
        <f t="shared" ref="M9099:M9162" si="142">IF(L9099=0,"",IF(I9099=100%,0,(H9099*12)*(G9099*E9099*K9099)))</f>
        <v/>
      </c>
    </row>
    <row r="9100" spans="2:13" ht="60">
      <c r="B9100" s="921" t="s">
        <v>2505</v>
      </c>
      <c r="C9100" s="921" t="s">
        <v>2492</v>
      </c>
      <c r="D9100" s="922" t="s">
        <v>986</v>
      </c>
      <c r="E9100" s="936">
        <v>1</v>
      </c>
      <c r="F9100" s="947">
        <v>43983</v>
      </c>
      <c r="G9100" s="923">
        <v>14795.700882554396</v>
      </c>
      <c r="H9100" s="929">
        <v>4.1666666666666666E-3</v>
      </c>
      <c r="I9100" s="929">
        <v>0.15416666666666667</v>
      </c>
      <c r="J9100" s="923">
        <v>12514.696996493927</v>
      </c>
      <c r="K9100" s="922">
        <v>1</v>
      </c>
      <c r="L9100" s="923">
        <v>12514.696996493927</v>
      </c>
      <c r="M9100" s="923">
        <f t="shared" si="142"/>
        <v>739.78504412771986</v>
      </c>
    </row>
    <row r="9101" spans="2:13" ht="60">
      <c r="B9101" s="921" t="s">
        <v>2249</v>
      </c>
      <c r="C9101" s="921" t="s">
        <v>1086</v>
      </c>
      <c r="D9101" s="922" t="s">
        <v>994</v>
      </c>
      <c r="E9101" s="936">
        <v>0</v>
      </c>
      <c r="F9101" s="947">
        <v>43983</v>
      </c>
      <c r="G9101" s="923">
        <v>31559.353333333333</v>
      </c>
      <c r="H9101" s="929">
        <v>4.1666666666666666E-3</v>
      </c>
      <c r="I9101" s="929">
        <v>0.15416666666666667</v>
      </c>
      <c r="J9101" s="923">
        <v>26693.953027777778</v>
      </c>
      <c r="K9101" s="922">
        <v>1</v>
      </c>
      <c r="L9101" s="923">
        <v>0</v>
      </c>
      <c r="M9101" s="923" t="str">
        <f t="shared" si="142"/>
        <v/>
      </c>
    </row>
    <row r="9102" spans="2:13" ht="60">
      <c r="B9102" s="921" t="s">
        <v>2250</v>
      </c>
      <c r="C9102" s="921" t="s">
        <v>1086</v>
      </c>
      <c r="D9102" s="922" t="s">
        <v>994</v>
      </c>
      <c r="E9102" s="936">
        <v>0</v>
      </c>
      <c r="F9102" s="947">
        <v>43983</v>
      </c>
      <c r="G9102" s="923">
        <v>31559.353333333333</v>
      </c>
      <c r="H9102" s="929">
        <v>8.3333333333333332E-3</v>
      </c>
      <c r="I9102" s="929">
        <v>0.30833333333333335</v>
      </c>
      <c r="J9102" s="923">
        <v>21828.552722222223</v>
      </c>
      <c r="K9102" s="922">
        <v>1</v>
      </c>
      <c r="L9102" s="923">
        <v>0</v>
      </c>
      <c r="M9102" s="923" t="str">
        <f t="shared" si="142"/>
        <v/>
      </c>
    </row>
    <row r="9103" spans="2:13" ht="60">
      <c r="B9103" s="921" t="s">
        <v>2505</v>
      </c>
      <c r="C9103" s="921" t="s">
        <v>2492</v>
      </c>
      <c r="D9103" s="922" t="s">
        <v>994</v>
      </c>
      <c r="E9103" s="936">
        <v>0</v>
      </c>
      <c r="F9103" s="947">
        <v>43983</v>
      </c>
      <c r="G9103" s="923">
        <v>31559.353333333333</v>
      </c>
      <c r="H9103" s="929">
        <v>4.1666666666666666E-3</v>
      </c>
      <c r="I9103" s="929">
        <v>0.15416666666666667</v>
      </c>
      <c r="J9103" s="923">
        <v>26693.953027777778</v>
      </c>
      <c r="K9103" s="922">
        <v>1</v>
      </c>
      <c r="L9103" s="923">
        <v>0</v>
      </c>
      <c r="M9103" s="923" t="str">
        <f t="shared" si="142"/>
        <v/>
      </c>
    </row>
    <row r="9104" spans="2:13" ht="60">
      <c r="B9104" s="921" t="s">
        <v>2496</v>
      </c>
      <c r="C9104" s="921" t="s">
        <v>2492</v>
      </c>
      <c r="D9104" s="922" t="s">
        <v>986</v>
      </c>
      <c r="E9104" s="936">
        <v>1</v>
      </c>
      <c r="F9104" s="947">
        <v>43983</v>
      </c>
      <c r="G9104" s="923">
        <v>141511.48093267888</v>
      </c>
      <c r="H9104" s="929">
        <v>4.1666666666666666E-3</v>
      </c>
      <c r="I9104" s="929">
        <v>0.15416666666666667</v>
      </c>
      <c r="J9104" s="923">
        <v>119695.12762222422</v>
      </c>
      <c r="K9104" s="922">
        <v>0</v>
      </c>
      <c r="L9104" s="923">
        <v>0</v>
      </c>
      <c r="M9104" s="923" t="str">
        <f t="shared" si="142"/>
        <v/>
      </c>
    </row>
    <row r="9105" spans="2:13" ht="105">
      <c r="B9105" s="921" t="s">
        <v>2506</v>
      </c>
      <c r="C9105" s="921" t="s">
        <v>2489</v>
      </c>
      <c r="D9105" s="922" t="s">
        <v>986</v>
      </c>
      <c r="E9105" s="936">
        <v>1</v>
      </c>
      <c r="F9105" s="947">
        <v>44501</v>
      </c>
      <c r="G9105" s="923">
        <v>10369.902925005927</v>
      </c>
      <c r="H9105" s="929">
        <v>1.3888888888888889E-3</v>
      </c>
      <c r="I9105" s="929">
        <v>2.777777777777778E-2</v>
      </c>
      <c r="J9105" s="923">
        <v>10081.850065977984</v>
      </c>
      <c r="K9105" s="922">
        <v>1</v>
      </c>
      <c r="L9105" s="923">
        <v>10081.850065977984</v>
      </c>
      <c r="M9105" s="923">
        <f t="shared" si="142"/>
        <v>172.83171541676543</v>
      </c>
    </row>
    <row r="9106" spans="2:13" ht="60">
      <c r="B9106" s="921" t="s">
        <v>2507</v>
      </c>
      <c r="C9106" s="921" t="s">
        <v>2492</v>
      </c>
      <c r="D9106" s="922" t="s">
        <v>986</v>
      </c>
      <c r="E9106" s="936">
        <v>1</v>
      </c>
      <c r="F9106" s="947">
        <v>44501</v>
      </c>
      <c r="G9106" s="923">
        <v>78303.019449415646</v>
      </c>
      <c r="H9106" s="929">
        <v>4.1666666666666666E-3</v>
      </c>
      <c r="I9106" s="929">
        <v>8.3333333333333329E-2</v>
      </c>
      <c r="J9106" s="923">
        <v>71777.767828631011</v>
      </c>
      <c r="K9106" s="922">
        <v>1</v>
      </c>
      <c r="L9106" s="923">
        <v>71777.767828631011</v>
      </c>
      <c r="M9106" s="923">
        <f t="shared" si="142"/>
        <v>3915.1509724707826</v>
      </c>
    </row>
    <row r="9107" spans="2:13" ht="60">
      <c r="B9107" s="921" t="s">
        <v>2508</v>
      </c>
      <c r="C9107" s="921" t="s">
        <v>2489</v>
      </c>
      <c r="D9107" s="922" t="s">
        <v>986</v>
      </c>
      <c r="E9107" s="936">
        <v>1</v>
      </c>
      <c r="F9107" s="947">
        <v>44501</v>
      </c>
      <c r="G9107" s="923">
        <v>2243.7210558989232</v>
      </c>
      <c r="H9107" s="929">
        <v>8.3333333333333332E-3</v>
      </c>
      <c r="I9107" s="929">
        <v>0.16666666666666666</v>
      </c>
      <c r="J9107" s="923">
        <v>1869.7675465824359</v>
      </c>
      <c r="K9107" s="922">
        <v>1</v>
      </c>
      <c r="L9107" s="923">
        <v>1869.7675465824359</v>
      </c>
      <c r="M9107" s="923">
        <f t="shared" si="142"/>
        <v>224.37210558989233</v>
      </c>
    </row>
    <row r="9108" spans="2:13" ht="60">
      <c r="B9108" s="921" t="s">
        <v>2509</v>
      </c>
      <c r="C9108" s="921" t="s">
        <v>2489</v>
      </c>
      <c r="D9108" s="922" t="s">
        <v>986</v>
      </c>
      <c r="E9108" s="936">
        <v>1</v>
      </c>
      <c r="F9108" s="947">
        <v>43983</v>
      </c>
      <c r="G9108" s="923">
        <v>2831.8809443384462</v>
      </c>
      <c r="H9108" s="929">
        <v>8.3333333333333332E-3</v>
      </c>
      <c r="I9108" s="929">
        <v>0.30833333333333335</v>
      </c>
      <c r="J9108" s="923">
        <v>1958.7176531674252</v>
      </c>
      <c r="K9108" s="922">
        <v>1</v>
      </c>
      <c r="L9108" s="923">
        <v>1958.7176531674252</v>
      </c>
      <c r="M9108" s="923">
        <f t="shared" si="142"/>
        <v>283.18809443384464</v>
      </c>
    </row>
    <row r="9109" spans="2:13" ht="60">
      <c r="B9109" s="921" t="s">
        <v>2510</v>
      </c>
      <c r="C9109" s="921" t="s">
        <v>2489</v>
      </c>
      <c r="D9109" s="922" t="s">
        <v>986</v>
      </c>
      <c r="E9109" s="936">
        <v>1</v>
      </c>
      <c r="F9109" s="947">
        <v>43983</v>
      </c>
      <c r="G9109" s="923">
        <v>10036.809141628983</v>
      </c>
      <c r="H9109" s="929">
        <v>1.3888888888888889E-3</v>
      </c>
      <c r="I9109" s="929">
        <v>5.1388888888888894E-2</v>
      </c>
      <c r="J9109" s="923">
        <v>9521.0286718508269</v>
      </c>
      <c r="K9109" s="922">
        <v>1</v>
      </c>
      <c r="L9109" s="923">
        <v>9521.0286718508269</v>
      </c>
      <c r="M9109" s="923">
        <f t="shared" si="142"/>
        <v>167.28015236048304</v>
      </c>
    </row>
    <row r="9110" spans="2:13" ht="60">
      <c r="B9110" s="921" t="s">
        <v>2511</v>
      </c>
      <c r="C9110" s="921" t="s">
        <v>2492</v>
      </c>
      <c r="D9110" s="922" t="s">
        <v>986</v>
      </c>
      <c r="E9110" s="936">
        <v>1</v>
      </c>
      <c r="F9110" s="947">
        <v>43983</v>
      </c>
      <c r="G9110" s="923">
        <v>94340.987288452583</v>
      </c>
      <c r="H9110" s="929">
        <v>4.1666666666666666E-3</v>
      </c>
      <c r="I9110" s="929">
        <v>0.15416666666666667</v>
      </c>
      <c r="J9110" s="923">
        <v>79796.751748149472</v>
      </c>
      <c r="K9110" s="922">
        <v>1</v>
      </c>
      <c r="L9110" s="923">
        <v>79796.751748149472</v>
      </c>
      <c r="M9110" s="923">
        <f t="shared" si="142"/>
        <v>4717.049364422629</v>
      </c>
    </row>
    <row r="9111" spans="2:13" ht="60">
      <c r="B9111" s="921" t="s">
        <v>2512</v>
      </c>
      <c r="C9111" s="921" t="s">
        <v>2489</v>
      </c>
      <c r="D9111" s="922" t="s">
        <v>986</v>
      </c>
      <c r="E9111" s="936">
        <v>1</v>
      </c>
      <c r="F9111" s="947">
        <v>43983</v>
      </c>
      <c r="G9111" s="923">
        <v>2178.3699571834204</v>
      </c>
      <c r="H9111" s="929">
        <v>8.3333333333333332E-3</v>
      </c>
      <c r="I9111" s="929">
        <v>0.30833333333333335</v>
      </c>
      <c r="J9111" s="923">
        <v>1506.7058870518658</v>
      </c>
      <c r="K9111" s="922">
        <v>1</v>
      </c>
      <c r="L9111" s="923">
        <v>1506.7058870518658</v>
      </c>
      <c r="M9111" s="923">
        <f t="shared" si="142"/>
        <v>217.83699571834205</v>
      </c>
    </row>
    <row r="9112" spans="2:13" ht="60">
      <c r="B9112" s="921" t="s">
        <v>2513</v>
      </c>
      <c r="C9112" s="921" t="s">
        <v>2489</v>
      </c>
      <c r="D9112" s="922" t="s">
        <v>986</v>
      </c>
      <c r="E9112" s="936">
        <v>1</v>
      </c>
      <c r="F9112" s="947">
        <v>43983</v>
      </c>
      <c r="G9112" s="923">
        <v>37831.049841524633</v>
      </c>
      <c r="H9112" s="929">
        <v>1.3888888888888889E-3</v>
      </c>
      <c r="I9112" s="929">
        <v>5.1388888888888894E-2</v>
      </c>
      <c r="J9112" s="923">
        <v>35886.954224668509</v>
      </c>
      <c r="K9112" s="922">
        <v>1</v>
      </c>
      <c r="L9112" s="923">
        <v>35886.954224668509</v>
      </c>
      <c r="M9112" s="923">
        <f t="shared" si="142"/>
        <v>630.51749735874387</v>
      </c>
    </row>
    <row r="9113" spans="2:13" ht="60">
      <c r="B9113" s="921" t="s">
        <v>2514</v>
      </c>
      <c r="C9113" s="921" t="s">
        <v>2492</v>
      </c>
      <c r="D9113" s="922" t="s">
        <v>986</v>
      </c>
      <c r="E9113" s="936">
        <v>1</v>
      </c>
      <c r="F9113" s="947">
        <v>43983</v>
      </c>
      <c r="G9113" s="923">
        <v>153775.80928017769</v>
      </c>
      <c r="H9113" s="929">
        <v>4.1666666666666666E-3</v>
      </c>
      <c r="I9113" s="929">
        <v>0.15416666666666667</v>
      </c>
      <c r="J9113" s="923">
        <v>130068.70534948363</v>
      </c>
      <c r="K9113" s="922">
        <v>1</v>
      </c>
      <c r="L9113" s="923">
        <v>130068.70534948363</v>
      </c>
      <c r="M9113" s="923">
        <f t="shared" si="142"/>
        <v>7688.7904640088855</v>
      </c>
    </row>
    <row r="9114" spans="2:13" ht="60">
      <c r="B9114" s="921" t="s">
        <v>2515</v>
      </c>
      <c r="C9114" s="921" t="s">
        <v>2516</v>
      </c>
      <c r="D9114" s="922" t="s">
        <v>994</v>
      </c>
      <c r="E9114" s="936">
        <v>0</v>
      </c>
      <c r="F9114" s="947">
        <v>43709</v>
      </c>
      <c r="G9114" s="923">
        <v>441000</v>
      </c>
      <c r="H9114" s="929">
        <v>4.1666666666666666E-3</v>
      </c>
      <c r="I9114" s="929">
        <v>0.19166666666666665</v>
      </c>
      <c r="J9114" s="923">
        <v>356475</v>
      </c>
      <c r="K9114" s="922">
        <v>1</v>
      </c>
      <c r="L9114" s="923">
        <v>0</v>
      </c>
      <c r="M9114" s="923" t="str">
        <f t="shared" si="142"/>
        <v/>
      </c>
    </row>
    <row r="9115" spans="2:13" ht="60">
      <c r="B9115" s="921" t="s">
        <v>2515</v>
      </c>
      <c r="C9115" s="921" t="s">
        <v>2516</v>
      </c>
      <c r="D9115" s="922" t="s">
        <v>994</v>
      </c>
      <c r="E9115" s="936">
        <v>0</v>
      </c>
      <c r="F9115" s="947">
        <v>43709</v>
      </c>
      <c r="G9115" s="923">
        <v>441000</v>
      </c>
      <c r="H9115" s="929">
        <v>4.1666666666666666E-3</v>
      </c>
      <c r="I9115" s="929">
        <v>0.19166666666666665</v>
      </c>
      <c r="J9115" s="923">
        <v>356475</v>
      </c>
      <c r="K9115" s="922">
        <v>1</v>
      </c>
      <c r="L9115" s="923">
        <v>0</v>
      </c>
      <c r="M9115" s="923" t="str">
        <f t="shared" si="142"/>
        <v/>
      </c>
    </row>
    <row r="9116" spans="2:13" ht="60">
      <c r="B9116" s="921" t="s">
        <v>2517</v>
      </c>
      <c r="C9116" s="921" t="s">
        <v>2518</v>
      </c>
      <c r="D9116" s="922" t="s">
        <v>986</v>
      </c>
      <c r="E9116" s="936">
        <v>1</v>
      </c>
      <c r="F9116" s="947">
        <v>44369</v>
      </c>
      <c r="G9116" s="923">
        <v>27482.439712154664</v>
      </c>
      <c r="H9116" s="929">
        <v>4.1666666666666666E-3</v>
      </c>
      <c r="I9116" s="929">
        <v>0.10416666666666667</v>
      </c>
      <c r="J9116" s="923">
        <v>24619.685575471885</v>
      </c>
      <c r="K9116" s="922">
        <v>1</v>
      </c>
      <c r="L9116" s="923">
        <v>24619.685575471885</v>
      </c>
      <c r="M9116" s="923">
        <f t="shared" si="142"/>
        <v>1374.1219856077332</v>
      </c>
    </row>
    <row r="9117" spans="2:13" ht="60">
      <c r="B9117" s="921" t="s">
        <v>2517</v>
      </c>
      <c r="C9117" s="921" t="s">
        <v>2518</v>
      </c>
      <c r="D9117" s="922" t="s">
        <v>986</v>
      </c>
      <c r="E9117" s="936">
        <v>1</v>
      </c>
      <c r="F9117" s="947">
        <v>44369</v>
      </c>
      <c r="G9117" s="923">
        <v>27482.439712154664</v>
      </c>
      <c r="H9117" s="929">
        <v>4.1666666666666666E-3</v>
      </c>
      <c r="I9117" s="929">
        <v>0.10416666666666667</v>
      </c>
      <c r="J9117" s="923">
        <v>24619.685575471885</v>
      </c>
      <c r="K9117" s="922">
        <v>1</v>
      </c>
      <c r="L9117" s="923">
        <v>24619.685575471885</v>
      </c>
      <c r="M9117" s="923">
        <f t="shared" si="142"/>
        <v>1374.1219856077332</v>
      </c>
    </row>
    <row r="9118" spans="2:13" ht="60">
      <c r="B9118" s="921" t="s">
        <v>2519</v>
      </c>
      <c r="C9118" s="921" t="s">
        <v>2516</v>
      </c>
      <c r="D9118" s="922" t="s">
        <v>1881</v>
      </c>
      <c r="E9118" s="936">
        <v>0.5</v>
      </c>
      <c r="F9118" s="947">
        <v>44986</v>
      </c>
      <c r="G9118" s="923">
        <v>0</v>
      </c>
      <c r="H9118" s="929">
        <v>1.3888888888888889E-3</v>
      </c>
      <c r="I9118" s="929">
        <v>5.5555555555555558E-3</v>
      </c>
      <c r="J9118" s="923">
        <v>0</v>
      </c>
      <c r="K9118" s="922">
        <v>0</v>
      </c>
      <c r="L9118" s="923">
        <v>0</v>
      </c>
      <c r="M9118" s="923" t="str">
        <f t="shared" si="142"/>
        <v/>
      </c>
    </row>
    <row r="9119" spans="2:13" ht="105">
      <c r="B9119" s="921" t="s">
        <v>2520</v>
      </c>
      <c r="C9119" s="921" t="s">
        <v>2516</v>
      </c>
      <c r="D9119" s="922" t="s">
        <v>1881</v>
      </c>
      <c r="E9119" s="936">
        <v>0.5</v>
      </c>
      <c r="F9119" s="947">
        <v>44874</v>
      </c>
      <c r="G9119" s="923">
        <v>0</v>
      </c>
      <c r="H9119" s="929">
        <v>1.3888888888888889E-3</v>
      </c>
      <c r="I9119" s="929">
        <v>1.1111111111111112E-2</v>
      </c>
      <c r="J9119" s="923">
        <v>0</v>
      </c>
      <c r="K9119" s="922">
        <v>1</v>
      </c>
      <c r="L9119" s="923">
        <v>0</v>
      </c>
      <c r="M9119" s="923" t="str">
        <f t="shared" si="142"/>
        <v/>
      </c>
    </row>
    <row r="9120" spans="2:13" ht="90">
      <c r="B9120" s="921" t="s">
        <v>2521</v>
      </c>
      <c r="C9120" s="921" t="s">
        <v>2516</v>
      </c>
      <c r="D9120" s="922" t="s">
        <v>1881</v>
      </c>
      <c r="E9120" s="936">
        <v>0.5</v>
      </c>
      <c r="F9120" s="947">
        <v>44986</v>
      </c>
      <c r="G9120" s="923">
        <v>0</v>
      </c>
      <c r="H9120" s="929">
        <v>1.3888888888888889E-3</v>
      </c>
      <c r="I9120" s="929">
        <v>5.5555555555555558E-3</v>
      </c>
      <c r="J9120" s="923">
        <v>0</v>
      </c>
      <c r="K9120" s="922">
        <v>1</v>
      </c>
      <c r="L9120" s="923">
        <v>0</v>
      </c>
      <c r="M9120" s="923" t="str">
        <f t="shared" si="142"/>
        <v/>
      </c>
    </row>
    <row r="9121" spans="2:13" ht="90">
      <c r="B9121" s="921" t="s">
        <v>2522</v>
      </c>
      <c r="C9121" s="921" t="s">
        <v>2516</v>
      </c>
      <c r="D9121" s="922" t="s">
        <v>1881</v>
      </c>
      <c r="E9121" s="936">
        <v>0.5</v>
      </c>
      <c r="F9121" s="947">
        <v>44986</v>
      </c>
      <c r="G9121" s="923">
        <v>0</v>
      </c>
      <c r="H9121" s="929">
        <v>1.3888888888888889E-3</v>
      </c>
      <c r="I9121" s="929">
        <v>5.5555555555555558E-3</v>
      </c>
      <c r="J9121" s="923">
        <v>0</v>
      </c>
      <c r="K9121" s="922">
        <v>1</v>
      </c>
      <c r="L9121" s="923">
        <v>0</v>
      </c>
      <c r="M9121" s="923" t="str">
        <f t="shared" si="142"/>
        <v/>
      </c>
    </row>
    <row r="9122" spans="2:13" ht="105">
      <c r="B9122" s="921" t="s">
        <v>2523</v>
      </c>
      <c r="C9122" s="921" t="s">
        <v>2516</v>
      </c>
      <c r="D9122" s="922" t="s">
        <v>1881</v>
      </c>
      <c r="E9122" s="936">
        <v>0.5</v>
      </c>
      <c r="F9122" s="947">
        <v>44986</v>
      </c>
      <c r="G9122" s="923">
        <v>0</v>
      </c>
      <c r="H9122" s="929">
        <v>1.3888888888888889E-3</v>
      </c>
      <c r="I9122" s="929">
        <v>5.5555555555555558E-3</v>
      </c>
      <c r="J9122" s="923">
        <v>0</v>
      </c>
      <c r="K9122" s="922">
        <v>0.58000000000000007</v>
      </c>
      <c r="L9122" s="923">
        <v>0</v>
      </c>
      <c r="M9122" s="923" t="str">
        <f t="shared" si="142"/>
        <v/>
      </c>
    </row>
    <row r="9123" spans="2:13" ht="105">
      <c r="B9123" s="921" t="s">
        <v>2524</v>
      </c>
      <c r="C9123" s="921" t="s">
        <v>2525</v>
      </c>
      <c r="D9123" s="922" t="s">
        <v>986</v>
      </c>
      <c r="E9123" s="936">
        <v>1</v>
      </c>
      <c r="F9123" s="947">
        <v>44348</v>
      </c>
      <c r="G9123" s="923">
        <v>65638.066865971603</v>
      </c>
      <c r="H9123" s="929">
        <v>1.3888888888888889E-3</v>
      </c>
      <c r="I9123" s="929">
        <v>3.4722222222222224E-2</v>
      </c>
      <c r="J9123" s="923">
        <v>63358.967322014258</v>
      </c>
      <c r="K9123" s="922">
        <v>1</v>
      </c>
      <c r="L9123" s="923">
        <v>63358.967322014258</v>
      </c>
      <c r="M9123" s="923">
        <f t="shared" si="142"/>
        <v>1093.9677810995267</v>
      </c>
    </row>
    <row r="9124" spans="2:13" ht="105">
      <c r="B9124" s="921" t="s">
        <v>2526</v>
      </c>
      <c r="C9124" s="921" t="s">
        <v>2527</v>
      </c>
      <c r="D9124" s="922" t="s">
        <v>986</v>
      </c>
      <c r="E9124" s="936">
        <v>1</v>
      </c>
      <c r="F9124" s="947">
        <v>43800</v>
      </c>
      <c r="G9124" s="923">
        <v>5545.1551016464455</v>
      </c>
      <c r="H9124" s="929">
        <v>1.3888888888888889E-3</v>
      </c>
      <c r="I9124" s="929">
        <v>5.9722222222222225E-2</v>
      </c>
      <c r="J9124" s="923">
        <v>5213.9861164092272</v>
      </c>
      <c r="K9124" s="922">
        <v>1</v>
      </c>
      <c r="L9124" s="923">
        <v>5213.9861164092272</v>
      </c>
      <c r="M9124" s="923">
        <f t="shared" si="142"/>
        <v>92.41925169410743</v>
      </c>
    </row>
    <row r="9125" spans="2:13" ht="105">
      <c r="B9125" s="921" t="s">
        <v>2528</v>
      </c>
      <c r="C9125" s="921" t="s">
        <v>2527</v>
      </c>
      <c r="D9125" s="922" t="s">
        <v>986</v>
      </c>
      <c r="E9125" s="936">
        <v>1</v>
      </c>
      <c r="F9125" s="947">
        <v>43800</v>
      </c>
      <c r="G9125" s="923">
        <v>29894.189018240533</v>
      </c>
      <c r="H9125" s="929">
        <v>1.3888888888888889E-3</v>
      </c>
      <c r="I9125" s="929">
        <v>5.9722222222222225E-2</v>
      </c>
      <c r="J9125" s="923">
        <v>28108.841618540057</v>
      </c>
      <c r="K9125" s="922">
        <v>1</v>
      </c>
      <c r="L9125" s="923">
        <v>28108.841618540057</v>
      </c>
      <c r="M9125" s="923">
        <f t="shared" si="142"/>
        <v>498.23648363734219</v>
      </c>
    </row>
    <row r="9126" spans="2:13" ht="105">
      <c r="B9126" s="921" t="s">
        <v>2529</v>
      </c>
      <c r="C9126" s="921" t="s">
        <v>2527</v>
      </c>
      <c r="D9126" s="922" t="s">
        <v>986</v>
      </c>
      <c r="E9126" s="936">
        <v>1</v>
      </c>
      <c r="F9126" s="947">
        <v>43800</v>
      </c>
      <c r="G9126" s="923">
        <v>91329.041499730418</v>
      </c>
      <c r="H9126" s="929">
        <v>1.3888888888888889E-3</v>
      </c>
      <c r="I9126" s="929">
        <v>5.9722222222222225E-2</v>
      </c>
      <c r="J9126" s="923">
        <v>85874.668187940959</v>
      </c>
      <c r="K9126" s="922">
        <v>1</v>
      </c>
      <c r="L9126" s="923">
        <v>85874.668187940959</v>
      </c>
      <c r="M9126" s="923">
        <f t="shared" si="142"/>
        <v>1522.1506916621736</v>
      </c>
    </row>
    <row r="9127" spans="2:13" ht="105">
      <c r="B9127" s="921" t="s">
        <v>2530</v>
      </c>
      <c r="C9127" s="921" t="s">
        <v>2527</v>
      </c>
      <c r="D9127" s="922" t="s">
        <v>986</v>
      </c>
      <c r="E9127" s="936">
        <v>1</v>
      </c>
      <c r="F9127" s="947">
        <v>43800</v>
      </c>
      <c r="G9127" s="923">
        <v>142443.72149733416</v>
      </c>
      <c r="H9127" s="929">
        <v>1.3888888888888889E-3</v>
      </c>
      <c r="I9127" s="929">
        <v>5.9722222222222225E-2</v>
      </c>
      <c r="J9127" s="923">
        <v>133936.66590791004</v>
      </c>
      <c r="K9127" s="922">
        <v>1</v>
      </c>
      <c r="L9127" s="923">
        <v>133936.66590791004</v>
      </c>
      <c r="M9127" s="923">
        <f t="shared" si="142"/>
        <v>2374.0620249555695</v>
      </c>
    </row>
    <row r="9128" spans="2:13" ht="90">
      <c r="B9128" s="921" t="s">
        <v>2531</v>
      </c>
      <c r="C9128" s="921" t="s">
        <v>2532</v>
      </c>
      <c r="D9128" s="922" t="s">
        <v>986</v>
      </c>
      <c r="E9128" s="936">
        <v>1</v>
      </c>
      <c r="F9128" s="947">
        <v>44197</v>
      </c>
      <c r="G9128" s="923">
        <v>2444.9134316718546</v>
      </c>
      <c r="H9128" s="929">
        <v>1.3888888888888889E-3</v>
      </c>
      <c r="I9128" s="929">
        <v>4.1666666666666671E-2</v>
      </c>
      <c r="J9128" s="923">
        <v>2343.0420386855271</v>
      </c>
      <c r="K9128" s="922">
        <v>0</v>
      </c>
      <c r="L9128" s="923">
        <v>0</v>
      </c>
      <c r="M9128" s="923" t="str">
        <f t="shared" si="142"/>
        <v/>
      </c>
    </row>
    <row r="9129" spans="2:13" ht="90">
      <c r="B9129" s="921" t="s">
        <v>2531</v>
      </c>
      <c r="C9129" s="921" t="s">
        <v>2532</v>
      </c>
      <c r="D9129" s="922" t="s">
        <v>986</v>
      </c>
      <c r="E9129" s="936">
        <v>1</v>
      </c>
      <c r="F9129" s="947">
        <v>44197</v>
      </c>
      <c r="G9129" s="923">
        <v>2444.9134316718546</v>
      </c>
      <c r="H9129" s="929">
        <v>1.3888888888888889E-3</v>
      </c>
      <c r="I9129" s="929">
        <v>4.1666666666666671E-2</v>
      </c>
      <c r="J9129" s="923">
        <v>2343.0420386855271</v>
      </c>
      <c r="K9129" s="922">
        <v>0</v>
      </c>
      <c r="L9129" s="923">
        <v>0</v>
      </c>
      <c r="M9129" s="923" t="str">
        <f t="shared" si="142"/>
        <v/>
      </c>
    </row>
    <row r="9130" spans="2:13" ht="90">
      <c r="B9130" s="921" t="s">
        <v>2531</v>
      </c>
      <c r="C9130" s="921" t="s">
        <v>2532</v>
      </c>
      <c r="D9130" s="922" t="s">
        <v>986</v>
      </c>
      <c r="E9130" s="936">
        <v>1</v>
      </c>
      <c r="F9130" s="947">
        <v>44197</v>
      </c>
      <c r="G9130" s="923">
        <v>2444.9134316718546</v>
      </c>
      <c r="H9130" s="929">
        <v>1.3888888888888889E-3</v>
      </c>
      <c r="I9130" s="929">
        <v>4.1666666666666671E-2</v>
      </c>
      <c r="J9130" s="923">
        <v>2343.0420386855271</v>
      </c>
      <c r="K9130" s="922">
        <v>0</v>
      </c>
      <c r="L9130" s="923">
        <v>0</v>
      </c>
      <c r="M9130" s="923" t="str">
        <f t="shared" si="142"/>
        <v/>
      </c>
    </row>
    <row r="9131" spans="2:13" ht="105">
      <c r="B9131" s="921" t="s">
        <v>2533</v>
      </c>
      <c r="C9131" s="921" t="s">
        <v>2532</v>
      </c>
      <c r="D9131" s="922" t="s">
        <v>986</v>
      </c>
      <c r="E9131" s="936">
        <v>1</v>
      </c>
      <c r="F9131" s="947">
        <v>44197</v>
      </c>
      <c r="G9131" s="923">
        <v>4385.9021724793483</v>
      </c>
      <c r="H9131" s="929">
        <v>1.3888888888888889E-3</v>
      </c>
      <c r="I9131" s="929">
        <v>4.1666666666666671E-2</v>
      </c>
      <c r="J9131" s="923">
        <v>4203.1562486260418</v>
      </c>
      <c r="K9131" s="922">
        <v>0</v>
      </c>
      <c r="L9131" s="923">
        <v>0</v>
      </c>
      <c r="M9131" s="923" t="str">
        <f t="shared" si="142"/>
        <v/>
      </c>
    </row>
    <row r="9132" spans="2:13" ht="60">
      <c r="B9132" s="921" t="s">
        <v>2534</v>
      </c>
      <c r="C9132" s="921" t="s">
        <v>2516</v>
      </c>
      <c r="D9132" s="922" t="s">
        <v>1881</v>
      </c>
      <c r="E9132" s="936">
        <v>0.5</v>
      </c>
      <c r="F9132" s="947">
        <v>44986</v>
      </c>
      <c r="G9132" s="923">
        <v>0</v>
      </c>
      <c r="H9132" s="929">
        <v>1.3888888888888889E-3</v>
      </c>
      <c r="I9132" s="929">
        <v>5.5555555555555558E-3</v>
      </c>
      <c r="J9132" s="923">
        <v>0</v>
      </c>
      <c r="K9132" s="922">
        <v>1</v>
      </c>
      <c r="L9132" s="923">
        <v>0</v>
      </c>
      <c r="M9132" s="923" t="str">
        <f t="shared" si="142"/>
        <v/>
      </c>
    </row>
    <row r="9133" spans="2:13" ht="75">
      <c r="B9133" s="921" t="s">
        <v>2535</v>
      </c>
      <c r="C9133" s="921" t="s">
        <v>2525</v>
      </c>
      <c r="D9133" s="922" t="s">
        <v>986</v>
      </c>
      <c r="E9133" s="936">
        <v>1</v>
      </c>
      <c r="F9133" s="947">
        <v>44348</v>
      </c>
      <c r="G9133" s="923">
        <v>89021.442158365913</v>
      </c>
      <c r="H9133" s="929">
        <v>1.3888888888888889E-3</v>
      </c>
      <c r="I9133" s="929">
        <v>3.4722222222222224E-2</v>
      </c>
      <c r="J9133" s="923">
        <v>85930.419861200426</v>
      </c>
      <c r="K9133" s="922">
        <v>1</v>
      </c>
      <c r="L9133" s="923">
        <v>85930.419861200426</v>
      </c>
      <c r="M9133" s="923">
        <f t="shared" si="142"/>
        <v>1483.6907026394319</v>
      </c>
    </row>
    <row r="9134" spans="2:13" ht="105">
      <c r="B9134" s="921" t="s">
        <v>2536</v>
      </c>
      <c r="C9134" s="921" t="s">
        <v>2525</v>
      </c>
      <c r="D9134" s="922" t="s">
        <v>986</v>
      </c>
      <c r="E9134" s="936">
        <v>1</v>
      </c>
      <c r="F9134" s="947">
        <v>44348</v>
      </c>
      <c r="G9134" s="923">
        <v>3243.5317804722372</v>
      </c>
      <c r="H9134" s="929">
        <v>1.3888888888888889E-3</v>
      </c>
      <c r="I9134" s="929">
        <v>3.4722222222222224E-2</v>
      </c>
      <c r="J9134" s="923">
        <v>3130.9091492058401</v>
      </c>
      <c r="K9134" s="922">
        <v>1</v>
      </c>
      <c r="L9134" s="923">
        <v>3130.9091492058401</v>
      </c>
      <c r="M9134" s="923">
        <f t="shared" si="142"/>
        <v>54.05886300787062</v>
      </c>
    </row>
    <row r="9135" spans="2:13" ht="105">
      <c r="B9135" s="921" t="s">
        <v>2536</v>
      </c>
      <c r="C9135" s="921" t="s">
        <v>2525</v>
      </c>
      <c r="D9135" s="922" t="s">
        <v>986</v>
      </c>
      <c r="E9135" s="936">
        <v>1</v>
      </c>
      <c r="F9135" s="947">
        <v>44348</v>
      </c>
      <c r="G9135" s="923">
        <v>3243.5317804722372</v>
      </c>
      <c r="H9135" s="929">
        <v>1.3888888888888889E-3</v>
      </c>
      <c r="I9135" s="929">
        <v>3.4722222222222224E-2</v>
      </c>
      <c r="J9135" s="923">
        <v>3130.9091492058401</v>
      </c>
      <c r="K9135" s="922">
        <v>1</v>
      </c>
      <c r="L9135" s="923">
        <v>3130.9091492058401</v>
      </c>
      <c r="M9135" s="923">
        <f t="shared" si="142"/>
        <v>54.05886300787062</v>
      </c>
    </row>
    <row r="9136" spans="2:13" ht="75">
      <c r="B9136" s="921" t="s">
        <v>2537</v>
      </c>
      <c r="C9136" s="921" t="s">
        <v>2525</v>
      </c>
      <c r="D9136" s="922" t="s">
        <v>986</v>
      </c>
      <c r="E9136" s="936">
        <v>1</v>
      </c>
      <c r="F9136" s="947">
        <v>44348</v>
      </c>
      <c r="G9136" s="923">
        <v>602517.37339440454</v>
      </c>
      <c r="H9136" s="929">
        <v>1.3888888888888889E-3</v>
      </c>
      <c r="I9136" s="929">
        <v>3.4722222222222224E-2</v>
      </c>
      <c r="J9136" s="923">
        <v>581596.63126265444</v>
      </c>
      <c r="K9136" s="922">
        <v>1</v>
      </c>
      <c r="L9136" s="923">
        <v>581596.63126265444</v>
      </c>
      <c r="M9136" s="923">
        <f t="shared" si="142"/>
        <v>10041.956223240075</v>
      </c>
    </row>
    <row r="9137" spans="2:13" ht="75">
      <c r="B9137" s="921" t="s">
        <v>2538</v>
      </c>
      <c r="C9137" s="921" t="s">
        <v>2525</v>
      </c>
      <c r="D9137" s="922" t="s">
        <v>986</v>
      </c>
      <c r="E9137" s="936">
        <v>1</v>
      </c>
      <c r="F9137" s="947">
        <v>44348</v>
      </c>
      <c r="G9137" s="923">
        <v>116581.39849122895</v>
      </c>
      <c r="H9137" s="929">
        <v>1.3888888888888889E-3</v>
      </c>
      <c r="I9137" s="929">
        <v>3.4722222222222224E-2</v>
      </c>
      <c r="J9137" s="923">
        <v>112533.43326583905</v>
      </c>
      <c r="K9137" s="922">
        <v>1</v>
      </c>
      <c r="L9137" s="923">
        <v>112533.43326583905</v>
      </c>
      <c r="M9137" s="923">
        <f t="shared" si="142"/>
        <v>1943.023308187149</v>
      </c>
    </row>
    <row r="9138" spans="2:13" ht="75">
      <c r="B9138" s="921" t="s">
        <v>2539</v>
      </c>
      <c r="C9138" s="921" t="s">
        <v>2525</v>
      </c>
      <c r="D9138" s="922" t="s">
        <v>986</v>
      </c>
      <c r="E9138" s="936">
        <v>1</v>
      </c>
      <c r="F9138" s="947">
        <v>44348</v>
      </c>
      <c r="G9138" s="923">
        <v>66242.175523775455</v>
      </c>
      <c r="H9138" s="929">
        <v>1.3888888888888889E-3</v>
      </c>
      <c r="I9138" s="929">
        <v>3.4722222222222224E-2</v>
      </c>
      <c r="J9138" s="923">
        <v>63942.099984755478</v>
      </c>
      <c r="K9138" s="922">
        <v>1</v>
      </c>
      <c r="L9138" s="923">
        <v>63942.099984755478</v>
      </c>
      <c r="M9138" s="923">
        <f t="shared" si="142"/>
        <v>1104.0362587295908</v>
      </c>
    </row>
    <row r="9139" spans="2:13" ht="75">
      <c r="B9139" s="921" t="s">
        <v>2540</v>
      </c>
      <c r="C9139" s="921" t="s">
        <v>2525</v>
      </c>
      <c r="D9139" s="922" t="s">
        <v>986</v>
      </c>
      <c r="E9139" s="936">
        <v>1</v>
      </c>
      <c r="F9139" s="947">
        <v>44348</v>
      </c>
      <c r="G9139" s="923">
        <v>68607.967506767425</v>
      </c>
      <c r="H9139" s="929">
        <v>1.3888888888888889E-3</v>
      </c>
      <c r="I9139" s="929">
        <v>3.4722222222222224E-2</v>
      </c>
      <c r="J9139" s="923">
        <v>66225.74641278245</v>
      </c>
      <c r="K9139" s="922">
        <v>1</v>
      </c>
      <c r="L9139" s="923">
        <v>66225.74641278245</v>
      </c>
      <c r="M9139" s="923">
        <f t="shared" si="142"/>
        <v>1143.4661251127905</v>
      </c>
    </row>
    <row r="9140" spans="2:13" ht="105">
      <c r="B9140" s="921" t="s">
        <v>2536</v>
      </c>
      <c r="C9140" s="921" t="s">
        <v>2525</v>
      </c>
      <c r="D9140" s="922" t="s">
        <v>986</v>
      </c>
      <c r="E9140" s="936">
        <v>1</v>
      </c>
      <c r="F9140" s="947">
        <v>44348</v>
      </c>
      <c r="G9140" s="923">
        <v>3243.5317804722372</v>
      </c>
      <c r="H9140" s="929">
        <v>1.3888888888888889E-3</v>
      </c>
      <c r="I9140" s="929">
        <v>3.4722222222222224E-2</v>
      </c>
      <c r="J9140" s="923">
        <v>3130.9091492058401</v>
      </c>
      <c r="K9140" s="922">
        <v>1</v>
      </c>
      <c r="L9140" s="923">
        <v>3130.9091492058401</v>
      </c>
      <c r="M9140" s="923">
        <f t="shared" si="142"/>
        <v>54.05886300787062</v>
      </c>
    </row>
    <row r="9141" spans="2:13" ht="105">
      <c r="B9141" s="921" t="s">
        <v>2536</v>
      </c>
      <c r="C9141" s="921" t="s">
        <v>2525</v>
      </c>
      <c r="D9141" s="922" t="s">
        <v>986</v>
      </c>
      <c r="E9141" s="936">
        <v>1</v>
      </c>
      <c r="F9141" s="947">
        <v>44348</v>
      </c>
      <c r="G9141" s="923">
        <v>3243.5317804722372</v>
      </c>
      <c r="H9141" s="929">
        <v>1.3888888888888889E-3</v>
      </c>
      <c r="I9141" s="929">
        <v>3.4722222222222224E-2</v>
      </c>
      <c r="J9141" s="923">
        <v>3130.9091492058401</v>
      </c>
      <c r="K9141" s="922">
        <v>1</v>
      </c>
      <c r="L9141" s="923">
        <v>3130.9091492058401</v>
      </c>
      <c r="M9141" s="923">
        <f t="shared" si="142"/>
        <v>54.05886300787062</v>
      </c>
    </row>
    <row r="9142" spans="2:13" ht="75">
      <c r="B9142" s="921" t="s">
        <v>2541</v>
      </c>
      <c r="C9142" s="921" t="s">
        <v>2525</v>
      </c>
      <c r="D9142" s="922" t="s">
        <v>986</v>
      </c>
      <c r="E9142" s="936">
        <v>1</v>
      </c>
      <c r="F9142" s="947">
        <v>44348</v>
      </c>
      <c r="G9142" s="923">
        <v>28821.934223521985</v>
      </c>
      <c r="H9142" s="929">
        <v>1.3888888888888889E-3</v>
      </c>
      <c r="I9142" s="929">
        <v>3.4722222222222224E-2</v>
      </c>
      <c r="J9142" s="923">
        <v>27821.172618538581</v>
      </c>
      <c r="K9142" s="922">
        <v>1</v>
      </c>
      <c r="L9142" s="923">
        <v>27821.172618538581</v>
      </c>
      <c r="M9142" s="923">
        <f t="shared" si="142"/>
        <v>480.36557039203308</v>
      </c>
    </row>
    <row r="9143" spans="2:13" ht="75">
      <c r="B9143" s="921" t="s">
        <v>2542</v>
      </c>
      <c r="C9143" s="921" t="s">
        <v>2525</v>
      </c>
      <c r="D9143" s="922" t="s">
        <v>986</v>
      </c>
      <c r="E9143" s="936">
        <v>1</v>
      </c>
      <c r="F9143" s="947">
        <v>44348</v>
      </c>
      <c r="G9143" s="923">
        <v>113908.50288479905</v>
      </c>
      <c r="H9143" s="929">
        <v>1.3888888888888889E-3</v>
      </c>
      <c r="I9143" s="929">
        <v>3.4722222222222224E-2</v>
      </c>
      <c r="J9143" s="923">
        <v>109953.34653463241</v>
      </c>
      <c r="K9143" s="922">
        <v>1</v>
      </c>
      <c r="L9143" s="923">
        <v>109953.34653463241</v>
      </c>
      <c r="M9143" s="923">
        <f t="shared" si="142"/>
        <v>1898.4750480799842</v>
      </c>
    </row>
    <row r="9144" spans="2:13" ht="75">
      <c r="B9144" s="921" t="s">
        <v>2543</v>
      </c>
      <c r="C9144" s="921" t="s">
        <v>2525</v>
      </c>
      <c r="D9144" s="922" t="s">
        <v>986</v>
      </c>
      <c r="E9144" s="936">
        <v>1</v>
      </c>
      <c r="F9144" s="947">
        <v>44348</v>
      </c>
      <c r="G9144" s="923">
        <v>33433.443699285497</v>
      </c>
      <c r="H9144" s="929">
        <v>1.3888888888888889E-3</v>
      </c>
      <c r="I9144" s="929">
        <v>3.4722222222222224E-2</v>
      </c>
      <c r="J9144" s="923">
        <v>32272.560237504749</v>
      </c>
      <c r="K9144" s="922">
        <v>1</v>
      </c>
      <c r="L9144" s="923">
        <v>32272.560237504749</v>
      </c>
      <c r="M9144" s="923">
        <f t="shared" si="142"/>
        <v>557.22406165475832</v>
      </c>
    </row>
    <row r="9145" spans="2:13" ht="75">
      <c r="B9145" s="921" t="s">
        <v>2544</v>
      </c>
      <c r="C9145" s="921" t="s">
        <v>2525</v>
      </c>
      <c r="D9145" s="922" t="s">
        <v>986</v>
      </c>
      <c r="E9145" s="936">
        <v>1</v>
      </c>
      <c r="F9145" s="947">
        <v>44348</v>
      </c>
      <c r="G9145" s="923">
        <v>57446.297231783945</v>
      </c>
      <c r="H9145" s="929">
        <v>1.3888888888888889E-3</v>
      </c>
      <c r="I9145" s="929">
        <v>3.4722222222222224E-2</v>
      </c>
      <c r="J9145" s="923">
        <v>55451.634133458116</v>
      </c>
      <c r="K9145" s="922">
        <v>1</v>
      </c>
      <c r="L9145" s="923">
        <v>55451.634133458116</v>
      </c>
      <c r="M9145" s="923">
        <f t="shared" si="142"/>
        <v>957.43828719639907</v>
      </c>
    </row>
    <row r="9146" spans="2:13" ht="105">
      <c r="B9146" s="921" t="s">
        <v>2536</v>
      </c>
      <c r="C9146" s="921" t="s">
        <v>2525</v>
      </c>
      <c r="D9146" s="922" t="s">
        <v>986</v>
      </c>
      <c r="E9146" s="936">
        <v>1</v>
      </c>
      <c r="F9146" s="947">
        <v>44348</v>
      </c>
      <c r="G9146" s="923">
        <v>3243.5317804722372</v>
      </c>
      <c r="H9146" s="929">
        <v>1.3888888888888889E-3</v>
      </c>
      <c r="I9146" s="929">
        <v>3.4722222222222224E-2</v>
      </c>
      <c r="J9146" s="923">
        <v>3130.9091492058401</v>
      </c>
      <c r="K9146" s="922">
        <v>1</v>
      </c>
      <c r="L9146" s="923">
        <v>3130.9091492058401</v>
      </c>
      <c r="M9146" s="923">
        <f t="shared" si="142"/>
        <v>54.05886300787062</v>
      </c>
    </row>
    <row r="9147" spans="2:13" ht="75">
      <c r="B9147" s="921" t="s">
        <v>2545</v>
      </c>
      <c r="C9147" s="921" t="s">
        <v>2525</v>
      </c>
      <c r="D9147" s="922" t="s">
        <v>986</v>
      </c>
      <c r="E9147" s="936">
        <v>1</v>
      </c>
      <c r="F9147" s="947">
        <v>44348</v>
      </c>
      <c r="G9147" s="923">
        <v>201652.36869350186</v>
      </c>
      <c r="H9147" s="929">
        <v>1.3888888888888889E-3</v>
      </c>
      <c r="I9147" s="929">
        <v>3.4722222222222224E-2</v>
      </c>
      <c r="J9147" s="923">
        <v>194650.55033608861</v>
      </c>
      <c r="K9147" s="922">
        <v>1</v>
      </c>
      <c r="L9147" s="923">
        <v>194650.55033608861</v>
      </c>
      <c r="M9147" s="923">
        <f t="shared" si="142"/>
        <v>3360.8728115583644</v>
      </c>
    </row>
    <row r="9148" spans="2:13" ht="105">
      <c r="B9148" s="921" t="s">
        <v>2546</v>
      </c>
      <c r="C9148" s="921" t="s">
        <v>2527</v>
      </c>
      <c r="D9148" s="922" t="s">
        <v>986</v>
      </c>
      <c r="E9148" s="936">
        <v>1</v>
      </c>
      <c r="F9148" s="947">
        <v>43800</v>
      </c>
      <c r="G9148" s="923">
        <v>3498.9279836590285</v>
      </c>
      <c r="H9148" s="929">
        <v>1.3888888888888889E-3</v>
      </c>
      <c r="I9148" s="929">
        <v>5.9722222222222225E-2</v>
      </c>
      <c r="J9148" s="923">
        <v>3289.9642290793922</v>
      </c>
      <c r="K9148" s="922">
        <v>1</v>
      </c>
      <c r="L9148" s="923">
        <v>3289.9642290793922</v>
      </c>
      <c r="M9148" s="923">
        <f t="shared" si="142"/>
        <v>58.315466394317141</v>
      </c>
    </row>
    <row r="9149" spans="2:13" ht="105">
      <c r="B9149" s="921" t="s">
        <v>2547</v>
      </c>
      <c r="C9149" s="921" t="s">
        <v>2527</v>
      </c>
      <c r="D9149" s="922" t="s">
        <v>986</v>
      </c>
      <c r="E9149" s="936">
        <v>1</v>
      </c>
      <c r="F9149" s="947">
        <v>43800</v>
      </c>
      <c r="G9149" s="923">
        <v>22489.627492639811</v>
      </c>
      <c r="H9149" s="929">
        <v>1.3888888888888889E-3</v>
      </c>
      <c r="I9149" s="929">
        <v>5.9722222222222225E-2</v>
      </c>
      <c r="J9149" s="923">
        <v>21146.496961829376</v>
      </c>
      <c r="K9149" s="922">
        <v>1</v>
      </c>
      <c r="L9149" s="923">
        <v>21146.496961829376</v>
      </c>
      <c r="M9149" s="923">
        <f t="shared" si="142"/>
        <v>374.82712487733016</v>
      </c>
    </row>
    <row r="9150" spans="2:13" ht="105">
      <c r="B9150" s="921" t="s">
        <v>2548</v>
      </c>
      <c r="C9150" s="921" t="s">
        <v>2527</v>
      </c>
      <c r="D9150" s="922" t="s">
        <v>986</v>
      </c>
      <c r="E9150" s="936">
        <v>1</v>
      </c>
      <c r="F9150" s="947">
        <v>43800</v>
      </c>
      <c r="G9150" s="923">
        <v>20153.04281807983</v>
      </c>
      <c r="H9150" s="929">
        <v>1.3888888888888889E-3</v>
      </c>
      <c r="I9150" s="929">
        <v>5.9722222222222225E-2</v>
      </c>
      <c r="J9150" s="923">
        <v>18949.458316444507</v>
      </c>
      <c r="K9150" s="922">
        <v>1</v>
      </c>
      <c r="L9150" s="923">
        <v>18949.458316444507</v>
      </c>
      <c r="M9150" s="923">
        <f t="shared" si="142"/>
        <v>335.88404696799716</v>
      </c>
    </row>
    <row r="9151" spans="2:13" ht="105">
      <c r="B9151" s="921" t="s">
        <v>2549</v>
      </c>
      <c r="C9151" s="921" t="s">
        <v>2527</v>
      </c>
      <c r="D9151" s="922" t="s">
        <v>986</v>
      </c>
      <c r="E9151" s="936">
        <v>1</v>
      </c>
      <c r="F9151" s="947">
        <v>43800</v>
      </c>
      <c r="G9151" s="923">
        <v>31057.10463269307</v>
      </c>
      <c r="H9151" s="929">
        <v>1.3888888888888889E-3</v>
      </c>
      <c r="I9151" s="929">
        <v>5.9722222222222225E-2</v>
      </c>
      <c r="J9151" s="923">
        <v>29202.305328240567</v>
      </c>
      <c r="K9151" s="922">
        <v>1</v>
      </c>
      <c r="L9151" s="923">
        <v>29202.305328240567</v>
      </c>
      <c r="M9151" s="923">
        <f t="shared" si="142"/>
        <v>517.61841054488445</v>
      </c>
    </row>
    <row r="9152" spans="2:13" ht="75">
      <c r="B9152" s="921" t="s">
        <v>2550</v>
      </c>
      <c r="C9152" s="921" t="s">
        <v>2525</v>
      </c>
      <c r="D9152" s="922" t="s">
        <v>986</v>
      </c>
      <c r="E9152" s="936">
        <v>1</v>
      </c>
      <c r="F9152" s="947">
        <v>44593</v>
      </c>
      <c r="G9152" s="923">
        <v>5123980.4380402751</v>
      </c>
      <c r="H9152" s="929">
        <v>1.3888888888888889E-3</v>
      </c>
      <c r="I9152" s="929">
        <v>2.361111111111111E-2</v>
      </c>
      <c r="J9152" s="923">
        <v>5002997.5665865466</v>
      </c>
      <c r="K9152" s="922">
        <v>1</v>
      </c>
      <c r="L9152" s="923">
        <v>5002997.5665865466</v>
      </c>
      <c r="M9152" s="923">
        <f t="shared" si="142"/>
        <v>85399.67396733792</v>
      </c>
    </row>
    <row r="9153" spans="2:13" ht="75">
      <c r="B9153" s="921" t="s">
        <v>2551</v>
      </c>
      <c r="C9153" s="921" t="s">
        <v>2525</v>
      </c>
      <c r="D9153" s="922" t="s">
        <v>986</v>
      </c>
      <c r="E9153" s="936">
        <v>1</v>
      </c>
      <c r="F9153" s="947">
        <v>44593</v>
      </c>
      <c r="G9153" s="923">
        <v>6262642.7576047797</v>
      </c>
      <c r="H9153" s="929">
        <v>1.3888888888888889E-3</v>
      </c>
      <c r="I9153" s="929">
        <v>2.361111111111111E-2</v>
      </c>
      <c r="J9153" s="923">
        <v>6114774.8036057781</v>
      </c>
      <c r="K9153" s="922">
        <v>1</v>
      </c>
      <c r="L9153" s="923">
        <v>6114774.8036057781</v>
      </c>
      <c r="M9153" s="923">
        <f t="shared" si="142"/>
        <v>104377.37929341299</v>
      </c>
    </row>
    <row r="9154" spans="2:13" ht="60">
      <c r="B9154" s="921" t="s">
        <v>2552</v>
      </c>
      <c r="C9154" s="921" t="s">
        <v>2518</v>
      </c>
      <c r="D9154" s="922" t="s">
        <v>986</v>
      </c>
      <c r="E9154" s="936">
        <v>1</v>
      </c>
      <c r="F9154" s="947">
        <v>44713</v>
      </c>
      <c r="G9154" s="923">
        <v>195307.68259820025</v>
      </c>
      <c r="H9154" s="929">
        <v>1.3888888888888889E-3</v>
      </c>
      <c r="I9154" s="929">
        <v>1.8055555555555557E-2</v>
      </c>
      <c r="J9154" s="923">
        <v>191781.29388462164</v>
      </c>
      <c r="K9154" s="922">
        <v>1</v>
      </c>
      <c r="L9154" s="923">
        <v>191781.29388462164</v>
      </c>
      <c r="M9154" s="923">
        <f t="shared" si="142"/>
        <v>3255.1280433033376</v>
      </c>
    </row>
    <row r="9155" spans="2:13" ht="75">
      <c r="B9155" s="921" t="s">
        <v>2553</v>
      </c>
      <c r="C9155" s="921" t="s">
        <v>2554</v>
      </c>
      <c r="D9155" s="922" t="s">
        <v>986</v>
      </c>
      <c r="E9155" s="936">
        <v>1</v>
      </c>
      <c r="F9155" s="947">
        <v>44593</v>
      </c>
      <c r="G9155" s="923">
        <v>354079.99321977235</v>
      </c>
      <c r="H9155" s="929">
        <v>1.6666666666666668E-3</v>
      </c>
      <c r="I9155" s="929">
        <v>2.8333333333333335E-2</v>
      </c>
      <c r="J9155" s="923">
        <v>344047.72674521216</v>
      </c>
      <c r="K9155" s="922">
        <v>0</v>
      </c>
      <c r="L9155" s="923">
        <v>0</v>
      </c>
      <c r="M9155" s="923" t="str">
        <f t="shared" si="142"/>
        <v/>
      </c>
    </row>
    <row r="9156" spans="2:13" ht="75">
      <c r="B9156" s="921" t="s">
        <v>2555</v>
      </c>
      <c r="C9156" s="921" t="s">
        <v>2532</v>
      </c>
      <c r="D9156" s="922" t="s">
        <v>986</v>
      </c>
      <c r="E9156" s="936">
        <v>1</v>
      </c>
      <c r="F9156" s="947">
        <v>44197</v>
      </c>
      <c r="G9156" s="923">
        <v>964.9355375782801</v>
      </c>
      <c r="H9156" s="929">
        <v>8.3333333333333332E-3</v>
      </c>
      <c r="I9156" s="929">
        <v>0.25</v>
      </c>
      <c r="J9156" s="923">
        <v>723.70165318371005</v>
      </c>
      <c r="K9156" s="922">
        <v>0</v>
      </c>
      <c r="L9156" s="923">
        <v>0</v>
      </c>
      <c r="M9156" s="923" t="str">
        <f t="shared" si="142"/>
        <v/>
      </c>
    </row>
    <row r="9157" spans="2:13" ht="75">
      <c r="B9157" s="921" t="s">
        <v>2556</v>
      </c>
      <c r="C9157" s="921" t="s">
        <v>2532</v>
      </c>
      <c r="D9157" s="922" t="s">
        <v>986</v>
      </c>
      <c r="E9157" s="936">
        <v>1</v>
      </c>
      <c r="F9157" s="947">
        <v>44197</v>
      </c>
      <c r="G9157" s="923">
        <v>1256.1405142904277</v>
      </c>
      <c r="H9157" s="929">
        <v>1.3888888888888889E-3</v>
      </c>
      <c r="I9157" s="929">
        <v>4.1666666666666671E-2</v>
      </c>
      <c r="J9157" s="923">
        <v>1203.8013261949932</v>
      </c>
      <c r="K9157" s="922">
        <v>0</v>
      </c>
      <c r="L9157" s="923">
        <v>0</v>
      </c>
      <c r="M9157" s="923" t="str">
        <f t="shared" si="142"/>
        <v/>
      </c>
    </row>
    <row r="9158" spans="2:13" ht="75">
      <c r="B9158" s="921" t="s">
        <v>2557</v>
      </c>
      <c r="C9158" s="921" t="s">
        <v>2525</v>
      </c>
      <c r="D9158" s="922" t="s">
        <v>986</v>
      </c>
      <c r="E9158" s="936">
        <v>1</v>
      </c>
      <c r="F9158" s="947">
        <v>44593</v>
      </c>
      <c r="G9158" s="923">
        <v>14525.337321005669</v>
      </c>
      <c r="H9158" s="929">
        <v>4.1666666666666666E-3</v>
      </c>
      <c r="I9158" s="929">
        <v>7.0833333333333331E-2</v>
      </c>
      <c r="J9158" s="923">
        <v>13496.459260767768</v>
      </c>
      <c r="K9158" s="922">
        <v>1</v>
      </c>
      <c r="L9158" s="923">
        <v>13496.459260767768</v>
      </c>
      <c r="M9158" s="923">
        <f t="shared" si="142"/>
        <v>726.26686605028351</v>
      </c>
    </row>
    <row r="9159" spans="2:13" ht="75">
      <c r="B9159" s="921" t="s">
        <v>2558</v>
      </c>
      <c r="C9159" s="921" t="s">
        <v>2554</v>
      </c>
      <c r="D9159" s="922" t="s">
        <v>986</v>
      </c>
      <c r="E9159" s="936">
        <v>1</v>
      </c>
      <c r="F9159" s="947">
        <v>44593</v>
      </c>
      <c r="G9159" s="923">
        <v>187637.56674809201</v>
      </c>
      <c r="H9159" s="929">
        <v>1.3888888888888889E-3</v>
      </c>
      <c r="I9159" s="929">
        <v>2.361111111111111E-2</v>
      </c>
      <c r="J9159" s="923">
        <v>183207.23531098428</v>
      </c>
      <c r="K9159" s="922">
        <v>0</v>
      </c>
      <c r="L9159" s="923">
        <v>0</v>
      </c>
      <c r="M9159" s="923" t="str">
        <f t="shared" si="142"/>
        <v/>
      </c>
    </row>
    <row r="9160" spans="2:13" ht="75">
      <c r="B9160" s="921" t="s">
        <v>2559</v>
      </c>
      <c r="C9160" s="921" t="s">
        <v>2525</v>
      </c>
      <c r="D9160" s="922" t="s">
        <v>986</v>
      </c>
      <c r="E9160" s="936">
        <v>1</v>
      </c>
      <c r="F9160" s="947">
        <v>44593</v>
      </c>
      <c r="G9160" s="923">
        <v>2480006.5320114931</v>
      </c>
      <c r="H9160" s="929">
        <v>1.3888888888888889E-3</v>
      </c>
      <c r="I9160" s="929">
        <v>2.361111111111111E-2</v>
      </c>
      <c r="J9160" s="923">
        <v>2421450.8222278883</v>
      </c>
      <c r="K9160" s="922">
        <v>1</v>
      </c>
      <c r="L9160" s="923">
        <v>2421450.8222278883</v>
      </c>
      <c r="M9160" s="923">
        <f t="shared" si="142"/>
        <v>41333.442200191552</v>
      </c>
    </row>
    <row r="9161" spans="2:13" ht="75">
      <c r="B9161" s="921" t="s">
        <v>2560</v>
      </c>
      <c r="C9161" s="921" t="s">
        <v>2525</v>
      </c>
      <c r="D9161" s="922" t="s">
        <v>986</v>
      </c>
      <c r="E9161" s="936">
        <v>1</v>
      </c>
      <c r="F9161" s="947">
        <v>44593</v>
      </c>
      <c r="G9161" s="923">
        <v>4960700.3746793689</v>
      </c>
      <c r="H9161" s="929">
        <v>1.3888888888888889E-3</v>
      </c>
      <c r="I9161" s="929">
        <v>2.361111111111111E-2</v>
      </c>
      <c r="J9161" s="923">
        <v>4843572.726943884</v>
      </c>
      <c r="K9161" s="922">
        <v>1</v>
      </c>
      <c r="L9161" s="923">
        <v>4843572.726943884</v>
      </c>
      <c r="M9161" s="923">
        <f t="shared" si="142"/>
        <v>82678.339577989478</v>
      </c>
    </row>
    <row r="9162" spans="2:13" ht="75">
      <c r="B9162" s="921" t="s">
        <v>2561</v>
      </c>
      <c r="C9162" s="921" t="s">
        <v>2525</v>
      </c>
      <c r="D9162" s="922" t="s">
        <v>986</v>
      </c>
      <c r="E9162" s="936">
        <v>1</v>
      </c>
      <c r="F9162" s="947">
        <v>44338</v>
      </c>
      <c r="G9162" s="923">
        <v>74546.786887940703</v>
      </c>
      <c r="H9162" s="929">
        <v>1.3888888888888889E-3</v>
      </c>
      <c r="I9162" s="929">
        <v>3.6111111111111115E-2</v>
      </c>
      <c r="J9162" s="923">
        <v>71854.819583653953</v>
      </c>
      <c r="K9162" s="922">
        <v>1</v>
      </c>
      <c r="L9162" s="923">
        <v>71854.819583653953</v>
      </c>
      <c r="M9162" s="923">
        <f t="shared" si="142"/>
        <v>1242.446448132345</v>
      </c>
    </row>
    <row r="9163" spans="2:13" ht="75">
      <c r="B9163" s="921" t="s">
        <v>2562</v>
      </c>
      <c r="C9163" s="921" t="s">
        <v>2525</v>
      </c>
      <c r="D9163" s="922" t="s">
        <v>986</v>
      </c>
      <c r="E9163" s="936">
        <v>1</v>
      </c>
      <c r="F9163" s="947">
        <v>44338</v>
      </c>
      <c r="G9163" s="923">
        <v>32595.356210111731</v>
      </c>
      <c r="H9163" s="929">
        <v>1.3888888888888889E-3</v>
      </c>
      <c r="I9163" s="929">
        <v>3.6111111111111115E-2</v>
      </c>
      <c r="J9163" s="923">
        <v>31418.301680302142</v>
      </c>
      <c r="K9163" s="922">
        <v>1</v>
      </c>
      <c r="L9163" s="923">
        <v>31418.301680302142</v>
      </c>
      <c r="M9163" s="923">
        <f t="shared" ref="M9163:M9226" si="143">IF(L9163=0,"",IF(I9163=100%,0,(H9163*12)*(G9163*E9163*K9163)))</f>
        <v>543.25593683519548</v>
      </c>
    </row>
    <row r="9164" spans="2:13" ht="75">
      <c r="B9164" s="921" t="s">
        <v>2563</v>
      </c>
      <c r="C9164" s="921" t="s">
        <v>2525</v>
      </c>
      <c r="D9164" s="922" t="s">
        <v>986</v>
      </c>
      <c r="E9164" s="936">
        <v>1</v>
      </c>
      <c r="F9164" s="947">
        <v>44593</v>
      </c>
      <c r="G9164" s="923">
        <v>440951.14441594388</v>
      </c>
      <c r="H9164" s="929">
        <v>1.3888888888888889E-3</v>
      </c>
      <c r="I9164" s="929">
        <v>2.361111111111111E-2</v>
      </c>
      <c r="J9164" s="923">
        <v>430539.79795056744</v>
      </c>
      <c r="K9164" s="922">
        <v>1</v>
      </c>
      <c r="L9164" s="923">
        <v>430539.79795056744</v>
      </c>
      <c r="M9164" s="923">
        <f t="shared" si="143"/>
        <v>7349.1857402657315</v>
      </c>
    </row>
    <row r="9165" spans="2:13" ht="75">
      <c r="B9165" s="921" t="s">
        <v>2563</v>
      </c>
      <c r="C9165" s="921" t="s">
        <v>2525</v>
      </c>
      <c r="D9165" s="922" t="s">
        <v>986</v>
      </c>
      <c r="E9165" s="936">
        <v>1</v>
      </c>
      <c r="F9165" s="947">
        <v>44593</v>
      </c>
      <c r="G9165" s="923">
        <v>440951.14441594388</v>
      </c>
      <c r="H9165" s="929">
        <v>1.3888888888888889E-3</v>
      </c>
      <c r="I9165" s="929">
        <v>2.361111111111111E-2</v>
      </c>
      <c r="J9165" s="923">
        <v>430539.79795056744</v>
      </c>
      <c r="K9165" s="922">
        <v>1</v>
      </c>
      <c r="L9165" s="923">
        <v>430539.79795056744</v>
      </c>
      <c r="M9165" s="923">
        <f t="shared" si="143"/>
        <v>7349.1857402657315</v>
      </c>
    </row>
    <row r="9166" spans="2:13" ht="75">
      <c r="B9166" s="921" t="s">
        <v>2563</v>
      </c>
      <c r="C9166" s="921" t="s">
        <v>2525</v>
      </c>
      <c r="D9166" s="922" t="s">
        <v>986</v>
      </c>
      <c r="E9166" s="936">
        <v>1</v>
      </c>
      <c r="F9166" s="947">
        <v>44593</v>
      </c>
      <c r="G9166" s="923">
        <v>440951.14441594388</v>
      </c>
      <c r="H9166" s="929">
        <v>1.3888888888888889E-3</v>
      </c>
      <c r="I9166" s="929">
        <v>2.361111111111111E-2</v>
      </c>
      <c r="J9166" s="923">
        <v>430539.79795056744</v>
      </c>
      <c r="K9166" s="922">
        <v>1</v>
      </c>
      <c r="L9166" s="923">
        <v>430539.79795056744</v>
      </c>
      <c r="M9166" s="923">
        <f t="shared" si="143"/>
        <v>7349.1857402657315</v>
      </c>
    </row>
    <row r="9167" spans="2:13" ht="105">
      <c r="B9167" s="921" t="s">
        <v>2564</v>
      </c>
      <c r="C9167" s="921" t="s">
        <v>1042</v>
      </c>
      <c r="D9167" s="922" t="s">
        <v>986</v>
      </c>
      <c r="E9167" s="936">
        <v>1</v>
      </c>
      <c r="F9167" s="947">
        <v>43709</v>
      </c>
      <c r="G9167" s="923">
        <v>0</v>
      </c>
      <c r="H9167" s="929">
        <v>1.3888888888888889E-3</v>
      </c>
      <c r="I9167" s="929">
        <v>6.3888888888888898E-2</v>
      </c>
      <c r="J9167" s="923">
        <v>0</v>
      </c>
      <c r="K9167" s="922">
        <v>1</v>
      </c>
      <c r="L9167" s="923">
        <v>0</v>
      </c>
      <c r="M9167" s="923" t="str">
        <f t="shared" si="143"/>
        <v/>
      </c>
    </row>
    <row r="9168" spans="2:13" ht="105">
      <c r="B9168" s="921" t="s">
        <v>2565</v>
      </c>
      <c r="C9168" s="921" t="s">
        <v>2566</v>
      </c>
      <c r="D9168" s="922" t="s">
        <v>986</v>
      </c>
      <c r="E9168" s="936">
        <v>1</v>
      </c>
      <c r="F9168" s="947">
        <v>43800</v>
      </c>
      <c r="G9168" s="923">
        <v>1214206.8691935053</v>
      </c>
      <c r="H9168" s="929">
        <v>1.3888888888888889E-3</v>
      </c>
      <c r="I9168" s="929">
        <v>5.9722222222222225E-2</v>
      </c>
      <c r="J9168" s="923">
        <v>1141691.7367277821</v>
      </c>
      <c r="K9168" s="922">
        <v>1</v>
      </c>
      <c r="L9168" s="923">
        <v>1141691.7367277821</v>
      </c>
      <c r="M9168" s="923">
        <f t="shared" si="143"/>
        <v>20236.781153225089</v>
      </c>
    </row>
    <row r="9169" spans="2:13" ht="105">
      <c r="B9169" s="921" t="s">
        <v>2567</v>
      </c>
      <c r="C9169" s="921" t="s">
        <v>2566</v>
      </c>
      <c r="D9169" s="922" t="s">
        <v>986</v>
      </c>
      <c r="E9169" s="936">
        <v>1</v>
      </c>
      <c r="F9169" s="947">
        <v>43800</v>
      </c>
      <c r="G9169" s="923">
        <v>205118.95895616119</v>
      </c>
      <c r="H9169" s="929">
        <v>1.3888888888888889E-3</v>
      </c>
      <c r="I9169" s="929">
        <v>5.9722222222222225E-2</v>
      </c>
      <c r="J9169" s="923">
        <v>192868.79890739045</v>
      </c>
      <c r="K9169" s="922">
        <v>1</v>
      </c>
      <c r="L9169" s="923">
        <v>192868.79890739045</v>
      </c>
      <c r="M9169" s="923">
        <f t="shared" si="143"/>
        <v>3418.6493159360198</v>
      </c>
    </row>
    <row r="9170" spans="2:13" ht="105">
      <c r="B9170" s="921" t="s">
        <v>2568</v>
      </c>
      <c r="C9170" s="921" t="s">
        <v>2566</v>
      </c>
      <c r="D9170" s="922" t="s">
        <v>986</v>
      </c>
      <c r="E9170" s="936">
        <v>1</v>
      </c>
      <c r="F9170" s="947">
        <v>43800</v>
      </c>
      <c r="G9170" s="923">
        <v>201320.45971623229</v>
      </c>
      <c r="H9170" s="929">
        <v>1.3888888888888889E-3</v>
      </c>
      <c r="I9170" s="929">
        <v>5.9722222222222225E-2</v>
      </c>
      <c r="J9170" s="923">
        <v>189297.15448317953</v>
      </c>
      <c r="K9170" s="922">
        <v>1</v>
      </c>
      <c r="L9170" s="923">
        <v>189297.15448317953</v>
      </c>
      <c r="M9170" s="923">
        <f t="shared" si="143"/>
        <v>3355.3409952705383</v>
      </c>
    </row>
    <row r="9171" spans="2:13" ht="105">
      <c r="B9171" s="921" t="s">
        <v>2569</v>
      </c>
      <c r="C9171" s="921" t="s">
        <v>2525</v>
      </c>
      <c r="D9171" s="922" t="s">
        <v>986</v>
      </c>
      <c r="E9171" s="936">
        <v>1</v>
      </c>
      <c r="F9171" s="947">
        <v>44440</v>
      </c>
      <c r="G9171" s="923">
        <v>0</v>
      </c>
      <c r="H9171" s="929">
        <v>1.3888888888888889E-3</v>
      </c>
      <c r="I9171" s="929">
        <v>3.0555555555555558E-2</v>
      </c>
      <c r="J9171" s="923">
        <v>0</v>
      </c>
      <c r="K9171" s="922">
        <v>1</v>
      </c>
      <c r="L9171" s="923">
        <v>0</v>
      </c>
      <c r="M9171" s="923" t="str">
        <f t="shared" si="143"/>
        <v/>
      </c>
    </row>
    <row r="9172" spans="2:13" ht="105">
      <c r="B9172" s="921" t="s">
        <v>2570</v>
      </c>
      <c r="C9172" s="921" t="s">
        <v>2516</v>
      </c>
      <c r="D9172" s="922" t="s">
        <v>986</v>
      </c>
      <c r="E9172" s="936">
        <v>1</v>
      </c>
      <c r="F9172" s="947">
        <v>44530</v>
      </c>
      <c r="G9172" s="923">
        <v>284813.72818483139</v>
      </c>
      <c r="H9172" s="929">
        <v>1.3888888888888889E-3</v>
      </c>
      <c r="I9172" s="929">
        <v>2.777777777777778E-2</v>
      </c>
      <c r="J9172" s="923">
        <v>276902.23573525273</v>
      </c>
      <c r="K9172" s="922">
        <v>1</v>
      </c>
      <c r="L9172" s="923">
        <v>276902.23573525273</v>
      </c>
      <c r="M9172" s="923">
        <f t="shared" si="143"/>
        <v>4746.89546974719</v>
      </c>
    </row>
    <row r="9173" spans="2:13" ht="105">
      <c r="B9173" s="921" t="s">
        <v>2571</v>
      </c>
      <c r="C9173" s="921" t="s">
        <v>2572</v>
      </c>
      <c r="D9173" s="922" t="s">
        <v>986</v>
      </c>
      <c r="E9173" s="936">
        <v>1</v>
      </c>
      <c r="F9173" s="947">
        <v>44530</v>
      </c>
      <c r="G9173" s="923">
        <v>454112.56379788794</v>
      </c>
      <c r="H9173" s="929">
        <v>1.3888888888888889E-3</v>
      </c>
      <c r="I9173" s="929">
        <v>2.777777777777778E-2</v>
      </c>
      <c r="J9173" s="923">
        <v>441498.32591461326</v>
      </c>
      <c r="K9173" s="922">
        <v>1</v>
      </c>
      <c r="L9173" s="923">
        <v>441498.32591461326</v>
      </c>
      <c r="M9173" s="923">
        <f t="shared" si="143"/>
        <v>7568.542729964799</v>
      </c>
    </row>
    <row r="9174" spans="2:13" ht="90">
      <c r="B9174" s="921" t="s">
        <v>2573</v>
      </c>
      <c r="C9174" s="921" t="s">
        <v>2516</v>
      </c>
      <c r="D9174" s="922" t="s">
        <v>986</v>
      </c>
      <c r="E9174" s="936">
        <v>1</v>
      </c>
      <c r="F9174" s="947">
        <v>44530</v>
      </c>
      <c r="G9174" s="923">
        <v>33396.940053572624</v>
      </c>
      <c r="H9174" s="929">
        <v>1.3888888888888889E-3</v>
      </c>
      <c r="I9174" s="929">
        <v>2.777777777777778E-2</v>
      </c>
      <c r="J9174" s="923">
        <v>32469.247274306716</v>
      </c>
      <c r="K9174" s="922">
        <v>1</v>
      </c>
      <c r="L9174" s="923">
        <v>32469.247274306716</v>
      </c>
      <c r="M9174" s="923">
        <f t="shared" si="143"/>
        <v>556.61566755954368</v>
      </c>
    </row>
    <row r="9175" spans="2:13" ht="105">
      <c r="B9175" s="921" t="s">
        <v>2574</v>
      </c>
      <c r="C9175" s="921" t="s">
        <v>2516</v>
      </c>
      <c r="D9175" s="922" t="s">
        <v>986</v>
      </c>
      <c r="E9175" s="936">
        <v>1</v>
      </c>
      <c r="F9175" s="947">
        <v>44530</v>
      </c>
      <c r="G9175" s="923">
        <v>209416.66081066593</v>
      </c>
      <c r="H9175" s="929">
        <v>1.3888888888888889E-3</v>
      </c>
      <c r="I9175" s="929">
        <v>2.777777777777778E-2</v>
      </c>
      <c r="J9175" s="923">
        <v>203599.53134370298</v>
      </c>
      <c r="K9175" s="922">
        <v>1</v>
      </c>
      <c r="L9175" s="923">
        <v>203599.53134370298</v>
      </c>
      <c r="M9175" s="923">
        <f t="shared" si="143"/>
        <v>3490.2776801777654</v>
      </c>
    </row>
    <row r="9176" spans="2:13" ht="45">
      <c r="B9176" s="921" t="s">
        <v>2575</v>
      </c>
      <c r="C9176" s="921" t="s">
        <v>1030</v>
      </c>
      <c r="D9176" s="922" t="s">
        <v>986</v>
      </c>
      <c r="E9176" s="936">
        <v>1</v>
      </c>
      <c r="F9176" s="947">
        <v>44896</v>
      </c>
      <c r="G9176" s="923">
        <v>2587338.8285995149</v>
      </c>
      <c r="H9176" s="929">
        <v>4.1666666666666666E-3</v>
      </c>
      <c r="I9176" s="929">
        <v>2.9166666666666667E-2</v>
      </c>
      <c r="J9176" s="923">
        <v>2511874.779432029</v>
      </c>
      <c r="K9176" s="922">
        <v>0.92710838325813238</v>
      </c>
      <c r="L9176" s="923">
        <v>2320810.3499439363</v>
      </c>
      <c r="M9176" s="923">
        <f t="shared" si="143"/>
        <v>119937.17591619432</v>
      </c>
    </row>
    <row r="9177" spans="2:13" ht="60">
      <c r="B9177" s="921" t="s">
        <v>2576</v>
      </c>
      <c r="C9177" s="921" t="s">
        <v>2516</v>
      </c>
      <c r="D9177" s="922" t="s">
        <v>986</v>
      </c>
      <c r="E9177" s="936">
        <v>1</v>
      </c>
      <c r="F9177" s="947">
        <v>44530</v>
      </c>
      <c r="G9177" s="923">
        <v>180038.04432890317</v>
      </c>
      <c r="H9177" s="929">
        <v>1.3888888888888889E-3</v>
      </c>
      <c r="I9177" s="929">
        <v>2.777777777777778E-2</v>
      </c>
      <c r="J9177" s="923">
        <v>175036.98754198919</v>
      </c>
      <c r="K9177" s="922">
        <v>1</v>
      </c>
      <c r="L9177" s="923">
        <v>175036.98754198919</v>
      </c>
      <c r="M9177" s="923">
        <f t="shared" si="143"/>
        <v>3000.6340721483862</v>
      </c>
    </row>
    <row r="9178" spans="2:13" ht="60">
      <c r="B9178" s="921" t="s">
        <v>2577</v>
      </c>
      <c r="C9178" s="921" t="s">
        <v>2516</v>
      </c>
      <c r="D9178" s="922" t="s">
        <v>986</v>
      </c>
      <c r="E9178" s="936">
        <v>1</v>
      </c>
      <c r="F9178" s="947">
        <v>44530</v>
      </c>
      <c r="G9178" s="923">
        <v>45160.303478895898</v>
      </c>
      <c r="H9178" s="929">
        <v>8.3333333333333332E-3</v>
      </c>
      <c r="I9178" s="929">
        <v>0.16666666666666666</v>
      </c>
      <c r="J9178" s="923">
        <v>37633.586232413247</v>
      </c>
      <c r="K9178" s="922">
        <v>1</v>
      </c>
      <c r="L9178" s="923">
        <v>37633.586232413247</v>
      </c>
      <c r="M9178" s="923">
        <f t="shared" si="143"/>
        <v>4516.0303478895903</v>
      </c>
    </row>
    <row r="9179" spans="2:13" ht="60">
      <c r="B9179" s="921" t="s">
        <v>2578</v>
      </c>
      <c r="C9179" s="921" t="s">
        <v>2516</v>
      </c>
      <c r="D9179" s="922" t="s">
        <v>986</v>
      </c>
      <c r="E9179" s="936">
        <v>1</v>
      </c>
      <c r="F9179" s="947">
        <v>44530</v>
      </c>
      <c r="G9179" s="923">
        <v>929443.36075132235</v>
      </c>
      <c r="H9179" s="929">
        <v>1.3888888888888889E-3</v>
      </c>
      <c r="I9179" s="929">
        <v>2.777777777777778E-2</v>
      </c>
      <c r="J9179" s="923">
        <v>903625.48961934121</v>
      </c>
      <c r="K9179" s="922">
        <v>1</v>
      </c>
      <c r="L9179" s="923">
        <v>903625.48961934121</v>
      </c>
      <c r="M9179" s="923">
        <f t="shared" si="143"/>
        <v>15490.722679188706</v>
      </c>
    </row>
    <row r="9180" spans="2:13" ht="60">
      <c r="B9180" s="921" t="s">
        <v>2579</v>
      </c>
      <c r="C9180" s="921" t="s">
        <v>2516</v>
      </c>
      <c r="D9180" s="922" t="s">
        <v>986</v>
      </c>
      <c r="E9180" s="936">
        <v>1</v>
      </c>
      <c r="F9180" s="947">
        <v>44530</v>
      </c>
      <c r="G9180" s="923">
        <v>162937.72915750707</v>
      </c>
      <c r="H9180" s="929">
        <v>1.3888888888888889E-3</v>
      </c>
      <c r="I9180" s="929">
        <v>2.777777777777778E-2</v>
      </c>
      <c r="J9180" s="923">
        <v>158411.68112535411</v>
      </c>
      <c r="K9180" s="922">
        <v>1</v>
      </c>
      <c r="L9180" s="923">
        <v>158411.68112535411</v>
      </c>
      <c r="M9180" s="923">
        <f t="shared" si="143"/>
        <v>2715.6288192917846</v>
      </c>
    </row>
    <row r="9181" spans="2:13" ht="75">
      <c r="B9181" s="921" t="s">
        <v>2580</v>
      </c>
      <c r="C9181" s="921" t="s">
        <v>2525</v>
      </c>
      <c r="D9181" s="922" t="s">
        <v>986</v>
      </c>
      <c r="E9181" s="936">
        <v>1</v>
      </c>
      <c r="F9181" s="947">
        <v>44593</v>
      </c>
      <c r="G9181" s="923">
        <v>915.86747451550946</v>
      </c>
      <c r="H9181" s="929">
        <v>1.3888888888888889E-3</v>
      </c>
      <c r="I9181" s="929">
        <v>2.361111111111111E-2</v>
      </c>
      <c r="J9181" s="923">
        <v>894.24282581167108</v>
      </c>
      <c r="K9181" s="922">
        <v>1</v>
      </c>
      <c r="L9181" s="923">
        <v>894.24282581167108</v>
      </c>
      <c r="M9181" s="923">
        <f t="shared" si="143"/>
        <v>15.264457908591824</v>
      </c>
    </row>
    <row r="9182" spans="2:13" ht="75">
      <c r="B9182" s="921" t="s">
        <v>2581</v>
      </c>
      <c r="C9182" s="921" t="s">
        <v>2525</v>
      </c>
      <c r="D9182" s="922" t="s">
        <v>986</v>
      </c>
      <c r="E9182" s="936">
        <v>1</v>
      </c>
      <c r="F9182" s="947">
        <v>44593</v>
      </c>
      <c r="G9182" s="923">
        <v>850.05663802337688</v>
      </c>
      <c r="H9182" s="929">
        <v>1.3888888888888889E-3</v>
      </c>
      <c r="I9182" s="929">
        <v>2.361111111111111E-2</v>
      </c>
      <c r="J9182" s="923">
        <v>829.98585629226932</v>
      </c>
      <c r="K9182" s="922">
        <v>1</v>
      </c>
      <c r="L9182" s="923">
        <v>829.98585629226932</v>
      </c>
      <c r="M9182" s="923">
        <f t="shared" si="143"/>
        <v>14.167610633722948</v>
      </c>
    </row>
    <row r="9183" spans="2:13" ht="75">
      <c r="B9183" s="921" t="s">
        <v>2582</v>
      </c>
      <c r="C9183" s="921" t="s">
        <v>2525</v>
      </c>
      <c r="D9183" s="922" t="s">
        <v>986</v>
      </c>
      <c r="E9183" s="936">
        <v>1</v>
      </c>
      <c r="F9183" s="947">
        <v>44593</v>
      </c>
      <c r="G9183" s="923">
        <v>411.65377197131443</v>
      </c>
      <c r="H9183" s="929">
        <v>1.3888888888888889E-3</v>
      </c>
      <c r="I9183" s="929">
        <v>2.361111111111111E-2</v>
      </c>
      <c r="J9183" s="923">
        <v>401.93416902199175</v>
      </c>
      <c r="K9183" s="922">
        <v>1</v>
      </c>
      <c r="L9183" s="923">
        <v>401.93416902199175</v>
      </c>
      <c r="M9183" s="923">
        <f t="shared" si="143"/>
        <v>6.8608961995219069</v>
      </c>
    </row>
    <row r="9184" spans="2:13" ht="75">
      <c r="B9184" s="921" t="s">
        <v>2583</v>
      </c>
      <c r="C9184" s="921" t="s">
        <v>2525</v>
      </c>
      <c r="D9184" s="922" t="s">
        <v>986</v>
      </c>
      <c r="E9184" s="936">
        <v>1</v>
      </c>
      <c r="F9184" s="947">
        <v>44593</v>
      </c>
      <c r="G9184" s="923">
        <v>18529.493799930427</v>
      </c>
      <c r="H9184" s="929">
        <v>1.3888888888888889E-3</v>
      </c>
      <c r="I9184" s="929">
        <v>2.361111111111111E-2</v>
      </c>
      <c r="J9184" s="923">
        <v>18091.991862987627</v>
      </c>
      <c r="K9184" s="922">
        <v>1</v>
      </c>
      <c r="L9184" s="923">
        <v>18091.991862987627</v>
      </c>
      <c r="M9184" s="923">
        <f t="shared" si="143"/>
        <v>308.82489666550714</v>
      </c>
    </row>
    <row r="9185" spans="2:13" ht="60">
      <c r="B9185" s="921" t="s">
        <v>2584</v>
      </c>
      <c r="C9185" s="921" t="s">
        <v>2516</v>
      </c>
      <c r="D9185" s="922" t="s">
        <v>986</v>
      </c>
      <c r="E9185" s="936">
        <v>1</v>
      </c>
      <c r="F9185" s="947">
        <v>44530</v>
      </c>
      <c r="G9185" s="923">
        <v>10028.926993274248</v>
      </c>
      <c r="H9185" s="929">
        <v>1.3888888888888889E-3</v>
      </c>
      <c r="I9185" s="929">
        <v>2.777777777777778E-2</v>
      </c>
      <c r="J9185" s="923">
        <v>9750.3456879055193</v>
      </c>
      <c r="K9185" s="922">
        <v>1</v>
      </c>
      <c r="L9185" s="923">
        <v>9750.3456879055193</v>
      </c>
      <c r="M9185" s="923">
        <f t="shared" si="143"/>
        <v>167.14878322123747</v>
      </c>
    </row>
    <row r="9186" spans="2:13" ht="105">
      <c r="B9186" s="921" t="s">
        <v>2570</v>
      </c>
      <c r="C9186" s="921" t="s">
        <v>2516</v>
      </c>
      <c r="D9186" s="922" t="s">
        <v>986</v>
      </c>
      <c r="E9186" s="936">
        <v>1</v>
      </c>
      <c r="F9186" s="947">
        <v>44774</v>
      </c>
      <c r="G9186" s="923">
        <v>348853.17945749481</v>
      </c>
      <c r="H9186" s="929">
        <v>1.3888888888888889E-3</v>
      </c>
      <c r="I9186" s="929">
        <v>1.5277777777777779E-2</v>
      </c>
      <c r="J9186" s="923">
        <v>343523.47810467199</v>
      </c>
      <c r="K9186" s="922">
        <v>1</v>
      </c>
      <c r="L9186" s="923">
        <v>343523.47810467199</v>
      </c>
      <c r="M9186" s="923">
        <f t="shared" si="143"/>
        <v>5814.2196576249135</v>
      </c>
    </row>
    <row r="9187" spans="2:13" ht="105">
      <c r="B9187" s="921" t="s">
        <v>2571</v>
      </c>
      <c r="C9187" s="921" t="s">
        <v>2572</v>
      </c>
      <c r="D9187" s="922" t="s">
        <v>986</v>
      </c>
      <c r="E9187" s="936">
        <v>1</v>
      </c>
      <c r="F9187" s="947">
        <v>44774</v>
      </c>
      <c r="G9187" s="923">
        <v>556218.31406132586</v>
      </c>
      <c r="H9187" s="929">
        <v>1.3888888888888889E-3</v>
      </c>
      <c r="I9187" s="929">
        <v>1.5277777777777779E-2</v>
      </c>
      <c r="J9187" s="923">
        <v>547720.53426316672</v>
      </c>
      <c r="K9187" s="922">
        <v>1</v>
      </c>
      <c r="L9187" s="923">
        <v>547720.53426316672</v>
      </c>
      <c r="M9187" s="923">
        <f t="shared" si="143"/>
        <v>9270.30523435543</v>
      </c>
    </row>
    <row r="9188" spans="2:13" ht="90">
      <c r="B9188" s="921" t="s">
        <v>2573</v>
      </c>
      <c r="C9188" s="921" t="s">
        <v>2516</v>
      </c>
      <c r="D9188" s="922" t="s">
        <v>986</v>
      </c>
      <c r="E9188" s="936">
        <v>1</v>
      </c>
      <c r="F9188" s="947">
        <v>44774</v>
      </c>
      <c r="G9188" s="923">
        <v>40906.134672972737</v>
      </c>
      <c r="H9188" s="929">
        <v>1.3888888888888889E-3</v>
      </c>
      <c r="I9188" s="929">
        <v>1.5277777777777779E-2</v>
      </c>
      <c r="J9188" s="923">
        <v>40281.179837691212</v>
      </c>
      <c r="K9188" s="922">
        <v>1</v>
      </c>
      <c r="L9188" s="923">
        <v>40281.179837691212</v>
      </c>
      <c r="M9188" s="923">
        <f t="shared" si="143"/>
        <v>681.76891121621225</v>
      </c>
    </row>
    <row r="9189" spans="2:13" ht="105">
      <c r="B9189" s="921" t="s">
        <v>2574</v>
      </c>
      <c r="C9189" s="921" t="s">
        <v>2516</v>
      </c>
      <c r="D9189" s="922" t="s">
        <v>986</v>
      </c>
      <c r="E9189" s="936">
        <v>1</v>
      </c>
      <c r="F9189" s="947">
        <v>44774</v>
      </c>
      <c r="G9189" s="923">
        <v>256503.32384175909</v>
      </c>
      <c r="H9189" s="929">
        <v>1.3888888888888889E-3</v>
      </c>
      <c r="I9189" s="929">
        <v>1.5277777777777779E-2</v>
      </c>
      <c r="J9189" s="923">
        <v>252584.52306084332</v>
      </c>
      <c r="K9189" s="922">
        <v>1</v>
      </c>
      <c r="L9189" s="923">
        <v>252584.52306084332</v>
      </c>
      <c r="M9189" s="923">
        <f t="shared" si="143"/>
        <v>4275.0553973626511</v>
      </c>
    </row>
    <row r="9190" spans="2:13" ht="60">
      <c r="B9190" s="921" t="s">
        <v>2576</v>
      </c>
      <c r="C9190" s="921" t="s">
        <v>2516</v>
      </c>
      <c r="D9190" s="922" t="s">
        <v>986</v>
      </c>
      <c r="E9190" s="936">
        <v>1</v>
      </c>
      <c r="F9190" s="947">
        <v>44774</v>
      </c>
      <c r="G9190" s="923">
        <v>220519.01987915562</v>
      </c>
      <c r="H9190" s="929">
        <v>1.3888888888888889E-3</v>
      </c>
      <c r="I9190" s="929">
        <v>1.5277777777777779E-2</v>
      </c>
      <c r="J9190" s="923">
        <v>217149.97929766853</v>
      </c>
      <c r="K9190" s="922">
        <v>1</v>
      </c>
      <c r="L9190" s="923">
        <v>217149.97929766853</v>
      </c>
      <c r="M9190" s="923">
        <f t="shared" si="143"/>
        <v>3675.3169979859267</v>
      </c>
    </row>
    <row r="9191" spans="2:13" ht="60">
      <c r="B9191" s="921" t="s">
        <v>2577</v>
      </c>
      <c r="C9191" s="921" t="s">
        <v>2516</v>
      </c>
      <c r="D9191" s="922" t="s">
        <v>986</v>
      </c>
      <c r="E9191" s="936">
        <v>1</v>
      </c>
      <c r="F9191" s="947">
        <v>44774</v>
      </c>
      <c r="G9191" s="923">
        <v>55314.452552140843</v>
      </c>
      <c r="H9191" s="929">
        <v>8.3333333333333332E-3</v>
      </c>
      <c r="I9191" s="929">
        <v>9.166666666666666E-2</v>
      </c>
      <c r="J9191" s="923">
        <v>50243.9610681946</v>
      </c>
      <c r="K9191" s="922">
        <v>1</v>
      </c>
      <c r="L9191" s="923">
        <v>50243.9610681946</v>
      </c>
      <c r="M9191" s="923">
        <f t="shared" si="143"/>
        <v>5531.4452552140847</v>
      </c>
    </row>
    <row r="9192" spans="2:13" ht="60">
      <c r="B9192" s="921" t="s">
        <v>2578</v>
      </c>
      <c r="C9192" s="921" t="s">
        <v>2516</v>
      </c>
      <c r="D9192" s="922" t="s">
        <v>986</v>
      </c>
      <c r="E9192" s="936">
        <v>1</v>
      </c>
      <c r="F9192" s="947">
        <v>44774</v>
      </c>
      <c r="G9192" s="923">
        <v>1138425.7127990029</v>
      </c>
      <c r="H9192" s="929">
        <v>1.3888888888888889E-3</v>
      </c>
      <c r="I9192" s="929">
        <v>1.5277777777777779E-2</v>
      </c>
      <c r="J9192" s="923">
        <v>1121033.0977423515</v>
      </c>
      <c r="K9192" s="922">
        <v>1</v>
      </c>
      <c r="L9192" s="923">
        <v>1121033.0977423515</v>
      </c>
      <c r="M9192" s="923">
        <f t="shared" si="143"/>
        <v>18973.76187998338</v>
      </c>
    </row>
    <row r="9193" spans="2:13" ht="60">
      <c r="B9193" s="921" t="s">
        <v>2579</v>
      </c>
      <c r="C9193" s="921" t="s">
        <v>2516</v>
      </c>
      <c r="D9193" s="922" t="s">
        <v>986</v>
      </c>
      <c r="E9193" s="936">
        <v>1</v>
      </c>
      <c r="F9193" s="947">
        <v>44774</v>
      </c>
      <c r="G9193" s="923">
        <v>199573.75380899126</v>
      </c>
      <c r="H9193" s="929">
        <v>1.3888888888888889E-3</v>
      </c>
      <c r="I9193" s="929">
        <v>1.5277777777777779E-2</v>
      </c>
      <c r="J9193" s="923">
        <v>196524.71034802057</v>
      </c>
      <c r="K9193" s="922">
        <v>1</v>
      </c>
      <c r="L9193" s="923">
        <v>196524.71034802057</v>
      </c>
      <c r="M9193" s="923">
        <f t="shared" si="143"/>
        <v>3326.2292301498542</v>
      </c>
    </row>
    <row r="9194" spans="2:13" ht="75">
      <c r="B9194" s="921" t="s">
        <v>2580</v>
      </c>
      <c r="C9194" s="921" t="s">
        <v>2525</v>
      </c>
      <c r="D9194" s="922" t="s">
        <v>994</v>
      </c>
      <c r="E9194" s="936">
        <v>0</v>
      </c>
      <c r="F9194" s="947">
        <v>44774</v>
      </c>
      <c r="G9194" s="923">
        <v>1898576.0549999999</v>
      </c>
      <c r="H9194" s="929">
        <v>1.3888888888888889E-3</v>
      </c>
      <c r="I9194" s="929">
        <v>1.5277777777777779E-2</v>
      </c>
      <c r="J9194" s="923">
        <v>1869570.0319375</v>
      </c>
      <c r="K9194" s="922">
        <v>1</v>
      </c>
      <c r="L9194" s="923">
        <v>0</v>
      </c>
      <c r="M9194" s="923" t="str">
        <f t="shared" si="143"/>
        <v/>
      </c>
    </row>
    <row r="9195" spans="2:13" ht="75">
      <c r="B9195" s="921" t="s">
        <v>2581</v>
      </c>
      <c r="C9195" s="921" t="s">
        <v>2525</v>
      </c>
      <c r="D9195" s="922" t="s">
        <v>994</v>
      </c>
      <c r="E9195" s="936">
        <v>0</v>
      </c>
      <c r="F9195" s="947">
        <v>44774</v>
      </c>
      <c r="G9195" s="923">
        <v>1898576.0549999999</v>
      </c>
      <c r="H9195" s="929">
        <v>1.3888888888888889E-3</v>
      </c>
      <c r="I9195" s="929">
        <v>1.5277777777777779E-2</v>
      </c>
      <c r="J9195" s="923">
        <v>1869570.0319375</v>
      </c>
      <c r="K9195" s="922">
        <v>1</v>
      </c>
      <c r="L9195" s="923">
        <v>0</v>
      </c>
      <c r="M9195" s="923" t="str">
        <f t="shared" si="143"/>
        <v/>
      </c>
    </row>
    <row r="9196" spans="2:13" ht="75">
      <c r="B9196" s="921" t="s">
        <v>2582</v>
      </c>
      <c r="C9196" s="921" t="s">
        <v>2525</v>
      </c>
      <c r="D9196" s="922" t="s">
        <v>994</v>
      </c>
      <c r="E9196" s="936">
        <v>0</v>
      </c>
      <c r="F9196" s="947">
        <v>44774</v>
      </c>
      <c r="G9196" s="923">
        <v>1898576.0549999999</v>
      </c>
      <c r="H9196" s="929">
        <v>1.3888888888888889E-3</v>
      </c>
      <c r="I9196" s="929">
        <v>1.5277777777777779E-2</v>
      </c>
      <c r="J9196" s="923">
        <v>1869570.0319375</v>
      </c>
      <c r="K9196" s="922">
        <v>1</v>
      </c>
      <c r="L9196" s="923">
        <v>0</v>
      </c>
      <c r="M9196" s="923" t="str">
        <f t="shared" si="143"/>
        <v/>
      </c>
    </row>
    <row r="9197" spans="2:13" ht="60">
      <c r="B9197" s="921" t="s">
        <v>2584</v>
      </c>
      <c r="C9197" s="921" t="s">
        <v>2516</v>
      </c>
      <c r="D9197" s="922" t="s">
        <v>986</v>
      </c>
      <c r="E9197" s="936">
        <v>1</v>
      </c>
      <c r="F9197" s="947">
        <v>44774</v>
      </c>
      <c r="G9197" s="923">
        <v>12283.89899057241</v>
      </c>
      <c r="H9197" s="929">
        <v>1.3888888888888889E-3</v>
      </c>
      <c r="I9197" s="929">
        <v>1.5277777777777779E-2</v>
      </c>
      <c r="J9197" s="923">
        <v>12096.228311549776</v>
      </c>
      <c r="K9197" s="922">
        <v>1</v>
      </c>
      <c r="L9197" s="923">
        <v>12096.228311549776</v>
      </c>
      <c r="M9197" s="923">
        <f t="shared" si="143"/>
        <v>204.73164984287351</v>
      </c>
    </row>
    <row r="9198" spans="2:13" ht="105">
      <c r="B9198" s="921" t="s">
        <v>2570</v>
      </c>
      <c r="C9198" s="921" t="s">
        <v>2516</v>
      </c>
      <c r="D9198" s="922" t="s">
        <v>986</v>
      </c>
      <c r="E9198" s="936">
        <v>1</v>
      </c>
      <c r="F9198" s="947">
        <v>44805</v>
      </c>
      <c r="G9198" s="923">
        <v>2004.1186857557821</v>
      </c>
      <c r="H9198" s="929">
        <v>1.3888888888888889E-3</v>
      </c>
      <c r="I9198" s="929">
        <v>1.388888888888889E-2</v>
      </c>
      <c r="J9198" s="923">
        <v>1976.283704009174</v>
      </c>
      <c r="K9198" s="922">
        <v>1</v>
      </c>
      <c r="L9198" s="923">
        <v>1976.283704009174</v>
      </c>
      <c r="M9198" s="923">
        <f t="shared" si="143"/>
        <v>33.401978095929699</v>
      </c>
    </row>
    <row r="9199" spans="2:13" ht="105">
      <c r="B9199" s="921" t="s">
        <v>2571</v>
      </c>
      <c r="C9199" s="921" t="s">
        <v>2572</v>
      </c>
      <c r="D9199" s="922" t="s">
        <v>986</v>
      </c>
      <c r="E9199" s="936">
        <v>1</v>
      </c>
      <c r="F9199" s="947">
        <v>44805</v>
      </c>
      <c r="G9199" s="923">
        <v>3195.4059249321031</v>
      </c>
      <c r="H9199" s="929">
        <v>1.3888888888888889E-3</v>
      </c>
      <c r="I9199" s="929">
        <v>1.388888888888889E-2</v>
      </c>
      <c r="J9199" s="923">
        <v>3151.0252870858239</v>
      </c>
      <c r="K9199" s="922">
        <v>1</v>
      </c>
      <c r="L9199" s="923">
        <v>3151.0252870858239</v>
      </c>
      <c r="M9199" s="923">
        <f t="shared" si="143"/>
        <v>53.25676541553505</v>
      </c>
    </row>
    <row r="9200" spans="2:13" ht="90">
      <c r="B9200" s="921" t="s">
        <v>2573</v>
      </c>
      <c r="C9200" s="921" t="s">
        <v>2516</v>
      </c>
      <c r="D9200" s="922" t="s">
        <v>986</v>
      </c>
      <c r="E9200" s="936">
        <v>1</v>
      </c>
      <c r="F9200" s="947">
        <v>44805</v>
      </c>
      <c r="G9200" s="923">
        <v>235.00072147152642</v>
      </c>
      <c r="H9200" s="929">
        <v>1.3888888888888889E-3</v>
      </c>
      <c r="I9200" s="929">
        <v>1.388888888888889E-2</v>
      </c>
      <c r="J9200" s="923">
        <v>231.73682256219965</v>
      </c>
      <c r="K9200" s="922">
        <v>1</v>
      </c>
      <c r="L9200" s="923">
        <v>231.73682256219965</v>
      </c>
      <c r="M9200" s="923">
        <f t="shared" si="143"/>
        <v>3.9166786911921068</v>
      </c>
    </row>
    <row r="9201" spans="2:13" ht="105">
      <c r="B9201" s="921" t="s">
        <v>2574</v>
      </c>
      <c r="C9201" s="921" t="s">
        <v>2516</v>
      </c>
      <c r="D9201" s="922" t="s">
        <v>986</v>
      </c>
      <c r="E9201" s="936">
        <v>1</v>
      </c>
      <c r="F9201" s="947">
        <v>44805</v>
      </c>
      <c r="G9201" s="923">
        <v>1473.5801034382453</v>
      </c>
      <c r="H9201" s="929">
        <v>1.3888888888888889E-3</v>
      </c>
      <c r="I9201" s="929">
        <v>1.388888888888889E-2</v>
      </c>
      <c r="J9201" s="923">
        <v>1453.1137131127141</v>
      </c>
      <c r="K9201" s="922">
        <v>1</v>
      </c>
      <c r="L9201" s="923">
        <v>1453.1137131127141</v>
      </c>
      <c r="M9201" s="923">
        <f t="shared" si="143"/>
        <v>24.55966839063742</v>
      </c>
    </row>
    <row r="9202" spans="2:13" ht="60">
      <c r="B9202" s="921" t="s">
        <v>2576</v>
      </c>
      <c r="C9202" s="921" t="s">
        <v>2516</v>
      </c>
      <c r="D9202" s="922" t="s">
        <v>986</v>
      </c>
      <c r="E9202" s="936">
        <v>1</v>
      </c>
      <c r="F9202" s="947">
        <v>44805</v>
      </c>
      <c r="G9202" s="923">
        <v>1266.8546951231513</v>
      </c>
      <c r="H9202" s="929">
        <v>1.3888888888888889E-3</v>
      </c>
      <c r="I9202" s="929">
        <v>1.388888888888889E-2</v>
      </c>
      <c r="J9202" s="923">
        <v>1249.2594910242185</v>
      </c>
      <c r="K9202" s="922">
        <v>1</v>
      </c>
      <c r="L9202" s="923">
        <v>1249.2594910242185</v>
      </c>
      <c r="M9202" s="923">
        <f t="shared" si="143"/>
        <v>21.114244918719187</v>
      </c>
    </row>
    <row r="9203" spans="2:13" ht="60">
      <c r="B9203" s="921" t="s">
        <v>2577</v>
      </c>
      <c r="C9203" s="921" t="s">
        <v>2516</v>
      </c>
      <c r="D9203" s="922" t="s">
        <v>986</v>
      </c>
      <c r="E9203" s="936">
        <v>1</v>
      </c>
      <c r="F9203" s="947">
        <v>44805</v>
      </c>
      <c r="G9203" s="923">
        <v>317.77473871527133</v>
      </c>
      <c r="H9203" s="929">
        <v>8.3333333333333332E-3</v>
      </c>
      <c r="I9203" s="929">
        <v>8.3333333333333329E-2</v>
      </c>
      <c r="J9203" s="923">
        <v>291.29351048899872</v>
      </c>
      <c r="K9203" s="922">
        <v>1</v>
      </c>
      <c r="L9203" s="923">
        <v>291.29351048899872</v>
      </c>
      <c r="M9203" s="923">
        <f t="shared" si="143"/>
        <v>31.777473871527135</v>
      </c>
    </row>
    <row r="9204" spans="2:13" ht="60">
      <c r="B9204" s="921" t="s">
        <v>2578</v>
      </c>
      <c r="C9204" s="921" t="s">
        <v>2516</v>
      </c>
      <c r="D9204" s="922" t="s">
        <v>986</v>
      </c>
      <c r="E9204" s="936">
        <v>1</v>
      </c>
      <c r="F9204" s="947">
        <v>44805</v>
      </c>
      <c r="G9204" s="923">
        <v>6540.1159505364803</v>
      </c>
      <c r="H9204" s="929">
        <v>1.3888888888888889E-3</v>
      </c>
      <c r="I9204" s="929">
        <v>1.388888888888889E-2</v>
      </c>
      <c r="J9204" s="923">
        <v>6449.2810067790288</v>
      </c>
      <c r="K9204" s="922">
        <v>1</v>
      </c>
      <c r="L9204" s="923">
        <v>6449.2810067790288</v>
      </c>
      <c r="M9204" s="923">
        <f t="shared" si="143"/>
        <v>109.00193250894134</v>
      </c>
    </row>
    <row r="9205" spans="2:13" ht="60">
      <c r="B9205" s="921" t="s">
        <v>2579</v>
      </c>
      <c r="C9205" s="921" t="s">
        <v>2516</v>
      </c>
      <c r="D9205" s="922" t="s">
        <v>986</v>
      </c>
      <c r="E9205" s="936">
        <v>1</v>
      </c>
      <c r="F9205" s="947">
        <v>44805</v>
      </c>
      <c r="G9205" s="923">
        <v>1146.5267130917948</v>
      </c>
      <c r="H9205" s="929">
        <v>1.3888888888888889E-3</v>
      </c>
      <c r="I9205" s="929">
        <v>1.388888888888889E-2</v>
      </c>
      <c r="J9205" s="923">
        <v>1130.6027309655199</v>
      </c>
      <c r="K9205" s="922">
        <v>1</v>
      </c>
      <c r="L9205" s="923">
        <v>1130.6027309655199</v>
      </c>
      <c r="M9205" s="923">
        <f t="shared" si="143"/>
        <v>19.108778551529912</v>
      </c>
    </row>
    <row r="9206" spans="2:13" ht="60">
      <c r="B9206" s="921" t="s">
        <v>2584</v>
      </c>
      <c r="C9206" s="921" t="s">
        <v>2516</v>
      </c>
      <c r="D9206" s="922" t="s">
        <v>986</v>
      </c>
      <c r="E9206" s="936">
        <v>1</v>
      </c>
      <c r="F9206" s="947">
        <v>44805</v>
      </c>
      <c r="G9206" s="923">
        <v>70.569491552942338</v>
      </c>
      <c r="H9206" s="929">
        <v>1.3888888888888889E-3</v>
      </c>
      <c r="I9206" s="929">
        <v>1.388888888888889E-2</v>
      </c>
      <c r="J9206" s="923">
        <v>69.589359725818142</v>
      </c>
      <c r="K9206" s="922">
        <v>1</v>
      </c>
      <c r="L9206" s="923">
        <v>69.589359725818142</v>
      </c>
      <c r="M9206" s="923">
        <f t="shared" si="143"/>
        <v>1.176158192549039</v>
      </c>
    </row>
    <row r="9207" spans="2:13" ht="105">
      <c r="B9207" s="921" t="s">
        <v>2585</v>
      </c>
      <c r="C9207" s="921" t="s">
        <v>2566</v>
      </c>
      <c r="D9207" s="922" t="s">
        <v>986</v>
      </c>
      <c r="E9207" s="936">
        <v>1</v>
      </c>
      <c r="F9207" s="947">
        <v>44562</v>
      </c>
      <c r="G9207" s="923">
        <v>750027.57781115221</v>
      </c>
      <c r="H9207" s="929">
        <v>1.3888888888888889E-3</v>
      </c>
      <c r="I9207" s="929">
        <v>2.5000000000000001E-2</v>
      </c>
      <c r="J9207" s="923">
        <v>731276.88836587337</v>
      </c>
      <c r="K9207" s="922">
        <v>1</v>
      </c>
      <c r="L9207" s="923">
        <v>731276.88836587337</v>
      </c>
      <c r="M9207" s="923">
        <f t="shared" si="143"/>
        <v>12500.459630185869</v>
      </c>
    </row>
    <row r="9208" spans="2:13" ht="105">
      <c r="B9208" s="921" t="s">
        <v>2586</v>
      </c>
      <c r="C9208" s="921" t="s">
        <v>2566</v>
      </c>
      <c r="D9208" s="922" t="s">
        <v>986</v>
      </c>
      <c r="E9208" s="936">
        <v>1</v>
      </c>
      <c r="F9208" s="947">
        <v>44562</v>
      </c>
      <c r="G9208" s="923">
        <v>784119.74043893185</v>
      </c>
      <c r="H9208" s="929">
        <v>1.3888888888888889E-3</v>
      </c>
      <c r="I9208" s="929">
        <v>2.5000000000000001E-2</v>
      </c>
      <c r="J9208" s="923">
        <v>764516.74692795856</v>
      </c>
      <c r="K9208" s="922">
        <v>1</v>
      </c>
      <c r="L9208" s="923">
        <v>764516.74692795856</v>
      </c>
      <c r="M9208" s="923">
        <f t="shared" si="143"/>
        <v>13068.662340648863</v>
      </c>
    </row>
    <row r="9209" spans="2:13" ht="90">
      <c r="B9209" s="921" t="s">
        <v>2587</v>
      </c>
      <c r="C9209" s="921" t="s">
        <v>2566</v>
      </c>
      <c r="D9209" s="922" t="s">
        <v>986</v>
      </c>
      <c r="E9209" s="936">
        <v>1</v>
      </c>
      <c r="F9209" s="947">
        <v>44713</v>
      </c>
      <c r="G9209" s="923">
        <v>58876.738218898128</v>
      </c>
      <c r="H9209" s="929">
        <v>1.3888888888888889E-3</v>
      </c>
      <c r="I9209" s="929">
        <v>1.8055555555555557E-2</v>
      </c>
      <c r="J9209" s="923">
        <v>57813.686001056914</v>
      </c>
      <c r="K9209" s="922">
        <v>1</v>
      </c>
      <c r="L9209" s="923">
        <v>57813.686001056914</v>
      </c>
      <c r="M9209" s="923">
        <f t="shared" si="143"/>
        <v>981.27897031496877</v>
      </c>
    </row>
    <row r="9210" spans="2:13" ht="60">
      <c r="B9210" s="921" t="s">
        <v>2505</v>
      </c>
      <c r="C9210" s="921" t="s">
        <v>2492</v>
      </c>
      <c r="D9210" s="922" t="s">
        <v>986</v>
      </c>
      <c r="E9210" s="936">
        <v>1</v>
      </c>
      <c r="F9210" s="947">
        <v>44593</v>
      </c>
      <c r="G9210" s="923">
        <v>149058.75991575507</v>
      </c>
      <c r="H9210" s="929">
        <v>4.1666666666666666E-3</v>
      </c>
      <c r="I9210" s="929">
        <v>7.0833333333333331E-2</v>
      </c>
      <c r="J9210" s="923">
        <v>138500.4310883891</v>
      </c>
      <c r="K9210" s="922">
        <v>1</v>
      </c>
      <c r="L9210" s="923">
        <v>138500.4310883891</v>
      </c>
      <c r="M9210" s="923">
        <f t="shared" si="143"/>
        <v>7452.9379957877536</v>
      </c>
    </row>
    <row r="9211" spans="2:13" ht="60">
      <c r="B9211" s="921" t="s">
        <v>2588</v>
      </c>
      <c r="C9211" s="921" t="s">
        <v>2489</v>
      </c>
      <c r="D9211" s="922" t="s">
        <v>986</v>
      </c>
      <c r="E9211" s="936">
        <v>1</v>
      </c>
      <c r="F9211" s="947">
        <v>44593</v>
      </c>
      <c r="G9211" s="923">
        <v>2178.3699571834204</v>
      </c>
      <c r="H9211" s="929">
        <v>8.3333333333333332E-3</v>
      </c>
      <c r="I9211" s="929">
        <v>0.14166666666666666</v>
      </c>
      <c r="J9211" s="923">
        <v>1869.7675465824359</v>
      </c>
      <c r="K9211" s="922">
        <v>1</v>
      </c>
      <c r="L9211" s="923">
        <v>1869.7675465824359</v>
      </c>
      <c r="M9211" s="923">
        <f t="shared" si="143"/>
        <v>217.83699571834205</v>
      </c>
    </row>
    <row r="9212" spans="2:13" ht="60">
      <c r="B9212" s="921" t="s">
        <v>2589</v>
      </c>
      <c r="C9212" s="921" t="s">
        <v>2489</v>
      </c>
      <c r="D9212" s="922" t="s">
        <v>986</v>
      </c>
      <c r="E9212" s="936">
        <v>1</v>
      </c>
      <c r="F9212" s="947">
        <v>44593</v>
      </c>
      <c r="G9212" s="923">
        <v>22167.451082650106</v>
      </c>
      <c r="H9212" s="929">
        <v>1.3888888888888889E-3</v>
      </c>
      <c r="I9212" s="929">
        <v>2.361111111111111E-2</v>
      </c>
      <c r="J9212" s="923">
        <v>21644.052932087536</v>
      </c>
      <c r="K9212" s="922">
        <v>1</v>
      </c>
      <c r="L9212" s="923">
        <v>21644.052932087536</v>
      </c>
      <c r="M9212" s="923">
        <f t="shared" si="143"/>
        <v>369.45751804416841</v>
      </c>
    </row>
    <row r="9213" spans="2:13" ht="105">
      <c r="B9213" s="921" t="s">
        <v>2590</v>
      </c>
      <c r="C9213" s="921" t="s">
        <v>2489</v>
      </c>
      <c r="D9213" s="922" t="s">
        <v>986</v>
      </c>
      <c r="E9213" s="936">
        <v>1</v>
      </c>
      <c r="F9213" s="947">
        <v>44593</v>
      </c>
      <c r="G9213" s="923">
        <v>31945.378607802144</v>
      </c>
      <c r="H9213" s="929">
        <v>1.3888888888888889E-3</v>
      </c>
      <c r="I9213" s="929">
        <v>2.361111111111111E-2</v>
      </c>
      <c r="J9213" s="923">
        <v>31191.112724006816</v>
      </c>
      <c r="K9213" s="922">
        <v>1</v>
      </c>
      <c r="L9213" s="923">
        <v>31191.112724006816</v>
      </c>
      <c r="M9213" s="923">
        <f t="shared" si="143"/>
        <v>532.42297679670241</v>
      </c>
    </row>
    <row r="9214" spans="2:13" ht="60">
      <c r="B9214" s="921" t="s">
        <v>2505</v>
      </c>
      <c r="C9214" s="921" t="s">
        <v>2492</v>
      </c>
      <c r="D9214" s="922" t="s">
        <v>986</v>
      </c>
      <c r="E9214" s="936">
        <v>1</v>
      </c>
      <c r="F9214" s="947">
        <v>44593</v>
      </c>
      <c r="G9214" s="923">
        <v>149058.75991575507</v>
      </c>
      <c r="H9214" s="929">
        <v>4.1666666666666666E-3</v>
      </c>
      <c r="I9214" s="929">
        <v>7.0833333333333331E-2</v>
      </c>
      <c r="J9214" s="923">
        <v>138500.4310883891</v>
      </c>
      <c r="K9214" s="922">
        <v>1</v>
      </c>
      <c r="L9214" s="923">
        <v>138500.4310883891</v>
      </c>
      <c r="M9214" s="923">
        <f t="shared" si="143"/>
        <v>7452.9379957877536</v>
      </c>
    </row>
    <row r="9215" spans="2:13" ht="60">
      <c r="B9215" s="921" t="s">
        <v>2588</v>
      </c>
      <c r="C9215" s="921" t="s">
        <v>2489</v>
      </c>
      <c r="D9215" s="922" t="s">
        <v>986</v>
      </c>
      <c r="E9215" s="936">
        <v>1</v>
      </c>
      <c r="F9215" s="947">
        <v>44593</v>
      </c>
      <c r="G9215" s="923">
        <v>2178.3699571834204</v>
      </c>
      <c r="H9215" s="929">
        <v>8.3333333333333332E-3</v>
      </c>
      <c r="I9215" s="929">
        <v>0.14166666666666666</v>
      </c>
      <c r="J9215" s="923">
        <v>1869.7675465824359</v>
      </c>
      <c r="K9215" s="922">
        <v>1</v>
      </c>
      <c r="L9215" s="923">
        <v>1869.7675465824359</v>
      </c>
      <c r="M9215" s="923">
        <f t="shared" si="143"/>
        <v>217.83699571834205</v>
      </c>
    </row>
    <row r="9216" spans="2:13" ht="60">
      <c r="B9216" s="921" t="s">
        <v>2591</v>
      </c>
      <c r="C9216" s="921" t="s">
        <v>2489</v>
      </c>
      <c r="D9216" s="922" t="s">
        <v>986</v>
      </c>
      <c r="E9216" s="936">
        <v>1</v>
      </c>
      <c r="F9216" s="947">
        <v>44593</v>
      </c>
      <c r="G9216" s="923">
        <v>23161.867249913037</v>
      </c>
      <c r="H9216" s="929">
        <v>1.3888888888888889E-3</v>
      </c>
      <c r="I9216" s="929">
        <v>2.361111111111111E-2</v>
      </c>
      <c r="J9216" s="923">
        <v>22614.989828734535</v>
      </c>
      <c r="K9216" s="922">
        <v>1</v>
      </c>
      <c r="L9216" s="923">
        <v>22614.989828734535</v>
      </c>
      <c r="M9216" s="923">
        <f t="shared" si="143"/>
        <v>386.03112083188392</v>
      </c>
    </row>
    <row r="9217" spans="2:13" ht="105">
      <c r="B9217" s="921" t="s">
        <v>2590</v>
      </c>
      <c r="C9217" s="921" t="s">
        <v>2489</v>
      </c>
      <c r="D9217" s="922" t="s">
        <v>986</v>
      </c>
      <c r="E9217" s="936">
        <v>1</v>
      </c>
      <c r="F9217" s="947">
        <v>44593</v>
      </c>
      <c r="G9217" s="923">
        <v>31945.378607802144</v>
      </c>
      <c r="H9217" s="929">
        <v>1.3888888888888889E-3</v>
      </c>
      <c r="I9217" s="929">
        <v>2.361111111111111E-2</v>
      </c>
      <c r="J9217" s="923">
        <v>31191.112724006816</v>
      </c>
      <c r="K9217" s="922">
        <v>1</v>
      </c>
      <c r="L9217" s="923">
        <v>31191.112724006816</v>
      </c>
      <c r="M9217" s="923">
        <f t="shared" si="143"/>
        <v>532.42297679670241</v>
      </c>
    </row>
    <row r="9218" spans="2:13" ht="60">
      <c r="B9218" s="921" t="s">
        <v>2592</v>
      </c>
      <c r="C9218" s="921" t="s">
        <v>2489</v>
      </c>
      <c r="D9218" s="922" t="s">
        <v>986</v>
      </c>
      <c r="E9218" s="936">
        <v>1</v>
      </c>
      <c r="F9218" s="947">
        <v>44593</v>
      </c>
      <c r="G9218" s="923">
        <v>2113.0188584679177</v>
      </c>
      <c r="H9218" s="929">
        <v>8.3333333333333332E-3</v>
      </c>
      <c r="I9218" s="929">
        <v>0.14166666666666666</v>
      </c>
      <c r="J9218" s="923">
        <v>1813.6745201849626</v>
      </c>
      <c r="K9218" s="922">
        <v>1</v>
      </c>
      <c r="L9218" s="923">
        <v>1813.6745201849626</v>
      </c>
      <c r="M9218" s="923">
        <f t="shared" si="143"/>
        <v>211.30188584679178</v>
      </c>
    </row>
    <row r="9219" spans="2:13" ht="60">
      <c r="B9219" s="921" t="s">
        <v>2505</v>
      </c>
      <c r="C9219" s="921" t="s">
        <v>2492</v>
      </c>
      <c r="D9219" s="922" t="s">
        <v>986</v>
      </c>
      <c r="E9219" s="936">
        <v>1</v>
      </c>
      <c r="F9219" s="947">
        <v>44593</v>
      </c>
      <c r="G9219" s="923">
        <v>149058.75991575507</v>
      </c>
      <c r="H9219" s="929">
        <v>4.1666666666666666E-3</v>
      </c>
      <c r="I9219" s="929">
        <v>7.0833333333333331E-2</v>
      </c>
      <c r="J9219" s="923">
        <v>138500.4310883891</v>
      </c>
      <c r="K9219" s="922">
        <v>1</v>
      </c>
      <c r="L9219" s="923">
        <v>138500.4310883891</v>
      </c>
      <c r="M9219" s="923">
        <f t="shared" si="143"/>
        <v>7452.9379957877536</v>
      </c>
    </row>
    <row r="9220" spans="2:13" ht="60">
      <c r="B9220" s="921" t="s">
        <v>2589</v>
      </c>
      <c r="C9220" s="921" t="s">
        <v>2489</v>
      </c>
      <c r="D9220" s="922" t="s">
        <v>986</v>
      </c>
      <c r="E9220" s="936">
        <v>1</v>
      </c>
      <c r="F9220" s="947">
        <v>44593</v>
      </c>
      <c r="G9220" s="923">
        <v>22167.451082650106</v>
      </c>
      <c r="H9220" s="929">
        <v>1.3888888888888889E-3</v>
      </c>
      <c r="I9220" s="929">
        <v>2.361111111111111E-2</v>
      </c>
      <c r="J9220" s="923">
        <v>21644.052932087536</v>
      </c>
      <c r="K9220" s="922">
        <v>1</v>
      </c>
      <c r="L9220" s="923">
        <v>21644.052932087536</v>
      </c>
      <c r="M9220" s="923">
        <f t="shared" si="143"/>
        <v>369.45751804416841</v>
      </c>
    </row>
    <row r="9221" spans="2:13" ht="105">
      <c r="B9221" s="921" t="s">
        <v>2593</v>
      </c>
      <c r="C9221" s="921" t="s">
        <v>2489</v>
      </c>
      <c r="D9221" s="922" t="s">
        <v>986</v>
      </c>
      <c r="E9221" s="936">
        <v>1</v>
      </c>
      <c r="F9221" s="947">
        <v>44593</v>
      </c>
      <c r="G9221" s="923">
        <v>31945.378607802144</v>
      </c>
      <c r="H9221" s="929">
        <v>1.3888888888888889E-3</v>
      </c>
      <c r="I9221" s="929">
        <v>2.361111111111111E-2</v>
      </c>
      <c r="J9221" s="923">
        <v>31191.112724006816</v>
      </c>
      <c r="K9221" s="922">
        <v>1</v>
      </c>
      <c r="L9221" s="923">
        <v>31191.112724006816</v>
      </c>
      <c r="M9221" s="923">
        <f t="shared" si="143"/>
        <v>532.42297679670241</v>
      </c>
    </row>
    <row r="9222" spans="2:13" ht="60">
      <c r="B9222" s="921" t="s">
        <v>2588</v>
      </c>
      <c r="C9222" s="921" t="s">
        <v>2489</v>
      </c>
      <c r="D9222" s="922" t="s">
        <v>986</v>
      </c>
      <c r="E9222" s="936">
        <v>1</v>
      </c>
      <c r="F9222" s="947">
        <v>44593</v>
      </c>
      <c r="G9222" s="923">
        <v>2178.3699571834204</v>
      </c>
      <c r="H9222" s="929">
        <v>8.3333333333333332E-3</v>
      </c>
      <c r="I9222" s="929">
        <v>0.14166666666666666</v>
      </c>
      <c r="J9222" s="923">
        <v>1869.7675465824359</v>
      </c>
      <c r="K9222" s="922">
        <v>1</v>
      </c>
      <c r="L9222" s="923">
        <v>1869.7675465824359</v>
      </c>
      <c r="M9222" s="923">
        <f t="shared" si="143"/>
        <v>217.83699571834205</v>
      </c>
    </row>
    <row r="9223" spans="2:13" ht="75">
      <c r="B9223" s="921" t="s">
        <v>2594</v>
      </c>
      <c r="C9223" s="921" t="s">
        <v>2525</v>
      </c>
      <c r="D9223" s="922" t="s">
        <v>986</v>
      </c>
      <c r="E9223" s="936">
        <v>1</v>
      </c>
      <c r="F9223" s="947">
        <v>43647</v>
      </c>
      <c r="G9223" s="923">
        <v>0</v>
      </c>
      <c r="H9223" s="929">
        <v>1.3888888888888889E-3</v>
      </c>
      <c r="I9223" s="929">
        <v>6.6666666666666666E-2</v>
      </c>
      <c r="J9223" s="923">
        <v>0</v>
      </c>
      <c r="K9223" s="922">
        <v>1</v>
      </c>
      <c r="L9223" s="923">
        <v>0</v>
      </c>
      <c r="M9223" s="923" t="str">
        <f t="shared" si="143"/>
        <v/>
      </c>
    </row>
    <row r="9224" spans="2:13" ht="105">
      <c r="B9224" s="921" t="s">
        <v>2595</v>
      </c>
      <c r="C9224" s="921" t="s">
        <v>2532</v>
      </c>
      <c r="D9224" s="922" t="s">
        <v>986</v>
      </c>
      <c r="E9224" s="936">
        <v>1</v>
      </c>
      <c r="F9224" s="947">
        <v>44593</v>
      </c>
      <c r="G9224" s="923">
        <v>20612.650258438189</v>
      </c>
      <c r="H9224" s="929">
        <v>1.3888888888888889E-3</v>
      </c>
      <c r="I9224" s="929">
        <v>2.361111111111111E-2</v>
      </c>
      <c r="J9224" s="923">
        <v>20125.962682891732</v>
      </c>
      <c r="K9224" s="922">
        <v>1</v>
      </c>
      <c r="L9224" s="923">
        <v>20125.962682891732</v>
      </c>
      <c r="M9224" s="923">
        <f t="shared" si="143"/>
        <v>343.54417097396981</v>
      </c>
    </row>
    <row r="9225" spans="2:13" ht="105">
      <c r="B9225" s="921" t="s">
        <v>2596</v>
      </c>
      <c r="C9225" s="921" t="s">
        <v>2532</v>
      </c>
      <c r="D9225" s="922" t="s">
        <v>986</v>
      </c>
      <c r="E9225" s="936">
        <v>1</v>
      </c>
      <c r="F9225" s="947">
        <v>44593</v>
      </c>
      <c r="G9225" s="923">
        <v>58843.285214236501</v>
      </c>
      <c r="H9225" s="929">
        <v>1.3888888888888889E-3</v>
      </c>
      <c r="I9225" s="929">
        <v>2.361111111111111E-2</v>
      </c>
      <c r="J9225" s="923">
        <v>57453.929868900363</v>
      </c>
      <c r="K9225" s="922">
        <v>1</v>
      </c>
      <c r="L9225" s="923">
        <v>57453.929868900363</v>
      </c>
      <c r="M9225" s="923">
        <f t="shared" si="143"/>
        <v>980.72142023727497</v>
      </c>
    </row>
    <row r="9226" spans="2:13" ht="90">
      <c r="B9226" s="921" t="s">
        <v>2597</v>
      </c>
      <c r="C9226" s="921" t="s">
        <v>2532</v>
      </c>
      <c r="D9226" s="922" t="s">
        <v>986</v>
      </c>
      <c r="E9226" s="936">
        <v>1</v>
      </c>
      <c r="F9226" s="947">
        <v>44593</v>
      </c>
      <c r="G9226" s="923">
        <v>335420.24895811628</v>
      </c>
      <c r="H9226" s="929">
        <v>1.3888888888888889E-3</v>
      </c>
      <c r="I9226" s="929">
        <v>2.361111111111111E-2</v>
      </c>
      <c r="J9226" s="923">
        <v>327500.60419104964</v>
      </c>
      <c r="K9226" s="922">
        <v>1</v>
      </c>
      <c r="L9226" s="923">
        <v>327500.60419104964</v>
      </c>
      <c r="M9226" s="923">
        <f t="shared" si="143"/>
        <v>5590.337482635271</v>
      </c>
    </row>
    <row r="9227" spans="2:13" ht="75">
      <c r="B9227" s="921" t="s">
        <v>2598</v>
      </c>
      <c r="C9227" s="921" t="s">
        <v>2532</v>
      </c>
      <c r="D9227" s="922" t="s">
        <v>986</v>
      </c>
      <c r="E9227" s="936">
        <v>1</v>
      </c>
      <c r="F9227" s="947">
        <v>44593</v>
      </c>
      <c r="G9227" s="923">
        <v>32542.088048338053</v>
      </c>
      <c r="H9227" s="929">
        <v>1.3888888888888889E-3</v>
      </c>
      <c r="I9227" s="929">
        <v>2.361111111111111E-2</v>
      </c>
      <c r="J9227" s="923">
        <v>31773.733191641182</v>
      </c>
      <c r="K9227" s="922">
        <v>0</v>
      </c>
      <c r="L9227" s="923">
        <v>0</v>
      </c>
      <c r="M9227" s="923" t="str">
        <f t="shared" ref="M9227:M9290" si="144">IF(L9227=0,"",IF(I9227=100%,0,(H9227*12)*(G9227*E9227*K9227)))</f>
        <v/>
      </c>
    </row>
    <row r="9228" spans="2:13" ht="75">
      <c r="B9228" s="921" t="s">
        <v>2599</v>
      </c>
      <c r="C9228" s="921" t="s">
        <v>2532</v>
      </c>
      <c r="D9228" s="922" t="s">
        <v>986</v>
      </c>
      <c r="E9228" s="936">
        <v>1</v>
      </c>
      <c r="F9228" s="947">
        <v>44593</v>
      </c>
      <c r="G9228" s="923">
        <v>5228.0878972402079</v>
      </c>
      <c r="H9228" s="929">
        <v>8.3333333333333332E-3</v>
      </c>
      <c r="I9228" s="929">
        <v>0.14166666666666666</v>
      </c>
      <c r="J9228" s="923">
        <v>4487.4421117978454</v>
      </c>
      <c r="K9228" s="922">
        <v>1</v>
      </c>
      <c r="L9228" s="923">
        <v>4487.4421117978454</v>
      </c>
      <c r="M9228" s="923">
        <f t="shared" si="144"/>
        <v>522.80878972402081</v>
      </c>
    </row>
    <row r="9229" spans="2:13" ht="75">
      <c r="B9229" s="921" t="s">
        <v>2600</v>
      </c>
      <c r="C9229" s="921" t="s">
        <v>2532</v>
      </c>
      <c r="D9229" s="922" t="s">
        <v>986</v>
      </c>
      <c r="E9229" s="936">
        <v>1</v>
      </c>
      <c r="F9229" s="947">
        <v>44593</v>
      </c>
      <c r="G9229" s="923">
        <v>8685.7002187173894</v>
      </c>
      <c r="H9229" s="929">
        <v>1.3888888888888889E-3</v>
      </c>
      <c r="I9229" s="929">
        <v>2.361111111111111E-2</v>
      </c>
      <c r="J9229" s="923">
        <v>8480.6211857754515</v>
      </c>
      <c r="K9229" s="922">
        <v>1</v>
      </c>
      <c r="L9229" s="923">
        <v>8480.6211857754515</v>
      </c>
      <c r="M9229" s="923">
        <f t="shared" si="144"/>
        <v>144.76167031195649</v>
      </c>
    </row>
    <row r="9230" spans="2:13" ht="75">
      <c r="B9230" s="921" t="s">
        <v>2601</v>
      </c>
      <c r="C9230" s="921" t="s">
        <v>2532</v>
      </c>
      <c r="D9230" s="922" t="s">
        <v>986</v>
      </c>
      <c r="E9230" s="936">
        <v>1</v>
      </c>
      <c r="F9230" s="947">
        <v>44593</v>
      </c>
      <c r="G9230" s="923">
        <v>9404.7533151039206</v>
      </c>
      <c r="H9230" s="929">
        <v>1.3888888888888889E-3</v>
      </c>
      <c r="I9230" s="929">
        <v>2.361111111111111E-2</v>
      </c>
      <c r="J9230" s="923">
        <v>9182.6966396084117</v>
      </c>
      <c r="K9230" s="922">
        <v>1</v>
      </c>
      <c r="L9230" s="923">
        <v>9182.6966396084117</v>
      </c>
      <c r="M9230" s="923">
        <f t="shared" si="144"/>
        <v>156.74588858506533</v>
      </c>
    </row>
    <row r="9231" spans="2:13" ht="90">
      <c r="B9231" s="921" t="s">
        <v>2602</v>
      </c>
      <c r="C9231" s="921" t="s">
        <v>2532</v>
      </c>
      <c r="D9231" s="922" t="s">
        <v>994</v>
      </c>
      <c r="E9231" s="936">
        <v>1</v>
      </c>
      <c r="F9231" s="947">
        <v>44418</v>
      </c>
      <c r="G9231" s="923">
        <v>0</v>
      </c>
      <c r="H9231" s="929">
        <v>1.3888888888888889E-3</v>
      </c>
      <c r="I9231" s="929">
        <v>3.1944444444444449E-2</v>
      </c>
      <c r="J9231" s="923">
        <v>0</v>
      </c>
      <c r="K9231" s="922">
        <v>1</v>
      </c>
      <c r="L9231" s="923">
        <v>0</v>
      </c>
      <c r="M9231" s="923" t="str">
        <f t="shared" si="144"/>
        <v/>
      </c>
    </row>
    <row r="9232" spans="2:13" ht="90">
      <c r="B9232" s="921" t="s">
        <v>2603</v>
      </c>
      <c r="C9232" s="921" t="s">
        <v>2532</v>
      </c>
      <c r="D9232" s="922" t="s">
        <v>994</v>
      </c>
      <c r="E9232" s="936">
        <v>1</v>
      </c>
      <c r="F9232" s="947">
        <v>44551</v>
      </c>
      <c r="G9232" s="923">
        <v>0</v>
      </c>
      <c r="H9232" s="929">
        <v>1.3888888888888889E-3</v>
      </c>
      <c r="I9232" s="929">
        <v>2.6388888888888889E-2</v>
      </c>
      <c r="J9232" s="923">
        <v>0</v>
      </c>
      <c r="K9232" s="922">
        <v>1</v>
      </c>
      <c r="L9232" s="923">
        <v>0</v>
      </c>
      <c r="M9232" s="923" t="str">
        <f t="shared" si="144"/>
        <v/>
      </c>
    </row>
    <row r="9233" spans="2:13" ht="75">
      <c r="B9233" s="921" t="s">
        <v>2604</v>
      </c>
      <c r="C9233" s="921" t="s">
        <v>2532</v>
      </c>
      <c r="D9233" s="922" t="s">
        <v>994</v>
      </c>
      <c r="E9233" s="936">
        <v>1</v>
      </c>
      <c r="F9233" s="947">
        <v>44418</v>
      </c>
      <c r="G9233" s="923">
        <v>0</v>
      </c>
      <c r="H9233" s="929">
        <v>1.3888888888888889E-3</v>
      </c>
      <c r="I9233" s="929">
        <v>3.1944444444444449E-2</v>
      </c>
      <c r="J9233" s="923">
        <v>0</v>
      </c>
      <c r="K9233" s="922">
        <v>1</v>
      </c>
      <c r="L9233" s="923">
        <v>0</v>
      </c>
      <c r="M9233" s="923" t="str">
        <f t="shared" si="144"/>
        <v/>
      </c>
    </row>
    <row r="9234" spans="2:13" ht="75">
      <c r="B9234" s="921" t="s">
        <v>2605</v>
      </c>
      <c r="C9234" s="921" t="s">
        <v>2532</v>
      </c>
      <c r="D9234" s="922" t="s">
        <v>994</v>
      </c>
      <c r="E9234" s="936">
        <v>1</v>
      </c>
      <c r="F9234" s="947">
        <v>44551</v>
      </c>
      <c r="G9234" s="923">
        <v>0</v>
      </c>
      <c r="H9234" s="929">
        <v>1.3888888888888889E-3</v>
      </c>
      <c r="I9234" s="929">
        <v>2.6388888888888889E-2</v>
      </c>
      <c r="J9234" s="923">
        <v>0</v>
      </c>
      <c r="K9234" s="922">
        <v>1</v>
      </c>
      <c r="L9234" s="923">
        <v>0</v>
      </c>
      <c r="M9234" s="923" t="str">
        <f t="shared" si="144"/>
        <v/>
      </c>
    </row>
    <row r="9235" spans="2:13" ht="75">
      <c r="B9235" s="921" t="s">
        <v>2606</v>
      </c>
      <c r="C9235" s="921" t="s">
        <v>2532</v>
      </c>
      <c r="D9235" s="922" t="s">
        <v>994</v>
      </c>
      <c r="E9235" s="936">
        <v>1</v>
      </c>
      <c r="F9235" s="947">
        <v>44551</v>
      </c>
      <c r="G9235" s="923">
        <v>0</v>
      </c>
      <c r="H9235" s="929">
        <v>1.3888888888888889E-3</v>
      </c>
      <c r="I9235" s="929">
        <v>2.6388888888888889E-2</v>
      </c>
      <c r="J9235" s="923">
        <v>0</v>
      </c>
      <c r="K9235" s="922">
        <v>1</v>
      </c>
      <c r="L9235" s="923">
        <v>0</v>
      </c>
      <c r="M9235" s="923" t="str">
        <f t="shared" si="144"/>
        <v/>
      </c>
    </row>
    <row r="9236" spans="2:13" ht="75">
      <c r="B9236" s="921" t="s">
        <v>2607</v>
      </c>
      <c r="C9236" s="921" t="s">
        <v>2532</v>
      </c>
      <c r="D9236" s="922" t="s">
        <v>994</v>
      </c>
      <c r="E9236" s="936">
        <v>0</v>
      </c>
      <c r="F9236" s="947">
        <v>43709</v>
      </c>
      <c r="G9236" s="923">
        <v>315521.79714285716</v>
      </c>
      <c r="H9236" s="929">
        <v>4.1666666666666666E-3</v>
      </c>
      <c r="I9236" s="929">
        <v>0.19166666666666665</v>
      </c>
      <c r="J9236" s="923">
        <v>255046.78602380955</v>
      </c>
      <c r="K9236" s="922">
        <v>1</v>
      </c>
      <c r="L9236" s="923">
        <v>0</v>
      </c>
      <c r="M9236" s="923" t="str">
        <f t="shared" si="144"/>
        <v/>
      </c>
    </row>
    <row r="9237" spans="2:13" ht="75">
      <c r="B9237" s="921" t="s">
        <v>2608</v>
      </c>
      <c r="C9237" s="921" t="s">
        <v>2532</v>
      </c>
      <c r="D9237" s="922" t="s">
        <v>994</v>
      </c>
      <c r="E9237" s="936">
        <v>0</v>
      </c>
      <c r="F9237" s="947">
        <v>43709</v>
      </c>
      <c r="G9237" s="923">
        <v>315521.79714285716</v>
      </c>
      <c r="H9237" s="929">
        <v>4.1666666666666666E-3</v>
      </c>
      <c r="I9237" s="929">
        <v>0.19166666666666665</v>
      </c>
      <c r="J9237" s="923">
        <v>255046.78602380955</v>
      </c>
      <c r="K9237" s="922">
        <v>1</v>
      </c>
      <c r="L9237" s="923">
        <v>0</v>
      </c>
      <c r="M9237" s="923" t="str">
        <f t="shared" si="144"/>
        <v/>
      </c>
    </row>
    <row r="9238" spans="2:13" ht="105">
      <c r="B9238" s="921" t="s">
        <v>2609</v>
      </c>
      <c r="C9238" s="921" t="s">
        <v>2532</v>
      </c>
      <c r="D9238" s="922" t="s">
        <v>994</v>
      </c>
      <c r="E9238" s="936">
        <v>0</v>
      </c>
      <c r="F9238" s="947">
        <v>43709</v>
      </c>
      <c r="G9238" s="923">
        <v>315521.79714285716</v>
      </c>
      <c r="H9238" s="929">
        <v>1.3888888888888889E-3</v>
      </c>
      <c r="I9238" s="929">
        <v>6.3888888888888898E-2</v>
      </c>
      <c r="J9238" s="923">
        <v>295363.46010317461</v>
      </c>
      <c r="K9238" s="922">
        <v>1</v>
      </c>
      <c r="L9238" s="923">
        <v>0</v>
      </c>
      <c r="M9238" s="923" t="str">
        <f t="shared" si="144"/>
        <v/>
      </c>
    </row>
    <row r="9239" spans="2:13" ht="75">
      <c r="B9239" s="921" t="s">
        <v>2610</v>
      </c>
      <c r="C9239" s="921" t="s">
        <v>2532</v>
      </c>
      <c r="D9239" s="922" t="s">
        <v>994</v>
      </c>
      <c r="E9239" s="936">
        <v>0</v>
      </c>
      <c r="F9239" s="947">
        <v>43709</v>
      </c>
      <c r="G9239" s="923">
        <v>315521.79714285716</v>
      </c>
      <c r="H9239" s="929">
        <v>1.3888888888888889E-3</v>
      </c>
      <c r="I9239" s="929">
        <v>6.3888888888888898E-2</v>
      </c>
      <c r="J9239" s="923">
        <v>295363.46010317461</v>
      </c>
      <c r="K9239" s="922">
        <v>1</v>
      </c>
      <c r="L9239" s="923">
        <v>0</v>
      </c>
      <c r="M9239" s="923" t="str">
        <f t="shared" si="144"/>
        <v/>
      </c>
    </row>
    <row r="9240" spans="2:13" ht="75">
      <c r="B9240" s="921" t="s">
        <v>2611</v>
      </c>
      <c r="C9240" s="921" t="s">
        <v>2532</v>
      </c>
      <c r="D9240" s="922" t="s">
        <v>994</v>
      </c>
      <c r="E9240" s="936">
        <v>0</v>
      </c>
      <c r="F9240" s="947">
        <v>43709</v>
      </c>
      <c r="G9240" s="923">
        <v>315521.79714285716</v>
      </c>
      <c r="H9240" s="929">
        <v>8.3333333333333332E-3</v>
      </c>
      <c r="I9240" s="929">
        <v>0.3833333333333333</v>
      </c>
      <c r="J9240" s="923">
        <v>194571.77490476193</v>
      </c>
      <c r="K9240" s="922">
        <v>1</v>
      </c>
      <c r="L9240" s="923">
        <v>0</v>
      </c>
      <c r="M9240" s="923" t="str">
        <f t="shared" si="144"/>
        <v/>
      </c>
    </row>
    <row r="9241" spans="2:13" ht="75">
      <c r="B9241" s="921" t="s">
        <v>2612</v>
      </c>
      <c r="C9241" s="921" t="s">
        <v>2532</v>
      </c>
      <c r="D9241" s="922" t="s">
        <v>994</v>
      </c>
      <c r="E9241" s="936">
        <v>0</v>
      </c>
      <c r="F9241" s="947">
        <v>43709</v>
      </c>
      <c r="G9241" s="923">
        <v>315521.79714285716</v>
      </c>
      <c r="H9241" s="929">
        <v>1.3888888888888889E-3</v>
      </c>
      <c r="I9241" s="929">
        <v>6.3888888888888898E-2</v>
      </c>
      <c r="J9241" s="923">
        <v>295363.46010317461</v>
      </c>
      <c r="K9241" s="922">
        <v>1</v>
      </c>
      <c r="L9241" s="923">
        <v>0</v>
      </c>
      <c r="M9241" s="923" t="str">
        <f t="shared" si="144"/>
        <v/>
      </c>
    </row>
    <row r="9242" spans="2:13" ht="75">
      <c r="B9242" s="921" t="s">
        <v>2613</v>
      </c>
      <c r="C9242" s="921" t="s">
        <v>2532</v>
      </c>
      <c r="D9242" s="922" t="s">
        <v>994</v>
      </c>
      <c r="E9242" s="936">
        <v>0</v>
      </c>
      <c r="F9242" s="947">
        <v>43709</v>
      </c>
      <c r="G9242" s="923">
        <v>315521.79714285716</v>
      </c>
      <c r="H9242" s="929">
        <v>1.3888888888888889E-3</v>
      </c>
      <c r="I9242" s="929">
        <v>6.3888888888888898E-2</v>
      </c>
      <c r="J9242" s="923">
        <v>295363.46010317461</v>
      </c>
      <c r="K9242" s="922">
        <v>1</v>
      </c>
      <c r="L9242" s="923">
        <v>0</v>
      </c>
      <c r="M9242" s="923" t="str">
        <f t="shared" si="144"/>
        <v/>
      </c>
    </row>
    <row r="9243" spans="2:13" ht="75">
      <c r="B9243" s="921" t="s">
        <v>2614</v>
      </c>
      <c r="C9243" s="921" t="s">
        <v>2532</v>
      </c>
      <c r="D9243" s="922" t="s">
        <v>986</v>
      </c>
      <c r="E9243" s="936">
        <v>1</v>
      </c>
      <c r="F9243" s="947">
        <v>44945</v>
      </c>
      <c r="G9243" s="923">
        <v>0</v>
      </c>
      <c r="H9243" s="929">
        <v>4.1666666666666666E-3</v>
      </c>
      <c r="I9243" s="929">
        <v>2.5000000000000001E-2</v>
      </c>
      <c r="J9243" s="923">
        <v>0</v>
      </c>
      <c r="K9243" s="922">
        <v>1</v>
      </c>
      <c r="L9243" s="923">
        <v>0</v>
      </c>
      <c r="M9243" s="923" t="str">
        <f t="shared" si="144"/>
        <v/>
      </c>
    </row>
    <row r="9244" spans="2:13" ht="75">
      <c r="B9244" s="921" t="s">
        <v>2615</v>
      </c>
      <c r="C9244" s="921" t="s">
        <v>2566</v>
      </c>
      <c r="D9244" s="922" t="s">
        <v>986</v>
      </c>
      <c r="E9244" s="936">
        <v>1</v>
      </c>
      <c r="F9244" s="947">
        <v>43800</v>
      </c>
      <c r="G9244" s="923">
        <v>994043.91273661598</v>
      </c>
      <c r="H9244" s="929">
        <v>1.3888888888888889E-3</v>
      </c>
      <c r="I9244" s="929">
        <v>5.9722222222222225E-2</v>
      </c>
      <c r="J9244" s="923">
        <v>934677.40128151258</v>
      </c>
      <c r="K9244" s="922">
        <v>1</v>
      </c>
      <c r="L9244" s="923">
        <v>934677.40128151258</v>
      </c>
      <c r="M9244" s="923">
        <f t="shared" si="144"/>
        <v>16567.398545610267</v>
      </c>
    </row>
    <row r="9245" spans="2:13" ht="75">
      <c r="B9245" s="921" t="s">
        <v>2615</v>
      </c>
      <c r="C9245" s="921" t="s">
        <v>2566</v>
      </c>
      <c r="D9245" s="922" t="s">
        <v>986</v>
      </c>
      <c r="E9245" s="936">
        <v>1</v>
      </c>
      <c r="F9245" s="947">
        <v>43800</v>
      </c>
      <c r="G9245" s="923">
        <v>25831.684089496019</v>
      </c>
      <c r="H9245" s="929">
        <v>1.3888888888888889E-3</v>
      </c>
      <c r="I9245" s="929">
        <v>5.9722222222222225E-2</v>
      </c>
      <c r="J9245" s="923">
        <v>24288.958511928897</v>
      </c>
      <c r="K9245" s="922">
        <v>1</v>
      </c>
      <c r="L9245" s="923">
        <v>24288.958511928897</v>
      </c>
      <c r="M9245" s="923">
        <f t="shared" si="144"/>
        <v>430.52806815826699</v>
      </c>
    </row>
    <row r="9246" spans="2:13" ht="105">
      <c r="B9246" s="921" t="s">
        <v>2616</v>
      </c>
      <c r="C9246" s="921" t="s">
        <v>2516</v>
      </c>
      <c r="D9246" s="922" t="s">
        <v>994</v>
      </c>
      <c r="E9246" s="936">
        <v>0</v>
      </c>
      <c r="F9246" s="947">
        <v>43709</v>
      </c>
      <c r="G9246" s="923">
        <v>1303934.6599999999</v>
      </c>
      <c r="H9246" s="929">
        <v>1.3888888888888889E-3</v>
      </c>
      <c r="I9246" s="929">
        <v>6.3888888888888898E-2</v>
      </c>
      <c r="J9246" s="923">
        <v>1220627.7233888889</v>
      </c>
      <c r="K9246" s="922">
        <v>1</v>
      </c>
      <c r="L9246" s="923">
        <v>0</v>
      </c>
      <c r="M9246" s="923" t="str">
        <f t="shared" si="144"/>
        <v/>
      </c>
    </row>
    <row r="9247" spans="2:13" ht="105">
      <c r="B9247" s="921" t="s">
        <v>2617</v>
      </c>
      <c r="C9247" s="921" t="s">
        <v>2516</v>
      </c>
      <c r="D9247" s="922" t="s">
        <v>994</v>
      </c>
      <c r="E9247" s="936">
        <v>0</v>
      </c>
      <c r="F9247" s="947">
        <v>43709</v>
      </c>
      <c r="G9247" s="923">
        <v>1303934.6599999999</v>
      </c>
      <c r="H9247" s="929">
        <v>1.3888888888888889E-3</v>
      </c>
      <c r="I9247" s="929">
        <v>6.3888888888888898E-2</v>
      </c>
      <c r="J9247" s="923">
        <v>1220627.7233888889</v>
      </c>
      <c r="K9247" s="922">
        <v>1</v>
      </c>
      <c r="L9247" s="923">
        <v>0</v>
      </c>
      <c r="M9247" s="923" t="str">
        <f t="shared" si="144"/>
        <v/>
      </c>
    </row>
    <row r="9248" spans="2:13" ht="105">
      <c r="B9248" s="921" t="s">
        <v>2618</v>
      </c>
      <c r="C9248" s="921" t="s">
        <v>2516</v>
      </c>
      <c r="D9248" s="922" t="s">
        <v>994</v>
      </c>
      <c r="E9248" s="936">
        <v>0</v>
      </c>
      <c r="F9248" s="947">
        <v>43709</v>
      </c>
      <c r="G9248" s="923">
        <v>1303934.6599999999</v>
      </c>
      <c r="H9248" s="929">
        <v>1.3888888888888889E-3</v>
      </c>
      <c r="I9248" s="929">
        <v>6.3888888888888898E-2</v>
      </c>
      <c r="J9248" s="923">
        <v>1220627.7233888889</v>
      </c>
      <c r="K9248" s="922">
        <v>1</v>
      </c>
      <c r="L9248" s="923">
        <v>0</v>
      </c>
      <c r="M9248" s="923" t="str">
        <f t="shared" si="144"/>
        <v/>
      </c>
    </row>
    <row r="9249" spans="2:13" ht="105">
      <c r="B9249" s="921" t="s">
        <v>2619</v>
      </c>
      <c r="C9249" s="921" t="s">
        <v>2516</v>
      </c>
      <c r="D9249" s="922" t="s">
        <v>994</v>
      </c>
      <c r="E9249" s="936">
        <v>0</v>
      </c>
      <c r="F9249" s="947">
        <v>43709</v>
      </c>
      <c r="G9249" s="923">
        <v>1303934.6599999999</v>
      </c>
      <c r="H9249" s="929">
        <v>1.3888888888888889E-3</v>
      </c>
      <c r="I9249" s="929">
        <v>6.3888888888888898E-2</v>
      </c>
      <c r="J9249" s="923">
        <v>1220627.7233888889</v>
      </c>
      <c r="K9249" s="922">
        <v>1</v>
      </c>
      <c r="L9249" s="923">
        <v>0</v>
      </c>
      <c r="M9249" s="923" t="str">
        <f t="shared" si="144"/>
        <v/>
      </c>
    </row>
    <row r="9250" spans="2:13" ht="105">
      <c r="B9250" s="921" t="s">
        <v>2620</v>
      </c>
      <c r="C9250" s="921" t="s">
        <v>2516</v>
      </c>
      <c r="D9250" s="922" t="s">
        <v>994</v>
      </c>
      <c r="E9250" s="936">
        <v>0</v>
      </c>
      <c r="F9250" s="947">
        <v>43709</v>
      </c>
      <c r="G9250" s="923">
        <v>1303934.6599999999</v>
      </c>
      <c r="H9250" s="929">
        <v>1.3888888888888889E-3</v>
      </c>
      <c r="I9250" s="929">
        <v>6.3888888888888898E-2</v>
      </c>
      <c r="J9250" s="923">
        <v>1220627.7233888889</v>
      </c>
      <c r="K9250" s="922">
        <v>1</v>
      </c>
      <c r="L9250" s="923">
        <v>0</v>
      </c>
      <c r="M9250" s="923" t="str">
        <f t="shared" si="144"/>
        <v/>
      </c>
    </row>
    <row r="9251" spans="2:13" ht="60">
      <c r="B9251" s="921" t="s">
        <v>2621</v>
      </c>
      <c r="C9251" s="921" t="s">
        <v>2516</v>
      </c>
      <c r="D9251" s="922" t="s">
        <v>994</v>
      </c>
      <c r="E9251" s="936">
        <v>0</v>
      </c>
      <c r="F9251" s="947">
        <v>43709</v>
      </c>
      <c r="G9251" s="923">
        <v>1303934.6599999999</v>
      </c>
      <c r="H9251" s="929">
        <v>4.1666666666666666E-3</v>
      </c>
      <c r="I9251" s="929">
        <v>0.19166666666666665</v>
      </c>
      <c r="J9251" s="923">
        <v>1054013.8501666666</v>
      </c>
      <c r="K9251" s="922">
        <v>1</v>
      </c>
      <c r="L9251" s="923">
        <v>0</v>
      </c>
      <c r="M9251" s="923" t="str">
        <f t="shared" si="144"/>
        <v/>
      </c>
    </row>
    <row r="9252" spans="2:13" ht="60">
      <c r="B9252" s="921" t="s">
        <v>2621</v>
      </c>
      <c r="C9252" s="921" t="s">
        <v>2516</v>
      </c>
      <c r="D9252" s="922" t="s">
        <v>994</v>
      </c>
      <c r="E9252" s="936">
        <v>0</v>
      </c>
      <c r="F9252" s="947">
        <v>43709</v>
      </c>
      <c r="G9252" s="923">
        <v>1303934.6599999999</v>
      </c>
      <c r="H9252" s="929">
        <v>4.1666666666666666E-3</v>
      </c>
      <c r="I9252" s="929">
        <v>0.19166666666666665</v>
      </c>
      <c r="J9252" s="923">
        <v>1054013.8501666666</v>
      </c>
      <c r="K9252" s="922">
        <v>1</v>
      </c>
      <c r="L9252" s="923">
        <v>0</v>
      </c>
      <c r="M9252" s="923" t="str">
        <f t="shared" si="144"/>
        <v/>
      </c>
    </row>
    <row r="9253" spans="2:13" ht="60">
      <c r="B9253" s="921" t="s">
        <v>2622</v>
      </c>
      <c r="C9253" s="921" t="s">
        <v>2516</v>
      </c>
      <c r="D9253" s="922" t="s">
        <v>994</v>
      </c>
      <c r="E9253" s="936">
        <v>0</v>
      </c>
      <c r="F9253" s="947">
        <v>43709</v>
      </c>
      <c r="G9253" s="923">
        <v>1303934.6599999999</v>
      </c>
      <c r="H9253" s="929">
        <v>1.3888888888888889E-3</v>
      </c>
      <c r="I9253" s="929">
        <v>6.3888888888888898E-2</v>
      </c>
      <c r="J9253" s="923">
        <v>1220627.7233888889</v>
      </c>
      <c r="K9253" s="922">
        <v>1</v>
      </c>
      <c r="L9253" s="923">
        <v>0</v>
      </c>
      <c r="M9253" s="923" t="str">
        <f t="shared" si="144"/>
        <v/>
      </c>
    </row>
    <row r="9254" spans="2:13" ht="60">
      <c r="B9254" s="921" t="s">
        <v>2623</v>
      </c>
      <c r="C9254" s="921" t="s">
        <v>2516</v>
      </c>
      <c r="D9254" s="922" t="s">
        <v>994</v>
      </c>
      <c r="E9254" s="936">
        <v>0</v>
      </c>
      <c r="F9254" s="947">
        <v>43709</v>
      </c>
      <c r="G9254" s="923">
        <v>1303934.6599999999</v>
      </c>
      <c r="H9254" s="929">
        <v>1.3888888888888889E-3</v>
      </c>
      <c r="I9254" s="929">
        <v>6.3888888888888898E-2</v>
      </c>
      <c r="J9254" s="923">
        <v>1220627.7233888889</v>
      </c>
      <c r="K9254" s="922">
        <v>1</v>
      </c>
      <c r="L9254" s="923">
        <v>0</v>
      </c>
      <c r="M9254" s="923" t="str">
        <f t="shared" si="144"/>
        <v/>
      </c>
    </row>
    <row r="9255" spans="2:13" ht="60">
      <c r="B9255" s="921" t="s">
        <v>2624</v>
      </c>
      <c r="C9255" s="921" t="s">
        <v>2516</v>
      </c>
      <c r="D9255" s="922" t="s">
        <v>994</v>
      </c>
      <c r="E9255" s="936">
        <v>0</v>
      </c>
      <c r="F9255" s="947">
        <v>43709</v>
      </c>
      <c r="G9255" s="923">
        <v>1303934.6599999999</v>
      </c>
      <c r="H9255" s="929">
        <v>1.3888888888888889E-3</v>
      </c>
      <c r="I9255" s="929">
        <v>6.3888888888888898E-2</v>
      </c>
      <c r="J9255" s="923">
        <v>1220627.7233888889</v>
      </c>
      <c r="K9255" s="922">
        <v>1</v>
      </c>
      <c r="L9255" s="923">
        <v>0</v>
      </c>
      <c r="M9255" s="923" t="str">
        <f t="shared" si="144"/>
        <v/>
      </c>
    </row>
    <row r="9256" spans="2:13" ht="60">
      <c r="B9256" s="921" t="s">
        <v>2625</v>
      </c>
      <c r="C9256" s="921" t="s">
        <v>2516</v>
      </c>
      <c r="D9256" s="922" t="s">
        <v>994</v>
      </c>
      <c r="E9256" s="936">
        <v>0</v>
      </c>
      <c r="F9256" s="947">
        <v>43709</v>
      </c>
      <c r="G9256" s="923">
        <v>1303934.6599999999</v>
      </c>
      <c r="H9256" s="929">
        <v>8.3333333333333332E-3</v>
      </c>
      <c r="I9256" s="929">
        <v>0.3833333333333333</v>
      </c>
      <c r="J9256" s="923">
        <v>804093.04033333331</v>
      </c>
      <c r="K9256" s="922">
        <v>1</v>
      </c>
      <c r="L9256" s="923">
        <v>0</v>
      </c>
      <c r="M9256" s="923" t="str">
        <f t="shared" si="144"/>
        <v/>
      </c>
    </row>
    <row r="9257" spans="2:13" ht="60">
      <c r="B9257" s="921" t="s">
        <v>2626</v>
      </c>
      <c r="C9257" s="921" t="s">
        <v>2516</v>
      </c>
      <c r="D9257" s="922" t="s">
        <v>994</v>
      </c>
      <c r="E9257" s="936">
        <v>0</v>
      </c>
      <c r="F9257" s="947">
        <v>43709</v>
      </c>
      <c r="G9257" s="923">
        <v>1303934.6599999999</v>
      </c>
      <c r="H9257" s="929">
        <v>1.3888888888888889E-3</v>
      </c>
      <c r="I9257" s="929">
        <v>6.3888888888888898E-2</v>
      </c>
      <c r="J9257" s="923">
        <v>1220627.7233888889</v>
      </c>
      <c r="K9257" s="922">
        <v>1</v>
      </c>
      <c r="L9257" s="923">
        <v>0</v>
      </c>
      <c r="M9257" s="923" t="str">
        <f t="shared" si="144"/>
        <v/>
      </c>
    </row>
    <row r="9258" spans="2:13" ht="60">
      <c r="B9258" s="921" t="s">
        <v>2627</v>
      </c>
      <c r="C9258" s="921" t="s">
        <v>2516</v>
      </c>
      <c r="D9258" s="922" t="s">
        <v>994</v>
      </c>
      <c r="E9258" s="936">
        <v>0</v>
      </c>
      <c r="F9258" s="947">
        <v>43709</v>
      </c>
      <c r="G9258" s="923">
        <v>1303934.6599999999</v>
      </c>
      <c r="H9258" s="929">
        <v>1.3888888888888889E-3</v>
      </c>
      <c r="I9258" s="929">
        <v>6.3888888888888898E-2</v>
      </c>
      <c r="J9258" s="923">
        <v>1220627.7233888889</v>
      </c>
      <c r="K9258" s="922">
        <v>1</v>
      </c>
      <c r="L9258" s="923">
        <v>0</v>
      </c>
      <c r="M9258" s="923" t="str">
        <f t="shared" si="144"/>
        <v/>
      </c>
    </row>
    <row r="9259" spans="2:13" ht="60">
      <c r="B9259" s="921" t="s">
        <v>2628</v>
      </c>
      <c r="C9259" s="921" t="s">
        <v>2516</v>
      </c>
      <c r="D9259" s="922" t="s">
        <v>994</v>
      </c>
      <c r="E9259" s="936">
        <v>0</v>
      </c>
      <c r="F9259" s="947">
        <v>43709</v>
      </c>
      <c r="G9259" s="923">
        <v>1303934.6599999999</v>
      </c>
      <c r="H9259" s="929">
        <v>1.3888888888888889E-3</v>
      </c>
      <c r="I9259" s="929">
        <v>6.3888888888888898E-2</v>
      </c>
      <c r="J9259" s="923">
        <v>1220627.7233888889</v>
      </c>
      <c r="K9259" s="922">
        <v>1</v>
      </c>
      <c r="L9259" s="923">
        <v>0</v>
      </c>
      <c r="M9259" s="923" t="str">
        <f t="shared" si="144"/>
        <v/>
      </c>
    </row>
    <row r="9260" spans="2:13" ht="60">
      <c r="B9260" s="921" t="s">
        <v>2629</v>
      </c>
      <c r="C9260" s="921" t="s">
        <v>2516</v>
      </c>
      <c r="D9260" s="922" t="s">
        <v>994</v>
      </c>
      <c r="E9260" s="936">
        <v>0</v>
      </c>
      <c r="F9260" s="947">
        <v>43709</v>
      </c>
      <c r="G9260" s="923">
        <v>1303934.6599999999</v>
      </c>
      <c r="H9260" s="929">
        <v>1.3888888888888889E-3</v>
      </c>
      <c r="I9260" s="929">
        <v>6.3888888888888898E-2</v>
      </c>
      <c r="J9260" s="923">
        <v>1220627.7233888889</v>
      </c>
      <c r="K9260" s="922">
        <v>1</v>
      </c>
      <c r="L9260" s="923">
        <v>0</v>
      </c>
      <c r="M9260" s="923" t="str">
        <f t="shared" si="144"/>
        <v/>
      </c>
    </row>
    <row r="9261" spans="2:13" ht="60">
      <c r="B9261" s="921" t="s">
        <v>2630</v>
      </c>
      <c r="C9261" s="921" t="s">
        <v>2516</v>
      </c>
      <c r="D9261" s="922" t="s">
        <v>994</v>
      </c>
      <c r="E9261" s="936">
        <v>0</v>
      </c>
      <c r="F9261" s="947">
        <v>43709</v>
      </c>
      <c r="G9261" s="923">
        <v>1303934.6599999999</v>
      </c>
      <c r="H9261" s="929">
        <v>1.3888888888888889E-3</v>
      </c>
      <c r="I9261" s="929">
        <v>6.3888888888888898E-2</v>
      </c>
      <c r="J9261" s="923">
        <v>1220627.7233888889</v>
      </c>
      <c r="K9261" s="922">
        <v>1</v>
      </c>
      <c r="L9261" s="923">
        <v>0</v>
      </c>
      <c r="M9261" s="923" t="str">
        <f t="shared" si="144"/>
        <v/>
      </c>
    </row>
    <row r="9262" spans="2:13" ht="60">
      <c r="B9262" s="921" t="s">
        <v>2631</v>
      </c>
      <c r="C9262" s="921" t="s">
        <v>2516</v>
      </c>
      <c r="D9262" s="922" t="s">
        <v>994</v>
      </c>
      <c r="E9262" s="936">
        <v>0</v>
      </c>
      <c r="F9262" s="947">
        <v>43709</v>
      </c>
      <c r="G9262" s="923">
        <v>1303934.6599999999</v>
      </c>
      <c r="H9262" s="929">
        <v>1.3888888888888889E-3</v>
      </c>
      <c r="I9262" s="929">
        <v>6.3888888888888898E-2</v>
      </c>
      <c r="J9262" s="923">
        <v>1220627.7233888889</v>
      </c>
      <c r="K9262" s="922">
        <v>1</v>
      </c>
      <c r="L9262" s="923">
        <v>0</v>
      </c>
      <c r="M9262" s="923" t="str">
        <f t="shared" si="144"/>
        <v/>
      </c>
    </row>
    <row r="9263" spans="2:13" ht="105">
      <c r="B9263" s="921" t="s">
        <v>2632</v>
      </c>
      <c r="C9263" s="921" t="s">
        <v>2566</v>
      </c>
      <c r="D9263" s="922" t="s">
        <v>986</v>
      </c>
      <c r="E9263" s="936">
        <v>1</v>
      </c>
      <c r="F9263" s="947">
        <v>44200</v>
      </c>
      <c r="G9263" s="923">
        <v>850940.37918937998</v>
      </c>
      <c r="H9263" s="929">
        <v>1.3888888888888889E-3</v>
      </c>
      <c r="I9263" s="929">
        <v>4.1666666666666671E-2</v>
      </c>
      <c r="J9263" s="923">
        <v>815484.53005648917</v>
      </c>
      <c r="K9263" s="922">
        <v>1</v>
      </c>
      <c r="L9263" s="923">
        <v>815484.53005648917</v>
      </c>
      <c r="M9263" s="923">
        <f t="shared" si="144"/>
        <v>14182.339653156332</v>
      </c>
    </row>
    <row r="9264" spans="2:13" ht="105">
      <c r="B9264" s="921" t="s">
        <v>2633</v>
      </c>
      <c r="C9264" s="921" t="s">
        <v>2566</v>
      </c>
      <c r="D9264" s="922" t="s">
        <v>986</v>
      </c>
      <c r="E9264" s="936">
        <v>1</v>
      </c>
      <c r="F9264" s="947">
        <v>44200</v>
      </c>
      <c r="G9264" s="923">
        <v>784119.74043893185</v>
      </c>
      <c r="H9264" s="929">
        <v>1.3888888888888889E-3</v>
      </c>
      <c r="I9264" s="929">
        <v>4.1666666666666671E-2</v>
      </c>
      <c r="J9264" s="923">
        <v>751448.08458730974</v>
      </c>
      <c r="K9264" s="922">
        <v>1</v>
      </c>
      <c r="L9264" s="923">
        <v>751448.08458730974</v>
      </c>
      <c r="M9264" s="923">
        <f t="shared" si="144"/>
        <v>13068.662340648863</v>
      </c>
    </row>
    <row r="9265" spans="2:13" ht="105">
      <c r="B9265" s="921" t="s">
        <v>2634</v>
      </c>
      <c r="C9265" s="921" t="s">
        <v>2532</v>
      </c>
      <c r="D9265" s="922" t="s">
        <v>1881</v>
      </c>
      <c r="E9265" s="936">
        <v>0.5</v>
      </c>
      <c r="F9265" s="947">
        <v>44657</v>
      </c>
      <c r="G9265" s="923">
        <v>0</v>
      </c>
      <c r="H9265" s="929">
        <v>1.3888888888888889E-3</v>
      </c>
      <c r="I9265" s="929">
        <v>2.0833333333333336E-2</v>
      </c>
      <c r="J9265" s="923">
        <v>0</v>
      </c>
      <c r="K9265" s="922">
        <v>1</v>
      </c>
      <c r="L9265" s="923">
        <v>0</v>
      </c>
      <c r="M9265" s="923" t="str">
        <f t="shared" si="144"/>
        <v/>
      </c>
    </row>
    <row r="9266" spans="2:13" ht="105">
      <c r="B9266" s="921" t="s">
        <v>2635</v>
      </c>
      <c r="C9266" s="921" t="s">
        <v>2532</v>
      </c>
      <c r="D9266" s="922" t="s">
        <v>1881</v>
      </c>
      <c r="E9266" s="936">
        <v>0.5</v>
      </c>
      <c r="F9266" s="947">
        <v>44657</v>
      </c>
      <c r="G9266" s="923">
        <v>0</v>
      </c>
      <c r="H9266" s="929">
        <v>1.3888888888888889E-3</v>
      </c>
      <c r="I9266" s="929">
        <v>2.0833333333333336E-2</v>
      </c>
      <c r="J9266" s="923">
        <v>0</v>
      </c>
      <c r="K9266" s="922">
        <v>0.82</v>
      </c>
      <c r="L9266" s="923">
        <v>0</v>
      </c>
      <c r="M9266" s="923" t="str">
        <f t="shared" si="144"/>
        <v/>
      </c>
    </row>
    <row r="9267" spans="2:13" ht="90">
      <c r="B9267" s="921" t="s">
        <v>2636</v>
      </c>
      <c r="C9267" s="921" t="s">
        <v>2532</v>
      </c>
      <c r="D9267" s="922" t="s">
        <v>1881</v>
      </c>
      <c r="E9267" s="936">
        <v>0.5</v>
      </c>
      <c r="F9267" s="947">
        <v>44657</v>
      </c>
      <c r="G9267" s="923">
        <v>0</v>
      </c>
      <c r="H9267" s="929">
        <v>1.3888888888888889E-3</v>
      </c>
      <c r="I9267" s="929">
        <v>2.0833333333333336E-2</v>
      </c>
      <c r="J9267" s="923">
        <v>0</v>
      </c>
      <c r="K9267" s="922">
        <v>1</v>
      </c>
      <c r="L9267" s="923">
        <v>0</v>
      </c>
      <c r="M9267" s="923" t="str">
        <f t="shared" si="144"/>
        <v/>
      </c>
    </row>
    <row r="9268" spans="2:13" ht="75">
      <c r="B9268" s="921" t="s">
        <v>2637</v>
      </c>
      <c r="C9268" s="921" t="s">
        <v>2532</v>
      </c>
      <c r="D9268" s="922" t="s">
        <v>1881</v>
      </c>
      <c r="E9268" s="936">
        <v>0.5</v>
      </c>
      <c r="F9268" s="947">
        <v>44657</v>
      </c>
      <c r="G9268" s="923">
        <v>0</v>
      </c>
      <c r="H9268" s="929">
        <v>1.3888888888888889E-3</v>
      </c>
      <c r="I9268" s="929">
        <v>2.0833333333333336E-2</v>
      </c>
      <c r="J9268" s="923">
        <v>0</v>
      </c>
      <c r="K9268" s="922">
        <v>1</v>
      </c>
      <c r="L9268" s="923">
        <v>0</v>
      </c>
      <c r="M9268" s="923" t="str">
        <f t="shared" si="144"/>
        <v/>
      </c>
    </row>
    <row r="9269" spans="2:13" ht="75">
      <c r="B9269" s="921" t="s">
        <v>2638</v>
      </c>
      <c r="C9269" s="921" t="s">
        <v>2532</v>
      </c>
      <c r="D9269" s="922" t="s">
        <v>1881</v>
      </c>
      <c r="E9269" s="936">
        <v>0.5</v>
      </c>
      <c r="F9269" s="947">
        <v>44657</v>
      </c>
      <c r="G9269" s="923">
        <v>0</v>
      </c>
      <c r="H9269" s="929">
        <v>1.3888888888888889E-3</v>
      </c>
      <c r="I9269" s="929">
        <v>2.0833333333333336E-2</v>
      </c>
      <c r="J9269" s="923">
        <v>0</v>
      </c>
      <c r="K9269" s="922">
        <v>1</v>
      </c>
      <c r="L9269" s="923">
        <v>0</v>
      </c>
      <c r="M9269" s="923" t="str">
        <f t="shared" si="144"/>
        <v/>
      </c>
    </row>
    <row r="9270" spans="2:13" ht="75">
      <c r="B9270" s="921" t="s">
        <v>2639</v>
      </c>
      <c r="C9270" s="921" t="s">
        <v>2532</v>
      </c>
      <c r="D9270" s="922" t="s">
        <v>1881</v>
      </c>
      <c r="E9270" s="936">
        <v>0.5</v>
      </c>
      <c r="F9270" s="947">
        <v>44657</v>
      </c>
      <c r="G9270" s="923">
        <v>0</v>
      </c>
      <c r="H9270" s="929">
        <v>1.3888888888888889E-3</v>
      </c>
      <c r="I9270" s="929">
        <v>2.0833333333333336E-2</v>
      </c>
      <c r="J9270" s="923">
        <v>0</v>
      </c>
      <c r="K9270" s="922">
        <v>1</v>
      </c>
      <c r="L9270" s="923">
        <v>0</v>
      </c>
      <c r="M9270" s="923" t="str">
        <f t="shared" si="144"/>
        <v/>
      </c>
    </row>
    <row r="9271" spans="2:13" ht="75">
      <c r="B9271" s="921" t="s">
        <v>2640</v>
      </c>
      <c r="C9271" s="921" t="s">
        <v>2532</v>
      </c>
      <c r="D9271" s="922" t="s">
        <v>1881</v>
      </c>
      <c r="E9271" s="936">
        <v>0.5</v>
      </c>
      <c r="F9271" s="947">
        <v>44657</v>
      </c>
      <c r="G9271" s="923">
        <v>0</v>
      </c>
      <c r="H9271" s="929">
        <v>1.3888888888888889E-3</v>
      </c>
      <c r="I9271" s="929">
        <v>2.0833333333333336E-2</v>
      </c>
      <c r="J9271" s="923">
        <v>0</v>
      </c>
      <c r="K9271" s="922">
        <v>1</v>
      </c>
      <c r="L9271" s="923">
        <v>0</v>
      </c>
      <c r="M9271" s="923" t="str">
        <f t="shared" si="144"/>
        <v/>
      </c>
    </row>
    <row r="9272" spans="2:13" ht="75">
      <c r="B9272" s="921" t="s">
        <v>2641</v>
      </c>
      <c r="C9272" s="921" t="s">
        <v>2532</v>
      </c>
      <c r="D9272" s="922" t="s">
        <v>1881</v>
      </c>
      <c r="E9272" s="936">
        <v>0.5</v>
      </c>
      <c r="F9272" s="947">
        <v>44657</v>
      </c>
      <c r="G9272" s="923">
        <v>0</v>
      </c>
      <c r="H9272" s="929">
        <v>1.6666666666666668E-3</v>
      </c>
      <c r="I9272" s="929">
        <v>2.5000000000000001E-2</v>
      </c>
      <c r="J9272" s="923">
        <v>0</v>
      </c>
      <c r="K9272" s="922">
        <v>1</v>
      </c>
      <c r="L9272" s="923">
        <v>0</v>
      </c>
      <c r="M9272" s="923" t="str">
        <f t="shared" si="144"/>
        <v/>
      </c>
    </row>
    <row r="9273" spans="2:13" ht="75">
      <c r="B9273" s="921" t="s">
        <v>2642</v>
      </c>
      <c r="C9273" s="921" t="s">
        <v>2532</v>
      </c>
      <c r="D9273" s="922" t="s">
        <v>1881</v>
      </c>
      <c r="E9273" s="936">
        <v>0.5</v>
      </c>
      <c r="F9273" s="947">
        <v>44657</v>
      </c>
      <c r="G9273" s="923">
        <v>0</v>
      </c>
      <c r="H9273" s="929">
        <v>1.3888888888888889E-3</v>
      </c>
      <c r="I9273" s="929">
        <v>2.0833333333333336E-2</v>
      </c>
      <c r="J9273" s="923">
        <v>0</v>
      </c>
      <c r="K9273" s="922">
        <v>1</v>
      </c>
      <c r="L9273" s="923">
        <v>0</v>
      </c>
      <c r="M9273" s="923" t="str">
        <f t="shared" si="144"/>
        <v/>
      </c>
    </row>
    <row r="9274" spans="2:13" ht="105">
      <c r="B9274" s="921" t="s">
        <v>2643</v>
      </c>
      <c r="C9274" s="921" t="s">
        <v>2566</v>
      </c>
      <c r="D9274" s="922" t="s">
        <v>986</v>
      </c>
      <c r="E9274" s="936">
        <v>1</v>
      </c>
      <c r="F9274" s="947">
        <v>44562</v>
      </c>
      <c r="G9274" s="923">
        <v>375013.7889055761</v>
      </c>
      <c r="H9274" s="929">
        <v>1.3888888888888889E-3</v>
      </c>
      <c r="I9274" s="929">
        <v>2.5000000000000001E-2</v>
      </c>
      <c r="J9274" s="923">
        <v>365638.44418293668</v>
      </c>
      <c r="K9274" s="922">
        <v>1</v>
      </c>
      <c r="L9274" s="923">
        <v>365638.44418293668</v>
      </c>
      <c r="M9274" s="923">
        <f t="shared" si="144"/>
        <v>6250.2298150929346</v>
      </c>
    </row>
    <row r="9275" spans="2:13" ht="105">
      <c r="B9275" s="921" t="s">
        <v>2644</v>
      </c>
      <c r="C9275" s="921" t="s">
        <v>2566</v>
      </c>
      <c r="D9275" s="922" t="s">
        <v>986</v>
      </c>
      <c r="E9275" s="936">
        <v>1</v>
      </c>
      <c r="F9275" s="947">
        <v>44927</v>
      </c>
      <c r="G9275" s="923">
        <v>978581.436067787</v>
      </c>
      <c r="H9275" s="929">
        <v>1.3888888888888889E-3</v>
      </c>
      <c r="I9275" s="929">
        <v>8.3333333333333332E-3</v>
      </c>
      <c r="J9275" s="923">
        <v>970426.59076722211</v>
      </c>
      <c r="K9275" s="922">
        <v>0</v>
      </c>
      <c r="L9275" s="923">
        <v>0</v>
      </c>
      <c r="M9275" s="923" t="str">
        <f t="shared" si="144"/>
        <v/>
      </c>
    </row>
    <row r="9276" spans="2:13" ht="105">
      <c r="B9276" s="921" t="s">
        <v>2644</v>
      </c>
      <c r="C9276" s="921" t="s">
        <v>2566</v>
      </c>
      <c r="D9276" s="922" t="s">
        <v>986</v>
      </c>
      <c r="E9276" s="936">
        <v>1</v>
      </c>
      <c r="F9276" s="947">
        <v>44927</v>
      </c>
      <c r="G9276" s="923">
        <v>978581.436067787</v>
      </c>
      <c r="H9276" s="929">
        <v>1.3888888888888889E-3</v>
      </c>
      <c r="I9276" s="929">
        <v>8.3333333333333332E-3</v>
      </c>
      <c r="J9276" s="923">
        <v>970426.59076722211</v>
      </c>
      <c r="K9276" s="922">
        <v>0</v>
      </c>
      <c r="L9276" s="923">
        <v>0</v>
      </c>
      <c r="M9276" s="923" t="str">
        <f t="shared" si="144"/>
        <v/>
      </c>
    </row>
    <row r="9277" spans="2:13" ht="105">
      <c r="B9277" s="921" t="s">
        <v>2645</v>
      </c>
      <c r="C9277" s="921" t="s">
        <v>2516</v>
      </c>
      <c r="D9277" s="922" t="s">
        <v>986</v>
      </c>
      <c r="E9277" s="936">
        <v>1</v>
      </c>
      <c r="F9277" s="947">
        <v>43858</v>
      </c>
      <c r="G9277" s="923">
        <v>0</v>
      </c>
      <c r="H9277" s="929">
        <v>1.3888888888888889E-3</v>
      </c>
      <c r="I9277" s="929">
        <v>5.8333333333333334E-2</v>
      </c>
      <c r="J9277" s="923">
        <v>0</v>
      </c>
      <c r="K9277" s="922">
        <v>1</v>
      </c>
      <c r="L9277" s="923">
        <v>0</v>
      </c>
      <c r="M9277" s="923" t="str">
        <f t="shared" si="144"/>
        <v/>
      </c>
    </row>
    <row r="9278" spans="2:13" ht="105">
      <c r="B9278" s="921" t="s">
        <v>2646</v>
      </c>
      <c r="C9278" s="921" t="s">
        <v>2532</v>
      </c>
      <c r="D9278" s="922" t="s">
        <v>986</v>
      </c>
      <c r="E9278" s="936">
        <v>1</v>
      </c>
      <c r="F9278" s="947">
        <v>44404</v>
      </c>
      <c r="G9278" s="923">
        <v>0</v>
      </c>
      <c r="H9278" s="929">
        <v>1.3888888888888889E-3</v>
      </c>
      <c r="I9278" s="929">
        <v>3.3333333333333333E-2</v>
      </c>
      <c r="J9278" s="923">
        <v>0</v>
      </c>
      <c r="K9278" s="922">
        <v>1</v>
      </c>
      <c r="L9278" s="923">
        <v>0</v>
      </c>
      <c r="M9278" s="923" t="str">
        <f t="shared" si="144"/>
        <v/>
      </c>
    </row>
    <row r="9279" spans="2:13" ht="60">
      <c r="B9279" s="921" t="s">
        <v>2647</v>
      </c>
      <c r="C9279" s="921" t="s">
        <v>2516</v>
      </c>
      <c r="D9279" s="922" t="s">
        <v>986</v>
      </c>
      <c r="E9279" s="936">
        <v>1</v>
      </c>
      <c r="F9279" s="947">
        <v>43858</v>
      </c>
      <c r="G9279" s="923">
        <v>0</v>
      </c>
      <c r="H9279" s="929">
        <v>1.3888888888888889E-3</v>
      </c>
      <c r="I9279" s="929">
        <v>5.8333333333333334E-2</v>
      </c>
      <c r="J9279" s="923">
        <v>0</v>
      </c>
      <c r="K9279" s="922">
        <v>1</v>
      </c>
      <c r="L9279" s="923">
        <v>0</v>
      </c>
      <c r="M9279" s="923" t="str">
        <f t="shared" si="144"/>
        <v/>
      </c>
    </row>
    <row r="9280" spans="2:13" ht="75">
      <c r="B9280" s="921" t="s">
        <v>2648</v>
      </c>
      <c r="C9280" s="921" t="s">
        <v>2525</v>
      </c>
      <c r="D9280" s="922" t="s">
        <v>986</v>
      </c>
      <c r="E9280" s="936">
        <v>1</v>
      </c>
      <c r="F9280" s="947">
        <v>44348</v>
      </c>
      <c r="G9280" s="923">
        <v>8645903.2942632101</v>
      </c>
      <c r="H9280" s="929">
        <v>1.3888888888888889E-3</v>
      </c>
      <c r="I9280" s="929">
        <v>3.4722222222222224E-2</v>
      </c>
      <c r="J9280" s="923">
        <v>8345698.3187679602</v>
      </c>
      <c r="K9280" s="922">
        <v>1</v>
      </c>
      <c r="L9280" s="923">
        <v>8345698.3187679602</v>
      </c>
      <c r="M9280" s="923">
        <f t="shared" si="144"/>
        <v>144098.38823772018</v>
      </c>
    </row>
    <row r="9281" spans="2:13" ht="75">
      <c r="B9281" s="921" t="s">
        <v>2649</v>
      </c>
      <c r="C9281" s="921" t="s">
        <v>2525</v>
      </c>
      <c r="D9281" s="922" t="s">
        <v>986</v>
      </c>
      <c r="E9281" s="936">
        <v>1</v>
      </c>
      <c r="F9281" s="947">
        <v>44348</v>
      </c>
      <c r="G9281" s="923">
        <v>8645903.2942632101</v>
      </c>
      <c r="H9281" s="929">
        <v>1.3888888888888889E-3</v>
      </c>
      <c r="I9281" s="929">
        <v>3.4722222222222224E-2</v>
      </c>
      <c r="J9281" s="923">
        <v>8345698.3187679602</v>
      </c>
      <c r="K9281" s="922">
        <v>1</v>
      </c>
      <c r="L9281" s="923">
        <v>8345698.3187679602</v>
      </c>
      <c r="M9281" s="923">
        <f t="shared" si="144"/>
        <v>144098.38823772018</v>
      </c>
    </row>
    <row r="9282" spans="2:13" ht="75">
      <c r="B9282" s="921" t="s">
        <v>2648</v>
      </c>
      <c r="C9282" s="921" t="s">
        <v>2525</v>
      </c>
      <c r="D9282" s="922" t="s">
        <v>994</v>
      </c>
      <c r="E9282" s="936">
        <v>0</v>
      </c>
      <c r="F9282" s="947">
        <v>44348</v>
      </c>
      <c r="G9282" s="923">
        <v>796025.79500000004</v>
      </c>
      <c r="H9282" s="929">
        <v>1.3888888888888889E-3</v>
      </c>
      <c r="I9282" s="929">
        <v>3.4722222222222224E-2</v>
      </c>
      <c r="J9282" s="923">
        <v>768386.01045138889</v>
      </c>
      <c r="K9282" s="922">
        <v>1</v>
      </c>
      <c r="L9282" s="923">
        <v>0</v>
      </c>
      <c r="M9282" s="923" t="str">
        <f t="shared" si="144"/>
        <v/>
      </c>
    </row>
    <row r="9283" spans="2:13" ht="75">
      <c r="B9283" s="921" t="s">
        <v>2649</v>
      </c>
      <c r="C9283" s="921" t="s">
        <v>2525</v>
      </c>
      <c r="D9283" s="922" t="s">
        <v>994</v>
      </c>
      <c r="E9283" s="936">
        <v>0</v>
      </c>
      <c r="F9283" s="947">
        <v>44348</v>
      </c>
      <c r="G9283" s="923">
        <v>796025.79500000004</v>
      </c>
      <c r="H9283" s="929">
        <v>1.3888888888888889E-3</v>
      </c>
      <c r="I9283" s="929">
        <v>3.4722222222222224E-2</v>
      </c>
      <c r="J9283" s="923">
        <v>768386.01045138889</v>
      </c>
      <c r="K9283" s="922">
        <v>1</v>
      </c>
      <c r="L9283" s="923">
        <v>0</v>
      </c>
      <c r="M9283" s="923" t="str">
        <f t="shared" si="144"/>
        <v/>
      </c>
    </row>
    <row r="9284" spans="2:13" ht="105">
      <c r="B9284" s="921" t="s">
        <v>2650</v>
      </c>
      <c r="C9284" s="921" t="s">
        <v>2566</v>
      </c>
      <c r="D9284" s="922" t="s">
        <v>986</v>
      </c>
      <c r="E9284" s="936">
        <v>1</v>
      </c>
      <c r="F9284" s="947">
        <v>44531</v>
      </c>
      <c r="G9284" s="923">
        <v>654569.52245336922</v>
      </c>
      <c r="H9284" s="929">
        <v>1.3888888888888889E-3</v>
      </c>
      <c r="I9284" s="929">
        <v>2.6388888888888889E-2</v>
      </c>
      <c r="J9284" s="923">
        <v>637296.16005529417</v>
      </c>
      <c r="K9284" s="922">
        <v>1</v>
      </c>
      <c r="L9284" s="923">
        <v>637296.16005529417</v>
      </c>
      <c r="M9284" s="923">
        <f t="shared" si="144"/>
        <v>10909.492040889487</v>
      </c>
    </row>
    <row r="9285" spans="2:13" ht="105">
      <c r="B9285" s="921" t="s">
        <v>2651</v>
      </c>
      <c r="C9285" s="921" t="s">
        <v>2566</v>
      </c>
      <c r="D9285" s="922" t="s">
        <v>986</v>
      </c>
      <c r="E9285" s="936">
        <v>1</v>
      </c>
      <c r="F9285" s="947">
        <v>44531</v>
      </c>
      <c r="G9285" s="923">
        <v>920488.39095005044</v>
      </c>
      <c r="H9285" s="929">
        <v>1.3888888888888889E-3</v>
      </c>
      <c r="I9285" s="929">
        <v>2.6388888888888889E-2</v>
      </c>
      <c r="J9285" s="923">
        <v>896197.7250777575</v>
      </c>
      <c r="K9285" s="922">
        <v>1</v>
      </c>
      <c r="L9285" s="923">
        <v>896197.7250777575</v>
      </c>
      <c r="M9285" s="923">
        <f t="shared" si="144"/>
        <v>15341.47318250084</v>
      </c>
    </row>
    <row r="9286" spans="2:13" ht="105">
      <c r="B9286" s="921" t="s">
        <v>2652</v>
      </c>
      <c r="C9286" s="921" t="s">
        <v>2518</v>
      </c>
      <c r="D9286" s="922" t="s">
        <v>986</v>
      </c>
      <c r="E9286" s="936">
        <v>1</v>
      </c>
      <c r="F9286" s="947">
        <v>43709</v>
      </c>
      <c r="G9286" s="923">
        <v>0</v>
      </c>
      <c r="H9286" s="929">
        <v>1.3888888888888889E-3</v>
      </c>
      <c r="I9286" s="929">
        <v>6.3888888888888898E-2</v>
      </c>
      <c r="J9286" s="923">
        <v>0</v>
      </c>
      <c r="K9286" s="922">
        <v>1</v>
      </c>
      <c r="L9286" s="923">
        <v>0</v>
      </c>
      <c r="M9286" s="923" t="str">
        <f t="shared" si="144"/>
        <v/>
      </c>
    </row>
    <row r="9287" spans="2:13" ht="75">
      <c r="B9287" s="921" t="s">
        <v>2653</v>
      </c>
      <c r="C9287" s="921" t="s">
        <v>2525</v>
      </c>
      <c r="D9287" s="922" t="s">
        <v>986</v>
      </c>
      <c r="E9287" s="936">
        <v>1</v>
      </c>
      <c r="F9287" s="947">
        <v>44593</v>
      </c>
      <c r="G9287" s="923">
        <v>572098.12107285205</v>
      </c>
      <c r="H9287" s="929">
        <v>1.3888888888888889E-3</v>
      </c>
      <c r="I9287" s="929">
        <v>2.361111111111111E-2</v>
      </c>
      <c r="J9287" s="923">
        <v>558590.24876974302</v>
      </c>
      <c r="K9287" s="922">
        <v>1</v>
      </c>
      <c r="L9287" s="923">
        <v>558590.24876974302</v>
      </c>
      <c r="M9287" s="923">
        <f t="shared" si="144"/>
        <v>9534.9686845475335</v>
      </c>
    </row>
    <row r="9288" spans="2:13" ht="105">
      <c r="B9288" s="921" t="s">
        <v>2654</v>
      </c>
      <c r="C9288" s="921" t="s">
        <v>2566</v>
      </c>
      <c r="D9288" s="922" t="s">
        <v>986</v>
      </c>
      <c r="E9288" s="936">
        <v>1</v>
      </c>
      <c r="F9288" s="947">
        <v>44743</v>
      </c>
      <c r="G9288" s="923">
        <v>361376.92385446426</v>
      </c>
      <c r="H9288" s="929">
        <v>1.3888888888888889E-3</v>
      </c>
      <c r="I9288" s="929">
        <v>1.6666666666666666E-2</v>
      </c>
      <c r="J9288" s="923">
        <v>355353.97512355651</v>
      </c>
      <c r="K9288" s="922">
        <v>1</v>
      </c>
      <c r="L9288" s="923">
        <v>355353.97512355651</v>
      </c>
      <c r="M9288" s="923">
        <f t="shared" si="144"/>
        <v>6022.9487309077376</v>
      </c>
    </row>
    <row r="9289" spans="2:13" ht="75">
      <c r="B9289" s="921" t="s">
        <v>2655</v>
      </c>
      <c r="C9289" s="921" t="s">
        <v>2566</v>
      </c>
      <c r="D9289" s="922" t="s">
        <v>986</v>
      </c>
      <c r="E9289" s="936">
        <v>1</v>
      </c>
      <c r="F9289" s="947">
        <v>44743</v>
      </c>
      <c r="G9289" s="923">
        <v>45628.306283768507</v>
      </c>
      <c r="H9289" s="929">
        <v>1.3888888888888889E-3</v>
      </c>
      <c r="I9289" s="929">
        <v>1.6666666666666666E-2</v>
      </c>
      <c r="J9289" s="923">
        <v>44867.834512372363</v>
      </c>
      <c r="K9289" s="922">
        <v>1</v>
      </c>
      <c r="L9289" s="923">
        <v>44867.834512372363</v>
      </c>
      <c r="M9289" s="923">
        <f t="shared" si="144"/>
        <v>760.47177139614178</v>
      </c>
    </row>
    <row r="9290" spans="2:13" ht="105">
      <c r="B9290" s="921" t="s">
        <v>2656</v>
      </c>
      <c r="C9290" s="921" t="s">
        <v>2566</v>
      </c>
      <c r="D9290" s="922" t="s">
        <v>986</v>
      </c>
      <c r="E9290" s="936">
        <v>1</v>
      </c>
      <c r="F9290" s="947">
        <v>44531</v>
      </c>
      <c r="G9290" s="923">
        <v>22289.227951189947</v>
      </c>
      <c r="H9290" s="929">
        <v>1.3888888888888889E-3</v>
      </c>
      <c r="I9290" s="929">
        <v>2.6388888888888889E-2</v>
      </c>
      <c r="J9290" s="923">
        <v>21701.039991366881</v>
      </c>
      <c r="K9290" s="922">
        <v>1</v>
      </c>
      <c r="L9290" s="923">
        <v>21701.039991366881</v>
      </c>
      <c r="M9290" s="923">
        <f t="shared" si="144"/>
        <v>371.48713251983247</v>
      </c>
    </row>
    <row r="9291" spans="2:13" ht="105">
      <c r="B9291" s="921" t="s">
        <v>2656</v>
      </c>
      <c r="C9291" s="921" t="s">
        <v>2566</v>
      </c>
      <c r="D9291" s="922" t="s">
        <v>986</v>
      </c>
      <c r="E9291" s="936">
        <v>1</v>
      </c>
      <c r="F9291" s="947">
        <v>44531</v>
      </c>
      <c r="G9291" s="923">
        <v>352724.56095438614</v>
      </c>
      <c r="H9291" s="929">
        <v>1.3888888888888889E-3</v>
      </c>
      <c r="I9291" s="929">
        <v>2.6388888888888889E-2</v>
      </c>
      <c r="J9291" s="923">
        <v>343416.5517069787</v>
      </c>
      <c r="K9291" s="922">
        <v>1</v>
      </c>
      <c r="L9291" s="923">
        <v>343416.5517069787</v>
      </c>
      <c r="M9291" s="923">
        <f t="shared" ref="M9291:M9354" si="145">IF(L9291=0,"",IF(I9291=100%,0,(H9291*12)*(G9291*E9291*K9291)))</f>
        <v>5878.7426825731018</v>
      </c>
    </row>
    <row r="9292" spans="2:13" ht="90">
      <c r="B9292" s="921" t="s">
        <v>2657</v>
      </c>
      <c r="C9292" s="921" t="s">
        <v>2566</v>
      </c>
      <c r="D9292" s="922" t="s">
        <v>986</v>
      </c>
      <c r="E9292" s="936">
        <v>1</v>
      </c>
      <c r="F9292" s="947">
        <v>44621</v>
      </c>
      <c r="G9292" s="923">
        <v>30219.292953263881</v>
      </c>
      <c r="H9292" s="929">
        <v>1.3888888888888889E-3</v>
      </c>
      <c r="I9292" s="929">
        <v>2.2222222222222223E-2</v>
      </c>
      <c r="J9292" s="923">
        <v>29547.753109858018</v>
      </c>
      <c r="K9292" s="922">
        <v>1</v>
      </c>
      <c r="L9292" s="923">
        <v>29547.753109858018</v>
      </c>
      <c r="M9292" s="923">
        <f t="shared" si="145"/>
        <v>503.654882554398</v>
      </c>
    </row>
    <row r="9293" spans="2:13" ht="105">
      <c r="B9293" s="921" t="s">
        <v>2658</v>
      </c>
      <c r="C9293" s="921" t="s">
        <v>2566</v>
      </c>
      <c r="D9293" s="922" t="s">
        <v>986</v>
      </c>
      <c r="E9293" s="936">
        <v>1</v>
      </c>
      <c r="F9293" s="947">
        <v>44682</v>
      </c>
      <c r="G9293" s="923">
        <v>750027.57781115221</v>
      </c>
      <c r="H9293" s="929">
        <v>1.3888888888888889E-3</v>
      </c>
      <c r="I9293" s="929">
        <v>1.9444444444444445E-2</v>
      </c>
      <c r="J9293" s="923">
        <v>735443.70824260206</v>
      </c>
      <c r="K9293" s="922">
        <v>1</v>
      </c>
      <c r="L9293" s="923">
        <v>735443.70824260206</v>
      </c>
      <c r="M9293" s="923">
        <f t="shared" si="145"/>
        <v>12500.459630185869</v>
      </c>
    </row>
    <row r="9294" spans="2:13" ht="90">
      <c r="B9294" s="921" t="s">
        <v>2659</v>
      </c>
      <c r="C9294" s="921" t="s">
        <v>2566</v>
      </c>
      <c r="D9294" s="922" t="s">
        <v>986</v>
      </c>
      <c r="E9294" s="936">
        <v>1</v>
      </c>
      <c r="F9294" s="947">
        <v>44440</v>
      </c>
      <c r="G9294" s="923">
        <v>375013.7889055761</v>
      </c>
      <c r="H9294" s="929">
        <v>1.3888888888888889E-3</v>
      </c>
      <c r="I9294" s="929">
        <v>3.0555555555555558E-2</v>
      </c>
      <c r="J9294" s="923">
        <v>363555.03424457239</v>
      </c>
      <c r="K9294" s="922">
        <v>1</v>
      </c>
      <c r="L9294" s="923">
        <v>363555.03424457239</v>
      </c>
      <c r="M9294" s="923">
        <f t="shared" si="145"/>
        <v>6250.2298150929346</v>
      </c>
    </row>
    <row r="9295" spans="2:13" ht="75">
      <c r="B9295" s="921" t="s">
        <v>2660</v>
      </c>
      <c r="C9295" s="921" t="s">
        <v>2566</v>
      </c>
      <c r="D9295" s="922" t="s">
        <v>986</v>
      </c>
      <c r="E9295" s="936">
        <v>1</v>
      </c>
      <c r="F9295" s="947">
        <v>44621</v>
      </c>
      <c r="G9295" s="923">
        <v>51924.103879110669</v>
      </c>
      <c r="H9295" s="929">
        <v>1.3888888888888889E-3</v>
      </c>
      <c r="I9295" s="929">
        <v>2.2222222222222223E-2</v>
      </c>
      <c r="J9295" s="923">
        <v>50770.234904019322</v>
      </c>
      <c r="K9295" s="922">
        <v>1</v>
      </c>
      <c r="L9295" s="923">
        <v>50770.234904019322</v>
      </c>
      <c r="M9295" s="923">
        <f t="shared" si="145"/>
        <v>865.40173131851111</v>
      </c>
    </row>
    <row r="9296" spans="2:13" ht="105">
      <c r="B9296" s="921" t="s">
        <v>2661</v>
      </c>
      <c r="C9296" s="921" t="s">
        <v>2566</v>
      </c>
      <c r="D9296" s="922" t="s">
        <v>986</v>
      </c>
      <c r="E9296" s="936">
        <v>1</v>
      </c>
      <c r="F9296" s="947">
        <v>44621</v>
      </c>
      <c r="G9296" s="923">
        <v>818211.9030667115</v>
      </c>
      <c r="H9296" s="929">
        <v>1.3888888888888889E-3</v>
      </c>
      <c r="I9296" s="929">
        <v>2.2222222222222223E-2</v>
      </c>
      <c r="J9296" s="923">
        <v>800029.41633189574</v>
      </c>
      <c r="K9296" s="922">
        <v>1</v>
      </c>
      <c r="L9296" s="923">
        <v>800029.41633189574</v>
      </c>
      <c r="M9296" s="923">
        <f t="shared" si="145"/>
        <v>13636.865051111858</v>
      </c>
    </row>
    <row r="9297" spans="2:13" ht="105">
      <c r="B9297" s="921" t="s">
        <v>2662</v>
      </c>
      <c r="C9297" s="921" t="s">
        <v>2566</v>
      </c>
      <c r="D9297" s="922" t="s">
        <v>986</v>
      </c>
      <c r="E9297" s="936">
        <v>1</v>
      </c>
      <c r="F9297" s="947">
        <v>44682</v>
      </c>
      <c r="G9297" s="923">
        <v>114549.66642933962</v>
      </c>
      <c r="H9297" s="929">
        <v>1.3888888888888889E-3</v>
      </c>
      <c r="I9297" s="929">
        <v>1.9444444444444445E-2</v>
      </c>
      <c r="J9297" s="923">
        <v>112322.31180432468</v>
      </c>
      <c r="K9297" s="922">
        <v>1</v>
      </c>
      <c r="L9297" s="923">
        <v>112322.31180432468</v>
      </c>
      <c r="M9297" s="923">
        <f t="shared" si="145"/>
        <v>1909.1611071556601</v>
      </c>
    </row>
    <row r="9298" spans="2:13" ht="105">
      <c r="B9298" s="921" t="s">
        <v>2663</v>
      </c>
      <c r="C9298" s="921" t="s">
        <v>2566</v>
      </c>
      <c r="D9298" s="922" t="s">
        <v>986</v>
      </c>
      <c r="E9298" s="936">
        <v>1</v>
      </c>
      <c r="F9298" s="947">
        <v>44682</v>
      </c>
      <c r="G9298" s="923">
        <v>261827.80898134768</v>
      </c>
      <c r="H9298" s="929">
        <v>1.3888888888888889E-3</v>
      </c>
      <c r="I9298" s="929">
        <v>1.9444444444444445E-2</v>
      </c>
      <c r="J9298" s="923">
        <v>256736.71269559924</v>
      </c>
      <c r="K9298" s="922">
        <v>1</v>
      </c>
      <c r="L9298" s="923">
        <v>256736.71269559924</v>
      </c>
      <c r="M9298" s="923">
        <f t="shared" si="145"/>
        <v>4363.7968163557944</v>
      </c>
    </row>
    <row r="9299" spans="2:13" ht="90">
      <c r="B9299" s="921" t="s">
        <v>2664</v>
      </c>
      <c r="C9299" s="921" t="s">
        <v>2525</v>
      </c>
      <c r="D9299" s="922" t="s">
        <v>986</v>
      </c>
      <c r="E9299" s="936">
        <v>1</v>
      </c>
      <c r="F9299" s="947">
        <v>44774</v>
      </c>
      <c r="G9299" s="923">
        <v>10365.229075726775</v>
      </c>
      <c r="H9299" s="929">
        <v>1.3888888888888889E-3</v>
      </c>
      <c r="I9299" s="929">
        <v>1.5277777777777779E-2</v>
      </c>
      <c r="J9299" s="923">
        <v>10206.87140929206</v>
      </c>
      <c r="K9299" s="922">
        <v>1</v>
      </c>
      <c r="L9299" s="923">
        <v>10206.87140929206</v>
      </c>
      <c r="M9299" s="923">
        <f t="shared" si="145"/>
        <v>172.75381792877957</v>
      </c>
    </row>
    <row r="9300" spans="2:13" ht="75">
      <c r="B9300" s="921" t="s">
        <v>2665</v>
      </c>
      <c r="C9300" s="921" t="s">
        <v>2525</v>
      </c>
      <c r="D9300" s="922" t="s">
        <v>986</v>
      </c>
      <c r="E9300" s="936">
        <v>1</v>
      </c>
      <c r="F9300" s="947">
        <v>44774</v>
      </c>
      <c r="G9300" s="923">
        <v>20065.999833863272</v>
      </c>
      <c r="H9300" s="929">
        <v>1.3888888888888889E-3</v>
      </c>
      <c r="I9300" s="929">
        <v>1.5277777777777779E-2</v>
      </c>
      <c r="J9300" s="923">
        <v>19759.435947512582</v>
      </c>
      <c r="K9300" s="922">
        <v>1</v>
      </c>
      <c r="L9300" s="923">
        <v>19759.435947512582</v>
      </c>
      <c r="M9300" s="923">
        <f t="shared" si="145"/>
        <v>334.43333056438786</v>
      </c>
    </row>
    <row r="9301" spans="2:13" ht="75">
      <c r="B9301" s="921" t="s">
        <v>2666</v>
      </c>
      <c r="C9301" s="921" t="s">
        <v>2525</v>
      </c>
      <c r="D9301" s="922" t="s">
        <v>986</v>
      </c>
      <c r="E9301" s="936">
        <v>1</v>
      </c>
      <c r="F9301" s="947">
        <v>44774</v>
      </c>
      <c r="G9301" s="923">
        <v>58260.14228466541</v>
      </c>
      <c r="H9301" s="929">
        <v>1.3888888888888889E-3</v>
      </c>
      <c r="I9301" s="929">
        <v>1.5277777777777779E-2</v>
      </c>
      <c r="J9301" s="923">
        <v>57370.056777538579</v>
      </c>
      <c r="K9301" s="922">
        <v>1</v>
      </c>
      <c r="L9301" s="923">
        <v>57370.056777538579</v>
      </c>
      <c r="M9301" s="923">
        <f t="shared" si="145"/>
        <v>971.00237141109017</v>
      </c>
    </row>
    <row r="9302" spans="2:13" ht="75">
      <c r="B9302" s="921" t="s">
        <v>2667</v>
      </c>
      <c r="C9302" s="921" t="s">
        <v>2525</v>
      </c>
      <c r="D9302" s="922" t="s">
        <v>986</v>
      </c>
      <c r="E9302" s="936">
        <v>1</v>
      </c>
      <c r="F9302" s="947">
        <v>44774</v>
      </c>
      <c r="G9302" s="923">
        <v>16388.126777358037</v>
      </c>
      <c r="H9302" s="929">
        <v>8.3333333333333332E-3</v>
      </c>
      <c r="I9302" s="929">
        <v>9.166666666666666E-2</v>
      </c>
      <c r="J9302" s="923">
        <v>14885.881822766883</v>
      </c>
      <c r="K9302" s="922">
        <v>1</v>
      </c>
      <c r="L9302" s="923">
        <v>14885.881822766883</v>
      </c>
      <c r="M9302" s="923">
        <f t="shared" si="145"/>
        <v>1638.8126777358038</v>
      </c>
    </row>
    <row r="9303" spans="2:13" ht="75">
      <c r="B9303" s="921" t="s">
        <v>2668</v>
      </c>
      <c r="C9303" s="921" t="s">
        <v>2525</v>
      </c>
      <c r="D9303" s="922" t="s">
        <v>986</v>
      </c>
      <c r="E9303" s="936">
        <v>1</v>
      </c>
      <c r="F9303" s="947">
        <v>44774</v>
      </c>
      <c r="G9303" s="923">
        <v>1007478.4782803068</v>
      </c>
      <c r="H9303" s="929">
        <v>1.3888888888888889E-3</v>
      </c>
      <c r="I9303" s="929">
        <v>1.5277777777777779E-2</v>
      </c>
      <c r="J9303" s="923">
        <v>992086.44597324659</v>
      </c>
      <c r="K9303" s="922">
        <v>1</v>
      </c>
      <c r="L9303" s="923">
        <v>992086.44597324659</v>
      </c>
      <c r="M9303" s="923">
        <f t="shared" si="145"/>
        <v>16791.307971338447</v>
      </c>
    </row>
    <row r="9304" spans="2:13" ht="75">
      <c r="B9304" s="921" t="s">
        <v>2668</v>
      </c>
      <c r="C9304" s="921" t="s">
        <v>2525</v>
      </c>
      <c r="D9304" s="922" t="s">
        <v>986</v>
      </c>
      <c r="E9304" s="936">
        <v>1</v>
      </c>
      <c r="F9304" s="947">
        <v>44774</v>
      </c>
      <c r="G9304" s="923">
        <v>1007478.4782803068</v>
      </c>
      <c r="H9304" s="929">
        <v>1.3888888888888889E-3</v>
      </c>
      <c r="I9304" s="929">
        <v>1.5277777777777779E-2</v>
      </c>
      <c r="J9304" s="923">
        <v>992086.44597324659</v>
      </c>
      <c r="K9304" s="922">
        <v>1</v>
      </c>
      <c r="L9304" s="923">
        <v>992086.44597324659</v>
      </c>
      <c r="M9304" s="923">
        <f t="shared" si="145"/>
        <v>16791.307971338447</v>
      </c>
    </row>
    <row r="9305" spans="2:13" ht="105">
      <c r="B9305" s="921" t="s">
        <v>2669</v>
      </c>
      <c r="C9305" s="921" t="s">
        <v>2525</v>
      </c>
      <c r="D9305" s="922" t="s">
        <v>986</v>
      </c>
      <c r="E9305" s="936">
        <v>1</v>
      </c>
      <c r="F9305" s="947">
        <v>44774</v>
      </c>
      <c r="G9305" s="923">
        <v>666.07663162358745</v>
      </c>
      <c r="H9305" s="929">
        <v>1.3888888888888889E-3</v>
      </c>
      <c r="I9305" s="929">
        <v>1.5277777777777779E-2</v>
      </c>
      <c r="J9305" s="923">
        <v>655.90046086267148</v>
      </c>
      <c r="K9305" s="922">
        <v>1</v>
      </c>
      <c r="L9305" s="923">
        <v>655.90046086267148</v>
      </c>
      <c r="M9305" s="923">
        <f t="shared" si="145"/>
        <v>11.101277193726457</v>
      </c>
    </row>
    <row r="9306" spans="2:13" ht="105">
      <c r="B9306" s="921" t="s">
        <v>2669</v>
      </c>
      <c r="C9306" s="921" t="s">
        <v>2525</v>
      </c>
      <c r="D9306" s="922" t="s">
        <v>986</v>
      </c>
      <c r="E9306" s="936">
        <v>1</v>
      </c>
      <c r="F9306" s="947">
        <v>44774</v>
      </c>
      <c r="G9306" s="923">
        <v>666.07663162358745</v>
      </c>
      <c r="H9306" s="929">
        <v>1.3888888888888889E-3</v>
      </c>
      <c r="I9306" s="929">
        <v>1.5277777777777779E-2</v>
      </c>
      <c r="J9306" s="923">
        <v>655.90046086267148</v>
      </c>
      <c r="K9306" s="922">
        <v>1</v>
      </c>
      <c r="L9306" s="923">
        <v>655.90046086267148</v>
      </c>
      <c r="M9306" s="923">
        <f t="shared" si="145"/>
        <v>11.101277193726457</v>
      </c>
    </row>
    <row r="9307" spans="2:13" ht="75">
      <c r="B9307" s="921" t="s">
        <v>2670</v>
      </c>
      <c r="C9307" s="921" t="s">
        <v>2525</v>
      </c>
      <c r="D9307" s="922" t="s">
        <v>986</v>
      </c>
      <c r="E9307" s="936">
        <v>1</v>
      </c>
      <c r="F9307" s="947">
        <v>44774</v>
      </c>
      <c r="G9307" s="923">
        <v>5677.4266419663363</v>
      </c>
      <c r="H9307" s="929">
        <v>1.3888888888888889E-3</v>
      </c>
      <c r="I9307" s="929">
        <v>1.5277777777777779E-2</v>
      </c>
      <c r="J9307" s="923">
        <v>5590.6881793807397</v>
      </c>
      <c r="K9307" s="922">
        <v>1</v>
      </c>
      <c r="L9307" s="923">
        <v>5590.6881793807397</v>
      </c>
      <c r="M9307" s="923">
        <f t="shared" si="145"/>
        <v>94.6237773661056</v>
      </c>
    </row>
    <row r="9308" spans="2:13" ht="75">
      <c r="B9308" s="921" t="s">
        <v>2671</v>
      </c>
      <c r="C9308" s="921" t="s">
        <v>2525</v>
      </c>
      <c r="D9308" s="922" t="s">
        <v>986</v>
      </c>
      <c r="E9308" s="936">
        <v>1</v>
      </c>
      <c r="F9308" s="947">
        <v>44774</v>
      </c>
      <c r="G9308" s="923">
        <v>6024.4758791810673</v>
      </c>
      <c r="H9308" s="929">
        <v>1.3888888888888889E-3</v>
      </c>
      <c r="I9308" s="929">
        <v>1.5277777777777779E-2</v>
      </c>
      <c r="J9308" s="923">
        <v>5932.4352754713564</v>
      </c>
      <c r="K9308" s="922">
        <v>1</v>
      </c>
      <c r="L9308" s="923">
        <v>5932.4352754713564</v>
      </c>
      <c r="M9308" s="923">
        <f t="shared" si="145"/>
        <v>100.40793131968445</v>
      </c>
    </row>
    <row r="9309" spans="2:13" ht="75">
      <c r="B9309" s="921" t="s">
        <v>2672</v>
      </c>
      <c r="C9309" s="921" t="s">
        <v>2525</v>
      </c>
      <c r="D9309" s="922" t="s">
        <v>986</v>
      </c>
      <c r="E9309" s="936">
        <v>1</v>
      </c>
      <c r="F9309" s="947">
        <v>44774</v>
      </c>
      <c r="G9309" s="923">
        <v>5952.1408343195462</v>
      </c>
      <c r="H9309" s="929">
        <v>1.3888888888888889E-3</v>
      </c>
      <c r="I9309" s="929">
        <v>1.5277777777777779E-2</v>
      </c>
      <c r="J9309" s="923">
        <v>5861.2053493507756</v>
      </c>
      <c r="K9309" s="922">
        <v>1</v>
      </c>
      <c r="L9309" s="923">
        <v>5861.2053493507756</v>
      </c>
      <c r="M9309" s="923">
        <f t="shared" si="145"/>
        <v>99.202347238659101</v>
      </c>
    </row>
    <row r="9310" spans="2:13" ht="75">
      <c r="B9310" s="921" t="s">
        <v>2673</v>
      </c>
      <c r="C9310" s="921" t="s">
        <v>2525</v>
      </c>
      <c r="D9310" s="922" t="s">
        <v>986</v>
      </c>
      <c r="E9310" s="936">
        <v>1</v>
      </c>
      <c r="F9310" s="947">
        <v>44774</v>
      </c>
      <c r="G9310" s="923">
        <v>5561.0546577056002</v>
      </c>
      <c r="H9310" s="929">
        <v>1.3888888888888889E-3</v>
      </c>
      <c r="I9310" s="929">
        <v>1.5277777777777779E-2</v>
      </c>
      <c r="J9310" s="923">
        <v>5476.094100435098</v>
      </c>
      <c r="K9310" s="922">
        <v>1</v>
      </c>
      <c r="L9310" s="923">
        <v>5476.094100435098</v>
      </c>
      <c r="M9310" s="923">
        <f t="shared" si="145"/>
        <v>92.684244295093336</v>
      </c>
    </row>
    <row r="9311" spans="2:13" ht="75">
      <c r="B9311" s="921" t="s">
        <v>2674</v>
      </c>
      <c r="C9311" s="921" t="s">
        <v>2525</v>
      </c>
      <c r="D9311" s="922" t="s">
        <v>986</v>
      </c>
      <c r="E9311" s="936">
        <v>1</v>
      </c>
      <c r="F9311" s="947">
        <v>44774</v>
      </c>
      <c r="G9311" s="923">
        <v>1966.4003733893824</v>
      </c>
      <c r="H9311" s="929">
        <v>1.3888888888888889E-3</v>
      </c>
      <c r="I9311" s="929">
        <v>1.5277777777777779E-2</v>
      </c>
      <c r="J9311" s="923">
        <v>1936.3581454626001</v>
      </c>
      <c r="K9311" s="922">
        <v>1</v>
      </c>
      <c r="L9311" s="923">
        <v>1936.3581454626001</v>
      </c>
      <c r="M9311" s="923">
        <f t="shared" si="145"/>
        <v>32.773339556489702</v>
      </c>
    </row>
    <row r="9312" spans="2:13" ht="75">
      <c r="B9312" s="921" t="s">
        <v>2675</v>
      </c>
      <c r="C9312" s="921" t="s">
        <v>2525</v>
      </c>
      <c r="D9312" s="922" t="s">
        <v>986</v>
      </c>
      <c r="E9312" s="936">
        <v>1</v>
      </c>
      <c r="F9312" s="947">
        <v>44774</v>
      </c>
      <c r="G9312" s="923">
        <v>14747.870318653215</v>
      </c>
      <c r="H9312" s="929">
        <v>1.3888888888888889E-3</v>
      </c>
      <c r="I9312" s="929">
        <v>1.5277777777777779E-2</v>
      </c>
      <c r="J9312" s="923">
        <v>14522.555633229345</v>
      </c>
      <c r="K9312" s="922">
        <v>1</v>
      </c>
      <c r="L9312" s="923">
        <v>14522.555633229345</v>
      </c>
      <c r="M9312" s="923">
        <f t="shared" si="145"/>
        <v>245.79783864422023</v>
      </c>
    </row>
    <row r="9313" spans="2:13" ht="75">
      <c r="B9313" s="921" t="s">
        <v>2676</v>
      </c>
      <c r="C9313" s="921" t="s">
        <v>2525</v>
      </c>
      <c r="D9313" s="922" t="s">
        <v>986</v>
      </c>
      <c r="E9313" s="936">
        <v>1</v>
      </c>
      <c r="F9313" s="947">
        <v>44774</v>
      </c>
      <c r="G9313" s="923">
        <v>2953.7074948655882</v>
      </c>
      <c r="H9313" s="929">
        <v>1.3888888888888889E-3</v>
      </c>
      <c r="I9313" s="929">
        <v>1.5277777777777779E-2</v>
      </c>
      <c r="J9313" s="923">
        <v>2908.5814081384751</v>
      </c>
      <c r="K9313" s="922">
        <v>1</v>
      </c>
      <c r="L9313" s="923">
        <v>2908.5814081384751</v>
      </c>
      <c r="M9313" s="923">
        <f t="shared" si="145"/>
        <v>49.228458247759804</v>
      </c>
    </row>
    <row r="9314" spans="2:13" ht="90">
      <c r="B9314" s="921" t="s">
        <v>2664</v>
      </c>
      <c r="C9314" s="921" t="s">
        <v>2525</v>
      </c>
      <c r="D9314" s="922" t="s">
        <v>994</v>
      </c>
      <c r="E9314" s="936">
        <v>0</v>
      </c>
      <c r="F9314" s="947">
        <v>44774</v>
      </c>
      <c r="G9314" s="923">
        <v>1154085.7533333334</v>
      </c>
      <c r="H9314" s="929">
        <v>1.3888888888888889E-3</v>
      </c>
      <c r="I9314" s="929">
        <v>1.5277777777777779E-2</v>
      </c>
      <c r="J9314" s="923">
        <v>1136453.8876574074</v>
      </c>
      <c r="K9314" s="922">
        <v>1</v>
      </c>
      <c r="L9314" s="923">
        <v>0</v>
      </c>
      <c r="M9314" s="923" t="str">
        <f t="shared" si="145"/>
        <v/>
      </c>
    </row>
    <row r="9315" spans="2:13" ht="75">
      <c r="B9315" s="921" t="s">
        <v>2665</v>
      </c>
      <c r="C9315" s="921" t="s">
        <v>2525</v>
      </c>
      <c r="D9315" s="922" t="s">
        <v>994</v>
      </c>
      <c r="E9315" s="936">
        <v>0</v>
      </c>
      <c r="F9315" s="947">
        <v>44774</v>
      </c>
      <c r="G9315" s="923">
        <v>1154085.7533333334</v>
      </c>
      <c r="H9315" s="929">
        <v>1.3888888888888889E-3</v>
      </c>
      <c r="I9315" s="929">
        <v>1.5277777777777779E-2</v>
      </c>
      <c r="J9315" s="923">
        <v>1136453.8876574074</v>
      </c>
      <c r="K9315" s="922">
        <v>1</v>
      </c>
      <c r="L9315" s="923">
        <v>0</v>
      </c>
      <c r="M9315" s="923" t="str">
        <f t="shared" si="145"/>
        <v/>
      </c>
    </row>
    <row r="9316" spans="2:13" ht="75">
      <c r="B9316" s="921" t="s">
        <v>2666</v>
      </c>
      <c r="C9316" s="921" t="s">
        <v>2525</v>
      </c>
      <c r="D9316" s="922" t="s">
        <v>994</v>
      </c>
      <c r="E9316" s="936">
        <v>0</v>
      </c>
      <c r="F9316" s="947">
        <v>44774</v>
      </c>
      <c r="G9316" s="923">
        <v>1154085.7533333334</v>
      </c>
      <c r="H9316" s="929">
        <v>1.3888888888888889E-3</v>
      </c>
      <c r="I9316" s="929">
        <v>1.5277777777777779E-2</v>
      </c>
      <c r="J9316" s="923">
        <v>1136453.8876574074</v>
      </c>
      <c r="K9316" s="922">
        <v>1</v>
      </c>
      <c r="L9316" s="923">
        <v>0</v>
      </c>
      <c r="M9316" s="923" t="str">
        <f t="shared" si="145"/>
        <v/>
      </c>
    </row>
    <row r="9317" spans="2:13" ht="75">
      <c r="B9317" s="921" t="s">
        <v>2667</v>
      </c>
      <c r="C9317" s="921" t="s">
        <v>2525</v>
      </c>
      <c r="D9317" s="922" t="s">
        <v>994</v>
      </c>
      <c r="E9317" s="936">
        <v>0</v>
      </c>
      <c r="F9317" s="947">
        <v>44774</v>
      </c>
      <c r="G9317" s="923">
        <v>1154085.7533333334</v>
      </c>
      <c r="H9317" s="929">
        <v>8.3333333333333332E-3</v>
      </c>
      <c r="I9317" s="929">
        <v>9.166666666666666E-2</v>
      </c>
      <c r="J9317" s="923">
        <v>1048294.5592777779</v>
      </c>
      <c r="K9317" s="922">
        <v>1</v>
      </c>
      <c r="L9317" s="923">
        <v>0</v>
      </c>
      <c r="M9317" s="923" t="str">
        <f t="shared" si="145"/>
        <v/>
      </c>
    </row>
    <row r="9318" spans="2:13" ht="75">
      <c r="B9318" s="921" t="s">
        <v>2668</v>
      </c>
      <c r="C9318" s="921" t="s">
        <v>2525</v>
      </c>
      <c r="D9318" s="922" t="s">
        <v>994</v>
      </c>
      <c r="E9318" s="936">
        <v>0</v>
      </c>
      <c r="F9318" s="947">
        <v>44774</v>
      </c>
      <c r="G9318" s="923">
        <v>1154085.7533333334</v>
      </c>
      <c r="H9318" s="929">
        <v>1.3888888888888889E-3</v>
      </c>
      <c r="I9318" s="929">
        <v>1.5277777777777779E-2</v>
      </c>
      <c r="J9318" s="923">
        <v>1136453.8876574074</v>
      </c>
      <c r="K9318" s="922">
        <v>1</v>
      </c>
      <c r="L9318" s="923">
        <v>0</v>
      </c>
      <c r="M9318" s="923" t="str">
        <f t="shared" si="145"/>
        <v/>
      </c>
    </row>
    <row r="9319" spans="2:13" ht="75">
      <c r="B9319" s="921" t="s">
        <v>2668</v>
      </c>
      <c r="C9319" s="921" t="s">
        <v>2525</v>
      </c>
      <c r="D9319" s="922" t="s">
        <v>994</v>
      </c>
      <c r="E9319" s="936">
        <v>0</v>
      </c>
      <c r="F9319" s="947">
        <v>44774</v>
      </c>
      <c r="G9319" s="923">
        <v>1154085.7533333334</v>
      </c>
      <c r="H9319" s="929">
        <v>1.3888888888888889E-3</v>
      </c>
      <c r="I9319" s="929">
        <v>1.5277777777777779E-2</v>
      </c>
      <c r="J9319" s="923">
        <v>1136453.8876574074</v>
      </c>
      <c r="K9319" s="922">
        <v>1</v>
      </c>
      <c r="L9319" s="923">
        <v>0</v>
      </c>
      <c r="M9319" s="923" t="str">
        <f t="shared" si="145"/>
        <v/>
      </c>
    </row>
    <row r="9320" spans="2:13" ht="105">
      <c r="B9320" s="921" t="s">
        <v>2669</v>
      </c>
      <c r="C9320" s="921" t="s">
        <v>2525</v>
      </c>
      <c r="D9320" s="922" t="s">
        <v>994</v>
      </c>
      <c r="E9320" s="936">
        <v>0</v>
      </c>
      <c r="F9320" s="947">
        <v>44774</v>
      </c>
      <c r="G9320" s="923">
        <v>1154085.7533333334</v>
      </c>
      <c r="H9320" s="929">
        <v>1.3888888888888889E-3</v>
      </c>
      <c r="I9320" s="929">
        <v>1.5277777777777779E-2</v>
      </c>
      <c r="J9320" s="923">
        <v>1136453.8876574074</v>
      </c>
      <c r="K9320" s="922">
        <v>1</v>
      </c>
      <c r="L9320" s="923">
        <v>0</v>
      </c>
      <c r="M9320" s="923" t="str">
        <f t="shared" si="145"/>
        <v/>
      </c>
    </row>
    <row r="9321" spans="2:13" ht="105">
      <c r="B9321" s="921" t="s">
        <v>2669</v>
      </c>
      <c r="C9321" s="921" t="s">
        <v>2525</v>
      </c>
      <c r="D9321" s="922" t="s">
        <v>994</v>
      </c>
      <c r="E9321" s="936">
        <v>0</v>
      </c>
      <c r="F9321" s="947">
        <v>44774</v>
      </c>
      <c r="G9321" s="923">
        <v>1154085.7533333334</v>
      </c>
      <c r="H9321" s="929">
        <v>1.3888888888888889E-3</v>
      </c>
      <c r="I9321" s="929">
        <v>1.5277777777777779E-2</v>
      </c>
      <c r="J9321" s="923">
        <v>1136453.8876574074</v>
      </c>
      <c r="K9321" s="922">
        <v>1</v>
      </c>
      <c r="L9321" s="923">
        <v>0</v>
      </c>
      <c r="M9321" s="923" t="str">
        <f t="shared" si="145"/>
        <v/>
      </c>
    </row>
    <row r="9322" spans="2:13" ht="75">
      <c r="B9322" s="921" t="s">
        <v>2670</v>
      </c>
      <c r="C9322" s="921" t="s">
        <v>2525</v>
      </c>
      <c r="D9322" s="922" t="s">
        <v>994</v>
      </c>
      <c r="E9322" s="936">
        <v>0</v>
      </c>
      <c r="F9322" s="947">
        <v>44774</v>
      </c>
      <c r="G9322" s="923">
        <v>1154085.7533333334</v>
      </c>
      <c r="H9322" s="929">
        <v>1.3888888888888889E-3</v>
      </c>
      <c r="I9322" s="929">
        <v>1.5277777777777779E-2</v>
      </c>
      <c r="J9322" s="923">
        <v>1136453.8876574074</v>
      </c>
      <c r="K9322" s="922">
        <v>1</v>
      </c>
      <c r="L9322" s="923">
        <v>0</v>
      </c>
      <c r="M9322" s="923" t="str">
        <f t="shared" si="145"/>
        <v/>
      </c>
    </row>
    <row r="9323" spans="2:13" ht="75">
      <c r="B9323" s="921" t="s">
        <v>2671</v>
      </c>
      <c r="C9323" s="921" t="s">
        <v>2525</v>
      </c>
      <c r="D9323" s="922" t="s">
        <v>994</v>
      </c>
      <c r="E9323" s="936">
        <v>0</v>
      </c>
      <c r="F9323" s="947">
        <v>44774</v>
      </c>
      <c r="G9323" s="923">
        <v>1154085.7533333334</v>
      </c>
      <c r="H9323" s="929">
        <v>1.3888888888888889E-3</v>
      </c>
      <c r="I9323" s="929">
        <v>1.5277777777777779E-2</v>
      </c>
      <c r="J9323" s="923">
        <v>1136453.8876574074</v>
      </c>
      <c r="K9323" s="922">
        <v>1</v>
      </c>
      <c r="L9323" s="923">
        <v>0</v>
      </c>
      <c r="M9323" s="923" t="str">
        <f t="shared" si="145"/>
        <v/>
      </c>
    </row>
    <row r="9324" spans="2:13" ht="75">
      <c r="B9324" s="921" t="s">
        <v>2672</v>
      </c>
      <c r="C9324" s="921" t="s">
        <v>2525</v>
      </c>
      <c r="D9324" s="922" t="s">
        <v>994</v>
      </c>
      <c r="E9324" s="936">
        <v>0</v>
      </c>
      <c r="F9324" s="947">
        <v>44774</v>
      </c>
      <c r="G9324" s="923">
        <v>1154085.7533333334</v>
      </c>
      <c r="H9324" s="929">
        <v>1.3888888888888889E-3</v>
      </c>
      <c r="I9324" s="929">
        <v>1.5277777777777779E-2</v>
      </c>
      <c r="J9324" s="923">
        <v>1136453.8876574074</v>
      </c>
      <c r="K9324" s="922">
        <v>1</v>
      </c>
      <c r="L9324" s="923">
        <v>0</v>
      </c>
      <c r="M9324" s="923" t="str">
        <f t="shared" si="145"/>
        <v/>
      </c>
    </row>
    <row r="9325" spans="2:13" ht="75">
      <c r="B9325" s="921" t="s">
        <v>2673</v>
      </c>
      <c r="C9325" s="921" t="s">
        <v>2525</v>
      </c>
      <c r="D9325" s="922" t="s">
        <v>994</v>
      </c>
      <c r="E9325" s="936">
        <v>0</v>
      </c>
      <c r="F9325" s="947">
        <v>44774</v>
      </c>
      <c r="G9325" s="923">
        <v>1154085.7533333334</v>
      </c>
      <c r="H9325" s="929">
        <v>1.3888888888888889E-3</v>
      </c>
      <c r="I9325" s="929">
        <v>1.5277777777777779E-2</v>
      </c>
      <c r="J9325" s="923">
        <v>1136453.8876574074</v>
      </c>
      <c r="K9325" s="922">
        <v>1</v>
      </c>
      <c r="L9325" s="923">
        <v>0</v>
      </c>
      <c r="M9325" s="923" t="str">
        <f t="shared" si="145"/>
        <v/>
      </c>
    </row>
    <row r="9326" spans="2:13" ht="75">
      <c r="B9326" s="921" t="s">
        <v>2674</v>
      </c>
      <c r="C9326" s="921" t="s">
        <v>2525</v>
      </c>
      <c r="D9326" s="922" t="s">
        <v>994</v>
      </c>
      <c r="E9326" s="936">
        <v>0</v>
      </c>
      <c r="F9326" s="947">
        <v>44774</v>
      </c>
      <c r="G9326" s="923">
        <v>1154085.7533333334</v>
      </c>
      <c r="H9326" s="929">
        <v>1.3888888888888889E-3</v>
      </c>
      <c r="I9326" s="929">
        <v>1.5277777777777779E-2</v>
      </c>
      <c r="J9326" s="923">
        <v>1136453.8876574074</v>
      </c>
      <c r="K9326" s="922">
        <v>1</v>
      </c>
      <c r="L9326" s="923">
        <v>0</v>
      </c>
      <c r="M9326" s="923" t="str">
        <f t="shared" si="145"/>
        <v/>
      </c>
    </row>
    <row r="9327" spans="2:13" ht="75">
      <c r="B9327" s="921" t="s">
        <v>2675</v>
      </c>
      <c r="C9327" s="921" t="s">
        <v>2525</v>
      </c>
      <c r="D9327" s="922" t="s">
        <v>994</v>
      </c>
      <c r="E9327" s="936">
        <v>0</v>
      </c>
      <c r="F9327" s="947">
        <v>44774</v>
      </c>
      <c r="G9327" s="923">
        <v>1154085.7533333334</v>
      </c>
      <c r="H9327" s="929">
        <v>1.3888888888888889E-3</v>
      </c>
      <c r="I9327" s="929">
        <v>1.5277777777777779E-2</v>
      </c>
      <c r="J9327" s="923">
        <v>1136453.8876574074</v>
      </c>
      <c r="K9327" s="922">
        <v>1</v>
      </c>
      <c r="L9327" s="923">
        <v>0</v>
      </c>
      <c r="M9327" s="923" t="str">
        <f t="shared" si="145"/>
        <v/>
      </c>
    </row>
    <row r="9328" spans="2:13" ht="75">
      <c r="B9328" s="921" t="s">
        <v>2676</v>
      </c>
      <c r="C9328" s="921" t="s">
        <v>2525</v>
      </c>
      <c r="D9328" s="922" t="s">
        <v>994</v>
      </c>
      <c r="E9328" s="936">
        <v>0</v>
      </c>
      <c r="F9328" s="947">
        <v>44774</v>
      </c>
      <c r="G9328" s="923">
        <v>1154085.7533333334</v>
      </c>
      <c r="H9328" s="929">
        <v>1.3888888888888889E-3</v>
      </c>
      <c r="I9328" s="929">
        <v>1.5277777777777779E-2</v>
      </c>
      <c r="J9328" s="923">
        <v>1136453.8876574074</v>
      </c>
      <c r="K9328" s="922">
        <v>1</v>
      </c>
      <c r="L9328" s="923">
        <v>0</v>
      </c>
      <c r="M9328" s="923" t="str">
        <f t="shared" si="145"/>
        <v/>
      </c>
    </row>
    <row r="9329" spans="2:13" ht="90">
      <c r="B9329" s="921" t="s">
        <v>2664</v>
      </c>
      <c r="C9329" s="921" t="s">
        <v>2525</v>
      </c>
      <c r="D9329" s="922" t="s">
        <v>986</v>
      </c>
      <c r="E9329" s="936">
        <v>1</v>
      </c>
      <c r="F9329" s="947">
        <v>44776</v>
      </c>
      <c r="G9329" s="923">
        <v>997.08448936186198</v>
      </c>
      <c r="H9329" s="929">
        <v>1.3888888888888889E-3</v>
      </c>
      <c r="I9329" s="929">
        <v>1.5277777777777779E-2</v>
      </c>
      <c r="J9329" s="923">
        <v>981.85125410772241</v>
      </c>
      <c r="K9329" s="922">
        <v>1</v>
      </c>
      <c r="L9329" s="923">
        <v>981.85125410772241</v>
      </c>
      <c r="M9329" s="923">
        <f t="shared" si="145"/>
        <v>16.6180748226977</v>
      </c>
    </row>
    <row r="9330" spans="2:13" ht="75">
      <c r="B9330" s="921" t="s">
        <v>2665</v>
      </c>
      <c r="C9330" s="921" t="s">
        <v>2525</v>
      </c>
      <c r="D9330" s="922" t="s">
        <v>986</v>
      </c>
      <c r="E9330" s="936">
        <v>1</v>
      </c>
      <c r="F9330" s="947">
        <v>44776</v>
      </c>
      <c r="G9330" s="923">
        <v>1930.2513289104429</v>
      </c>
      <c r="H9330" s="929">
        <v>1.3888888888888889E-3</v>
      </c>
      <c r="I9330" s="929">
        <v>1.5277777777777779E-2</v>
      </c>
      <c r="J9330" s="923">
        <v>1900.761378052089</v>
      </c>
      <c r="K9330" s="922">
        <v>1</v>
      </c>
      <c r="L9330" s="923">
        <v>1900.761378052089</v>
      </c>
      <c r="M9330" s="923">
        <f t="shared" si="145"/>
        <v>32.170855481840718</v>
      </c>
    </row>
    <row r="9331" spans="2:13" ht="75">
      <c r="B9331" s="921" t="s">
        <v>2666</v>
      </c>
      <c r="C9331" s="921" t="s">
        <v>2525</v>
      </c>
      <c r="D9331" s="922" t="s">
        <v>986</v>
      </c>
      <c r="E9331" s="936">
        <v>1</v>
      </c>
      <c r="F9331" s="947">
        <v>44776</v>
      </c>
      <c r="G9331" s="923">
        <v>5604.3415727386555</v>
      </c>
      <c r="H9331" s="929">
        <v>1.3888888888888889E-3</v>
      </c>
      <c r="I9331" s="929">
        <v>1.5277777777777779E-2</v>
      </c>
      <c r="J9331" s="923">
        <v>5518.7196875995924</v>
      </c>
      <c r="K9331" s="922">
        <v>1</v>
      </c>
      <c r="L9331" s="923">
        <v>5518.7196875995924</v>
      </c>
      <c r="M9331" s="923">
        <f t="shared" si="145"/>
        <v>93.40569287897759</v>
      </c>
    </row>
    <row r="9332" spans="2:13" ht="75">
      <c r="B9332" s="921" t="s">
        <v>2667</v>
      </c>
      <c r="C9332" s="921" t="s">
        <v>2525</v>
      </c>
      <c r="D9332" s="922" t="s">
        <v>986</v>
      </c>
      <c r="E9332" s="936">
        <v>1</v>
      </c>
      <c r="F9332" s="947">
        <v>44776</v>
      </c>
      <c r="G9332" s="923">
        <v>1576.45787661994</v>
      </c>
      <c r="H9332" s="929">
        <v>8.3333333333333332E-3</v>
      </c>
      <c r="I9332" s="929">
        <v>9.166666666666666E-2</v>
      </c>
      <c r="J9332" s="923">
        <v>1431.9492379297787</v>
      </c>
      <c r="K9332" s="922">
        <v>1</v>
      </c>
      <c r="L9332" s="923">
        <v>1431.9492379297787</v>
      </c>
      <c r="M9332" s="923">
        <f t="shared" si="145"/>
        <v>157.64578766199401</v>
      </c>
    </row>
    <row r="9333" spans="2:13" ht="75">
      <c r="B9333" s="921" t="s">
        <v>2668</v>
      </c>
      <c r="C9333" s="921" t="s">
        <v>2525</v>
      </c>
      <c r="D9333" s="922" t="s">
        <v>986</v>
      </c>
      <c r="E9333" s="936">
        <v>1</v>
      </c>
      <c r="F9333" s="947">
        <v>44776</v>
      </c>
      <c r="G9333" s="923">
        <v>96914.516478136837</v>
      </c>
      <c r="H9333" s="929">
        <v>1.3888888888888889E-3</v>
      </c>
      <c r="I9333" s="929">
        <v>1.5277777777777779E-2</v>
      </c>
      <c r="J9333" s="923">
        <v>95433.878031943081</v>
      </c>
      <c r="K9333" s="922">
        <v>1</v>
      </c>
      <c r="L9333" s="923">
        <v>95433.878031943081</v>
      </c>
      <c r="M9333" s="923">
        <f t="shared" si="145"/>
        <v>1615.2419413022806</v>
      </c>
    </row>
    <row r="9334" spans="2:13" ht="75">
      <c r="B9334" s="921" t="s">
        <v>2668</v>
      </c>
      <c r="C9334" s="921" t="s">
        <v>2525</v>
      </c>
      <c r="D9334" s="922" t="s">
        <v>986</v>
      </c>
      <c r="E9334" s="936">
        <v>1</v>
      </c>
      <c r="F9334" s="947">
        <v>44776</v>
      </c>
      <c r="G9334" s="923">
        <v>96914.516478136837</v>
      </c>
      <c r="H9334" s="929">
        <v>1.3888888888888889E-3</v>
      </c>
      <c r="I9334" s="929">
        <v>1.5277777777777779E-2</v>
      </c>
      <c r="J9334" s="923">
        <v>95433.878031943081</v>
      </c>
      <c r="K9334" s="922">
        <v>1</v>
      </c>
      <c r="L9334" s="923">
        <v>95433.878031943081</v>
      </c>
      <c r="M9334" s="923">
        <f t="shared" si="145"/>
        <v>1615.2419413022806</v>
      </c>
    </row>
    <row r="9335" spans="2:13" ht="105">
      <c r="B9335" s="921" t="s">
        <v>2669</v>
      </c>
      <c r="C9335" s="921" t="s">
        <v>2525</v>
      </c>
      <c r="D9335" s="922" t="s">
        <v>986</v>
      </c>
      <c r="E9335" s="936">
        <v>1</v>
      </c>
      <c r="F9335" s="947">
        <v>44776</v>
      </c>
      <c r="G9335" s="923">
        <v>64.073323731314346</v>
      </c>
      <c r="H9335" s="929">
        <v>1.3888888888888889E-3</v>
      </c>
      <c r="I9335" s="929">
        <v>1.5277777777777779E-2</v>
      </c>
      <c r="J9335" s="923">
        <v>63.094425729863708</v>
      </c>
      <c r="K9335" s="922">
        <v>1</v>
      </c>
      <c r="L9335" s="923">
        <v>63.094425729863708</v>
      </c>
      <c r="M9335" s="923">
        <f t="shared" si="145"/>
        <v>1.067888728855239</v>
      </c>
    </row>
    <row r="9336" spans="2:13" ht="105">
      <c r="B9336" s="921" t="s">
        <v>2669</v>
      </c>
      <c r="C9336" s="921" t="s">
        <v>2525</v>
      </c>
      <c r="D9336" s="922" t="s">
        <v>986</v>
      </c>
      <c r="E9336" s="936">
        <v>1</v>
      </c>
      <c r="F9336" s="947">
        <v>44776</v>
      </c>
      <c r="G9336" s="923">
        <v>64.073323731314346</v>
      </c>
      <c r="H9336" s="929">
        <v>1.3888888888888889E-3</v>
      </c>
      <c r="I9336" s="929">
        <v>1.5277777777777779E-2</v>
      </c>
      <c r="J9336" s="923">
        <v>63.094425729863708</v>
      </c>
      <c r="K9336" s="922">
        <v>1</v>
      </c>
      <c r="L9336" s="923">
        <v>63.094425729863708</v>
      </c>
      <c r="M9336" s="923">
        <f t="shared" si="145"/>
        <v>1.067888728855239</v>
      </c>
    </row>
    <row r="9337" spans="2:13" ht="75">
      <c r="B9337" s="921" t="s">
        <v>2670</v>
      </c>
      <c r="C9337" s="921" t="s">
        <v>2525</v>
      </c>
      <c r="D9337" s="922" t="s">
        <v>986</v>
      </c>
      <c r="E9337" s="936">
        <v>1</v>
      </c>
      <c r="F9337" s="947">
        <v>44776</v>
      </c>
      <c r="G9337" s="923">
        <v>546.14075606404424</v>
      </c>
      <c r="H9337" s="929">
        <v>1.3888888888888889E-3</v>
      </c>
      <c r="I9337" s="929">
        <v>1.5277777777777779E-2</v>
      </c>
      <c r="J9337" s="923">
        <v>537.79693895751018</v>
      </c>
      <c r="K9337" s="922">
        <v>1</v>
      </c>
      <c r="L9337" s="923">
        <v>537.79693895751018</v>
      </c>
      <c r="M9337" s="923">
        <f t="shared" si="145"/>
        <v>9.1023459344007378</v>
      </c>
    </row>
    <row r="9338" spans="2:13" ht="75">
      <c r="B9338" s="921" t="s">
        <v>2671</v>
      </c>
      <c r="C9338" s="921" t="s">
        <v>2525</v>
      </c>
      <c r="D9338" s="922" t="s">
        <v>986</v>
      </c>
      <c r="E9338" s="936">
        <v>1</v>
      </c>
      <c r="F9338" s="947">
        <v>44776</v>
      </c>
      <c r="G9338" s="923">
        <v>579.52520024213027</v>
      </c>
      <c r="H9338" s="929">
        <v>1.3888888888888889E-3</v>
      </c>
      <c r="I9338" s="929">
        <v>1.5277777777777779E-2</v>
      </c>
      <c r="J9338" s="923">
        <v>570.67134301620888</v>
      </c>
      <c r="K9338" s="922">
        <v>1</v>
      </c>
      <c r="L9338" s="923">
        <v>570.67134301620888</v>
      </c>
      <c r="M9338" s="923">
        <f t="shared" si="145"/>
        <v>9.6587533373688377</v>
      </c>
    </row>
    <row r="9339" spans="2:13" ht="75">
      <c r="B9339" s="921" t="s">
        <v>2672</v>
      </c>
      <c r="C9339" s="921" t="s">
        <v>2525</v>
      </c>
      <c r="D9339" s="922" t="s">
        <v>986</v>
      </c>
      <c r="E9339" s="936">
        <v>1</v>
      </c>
      <c r="F9339" s="947">
        <v>44776</v>
      </c>
      <c r="G9339" s="923">
        <v>572.56692168004645</v>
      </c>
      <c r="H9339" s="929">
        <v>1.3888888888888889E-3</v>
      </c>
      <c r="I9339" s="929">
        <v>1.5277777777777779E-2</v>
      </c>
      <c r="J9339" s="923">
        <v>563.81937148771237</v>
      </c>
      <c r="K9339" s="922">
        <v>1</v>
      </c>
      <c r="L9339" s="923">
        <v>563.81937148771237</v>
      </c>
      <c r="M9339" s="923">
        <f t="shared" si="145"/>
        <v>9.542782028000774</v>
      </c>
    </row>
    <row r="9340" spans="2:13" ht="75">
      <c r="B9340" s="921" t="s">
        <v>2673</v>
      </c>
      <c r="C9340" s="921" t="s">
        <v>2525</v>
      </c>
      <c r="D9340" s="922" t="s">
        <v>986</v>
      </c>
      <c r="E9340" s="936">
        <v>1</v>
      </c>
      <c r="F9340" s="947">
        <v>44776</v>
      </c>
      <c r="G9340" s="923">
        <v>534.9463386850432</v>
      </c>
      <c r="H9340" s="929">
        <v>1.3888888888888889E-3</v>
      </c>
      <c r="I9340" s="929">
        <v>1.5277777777777779E-2</v>
      </c>
      <c r="J9340" s="923">
        <v>526.7735473995773</v>
      </c>
      <c r="K9340" s="922">
        <v>1</v>
      </c>
      <c r="L9340" s="923">
        <v>526.7735473995773</v>
      </c>
      <c r="M9340" s="923">
        <f t="shared" si="145"/>
        <v>8.9157723114173866</v>
      </c>
    </row>
    <row r="9341" spans="2:13" ht="75">
      <c r="B9341" s="921" t="s">
        <v>2674</v>
      </c>
      <c r="C9341" s="921" t="s">
        <v>2525</v>
      </c>
      <c r="D9341" s="922" t="s">
        <v>986</v>
      </c>
      <c r="E9341" s="936">
        <v>1</v>
      </c>
      <c r="F9341" s="947">
        <v>44776</v>
      </c>
      <c r="G9341" s="923">
        <v>189.15812644926535</v>
      </c>
      <c r="H9341" s="929">
        <v>1.3888888888888889E-3</v>
      </c>
      <c r="I9341" s="929">
        <v>1.5277777777777779E-2</v>
      </c>
      <c r="J9341" s="923">
        <v>186.26821062851269</v>
      </c>
      <c r="K9341" s="922">
        <v>1</v>
      </c>
      <c r="L9341" s="923">
        <v>186.26821062851269</v>
      </c>
      <c r="M9341" s="923">
        <f t="shared" si="145"/>
        <v>3.152635440821089</v>
      </c>
    </row>
    <row r="9342" spans="2:13" ht="75">
      <c r="B9342" s="921" t="s">
        <v>2675</v>
      </c>
      <c r="C9342" s="921" t="s">
        <v>2525</v>
      </c>
      <c r="D9342" s="922" t="s">
        <v>986</v>
      </c>
      <c r="E9342" s="936">
        <v>1</v>
      </c>
      <c r="F9342" s="947">
        <v>44776</v>
      </c>
      <c r="G9342" s="923">
        <v>1418.6732042695589</v>
      </c>
      <c r="H9342" s="929">
        <v>1.3888888888888889E-3</v>
      </c>
      <c r="I9342" s="929">
        <v>1.5277777777777779E-2</v>
      </c>
      <c r="J9342" s="923">
        <v>1396.9990303154407</v>
      </c>
      <c r="K9342" s="922">
        <v>1</v>
      </c>
      <c r="L9342" s="923">
        <v>1396.9990303154407</v>
      </c>
      <c r="M9342" s="923">
        <f t="shared" si="145"/>
        <v>23.644553404492648</v>
      </c>
    </row>
    <row r="9343" spans="2:13" ht="75">
      <c r="B9343" s="921" t="s">
        <v>2676</v>
      </c>
      <c r="C9343" s="921" t="s">
        <v>2525</v>
      </c>
      <c r="D9343" s="922" t="s">
        <v>986</v>
      </c>
      <c r="E9343" s="936">
        <v>1</v>
      </c>
      <c r="F9343" s="947">
        <v>44776</v>
      </c>
      <c r="G9343" s="923">
        <v>284.13225677174529</v>
      </c>
      <c r="H9343" s="929">
        <v>1.3888888888888889E-3</v>
      </c>
      <c r="I9343" s="929">
        <v>1.5277777777777779E-2</v>
      </c>
      <c r="J9343" s="923">
        <v>279.79134729328808</v>
      </c>
      <c r="K9343" s="922">
        <v>1</v>
      </c>
      <c r="L9343" s="923">
        <v>279.79134729328808</v>
      </c>
      <c r="M9343" s="923">
        <f t="shared" si="145"/>
        <v>4.7355376128624211</v>
      </c>
    </row>
    <row r="9344" spans="2:13" ht="105">
      <c r="B9344" s="921" t="s">
        <v>2677</v>
      </c>
      <c r="C9344" s="921" t="s">
        <v>2566</v>
      </c>
      <c r="D9344" s="922" t="s">
        <v>986</v>
      </c>
      <c r="E9344" s="936">
        <v>1</v>
      </c>
      <c r="F9344" s="947">
        <v>44896</v>
      </c>
      <c r="G9344" s="923">
        <v>531837.73699336243</v>
      </c>
      <c r="H9344" s="929">
        <v>1.3888888888888889E-3</v>
      </c>
      <c r="I9344" s="929">
        <v>9.7222222222222224E-3</v>
      </c>
      <c r="J9344" s="923">
        <v>526667.09232814913</v>
      </c>
      <c r="K9344" s="922">
        <v>1</v>
      </c>
      <c r="L9344" s="923">
        <v>526667.09232814913</v>
      </c>
      <c r="M9344" s="923">
        <f t="shared" si="145"/>
        <v>8863.9622832227069</v>
      </c>
    </row>
    <row r="9345" spans="2:13" ht="60">
      <c r="B9345" s="921" t="s">
        <v>2678</v>
      </c>
      <c r="C9345" s="921" t="s">
        <v>2518</v>
      </c>
      <c r="D9345" s="922" t="s">
        <v>986</v>
      </c>
      <c r="E9345" s="936">
        <v>1</v>
      </c>
      <c r="F9345" s="947">
        <v>44378</v>
      </c>
      <c r="G9345" s="923">
        <v>1135820.0257953759</v>
      </c>
      <c r="H9345" s="929">
        <v>1.3888888888888889E-3</v>
      </c>
      <c r="I9345" s="929">
        <v>3.3333333333333333E-2</v>
      </c>
      <c r="J9345" s="923">
        <v>1097959.3582688633</v>
      </c>
      <c r="K9345" s="922">
        <v>1</v>
      </c>
      <c r="L9345" s="923">
        <v>1097959.3582688633</v>
      </c>
      <c r="M9345" s="923">
        <f t="shared" si="145"/>
        <v>18930.333763256265</v>
      </c>
    </row>
    <row r="9346" spans="2:13" ht="60">
      <c r="B9346" s="921" t="s">
        <v>2679</v>
      </c>
      <c r="C9346" s="921" t="s">
        <v>2518</v>
      </c>
      <c r="D9346" s="922" t="s">
        <v>986</v>
      </c>
      <c r="E9346" s="936">
        <v>1</v>
      </c>
      <c r="F9346" s="947">
        <v>44137</v>
      </c>
      <c r="G9346" s="923">
        <v>767314.258424317</v>
      </c>
      <c r="H9346" s="929">
        <v>1.3888888888888889E-3</v>
      </c>
      <c r="I9346" s="929">
        <v>4.4444444444444446E-2</v>
      </c>
      <c r="J9346" s="923">
        <v>733211.40249434731</v>
      </c>
      <c r="K9346" s="922">
        <v>1</v>
      </c>
      <c r="L9346" s="923">
        <v>733211.40249434731</v>
      </c>
      <c r="M9346" s="923">
        <f t="shared" si="145"/>
        <v>12788.570973738617</v>
      </c>
    </row>
    <row r="9347" spans="2:13" ht="105">
      <c r="B9347" s="921" t="s">
        <v>2680</v>
      </c>
      <c r="C9347" s="921" t="s">
        <v>2525</v>
      </c>
      <c r="D9347" s="922" t="s">
        <v>986</v>
      </c>
      <c r="E9347" s="936">
        <v>1</v>
      </c>
      <c r="F9347" s="947">
        <v>44348</v>
      </c>
      <c r="G9347" s="923">
        <v>8423.3546544057899</v>
      </c>
      <c r="H9347" s="929">
        <v>1.3888888888888889E-3</v>
      </c>
      <c r="I9347" s="929">
        <v>3.4722222222222224E-2</v>
      </c>
      <c r="J9347" s="923">
        <v>8130.877062238922</v>
      </c>
      <c r="K9347" s="922">
        <v>0</v>
      </c>
      <c r="L9347" s="923">
        <v>0</v>
      </c>
      <c r="M9347" s="923" t="str">
        <f t="shared" si="145"/>
        <v/>
      </c>
    </row>
    <row r="9348" spans="2:13" ht="105">
      <c r="B9348" s="921" t="s">
        <v>2681</v>
      </c>
      <c r="C9348" s="921" t="s">
        <v>2566</v>
      </c>
      <c r="D9348" s="922" t="s">
        <v>994</v>
      </c>
      <c r="E9348" s="936">
        <v>1</v>
      </c>
      <c r="F9348" s="947">
        <v>44440</v>
      </c>
      <c r="G9348" s="923">
        <v>0</v>
      </c>
      <c r="H9348" s="929">
        <v>1.3888888888888889E-3</v>
      </c>
      <c r="I9348" s="929">
        <v>3.0555555555555558E-2</v>
      </c>
      <c r="J9348" s="923">
        <v>0</v>
      </c>
      <c r="K9348" s="922">
        <v>1</v>
      </c>
      <c r="L9348" s="923">
        <v>0</v>
      </c>
      <c r="M9348" s="923" t="str">
        <f t="shared" si="145"/>
        <v/>
      </c>
    </row>
    <row r="9349" spans="2:13" ht="105">
      <c r="B9349" s="921" t="s">
        <v>2682</v>
      </c>
      <c r="C9349" s="921" t="s">
        <v>2566</v>
      </c>
      <c r="D9349" s="922" t="s">
        <v>986</v>
      </c>
      <c r="E9349" s="936">
        <v>1</v>
      </c>
      <c r="F9349" s="947">
        <v>44562</v>
      </c>
      <c r="G9349" s="923">
        <v>222373.9990585646</v>
      </c>
      <c r="H9349" s="929">
        <v>1.3888888888888889E-3</v>
      </c>
      <c r="I9349" s="929">
        <v>2.5000000000000001E-2</v>
      </c>
      <c r="J9349" s="923">
        <v>216814.64908210048</v>
      </c>
      <c r="K9349" s="922">
        <v>1</v>
      </c>
      <c r="L9349" s="923">
        <v>216814.64908210048</v>
      </c>
      <c r="M9349" s="923">
        <f t="shared" si="145"/>
        <v>3706.2333176427433</v>
      </c>
    </row>
    <row r="9350" spans="2:13" ht="105">
      <c r="B9350" s="921" t="s">
        <v>2682</v>
      </c>
      <c r="C9350" s="921" t="s">
        <v>2566</v>
      </c>
      <c r="D9350" s="922" t="s">
        <v>994</v>
      </c>
      <c r="E9350" s="936">
        <v>0</v>
      </c>
      <c r="F9350" s="947">
        <v>44562</v>
      </c>
      <c r="G9350" s="923">
        <v>535333.53</v>
      </c>
      <c r="H9350" s="929">
        <v>1.3888888888888889E-3</v>
      </c>
      <c r="I9350" s="929">
        <v>2.5000000000000001E-2</v>
      </c>
      <c r="J9350" s="923">
        <v>521950.19175</v>
      </c>
      <c r="K9350" s="922">
        <v>1</v>
      </c>
      <c r="L9350" s="923">
        <v>0</v>
      </c>
      <c r="M9350" s="923" t="str">
        <f t="shared" si="145"/>
        <v/>
      </c>
    </row>
    <row r="9351" spans="2:13" ht="90">
      <c r="B9351" s="921" t="s">
        <v>2683</v>
      </c>
      <c r="C9351" s="921" t="s">
        <v>2566</v>
      </c>
      <c r="D9351" s="922" t="s">
        <v>986</v>
      </c>
      <c r="E9351" s="936">
        <v>1</v>
      </c>
      <c r="F9351" s="947">
        <v>44896</v>
      </c>
      <c r="G9351" s="923">
        <v>7392.4850482267111</v>
      </c>
      <c r="H9351" s="929">
        <v>1.3888888888888889E-3</v>
      </c>
      <c r="I9351" s="929">
        <v>9.7222222222222224E-3</v>
      </c>
      <c r="J9351" s="923">
        <v>7320.6136658133955</v>
      </c>
      <c r="K9351" s="922">
        <v>1</v>
      </c>
      <c r="L9351" s="923">
        <v>7320.6136658133955</v>
      </c>
      <c r="M9351" s="923">
        <f t="shared" si="145"/>
        <v>123.20808413711185</v>
      </c>
    </row>
    <row r="9352" spans="2:13" ht="90">
      <c r="B9352" s="921" t="s">
        <v>2683</v>
      </c>
      <c r="C9352" s="921" t="s">
        <v>2566</v>
      </c>
      <c r="D9352" s="922" t="s">
        <v>994</v>
      </c>
      <c r="E9352" s="936">
        <v>0</v>
      </c>
      <c r="F9352" s="947">
        <v>44896</v>
      </c>
      <c r="G9352" s="923">
        <v>159168.95000000001</v>
      </c>
      <c r="H9352" s="929">
        <v>1.3888888888888889E-3</v>
      </c>
      <c r="I9352" s="929">
        <v>9.7222222222222224E-3</v>
      </c>
      <c r="J9352" s="923">
        <v>157621.47409722224</v>
      </c>
      <c r="K9352" s="922">
        <v>1</v>
      </c>
      <c r="L9352" s="923">
        <v>0</v>
      </c>
      <c r="M9352" s="923" t="str">
        <f t="shared" si="145"/>
        <v/>
      </c>
    </row>
    <row r="9353" spans="2:13" ht="105">
      <c r="B9353" s="921" t="s">
        <v>2684</v>
      </c>
      <c r="C9353" s="921" t="s">
        <v>2566</v>
      </c>
      <c r="D9353" s="922" t="s">
        <v>986</v>
      </c>
      <c r="E9353" s="936">
        <v>1</v>
      </c>
      <c r="F9353" s="947">
        <v>44896</v>
      </c>
      <c r="G9353" s="923">
        <v>231473.14743919575</v>
      </c>
      <c r="H9353" s="929">
        <v>1.3888888888888889E-3</v>
      </c>
      <c r="I9353" s="929">
        <v>9.7222222222222224E-3</v>
      </c>
      <c r="J9353" s="923">
        <v>229222.71406131468</v>
      </c>
      <c r="K9353" s="922">
        <v>1</v>
      </c>
      <c r="L9353" s="923">
        <v>229222.71406131468</v>
      </c>
      <c r="M9353" s="923">
        <f t="shared" si="145"/>
        <v>3857.8857906532626</v>
      </c>
    </row>
    <row r="9354" spans="2:13" ht="105">
      <c r="B9354" s="921" t="s">
        <v>2684</v>
      </c>
      <c r="C9354" s="921" t="s">
        <v>2566</v>
      </c>
      <c r="D9354" s="922" t="s">
        <v>994</v>
      </c>
      <c r="E9354" s="936">
        <v>0</v>
      </c>
      <c r="F9354" s="947">
        <v>44896</v>
      </c>
      <c r="G9354" s="923">
        <v>537031.26</v>
      </c>
      <c r="H9354" s="929">
        <v>1.3888888888888889E-3</v>
      </c>
      <c r="I9354" s="929">
        <v>9.7222222222222224E-3</v>
      </c>
      <c r="J9354" s="923">
        <v>531810.12274999998</v>
      </c>
      <c r="K9354" s="922">
        <v>1</v>
      </c>
      <c r="L9354" s="923">
        <v>0</v>
      </c>
      <c r="M9354" s="923" t="str">
        <f t="shared" si="145"/>
        <v/>
      </c>
    </row>
    <row r="9355" spans="2:13" ht="90">
      <c r="B9355" s="921" t="s">
        <v>2685</v>
      </c>
      <c r="C9355" s="921" t="s">
        <v>2525</v>
      </c>
      <c r="D9355" s="922" t="s">
        <v>986</v>
      </c>
      <c r="E9355" s="936">
        <v>1</v>
      </c>
      <c r="F9355" s="947">
        <v>43647</v>
      </c>
      <c r="G9355" s="923">
        <v>0</v>
      </c>
      <c r="H9355" s="929">
        <v>1.3888888888888889E-3</v>
      </c>
      <c r="I9355" s="929">
        <v>6.6666666666666666E-2</v>
      </c>
      <c r="J9355" s="923">
        <v>0</v>
      </c>
      <c r="K9355" s="922">
        <v>1</v>
      </c>
      <c r="L9355" s="923">
        <v>0</v>
      </c>
      <c r="M9355" s="923" t="str">
        <f t="shared" ref="M9355:M9418" si="146">IF(L9355=0,"",IF(I9355=100%,0,(H9355*12)*(G9355*E9355*K9355)))</f>
        <v/>
      </c>
    </row>
    <row r="9356" spans="2:13" ht="105">
      <c r="B9356" s="921" t="s">
        <v>2686</v>
      </c>
      <c r="C9356" s="921" t="s">
        <v>2516</v>
      </c>
      <c r="D9356" s="922" t="s">
        <v>986</v>
      </c>
      <c r="E9356" s="936">
        <v>1</v>
      </c>
      <c r="F9356" s="947">
        <v>44531</v>
      </c>
      <c r="G9356" s="923">
        <v>0</v>
      </c>
      <c r="H9356" s="929">
        <v>1.3888888888888889E-3</v>
      </c>
      <c r="I9356" s="929">
        <v>2.6388888888888889E-2</v>
      </c>
      <c r="J9356" s="923">
        <v>0</v>
      </c>
      <c r="K9356" s="922">
        <v>1</v>
      </c>
      <c r="L9356" s="923">
        <v>0</v>
      </c>
      <c r="M9356" s="923" t="str">
        <f t="shared" si="146"/>
        <v/>
      </c>
    </row>
    <row r="9357" spans="2:13" ht="60">
      <c r="B9357" s="921" t="s">
        <v>2687</v>
      </c>
      <c r="C9357" s="921" t="s">
        <v>2516</v>
      </c>
      <c r="D9357" s="922" t="s">
        <v>1881</v>
      </c>
      <c r="E9357" s="936">
        <v>0.5</v>
      </c>
      <c r="F9357" s="947">
        <v>44947</v>
      </c>
      <c r="G9357" s="923">
        <v>0</v>
      </c>
      <c r="H9357" s="929">
        <v>1.3888888888888889E-3</v>
      </c>
      <c r="I9357" s="929">
        <v>8.3333333333333332E-3</v>
      </c>
      <c r="J9357" s="923">
        <v>0</v>
      </c>
      <c r="K9357" s="922">
        <v>1</v>
      </c>
      <c r="L9357" s="923">
        <v>0</v>
      </c>
      <c r="M9357" s="923" t="str">
        <f t="shared" si="146"/>
        <v/>
      </c>
    </row>
    <row r="9358" spans="2:13" ht="60">
      <c r="B9358" s="921" t="s">
        <v>2688</v>
      </c>
      <c r="C9358" s="921" t="s">
        <v>2516</v>
      </c>
      <c r="D9358" s="922" t="s">
        <v>1881</v>
      </c>
      <c r="E9358" s="936">
        <v>0.5</v>
      </c>
      <c r="F9358" s="947">
        <v>44947</v>
      </c>
      <c r="G9358" s="923">
        <v>0</v>
      </c>
      <c r="H9358" s="929">
        <v>1.3888888888888889E-3</v>
      </c>
      <c r="I9358" s="929">
        <v>8.3333333333333332E-3</v>
      </c>
      <c r="J9358" s="923">
        <v>0</v>
      </c>
      <c r="K9358" s="922">
        <v>1</v>
      </c>
      <c r="L9358" s="923">
        <v>0</v>
      </c>
      <c r="M9358" s="923" t="str">
        <f t="shared" si="146"/>
        <v/>
      </c>
    </row>
    <row r="9359" spans="2:13" ht="60">
      <c r="B9359" s="921" t="s">
        <v>2689</v>
      </c>
      <c r="C9359" s="921" t="s">
        <v>2516</v>
      </c>
      <c r="D9359" s="922" t="s">
        <v>1881</v>
      </c>
      <c r="E9359" s="936">
        <v>0.5</v>
      </c>
      <c r="F9359" s="947">
        <v>44947</v>
      </c>
      <c r="G9359" s="923">
        <v>0</v>
      </c>
      <c r="H9359" s="929">
        <v>1.3888888888888889E-3</v>
      </c>
      <c r="I9359" s="929">
        <v>8.3333333333333332E-3</v>
      </c>
      <c r="J9359" s="923">
        <v>0</v>
      </c>
      <c r="K9359" s="922">
        <v>1</v>
      </c>
      <c r="L9359" s="923">
        <v>0</v>
      </c>
      <c r="M9359" s="923" t="str">
        <f t="shared" si="146"/>
        <v/>
      </c>
    </row>
    <row r="9360" spans="2:13" ht="60">
      <c r="B9360" s="921" t="s">
        <v>2690</v>
      </c>
      <c r="C9360" s="921" t="s">
        <v>2516</v>
      </c>
      <c r="D9360" s="922" t="s">
        <v>1881</v>
      </c>
      <c r="E9360" s="936">
        <v>0.5</v>
      </c>
      <c r="F9360" s="947">
        <v>44947</v>
      </c>
      <c r="G9360" s="923">
        <v>0</v>
      </c>
      <c r="H9360" s="929">
        <v>1.3888888888888889E-3</v>
      </c>
      <c r="I9360" s="929">
        <v>8.3333333333333332E-3</v>
      </c>
      <c r="J9360" s="923">
        <v>0</v>
      </c>
      <c r="K9360" s="922">
        <v>1</v>
      </c>
      <c r="L9360" s="923">
        <v>0</v>
      </c>
      <c r="M9360" s="923" t="str">
        <f t="shared" si="146"/>
        <v/>
      </c>
    </row>
    <row r="9361" spans="2:13" ht="60">
      <c r="B9361" s="921" t="s">
        <v>2691</v>
      </c>
      <c r="C9361" s="921" t="s">
        <v>2516</v>
      </c>
      <c r="D9361" s="922" t="s">
        <v>1881</v>
      </c>
      <c r="E9361" s="936">
        <v>0.5</v>
      </c>
      <c r="F9361" s="947">
        <v>44947</v>
      </c>
      <c r="G9361" s="923">
        <v>0</v>
      </c>
      <c r="H9361" s="929">
        <v>1.3888888888888889E-3</v>
      </c>
      <c r="I9361" s="929">
        <v>8.3333333333333332E-3</v>
      </c>
      <c r="J9361" s="923">
        <v>0</v>
      </c>
      <c r="K9361" s="922">
        <v>1</v>
      </c>
      <c r="L9361" s="923">
        <v>0</v>
      </c>
      <c r="M9361" s="923" t="str">
        <f t="shared" si="146"/>
        <v/>
      </c>
    </row>
    <row r="9362" spans="2:13" ht="60">
      <c r="B9362" s="921" t="s">
        <v>2691</v>
      </c>
      <c r="C9362" s="921" t="s">
        <v>2516</v>
      </c>
      <c r="D9362" s="922" t="s">
        <v>1881</v>
      </c>
      <c r="E9362" s="936">
        <v>0.5</v>
      </c>
      <c r="F9362" s="947">
        <v>44947</v>
      </c>
      <c r="G9362" s="923">
        <v>0</v>
      </c>
      <c r="H9362" s="929">
        <v>1.3888888888888889E-3</v>
      </c>
      <c r="I9362" s="929">
        <v>8.3333333333333332E-3</v>
      </c>
      <c r="J9362" s="923">
        <v>0</v>
      </c>
      <c r="K9362" s="922">
        <v>1</v>
      </c>
      <c r="L9362" s="923">
        <v>0</v>
      </c>
      <c r="M9362" s="923" t="str">
        <f t="shared" si="146"/>
        <v/>
      </c>
    </row>
    <row r="9363" spans="2:13" ht="60">
      <c r="B9363" s="921" t="s">
        <v>2692</v>
      </c>
      <c r="C9363" s="921" t="s">
        <v>2516</v>
      </c>
      <c r="D9363" s="922" t="s">
        <v>1881</v>
      </c>
      <c r="E9363" s="936">
        <v>0.5</v>
      </c>
      <c r="F9363" s="947">
        <v>44947</v>
      </c>
      <c r="G9363" s="923">
        <v>0</v>
      </c>
      <c r="H9363" s="929">
        <v>1.3888888888888889E-3</v>
      </c>
      <c r="I9363" s="929">
        <v>8.3333333333333332E-3</v>
      </c>
      <c r="J9363" s="923">
        <v>0</v>
      </c>
      <c r="K9363" s="922">
        <v>1</v>
      </c>
      <c r="L9363" s="923">
        <v>0</v>
      </c>
      <c r="M9363" s="923" t="str">
        <f t="shared" si="146"/>
        <v/>
      </c>
    </row>
    <row r="9364" spans="2:13" ht="60">
      <c r="B9364" s="921" t="s">
        <v>2693</v>
      </c>
      <c r="C9364" s="921" t="s">
        <v>2516</v>
      </c>
      <c r="D9364" s="922" t="s">
        <v>1881</v>
      </c>
      <c r="E9364" s="936">
        <v>0.5</v>
      </c>
      <c r="F9364" s="947">
        <v>44947</v>
      </c>
      <c r="G9364" s="923">
        <v>0</v>
      </c>
      <c r="H9364" s="929">
        <v>1.3888888888888889E-3</v>
      </c>
      <c r="I9364" s="929">
        <v>8.3333333333333332E-3</v>
      </c>
      <c r="J9364" s="923">
        <v>0</v>
      </c>
      <c r="K9364" s="922">
        <v>1</v>
      </c>
      <c r="L9364" s="923">
        <v>0</v>
      </c>
      <c r="M9364" s="923" t="str">
        <f t="shared" si="146"/>
        <v/>
      </c>
    </row>
    <row r="9365" spans="2:13" ht="60">
      <c r="B9365" s="921" t="s">
        <v>2694</v>
      </c>
      <c r="C9365" s="921" t="s">
        <v>2516</v>
      </c>
      <c r="D9365" s="922" t="s">
        <v>1881</v>
      </c>
      <c r="E9365" s="936">
        <v>0.5</v>
      </c>
      <c r="F9365" s="947">
        <v>44947</v>
      </c>
      <c r="G9365" s="923">
        <v>0</v>
      </c>
      <c r="H9365" s="929">
        <v>1.3888888888888889E-3</v>
      </c>
      <c r="I9365" s="929">
        <v>8.3333333333333332E-3</v>
      </c>
      <c r="J9365" s="923">
        <v>0</v>
      </c>
      <c r="K9365" s="922">
        <v>1</v>
      </c>
      <c r="L9365" s="923">
        <v>0</v>
      </c>
      <c r="M9365" s="923" t="str">
        <f t="shared" si="146"/>
        <v/>
      </c>
    </row>
    <row r="9366" spans="2:13" ht="60">
      <c r="B9366" s="921" t="s">
        <v>2687</v>
      </c>
      <c r="C9366" s="921" t="s">
        <v>2516</v>
      </c>
      <c r="D9366" s="922" t="s">
        <v>1881</v>
      </c>
      <c r="E9366" s="936">
        <v>0.5</v>
      </c>
      <c r="F9366" s="947">
        <v>44986</v>
      </c>
      <c r="G9366" s="923">
        <v>0</v>
      </c>
      <c r="H9366" s="929">
        <v>1.3888888888888889E-3</v>
      </c>
      <c r="I9366" s="929">
        <v>5.5555555555555558E-3</v>
      </c>
      <c r="J9366" s="923">
        <v>0</v>
      </c>
      <c r="K9366" s="922">
        <v>1</v>
      </c>
      <c r="L9366" s="923">
        <v>0</v>
      </c>
      <c r="M9366" s="923" t="str">
        <f t="shared" si="146"/>
        <v/>
      </c>
    </row>
    <row r="9367" spans="2:13" ht="60">
      <c r="B9367" s="921" t="s">
        <v>2688</v>
      </c>
      <c r="C9367" s="921" t="s">
        <v>2516</v>
      </c>
      <c r="D9367" s="922" t="s">
        <v>1881</v>
      </c>
      <c r="E9367" s="936">
        <v>0.5</v>
      </c>
      <c r="F9367" s="947">
        <v>44986</v>
      </c>
      <c r="G9367" s="923">
        <v>0</v>
      </c>
      <c r="H9367" s="929">
        <v>1.3888888888888889E-3</v>
      </c>
      <c r="I9367" s="929">
        <v>5.5555555555555558E-3</v>
      </c>
      <c r="J9367" s="923">
        <v>0</v>
      </c>
      <c r="K9367" s="922">
        <v>1</v>
      </c>
      <c r="L9367" s="923">
        <v>0</v>
      </c>
      <c r="M9367" s="923" t="str">
        <f t="shared" si="146"/>
        <v/>
      </c>
    </row>
    <row r="9368" spans="2:13" ht="60">
      <c r="B9368" s="921" t="s">
        <v>2689</v>
      </c>
      <c r="C9368" s="921" t="s">
        <v>2516</v>
      </c>
      <c r="D9368" s="922" t="s">
        <v>1881</v>
      </c>
      <c r="E9368" s="936">
        <v>0.5</v>
      </c>
      <c r="F9368" s="947">
        <v>44986</v>
      </c>
      <c r="G9368" s="923">
        <v>0</v>
      </c>
      <c r="H9368" s="929">
        <v>1.3888888888888889E-3</v>
      </c>
      <c r="I9368" s="929">
        <v>5.5555555555555558E-3</v>
      </c>
      <c r="J9368" s="923">
        <v>0</v>
      </c>
      <c r="K9368" s="922">
        <v>1</v>
      </c>
      <c r="L9368" s="923">
        <v>0</v>
      </c>
      <c r="M9368" s="923" t="str">
        <f t="shared" si="146"/>
        <v/>
      </c>
    </row>
    <row r="9369" spans="2:13" ht="60">
      <c r="B9369" s="921" t="s">
        <v>2690</v>
      </c>
      <c r="C9369" s="921" t="s">
        <v>2516</v>
      </c>
      <c r="D9369" s="922" t="s">
        <v>1881</v>
      </c>
      <c r="E9369" s="936">
        <v>0.5</v>
      </c>
      <c r="F9369" s="947">
        <v>44986</v>
      </c>
      <c r="G9369" s="923">
        <v>0</v>
      </c>
      <c r="H9369" s="929">
        <v>1.3888888888888889E-3</v>
      </c>
      <c r="I9369" s="929">
        <v>5.5555555555555558E-3</v>
      </c>
      <c r="J9369" s="923">
        <v>0</v>
      </c>
      <c r="K9369" s="922">
        <v>1</v>
      </c>
      <c r="L9369" s="923">
        <v>0</v>
      </c>
      <c r="M9369" s="923" t="str">
        <f t="shared" si="146"/>
        <v/>
      </c>
    </row>
    <row r="9370" spans="2:13" ht="60">
      <c r="B9370" s="921" t="s">
        <v>2691</v>
      </c>
      <c r="C9370" s="921" t="s">
        <v>2516</v>
      </c>
      <c r="D9370" s="922" t="s">
        <v>1881</v>
      </c>
      <c r="E9370" s="936">
        <v>0.5</v>
      </c>
      <c r="F9370" s="947">
        <v>44986</v>
      </c>
      <c r="G9370" s="923">
        <v>0</v>
      </c>
      <c r="H9370" s="929">
        <v>1.3888888888888889E-3</v>
      </c>
      <c r="I9370" s="929">
        <v>5.5555555555555558E-3</v>
      </c>
      <c r="J9370" s="923">
        <v>0</v>
      </c>
      <c r="K9370" s="922">
        <v>1</v>
      </c>
      <c r="L9370" s="923">
        <v>0</v>
      </c>
      <c r="M9370" s="923" t="str">
        <f t="shared" si="146"/>
        <v/>
      </c>
    </row>
    <row r="9371" spans="2:13" ht="60">
      <c r="B9371" s="921" t="s">
        <v>2691</v>
      </c>
      <c r="C9371" s="921" t="s">
        <v>2516</v>
      </c>
      <c r="D9371" s="922" t="s">
        <v>1881</v>
      </c>
      <c r="E9371" s="936">
        <v>0.5</v>
      </c>
      <c r="F9371" s="947">
        <v>44986</v>
      </c>
      <c r="G9371" s="923">
        <v>0</v>
      </c>
      <c r="H9371" s="929">
        <v>1.3888888888888889E-3</v>
      </c>
      <c r="I9371" s="929">
        <v>5.5555555555555558E-3</v>
      </c>
      <c r="J9371" s="923">
        <v>0</v>
      </c>
      <c r="K9371" s="922">
        <v>1</v>
      </c>
      <c r="L9371" s="923">
        <v>0</v>
      </c>
      <c r="M9371" s="923" t="str">
        <f t="shared" si="146"/>
        <v/>
      </c>
    </row>
    <row r="9372" spans="2:13" ht="60">
      <c r="B9372" s="921" t="s">
        <v>2692</v>
      </c>
      <c r="C9372" s="921" t="s">
        <v>2516</v>
      </c>
      <c r="D9372" s="922" t="s">
        <v>1881</v>
      </c>
      <c r="E9372" s="936">
        <v>0.5</v>
      </c>
      <c r="F9372" s="947">
        <v>44986</v>
      </c>
      <c r="G9372" s="923">
        <v>0</v>
      </c>
      <c r="H9372" s="929">
        <v>1.3888888888888889E-3</v>
      </c>
      <c r="I9372" s="929">
        <v>5.5555555555555558E-3</v>
      </c>
      <c r="J9372" s="923">
        <v>0</v>
      </c>
      <c r="K9372" s="922">
        <v>1</v>
      </c>
      <c r="L9372" s="923">
        <v>0</v>
      </c>
      <c r="M9372" s="923" t="str">
        <f t="shared" si="146"/>
        <v/>
      </c>
    </row>
    <row r="9373" spans="2:13" ht="60">
      <c r="B9373" s="921" t="s">
        <v>2693</v>
      </c>
      <c r="C9373" s="921" t="s">
        <v>2516</v>
      </c>
      <c r="D9373" s="922" t="s">
        <v>1881</v>
      </c>
      <c r="E9373" s="936">
        <v>0.5</v>
      </c>
      <c r="F9373" s="947">
        <v>44986</v>
      </c>
      <c r="G9373" s="923">
        <v>0</v>
      </c>
      <c r="H9373" s="929">
        <v>1.3888888888888889E-3</v>
      </c>
      <c r="I9373" s="929">
        <v>5.5555555555555558E-3</v>
      </c>
      <c r="J9373" s="923">
        <v>0</v>
      </c>
      <c r="K9373" s="922">
        <v>1</v>
      </c>
      <c r="L9373" s="923">
        <v>0</v>
      </c>
      <c r="M9373" s="923" t="str">
        <f t="shared" si="146"/>
        <v/>
      </c>
    </row>
    <row r="9374" spans="2:13" ht="60">
      <c r="B9374" s="921" t="s">
        <v>2694</v>
      </c>
      <c r="C9374" s="921" t="s">
        <v>2516</v>
      </c>
      <c r="D9374" s="922" t="s">
        <v>1881</v>
      </c>
      <c r="E9374" s="936">
        <v>0.5</v>
      </c>
      <c r="F9374" s="947">
        <v>44986</v>
      </c>
      <c r="G9374" s="923">
        <v>0</v>
      </c>
      <c r="H9374" s="929">
        <v>1.3888888888888889E-3</v>
      </c>
      <c r="I9374" s="929">
        <v>5.5555555555555558E-3</v>
      </c>
      <c r="J9374" s="923">
        <v>0</v>
      </c>
      <c r="K9374" s="922">
        <v>1</v>
      </c>
      <c r="L9374" s="923">
        <v>0</v>
      </c>
      <c r="M9374" s="923" t="str">
        <f t="shared" si="146"/>
        <v/>
      </c>
    </row>
    <row r="9375" spans="2:13" ht="60">
      <c r="B9375" s="921" t="s">
        <v>2695</v>
      </c>
      <c r="C9375" s="921" t="s">
        <v>2516</v>
      </c>
      <c r="D9375" s="922" t="s">
        <v>1881</v>
      </c>
      <c r="E9375" s="936">
        <v>0.5</v>
      </c>
      <c r="F9375" s="947">
        <v>44986</v>
      </c>
      <c r="G9375" s="923">
        <v>0</v>
      </c>
      <c r="H9375" s="929">
        <v>1.3888888888888889E-3</v>
      </c>
      <c r="I9375" s="929">
        <v>5.5555555555555558E-3</v>
      </c>
      <c r="J9375" s="923">
        <v>0</v>
      </c>
      <c r="K9375" s="922">
        <v>1</v>
      </c>
      <c r="L9375" s="923">
        <v>0</v>
      </c>
      <c r="M9375" s="923" t="str">
        <f t="shared" si="146"/>
        <v/>
      </c>
    </row>
    <row r="9376" spans="2:13" ht="60">
      <c r="B9376" s="921" t="s">
        <v>2696</v>
      </c>
      <c r="C9376" s="921" t="s">
        <v>2516</v>
      </c>
      <c r="D9376" s="922" t="s">
        <v>1881</v>
      </c>
      <c r="E9376" s="936">
        <v>0.5</v>
      </c>
      <c r="F9376" s="947">
        <v>44927</v>
      </c>
      <c r="G9376" s="923">
        <v>0</v>
      </c>
      <c r="H9376" s="929">
        <v>1.3888888888888889E-3</v>
      </c>
      <c r="I9376" s="929">
        <v>8.3333333333333332E-3</v>
      </c>
      <c r="J9376" s="923">
        <v>0</v>
      </c>
      <c r="K9376" s="922">
        <v>1</v>
      </c>
      <c r="L9376" s="923">
        <v>0</v>
      </c>
      <c r="M9376" s="923" t="str">
        <f t="shared" si="146"/>
        <v/>
      </c>
    </row>
    <row r="9377" spans="2:13" ht="60">
      <c r="B9377" s="921" t="s">
        <v>2696</v>
      </c>
      <c r="C9377" s="921" t="s">
        <v>2516</v>
      </c>
      <c r="D9377" s="922" t="s">
        <v>1881</v>
      </c>
      <c r="E9377" s="936">
        <v>0.5</v>
      </c>
      <c r="F9377" s="947">
        <v>44927</v>
      </c>
      <c r="G9377" s="923">
        <v>0</v>
      </c>
      <c r="H9377" s="929">
        <v>1.3888888888888889E-3</v>
      </c>
      <c r="I9377" s="929">
        <v>8.3333333333333332E-3</v>
      </c>
      <c r="J9377" s="923">
        <v>0</v>
      </c>
      <c r="K9377" s="922">
        <v>1</v>
      </c>
      <c r="L9377" s="923">
        <v>0</v>
      </c>
      <c r="M9377" s="923" t="str">
        <f t="shared" si="146"/>
        <v/>
      </c>
    </row>
    <row r="9378" spans="2:13" ht="60">
      <c r="B9378" s="921" t="s">
        <v>2697</v>
      </c>
      <c r="C9378" s="921" t="s">
        <v>2516</v>
      </c>
      <c r="D9378" s="922" t="s">
        <v>1881</v>
      </c>
      <c r="E9378" s="936">
        <v>0.5</v>
      </c>
      <c r="F9378" s="947">
        <v>44986</v>
      </c>
      <c r="G9378" s="923">
        <v>0</v>
      </c>
      <c r="H9378" s="929">
        <v>1.3888888888888889E-3</v>
      </c>
      <c r="I9378" s="929">
        <v>5.5555555555555558E-3</v>
      </c>
      <c r="J9378" s="923">
        <v>0</v>
      </c>
      <c r="K9378" s="922">
        <v>1</v>
      </c>
      <c r="L9378" s="923">
        <v>0</v>
      </c>
      <c r="M9378" s="923" t="str">
        <f t="shared" si="146"/>
        <v/>
      </c>
    </row>
    <row r="9379" spans="2:13" ht="60">
      <c r="B9379" s="921" t="s">
        <v>2697</v>
      </c>
      <c r="C9379" s="921" t="s">
        <v>2516</v>
      </c>
      <c r="D9379" s="922" t="s">
        <v>1881</v>
      </c>
      <c r="E9379" s="936">
        <v>0.5</v>
      </c>
      <c r="F9379" s="947">
        <v>44582</v>
      </c>
      <c r="G9379" s="923">
        <v>0</v>
      </c>
      <c r="H9379" s="929">
        <v>1.3888888888888889E-3</v>
      </c>
      <c r="I9379" s="929">
        <v>2.5000000000000001E-2</v>
      </c>
      <c r="J9379" s="923">
        <v>0</v>
      </c>
      <c r="K9379" s="922">
        <v>1</v>
      </c>
      <c r="L9379" s="923">
        <v>0</v>
      </c>
      <c r="M9379" s="923" t="str">
        <f t="shared" si="146"/>
        <v/>
      </c>
    </row>
    <row r="9380" spans="2:13" ht="60">
      <c r="B9380" s="921" t="s">
        <v>2698</v>
      </c>
      <c r="C9380" s="921" t="s">
        <v>2516</v>
      </c>
      <c r="D9380" s="922" t="s">
        <v>1881</v>
      </c>
      <c r="E9380" s="936">
        <v>0.5</v>
      </c>
      <c r="F9380" s="947">
        <v>45017</v>
      </c>
      <c r="G9380" s="923">
        <v>0</v>
      </c>
      <c r="H9380" s="929">
        <v>1.3888888888888889E-3</v>
      </c>
      <c r="I9380" s="929">
        <v>4.1666666666666666E-3</v>
      </c>
      <c r="J9380" s="923">
        <v>0</v>
      </c>
      <c r="K9380" s="922">
        <v>1</v>
      </c>
      <c r="L9380" s="923">
        <v>0</v>
      </c>
      <c r="M9380" s="923" t="str">
        <f t="shared" si="146"/>
        <v/>
      </c>
    </row>
    <row r="9381" spans="2:13" ht="60">
      <c r="B9381" s="921" t="s">
        <v>2699</v>
      </c>
      <c r="C9381" s="921" t="s">
        <v>2516</v>
      </c>
      <c r="D9381" s="922" t="s">
        <v>1881</v>
      </c>
      <c r="E9381" s="936">
        <v>0.5</v>
      </c>
      <c r="F9381" s="947">
        <v>44986</v>
      </c>
      <c r="G9381" s="923">
        <v>0</v>
      </c>
      <c r="H9381" s="929">
        <v>1.3888888888888889E-3</v>
      </c>
      <c r="I9381" s="929">
        <v>5.5555555555555558E-3</v>
      </c>
      <c r="J9381" s="923">
        <v>0</v>
      </c>
      <c r="K9381" s="922">
        <v>1</v>
      </c>
      <c r="L9381" s="923">
        <v>0</v>
      </c>
      <c r="M9381" s="923" t="str">
        <f t="shared" si="146"/>
        <v/>
      </c>
    </row>
    <row r="9382" spans="2:13" ht="60">
      <c r="B9382" s="921" t="s">
        <v>2699</v>
      </c>
      <c r="C9382" s="921" t="s">
        <v>2516</v>
      </c>
      <c r="D9382" s="922" t="s">
        <v>1881</v>
      </c>
      <c r="E9382" s="936">
        <v>0.5</v>
      </c>
      <c r="F9382" s="947">
        <v>44986</v>
      </c>
      <c r="G9382" s="923">
        <v>0</v>
      </c>
      <c r="H9382" s="929">
        <v>1.3888888888888889E-3</v>
      </c>
      <c r="I9382" s="929">
        <v>5.5555555555555558E-3</v>
      </c>
      <c r="J9382" s="923">
        <v>0</v>
      </c>
      <c r="K9382" s="922">
        <v>1</v>
      </c>
      <c r="L9382" s="923">
        <v>0</v>
      </c>
      <c r="M9382" s="923" t="str">
        <f t="shared" si="146"/>
        <v/>
      </c>
    </row>
    <row r="9383" spans="2:13" ht="90">
      <c r="B9383" s="921" t="s">
        <v>2700</v>
      </c>
      <c r="C9383" s="921" t="s">
        <v>2516</v>
      </c>
      <c r="D9383" s="922" t="s">
        <v>1881</v>
      </c>
      <c r="E9383" s="936">
        <v>0.5</v>
      </c>
      <c r="F9383" s="947">
        <v>44986</v>
      </c>
      <c r="G9383" s="923">
        <v>0</v>
      </c>
      <c r="H9383" s="929">
        <v>1.3888888888888889E-3</v>
      </c>
      <c r="I9383" s="929">
        <v>5.5555555555555558E-3</v>
      </c>
      <c r="J9383" s="923">
        <v>0</v>
      </c>
      <c r="K9383" s="922">
        <v>1</v>
      </c>
      <c r="L9383" s="923">
        <v>0</v>
      </c>
      <c r="M9383" s="923" t="str">
        <f t="shared" si="146"/>
        <v/>
      </c>
    </row>
    <row r="9384" spans="2:13" ht="60">
      <c r="B9384" s="921" t="s">
        <v>2701</v>
      </c>
      <c r="C9384" s="921" t="s">
        <v>2516</v>
      </c>
      <c r="D9384" s="922" t="s">
        <v>1881</v>
      </c>
      <c r="E9384" s="936">
        <v>0.5</v>
      </c>
      <c r="F9384" s="947">
        <v>44986</v>
      </c>
      <c r="G9384" s="923">
        <v>0</v>
      </c>
      <c r="H9384" s="929">
        <v>1.3888888888888889E-3</v>
      </c>
      <c r="I9384" s="929">
        <v>5.5555555555555558E-3</v>
      </c>
      <c r="J9384" s="923">
        <v>0</v>
      </c>
      <c r="K9384" s="922">
        <v>1</v>
      </c>
      <c r="L9384" s="923">
        <v>0</v>
      </c>
      <c r="M9384" s="923" t="str">
        <f t="shared" si="146"/>
        <v/>
      </c>
    </row>
    <row r="9385" spans="2:13" ht="60">
      <c r="B9385" s="921" t="s">
        <v>2701</v>
      </c>
      <c r="C9385" s="921" t="s">
        <v>2516</v>
      </c>
      <c r="D9385" s="922" t="s">
        <v>1881</v>
      </c>
      <c r="E9385" s="936">
        <v>0.5</v>
      </c>
      <c r="F9385" s="947">
        <v>44986</v>
      </c>
      <c r="G9385" s="923">
        <v>0</v>
      </c>
      <c r="H9385" s="929">
        <v>1.3888888888888889E-3</v>
      </c>
      <c r="I9385" s="929">
        <v>5.5555555555555558E-3</v>
      </c>
      <c r="J9385" s="923">
        <v>0</v>
      </c>
      <c r="K9385" s="922">
        <v>1</v>
      </c>
      <c r="L9385" s="923">
        <v>0</v>
      </c>
      <c r="M9385" s="923" t="str">
        <f t="shared" si="146"/>
        <v/>
      </c>
    </row>
    <row r="9386" spans="2:13" ht="60">
      <c r="B9386" s="921" t="s">
        <v>2534</v>
      </c>
      <c r="C9386" s="921" t="s">
        <v>2516</v>
      </c>
      <c r="D9386" s="922" t="s">
        <v>1881</v>
      </c>
      <c r="E9386" s="936">
        <v>0.5</v>
      </c>
      <c r="F9386" s="947">
        <v>44986</v>
      </c>
      <c r="G9386" s="923">
        <v>0</v>
      </c>
      <c r="H9386" s="929">
        <v>1.3888888888888889E-3</v>
      </c>
      <c r="I9386" s="929">
        <v>5.5555555555555558E-3</v>
      </c>
      <c r="J9386" s="923">
        <v>0</v>
      </c>
      <c r="K9386" s="922">
        <v>1</v>
      </c>
      <c r="L9386" s="923">
        <v>0</v>
      </c>
      <c r="M9386" s="923" t="str">
        <f t="shared" si="146"/>
        <v/>
      </c>
    </row>
    <row r="9387" spans="2:13" ht="60">
      <c r="B9387" s="921" t="s">
        <v>2534</v>
      </c>
      <c r="C9387" s="921" t="s">
        <v>2516</v>
      </c>
      <c r="D9387" s="922" t="s">
        <v>1881</v>
      </c>
      <c r="E9387" s="936">
        <v>0.5</v>
      </c>
      <c r="F9387" s="947">
        <v>44986</v>
      </c>
      <c r="G9387" s="923">
        <v>0</v>
      </c>
      <c r="H9387" s="929">
        <v>1.3888888888888889E-3</v>
      </c>
      <c r="I9387" s="929">
        <v>5.5555555555555558E-3</v>
      </c>
      <c r="J9387" s="923">
        <v>0</v>
      </c>
      <c r="K9387" s="922">
        <v>1</v>
      </c>
      <c r="L9387" s="923">
        <v>0</v>
      </c>
      <c r="M9387" s="923" t="str">
        <f t="shared" si="146"/>
        <v/>
      </c>
    </row>
    <row r="9388" spans="2:13" ht="60">
      <c r="B9388" s="921" t="s">
        <v>2534</v>
      </c>
      <c r="C9388" s="921" t="s">
        <v>2516</v>
      </c>
      <c r="D9388" s="922" t="s">
        <v>1881</v>
      </c>
      <c r="E9388" s="936">
        <v>0.5</v>
      </c>
      <c r="F9388" s="947">
        <v>44986</v>
      </c>
      <c r="G9388" s="923">
        <v>0</v>
      </c>
      <c r="H9388" s="929">
        <v>1.3888888888888889E-3</v>
      </c>
      <c r="I9388" s="929">
        <v>5.5555555555555558E-3</v>
      </c>
      <c r="J9388" s="923">
        <v>0</v>
      </c>
      <c r="K9388" s="922">
        <v>1</v>
      </c>
      <c r="L9388" s="923">
        <v>0</v>
      </c>
      <c r="M9388" s="923" t="str">
        <f t="shared" si="146"/>
        <v/>
      </c>
    </row>
    <row r="9389" spans="2:13" ht="60">
      <c r="B9389" s="921" t="s">
        <v>2534</v>
      </c>
      <c r="C9389" s="921" t="s">
        <v>2516</v>
      </c>
      <c r="D9389" s="922" t="s">
        <v>1881</v>
      </c>
      <c r="E9389" s="936">
        <v>0.5</v>
      </c>
      <c r="F9389" s="947">
        <v>44986</v>
      </c>
      <c r="G9389" s="923">
        <v>0</v>
      </c>
      <c r="H9389" s="929">
        <v>1.3888888888888889E-3</v>
      </c>
      <c r="I9389" s="929">
        <v>5.5555555555555558E-3</v>
      </c>
      <c r="J9389" s="923">
        <v>0</v>
      </c>
      <c r="K9389" s="922">
        <v>1</v>
      </c>
      <c r="L9389" s="923">
        <v>0</v>
      </c>
      <c r="M9389" s="923" t="str">
        <f t="shared" si="146"/>
        <v/>
      </c>
    </row>
    <row r="9390" spans="2:13" ht="60">
      <c r="B9390" s="921" t="s">
        <v>2702</v>
      </c>
      <c r="C9390" s="921" t="s">
        <v>2516</v>
      </c>
      <c r="D9390" s="922" t="s">
        <v>1881</v>
      </c>
      <c r="E9390" s="936">
        <v>0.5</v>
      </c>
      <c r="F9390" s="947">
        <v>44986</v>
      </c>
      <c r="G9390" s="923">
        <v>0</v>
      </c>
      <c r="H9390" s="929">
        <v>1.3888888888888889E-3</v>
      </c>
      <c r="I9390" s="929">
        <v>5.5555555555555558E-3</v>
      </c>
      <c r="J9390" s="923">
        <v>0</v>
      </c>
      <c r="K9390" s="922">
        <v>1</v>
      </c>
      <c r="L9390" s="923">
        <v>0</v>
      </c>
      <c r="M9390" s="923" t="str">
        <f t="shared" si="146"/>
        <v/>
      </c>
    </row>
    <row r="9391" spans="2:13" ht="60">
      <c r="B9391" s="921" t="s">
        <v>2534</v>
      </c>
      <c r="C9391" s="921" t="s">
        <v>2516</v>
      </c>
      <c r="D9391" s="922" t="s">
        <v>1881</v>
      </c>
      <c r="E9391" s="936">
        <v>0.5</v>
      </c>
      <c r="F9391" s="947">
        <v>44986</v>
      </c>
      <c r="G9391" s="923">
        <v>0</v>
      </c>
      <c r="H9391" s="929">
        <v>1.3888888888888889E-3</v>
      </c>
      <c r="I9391" s="929">
        <v>5.5555555555555558E-3</v>
      </c>
      <c r="J9391" s="923">
        <v>0</v>
      </c>
      <c r="K9391" s="922">
        <v>1</v>
      </c>
      <c r="L9391" s="923">
        <v>0</v>
      </c>
      <c r="M9391" s="923" t="str">
        <f t="shared" si="146"/>
        <v/>
      </c>
    </row>
    <row r="9392" spans="2:13" ht="60">
      <c r="B9392" s="921" t="s">
        <v>2703</v>
      </c>
      <c r="C9392" s="921" t="s">
        <v>2516</v>
      </c>
      <c r="D9392" s="922" t="s">
        <v>1881</v>
      </c>
      <c r="E9392" s="936">
        <v>0.5</v>
      </c>
      <c r="F9392" s="947">
        <v>44986</v>
      </c>
      <c r="G9392" s="923">
        <v>0</v>
      </c>
      <c r="H9392" s="929">
        <v>8.3333333333333332E-3</v>
      </c>
      <c r="I9392" s="929">
        <v>3.3333333333333333E-2</v>
      </c>
      <c r="J9392" s="923">
        <v>0</v>
      </c>
      <c r="K9392" s="922">
        <v>1</v>
      </c>
      <c r="L9392" s="923">
        <v>0</v>
      </c>
      <c r="M9392" s="923" t="str">
        <f t="shared" si="146"/>
        <v/>
      </c>
    </row>
    <row r="9393" spans="2:13" ht="60">
      <c r="B9393" s="921" t="s">
        <v>2704</v>
      </c>
      <c r="C9393" s="921" t="s">
        <v>2516</v>
      </c>
      <c r="D9393" s="922" t="s">
        <v>1881</v>
      </c>
      <c r="E9393" s="936">
        <v>0.5</v>
      </c>
      <c r="F9393" s="947">
        <v>44986</v>
      </c>
      <c r="G9393" s="923">
        <v>0</v>
      </c>
      <c r="H9393" s="929">
        <v>1.3888888888888889E-3</v>
      </c>
      <c r="I9393" s="929">
        <v>5.5555555555555558E-3</v>
      </c>
      <c r="J9393" s="923">
        <v>0</v>
      </c>
      <c r="K9393" s="922">
        <v>1</v>
      </c>
      <c r="L9393" s="923">
        <v>0</v>
      </c>
      <c r="M9393" s="923" t="str">
        <f t="shared" si="146"/>
        <v/>
      </c>
    </row>
    <row r="9394" spans="2:13" ht="60">
      <c r="B9394" s="921" t="s">
        <v>2705</v>
      </c>
      <c r="C9394" s="921" t="s">
        <v>2516</v>
      </c>
      <c r="D9394" s="922" t="s">
        <v>1881</v>
      </c>
      <c r="E9394" s="936">
        <v>0.5</v>
      </c>
      <c r="F9394" s="947">
        <v>44986</v>
      </c>
      <c r="G9394" s="923">
        <v>0</v>
      </c>
      <c r="H9394" s="929">
        <v>1.3888888888888889E-3</v>
      </c>
      <c r="I9394" s="929">
        <v>5.5555555555555558E-3</v>
      </c>
      <c r="J9394" s="923">
        <v>0</v>
      </c>
      <c r="K9394" s="922">
        <v>1</v>
      </c>
      <c r="L9394" s="923">
        <v>0</v>
      </c>
      <c r="M9394" s="923" t="str">
        <f t="shared" si="146"/>
        <v/>
      </c>
    </row>
    <row r="9395" spans="2:13" ht="60">
      <c r="B9395" s="921" t="s">
        <v>2519</v>
      </c>
      <c r="C9395" s="921" t="s">
        <v>2516</v>
      </c>
      <c r="D9395" s="922" t="s">
        <v>1881</v>
      </c>
      <c r="E9395" s="936">
        <v>0.5</v>
      </c>
      <c r="F9395" s="947">
        <v>44986</v>
      </c>
      <c r="G9395" s="923">
        <v>0</v>
      </c>
      <c r="H9395" s="929">
        <v>1.3888888888888889E-3</v>
      </c>
      <c r="I9395" s="929">
        <v>5.5555555555555558E-3</v>
      </c>
      <c r="J9395" s="923">
        <v>0</v>
      </c>
      <c r="K9395" s="922">
        <v>0</v>
      </c>
      <c r="L9395" s="923">
        <v>0</v>
      </c>
      <c r="M9395" s="923" t="str">
        <f t="shared" si="146"/>
        <v/>
      </c>
    </row>
    <row r="9396" spans="2:13" ht="90">
      <c r="B9396" s="921" t="s">
        <v>2521</v>
      </c>
      <c r="C9396" s="921" t="s">
        <v>2516</v>
      </c>
      <c r="D9396" s="922" t="s">
        <v>1881</v>
      </c>
      <c r="E9396" s="936">
        <v>0.5</v>
      </c>
      <c r="F9396" s="947">
        <v>44986</v>
      </c>
      <c r="G9396" s="923">
        <v>0</v>
      </c>
      <c r="H9396" s="929">
        <v>1.3888888888888889E-3</v>
      </c>
      <c r="I9396" s="929">
        <v>5.5555555555555558E-3</v>
      </c>
      <c r="J9396" s="923">
        <v>0</v>
      </c>
      <c r="K9396" s="922">
        <v>1</v>
      </c>
      <c r="L9396" s="923">
        <v>0</v>
      </c>
      <c r="M9396" s="923" t="str">
        <f t="shared" si="146"/>
        <v/>
      </c>
    </row>
    <row r="9397" spans="2:13" ht="90">
      <c r="B9397" s="921" t="s">
        <v>2522</v>
      </c>
      <c r="C9397" s="921" t="s">
        <v>2516</v>
      </c>
      <c r="D9397" s="922" t="s">
        <v>1881</v>
      </c>
      <c r="E9397" s="936">
        <v>0.5</v>
      </c>
      <c r="F9397" s="947">
        <v>44986</v>
      </c>
      <c r="G9397" s="923">
        <v>0</v>
      </c>
      <c r="H9397" s="929">
        <v>1.3888888888888889E-3</v>
      </c>
      <c r="I9397" s="929">
        <v>5.5555555555555558E-3</v>
      </c>
      <c r="J9397" s="923">
        <v>0</v>
      </c>
      <c r="K9397" s="922">
        <v>1</v>
      </c>
      <c r="L9397" s="923">
        <v>0</v>
      </c>
      <c r="M9397" s="923" t="str">
        <f t="shared" si="146"/>
        <v/>
      </c>
    </row>
    <row r="9398" spans="2:13" ht="105">
      <c r="B9398" s="921" t="s">
        <v>2523</v>
      </c>
      <c r="C9398" s="921" t="s">
        <v>2516</v>
      </c>
      <c r="D9398" s="922" t="s">
        <v>1881</v>
      </c>
      <c r="E9398" s="936">
        <v>0.5</v>
      </c>
      <c r="F9398" s="947">
        <v>44986</v>
      </c>
      <c r="G9398" s="923">
        <v>0</v>
      </c>
      <c r="H9398" s="929">
        <v>1.3888888888888889E-3</v>
      </c>
      <c r="I9398" s="929">
        <v>5.5555555555555558E-3</v>
      </c>
      <c r="J9398" s="923">
        <v>0</v>
      </c>
      <c r="K9398" s="922">
        <v>0.58000000000000007</v>
      </c>
      <c r="L9398" s="923">
        <v>0</v>
      </c>
      <c r="M9398" s="923" t="str">
        <f t="shared" si="146"/>
        <v/>
      </c>
    </row>
    <row r="9399" spans="2:13" ht="60">
      <c r="B9399" s="921" t="s">
        <v>2534</v>
      </c>
      <c r="C9399" s="921" t="s">
        <v>2516</v>
      </c>
      <c r="D9399" s="922" t="s">
        <v>1881</v>
      </c>
      <c r="E9399" s="936">
        <v>0.5</v>
      </c>
      <c r="F9399" s="947">
        <v>44986</v>
      </c>
      <c r="G9399" s="923">
        <v>0</v>
      </c>
      <c r="H9399" s="929">
        <v>1.3888888888888889E-3</v>
      </c>
      <c r="I9399" s="929">
        <v>5.5555555555555558E-3</v>
      </c>
      <c r="J9399" s="923">
        <v>0</v>
      </c>
      <c r="K9399" s="922">
        <v>1</v>
      </c>
      <c r="L9399" s="923">
        <v>0</v>
      </c>
      <c r="M9399" s="923" t="str">
        <f t="shared" si="146"/>
        <v/>
      </c>
    </row>
    <row r="9400" spans="2:13" ht="60">
      <c r="B9400" s="921" t="s">
        <v>2687</v>
      </c>
      <c r="C9400" s="921" t="s">
        <v>2516</v>
      </c>
      <c r="D9400" s="922" t="s">
        <v>1881</v>
      </c>
      <c r="E9400" s="936">
        <v>0.5</v>
      </c>
      <c r="F9400" s="947">
        <v>44986</v>
      </c>
      <c r="G9400" s="923">
        <v>0</v>
      </c>
      <c r="H9400" s="929">
        <v>1.3888888888888889E-3</v>
      </c>
      <c r="I9400" s="929">
        <v>5.5555555555555558E-3</v>
      </c>
      <c r="J9400" s="923">
        <v>0</v>
      </c>
      <c r="K9400" s="922">
        <v>1</v>
      </c>
      <c r="L9400" s="923">
        <v>0</v>
      </c>
      <c r="M9400" s="923" t="str">
        <f t="shared" si="146"/>
        <v/>
      </c>
    </row>
    <row r="9401" spans="2:13" ht="60">
      <c r="B9401" s="921" t="s">
        <v>2688</v>
      </c>
      <c r="C9401" s="921" t="s">
        <v>2516</v>
      </c>
      <c r="D9401" s="922" t="s">
        <v>1881</v>
      </c>
      <c r="E9401" s="936">
        <v>0.5</v>
      </c>
      <c r="F9401" s="947">
        <v>44986</v>
      </c>
      <c r="G9401" s="923">
        <v>0</v>
      </c>
      <c r="H9401" s="929">
        <v>1.3888888888888889E-3</v>
      </c>
      <c r="I9401" s="929">
        <v>5.5555555555555558E-3</v>
      </c>
      <c r="J9401" s="923">
        <v>0</v>
      </c>
      <c r="K9401" s="922">
        <v>1</v>
      </c>
      <c r="L9401" s="923">
        <v>0</v>
      </c>
      <c r="M9401" s="923" t="str">
        <f t="shared" si="146"/>
        <v/>
      </c>
    </row>
    <row r="9402" spans="2:13" ht="60">
      <c r="B9402" s="921" t="s">
        <v>2689</v>
      </c>
      <c r="C9402" s="921" t="s">
        <v>2516</v>
      </c>
      <c r="D9402" s="922" t="s">
        <v>1881</v>
      </c>
      <c r="E9402" s="936">
        <v>0.5</v>
      </c>
      <c r="F9402" s="947">
        <v>44986</v>
      </c>
      <c r="G9402" s="923">
        <v>0</v>
      </c>
      <c r="H9402" s="929">
        <v>1.3888888888888889E-3</v>
      </c>
      <c r="I9402" s="929">
        <v>5.5555555555555558E-3</v>
      </c>
      <c r="J9402" s="923">
        <v>0</v>
      </c>
      <c r="K9402" s="922">
        <v>1</v>
      </c>
      <c r="L9402" s="923">
        <v>0</v>
      </c>
      <c r="M9402" s="923" t="str">
        <f t="shared" si="146"/>
        <v/>
      </c>
    </row>
    <row r="9403" spans="2:13" ht="60">
      <c r="B9403" s="921" t="s">
        <v>2690</v>
      </c>
      <c r="C9403" s="921" t="s">
        <v>2516</v>
      </c>
      <c r="D9403" s="922" t="s">
        <v>1881</v>
      </c>
      <c r="E9403" s="936">
        <v>0.5</v>
      </c>
      <c r="F9403" s="947">
        <v>44986</v>
      </c>
      <c r="G9403" s="923">
        <v>0</v>
      </c>
      <c r="H9403" s="929">
        <v>1.3888888888888889E-3</v>
      </c>
      <c r="I9403" s="929">
        <v>5.5555555555555558E-3</v>
      </c>
      <c r="J9403" s="923">
        <v>0</v>
      </c>
      <c r="K9403" s="922">
        <v>1</v>
      </c>
      <c r="L9403" s="923">
        <v>0</v>
      </c>
      <c r="M9403" s="923" t="str">
        <f t="shared" si="146"/>
        <v/>
      </c>
    </row>
    <row r="9404" spans="2:13" ht="60">
      <c r="B9404" s="921" t="s">
        <v>2691</v>
      </c>
      <c r="C9404" s="921" t="s">
        <v>2516</v>
      </c>
      <c r="D9404" s="922" t="s">
        <v>1881</v>
      </c>
      <c r="E9404" s="936">
        <v>0.5</v>
      </c>
      <c r="F9404" s="947">
        <v>44986</v>
      </c>
      <c r="G9404" s="923">
        <v>0</v>
      </c>
      <c r="H9404" s="929">
        <v>1.3888888888888889E-3</v>
      </c>
      <c r="I9404" s="929">
        <v>5.5555555555555558E-3</v>
      </c>
      <c r="J9404" s="923">
        <v>0</v>
      </c>
      <c r="K9404" s="922">
        <v>1</v>
      </c>
      <c r="L9404" s="923">
        <v>0</v>
      </c>
      <c r="M9404" s="923" t="str">
        <f t="shared" si="146"/>
        <v/>
      </c>
    </row>
    <row r="9405" spans="2:13" ht="60">
      <c r="B9405" s="921" t="s">
        <v>2691</v>
      </c>
      <c r="C9405" s="921" t="s">
        <v>2516</v>
      </c>
      <c r="D9405" s="922" t="s">
        <v>1881</v>
      </c>
      <c r="E9405" s="936">
        <v>0.5</v>
      </c>
      <c r="F9405" s="947">
        <v>44986</v>
      </c>
      <c r="G9405" s="923">
        <v>0</v>
      </c>
      <c r="H9405" s="929">
        <v>1.3888888888888889E-3</v>
      </c>
      <c r="I9405" s="929">
        <v>5.5555555555555558E-3</v>
      </c>
      <c r="J9405" s="923">
        <v>0</v>
      </c>
      <c r="K9405" s="922">
        <v>1</v>
      </c>
      <c r="L9405" s="923">
        <v>0</v>
      </c>
      <c r="M9405" s="923" t="str">
        <f t="shared" si="146"/>
        <v/>
      </c>
    </row>
    <row r="9406" spans="2:13" ht="60">
      <c r="B9406" s="921" t="s">
        <v>2692</v>
      </c>
      <c r="C9406" s="921" t="s">
        <v>2516</v>
      </c>
      <c r="D9406" s="922" t="s">
        <v>1881</v>
      </c>
      <c r="E9406" s="936">
        <v>0.5</v>
      </c>
      <c r="F9406" s="947">
        <v>44986</v>
      </c>
      <c r="G9406" s="923">
        <v>0</v>
      </c>
      <c r="H9406" s="929">
        <v>1.3888888888888889E-3</v>
      </c>
      <c r="I9406" s="929">
        <v>5.5555555555555558E-3</v>
      </c>
      <c r="J9406" s="923">
        <v>0</v>
      </c>
      <c r="K9406" s="922">
        <v>1</v>
      </c>
      <c r="L9406" s="923">
        <v>0</v>
      </c>
      <c r="M9406" s="923" t="str">
        <f t="shared" si="146"/>
        <v/>
      </c>
    </row>
    <row r="9407" spans="2:13" ht="60">
      <c r="B9407" s="921" t="s">
        <v>2693</v>
      </c>
      <c r="C9407" s="921" t="s">
        <v>2516</v>
      </c>
      <c r="D9407" s="922" t="s">
        <v>1881</v>
      </c>
      <c r="E9407" s="936">
        <v>0.5</v>
      </c>
      <c r="F9407" s="947">
        <v>44986</v>
      </c>
      <c r="G9407" s="923">
        <v>0</v>
      </c>
      <c r="H9407" s="929">
        <v>1.3888888888888889E-3</v>
      </c>
      <c r="I9407" s="929">
        <v>5.5555555555555558E-3</v>
      </c>
      <c r="J9407" s="923">
        <v>0</v>
      </c>
      <c r="K9407" s="922">
        <v>1</v>
      </c>
      <c r="L9407" s="923">
        <v>0</v>
      </c>
      <c r="M9407" s="923" t="str">
        <f t="shared" si="146"/>
        <v/>
      </c>
    </row>
    <row r="9408" spans="2:13" ht="60">
      <c r="B9408" s="921" t="s">
        <v>2694</v>
      </c>
      <c r="C9408" s="921" t="s">
        <v>2516</v>
      </c>
      <c r="D9408" s="922" t="s">
        <v>1881</v>
      </c>
      <c r="E9408" s="936">
        <v>0.5</v>
      </c>
      <c r="F9408" s="947">
        <v>44986</v>
      </c>
      <c r="G9408" s="923">
        <v>0</v>
      </c>
      <c r="H9408" s="929">
        <v>1.3888888888888889E-3</v>
      </c>
      <c r="I9408" s="929">
        <v>5.5555555555555558E-3</v>
      </c>
      <c r="J9408" s="923">
        <v>0</v>
      </c>
      <c r="K9408" s="922">
        <v>1</v>
      </c>
      <c r="L9408" s="923">
        <v>0</v>
      </c>
      <c r="M9408" s="923" t="str">
        <f t="shared" si="146"/>
        <v/>
      </c>
    </row>
    <row r="9409" spans="2:13" ht="60">
      <c r="B9409" s="921" t="s">
        <v>2695</v>
      </c>
      <c r="C9409" s="921" t="s">
        <v>2516</v>
      </c>
      <c r="D9409" s="922" t="s">
        <v>1881</v>
      </c>
      <c r="E9409" s="936">
        <v>0.5</v>
      </c>
      <c r="F9409" s="947">
        <v>44986</v>
      </c>
      <c r="G9409" s="923">
        <v>0</v>
      </c>
      <c r="H9409" s="929">
        <v>1.3888888888888889E-3</v>
      </c>
      <c r="I9409" s="929">
        <v>5.5555555555555558E-3</v>
      </c>
      <c r="J9409" s="923">
        <v>0</v>
      </c>
      <c r="K9409" s="922">
        <v>1</v>
      </c>
      <c r="L9409" s="923">
        <v>0</v>
      </c>
      <c r="M9409" s="923" t="str">
        <f t="shared" si="146"/>
        <v/>
      </c>
    </row>
    <row r="9410" spans="2:13" ht="60">
      <c r="B9410" s="921" t="s">
        <v>2697</v>
      </c>
      <c r="C9410" s="921" t="s">
        <v>2516</v>
      </c>
      <c r="D9410" s="922" t="s">
        <v>1881</v>
      </c>
      <c r="E9410" s="936">
        <v>0.5</v>
      </c>
      <c r="F9410" s="947">
        <v>44986</v>
      </c>
      <c r="G9410" s="923">
        <v>0</v>
      </c>
      <c r="H9410" s="929">
        <v>1.3888888888888889E-3</v>
      </c>
      <c r="I9410" s="929">
        <v>5.5555555555555558E-3</v>
      </c>
      <c r="J9410" s="923">
        <v>0</v>
      </c>
      <c r="K9410" s="922">
        <v>1</v>
      </c>
      <c r="L9410" s="923">
        <v>0</v>
      </c>
      <c r="M9410" s="923" t="str">
        <f t="shared" si="146"/>
        <v/>
      </c>
    </row>
    <row r="9411" spans="2:13" ht="60">
      <c r="B9411" s="921" t="s">
        <v>2698</v>
      </c>
      <c r="C9411" s="921" t="s">
        <v>2516</v>
      </c>
      <c r="D9411" s="922" t="s">
        <v>1881</v>
      </c>
      <c r="E9411" s="936">
        <v>0.5</v>
      </c>
      <c r="F9411" s="947">
        <v>44986</v>
      </c>
      <c r="G9411" s="923">
        <v>0</v>
      </c>
      <c r="H9411" s="929">
        <v>1.3888888888888889E-3</v>
      </c>
      <c r="I9411" s="929">
        <v>5.5555555555555558E-3</v>
      </c>
      <c r="J9411" s="923">
        <v>0</v>
      </c>
      <c r="K9411" s="922">
        <v>1</v>
      </c>
      <c r="L9411" s="923">
        <v>0</v>
      </c>
      <c r="M9411" s="923" t="str">
        <f t="shared" si="146"/>
        <v/>
      </c>
    </row>
    <row r="9412" spans="2:13" ht="60">
      <c r="B9412" s="921" t="s">
        <v>2699</v>
      </c>
      <c r="C9412" s="921" t="s">
        <v>2516</v>
      </c>
      <c r="D9412" s="922" t="s">
        <v>1881</v>
      </c>
      <c r="E9412" s="936">
        <v>0.5</v>
      </c>
      <c r="F9412" s="947">
        <v>44986</v>
      </c>
      <c r="G9412" s="923">
        <v>0</v>
      </c>
      <c r="H9412" s="929">
        <v>1.3888888888888889E-3</v>
      </c>
      <c r="I9412" s="929">
        <v>5.5555555555555558E-3</v>
      </c>
      <c r="J9412" s="923">
        <v>0</v>
      </c>
      <c r="K9412" s="922">
        <v>1</v>
      </c>
      <c r="L9412" s="923">
        <v>0</v>
      </c>
      <c r="M9412" s="923" t="str">
        <f t="shared" si="146"/>
        <v/>
      </c>
    </row>
    <row r="9413" spans="2:13" ht="90">
      <c r="B9413" s="921" t="s">
        <v>2700</v>
      </c>
      <c r="C9413" s="921" t="s">
        <v>2516</v>
      </c>
      <c r="D9413" s="922" t="s">
        <v>1881</v>
      </c>
      <c r="E9413" s="936">
        <v>0.5</v>
      </c>
      <c r="F9413" s="947">
        <v>44986</v>
      </c>
      <c r="G9413" s="923">
        <v>0</v>
      </c>
      <c r="H9413" s="929">
        <v>1.3888888888888889E-3</v>
      </c>
      <c r="I9413" s="929">
        <v>5.5555555555555558E-3</v>
      </c>
      <c r="J9413" s="923">
        <v>0</v>
      </c>
      <c r="K9413" s="922">
        <v>1</v>
      </c>
      <c r="L9413" s="923">
        <v>0</v>
      </c>
      <c r="M9413" s="923" t="str">
        <f t="shared" si="146"/>
        <v/>
      </c>
    </row>
    <row r="9414" spans="2:13" ht="60">
      <c r="B9414" s="921" t="s">
        <v>2701</v>
      </c>
      <c r="C9414" s="921" t="s">
        <v>2516</v>
      </c>
      <c r="D9414" s="922" t="s">
        <v>1881</v>
      </c>
      <c r="E9414" s="936">
        <v>0.5</v>
      </c>
      <c r="F9414" s="947">
        <v>44986</v>
      </c>
      <c r="G9414" s="923">
        <v>0</v>
      </c>
      <c r="H9414" s="929">
        <v>1.3888888888888889E-3</v>
      </c>
      <c r="I9414" s="929">
        <v>5.5555555555555558E-3</v>
      </c>
      <c r="J9414" s="923">
        <v>0</v>
      </c>
      <c r="K9414" s="922">
        <v>1</v>
      </c>
      <c r="L9414" s="923">
        <v>0</v>
      </c>
      <c r="M9414" s="923" t="str">
        <f t="shared" si="146"/>
        <v/>
      </c>
    </row>
    <row r="9415" spans="2:13" ht="60">
      <c r="B9415" s="921" t="s">
        <v>2702</v>
      </c>
      <c r="C9415" s="921" t="s">
        <v>2516</v>
      </c>
      <c r="D9415" s="922" t="s">
        <v>1881</v>
      </c>
      <c r="E9415" s="936">
        <v>0.5</v>
      </c>
      <c r="F9415" s="947">
        <v>44986</v>
      </c>
      <c r="G9415" s="923">
        <v>0</v>
      </c>
      <c r="H9415" s="929">
        <v>1.3888888888888889E-3</v>
      </c>
      <c r="I9415" s="929">
        <v>5.5555555555555558E-3</v>
      </c>
      <c r="J9415" s="923">
        <v>0</v>
      </c>
      <c r="K9415" s="922">
        <v>1</v>
      </c>
      <c r="L9415" s="923">
        <v>0</v>
      </c>
      <c r="M9415" s="923" t="str">
        <f t="shared" si="146"/>
        <v/>
      </c>
    </row>
    <row r="9416" spans="2:13" ht="60">
      <c r="B9416" s="921" t="s">
        <v>2706</v>
      </c>
      <c r="C9416" s="921" t="s">
        <v>2516</v>
      </c>
      <c r="D9416" s="922" t="s">
        <v>1881</v>
      </c>
      <c r="E9416" s="936">
        <v>0.5</v>
      </c>
      <c r="F9416" s="947">
        <v>44986</v>
      </c>
      <c r="G9416" s="923">
        <v>0</v>
      </c>
      <c r="H9416" s="929">
        <v>1.6666666666666668E-3</v>
      </c>
      <c r="I9416" s="929">
        <v>6.6666666666666671E-3</v>
      </c>
      <c r="J9416" s="923">
        <v>0</v>
      </c>
      <c r="K9416" s="922">
        <v>0</v>
      </c>
      <c r="L9416" s="923">
        <v>0</v>
      </c>
      <c r="M9416" s="923" t="str">
        <f t="shared" si="146"/>
        <v/>
      </c>
    </row>
    <row r="9417" spans="2:13" ht="60">
      <c r="B9417" s="921" t="s">
        <v>2706</v>
      </c>
      <c r="C9417" s="921" t="s">
        <v>2516</v>
      </c>
      <c r="D9417" s="922" t="s">
        <v>1881</v>
      </c>
      <c r="E9417" s="936">
        <v>0.5</v>
      </c>
      <c r="F9417" s="947">
        <v>44743</v>
      </c>
      <c r="G9417" s="923">
        <v>0</v>
      </c>
      <c r="H9417" s="929">
        <v>1.6666666666666668E-3</v>
      </c>
      <c r="I9417" s="929">
        <v>0.02</v>
      </c>
      <c r="J9417" s="923">
        <v>0</v>
      </c>
      <c r="K9417" s="922">
        <v>0</v>
      </c>
      <c r="L9417" s="923">
        <v>0</v>
      </c>
      <c r="M9417" s="923" t="str">
        <f t="shared" si="146"/>
        <v/>
      </c>
    </row>
    <row r="9418" spans="2:13" ht="75">
      <c r="B9418" s="921" t="s">
        <v>2557</v>
      </c>
      <c r="C9418" s="921" t="s">
        <v>2525</v>
      </c>
      <c r="D9418" s="922" t="s">
        <v>994</v>
      </c>
      <c r="E9418" s="936">
        <v>0</v>
      </c>
      <c r="F9418" s="947">
        <v>44774</v>
      </c>
      <c r="G9418" s="923">
        <v>1898576.0549999999</v>
      </c>
      <c r="H9418" s="929">
        <v>4.1666666666666666E-3</v>
      </c>
      <c r="I9418" s="929">
        <v>4.583333333333333E-2</v>
      </c>
      <c r="J9418" s="923">
        <v>1811557.9858124999</v>
      </c>
      <c r="K9418" s="922">
        <v>1</v>
      </c>
      <c r="L9418" s="923">
        <v>0</v>
      </c>
      <c r="M9418" s="923" t="str">
        <f t="shared" si="146"/>
        <v/>
      </c>
    </row>
    <row r="9419" spans="2:13" ht="105">
      <c r="B9419" s="921" t="s">
        <v>2565</v>
      </c>
      <c r="C9419" s="921" t="s">
        <v>2566</v>
      </c>
      <c r="D9419" s="922" t="s">
        <v>986</v>
      </c>
      <c r="E9419" s="936">
        <v>1</v>
      </c>
      <c r="F9419" s="947">
        <v>43800</v>
      </c>
      <c r="G9419" s="923">
        <v>13110.985406562055</v>
      </c>
      <c r="H9419" s="929">
        <v>1.3888888888888889E-3</v>
      </c>
      <c r="I9419" s="929">
        <v>5.9722222222222225E-2</v>
      </c>
      <c r="J9419" s="923">
        <v>12327.968222559044</v>
      </c>
      <c r="K9419" s="922">
        <v>1</v>
      </c>
      <c r="L9419" s="923">
        <v>12327.968222559044</v>
      </c>
      <c r="M9419" s="923">
        <f t="shared" ref="M9419:M9482" si="147">IF(L9419=0,"",IF(I9419=100%,0,(H9419*12)*(G9419*E9419*K9419)))</f>
        <v>218.5164234427009</v>
      </c>
    </row>
    <row r="9420" spans="2:13" ht="90">
      <c r="B9420" s="921" t="s">
        <v>2531</v>
      </c>
      <c r="C9420" s="921" t="s">
        <v>2532</v>
      </c>
      <c r="D9420" s="922" t="s">
        <v>994</v>
      </c>
      <c r="E9420" s="936">
        <v>0</v>
      </c>
      <c r="F9420" s="947">
        <v>44197</v>
      </c>
      <c r="G9420" s="923">
        <v>49620.443333333329</v>
      </c>
      <c r="H9420" s="929">
        <v>1.3888888888888889E-3</v>
      </c>
      <c r="I9420" s="929">
        <v>4.1666666666666671E-2</v>
      </c>
      <c r="J9420" s="923">
        <v>47552.924861111103</v>
      </c>
      <c r="K9420" s="922">
        <v>0</v>
      </c>
      <c r="L9420" s="923">
        <v>0</v>
      </c>
      <c r="M9420" s="923" t="str">
        <f t="shared" si="147"/>
        <v/>
      </c>
    </row>
    <row r="9421" spans="2:13" ht="90">
      <c r="B9421" s="921" t="s">
        <v>2531</v>
      </c>
      <c r="C9421" s="921" t="s">
        <v>2532</v>
      </c>
      <c r="D9421" s="922" t="s">
        <v>994</v>
      </c>
      <c r="E9421" s="936">
        <v>0</v>
      </c>
      <c r="F9421" s="947">
        <v>44197</v>
      </c>
      <c r="G9421" s="923">
        <v>49620.443333333329</v>
      </c>
      <c r="H9421" s="929">
        <v>1.3888888888888889E-3</v>
      </c>
      <c r="I9421" s="929">
        <v>4.1666666666666671E-2</v>
      </c>
      <c r="J9421" s="923">
        <v>47552.924861111103</v>
      </c>
      <c r="K9421" s="922">
        <v>0</v>
      </c>
      <c r="L9421" s="923">
        <v>0</v>
      </c>
      <c r="M9421" s="923" t="str">
        <f t="shared" si="147"/>
        <v/>
      </c>
    </row>
    <row r="9422" spans="2:13" ht="90">
      <c r="B9422" s="921" t="s">
        <v>2531</v>
      </c>
      <c r="C9422" s="921" t="s">
        <v>2532</v>
      </c>
      <c r="D9422" s="922" t="s">
        <v>994</v>
      </c>
      <c r="E9422" s="936">
        <v>0</v>
      </c>
      <c r="F9422" s="947">
        <v>44197</v>
      </c>
      <c r="G9422" s="923">
        <v>49620.443333333329</v>
      </c>
      <c r="H9422" s="929">
        <v>1.3888888888888889E-3</v>
      </c>
      <c r="I9422" s="929">
        <v>4.1666666666666671E-2</v>
      </c>
      <c r="J9422" s="923">
        <v>47552.924861111103</v>
      </c>
      <c r="K9422" s="922">
        <v>0</v>
      </c>
      <c r="L9422" s="923">
        <v>0</v>
      </c>
      <c r="M9422" s="923" t="str">
        <f t="shared" si="147"/>
        <v/>
      </c>
    </row>
    <row r="9423" spans="2:13" ht="105">
      <c r="B9423" s="921" t="s">
        <v>2533</v>
      </c>
      <c r="C9423" s="921" t="s">
        <v>2532</v>
      </c>
      <c r="D9423" s="922" t="s">
        <v>994</v>
      </c>
      <c r="E9423" s="936">
        <v>0</v>
      </c>
      <c r="F9423" s="947">
        <v>44197</v>
      </c>
      <c r="G9423" s="923">
        <v>49620.443333333329</v>
      </c>
      <c r="H9423" s="929">
        <v>1.3888888888888889E-3</v>
      </c>
      <c r="I9423" s="929">
        <v>4.1666666666666671E-2</v>
      </c>
      <c r="J9423" s="923">
        <v>47552.924861111103</v>
      </c>
      <c r="K9423" s="922">
        <v>0</v>
      </c>
      <c r="L9423" s="923">
        <v>0</v>
      </c>
      <c r="M9423" s="923" t="str">
        <f t="shared" si="147"/>
        <v/>
      </c>
    </row>
    <row r="9424" spans="2:13" ht="75">
      <c r="B9424" s="921" t="s">
        <v>2555</v>
      </c>
      <c r="C9424" s="921" t="s">
        <v>2532</v>
      </c>
      <c r="D9424" s="922" t="s">
        <v>994</v>
      </c>
      <c r="E9424" s="936">
        <v>0</v>
      </c>
      <c r="F9424" s="947">
        <v>44197</v>
      </c>
      <c r="G9424" s="923">
        <v>49620.443333333329</v>
      </c>
      <c r="H9424" s="929">
        <v>8.3333333333333332E-3</v>
      </c>
      <c r="I9424" s="929">
        <v>0.25</v>
      </c>
      <c r="J9424" s="923">
        <v>37215.332499999997</v>
      </c>
      <c r="K9424" s="922">
        <v>0</v>
      </c>
      <c r="L9424" s="923">
        <v>0</v>
      </c>
      <c r="M9424" s="923" t="str">
        <f t="shared" si="147"/>
        <v/>
      </c>
    </row>
    <row r="9425" spans="2:13" ht="75">
      <c r="B9425" s="921" t="s">
        <v>2556</v>
      </c>
      <c r="C9425" s="921" t="s">
        <v>2532</v>
      </c>
      <c r="D9425" s="922" t="s">
        <v>994</v>
      </c>
      <c r="E9425" s="936">
        <v>0</v>
      </c>
      <c r="F9425" s="947">
        <v>44197</v>
      </c>
      <c r="G9425" s="923">
        <v>49620.443333333329</v>
      </c>
      <c r="H9425" s="929">
        <v>1.3888888888888889E-3</v>
      </c>
      <c r="I9425" s="929">
        <v>4.1666666666666671E-2</v>
      </c>
      <c r="J9425" s="923">
        <v>47552.924861111103</v>
      </c>
      <c r="K9425" s="922">
        <v>0</v>
      </c>
      <c r="L9425" s="923">
        <v>0</v>
      </c>
      <c r="M9425" s="923" t="str">
        <f t="shared" si="147"/>
        <v/>
      </c>
    </row>
    <row r="9426" spans="2:13" ht="90">
      <c r="B9426" s="921" t="s">
        <v>2707</v>
      </c>
      <c r="C9426" s="921" t="s">
        <v>2532</v>
      </c>
      <c r="D9426" s="922" t="s">
        <v>986</v>
      </c>
      <c r="E9426" s="936">
        <v>1</v>
      </c>
      <c r="F9426" s="947">
        <v>44196</v>
      </c>
      <c r="G9426" s="923">
        <v>5098.3863307789043</v>
      </c>
      <c r="H9426" s="929">
        <v>1.3888888888888889E-3</v>
      </c>
      <c r="I9426" s="929">
        <v>4.1666666666666671E-2</v>
      </c>
      <c r="J9426" s="923">
        <v>4885.9535669964498</v>
      </c>
      <c r="K9426" s="922">
        <v>0</v>
      </c>
      <c r="L9426" s="923">
        <v>0</v>
      </c>
      <c r="M9426" s="923" t="str">
        <f t="shared" si="147"/>
        <v/>
      </c>
    </row>
    <row r="9427" spans="2:13" ht="90">
      <c r="B9427" s="921" t="s">
        <v>2707</v>
      </c>
      <c r="C9427" s="921" t="s">
        <v>2532</v>
      </c>
      <c r="D9427" s="922" t="s">
        <v>994</v>
      </c>
      <c r="E9427" s="936">
        <v>0</v>
      </c>
      <c r="F9427" s="947">
        <v>44196</v>
      </c>
      <c r="G9427" s="923">
        <v>286716.03999999998</v>
      </c>
      <c r="H9427" s="929">
        <v>1.3888888888888889E-3</v>
      </c>
      <c r="I9427" s="929">
        <v>4.1666666666666671E-2</v>
      </c>
      <c r="J9427" s="923">
        <v>274769.53833333333</v>
      </c>
      <c r="K9427" s="922">
        <v>0</v>
      </c>
      <c r="L9427" s="923">
        <v>0</v>
      </c>
      <c r="M9427" s="923" t="str">
        <f t="shared" si="147"/>
        <v/>
      </c>
    </row>
    <row r="9428" spans="2:13" ht="90">
      <c r="B9428" s="921" t="s">
        <v>2708</v>
      </c>
      <c r="C9428" s="921" t="s">
        <v>2516</v>
      </c>
      <c r="D9428" s="922" t="s">
        <v>1881</v>
      </c>
      <c r="E9428" s="936">
        <v>0.5</v>
      </c>
      <c r="F9428" s="947">
        <v>44986</v>
      </c>
      <c r="G9428" s="923">
        <v>0</v>
      </c>
      <c r="H9428" s="929">
        <v>1.3888888888888889E-3</v>
      </c>
      <c r="I9428" s="929">
        <v>5.5555555555555558E-3</v>
      </c>
      <c r="J9428" s="923">
        <v>0</v>
      </c>
      <c r="K9428" s="922">
        <v>1</v>
      </c>
      <c r="L9428" s="923">
        <v>0</v>
      </c>
      <c r="M9428" s="923" t="str">
        <f t="shared" si="147"/>
        <v/>
      </c>
    </row>
    <row r="9429" spans="2:13" ht="90">
      <c r="B9429" s="921" t="s">
        <v>2709</v>
      </c>
      <c r="C9429" s="921" t="s">
        <v>2516</v>
      </c>
      <c r="D9429" s="922" t="s">
        <v>1881</v>
      </c>
      <c r="E9429" s="936">
        <v>0.5</v>
      </c>
      <c r="F9429" s="947">
        <v>44986</v>
      </c>
      <c r="G9429" s="923">
        <v>0</v>
      </c>
      <c r="H9429" s="929">
        <v>1.3888888888888889E-3</v>
      </c>
      <c r="I9429" s="929">
        <v>5.5555555555555558E-3</v>
      </c>
      <c r="J9429" s="923">
        <v>0</v>
      </c>
      <c r="K9429" s="922">
        <v>1</v>
      </c>
      <c r="L9429" s="923">
        <v>0</v>
      </c>
      <c r="M9429" s="923" t="str">
        <f t="shared" si="147"/>
        <v/>
      </c>
    </row>
    <row r="9430" spans="2:13" ht="75">
      <c r="B9430" s="921" t="s">
        <v>2710</v>
      </c>
      <c r="C9430" s="921" t="s">
        <v>2525</v>
      </c>
      <c r="D9430" s="922" t="s">
        <v>986</v>
      </c>
      <c r="E9430" s="936">
        <v>1</v>
      </c>
      <c r="F9430" s="947">
        <v>44593</v>
      </c>
      <c r="G9430" s="923">
        <v>190544.96124261792</v>
      </c>
      <c r="H9430" s="929">
        <v>1.3888888888888889E-3</v>
      </c>
      <c r="I9430" s="929">
        <v>2.361111111111111E-2</v>
      </c>
      <c r="J9430" s="923">
        <v>186045.98299105611</v>
      </c>
      <c r="K9430" s="922">
        <v>1</v>
      </c>
      <c r="L9430" s="923">
        <v>186045.98299105611</v>
      </c>
      <c r="M9430" s="923">
        <f t="shared" si="147"/>
        <v>3175.7493540436321</v>
      </c>
    </row>
    <row r="9431" spans="2:13" ht="45">
      <c r="B9431" s="921" t="s">
        <v>2711</v>
      </c>
      <c r="C9431" s="921" t="s">
        <v>1030</v>
      </c>
      <c r="D9431" s="922" t="s">
        <v>986</v>
      </c>
      <c r="E9431" s="936">
        <v>1</v>
      </c>
      <c r="F9431" s="947">
        <v>44682</v>
      </c>
      <c r="G9431" s="923">
        <v>2085244.3936942187</v>
      </c>
      <c r="H9431" s="929">
        <v>4.1666666666666666E-3</v>
      </c>
      <c r="I9431" s="929">
        <v>5.8333333333333334E-2</v>
      </c>
      <c r="J9431" s="923">
        <v>1963605.1373953894</v>
      </c>
      <c r="K9431" s="922">
        <v>1</v>
      </c>
      <c r="L9431" s="923">
        <v>1963605.1373953894</v>
      </c>
      <c r="M9431" s="923">
        <f t="shared" si="147"/>
        <v>104262.21968471094</v>
      </c>
    </row>
    <row r="9432" spans="2:13" ht="60">
      <c r="B9432" s="921" t="s">
        <v>2712</v>
      </c>
      <c r="C9432" s="921" t="s">
        <v>2489</v>
      </c>
      <c r="D9432" s="922" t="s">
        <v>986</v>
      </c>
      <c r="E9432" s="936">
        <v>1</v>
      </c>
      <c r="F9432" s="947">
        <v>43647</v>
      </c>
      <c r="G9432" s="923">
        <v>0</v>
      </c>
      <c r="H9432" s="929">
        <v>1.3888888888888889E-3</v>
      </c>
      <c r="I9432" s="929">
        <v>6.6666666666666666E-2</v>
      </c>
      <c r="J9432" s="923">
        <v>0</v>
      </c>
      <c r="K9432" s="922">
        <v>1</v>
      </c>
      <c r="L9432" s="923">
        <v>0</v>
      </c>
      <c r="M9432" s="923" t="str">
        <f t="shared" si="147"/>
        <v/>
      </c>
    </row>
    <row r="9433" spans="2:13" ht="60">
      <c r="B9433" s="921" t="s">
        <v>2505</v>
      </c>
      <c r="C9433" s="921" t="s">
        <v>2492</v>
      </c>
      <c r="D9433" s="922" t="s">
        <v>994</v>
      </c>
      <c r="E9433" s="936">
        <v>1</v>
      </c>
      <c r="F9433" s="947">
        <v>44686</v>
      </c>
      <c r="G9433" s="923">
        <v>0</v>
      </c>
      <c r="H9433" s="929">
        <v>4.1666666666666666E-3</v>
      </c>
      <c r="I9433" s="929">
        <v>5.8333333333333334E-2</v>
      </c>
      <c r="J9433" s="923">
        <v>0</v>
      </c>
      <c r="K9433" s="922">
        <v>1</v>
      </c>
      <c r="L9433" s="923">
        <v>0</v>
      </c>
      <c r="M9433" s="923" t="str">
        <f t="shared" si="147"/>
        <v/>
      </c>
    </row>
    <row r="9434" spans="2:13" ht="60">
      <c r="B9434" s="921" t="s">
        <v>2505</v>
      </c>
      <c r="C9434" s="921" t="s">
        <v>2492</v>
      </c>
      <c r="D9434" s="922" t="s">
        <v>994</v>
      </c>
      <c r="E9434" s="936">
        <v>1</v>
      </c>
      <c r="F9434" s="947">
        <v>44686</v>
      </c>
      <c r="G9434" s="923">
        <v>0</v>
      </c>
      <c r="H9434" s="929">
        <v>4.1666666666666666E-3</v>
      </c>
      <c r="I9434" s="929">
        <v>5.8333333333333334E-2</v>
      </c>
      <c r="J9434" s="923">
        <v>0</v>
      </c>
      <c r="K9434" s="922">
        <v>1</v>
      </c>
      <c r="L9434" s="923">
        <v>0</v>
      </c>
      <c r="M9434" s="923" t="str">
        <f t="shared" si="147"/>
        <v/>
      </c>
    </row>
    <row r="9435" spans="2:13" ht="105">
      <c r="B9435" s="921" t="s">
        <v>2616</v>
      </c>
      <c r="C9435" s="921" t="s">
        <v>2516</v>
      </c>
      <c r="D9435" s="922" t="s">
        <v>994</v>
      </c>
      <c r="E9435" s="936">
        <v>0</v>
      </c>
      <c r="F9435" s="947">
        <v>43709</v>
      </c>
      <c r="G9435" s="923">
        <v>193050.19500000001</v>
      </c>
      <c r="H9435" s="929">
        <v>1.3888888888888889E-3</v>
      </c>
      <c r="I9435" s="929">
        <v>6.3888888888888898E-2</v>
      </c>
      <c r="J9435" s="923">
        <v>180716.43254166667</v>
      </c>
      <c r="K9435" s="922">
        <v>1</v>
      </c>
      <c r="L9435" s="923">
        <v>0</v>
      </c>
      <c r="M9435" s="923" t="str">
        <f t="shared" si="147"/>
        <v/>
      </c>
    </row>
    <row r="9436" spans="2:13" ht="105">
      <c r="B9436" s="921" t="s">
        <v>2618</v>
      </c>
      <c r="C9436" s="921" t="s">
        <v>2516</v>
      </c>
      <c r="D9436" s="922" t="s">
        <v>994</v>
      </c>
      <c r="E9436" s="936">
        <v>0</v>
      </c>
      <c r="F9436" s="947">
        <v>43709</v>
      </c>
      <c r="G9436" s="923">
        <v>193050.19500000001</v>
      </c>
      <c r="H9436" s="929">
        <v>1.3888888888888889E-3</v>
      </c>
      <c r="I9436" s="929">
        <v>6.3888888888888898E-2</v>
      </c>
      <c r="J9436" s="923">
        <v>180716.43254166667</v>
      </c>
      <c r="K9436" s="922">
        <v>1</v>
      </c>
      <c r="L9436" s="923">
        <v>0</v>
      </c>
      <c r="M9436" s="923" t="str">
        <f t="shared" si="147"/>
        <v/>
      </c>
    </row>
    <row r="9437" spans="2:13" ht="105">
      <c r="B9437" s="921" t="s">
        <v>2619</v>
      </c>
      <c r="C9437" s="921" t="s">
        <v>2516</v>
      </c>
      <c r="D9437" s="922" t="s">
        <v>994</v>
      </c>
      <c r="E9437" s="936">
        <v>0</v>
      </c>
      <c r="F9437" s="947">
        <v>43709</v>
      </c>
      <c r="G9437" s="923">
        <v>193050.19500000001</v>
      </c>
      <c r="H9437" s="929">
        <v>1.3888888888888889E-3</v>
      </c>
      <c r="I9437" s="929">
        <v>6.3888888888888898E-2</v>
      </c>
      <c r="J9437" s="923">
        <v>180716.43254166667</v>
      </c>
      <c r="K9437" s="922">
        <v>1</v>
      </c>
      <c r="L9437" s="923">
        <v>0</v>
      </c>
      <c r="M9437" s="923" t="str">
        <f t="shared" si="147"/>
        <v/>
      </c>
    </row>
    <row r="9438" spans="2:13" ht="105">
      <c r="B9438" s="921" t="s">
        <v>2620</v>
      </c>
      <c r="C9438" s="921" t="s">
        <v>2516</v>
      </c>
      <c r="D9438" s="922" t="s">
        <v>994</v>
      </c>
      <c r="E9438" s="936">
        <v>0</v>
      </c>
      <c r="F9438" s="947">
        <v>43709</v>
      </c>
      <c r="G9438" s="923">
        <v>193050.19500000001</v>
      </c>
      <c r="H9438" s="929">
        <v>1.3888888888888889E-3</v>
      </c>
      <c r="I9438" s="929">
        <v>6.3888888888888898E-2</v>
      </c>
      <c r="J9438" s="923">
        <v>180716.43254166667</v>
      </c>
      <c r="K9438" s="922">
        <v>1</v>
      </c>
      <c r="L9438" s="923">
        <v>0</v>
      </c>
      <c r="M9438" s="923" t="str">
        <f t="shared" si="147"/>
        <v/>
      </c>
    </row>
    <row r="9439" spans="2:13" ht="60">
      <c r="B9439" s="921" t="s">
        <v>2621</v>
      </c>
      <c r="C9439" s="921" t="s">
        <v>2516</v>
      </c>
      <c r="D9439" s="922" t="s">
        <v>994</v>
      </c>
      <c r="E9439" s="936">
        <v>0</v>
      </c>
      <c r="F9439" s="947">
        <v>43709</v>
      </c>
      <c r="G9439" s="923">
        <v>193050.19500000001</v>
      </c>
      <c r="H9439" s="929">
        <v>4.1666666666666666E-3</v>
      </c>
      <c r="I9439" s="929">
        <v>0.19166666666666665</v>
      </c>
      <c r="J9439" s="923">
        <v>156048.90762499999</v>
      </c>
      <c r="K9439" s="922">
        <v>1</v>
      </c>
      <c r="L9439" s="923">
        <v>0</v>
      </c>
      <c r="M9439" s="923" t="str">
        <f t="shared" si="147"/>
        <v/>
      </c>
    </row>
    <row r="9440" spans="2:13" ht="60">
      <c r="B9440" s="921" t="s">
        <v>2621</v>
      </c>
      <c r="C9440" s="921" t="s">
        <v>2516</v>
      </c>
      <c r="D9440" s="922" t="s">
        <v>994</v>
      </c>
      <c r="E9440" s="936">
        <v>0</v>
      </c>
      <c r="F9440" s="947">
        <v>43709</v>
      </c>
      <c r="G9440" s="923">
        <v>193050.19500000001</v>
      </c>
      <c r="H9440" s="929">
        <v>4.1666666666666666E-3</v>
      </c>
      <c r="I9440" s="929">
        <v>0.19166666666666665</v>
      </c>
      <c r="J9440" s="923">
        <v>156048.90762499999</v>
      </c>
      <c r="K9440" s="922">
        <v>1</v>
      </c>
      <c r="L9440" s="923">
        <v>0</v>
      </c>
      <c r="M9440" s="923" t="str">
        <f t="shared" si="147"/>
        <v/>
      </c>
    </row>
    <row r="9441" spans="2:13" ht="60">
      <c r="B9441" s="921" t="s">
        <v>2622</v>
      </c>
      <c r="C9441" s="921" t="s">
        <v>2516</v>
      </c>
      <c r="D9441" s="922" t="s">
        <v>994</v>
      </c>
      <c r="E9441" s="936">
        <v>0</v>
      </c>
      <c r="F9441" s="947">
        <v>43709</v>
      </c>
      <c r="G9441" s="923">
        <v>193050.19500000001</v>
      </c>
      <c r="H9441" s="929">
        <v>1.3888888888888889E-3</v>
      </c>
      <c r="I9441" s="929">
        <v>6.3888888888888898E-2</v>
      </c>
      <c r="J9441" s="923">
        <v>180716.43254166667</v>
      </c>
      <c r="K9441" s="922">
        <v>1</v>
      </c>
      <c r="L9441" s="923">
        <v>0</v>
      </c>
      <c r="M9441" s="923" t="str">
        <f t="shared" si="147"/>
        <v/>
      </c>
    </row>
    <row r="9442" spans="2:13" ht="60">
      <c r="B9442" s="921" t="s">
        <v>2623</v>
      </c>
      <c r="C9442" s="921" t="s">
        <v>2516</v>
      </c>
      <c r="D9442" s="922" t="s">
        <v>994</v>
      </c>
      <c r="E9442" s="936">
        <v>0</v>
      </c>
      <c r="F9442" s="947">
        <v>43709</v>
      </c>
      <c r="G9442" s="923">
        <v>193050.19500000001</v>
      </c>
      <c r="H9442" s="929">
        <v>1.3888888888888889E-3</v>
      </c>
      <c r="I9442" s="929">
        <v>6.3888888888888898E-2</v>
      </c>
      <c r="J9442" s="923">
        <v>180716.43254166667</v>
      </c>
      <c r="K9442" s="922">
        <v>1</v>
      </c>
      <c r="L9442" s="923">
        <v>0</v>
      </c>
      <c r="M9442" s="923" t="str">
        <f t="shared" si="147"/>
        <v/>
      </c>
    </row>
    <row r="9443" spans="2:13" ht="60">
      <c r="B9443" s="921" t="s">
        <v>2624</v>
      </c>
      <c r="C9443" s="921" t="s">
        <v>2516</v>
      </c>
      <c r="D9443" s="922" t="s">
        <v>994</v>
      </c>
      <c r="E9443" s="936">
        <v>0</v>
      </c>
      <c r="F9443" s="947">
        <v>43709</v>
      </c>
      <c r="G9443" s="923">
        <v>193050.19500000001</v>
      </c>
      <c r="H9443" s="929">
        <v>1.3888888888888889E-3</v>
      </c>
      <c r="I9443" s="929">
        <v>6.3888888888888898E-2</v>
      </c>
      <c r="J9443" s="923">
        <v>180716.43254166667</v>
      </c>
      <c r="K9443" s="922">
        <v>1</v>
      </c>
      <c r="L9443" s="923">
        <v>0</v>
      </c>
      <c r="M9443" s="923" t="str">
        <f t="shared" si="147"/>
        <v/>
      </c>
    </row>
    <row r="9444" spans="2:13" ht="60">
      <c r="B9444" s="921" t="s">
        <v>2625</v>
      </c>
      <c r="C9444" s="921" t="s">
        <v>2516</v>
      </c>
      <c r="D9444" s="922" t="s">
        <v>994</v>
      </c>
      <c r="E9444" s="936">
        <v>0</v>
      </c>
      <c r="F9444" s="947">
        <v>43709</v>
      </c>
      <c r="G9444" s="923">
        <v>193050.19500000001</v>
      </c>
      <c r="H9444" s="929">
        <v>8.3333333333333332E-3</v>
      </c>
      <c r="I9444" s="929">
        <v>0.3833333333333333</v>
      </c>
      <c r="J9444" s="923">
        <v>119047.62025000001</v>
      </c>
      <c r="K9444" s="922">
        <v>1</v>
      </c>
      <c r="L9444" s="923">
        <v>0</v>
      </c>
      <c r="M9444" s="923" t="str">
        <f t="shared" si="147"/>
        <v/>
      </c>
    </row>
    <row r="9445" spans="2:13" ht="60">
      <c r="B9445" s="921" t="s">
        <v>2626</v>
      </c>
      <c r="C9445" s="921" t="s">
        <v>2516</v>
      </c>
      <c r="D9445" s="922" t="s">
        <v>994</v>
      </c>
      <c r="E9445" s="936">
        <v>0</v>
      </c>
      <c r="F9445" s="947">
        <v>43709</v>
      </c>
      <c r="G9445" s="923">
        <v>193050.19500000001</v>
      </c>
      <c r="H9445" s="929">
        <v>1.3888888888888889E-3</v>
      </c>
      <c r="I9445" s="929">
        <v>6.3888888888888898E-2</v>
      </c>
      <c r="J9445" s="923">
        <v>180716.43254166667</v>
      </c>
      <c r="K9445" s="922">
        <v>1</v>
      </c>
      <c r="L9445" s="923">
        <v>0</v>
      </c>
      <c r="M9445" s="923" t="str">
        <f t="shared" si="147"/>
        <v/>
      </c>
    </row>
    <row r="9446" spans="2:13" ht="60">
      <c r="B9446" s="921" t="s">
        <v>2627</v>
      </c>
      <c r="C9446" s="921" t="s">
        <v>2516</v>
      </c>
      <c r="D9446" s="922" t="s">
        <v>994</v>
      </c>
      <c r="E9446" s="936">
        <v>0</v>
      </c>
      <c r="F9446" s="947">
        <v>43709</v>
      </c>
      <c r="G9446" s="923">
        <v>193050.19500000001</v>
      </c>
      <c r="H9446" s="929">
        <v>1.3888888888888889E-3</v>
      </c>
      <c r="I9446" s="929">
        <v>6.3888888888888898E-2</v>
      </c>
      <c r="J9446" s="923">
        <v>180716.43254166667</v>
      </c>
      <c r="K9446" s="922">
        <v>1</v>
      </c>
      <c r="L9446" s="923">
        <v>0</v>
      </c>
      <c r="M9446" s="923" t="str">
        <f t="shared" si="147"/>
        <v/>
      </c>
    </row>
    <row r="9447" spans="2:13" ht="60">
      <c r="B9447" s="921" t="s">
        <v>2628</v>
      </c>
      <c r="C9447" s="921" t="s">
        <v>2516</v>
      </c>
      <c r="D9447" s="922" t="s">
        <v>994</v>
      </c>
      <c r="E9447" s="936">
        <v>0</v>
      </c>
      <c r="F9447" s="947">
        <v>43709</v>
      </c>
      <c r="G9447" s="923">
        <v>193050.19500000001</v>
      </c>
      <c r="H9447" s="929">
        <v>1.3888888888888889E-3</v>
      </c>
      <c r="I9447" s="929">
        <v>6.3888888888888898E-2</v>
      </c>
      <c r="J9447" s="923">
        <v>180716.43254166667</v>
      </c>
      <c r="K9447" s="922">
        <v>1</v>
      </c>
      <c r="L9447" s="923">
        <v>0</v>
      </c>
      <c r="M9447" s="923" t="str">
        <f t="shared" si="147"/>
        <v/>
      </c>
    </row>
    <row r="9448" spans="2:13" ht="60">
      <c r="B9448" s="921" t="s">
        <v>2629</v>
      </c>
      <c r="C9448" s="921" t="s">
        <v>2516</v>
      </c>
      <c r="D9448" s="922" t="s">
        <v>994</v>
      </c>
      <c r="E9448" s="936">
        <v>0</v>
      </c>
      <c r="F9448" s="947">
        <v>43709</v>
      </c>
      <c r="G9448" s="923">
        <v>193050.19500000001</v>
      </c>
      <c r="H9448" s="929">
        <v>1.3888888888888889E-3</v>
      </c>
      <c r="I9448" s="929">
        <v>6.3888888888888898E-2</v>
      </c>
      <c r="J9448" s="923">
        <v>180716.43254166667</v>
      </c>
      <c r="K9448" s="922">
        <v>1</v>
      </c>
      <c r="L9448" s="923">
        <v>0</v>
      </c>
      <c r="M9448" s="923" t="str">
        <f t="shared" si="147"/>
        <v/>
      </c>
    </row>
    <row r="9449" spans="2:13" ht="60">
      <c r="B9449" s="921" t="s">
        <v>2630</v>
      </c>
      <c r="C9449" s="921" t="s">
        <v>2516</v>
      </c>
      <c r="D9449" s="922" t="s">
        <v>994</v>
      </c>
      <c r="E9449" s="936">
        <v>0</v>
      </c>
      <c r="F9449" s="947">
        <v>43709</v>
      </c>
      <c r="G9449" s="923">
        <v>193050.19500000001</v>
      </c>
      <c r="H9449" s="929">
        <v>1.3888888888888889E-3</v>
      </c>
      <c r="I9449" s="929">
        <v>6.3888888888888898E-2</v>
      </c>
      <c r="J9449" s="923">
        <v>180716.43254166667</v>
      </c>
      <c r="K9449" s="922">
        <v>1</v>
      </c>
      <c r="L9449" s="923">
        <v>0</v>
      </c>
      <c r="M9449" s="923" t="str">
        <f t="shared" si="147"/>
        <v/>
      </c>
    </row>
    <row r="9450" spans="2:13" ht="60">
      <c r="B9450" s="921" t="s">
        <v>2631</v>
      </c>
      <c r="C9450" s="921" t="s">
        <v>2516</v>
      </c>
      <c r="D9450" s="922" t="s">
        <v>994</v>
      </c>
      <c r="E9450" s="936">
        <v>0</v>
      </c>
      <c r="F9450" s="947">
        <v>43709</v>
      </c>
      <c r="G9450" s="923">
        <v>193050.19500000001</v>
      </c>
      <c r="H9450" s="929">
        <v>1.3888888888888889E-3</v>
      </c>
      <c r="I9450" s="929">
        <v>6.3888888888888898E-2</v>
      </c>
      <c r="J9450" s="923">
        <v>180716.43254166667</v>
      </c>
      <c r="K9450" s="922">
        <v>1</v>
      </c>
      <c r="L9450" s="923">
        <v>0</v>
      </c>
      <c r="M9450" s="923" t="str">
        <f t="shared" si="147"/>
        <v/>
      </c>
    </row>
    <row r="9451" spans="2:13" ht="60">
      <c r="B9451" s="921" t="s">
        <v>2713</v>
      </c>
      <c r="C9451" s="921" t="s">
        <v>2714</v>
      </c>
      <c r="D9451" s="922" t="s">
        <v>986</v>
      </c>
      <c r="E9451" s="936">
        <v>1</v>
      </c>
      <c r="F9451" s="947">
        <v>44013</v>
      </c>
      <c r="G9451" s="923">
        <v>2099.7836797927398</v>
      </c>
      <c r="H9451" s="929">
        <v>1.6666666666666668E-3</v>
      </c>
      <c r="I9451" s="929">
        <v>6.0000000000000005E-2</v>
      </c>
      <c r="J9451" s="923">
        <v>1973.7966590051753</v>
      </c>
      <c r="K9451" s="922">
        <v>1</v>
      </c>
      <c r="L9451" s="923">
        <v>1973.7966590051753</v>
      </c>
      <c r="M9451" s="923">
        <f t="shared" si="147"/>
        <v>41.995673595854797</v>
      </c>
    </row>
    <row r="9452" spans="2:13" ht="60">
      <c r="B9452" s="921" t="s">
        <v>2715</v>
      </c>
      <c r="C9452" s="921" t="s">
        <v>2714</v>
      </c>
      <c r="D9452" s="922" t="s">
        <v>986</v>
      </c>
      <c r="E9452" s="936">
        <v>1</v>
      </c>
      <c r="F9452" s="947">
        <v>44013</v>
      </c>
      <c r="G9452" s="923">
        <v>2579.4016155406521</v>
      </c>
      <c r="H9452" s="929">
        <v>1.6666666666666668E-3</v>
      </c>
      <c r="I9452" s="929">
        <v>6.0000000000000005E-2</v>
      </c>
      <c r="J9452" s="923">
        <v>2424.6375186082128</v>
      </c>
      <c r="K9452" s="922">
        <v>1</v>
      </c>
      <c r="L9452" s="923">
        <v>2424.6375186082128</v>
      </c>
      <c r="M9452" s="923">
        <f t="shared" si="147"/>
        <v>51.588032310813041</v>
      </c>
    </row>
    <row r="9453" spans="2:13" ht="60">
      <c r="B9453" s="921" t="s">
        <v>2716</v>
      </c>
      <c r="C9453" s="921" t="s">
        <v>2714</v>
      </c>
      <c r="D9453" s="922" t="s">
        <v>986</v>
      </c>
      <c r="E9453" s="936">
        <v>1</v>
      </c>
      <c r="F9453" s="947">
        <v>44866</v>
      </c>
      <c r="G9453" s="923">
        <v>5158.8032310813041</v>
      </c>
      <c r="H9453" s="929">
        <v>1.6666666666666668E-3</v>
      </c>
      <c r="I9453" s="929">
        <v>1.3333333333333334E-2</v>
      </c>
      <c r="J9453" s="923">
        <v>5090.0191880002203</v>
      </c>
      <c r="K9453" s="922">
        <v>1</v>
      </c>
      <c r="L9453" s="923">
        <v>5090.0191880002203</v>
      </c>
      <c r="M9453" s="923">
        <f t="shared" si="147"/>
        <v>103.17606462162608</v>
      </c>
    </row>
    <row r="9454" spans="2:13" ht="60">
      <c r="B9454" s="921" t="s">
        <v>2717</v>
      </c>
      <c r="C9454" s="921" t="s">
        <v>2714</v>
      </c>
      <c r="D9454" s="922" t="s">
        <v>986</v>
      </c>
      <c r="E9454" s="936">
        <v>1</v>
      </c>
      <c r="F9454" s="947">
        <v>44743</v>
      </c>
      <c r="G9454" s="923">
        <v>8075.9809513070004</v>
      </c>
      <c r="H9454" s="929">
        <v>1.6666666666666668E-3</v>
      </c>
      <c r="I9454" s="929">
        <v>0.02</v>
      </c>
      <c r="J9454" s="923">
        <v>7914.46133228086</v>
      </c>
      <c r="K9454" s="922">
        <v>1</v>
      </c>
      <c r="L9454" s="923">
        <v>7914.46133228086</v>
      </c>
      <c r="M9454" s="923">
        <f t="shared" si="147"/>
        <v>161.51961902614002</v>
      </c>
    </row>
    <row r="9455" spans="2:13" ht="60">
      <c r="B9455" s="921" t="s">
        <v>2717</v>
      </c>
      <c r="C9455" s="921" t="s">
        <v>2714</v>
      </c>
      <c r="D9455" s="922" t="s">
        <v>986</v>
      </c>
      <c r="E9455" s="936">
        <v>1</v>
      </c>
      <c r="F9455" s="947">
        <v>44866</v>
      </c>
      <c r="G9455" s="923">
        <v>22208.94761609425</v>
      </c>
      <c r="H9455" s="929">
        <v>1.6666666666666668E-3</v>
      </c>
      <c r="I9455" s="929">
        <v>1.3333333333333334E-2</v>
      </c>
      <c r="J9455" s="923">
        <v>21912.828314546328</v>
      </c>
      <c r="K9455" s="922">
        <v>1</v>
      </c>
      <c r="L9455" s="923">
        <v>21912.828314546328</v>
      </c>
      <c r="M9455" s="923">
        <f t="shared" si="147"/>
        <v>444.17895232188499</v>
      </c>
    </row>
    <row r="9456" spans="2:13" ht="60">
      <c r="B9456" s="921" t="s">
        <v>2718</v>
      </c>
      <c r="C9456" s="921" t="s">
        <v>2714</v>
      </c>
      <c r="D9456" s="922" t="s">
        <v>986</v>
      </c>
      <c r="E9456" s="936">
        <v>1</v>
      </c>
      <c r="F9456" s="947">
        <v>44866</v>
      </c>
      <c r="G9456" s="923">
        <v>6299.3510393782199</v>
      </c>
      <c r="H9456" s="929">
        <v>1.6666666666666668E-3</v>
      </c>
      <c r="I9456" s="929">
        <v>1.3333333333333334E-2</v>
      </c>
      <c r="J9456" s="923">
        <v>6215.3596921865101</v>
      </c>
      <c r="K9456" s="922">
        <v>1</v>
      </c>
      <c r="L9456" s="923">
        <v>6215.3596921865101</v>
      </c>
      <c r="M9456" s="923">
        <f t="shared" si="147"/>
        <v>125.9870207875644</v>
      </c>
    </row>
    <row r="9457" spans="2:13" ht="60">
      <c r="B9457" s="921" t="s">
        <v>2716</v>
      </c>
      <c r="C9457" s="921" t="s">
        <v>2714</v>
      </c>
      <c r="D9457" s="922" t="s">
        <v>986</v>
      </c>
      <c r="E9457" s="936">
        <v>1</v>
      </c>
      <c r="F9457" s="947">
        <v>44866</v>
      </c>
      <c r="G9457" s="923">
        <v>2579.4016155406521</v>
      </c>
      <c r="H9457" s="929">
        <v>1.6666666666666668E-3</v>
      </c>
      <c r="I9457" s="929">
        <v>1.3333333333333334E-2</v>
      </c>
      <c r="J9457" s="923">
        <v>2545.0095940001102</v>
      </c>
      <c r="K9457" s="922">
        <v>1</v>
      </c>
      <c r="L9457" s="923">
        <v>2545.0095940001102</v>
      </c>
      <c r="M9457" s="923">
        <f t="shared" si="147"/>
        <v>51.588032310813041</v>
      </c>
    </row>
    <row r="9458" spans="2:13" ht="60">
      <c r="B9458" s="921" t="s">
        <v>2719</v>
      </c>
      <c r="C9458" s="921" t="s">
        <v>2714</v>
      </c>
      <c r="D9458" s="922" t="s">
        <v>986</v>
      </c>
      <c r="E9458" s="936">
        <v>1</v>
      </c>
      <c r="F9458" s="947">
        <v>44013</v>
      </c>
      <c r="G9458" s="923">
        <v>6056.9857134802505</v>
      </c>
      <c r="H9458" s="929">
        <v>1.6666666666666668E-3</v>
      </c>
      <c r="I9458" s="929">
        <v>6.0000000000000005E-2</v>
      </c>
      <c r="J9458" s="923">
        <v>5693.5665706714353</v>
      </c>
      <c r="K9458" s="922">
        <v>1</v>
      </c>
      <c r="L9458" s="923">
        <v>5693.5665706714353</v>
      </c>
      <c r="M9458" s="923">
        <f t="shared" si="147"/>
        <v>121.13971426960501</v>
      </c>
    </row>
    <row r="9459" spans="2:13" ht="60">
      <c r="B9459" s="921" t="s">
        <v>2713</v>
      </c>
      <c r="C9459" s="921" t="s">
        <v>2714</v>
      </c>
      <c r="D9459" s="922" t="s">
        <v>986</v>
      </c>
      <c r="E9459" s="936">
        <v>1</v>
      </c>
      <c r="F9459" s="947">
        <v>44013</v>
      </c>
      <c r="G9459" s="923">
        <v>2099.7836797927398</v>
      </c>
      <c r="H9459" s="929">
        <v>1.6666666666666668E-3</v>
      </c>
      <c r="I9459" s="929">
        <v>6.0000000000000005E-2</v>
      </c>
      <c r="J9459" s="923">
        <v>1973.7966590051753</v>
      </c>
      <c r="K9459" s="922">
        <v>1</v>
      </c>
      <c r="L9459" s="923">
        <v>1973.7966590051753</v>
      </c>
      <c r="M9459" s="923">
        <f t="shared" si="147"/>
        <v>41.995673595854797</v>
      </c>
    </row>
    <row r="9460" spans="2:13" ht="60">
      <c r="B9460" s="921" t="s">
        <v>2720</v>
      </c>
      <c r="C9460" s="921" t="s">
        <v>2714</v>
      </c>
      <c r="D9460" s="922" t="s">
        <v>986</v>
      </c>
      <c r="E9460" s="936">
        <v>1</v>
      </c>
      <c r="F9460" s="947">
        <v>45078</v>
      </c>
      <c r="G9460" s="923">
        <v>2579.4016155406521</v>
      </c>
      <c r="H9460" s="929">
        <v>1.6666666666666668E-3</v>
      </c>
      <c r="I9460" s="929">
        <v>1.6666666666666668E-3</v>
      </c>
      <c r="J9460" s="923">
        <v>2575.1026128480844</v>
      </c>
      <c r="K9460" s="922">
        <v>1</v>
      </c>
      <c r="L9460" s="923">
        <v>2575.1026128480844</v>
      </c>
      <c r="M9460" s="923">
        <f t="shared" si="147"/>
        <v>51.588032310813041</v>
      </c>
    </row>
    <row r="9461" spans="2:13" ht="60">
      <c r="B9461" s="921" t="s">
        <v>2721</v>
      </c>
      <c r="C9461" s="921" t="s">
        <v>2714</v>
      </c>
      <c r="D9461" s="922" t="s">
        <v>986</v>
      </c>
      <c r="E9461" s="936">
        <v>1</v>
      </c>
      <c r="F9461" s="947">
        <v>44652</v>
      </c>
      <c r="G9461" s="923">
        <v>2099.7836797927398</v>
      </c>
      <c r="H9461" s="929">
        <v>1.6666666666666668E-3</v>
      </c>
      <c r="I9461" s="929">
        <v>2.5000000000000001E-2</v>
      </c>
      <c r="J9461" s="923">
        <v>2047.2890877979214</v>
      </c>
      <c r="K9461" s="922">
        <v>1</v>
      </c>
      <c r="L9461" s="923">
        <v>2047.2890877979214</v>
      </c>
      <c r="M9461" s="923">
        <f t="shared" si="147"/>
        <v>41.995673595854797</v>
      </c>
    </row>
    <row r="9462" spans="2:13" ht="60">
      <c r="B9462" s="921" t="s">
        <v>2722</v>
      </c>
      <c r="C9462" s="921" t="s">
        <v>2714</v>
      </c>
      <c r="D9462" s="922" t="s">
        <v>986</v>
      </c>
      <c r="E9462" s="936">
        <v>1</v>
      </c>
      <c r="F9462" s="947">
        <v>44652</v>
      </c>
      <c r="G9462" s="923">
        <v>2579.4016155406521</v>
      </c>
      <c r="H9462" s="929">
        <v>1.6666666666666668E-3</v>
      </c>
      <c r="I9462" s="929">
        <v>2.5000000000000001E-2</v>
      </c>
      <c r="J9462" s="923">
        <v>2514.9165751521359</v>
      </c>
      <c r="K9462" s="922">
        <v>1</v>
      </c>
      <c r="L9462" s="923">
        <v>2514.9165751521359</v>
      </c>
      <c r="M9462" s="923">
        <f t="shared" si="147"/>
        <v>51.588032310813041</v>
      </c>
    </row>
    <row r="9463" spans="2:13" ht="60">
      <c r="B9463" s="921" t="s">
        <v>2723</v>
      </c>
      <c r="C9463" s="921" t="s">
        <v>2714</v>
      </c>
      <c r="D9463" s="922" t="s">
        <v>986</v>
      </c>
      <c r="E9463" s="936">
        <v>1</v>
      </c>
      <c r="F9463" s="947">
        <v>45078</v>
      </c>
      <c r="G9463" s="923">
        <v>30284.92856740125</v>
      </c>
      <c r="H9463" s="929">
        <v>1.6666666666666668E-3</v>
      </c>
      <c r="I9463" s="929">
        <v>1.6666666666666668E-3</v>
      </c>
      <c r="J9463" s="923">
        <v>30234.453686455581</v>
      </c>
      <c r="K9463" s="922">
        <v>1</v>
      </c>
      <c r="L9463" s="923">
        <v>30234.453686455581</v>
      </c>
      <c r="M9463" s="923">
        <f t="shared" si="147"/>
        <v>605.69857134802498</v>
      </c>
    </row>
    <row r="9464" spans="2:13" ht="60">
      <c r="B9464" s="921" t="s">
        <v>2724</v>
      </c>
      <c r="C9464" s="921" t="s">
        <v>2714</v>
      </c>
      <c r="D9464" s="922" t="s">
        <v>986</v>
      </c>
      <c r="E9464" s="936">
        <v>1</v>
      </c>
      <c r="F9464" s="947">
        <v>45078</v>
      </c>
      <c r="G9464" s="923">
        <v>4199.5673595854796</v>
      </c>
      <c r="H9464" s="929">
        <v>1.6666666666666668E-3</v>
      </c>
      <c r="I9464" s="929">
        <v>1.6666666666666668E-3</v>
      </c>
      <c r="J9464" s="923">
        <v>4192.5680806528371</v>
      </c>
      <c r="K9464" s="922">
        <v>1</v>
      </c>
      <c r="L9464" s="923">
        <v>4192.5680806528371</v>
      </c>
      <c r="M9464" s="923">
        <f t="shared" si="147"/>
        <v>83.991347191709593</v>
      </c>
    </row>
    <row r="9465" spans="2:13" ht="60">
      <c r="B9465" s="921" t="s">
        <v>2725</v>
      </c>
      <c r="C9465" s="921" t="s">
        <v>2714</v>
      </c>
      <c r="D9465" s="922" t="s">
        <v>986</v>
      </c>
      <c r="E9465" s="936">
        <v>1</v>
      </c>
      <c r="F9465" s="947">
        <v>44652</v>
      </c>
      <c r="G9465" s="923">
        <v>12113.971426960501</v>
      </c>
      <c r="H9465" s="929">
        <v>1.6666666666666668E-3</v>
      </c>
      <c r="I9465" s="929">
        <v>2.5000000000000001E-2</v>
      </c>
      <c r="J9465" s="923">
        <v>11811.122141286489</v>
      </c>
      <c r="K9465" s="922">
        <v>1</v>
      </c>
      <c r="L9465" s="923">
        <v>11811.122141286489</v>
      </c>
      <c r="M9465" s="923">
        <f t="shared" si="147"/>
        <v>242.27942853921002</v>
      </c>
    </row>
    <row r="9466" spans="2:13" ht="60">
      <c r="B9466" s="921" t="s">
        <v>2725</v>
      </c>
      <c r="C9466" s="921" t="s">
        <v>2714</v>
      </c>
      <c r="D9466" s="922" t="s">
        <v>986</v>
      </c>
      <c r="E9466" s="936">
        <v>1</v>
      </c>
      <c r="F9466" s="947">
        <v>44560</v>
      </c>
      <c r="G9466" s="923">
        <v>14132.966664787251</v>
      </c>
      <c r="H9466" s="929">
        <v>1.6666666666666668E-3</v>
      </c>
      <c r="I9466" s="929">
        <v>3.1666666666666669E-2</v>
      </c>
      <c r="J9466" s="923">
        <v>13685.422720402321</v>
      </c>
      <c r="K9466" s="922">
        <v>1</v>
      </c>
      <c r="L9466" s="923">
        <v>13685.422720402321</v>
      </c>
      <c r="M9466" s="923">
        <f t="shared" si="147"/>
        <v>282.659333295745</v>
      </c>
    </row>
    <row r="9467" spans="2:13" ht="60">
      <c r="B9467" s="921" t="s">
        <v>2721</v>
      </c>
      <c r="C9467" s="921" t="s">
        <v>2714</v>
      </c>
      <c r="D9467" s="922" t="s">
        <v>986</v>
      </c>
      <c r="E9467" s="936">
        <v>1</v>
      </c>
      <c r="F9467" s="947">
        <v>44560</v>
      </c>
      <c r="G9467" s="923">
        <v>2099.7836797927398</v>
      </c>
      <c r="H9467" s="929">
        <v>1.6666666666666668E-3</v>
      </c>
      <c r="I9467" s="929">
        <v>3.1666666666666669E-2</v>
      </c>
      <c r="J9467" s="923">
        <v>2033.2905299326364</v>
      </c>
      <c r="K9467" s="922">
        <v>1</v>
      </c>
      <c r="L9467" s="923">
        <v>2033.2905299326364</v>
      </c>
      <c r="M9467" s="923">
        <f t="shared" si="147"/>
        <v>41.995673595854797</v>
      </c>
    </row>
    <row r="9468" spans="2:13" ht="60">
      <c r="B9468" s="921" t="s">
        <v>2722</v>
      </c>
      <c r="C9468" s="921" t="s">
        <v>2714</v>
      </c>
      <c r="D9468" s="922" t="s">
        <v>986</v>
      </c>
      <c r="E9468" s="936">
        <v>1</v>
      </c>
      <c r="F9468" s="947">
        <v>44560</v>
      </c>
      <c r="G9468" s="923">
        <v>25794.01615540652</v>
      </c>
      <c r="H9468" s="929">
        <v>1.6666666666666668E-3</v>
      </c>
      <c r="I9468" s="929">
        <v>3.1666666666666669E-2</v>
      </c>
      <c r="J9468" s="923">
        <v>24977.205643818648</v>
      </c>
      <c r="K9468" s="922">
        <v>1</v>
      </c>
      <c r="L9468" s="923">
        <v>24977.205643818648</v>
      </c>
      <c r="M9468" s="923">
        <f t="shared" si="147"/>
        <v>515.88032310813037</v>
      </c>
    </row>
    <row r="9469" spans="2:13" ht="60">
      <c r="B9469" s="921" t="s">
        <v>2717</v>
      </c>
      <c r="C9469" s="921" t="s">
        <v>2714</v>
      </c>
      <c r="D9469" s="922" t="s">
        <v>986</v>
      </c>
      <c r="E9469" s="936">
        <v>1</v>
      </c>
      <c r="F9469" s="947">
        <v>44926</v>
      </c>
      <c r="G9469" s="923">
        <v>6056.9857134802505</v>
      </c>
      <c r="H9469" s="929">
        <v>1.6666666666666668E-3</v>
      </c>
      <c r="I9469" s="929">
        <v>0.01</v>
      </c>
      <c r="J9469" s="923">
        <v>5996.4158563454484</v>
      </c>
      <c r="K9469" s="922">
        <v>1</v>
      </c>
      <c r="L9469" s="923">
        <v>5996.4158563454484</v>
      </c>
      <c r="M9469" s="923">
        <f t="shared" si="147"/>
        <v>121.13971426960501</v>
      </c>
    </row>
    <row r="9470" spans="2:13" ht="60">
      <c r="B9470" s="921" t="s">
        <v>2716</v>
      </c>
      <c r="C9470" s="921" t="s">
        <v>2714</v>
      </c>
      <c r="D9470" s="922" t="s">
        <v>986</v>
      </c>
      <c r="E9470" s="936">
        <v>1</v>
      </c>
      <c r="F9470" s="947">
        <v>44926</v>
      </c>
      <c r="G9470" s="923">
        <v>12897.00807770326</v>
      </c>
      <c r="H9470" s="929">
        <v>1.6666666666666668E-3</v>
      </c>
      <c r="I9470" s="929">
        <v>0.01</v>
      </c>
      <c r="J9470" s="923">
        <v>12768.037996926227</v>
      </c>
      <c r="K9470" s="922">
        <v>1</v>
      </c>
      <c r="L9470" s="923">
        <v>12768.037996926227</v>
      </c>
      <c r="M9470" s="923">
        <f t="shared" si="147"/>
        <v>257.94016155406518</v>
      </c>
    </row>
    <row r="9471" spans="2:13" ht="60">
      <c r="B9471" s="921" t="s">
        <v>2726</v>
      </c>
      <c r="C9471" s="921" t="s">
        <v>2714</v>
      </c>
      <c r="D9471" s="922" t="s">
        <v>986</v>
      </c>
      <c r="E9471" s="936">
        <v>1</v>
      </c>
      <c r="F9471" s="947">
        <v>44317</v>
      </c>
      <c r="G9471" s="923">
        <v>2579.4016155406521</v>
      </c>
      <c r="H9471" s="929">
        <v>1.6666666666666668E-3</v>
      </c>
      <c r="I9471" s="929">
        <v>4.3333333333333335E-2</v>
      </c>
      <c r="J9471" s="923">
        <v>2467.6275455338905</v>
      </c>
      <c r="K9471" s="922">
        <v>1</v>
      </c>
      <c r="L9471" s="923">
        <v>2467.6275455338905</v>
      </c>
      <c r="M9471" s="923">
        <f t="shared" si="147"/>
        <v>51.588032310813041</v>
      </c>
    </row>
    <row r="9472" spans="2:13" ht="60">
      <c r="B9472" s="921" t="s">
        <v>2727</v>
      </c>
      <c r="C9472" s="921" t="s">
        <v>2714</v>
      </c>
      <c r="D9472" s="922" t="s">
        <v>986</v>
      </c>
      <c r="E9472" s="936">
        <v>1</v>
      </c>
      <c r="F9472" s="947">
        <v>45078</v>
      </c>
      <c r="G9472" s="923">
        <v>6056.9857134802505</v>
      </c>
      <c r="H9472" s="929">
        <v>1.6666666666666668E-3</v>
      </c>
      <c r="I9472" s="929">
        <v>1.6666666666666668E-3</v>
      </c>
      <c r="J9472" s="923">
        <v>6046.8907372911171</v>
      </c>
      <c r="K9472" s="922">
        <v>1</v>
      </c>
      <c r="L9472" s="923">
        <v>6046.8907372911171</v>
      </c>
      <c r="M9472" s="923">
        <f t="shared" si="147"/>
        <v>121.13971426960501</v>
      </c>
    </row>
    <row r="9473" spans="2:13" ht="60">
      <c r="B9473" s="921" t="s">
        <v>2728</v>
      </c>
      <c r="C9473" s="921" t="s">
        <v>2714</v>
      </c>
      <c r="D9473" s="922" t="s">
        <v>986</v>
      </c>
      <c r="E9473" s="936">
        <v>1</v>
      </c>
      <c r="F9473" s="947">
        <v>45078</v>
      </c>
      <c r="G9473" s="923">
        <v>2579.4016155406521</v>
      </c>
      <c r="H9473" s="929">
        <v>1.6666666666666668E-3</v>
      </c>
      <c r="I9473" s="929">
        <v>1.6666666666666668E-3</v>
      </c>
      <c r="J9473" s="923">
        <v>2575.1026128480844</v>
      </c>
      <c r="K9473" s="922">
        <v>1</v>
      </c>
      <c r="L9473" s="923">
        <v>2575.1026128480844</v>
      </c>
      <c r="M9473" s="923">
        <f t="shared" si="147"/>
        <v>51.588032310813041</v>
      </c>
    </row>
    <row r="9474" spans="2:13" ht="60">
      <c r="B9474" s="921" t="s">
        <v>2729</v>
      </c>
      <c r="C9474" s="921" t="s">
        <v>2714</v>
      </c>
      <c r="D9474" s="922" t="s">
        <v>986</v>
      </c>
      <c r="E9474" s="936">
        <v>1</v>
      </c>
      <c r="F9474" s="947">
        <v>44317</v>
      </c>
      <c r="G9474" s="923">
        <v>4037.9904756535002</v>
      </c>
      <c r="H9474" s="929">
        <v>1.6666666666666668E-3</v>
      </c>
      <c r="I9474" s="929">
        <v>4.3333333333333335E-2</v>
      </c>
      <c r="J9474" s="923">
        <v>3863.0108883751818</v>
      </c>
      <c r="K9474" s="922">
        <v>1</v>
      </c>
      <c r="L9474" s="923">
        <v>3863.0108883751818</v>
      </c>
      <c r="M9474" s="923">
        <f t="shared" si="147"/>
        <v>80.75980951307001</v>
      </c>
    </row>
    <row r="9475" spans="2:13" ht="60">
      <c r="B9475" s="921" t="s">
        <v>2730</v>
      </c>
      <c r="C9475" s="921" t="s">
        <v>2714</v>
      </c>
      <c r="D9475" s="922" t="s">
        <v>986</v>
      </c>
      <c r="E9475" s="936">
        <v>1</v>
      </c>
      <c r="F9475" s="947">
        <v>44317</v>
      </c>
      <c r="G9475" s="923">
        <v>2099.7836797927398</v>
      </c>
      <c r="H9475" s="929">
        <v>1.6666666666666668E-3</v>
      </c>
      <c r="I9475" s="929">
        <v>4.3333333333333335E-2</v>
      </c>
      <c r="J9475" s="923">
        <v>2008.7930536683878</v>
      </c>
      <c r="K9475" s="922">
        <v>1</v>
      </c>
      <c r="L9475" s="923">
        <v>2008.7930536683878</v>
      </c>
      <c r="M9475" s="923">
        <f t="shared" si="147"/>
        <v>41.995673595854797</v>
      </c>
    </row>
    <row r="9476" spans="2:13" ht="60">
      <c r="B9476" s="921" t="s">
        <v>2726</v>
      </c>
      <c r="C9476" s="921" t="s">
        <v>2714</v>
      </c>
      <c r="D9476" s="922" t="s">
        <v>986</v>
      </c>
      <c r="E9476" s="936">
        <v>1</v>
      </c>
      <c r="F9476" s="947">
        <v>44317</v>
      </c>
      <c r="G9476" s="923">
        <v>2579.4016155406521</v>
      </c>
      <c r="H9476" s="929">
        <v>1.6666666666666668E-3</v>
      </c>
      <c r="I9476" s="929">
        <v>4.3333333333333335E-2</v>
      </c>
      <c r="J9476" s="923">
        <v>2467.6275455338905</v>
      </c>
      <c r="K9476" s="922">
        <v>1</v>
      </c>
      <c r="L9476" s="923">
        <v>2467.6275455338905</v>
      </c>
      <c r="M9476" s="923">
        <f t="shared" si="147"/>
        <v>51.588032310813041</v>
      </c>
    </row>
    <row r="9477" spans="2:13" ht="60">
      <c r="B9477" s="921" t="s">
        <v>2727</v>
      </c>
      <c r="C9477" s="921" t="s">
        <v>2714</v>
      </c>
      <c r="D9477" s="922" t="s">
        <v>986</v>
      </c>
      <c r="E9477" s="936">
        <v>1</v>
      </c>
      <c r="F9477" s="947">
        <v>45078</v>
      </c>
      <c r="G9477" s="923">
        <v>8075.9809513070004</v>
      </c>
      <c r="H9477" s="929">
        <v>1.6666666666666668E-3</v>
      </c>
      <c r="I9477" s="929">
        <v>1.6666666666666668E-3</v>
      </c>
      <c r="J9477" s="923">
        <v>8062.520983054822</v>
      </c>
      <c r="K9477" s="922">
        <v>1</v>
      </c>
      <c r="L9477" s="923">
        <v>8062.520983054822</v>
      </c>
      <c r="M9477" s="923">
        <f t="shared" si="147"/>
        <v>161.51961902614002</v>
      </c>
    </row>
    <row r="9478" spans="2:13" ht="60">
      <c r="B9478" s="921" t="s">
        <v>2731</v>
      </c>
      <c r="C9478" s="921" t="s">
        <v>2714</v>
      </c>
      <c r="D9478" s="922" t="s">
        <v>986</v>
      </c>
      <c r="E9478" s="936">
        <v>1</v>
      </c>
      <c r="F9478" s="947">
        <v>45078</v>
      </c>
      <c r="G9478" s="923">
        <v>2099.7836797927398</v>
      </c>
      <c r="H9478" s="929">
        <v>1.6666666666666668E-3</v>
      </c>
      <c r="I9478" s="929">
        <v>1.6666666666666668E-3</v>
      </c>
      <c r="J9478" s="923">
        <v>2096.2840403264186</v>
      </c>
      <c r="K9478" s="922">
        <v>1</v>
      </c>
      <c r="L9478" s="923">
        <v>2096.2840403264186</v>
      </c>
      <c r="M9478" s="923">
        <f t="shared" si="147"/>
        <v>41.995673595854797</v>
      </c>
    </row>
    <row r="9479" spans="2:13" ht="60">
      <c r="B9479" s="921" t="s">
        <v>2728</v>
      </c>
      <c r="C9479" s="921" t="s">
        <v>2714</v>
      </c>
      <c r="D9479" s="922" t="s">
        <v>986</v>
      </c>
      <c r="E9479" s="936">
        <v>1</v>
      </c>
      <c r="F9479" s="947">
        <v>45078</v>
      </c>
      <c r="G9479" s="923">
        <v>2579.4016155406521</v>
      </c>
      <c r="H9479" s="929">
        <v>1.6666666666666668E-3</v>
      </c>
      <c r="I9479" s="929">
        <v>1.6666666666666668E-3</v>
      </c>
      <c r="J9479" s="923">
        <v>2575.1026128480844</v>
      </c>
      <c r="K9479" s="922">
        <v>1</v>
      </c>
      <c r="L9479" s="923">
        <v>2575.1026128480844</v>
      </c>
      <c r="M9479" s="923">
        <f t="shared" si="147"/>
        <v>51.588032310813041</v>
      </c>
    </row>
    <row r="9480" spans="2:13" ht="60">
      <c r="B9480" s="921" t="s">
        <v>2717</v>
      </c>
      <c r="C9480" s="921" t="s">
        <v>2714</v>
      </c>
      <c r="D9480" s="922" t="s">
        <v>986</v>
      </c>
      <c r="E9480" s="936">
        <v>1</v>
      </c>
      <c r="F9480" s="947">
        <v>44743</v>
      </c>
      <c r="G9480" s="923">
        <v>56531.866659149004</v>
      </c>
      <c r="H9480" s="929">
        <v>1.6666666666666668E-3</v>
      </c>
      <c r="I9480" s="929">
        <v>0.02</v>
      </c>
      <c r="J9480" s="923">
        <v>55401.229325966022</v>
      </c>
      <c r="K9480" s="922">
        <v>1</v>
      </c>
      <c r="L9480" s="923">
        <v>55401.229325966022</v>
      </c>
      <c r="M9480" s="923">
        <f t="shared" si="147"/>
        <v>1130.63733318298</v>
      </c>
    </row>
    <row r="9481" spans="2:13" ht="60">
      <c r="B9481" s="921" t="s">
        <v>2717</v>
      </c>
      <c r="C9481" s="921" t="s">
        <v>2714</v>
      </c>
      <c r="D9481" s="922" t="s">
        <v>986</v>
      </c>
      <c r="E9481" s="936">
        <v>1</v>
      </c>
      <c r="F9481" s="947">
        <v>44866</v>
      </c>
      <c r="G9481" s="923">
        <v>102968.75712916425</v>
      </c>
      <c r="H9481" s="929">
        <v>1.6666666666666668E-3</v>
      </c>
      <c r="I9481" s="929">
        <v>1.3333333333333334E-2</v>
      </c>
      <c r="J9481" s="923">
        <v>101595.84036744206</v>
      </c>
      <c r="K9481" s="922">
        <v>1</v>
      </c>
      <c r="L9481" s="923">
        <v>101595.84036744206</v>
      </c>
      <c r="M9481" s="923">
        <f t="shared" si="147"/>
        <v>2059.3751425832852</v>
      </c>
    </row>
    <row r="9482" spans="2:13" ht="60">
      <c r="B9482" s="921" t="s">
        <v>2717</v>
      </c>
      <c r="C9482" s="921" t="s">
        <v>2714</v>
      </c>
      <c r="D9482" s="922" t="s">
        <v>986</v>
      </c>
      <c r="E9482" s="936">
        <v>1</v>
      </c>
      <c r="F9482" s="947">
        <v>44926</v>
      </c>
      <c r="G9482" s="923">
        <v>12113.971426960501</v>
      </c>
      <c r="H9482" s="929">
        <v>1.6666666666666668E-3</v>
      </c>
      <c r="I9482" s="929">
        <v>0.01</v>
      </c>
      <c r="J9482" s="923">
        <v>11992.831712690897</v>
      </c>
      <c r="K9482" s="922">
        <v>1</v>
      </c>
      <c r="L9482" s="923">
        <v>11992.831712690897</v>
      </c>
      <c r="M9482" s="923">
        <f t="shared" si="147"/>
        <v>242.27942853921002</v>
      </c>
    </row>
    <row r="9483" spans="2:13" ht="60">
      <c r="B9483" s="921" t="s">
        <v>2718</v>
      </c>
      <c r="C9483" s="921" t="s">
        <v>2714</v>
      </c>
      <c r="D9483" s="922" t="s">
        <v>986</v>
      </c>
      <c r="E9483" s="936">
        <v>1</v>
      </c>
      <c r="F9483" s="947">
        <v>44926</v>
      </c>
      <c r="G9483" s="923">
        <v>2099.7836797927398</v>
      </c>
      <c r="H9483" s="929">
        <v>1.6666666666666668E-3</v>
      </c>
      <c r="I9483" s="929">
        <v>0.01</v>
      </c>
      <c r="J9483" s="923">
        <v>2078.7858429948124</v>
      </c>
      <c r="K9483" s="922">
        <v>1</v>
      </c>
      <c r="L9483" s="923">
        <v>2078.7858429948124</v>
      </c>
      <c r="M9483" s="923">
        <f t="shared" ref="M9483:M9546" si="148">IF(L9483=0,"",IF(I9483=100%,0,(H9483*12)*(G9483*E9483*K9483)))</f>
        <v>41.995673595854797</v>
      </c>
    </row>
    <row r="9484" spans="2:13" ht="60">
      <c r="B9484" s="921" t="s">
        <v>2716</v>
      </c>
      <c r="C9484" s="921" t="s">
        <v>2714</v>
      </c>
      <c r="D9484" s="922" t="s">
        <v>986</v>
      </c>
      <c r="E9484" s="936">
        <v>1</v>
      </c>
      <c r="F9484" s="947">
        <v>44926</v>
      </c>
      <c r="G9484" s="923">
        <v>25794.01615540652</v>
      </c>
      <c r="H9484" s="929">
        <v>1.6666666666666668E-3</v>
      </c>
      <c r="I9484" s="929">
        <v>0.01</v>
      </c>
      <c r="J9484" s="923">
        <v>25536.075993852453</v>
      </c>
      <c r="K9484" s="922">
        <v>1</v>
      </c>
      <c r="L9484" s="923">
        <v>25536.075993852453</v>
      </c>
      <c r="M9484" s="923">
        <f t="shared" si="148"/>
        <v>515.88032310813037</v>
      </c>
    </row>
    <row r="9485" spans="2:13" ht="60">
      <c r="B9485" s="921" t="s">
        <v>2732</v>
      </c>
      <c r="C9485" s="921" t="s">
        <v>2714</v>
      </c>
      <c r="D9485" s="922" t="s">
        <v>986</v>
      </c>
      <c r="E9485" s="936">
        <v>1</v>
      </c>
      <c r="F9485" s="947">
        <v>44926</v>
      </c>
      <c r="G9485" s="923">
        <v>3394.0435302775381</v>
      </c>
      <c r="H9485" s="929">
        <v>1.6666666666666668E-3</v>
      </c>
      <c r="I9485" s="929">
        <v>0.01</v>
      </c>
      <c r="J9485" s="923">
        <v>3360.1030949747628</v>
      </c>
      <c r="K9485" s="922">
        <v>1</v>
      </c>
      <c r="L9485" s="923">
        <v>3360.1030949747628</v>
      </c>
      <c r="M9485" s="923">
        <f t="shared" si="148"/>
        <v>67.880870605550768</v>
      </c>
    </row>
    <row r="9486" spans="2:13" ht="60">
      <c r="B9486" s="921" t="s">
        <v>2719</v>
      </c>
      <c r="C9486" s="921" t="s">
        <v>2714</v>
      </c>
      <c r="D9486" s="922" t="s">
        <v>986</v>
      </c>
      <c r="E9486" s="936">
        <v>1</v>
      </c>
      <c r="F9486" s="947">
        <v>44013</v>
      </c>
      <c r="G9486" s="923">
        <v>18170.957140440751</v>
      </c>
      <c r="H9486" s="929">
        <v>1.6666666666666668E-3</v>
      </c>
      <c r="I9486" s="929">
        <v>6.0000000000000005E-2</v>
      </c>
      <c r="J9486" s="923">
        <v>17080.699712014306</v>
      </c>
      <c r="K9486" s="922">
        <v>1</v>
      </c>
      <c r="L9486" s="923">
        <v>17080.699712014306</v>
      </c>
      <c r="M9486" s="923">
        <f t="shared" si="148"/>
        <v>363.41914280881502</v>
      </c>
    </row>
    <row r="9487" spans="2:13" ht="60">
      <c r="B9487" s="921" t="s">
        <v>2715</v>
      </c>
      <c r="C9487" s="921" t="s">
        <v>2714</v>
      </c>
      <c r="D9487" s="922" t="s">
        <v>986</v>
      </c>
      <c r="E9487" s="936">
        <v>1</v>
      </c>
      <c r="F9487" s="947">
        <v>44013</v>
      </c>
      <c r="G9487" s="923">
        <v>5158.8032310813041</v>
      </c>
      <c r="H9487" s="929">
        <v>1.6666666666666668E-3</v>
      </c>
      <c r="I9487" s="929">
        <v>6.0000000000000005E-2</v>
      </c>
      <c r="J9487" s="923">
        <v>4849.2750372164255</v>
      </c>
      <c r="K9487" s="922">
        <v>1</v>
      </c>
      <c r="L9487" s="923">
        <v>4849.2750372164255</v>
      </c>
      <c r="M9487" s="923">
        <f t="shared" si="148"/>
        <v>103.17606462162608</v>
      </c>
    </row>
    <row r="9488" spans="2:13" ht="60">
      <c r="B9488" s="921" t="s">
        <v>2725</v>
      </c>
      <c r="C9488" s="921" t="s">
        <v>2714</v>
      </c>
      <c r="D9488" s="922" t="s">
        <v>986</v>
      </c>
      <c r="E9488" s="936">
        <v>1</v>
      </c>
      <c r="F9488" s="947">
        <v>44652</v>
      </c>
      <c r="G9488" s="923">
        <v>78740.814275243247</v>
      </c>
      <c r="H9488" s="929">
        <v>1.6666666666666668E-3</v>
      </c>
      <c r="I9488" s="929">
        <v>2.5000000000000001E-2</v>
      </c>
      <c r="J9488" s="923">
        <v>76772.293918362164</v>
      </c>
      <c r="K9488" s="922">
        <v>1</v>
      </c>
      <c r="L9488" s="923">
        <v>76772.293918362164</v>
      </c>
      <c r="M9488" s="923">
        <f t="shared" si="148"/>
        <v>1574.8162855048649</v>
      </c>
    </row>
    <row r="9489" spans="2:13" ht="60">
      <c r="B9489" s="921" t="s">
        <v>2725</v>
      </c>
      <c r="C9489" s="921" t="s">
        <v>2714</v>
      </c>
      <c r="D9489" s="922" t="s">
        <v>986</v>
      </c>
      <c r="E9489" s="936">
        <v>1</v>
      </c>
      <c r="F9489" s="947">
        <v>44560</v>
      </c>
      <c r="G9489" s="923">
        <v>218051.48568528902</v>
      </c>
      <c r="H9489" s="929">
        <v>1.6666666666666668E-3</v>
      </c>
      <c r="I9489" s="929">
        <v>3.1666666666666669E-2</v>
      </c>
      <c r="J9489" s="923">
        <v>211146.52197192152</v>
      </c>
      <c r="K9489" s="922">
        <v>1</v>
      </c>
      <c r="L9489" s="923">
        <v>211146.52197192152</v>
      </c>
      <c r="M9489" s="923">
        <f t="shared" si="148"/>
        <v>4361.0297137057805</v>
      </c>
    </row>
    <row r="9490" spans="2:13" ht="60">
      <c r="B9490" s="921" t="s">
        <v>2721</v>
      </c>
      <c r="C9490" s="921" t="s">
        <v>2714</v>
      </c>
      <c r="D9490" s="922" t="s">
        <v>986</v>
      </c>
      <c r="E9490" s="936">
        <v>1</v>
      </c>
      <c r="F9490" s="947">
        <v>44560</v>
      </c>
      <c r="G9490" s="923">
        <v>10498.918398963699</v>
      </c>
      <c r="H9490" s="929">
        <v>1.6666666666666668E-3</v>
      </c>
      <c r="I9490" s="929">
        <v>3.1666666666666669E-2</v>
      </c>
      <c r="J9490" s="923">
        <v>10166.452649663181</v>
      </c>
      <c r="K9490" s="922">
        <v>1</v>
      </c>
      <c r="L9490" s="923">
        <v>10166.452649663181</v>
      </c>
      <c r="M9490" s="923">
        <f t="shared" si="148"/>
        <v>209.97836797927397</v>
      </c>
    </row>
    <row r="9491" spans="2:13" ht="60">
      <c r="B9491" s="921" t="s">
        <v>2722</v>
      </c>
      <c r="C9491" s="921" t="s">
        <v>2714</v>
      </c>
      <c r="D9491" s="922" t="s">
        <v>986</v>
      </c>
      <c r="E9491" s="936">
        <v>1</v>
      </c>
      <c r="F9491" s="947">
        <v>44560</v>
      </c>
      <c r="G9491" s="923">
        <v>95437.859775004123</v>
      </c>
      <c r="H9491" s="929">
        <v>1.6666666666666668E-3</v>
      </c>
      <c r="I9491" s="929">
        <v>3.1666666666666669E-2</v>
      </c>
      <c r="J9491" s="923">
        <v>92415.660882128985</v>
      </c>
      <c r="K9491" s="922">
        <v>1</v>
      </c>
      <c r="L9491" s="923">
        <v>92415.660882128985</v>
      </c>
      <c r="M9491" s="923">
        <f t="shared" si="148"/>
        <v>1908.7571955000824</v>
      </c>
    </row>
    <row r="9492" spans="2:13" ht="60">
      <c r="B9492" s="921" t="s">
        <v>2733</v>
      </c>
      <c r="C9492" s="921" t="s">
        <v>2714</v>
      </c>
      <c r="D9492" s="922" t="s">
        <v>986</v>
      </c>
      <c r="E9492" s="936">
        <v>1</v>
      </c>
      <c r="F9492" s="947">
        <v>44560</v>
      </c>
      <c r="G9492" s="923">
        <v>10182.130590832614</v>
      </c>
      <c r="H9492" s="929">
        <v>1.6666666666666668E-3</v>
      </c>
      <c r="I9492" s="929">
        <v>3.1666666666666669E-2</v>
      </c>
      <c r="J9492" s="923">
        <v>9859.6964554562473</v>
      </c>
      <c r="K9492" s="922">
        <v>1</v>
      </c>
      <c r="L9492" s="923">
        <v>9859.6964554562473</v>
      </c>
      <c r="M9492" s="923">
        <f t="shared" si="148"/>
        <v>203.64261181665228</v>
      </c>
    </row>
    <row r="9493" spans="2:13" ht="60">
      <c r="B9493" s="921" t="s">
        <v>2717</v>
      </c>
      <c r="C9493" s="921" t="s">
        <v>2714</v>
      </c>
      <c r="D9493" s="922" t="s">
        <v>986</v>
      </c>
      <c r="E9493" s="936">
        <v>1</v>
      </c>
      <c r="F9493" s="947">
        <v>44866</v>
      </c>
      <c r="G9493" s="923">
        <v>6056.9857134802505</v>
      </c>
      <c r="H9493" s="929">
        <v>1.6666666666666668E-3</v>
      </c>
      <c r="I9493" s="929">
        <v>1.3333333333333334E-2</v>
      </c>
      <c r="J9493" s="923">
        <v>5976.2259039671808</v>
      </c>
      <c r="K9493" s="922">
        <v>1</v>
      </c>
      <c r="L9493" s="923">
        <v>5976.2259039671808</v>
      </c>
      <c r="M9493" s="923">
        <f t="shared" si="148"/>
        <v>121.13971426960501</v>
      </c>
    </row>
    <row r="9494" spans="2:13" ht="60">
      <c r="B9494" s="921" t="s">
        <v>2718</v>
      </c>
      <c r="C9494" s="921" t="s">
        <v>2714</v>
      </c>
      <c r="D9494" s="922" t="s">
        <v>986</v>
      </c>
      <c r="E9494" s="936">
        <v>1</v>
      </c>
      <c r="F9494" s="947">
        <v>44866</v>
      </c>
      <c r="G9494" s="923">
        <v>2099.7836797927398</v>
      </c>
      <c r="H9494" s="929">
        <v>1.6666666666666668E-3</v>
      </c>
      <c r="I9494" s="929">
        <v>1.3333333333333334E-2</v>
      </c>
      <c r="J9494" s="923">
        <v>2071.7865640621699</v>
      </c>
      <c r="K9494" s="922">
        <v>1</v>
      </c>
      <c r="L9494" s="923">
        <v>2071.7865640621699</v>
      </c>
      <c r="M9494" s="923">
        <f t="shared" si="148"/>
        <v>41.995673595854797</v>
      </c>
    </row>
    <row r="9495" spans="2:13" ht="60">
      <c r="B9495" s="921" t="s">
        <v>2716</v>
      </c>
      <c r="C9495" s="921" t="s">
        <v>2714</v>
      </c>
      <c r="D9495" s="922" t="s">
        <v>986</v>
      </c>
      <c r="E9495" s="936">
        <v>1</v>
      </c>
      <c r="F9495" s="947">
        <v>44866</v>
      </c>
      <c r="G9495" s="923">
        <v>10317.606462162608</v>
      </c>
      <c r="H9495" s="929">
        <v>1.6666666666666668E-3</v>
      </c>
      <c r="I9495" s="929">
        <v>1.3333333333333334E-2</v>
      </c>
      <c r="J9495" s="923">
        <v>10180.038376000441</v>
      </c>
      <c r="K9495" s="922">
        <v>1</v>
      </c>
      <c r="L9495" s="923">
        <v>10180.038376000441</v>
      </c>
      <c r="M9495" s="923">
        <f t="shared" si="148"/>
        <v>206.35212924325216</v>
      </c>
    </row>
    <row r="9496" spans="2:13" ht="60">
      <c r="B9496" s="921" t="s">
        <v>2732</v>
      </c>
      <c r="C9496" s="921" t="s">
        <v>2714</v>
      </c>
      <c r="D9496" s="922" t="s">
        <v>986</v>
      </c>
      <c r="E9496" s="936">
        <v>1</v>
      </c>
      <c r="F9496" s="947">
        <v>44866</v>
      </c>
      <c r="G9496" s="923">
        <v>3394.0435302775381</v>
      </c>
      <c r="H9496" s="929">
        <v>1.6666666666666668E-3</v>
      </c>
      <c r="I9496" s="929">
        <v>1.3333333333333334E-2</v>
      </c>
      <c r="J9496" s="923">
        <v>3348.7896165405041</v>
      </c>
      <c r="K9496" s="922">
        <v>1</v>
      </c>
      <c r="L9496" s="923">
        <v>3348.7896165405041</v>
      </c>
      <c r="M9496" s="923">
        <f t="shared" si="148"/>
        <v>67.880870605550768</v>
      </c>
    </row>
    <row r="9497" spans="2:13" ht="60">
      <c r="B9497" s="921" t="s">
        <v>2734</v>
      </c>
      <c r="C9497" s="921" t="s">
        <v>2714</v>
      </c>
      <c r="D9497" s="922" t="s">
        <v>986</v>
      </c>
      <c r="E9497" s="936">
        <v>1</v>
      </c>
      <c r="F9497" s="947">
        <v>45078</v>
      </c>
      <c r="G9497" s="923">
        <v>10094.976189133751</v>
      </c>
      <c r="H9497" s="929">
        <v>1.6666666666666668E-3</v>
      </c>
      <c r="I9497" s="929">
        <v>1.6666666666666668E-3</v>
      </c>
      <c r="J9497" s="923">
        <v>10078.151228818528</v>
      </c>
      <c r="K9497" s="922">
        <v>1</v>
      </c>
      <c r="L9497" s="923">
        <v>10078.151228818528</v>
      </c>
      <c r="M9497" s="923">
        <f t="shared" si="148"/>
        <v>201.89952378267503</v>
      </c>
    </row>
    <row r="9498" spans="2:13" ht="60">
      <c r="B9498" s="921" t="s">
        <v>2735</v>
      </c>
      <c r="C9498" s="921" t="s">
        <v>2714</v>
      </c>
      <c r="D9498" s="922" t="s">
        <v>986</v>
      </c>
      <c r="E9498" s="936">
        <v>1</v>
      </c>
      <c r="F9498" s="947">
        <v>45078</v>
      </c>
      <c r="G9498" s="923">
        <v>6299.3510393782199</v>
      </c>
      <c r="H9498" s="929">
        <v>1.6666666666666668E-3</v>
      </c>
      <c r="I9498" s="929">
        <v>1.6666666666666668E-3</v>
      </c>
      <c r="J9498" s="923">
        <v>6288.8521209792561</v>
      </c>
      <c r="K9498" s="922">
        <v>1</v>
      </c>
      <c r="L9498" s="923">
        <v>6288.8521209792561</v>
      </c>
      <c r="M9498" s="923">
        <f t="shared" si="148"/>
        <v>125.9870207875644</v>
      </c>
    </row>
    <row r="9499" spans="2:13" ht="60">
      <c r="B9499" s="921" t="s">
        <v>2736</v>
      </c>
      <c r="C9499" s="921" t="s">
        <v>2714</v>
      </c>
      <c r="D9499" s="922" t="s">
        <v>986</v>
      </c>
      <c r="E9499" s="936">
        <v>1</v>
      </c>
      <c r="F9499" s="947">
        <v>45078</v>
      </c>
      <c r="G9499" s="923">
        <v>2579.4016155406521</v>
      </c>
      <c r="H9499" s="929">
        <v>1.6666666666666668E-3</v>
      </c>
      <c r="I9499" s="929">
        <v>1.6666666666666668E-3</v>
      </c>
      <c r="J9499" s="923">
        <v>2575.1026128480844</v>
      </c>
      <c r="K9499" s="922">
        <v>1</v>
      </c>
      <c r="L9499" s="923">
        <v>2575.1026128480844</v>
      </c>
      <c r="M9499" s="923">
        <f t="shared" si="148"/>
        <v>51.588032310813041</v>
      </c>
    </row>
    <row r="9500" spans="2:13" ht="60">
      <c r="B9500" s="921" t="s">
        <v>2737</v>
      </c>
      <c r="C9500" s="921" t="s">
        <v>2714</v>
      </c>
      <c r="D9500" s="922" t="s">
        <v>986</v>
      </c>
      <c r="E9500" s="936">
        <v>1</v>
      </c>
      <c r="F9500" s="947">
        <v>45078</v>
      </c>
      <c r="G9500" s="923">
        <v>3394.0435302775381</v>
      </c>
      <c r="H9500" s="929">
        <v>1.6666666666666668E-3</v>
      </c>
      <c r="I9500" s="929">
        <v>1.6666666666666668E-3</v>
      </c>
      <c r="J9500" s="923">
        <v>3388.386791060409</v>
      </c>
      <c r="K9500" s="922">
        <v>1</v>
      </c>
      <c r="L9500" s="923">
        <v>3388.386791060409</v>
      </c>
      <c r="M9500" s="923">
        <f t="shared" si="148"/>
        <v>67.880870605550768</v>
      </c>
    </row>
    <row r="9501" spans="2:13" ht="60">
      <c r="B9501" s="921" t="s">
        <v>2725</v>
      </c>
      <c r="C9501" s="921" t="s">
        <v>2714</v>
      </c>
      <c r="D9501" s="922" t="s">
        <v>986</v>
      </c>
      <c r="E9501" s="936">
        <v>1</v>
      </c>
      <c r="F9501" s="947">
        <v>44561</v>
      </c>
      <c r="G9501" s="923">
        <v>28265.933329574502</v>
      </c>
      <c r="H9501" s="929">
        <v>1.6666666666666668E-3</v>
      </c>
      <c r="I9501" s="929">
        <v>3.0000000000000002E-2</v>
      </c>
      <c r="J9501" s="923">
        <v>27417.955329687265</v>
      </c>
      <c r="K9501" s="922">
        <v>1</v>
      </c>
      <c r="L9501" s="923">
        <v>27417.955329687265</v>
      </c>
      <c r="M9501" s="923">
        <f t="shared" si="148"/>
        <v>565.31866659149</v>
      </c>
    </row>
    <row r="9502" spans="2:13" ht="60">
      <c r="B9502" s="921" t="s">
        <v>2721</v>
      </c>
      <c r="C9502" s="921" t="s">
        <v>2714</v>
      </c>
      <c r="D9502" s="922" t="s">
        <v>986</v>
      </c>
      <c r="E9502" s="936">
        <v>1</v>
      </c>
      <c r="F9502" s="947">
        <v>44561</v>
      </c>
      <c r="G9502" s="923">
        <v>4199.5673595854796</v>
      </c>
      <c r="H9502" s="929">
        <v>1.6666666666666668E-3</v>
      </c>
      <c r="I9502" s="929">
        <v>3.0000000000000002E-2</v>
      </c>
      <c r="J9502" s="923">
        <v>4073.5803387979154</v>
      </c>
      <c r="K9502" s="922">
        <v>1</v>
      </c>
      <c r="L9502" s="923">
        <v>4073.5803387979154</v>
      </c>
      <c r="M9502" s="923">
        <f t="shared" si="148"/>
        <v>83.991347191709593</v>
      </c>
    </row>
    <row r="9503" spans="2:13" ht="60">
      <c r="B9503" s="921" t="s">
        <v>2722</v>
      </c>
      <c r="C9503" s="921" t="s">
        <v>2714</v>
      </c>
      <c r="D9503" s="922" t="s">
        <v>986</v>
      </c>
      <c r="E9503" s="936">
        <v>1</v>
      </c>
      <c r="F9503" s="947">
        <v>44561</v>
      </c>
      <c r="G9503" s="923">
        <v>5158.8032310813041</v>
      </c>
      <c r="H9503" s="929">
        <v>1.6666666666666668E-3</v>
      </c>
      <c r="I9503" s="929">
        <v>3.0000000000000002E-2</v>
      </c>
      <c r="J9503" s="923">
        <v>5004.0391341488648</v>
      </c>
      <c r="K9503" s="922">
        <v>1</v>
      </c>
      <c r="L9503" s="923">
        <v>5004.0391341488648</v>
      </c>
      <c r="M9503" s="923">
        <f t="shared" si="148"/>
        <v>103.17606462162608</v>
      </c>
    </row>
    <row r="9504" spans="2:13" ht="60">
      <c r="B9504" s="921" t="s">
        <v>2733</v>
      </c>
      <c r="C9504" s="921" t="s">
        <v>2714</v>
      </c>
      <c r="D9504" s="922" t="s">
        <v>986</v>
      </c>
      <c r="E9504" s="936">
        <v>1</v>
      </c>
      <c r="F9504" s="947">
        <v>44561</v>
      </c>
      <c r="G9504" s="923">
        <v>3394.0435302775381</v>
      </c>
      <c r="H9504" s="929">
        <v>1.6666666666666668E-3</v>
      </c>
      <c r="I9504" s="929">
        <v>3.0000000000000002E-2</v>
      </c>
      <c r="J9504" s="923">
        <v>3292.2222243692122</v>
      </c>
      <c r="K9504" s="922">
        <v>1</v>
      </c>
      <c r="L9504" s="923">
        <v>3292.2222243692122</v>
      </c>
      <c r="M9504" s="923">
        <f t="shared" si="148"/>
        <v>67.880870605550768</v>
      </c>
    </row>
    <row r="9505" spans="2:13" ht="60">
      <c r="B9505" s="921" t="s">
        <v>2738</v>
      </c>
      <c r="C9505" s="921" t="s">
        <v>2714</v>
      </c>
      <c r="D9505" s="922" t="s">
        <v>986</v>
      </c>
      <c r="E9505" s="936">
        <v>1</v>
      </c>
      <c r="F9505" s="947">
        <v>45078</v>
      </c>
      <c r="G9505" s="923">
        <v>2018.9952378267501</v>
      </c>
      <c r="H9505" s="929">
        <v>1.6666666666666668E-3</v>
      </c>
      <c r="I9505" s="929">
        <v>1.6666666666666668E-3</v>
      </c>
      <c r="J9505" s="923">
        <v>2015.6302457637055</v>
      </c>
      <c r="K9505" s="922">
        <v>1</v>
      </c>
      <c r="L9505" s="923">
        <v>2015.6302457637055</v>
      </c>
      <c r="M9505" s="923">
        <f t="shared" si="148"/>
        <v>40.379904756535005</v>
      </c>
    </row>
    <row r="9506" spans="2:13" ht="60">
      <c r="B9506" s="921" t="s">
        <v>2727</v>
      </c>
      <c r="C9506" s="921" t="s">
        <v>2714</v>
      </c>
      <c r="D9506" s="922" t="s">
        <v>986</v>
      </c>
      <c r="E9506" s="936">
        <v>1</v>
      </c>
      <c r="F9506" s="947">
        <v>45078</v>
      </c>
      <c r="G9506" s="923">
        <v>16151.961902614001</v>
      </c>
      <c r="H9506" s="929">
        <v>1.6666666666666668E-3</v>
      </c>
      <c r="I9506" s="929">
        <v>1.6666666666666668E-3</v>
      </c>
      <c r="J9506" s="923">
        <v>16125.041966109644</v>
      </c>
      <c r="K9506" s="922">
        <v>1</v>
      </c>
      <c r="L9506" s="923">
        <v>16125.041966109644</v>
      </c>
      <c r="M9506" s="923">
        <f t="shared" si="148"/>
        <v>323.03923805228004</v>
      </c>
    </row>
    <row r="9507" spans="2:13" ht="60">
      <c r="B9507" s="921" t="s">
        <v>2731</v>
      </c>
      <c r="C9507" s="921" t="s">
        <v>2714</v>
      </c>
      <c r="D9507" s="922" t="s">
        <v>986</v>
      </c>
      <c r="E9507" s="936">
        <v>1</v>
      </c>
      <c r="F9507" s="947">
        <v>45078</v>
      </c>
      <c r="G9507" s="923">
        <v>2099.7836797927398</v>
      </c>
      <c r="H9507" s="929">
        <v>1.6666666666666668E-3</v>
      </c>
      <c r="I9507" s="929">
        <v>1.6666666666666668E-3</v>
      </c>
      <c r="J9507" s="923">
        <v>2096.2840403264186</v>
      </c>
      <c r="K9507" s="922">
        <v>1</v>
      </c>
      <c r="L9507" s="923">
        <v>2096.2840403264186</v>
      </c>
      <c r="M9507" s="923">
        <f t="shared" si="148"/>
        <v>41.995673595854797</v>
      </c>
    </row>
    <row r="9508" spans="2:13" ht="60">
      <c r="B9508" s="921" t="s">
        <v>2728</v>
      </c>
      <c r="C9508" s="921" t="s">
        <v>2714</v>
      </c>
      <c r="D9508" s="922" t="s">
        <v>986</v>
      </c>
      <c r="E9508" s="936">
        <v>1</v>
      </c>
      <c r="F9508" s="947">
        <v>45078</v>
      </c>
      <c r="G9508" s="923">
        <v>5158.8032310813041</v>
      </c>
      <c r="H9508" s="929">
        <v>1.6666666666666668E-3</v>
      </c>
      <c r="I9508" s="929">
        <v>1.6666666666666668E-3</v>
      </c>
      <c r="J9508" s="923">
        <v>5150.2052256961688</v>
      </c>
      <c r="K9508" s="922">
        <v>1</v>
      </c>
      <c r="L9508" s="923">
        <v>5150.2052256961688</v>
      </c>
      <c r="M9508" s="923">
        <f t="shared" si="148"/>
        <v>103.17606462162608</v>
      </c>
    </row>
    <row r="9509" spans="2:13" ht="60">
      <c r="B9509" s="921" t="s">
        <v>2717</v>
      </c>
      <c r="C9509" s="921" t="s">
        <v>2714</v>
      </c>
      <c r="D9509" s="922" t="s">
        <v>986</v>
      </c>
      <c r="E9509" s="936">
        <v>1</v>
      </c>
      <c r="F9509" s="947">
        <v>44926</v>
      </c>
      <c r="G9509" s="923">
        <v>2018.9952378267501</v>
      </c>
      <c r="H9509" s="929">
        <v>1.6666666666666668E-3</v>
      </c>
      <c r="I9509" s="929">
        <v>0.01</v>
      </c>
      <c r="J9509" s="923">
        <v>1998.8052854484827</v>
      </c>
      <c r="K9509" s="922">
        <v>1</v>
      </c>
      <c r="L9509" s="923">
        <v>1998.8052854484827</v>
      </c>
      <c r="M9509" s="923">
        <f t="shared" si="148"/>
        <v>40.379904756535005</v>
      </c>
    </row>
    <row r="9510" spans="2:13" ht="60">
      <c r="B9510" s="921" t="s">
        <v>2716</v>
      </c>
      <c r="C9510" s="921" t="s">
        <v>2714</v>
      </c>
      <c r="D9510" s="922" t="s">
        <v>986</v>
      </c>
      <c r="E9510" s="936">
        <v>1</v>
      </c>
      <c r="F9510" s="947">
        <v>44926</v>
      </c>
      <c r="G9510" s="923">
        <v>7738.2048466219567</v>
      </c>
      <c r="H9510" s="929">
        <v>1.6666666666666668E-3</v>
      </c>
      <c r="I9510" s="929">
        <v>0.01</v>
      </c>
      <c r="J9510" s="923">
        <v>7660.8227981557375</v>
      </c>
      <c r="K9510" s="922">
        <v>1</v>
      </c>
      <c r="L9510" s="923">
        <v>7660.8227981557375</v>
      </c>
      <c r="M9510" s="923">
        <f t="shared" si="148"/>
        <v>154.76409693243914</v>
      </c>
    </row>
    <row r="9511" spans="2:13" ht="60">
      <c r="B9511" s="921" t="s">
        <v>2732</v>
      </c>
      <c r="C9511" s="921" t="s">
        <v>2714</v>
      </c>
      <c r="D9511" s="922" t="s">
        <v>986</v>
      </c>
      <c r="E9511" s="936">
        <v>1</v>
      </c>
      <c r="F9511" s="947">
        <v>44743</v>
      </c>
      <c r="G9511" s="923">
        <v>3394.0435302775381</v>
      </c>
      <c r="H9511" s="929">
        <v>1.6666666666666668E-3</v>
      </c>
      <c r="I9511" s="929">
        <v>0.02</v>
      </c>
      <c r="J9511" s="923">
        <v>3326.1626596719875</v>
      </c>
      <c r="K9511" s="922">
        <v>1</v>
      </c>
      <c r="L9511" s="923">
        <v>3326.1626596719875</v>
      </c>
      <c r="M9511" s="923">
        <f t="shared" si="148"/>
        <v>67.880870605550768</v>
      </c>
    </row>
    <row r="9512" spans="2:13" ht="60">
      <c r="B9512" s="921" t="s">
        <v>2719</v>
      </c>
      <c r="C9512" s="921" t="s">
        <v>2714</v>
      </c>
      <c r="D9512" s="922" t="s">
        <v>986</v>
      </c>
      <c r="E9512" s="936">
        <v>1</v>
      </c>
      <c r="F9512" s="947">
        <v>44134</v>
      </c>
      <c r="G9512" s="923">
        <v>34322.919043054753</v>
      </c>
      <c r="H9512" s="929">
        <v>1.6666666666666668E-3</v>
      </c>
      <c r="I9512" s="929">
        <v>5.5E-2</v>
      </c>
      <c r="J9512" s="923">
        <v>32435.158495686741</v>
      </c>
      <c r="K9512" s="922">
        <v>1</v>
      </c>
      <c r="L9512" s="923">
        <v>32435.158495686741</v>
      </c>
      <c r="M9512" s="923">
        <f t="shared" si="148"/>
        <v>686.45838086109507</v>
      </c>
    </row>
    <row r="9513" spans="2:13" ht="60">
      <c r="B9513" s="921" t="s">
        <v>2719</v>
      </c>
      <c r="C9513" s="921" t="s">
        <v>2714</v>
      </c>
      <c r="D9513" s="922" t="s">
        <v>986</v>
      </c>
      <c r="E9513" s="936">
        <v>1</v>
      </c>
      <c r="F9513" s="947">
        <v>44013</v>
      </c>
      <c r="G9513" s="923">
        <v>137291.67617221901</v>
      </c>
      <c r="H9513" s="929">
        <v>1.6666666666666668E-3</v>
      </c>
      <c r="I9513" s="929">
        <v>6.0000000000000005E-2</v>
      </c>
      <c r="J9513" s="923">
        <v>129054.17560188587</v>
      </c>
      <c r="K9513" s="922">
        <v>1</v>
      </c>
      <c r="L9513" s="923">
        <v>129054.17560188587</v>
      </c>
      <c r="M9513" s="923">
        <f t="shared" si="148"/>
        <v>2745.8335234443803</v>
      </c>
    </row>
    <row r="9514" spans="2:13" ht="60">
      <c r="B9514" s="921" t="s">
        <v>2713</v>
      </c>
      <c r="C9514" s="921" t="s">
        <v>2714</v>
      </c>
      <c r="D9514" s="922" t="s">
        <v>986</v>
      </c>
      <c r="E9514" s="936">
        <v>1</v>
      </c>
      <c r="F9514" s="947">
        <v>44013</v>
      </c>
      <c r="G9514" s="923">
        <v>10498.918398963699</v>
      </c>
      <c r="H9514" s="929">
        <v>1.6666666666666668E-3</v>
      </c>
      <c r="I9514" s="929">
        <v>6.0000000000000005E-2</v>
      </c>
      <c r="J9514" s="923">
        <v>9868.9832950258769</v>
      </c>
      <c r="K9514" s="922">
        <v>1</v>
      </c>
      <c r="L9514" s="923">
        <v>9868.9832950258769</v>
      </c>
      <c r="M9514" s="923">
        <f t="shared" si="148"/>
        <v>209.97836797927397</v>
      </c>
    </row>
    <row r="9515" spans="2:13" ht="60">
      <c r="B9515" s="921" t="s">
        <v>2715</v>
      </c>
      <c r="C9515" s="921" t="s">
        <v>2714</v>
      </c>
      <c r="D9515" s="922" t="s">
        <v>986</v>
      </c>
      <c r="E9515" s="936">
        <v>1</v>
      </c>
      <c r="F9515" s="947">
        <v>44013</v>
      </c>
      <c r="G9515" s="923">
        <v>51588.03231081304</v>
      </c>
      <c r="H9515" s="929">
        <v>1.6666666666666668E-3</v>
      </c>
      <c r="I9515" s="929">
        <v>6.0000000000000005E-2</v>
      </c>
      <c r="J9515" s="923">
        <v>48492.750372164257</v>
      </c>
      <c r="K9515" s="922">
        <v>1</v>
      </c>
      <c r="L9515" s="923">
        <v>48492.750372164257</v>
      </c>
      <c r="M9515" s="923">
        <f t="shared" si="148"/>
        <v>1031.7606462162607</v>
      </c>
    </row>
    <row r="9516" spans="2:13" ht="60">
      <c r="B9516" s="921" t="s">
        <v>2738</v>
      </c>
      <c r="C9516" s="921" t="s">
        <v>2714</v>
      </c>
      <c r="D9516" s="922" t="s">
        <v>986</v>
      </c>
      <c r="E9516" s="936">
        <v>1</v>
      </c>
      <c r="F9516" s="947">
        <v>45078</v>
      </c>
      <c r="G9516" s="923">
        <v>48455.885707842004</v>
      </c>
      <c r="H9516" s="929">
        <v>1.6666666666666668E-3</v>
      </c>
      <c r="I9516" s="929">
        <v>1.6666666666666668E-3</v>
      </c>
      <c r="J9516" s="923">
        <v>48375.125898328937</v>
      </c>
      <c r="K9516" s="922">
        <v>1</v>
      </c>
      <c r="L9516" s="923">
        <v>48375.125898328937</v>
      </c>
      <c r="M9516" s="923">
        <f t="shared" si="148"/>
        <v>969.11771415684007</v>
      </c>
    </row>
    <row r="9517" spans="2:13" ht="60">
      <c r="B9517" s="921" t="s">
        <v>2720</v>
      </c>
      <c r="C9517" s="921" t="s">
        <v>2714</v>
      </c>
      <c r="D9517" s="922" t="s">
        <v>986</v>
      </c>
      <c r="E9517" s="936">
        <v>1</v>
      </c>
      <c r="F9517" s="947">
        <v>45078</v>
      </c>
      <c r="G9517" s="923">
        <v>15476.409693243913</v>
      </c>
      <c r="H9517" s="929">
        <v>1.6666666666666668E-3</v>
      </c>
      <c r="I9517" s="929">
        <v>1.6666666666666668E-3</v>
      </c>
      <c r="J9517" s="923">
        <v>15450.615677088506</v>
      </c>
      <c r="K9517" s="922">
        <v>1</v>
      </c>
      <c r="L9517" s="923">
        <v>15450.615677088506</v>
      </c>
      <c r="M9517" s="923">
        <f t="shared" si="148"/>
        <v>309.52819386487829</v>
      </c>
    </row>
    <row r="9518" spans="2:13" ht="60">
      <c r="B9518" s="921" t="s">
        <v>2738</v>
      </c>
      <c r="C9518" s="921" t="s">
        <v>2714</v>
      </c>
      <c r="D9518" s="922" t="s">
        <v>986</v>
      </c>
      <c r="E9518" s="936">
        <v>1</v>
      </c>
      <c r="F9518" s="947">
        <v>45078</v>
      </c>
      <c r="G9518" s="923">
        <v>4037.9904756535002</v>
      </c>
      <c r="H9518" s="929">
        <v>1.6666666666666668E-3</v>
      </c>
      <c r="I9518" s="929">
        <v>1.6666666666666668E-3</v>
      </c>
      <c r="J9518" s="923">
        <v>4031.260491527411</v>
      </c>
      <c r="K9518" s="922">
        <v>1</v>
      </c>
      <c r="L9518" s="923">
        <v>4031.260491527411</v>
      </c>
      <c r="M9518" s="923">
        <f t="shared" si="148"/>
        <v>80.75980951307001</v>
      </c>
    </row>
    <row r="9519" spans="2:13" ht="60">
      <c r="B9519" s="921" t="s">
        <v>2720</v>
      </c>
      <c r="C9519" s="921" t="s">
        <v>2714</v>
      </c>
      <c r="D9519" s="922" t="s">
        <v>986</v>
      </c>
      <c r="E9519" s="936">
        <v>1</v>
      </c>
      <c r="F9519" s="947">
        <v>45078</v>
      </c>
      <c r="G9519" s="923">
        <v>5158.8032310813041</v>
      </c>
      <c r="H9519" s="929">
        <v>1.6666666666666668E-3</v>
      </c>
      <c r="I9519" s="929">
        <v>1.6666666666666668E-3</v>
      </c>
      <c r="J9519" s="923">
        <v>5150.2052256961688</v>
      </c>
      <c r="K9519" s="922">
        <v>1</v>
      </c>
      <c r="L9519" s="923">
        <v>5150.2052256961688</v>
      </c>
      <c r="M9519" s="923">
        <f t="shared" si="148"/>
        <v>103.17606462162608</v>
      </c>
    </row>
    <row r="9520" spans="2:13" ht="60">
      <c r="B9520" s="921" t="s">
        <v>2731</v>
      </c>
      <c r="C9520" s="921" t="s">
        <v>2714</v>
      </c>
      <c r="D9520" s="922" t="s">
        <v>986</v>
      </c>
      <c r="E9520" s="936">
        <v>1</v>
      </c>
      <c r="F9520" s="947">
        <v>45078</v>
      </c>
      <c r="G9520" s="923">
        <v>2099.7836797927398</v>
      </c>
      <c r="H9520" s="929">
        <v>1.6666666666666668E-3</v>
      </c>
      <c r="I9520" s="929">
        <v>1.6666666666666668E-3</v>
      </c>
      <c r="J9520" s="923">
        <v>2096.2840403264186</v>
      </c>
      <c r="K9520" s="922">
        <v>1</v>
      </c>
      <c r="L9520" s="923">
        <v>2096.2840403264186</v>
      </c>
      <c r="M9520" s="923">
        <f t="shared" si="148"/>
        <v>41.995673595854797</v>
      </c>
    </row>
    <row r="9521" spans="2:13" ht="60">
      <c r="B9521" s="921" t="s">
        <v>2734</v>
      </c>
      <c r="C9521" s="921" t="s">
        <v>2714</v>
      </c>
      <c r="D9521" s="922" t="s">
        <v>986</v>
      </c>
      <c r="E9521" s="936">
        <v>1</v>
      </c>
      <c r="F9521" s="947">
        <v>45078</v>
      </c>
      <c r="G9521" s="923">
        <v>4037.9904756535002</v>
      </c>
      <c r="H9521" s="929">
        <v>1.6666666666666668E-3</v>
      </c>
      <c r="I9521" s="929">
        <v>1.6666666666666668E-3</v>
      </c>
      <c r="J9521" s="923">
        <v>4031.260491527411</v>
      </c>
      <c r="K9521" s="922">
        <v>1</v>
      </c>
      <c r="L9521" s="923">
        <v>4031.260491527411</v>
      </c>
      <c r="M9521" s="923">
        <f t="shared" si="148"/>
        <v>80.75980951307001</v>
      </c>
    </row>
    <row r="9522" spans="2:13" ht="60">
      <c r="B9522" s="921" t="s">
        <v>2719</v>
      </c>
      <c r="C9522" s="921" t="s">
        <v>2714</v>
      </c>
      <c r="D9522" s="922" t="s">
        <v>986</v>
      </c>
      <c r="E9522" s="936">
        <v>1</v>
      </c>
      <c r="F9522" s="947">
        <v>44134</v>
      </c>
      <c r="G9522" s="923">
        <v>4037.9904756535002</v>
      </c>
      <c r="H9522" s="929">
        <v>1.6666666666666668E-3</v>
      </c>
      <c r="I9522" s="929">
        <v>5.5E-2</v>
      </c>
      <c r="J9522" s="923">
        <v>3815.9009994925577</v>
      </c>
      <c r="K9522" s="922">
        <v>1</v>
      </c>
      <c r="L9522" s="923">
        <v>3815.9009994925577</v>
      </c>
      <c r="M9522" s="923">
        <f t="shared" si="148"/>
        <v>80.75980951307001</v>
      </c>
    </row>
    <row r="9523" spans="2:13" ht="60">
      <c r="B9523" s="921" t="s">
        <v>2719</v>
      </c>
      <c r="C9523" s="921" t="s">
        <v>2714</v>
      </c>
      <c r="D9523" s="922" t="s">
        <v>986</v>
      </c>
      <c r="E9523" s="936">
        <v>1</v>
      </c>
      <c r="F9523" s="947">
        <v>44228</v>
      </c>
      <c r="G9523" s="923">
        <v>2018.9952378267501</v>
      </c>
      <c r="H9523" s="929">
        <v>1.6666666666666668E-3</v>
      </c>
      <c r="I9523" s="929">
        <v>4.8333333333333339E-2</v>
      </c>
      <c r="J9523" s="923">
        <v>1921.4104679984571</v>
      </c>
      <c r="K9523" s="922">
        <v>1</v>
      </c>
      <c r="L9523" s="923">
        <v>1921.4104679984571</v>
      </c>
      <c r="M9523" s="923">
        <f t="shared" si="148"/>
        <v>40.379904756535005</v>
      </c>
    </row>
    <row r="9524" spans="2:13" ht="60">
      <c r="B9524" s="921" t="s">
        <v>2717</v>
      </c>
      <c r="C9524" s="921" t="s">
        <v>2714</v>
      </c>
      <c r="D9524" s="922" t="s">
        <v>986</v>
      </c>
      <c r="E9524" s="936">
        <v>1</v>
      </c>
      <c r="F9524" s="947">
        <v>44926</v>
      </c>
      <c r="G9524" s="923">
        <v>4037.9904756535002</v>
      </c>
      <c r="H9524" s="929">
        <v>1.6666666666666668E-3</v>
      </c>
      <c r="I9524" s="929">
        <v>0.01</v>
      </c>
      <c r="J9524" s="923">
        <v>3997.6105708969653</v>
      </c>
      <c r="K9524" s="922">
        <v>1</v>
      </c>
      <c r="L9524" s="923">
        <v>3997.6105708969653</v>
      </c>
      <c r="M9524" s="923">
        <f t="shared" si="148"/>
        <v>80.75980951307001</v>
      </c>
    </row>
    <row r="9525" spans="2:13" ht="60">
      <c r="B9525" s="921" t="s">
        <v>2716</v>
      </c>
      <c r="C9525" s="921" t="s">
        <v>2714</v>
      </c>
      <c r="D9525" s="922" t="s">
        <v>986</v>
      </c>
      <c r="E9525" s="936">
        <v>1</v>
      </c>
      <c r="F9525" s="947">
        <v>44926</v>
      </c>
      <c r="G9525" s="923">
        <v>2579.4016155406521</v>
      </c>
      <c r="H9525" s="929">
        <v>1.6666666666666668E-3</v>
      </c>
      <c r="I9525" s="929">
        <v>0.01</v>
      </c>
      <c r="J9525" s="923">
        <v>2553.6075993852455</v>
      </c>
      <c r="K9525" s="922">
        <v>1</v>
      </c>
      <c r="L9525" s="923">
        <v>2553.6075993852455</v>
      </c>
      <c r="M9525" s="923">
        <f t="shared" si="148"/>
        <v>51.588032310813041</v>
      </c>
    </row>
    <row r="9526" spans="2:13" ht="60">
      <c r="B9526" s="921" t="s">
        <v>2738</v>
      </c>
      <c r="C9526" s="921" t="s">
        <v>2714</v>
      </c>
      <c r="D9526" s="922" t="s">
        <v>986</v>
      </c>
      <c r="E9526" s="936">
        <v>1</v>
      </c>
      <c r="F9526" s="947">
        <v>45078</v>
      </c>
      <c r="G9526" s="923">
        <v>40379.904756535005</v>
      </c>
      <c r="H9526" s="929">
        <v>1.6666666666666668E-3</v>
      </c>
      <c r="I9526" s="929">
        <v>1.6666666666666668E-3</v>
      </c>
      <c r="J9526" s="923">
        <v>40312.604915274111</v>
      </c>
      <c r="K9526" s="922">
        <v>1</v>
      </c>
      <c r="L9526" s="923">
        <v>40312.604915274111</v>
      </c>
      <c r="M9526" s="923">
        <f t="shared" si="148"/>
        <v>807.59809513070013</v>
      </c>
    </row>
    <row r="9527" spans="2:13" ht="60">
      <c r="B9527" s="921" t="s">
        <v>2720</v>
      </c>
      <c r="C9527" s="921" t="s">
        <v>2714</v>
      </c>
      <c r="D9527" s="922" t="s">
        <v>986</v>
      </c>
      <c r="E9527" s="936">
        <v>1</v>
      </c>
      <c r="F9527" s="947">
        <v>45078</v>
      </c>
      <c r="G9527" s="923">
        <v>2579.4016155406521</v>
      </c>
      <c r="H9527" s="929">
        <v>1.6666666666666668E-3</v>
      </c>
      <c r="I9527" s="929">
        <v>1.6666666666666668E-3</v>
      </c>
      <c r="J9527" s="923">
        <v>2575.1026128480844</v>
      </c>
      <c r="K9527" s="922">
        <v>1</v>
      </c>
      <c r="L9527" s="923">
        <v>2575.1026128480844</v>
      </c>
      <c r="M9527" s="923">
        <f t="shared" si="148"/>
        <v>51.588032310813041</v>
      </c>
    </row>
    <row r="9528" spans="2:13" ht="60">
      <c r="B9528" s="921" t="s">
        <v>2727</v>
      </c>
      <c r="C9528" s="921" t="s">
        <v>2714</v>
      </c>
      <c r="D9528" s="922" t="s">
        <v>986</v>
      </c>
      <c r="E9528" s="936">
        <v>1</v>
      </c>
      <c r="F9528" s="947">
        <v>45078</v>
      </c>
      <c r="G9528" s="923">
        <v>74702.823799589751</v>
      </c>
      <c r="H9528" s="929">
        <v>1.6666666666666668E-3</v>
      </c>
      <c r="I9528" s="929">
        <v>1.6666666666666668E-3</v>
      </c>
      <c r="J9528" s="923">
        <v>74578.319093257101</v>
      </c>
      <c r="K9528" s="922">
        <v>1</v>
      </c>
      <c r="L9528" s="923">
        <v>74578.319093257101</v>
      </c>
      <c r="M9528" s="923">
        <f t="shared" si="148"/>
        <v>1494.056475991795</v>
      </c>
    </row>
    <row r="9529" spans="2:13" ht="60">
      <c r="B9529" s="921" t="s">
        <v>2731</v>
      </c>
      <c r="C9529" s="921" t="s">
        <v>2714</v>
      </c>
      <c r="D9529" s="922" t="s">
        <v>986</v>
      </c>
      <c r="E9529" s="936">
        <v>1</v>
      </c>
      <c r="F9529" s="947">
        <v>45078</v>
      </c>
      <c r="G9529" s="923">
        <v>4199.5673595854796</v>
      </c>
      <c r="H9529" s="929">
        <v>1.6666666666666668E-3</v>
      </c>
      <c r="I9529" s="929">
        <v>1.6666666666666668E-3</v>
      </c>
      <c r="J9529" s="923">
        <v>4192.5680806528371</v>
      </c>
      <c r="K9529" s="922">
        <v>1</v>
      </c>
      <c r="L9529" s="923">
        <v>4192.5680806528371</v>
      </c>
      <c r="M9529" s="923">
        <f t="shared" si="148"/>
        <v>83.991347191709593</v>
      </c>
    </row>
    <row r="9530" spans="2:13" ht="60">
      <c r="B9530" s="921" t="s">
        <v>2728</v>
      </c>
      <c r="C9530" s="921" t="s">
        <v>2714</v>
      </c>
      <c r="D9530" s="922" t="s">
        <v>986</v>
      </c>
      <c r="E9530" s="936">
        <v>1</v>
      </c>
      <c r="F9530" s="947">
        <v>45078</v>
      </c>
      <c r="G9530" s="923">
        <v>25794.01615540652</v>
      </c>
      <c r="H9530" s="929">
        <v>1.6666666666666668E-3</v>
      </c>
      <c r="I9530" s="929">
        <v>1.6666666666666668E-3</v>
      </c>
      <c r="J9530" s="923">
        <v>25751.026128480844</v>
      </c>
      <c r="K9530" s="922">
        <v>1</v>
      </c>
      <c r="L9530" s="923">
        <v>25751.026128480844</v>
      </c>
      <c r="M9530" s="923">
        <f t="shared" si="148"/>
        <v>515.88032310813037</v>
      </c>
    </row>
    <row r="9531" spans="2:13" ht="60">
      <c r="B9531" s="921" t="s">
        <v>2725</v>
      </c>
      <c r="C9531" s="921" t="s">
        <v>2714</v>
      </c>
      <c r="D9531" s="922" t="s">
        <v>986</v>
      </c>
      <c r="E9531" s="936">
        <v>1</v>
      </c>
      <c r="F9531" s="947">
        <v>44652</v>
      </c>
      <c r="G9531" s="923">
        <v>8075.9809513070004</v>
      </c>
      <c r="H9531" s="929">
        <v>1.6666666666666668E-3</v>
      </c>
      <c r="I9531" s="929">
        <v>2.5000000000000001E-2</v>
      </c>
      <c r="J9531" s="923">
        <v>7874.0814275243256</v>
      </c>
      <c r="K9531" s="922">
        <v>1</v>
      </c>
      <c r="L9531" s="923">
        <v>7874.0814275243256</v>
      </c>
      <c r="M9531" s="923">
        <f t="shared" si="148"/>
        <v>161.51961902614002</v>
      </c>
    </row>
    <row r="9532" spans="2:13" ht="60">
      <c r="B9532" s="921" t="s">
        <v>2722</v>
      </c>
      <c r="C9532" s="921" t="s">
        <v>2714</v>
      </c>
      <c r="D9532" s="922" t="s">
        <v>986</v>
      </c>
      <c r="E9532" s="936">
        <v>1</v>
      </c>
      <c r="F9532" s="947">
        <v>44652</v>
      </c>
      <c r="G9532" s="923">
        <v>10317.606462162608</v>
      </c>
      <c r="H9532" s="929">
        <v>1.6666666666666668E-3</v>
      </c>
      <c r="I9532" s="929">
        <v>2.5000000000000001E-2</v>
      </c>
      <c r="J9532" s="923">
        <v>10059.666300608544</v>
      </c>
      <c r="K9532" s="922">
        <v>1</v>
      </c>
      <c r="L9532" s="923">
        <v>10059.666300608544</v>
      </c>
      <c r="M9532" s="923">
        <f t="shared" si="148"/>
        <v>206.35212924325216</v>
      </c>
    </row>
    <row r="9533" spans="2:13" ht="60">
      <c r="B9533" s="921" t="s">
        <v>2727</v>
      </c>
      <c r="C9533" s="921" t="s">
        <v>2714</v>
      </c>
      <c r="D9533" s="922" t="s">
        <v>986</v>
      </c>
      <c r="E9533" s="936">
        <v>1</v>
      </c>
      <c r="F9533" s="947">
        <v>45078</v>
      </c>
      <c r="G9533" s="923">
        <v>115082.72855612476</v>
      </c>
      <c r="H9533" s="929">
        <v>1.6666666666666668E-3</v>
      </c>
      <c r="I9533" s="929">
        <v>1.6666666666666668E-3</v>
      </c>
      <c r="J9533" s="923">
        <v>114890.92400853122</v>
      </c>
      <c r="K9533" s="922">
        <v>1</v>
      </c>
      <c r="L9533" s="923">
        <v>114890.92400853122</v>
      </c>
      <c r="M9533" s="923">
        <f t="shared" si="148"/>
        <v>2301.6545711224953</v>
      </c>
    </row>
    <row r="9534" spans="2:13" ht="60">
      <c r="B9534" s="921" t="s">
        <v>2728</v>
      </c>
      <c r="C9534" s="921" t="s">
        <v>2714</v>
      </c>
      <c r="D9534" s="922" t="s">
        <v>986</v>
      </c>
      <c r="E9534" s="936">
        <v>1</v>
      </c>
      <c r="F9534" s="947">
        <v>45078</v>
      </c>
      <c r="G9534" s="923">
        <v>5158.8032310813041</v>
      </c>
      <c r="H9534" s="929">
        <v>1.6666666666666668E-3</v>
      </c>
      <c r="I9534" s="929">
        <v>1.6666666666666668E-3</v>
      </c>
      <c r="J9534" s="923">
        <v>5150.2052256961688</v>
      </c>
      <c r="K9534" s="922">
        <v>1</v>
      </c>
      <c r="L9534" s="923">
        <v>5150.2052256961688</v>
      </c>
      <c r="M9534" s="923">
        <f t="shared" si="148"/>
        <v>103.17606462162608</v>
      </c>
    </row>
    <row r="9535" spans="2:13" ht="60">
      <c r="B9535" s="921" t="s">
        <v>2734</v>
      </c>
      <c r="C9535" s="921" t="s">
        <v>2714</v>
      </c>
      <c r="D9535" s="922" t="s">
        <v>986</v>
      </c>
      <c r="E9535" s="936">
        <v>1</v>
      </c>
      <c r="F9535" s="947">
        <v>45078</v>
      </c>
      <c r="G9535" s="923">
        <v>4037.9904756535002</v>
      </c>
      <c r="H9535" s="929">
        <v>1.6666666666666668E-3</v>
      </c>
      <c r="I9535" s="929">
        <v>1.6666666666666668E-3</v>
      </c>
      <c r="J9535" s="923">
        <v>4031.260491527411</v>
      </c>
      <c r="K9535" s="922">
        <v>1</v>
      </c>
      <c r="L9535" s="923">
        <v>4031.260491527411</v>
      </c>
      <c r="M9535" s="923">
        <f t="shared" si="148"/>
        <v>80.75980951307001</v>
      </c>
    </row>
    <row r="9536" spans="2:13" ht="60">
      <c r="B9536" s="921" t="s">
        <v>2735</v>
      </c>
      <c r="C9536" s="921" t="s">
        <v>2714</v>
      </c>
      <c r="D9536" s="922" t="s">
        <v>986</v>
      </c>
      <c r="E9536" s="936">
        <v>1</v>
      </c>
      <c r="F9536" s="947">
        <v>45078</v>
      </c>
      <c r="G9536" s="923">
        <v>2099.7836797927398</v>
      </c>
      <c r="H9536" s="929">
        <v>1.6666666666666668E-3</v>
      </c>
      <c r="I9536" s="929">
        <v>1.6666666666666668E-3</v>
      </c>
      <c r="J9536" s="923">
        <v>2096.2840403264186</v>
      </c>
      <c r="K9536" s="922">
        <v>1</v>
      </c>
      <c r="L9536" s="923">
        <v>2096.2840403264186</v>
      </c>
      <c r="M9536" s="923">
        <f t="shared" si="148"/>
        <v>41.995673595854797</v>
      </c>
    </row>
    <row r="9537" spans="2:13" ht="60">
      <c r="B9537" s="921" t="s">
        <v>2736</v>
      </c>
      <c r="C9537" s="921" t="s">
        <v>2714</v>
      </c>
      <c r="D9537" s="922" t="s">
        <v>986</v>
      </c>
      <c r="E9537" s="936">
        <v>1</v>
      </c>
      <c r="F9537" s="947">
        <v>45078</v>
      </c>
      <c r="G9537" s="923">
        <v>2579.4016155406521</v>
      </c>
      <c r="H9537" s="929">
        <v>1.6666666666666668E-3</v>
      </c>
      <c r="I9537" s="929">
        <v>1.6666666666666668E-3</v>
      </c>
      <c r="J9537" s="923">
        <v>2575.1026128480844</v>
      </c>
      <c r="K9537" s="922">
        <v>1</v>
      </c>
      <c r="L9537" s="923">
        <v>2575.1026128480844</v>
      </c>
      <c r="M9537" s="923">
        <f t="shared" si="148"/>
        <v>51.588032310813041</v>
      </c>
    </row>
    <row r="9538" spans="2:13" ht="60">
      <c r="B9538" s="921" t="s">
        <v>2739</v>
      </c>
      <c r="C9538" s="921" t="s">
        <v>2714</v>
      </c>
      <c r="D9538" s="922" t="s">
        <v>986</v>
      </c>
      <c r="E9538" s="936">
        <v>1</v>
      </c>
      <c r="F9538" s="947">
        <v>44986</v>
      </c>
      <c r="G9538" s="923">
        <v>8075.9809513070004</v>
      </c>
      <c r="H9538" s="929">
        <v>1.6666666666666668E-3</v>
      </c>
      <c r="I9538" s="929">
        <v>6.6666666666666671E-3</v>
      </c>
      <c r="J9538" s="923">
        <v>8022.1410782982866</v>
      </c>
      <c r="K9538" s="922">
        <v>1</v>
      </c>
      <c r="L9538" s="923">
        <v>8022.1410782982866</v>
      </c>
      <c r="M9538" s="923">
        <f t="shared" si="148"/>
        <v>161.51961902614002</v>
      </c>
    </row>
    <row r="9539" spans="2:13" ht="60">
      <c r="B9539" s="921" t="s">
        <v>2740</v>
      </c>
      <c r="C9539" s="921" t="s">
        <v>2714</v>
      </c>
      <c r="D9539" s="922" t="s">
        <v>986</v>
      </c>
      <c r="E9539" s="936">
        <v>1</v>
      </c>
      <c r="F9539" s="947">
        <v>44986</v>
      </c>
      <c r="G9539" s="923">
        <v>5158.8032310813041</v>
      </c>
      <c r="H9539" s="929">
        <v>1.6666666666666668E-3</v>
      </c>
      <c r="I9539" s="929">
        <v>6.6666666666666671E-3</v>
      </c>
      <c r="J9539" s="923">
        <v>5124.4112095407618</v>
      </c>
      <c r="K9539" s="922">
        <v>1</v>
      </c>
      <c r="L9539" s="923">
        <v>5124.4112095407618</v>
      </c>
      <c r="M9539" s="923">
        <f t="shared" si="148"/>
        <v>103.17606462162608</v>
      </c>
    </row>
    <row r="9540" spans="2:13" ht="60">
      <c r="B9540" s="921" t="s">
        <v>2738</v>
      </c>
      <c r="C9540" s="921" t="s">
        <v>2714</v>
      </c>
      <c r="D9540" s="922" t="s">
        <v>986</v>
      </c>
      <c r="E9540" s="936">
        <v>1</v>
      </c>
      <c r="F9540" s="947">
        <v>45078</v>
      </c>
      <c r="G9540" s="923">
        <v>12113.971426960501</v>
      </c>
      <c r="H9540" s="929">
        <v>1.6666666666666668E-3</v>
      </c>
      <c r="I9540" s="929">
        <v>1.6666666666666668E-3</v>
      </c>
      <c r="J9540" s="923">
        <v>12093.781474582234</v>
      </c>
      <c r="K9540" s="922">
        <v>1</v>
      </c>
      <c r="L9540" s="923">
        <v>12093.781474582234</v>
      </c>
      <c r="M9540" s="923">
        <f t="shared" si="148"/>
        <v>242.27942853921002</v>
      </c>
    </row>
    <row r="9541" spans="2:13" ht="60">
      <c r="B9541" s="921" t="s">
        <v>2720</v>
      </c>
      <c r="C9541" s="921" t="s">
        <v>2714</v>
      </c>
      <c r="D9541" s="922" t="s">
        <v>986</v>
      </c>
      <c r="E9541" s="936">
        <v>1</v>
      </c>
      <c r="F9541" s="947">
        <v>45078</v>
      </c>
      <c r="G9541" s="923">
        <v>5158.8032310813041</v>
      </c>
      <c r="H9541" s="929">
        <v>1.6666666666666668E-3</v>
      </c>
      <c r="I9541" s="929">
        <v>1.6666666666666668E-3</v>
      </c>
      <c r="J9541" s="923">
        <v>5150.2052256961688</v>
      </c>
      <c r="K9541" s="922">
        <v>1</v>
      </c>
      <c r="L9541" s="923">
        <v>5150.2052256961688</v>
      </c>
      <c r="M9541" s="923">
        <f t="shared" si="148"/>
        <v>103.17606462162608</v>
      </c>
    </row>
    <row r="9542" spans="2:13" ht="60">
      <c r="B9542" s="921" t="s">
        <v>2741</v>
      </c>
      <c r="C9542" s="921" t="s">
        <v>2714</v>
      </c>
      <c r="D9542" s="922" t="s">
        <v>986</v>
      </c>
      <c r="E9542" s="936">
        <v>1</v>
      </c>
      <c r="F9542" s="947">
        <v>44228</v>
      </c>
      <c r="G9542" s="923">
        <v>2018.9952378267501</v>
      </c>
      <c r="H9542" s="929">
        <v>1.6666666666666668E-3</v>
      </c>
      <c r="I9542" s="929">
        <v>4.8333333333333339E-2</v>
      </c>
      <c r="J9542" s="923">
        <v>1921.4104679984571</v>
      </c>
      <c r="K9542" s="922">
        <v>1</v>
      </c>
      <c r="L9542" s="923">
        <v>1921.4104679984571</v>
      </c>
      <c r="M9542" s="923">
        <f t="shared" si="148"/>
        <v>40.379904756535005</v>
      </c>
    </row>
    <row r="9543" spans="2:13" ht="60">
      <c r="B9543" s="921" t="s">
        <v>2741</v>
      </c>
      <c r="C9543" s="921" t="s">
        <v>2714</v>
      </c>
      <c r="D9543" s="922" t="s">
        <v>986</v>
      </c>
      <c r="E9543" s="936">
        <v>1</v>
      </c>
      <c r="F9543" s="947">
        <v>44228</v>
      </c>
      <c r="G9543" s="923">
        <v>6056.9857134802505</v>
      </c>
      <c r="H9543" s="929">
        <v>1.6666666666666668E-3</v>
      </c>
      <c r="I9543" s="929">
        <v>4.8333333333333339E-2</v>
      </c>
      <c r="J9543" s="923">
        <v>5764.2314039953717</v>
      </c>
      <c r="K9543" s="922">
        <v>1</v>
      </c>
      <c r="L9543" s="923">
        <v>5764.2314039953717</v>
      </c>
      <c r="M9543" s="923">
        <f t="shared" si="148"/>
        <v>121.13971426960501</v>
      </c>
    </row>
    <row r="9544" spans="2:13" ht="60">
      <c r="B9544" s="921" t="s">
        <v>2729</v>
      </c>
      <c r="C9544" s="921" t="s">
        <v>2714</v>
      </c>
      <c r="D9544" s="922" t="s">
        <v>986</v>
      </c>
      <c r="E9544" s="936">
        <v>1</v>
      </c>
      <c r="F9544" s="947">
        <v>44317</v>
      </c>
      <c r="G9544" s="923">
        <v>4037.9904756535002</v>
      </c>
      <c r="H9544" s="929">
        <v>1.6666666666666668E-3</v>
      </c>
      <c r="I9544" s="929">
        <v>4.3333333333333335E-2</v>
      </c>
      <c r="J9544" s="923">
        <v>3863.0108883751818</v>
      </c>
      <c r="K9544" s="922">
        <v>1</v>
      </c>
      <c r="L9544" s="923">
        <v>3863.0108883751818</v>
      </c>
      <c r="M9544" s="923">
        <f t="shared" si="148"/>
        <v>80.75980951307001</v>
      </c>
    </row>
    <row r="9545" spans="2:13" ht="60">
      <c r="B9545" s="921" t="s">
        <v>2738</v>
      </c>
      <c r="C9545" s="921" t="s">
        <v>2714</v>
      </c>
      <c r="D9545" s="922" t="s">
        <v>986</v>
      </c>
      <c r="E9545" s="936">
        <v>1</v>
      </c>
      <c r="F9545" s="947">
        <v>45078</v>
      </c>
      <c r="G9545" s="923">
        <v>10094.976189133751</v>
      </c>
      <c r="H9545" s="929">
        <v>1.6666666666666668E-3</v>
      </c>
      <c r="I9545" s="929">
        <v>1.6666666666666668E-3</v>
      </c>
      <c r="J9545" s="923">
        <v>10078.151228818528</v>
      </c>
      <c r="K9545" s="922">
        <v>1</v>
      </c>
      <c r="L9545" s="923">
        <v>10078.151228818528</v>
      </c>
      <c r="M9545" s="923">
        <f t="shared" si="148"/>
        <v>201.89952378267503</v>
      </c>
    </row>
    <row r="9546" spans="2:13" ht="60">
      <c r="B9546" s="921" t="s">
        <v>2720</v>
      </c>
      <c r="C9546" s="921" t="s">
        <v>2714</v>
      </c>
      <c r="D9546" s="922" t="s">
        <v>986</v>
      </c>
      <c r="E9546" s="936">
        <v>1</v>
      </c>
      <c r="F9546" s="947">
        <v>45078</v>
      </c>
      <c r="G9546" s="923">
        <v>2579.4016155406521</v>
      </c>
      <c r="H9546" s="929">
        <v>1.6666666666666668E-3</v>
      </c>
      <c r="I9546" s="929">
        <v>1.6666666666666668E-3</v>
      </c>
      <c r="J9546" s="923">
        <v>2575.1026128480844</v>
      </c>
      <c r="K9546" s="922">
        <v>1</v>
      </c>
      <c r="L9546" s="923">
        <v>2575.1026128480844</v>
      </c>
      <c r="M9546" s="923">
        <f t="shared" si="148"/>
        <v>51.588032310813041</v>
      </c>
    </row>
    <row r="9547" spans="2:13" ht="60">
      <c r="B9547" s="921" t="s">
        <v>2734</v>
      </c>
      <c r="C9547" s="921" t="s">
        <v>2714</v>
      </c>
      <c r="D9547" s="922" t="s">
        <v>986</v>
      </c>
      <c r="E9547" s="936">
        <v>1</v>
      </c>
      <c r="F9547" s="947">
        <v>45078</v>
      </c>
      <c r="G9547" s="923">
        <v>24227.942853921002</v>
      </c>
      <c r="H9547" s="929">
        <v>1.6666666666666668E-3</v>
      </c>
      <c r="I9547" s="929">
        <v>1.6666666666666668E-3</v>
      </c>
      <c r="J9547" s="923">
        <v>24187.562949164469</v>
      </c>
      <c r="K9547" s="922">
        <v>1</v>
      </c>
      <c r="L9547" s="923">
        <v>24187.562949164469</v>
      </c>
      <c r="M9547" s="923">
        <f t="shared" ref="M9547:M9610" si="149">IF(L9547=0,"",IF(I9547=100%,0,(H9547*12)*(G9547*E9547*K9547)))</f>
        <v>484.55885707842003</v>
      </c>
    </row>
    <row r="9548" spans="2:13" ht="60">
      <c r="B9548" s="921" t="s">
        <v>2735</v>
      </c>
      <c r="C9548" s="921" t="s">
        <v>2714</v>
      </c>
      <c r="D9548" s="922" t="s">
        <v>986</v>
      </c>
      <c r="E9548" s="936">
        <v>1</v>
      </c>
      <c r="F9548" s="947">
        <v>45078</v>
      </c>
      <c r="G9548" s="923">
        <v>2099.7836797927398</v>
      </c>
      <c r="H9548" s="929">
        <v>1.6666666666666668E-3</v>
      </c>
      <c r="I9548" s="929">
        <v>1.6666666666666668E-3</v>
      </c>
      <c r="J9548" s="923">
        <v>2096.2840403264186</v>
      </c>
      <c r="K9548" s="922">
        <v>1</v>
      </c>
      <c r="L9548" s="923">
        <v>2096.2840403264186</v>
      </c>
      <c r="M9548" s="923">
        <f t="shared" si="149"/>
        <v>41.995673595854797</v>
      </c>
    </row>
    <row r="9549" spans="2:13" ht="60">
      <c r="B9549" s="921" t="s">
        <v>2736</v>
      </c>
      <c r="C9549" s="921" t="s">
        <v>2714</v>
      </c>
      <c r="D9549" s="922" t="s">
        <v>986</v>
      </c>
      <c r="E9549" s="936">
        <v>1</v>
      </c>
      <c r="F9549" s="947">
        <v>45078</v>
      </c>
      <c r="G9549" s="923">
        <v>5158.8032310813041</v>
      </c>
      <c r="H9549" s="929">
        <v>1.6666666666666668E-3</v>
      </c>
      <c r="I9549" s="929">
        <v>1.6666666666666668E-3</v>
      </c>
      <c r="J9549" s="923">
        <v>5150.2052256961688</v>
      </c>
      <c r="K9549" s="922">
        <v>1</v>
      </c>
      <c r="L9549" s="923">
        <v>5150.2052256961688</v>
      </c>
      <c r="M9549" s="923">
        <f t="shared" si="149"/>
        <v>103.17606462162608</v>
      </c>
    </row>
    <row r="9550" spans="2:13" ht="60">
      <c r="B9550" s="921" t="s">
        <v>2729</v>
      </c>
      <c r="C9550" s="921" t="s">
        <v>2714</v>
      </c>
      <c r="D9550" s="922" t="s">
        <v>986</v>
      </c>
      <c r="E9550" s="936">
        <v>1</v>
      </c>
      <c r="F9550" s="947">
        <v>44317</v>
      </c>
      <c r="G9550" s="923">
        <v>185747.561880061</v>
      </c>
      <c r="H9550" s="929">
        <v>1.6666666666666668E-3</v>
      </c>
      <c r="I9550" s="929">
        <v>4.3333333333333335E-2</v>
      </c>
      <c r="J9550" s="923">
        <v>177698.50086525836</v>
      </c>
      <c r="K9550" s="922">
        <v>1</v>
      </c>
      <c r="L9550" s="923">
        <v>177698.50086525836</v>
      </c>
      <c r="M9550" s="923">
        <f t="shared" si="149"/>
        <v>3714.9512376012199</v>
      </c>
    </row>
    <row r="9551" spans="2:13" ht="60">
      <c r="B9551" s="921" t="s">
        <v>2730</v>
      </c>
      <c r="C9551" s="921" t="s">
        <v>2714</v>
      </c>
      <c r="D9551" s="922" t="s">
        <v>986</v>
      </c>
      <c r="E9551" s="936">
        <v>1</v>
      </c>
      <c r="F9551" s="947">
        <v>44317</v>
      </c>
      <c r="G9551" s="923">
        <v>4199.5673595854796</v>
      </c>
      <c r="H9551" s="929">
        <v>1.6666666666666668E-3</v>
      </c>
      <c r="I9551" s="929">
        <v>4.3333333333333335E-2</v>
      </c>
      <c r="J9551" s="923">
        <v>4017.5861073367755</v>
      </c>
      <c r="K9551" s="922">
        <v>1</v>
      </c>
      <c r="L9551" s="923">
        <v>4017.5861073367755</v>
      </c>
      <c r="M9551" s="923">
        <f t="shared" si="149"/>
        <v>83.991347191709593</v>
      </c>
    </row>
    <row r="9552" spans="2:13" ht="60">
      <c r="B9552" s="921" t="s">
        <v>2726</v>
      </c>
      <c r="C9552" s="921" t="s">
        <v>2714</v>
      </c>
      <c r="D9552" s="922" t="s">
        <v>986</v>
      </c>
      <c r="E9552" s="936">
        <v>1</v>
      </c>
      <c r="F9552" s="947">
        <v>44317</v>
      </c>
      <c r="G9552" s="923">
        <v>10317.606462162608</v>
      </c>
      <c r="H9552" s="929">
        <v>1.6666666666666668E-3</v>
      </c>
      <c r="I9552" s="929">
        <v>4.3333333333333335E-2</v>
      </c>
      <c r="J9552" s="923">
        <v>9870.510182135562</v>
      </c>
      <c r="K9552" s="922">
        <v>1</v>
      </c>
      <c r="L9552" s="923">
        <v>9870.510182135562</v>
      </c>
      <c r="M9552" s="923">
        <f t="shared" si="149"/>
        <v>206.35212924325216</v>
      </c>
    </row>
    <row r="9553" spans="2:13" ht="60">
      <c r="B9553" s="921" t="s">
        <v>2734</v>
      </c>
      <c r="C9553" s="921" t="s">
        <v>2714</v>
      </c>
      <c r="D9553" s="922" t="s">
        <v>986</v>
      </c>
      <c r="E9553" s="936">
        <v>1</v>
      </c>
      <c r="F9553" s="947">
        <v>45078</v>
      </c>
      <c r="G9553" s="923">
        <v>12113.971426960501</v>
      </c>
      <c r="H9553" s="929">
        <v>1.6666666666666668E-3</v>
      </c>
      <c r="I9553" s="929">
        <v>1.6666666666666668E-3</v>
      </c>
      <c r="J9553" s="923">
        <v>12093.781474582234</v>
      </c>
      <c r="K9553" s="922">
        <v>1</v>
      </c>
      <c r="L9553" s="923">
        <v>12093.781474582234</v>
      </c>
      <c r="M9553" s="923">
        <f t="shared" si="149"/>
        <v>242.27942853921002</v>
      </c>
    </row>
    <row r="9554" spans="2:13" ht="60">
      <c r="B9554" s="921" t="s">
        <v>2735</v>
      </c>
      <c r="C9554" s="921" t="s">
        <v>2714</v>
      </c>
      <c r="D9554" s="922" t="s">
        <v>986</v>
      </c>
      <c r="E9554" s="936">
        <v>1</v>
      </c>
      <c r="F9554" s="947">
        <v>45078</v>
      </c>
      <c r="G9554" s="923">
        <v>4199.5673595854796</v>
      </c>
      <c r="H9554" s="929">
        <v>1.6666666666666668E-3</v>
      </c>
      <c r="I9554" s="929">
        <v>1.6666666666666668E-3</v>
      </c>
      <c r="J9554" s="923">
        <v>4192.5680806528371</v>
      </c>
      <c r="K9554" s="922">
        <v>1</v>
      </c>
      <c r="L9554" s="923">
        <v>4192.5680806528371</v>
      </c>
      <c r="M9554" s="923">
        <f t="shared" si="149"/>
        <v>83.991347191709593</v>
      </c>
    </row>
    <row r="9555" spans="2:13" ht="60">
      <c r="B9555" s="921" t="s">
        <v>2736</v>
      </c>
      <c r="C9555" s="921" t="s">
        <v>2714</v>
      </c>
      <c r="D9555" s="922" t="s">
        <v>986</v>
      </c>
      <c r="E9555" s="936">
        <v>1</v>
      </c>
      <c r="F9555" s="947">
        <v>45078</v>
      </c>
      <c r="G9555" s="923">
        <v>2579.4016155406521</v>
      </c>
      <c r="H9555" s="929">
        <v>1.6666666666666668E-3</v>
      </c>
      <c r="I9555" s="929">
        <v>1.6666666666666668E-3</v>
      </c>
      <c r="J9555" s="923">
        <v>2575.1026128480844</v>
      </c>
      <c r="K9555" s="922">
        <v>1</v>
      </c>
      <c r="L9555" s="923">
        <v>2575.1026128480844</v>
      </c>
      <c r="M9555" s="923">
        <f t="shared" si="149"/>
        <v>51.588032310813041</v>
      </c>
    </row>
    <row r="9556" spans="2:13" ht="60">
      <c r="B9556" s="921" t="s">
        <v>2725</v>
      </c>
      <c r="C9556" s="921" t="s">
        <v>2714</v>
      </c>
      <c r="D9556" s="922" t="s">
        <v>986</v>
      </c>
      <c r="E9556" s="936">
        <v>1</v>
      </c>
      <c r="F9556" s="947">
        <v>44560</v>
      </c>
      <c r="G9556" s="923">
        <v>2018.9952378267501</v>
      </c>
      <c r="H9556" s="929">
        <v>1.6666666666666668E-3</v>
      </c>
      <c r="I9556" s="929">
        <v>3.1666666666666669E-2</v>
      </c>
      <c r="J9556" s="923">
        <v>1955.060388628903</v>
      </c>
      <c r="K9556" s="922">
        <v>1</v>
      </c>
      <c r="L9556" s="923">
        <v>1955.060388628903</v>
      </c>
      <c r="M9556" s="923">
        <f t="shared" si="149"/>
        <v>40.379904756535005</v>
      </c>
    </row>
    <row r="9557" spans="2:13" ht="60">
      <c r="B9557" s="921" t="s">
        <v>2721</v>
      </c>
      <c r="C9557" s="921" t="s">
        <v>2714</v>
      </c>
      <c r="D9557" s="922" t="s">
        <v>986</v>
      </c>
      <c r="E9557" s="936">
        <v>1</v>
      </c>
      <c r="F9557" s="947">
        <v>44560</v>
      </c>
      <c r="G9557" s="923">
        <v>2099.7836797927398</v>
      </c>
      <c r="H9557" s="929">
        <v>1.6666666666666668E-3</v>
      </c>
      <c r="I9557" s="929">
        <v>3.1666666666666669E-2</v>
      </c>
      <c r="J9557" s="923">
        <v>2033.2905299326364</v>
      </c>
      <c r="K9557" s="922">
        <v>1</v>
      </c>
      <c r="L9557" s="923">
        <v>2033.2905299326364</v>
      </c>
      <c r="M9557" s="923">
        <f t="shared" si="149"/>
        <v>41.995673595854797</v>
      </c>
    </row>
    <row r="9558" spans="2:13" ht="60">
      <c r="B9558" s="921" t="s">
        <v>2722</v>
      </c>
      <c r="C9558" s="921" t="s">
        <v>2714</v>
      </c>
      <c r="D9558" s="922" t="s">
        <v>986</v>
      </c>
      <c r="E9558" s="936">
        <v>1</v>
      </c>
      <c r="F9558" s="947">
        <v>44560</v>
      </c>
      <c r="G9558" s="923">
        <v>2579.4016155406521</v>
      </c>
      <c r="H9558" s="929">
        <v>1.6666666666666668E-3</v>
      </c>
      <c r="I9558" s="929">
        <v>3.1666666666666669E-2</v>
      </c>
      <c r="J9558" s="923">
        <v>2497.7205643818647</v>
      </c>
      <c r="K9558" s="922">
        <v>1</v>
      </c>
      <c r="L9558" s="923">
        <v>2497.7205643818647</v>
      </c>
      <c r="M9558" s="923">
        <f t="shared" si="149"/>
        <v>51.588032310813041</v>
      </c>
    </row>
    <row r="9559" spans="2:13" ht="60">
      <c r="B9559" s="921" t="s">
        <v>2723</v>
      </c>
      <c r="C9559" s="921" t="s">
        <v>2714</v>
      </c>
      <c r="D9559" s="922" t="s">
        <v>986</v>
      </c>
      <c r="E9559" s="936">
        <v>1</v>
      </c>
      <c r="F9559" s="947">
        <v>45078</v>
      </c>
      <c r="G9559" s="923">
        <v>4037.9904756535002</v>
      </c>
      <c r="H9559" s="929">
        <v>1.6666666666666668E-3</v>
      </c>
      <c r="I9559" s="929">
        <v>1.6666666666666668E-3</v>
      </c>
      <c r="J9559" s="923">
        <v>4031.260491527411</v>
      </c>
      <c r="K9559" s="922">
        <v>1</v>
      </c>
      <c r="L9559" s="923">
        <v>4031.260491527411</v>
      </c>
      <c r="M9559" s="923">
        <f t="shared" si="149"/>
        <v>80.75980951307001</v>
      </c>
    </row>
    <row r="9560" spans="2:13" ht="60">
      <c r="B9560" s="921" t="s">
        <v>2724</v>
      </c>
      <c r="C9560" s="921" t="s">
        <v>2714</v>
      </c>
      <c r="D9560" s="922" t="s">
        <v>986</v>
      </c>
      <c r="E9560" s="936">
        <v>1</v>
      </c>
      <c r="F9560" s="947">
        <v>45078</v>
      </c>
      <c r="G9560" s="923">
        <v>2099.7836797927398</v>
      </c>
      <c r="H9560" s="929">
        <v>1.6666666666666668E-3</v>
      </c>
      <c r="I9560" s="929">
        <v>1.6666666666666668E-3</v>
      </c>
      <c r="J9560" s="923">
        <v>2096.2840403264186</v>
      </c>
      <c r="K9560" s="922">
        <v>1</v>
      </c>
      <c r="L9560" s="923">
        <v>2096.2840403264186</v>
      </c>
      <c r="M9560" s="923">
        <f t="shared" si="149"/>
        <v>41.995673595854797</v>
      </c>
    </row>
    <row r="9561" spans="2:13" ht="60">
      <c r="B9561" s="921" t="s">
        <v>2742</v>
      </c>
      <c r="C9561" s="921" t="s">
        <v>2714</v>
      </c>
      <c r="D9561" s="922" t="s">
        <v>986</v>
      </c>
      <c r="E9561" s="936">
        <v>1</v>
      </c>
      <c r="F9561" s="947">
        <v>44228</v>
      </c>
      <c r="G9561" s="923">
        <v>2579.4016155406521</v>
      </c>
      <c r="H9561" s="929">
        <v>1.6666666666666668E-3</v>
      </c>
      <c r="I9561" s="929">
        <v>4.8333333333333339E-2</v>
      </c>
      <c r="J9561" s="923">
        <v>2454.730537456187</v>
      </c>
      <c r="K9561" s="922">
        <v>1</v>
      </c>
      <c r="L9561" s="923">
        <v>2454.730537456187</v>
      </c>
      <c r="M9561" s="923">
        <f t="shared" si="149"/>
        <v>51.588032310813041</v>
      </c>
    </row>
    <row r="9562" spans="2:13" ht="60">
      <c r="B9562" s="921" t="s">
        <v>2723</v>
      </c>
      <c r="C9562" s="921" t="s">
        <v>2714</v>
      </c>
      <c r="D9562" s="922" t="s">
        <v>986</v>
      </c>
      <c r="E9562" s="936">
        <v>1</v>
      </c>
      <c r="F9562" s="947">
        <v>45078</v>
      </c>
      <c r="G9562" s="923">
        <v>58550.861896975752</v>
      </c>
      <c r="H9562" s="929">
        <v>1.6666666666666668E-3</v>
      </c>
      <c r="I9562" s="929">
        <v>1.6666666666666668E-3</v>
      </c>
      <c r="J9562" s="923">
        <v>58453.277127147456</v>
      </c>
      <c r="K9562" s="922">
        <v>1</v>
      </c>
      <c r="L9562" s="923">
        <v>58453.277127147456</v>
      </c>
      <c r="M9562" s="923">
        <f t="shared" si="149"/>
        <v>1171.0172379395151</v>
      </c>
    </row>
    <row r="9563" spans="2:13" ht="60">
      <c r="B9563" s="921" t="s">
        <v>2724</v>
      </c>
      <c r="C9563" s="921" t="s">
        <v>2714</v>
      </c>
      <c r="D9563" s="922" t="s">
        <v>986</v>
      </c>
      <c r="E9563" s="936">
        <v>1</v>
      </c>
      <c r="F9563" s="947">
        <v>45078</v>
      </c>
      <c r="G9563" s="923">
        <v>8399.1347191709592</v>
      </c>
      <c r="H9563" s="929">
        <v>1.6666666666666668E-3</v>
      </c>
      <c r="I9563" s="929">
        <v>1.6666666666666668E-3</v>
      </c>
      <c r="J9563" s="923">
        <v>8385.1361613056742</v>
      </c>
      <c r="K9563" s="922">
        <v>1</v>
      </c>
      <c r="L9563" s="923">
        <v>8385.1361613056742</v>
      </c>
      <c r="M9563" s="923">
        <f t="shared" si="149"/>
        <v>167.98269438341919</v>
      </c>
    </row>
    <row r="9564" spans="2:13" ht="60">
      <c r="B9564" s="921" t="s">
        <v>2743</v>
      </c>
      <c r="C9564" s="921" t="s">
        <v>2714</v>
      </c>
      <c r="D9564" s="922" t="s">
        <v>986</v>
      </c>
      <c r="E9564" s="936">
        <v>1</v>
      </c>
      <c r="F9564" s="947">
        <v>45078</v>
      </c>
      <c r="G9564" s="923">
        <v>28373.417770947173</v>
      </c>
      <c r="H9564" s="929">
        <v>1.6666666666666668E-3</v>
      </c>
      <c r="I9564" s="929">
        <v>1.6666666666666668E-3</v>
      </c>
      <c r="J9564" s="923">
        <v>28326.128741328928</v>
      </c>
      <c r="K9564" s="922">
        <v>1</v>
      </c>
      <c r="L9564" s="923">
        <v>28326.128741328928</v>
      </c>
      <c r="M9564" s="923">
        <f t="shared" si="149"/>
        <v>567.46835541894347</v>
      </c>
    </row>
    <row r="9565" spans="2:13" ht="60">
      <c r="B9565" s="921" t="s">
        <v>2744</v>
      </c>
      <c r="C9565" s="921" t="s">
        <v>2714</v>
      </c>
      <c r="D9565" s="922" t="s">
        <v>986</v>
      </c>
      <c r="E9565" s="936">
        <v>1</v>
      </c>
      <c r="F9565" s="947">
        <v>44835</v>
      </c>
      <c r="G9565" s="923">
        <v>4037.9904756535002</v>
      </c>
      <c r="H9565" s="929">
        <v>1.6666666666666668E-3</v>
      </c>
      <c r="I9565" s="929">
        <v>1.5000000000000001E-2</v>
      </c>
      <c r="J9565" s="923">
        <v>3977.4206185186977</v>
      </c>
      <c r="K9565" s="922">
        <v>1</v>
      </c>
      <c r="L9565" s="923">
        <v>3977.4206185186977</v>
      </c>
      <c r="M9565" s="923">
        <f t="shared" si="149"/>
        <v>80.75980951307001</v>
      </c>
    </row>
    <row r="9566" spans="2:13" ht="60">
      <c r="B9566" s="921" t="s">
        <v>2745</v>
      </c>
      <c r="C9566" s="921" t="s">
        <v>2714</v>
      </c>
      <c r="D9566" s="922" t="s">
        <v>986</v>
      </c>
      <c r="E9566" s="936">
        <v>1</v>
      </c>
      <c r="F9566" s="947">
        <v>44835</v>
      </c>
      <c r="G9566" s="923">
        <v>10317.606462162608</v>
      </c>
      <c r="H9566" s="929">
        <v>1.6666666666666668E-3</v>
      </c>
      <c r="I9566" s="929">
        <v>1.5000000000000001E-2</v>
      </c>
      <c r="J9566" s="923">
        <v>10162.84236523017</v>
      </c>
      <c r="K9566" s="922">
        <v>1</v>
      </c>
      <c r="L9566" s="923">
        <v>10162.84236523017</v>
      </c>
      <c r="M9566" s="923">
        <f t="shared" si="149"/>
        <v>206.35212924325216</v>
      </c>
    </row>
    <row r="9567" spans="2:13" ht="60">
      <c r="B9567" s="921" t="s">
        <v>2746</v>
      </c>
      <c r="C9567" s="921" t="s">
        <v>2714</v>
      </c>
      <c r="D9567" s="922" t="s">
        <v>986</v>
      </c>
      <c r="E9567" s="936">
        <v>1</v>
      </c>
      <c r="F9567" s="947">
        <v>44835</v>
      </c>
      <c r="G9567" s="923">
        <v>3394.0435302775381</v>
      </c>
      <c r="H9567" s="929">
        <v>1.6666666666666668E-3</v>
      </c>
      <c r="I9567" s="929">
        <v>1.5000000000000001E-2</v>
      </c>
      <c r="J9567" s="923">
        <v>3343.1328773233749</v>
      </c>
      <c r="K9567" s="922">
        <v>1</v>
      </c>
      <c r="L9567" s="923">
        <v>3343.1328773233749</v>
      </c>
      <c r="M9567" s="923">
        <f t="shared" si="149"/>
        <v>67.880870605550768</v>
      </c>
    </row>
    <row r="9568" spans="2:13" ht="60">
      <c r="B9568" s="921" t="s">
        <v>2729</v>
      </c>
      <c r="C9568" s="921" t="s">
        <v>2714</v>
      </c>
      <c r="D9568" s="922" t="s">
        <v>986</v>
      </c>
      <c r="E9568" s="936">
        <v>1</v>
      </c>
      <c r="F9568" s="947">
        <v>44531</v>
      </c>
      <c r="G9568" s="923">
        <v>2018.9952378267501</v>
      </c>
      <c r="H9568" s="929">
        <v>1.6666666666666668E-3</v>
      </c>
      <c r="I9568" s="929">
        <v>3.1666666666666669E-2</v>
      </c>
      <c r="J9568" s="923">
        <v>1955.060388628903</v>
      </c>
      <c r="K9568" s="922">
        <v>1</v>
      </c>
      <c r="L9568" s="923">
        <v>1955.060388628903</v>
      </c>
      <c r="M9568" s="923">
        <f t="shared" si="149"/>
        <v>40.379904756535005</v>
      </c>
    </row>
    <row r="9569" spans="2:13" ht="60">
      <c r="B9569" s="921" t="s">
        <v>2738</v>
      </c>
      <c r="C9569" s="921" t="s">
        <v>2714</v>
      </c>
      <c r="D9569" s="922" t="s">
        <v>986</v>
      </c>
      <c r="E9569" s="936">
        <v>1</v>
      </c>
      <c r="F9569" s="947">
        <v>45078</v>
      </c>
      <c r="G9569" s="923">
        <v>18170.957140440751</v>
      </c>
      <c r="H9569" s="929">
        <v>1.6666666666666668E-3</v>
      </c>
      <c r="I9569" s="929">
        <v>1.6666666666666668E-3</v>
      </c>
      <c r="J9569" s="923">
        <v>18140.672211873349</v>
      </c>
      <c r="K9569" s="922">
        <v>1</v>
      </c>
      <c r="L9569" s="923">
        <v>18140.672211873349</v>
      </c>
      <c r="M9569" s="923">
        <f t="shared" si="149"/>
        <v>363.41914280881502</v>
      </c>
    </row>
    <row r="9570" spans="2:13" ht="60">
      <c r="B9570" s="921" t="s">
        <v>2720</v>
      </c>
      <c r="C9570" s="921" t="s">
        <v>2714</v>
      </c>
      <c r="D9570" s="922" t="s">
        <v>986</v>
      </c>
      <c r="E9570" s="936">
        <v>1</v>
      </c>
      <c r="F9570" s="947">
        <v>45078</v>
      </c>
      <c r="G9570" s="923">
        <v>10317.606462162608</v>
      </c>
      <c r="H9570" s="929">
        <v>1.6666666666666668E-3</v>
      </c>
      <c r="I9570" s="929">
        <v>1.6666666666666668E-3</v>
      </c>
      <c r="J9570" s="923">
        <v>10300.410451392338</v>
      </c>
      <c r="K9570" s="922">
        <v>1</v>
      </c>
      <c r="L9570" s="923">
        <v>10300.410451392338</v>
      </c>
      <c r="M9570" s="923">
        <f t="shared" si="149"/>
        <v>206.35212924325216</v>
      </c>
    </row>
    <row r="9571" spans="2:13" ht="60">
      <c r="B9571" s="921" t="s">
        <v>2738</v>
      </c>
      <c r="C9571" s="921" t="s">
        <v>2714</v>
      </c>
      <c r="D9571" s="922" t="s">
        <v>986</v>
      </c>
      <c r="E9571" s="936">
        <v>1</v>
      </c>
      <c r="F9571" s="947">
        <v>45078</v>
      </c>
      <c r="G9571" s="923">
        <v>4037.9904756535002</v>
      </c>
      <c r="H9571" s="929">
        <v>1.6666666666666668E-3</v>
      </c>
      <c r="I9571" s="929">
        <v>1.6666666666666668E-3</v>
      </c>
      <c r="J9571" s="923">
        <v>4031.260491527411</v>
      </c>
      <c r="K9571" s="922">
        <v>1</v>
      </c>
      <c r="L9571" s="923">
        <v>4031.260491527411</v>
      </c>
      <c r="M9571" s="923">
        <f t="shared" si="149"/>
        <v>80.75980951307001</v>
      </c>
    </row>
    <row r="9572" spans="2:13" ht="60">
      <c r="B9572" s="921" t="s">
        <v>2739</v>
      </c>
      <c r="C9572" s="921" t="s">
        <v>2714</v>
      </c>
      <c r="D9572" s="922" t="s">
        <v>986</v>
      </c>
      <c r="E9572" s="936">
        <v>1</v>
      </c>
      <c r="F9572" s="947">
        <v>44835</v>
      </c>
      <c r="G9572" s="923">
        <v>56531.866659149004</v>
      </c>
      <c r="H9572" s="929">
        <v>1.6666666666666668E-3</v>
      </c>
      <c r="I9572" s="929">
        <v>1.5000000000000001E-2</v>
      </c>
      <c r="J9572" s="923">
        <v>55683.888659261771</v>
      </c>
      <c r="K9572" s="922">
        <v>1</v>
      </c>
      <c r="L9572" s="923">
        <v>55683.888659261771</v>
      </c>
      <c r="M9572" s="923">
        <f t="shared" si="149"/>
        <v>1130.63733318298</v>
      </c>
    </row>
    <row r="9573" spans="2:13" ht="60">
      <c r="B9573" s="921" t="s">
        <v>2747</v>
      </c>
      <c r="C9573" s="921" t="s">
        <v>2714</v>
      </c>
      <c r="D9573" s="922" t="s">
        <v>986</v>
      </c>
      <c r="E9573" s="936">
        <v>1</v>
      </c>
      <c r="F9573" s="947">
        <v>44835</v>
      </c>
      <c r="G9573" s="923">
        <v>37796.106236269319</v>
      </c>
      <c r="H9573" s="929">
        <v>1.6666666666666668E-3</v>
      </c>
      <c r="I9573" s="929">
        <v>1.5000000000000001E-2</v>
      </c>
      <c r="J9573" s="923">
        <v>37229.164642725278</v>
      </c>
      <c r="K9573" s="922">
        <v>1</v>
      </c>
      <c r="L9573" s="923">
        <v>37229.164642725278</v>
      </c>
      <c r="M9573" s="923">
        <f t="shared" si="149"/>
        <v>755.92212472538642</v>
      </c>
    </row>
    <row r="9574" spans="2:13" ht="60">
      <c r="B9574" s="921" t="s">
        <v>2740</v>
      </c>
      <c r="C9574" s="921" t="s">
        <v>2714</v>
      </c>
      <c r="D9574" s="922" t="s">
        <v>986</v>
      </c>
      <c r="E9574" s="936">
        <v>1</v>
      </c>
      <c r="F9574" s="947">
        <v>44835</v>
      </c>
      <c r="G9574" s="923">
        <v>28373.417770947173</v>
      </c>
      <c r="H9574" s="929">
        <v>1.6666666666666668E-3</v>
      </c>
      <c r="I9574" s="929">
        <v>1.5000000000000001E-2</v>
      </c>
      <c r="J9574" s="923">
        <v>27947.816504382965</v>
      </c>
      <c r="K9574" s="922">
        <v>1</v>
      </c>
      <c r="L9574" s="923">
        <v>27947.816504382965</v>
      </c>
      <c r="M9574" s="923">
        <f t="shared" si="149"/>
        <v>567.46835541894347</v>
      </c>
    </row>
    <row r="9575" spans="2:13" ht="60">
      <c r="B9575" s="921" t="s">
        <v>2723</v>
      </c>
      <c r="C9575" s="921" t="s">
        <v>2714</v>
      </c>
      <c r="D9575" s="922" t="s">
        <v>986</v>
      </c>
      <c r="E9575" s="936">
        <v>1</v>
      </c>
      <c r="F9575" s="947">
        <v>45078</v>
      </c>
      <c r="G9575" s="923">
        <v>8075.9809513070004</v>
      </c>
      <c r="H9575" s="929">
        <v>1.6666666666666668E-3</v>
      </c>
      <c r="I9575" s="929">
        <v>1.6666666666666668E-3</v>
      </c>
      <c r="J9575" s="923">
        <v>8062.520983054822</v>
      </c>
      <c r="K9575" s="922">
        <v>1</v>
      </c>
      <c r="L9575" s="923">
        <v>8062.520983054822</v>
      </c>
      <c r="M9575" s="923">
        <f t="shared" si="149"/>
        <v>161.51961902614002</v>
      </c>
    </row>
    <row r="9576" spans="2:13" ht="60">
      <c r="B9576" s="921" t="s">
        <v>2724</v>
      </c>
      <c r="C9576" s="921" t="s">
        <v>2714</v>
      </c>
      <c r="D9576" s="922" t="s">
        <v>986</v>
      </c>
      <c r="E9576" s="936">
        <v>1</v>
      </c>
      <c r="F9576" s="947">
        <v>45078</v>
      </c>
      <c r="G9576" s="923">
        <v>2099.7836797927398</v>
      </c>
      <c r="H9576" s="929">
        <v>1.6666666666666668E-3</v>
      </c>
      <c r="I9576" s="929">
        <v>1.6666666666666668E-3</v>
      </c>
      <c r="J9576" s="923">
        <v>2096.2840403264186</v>
      </c>
      <c r="K9576" s="922">
        <v>1</v>
      </c>
      <c r="L9576" s="923">
        <v>2096.2840403264186</v>
      </c>
      <c r="M9576" s="923">
        <f t="shared" si="149"/>
        <v>41.995673595854797</v>
      </c>
    </row>
    <row r="9577" spans="2:13" ht="60">
      <c r="B9577" s="921" t="s">
        <v>2743</v>
      </c>
      <c r="C9577" s="921" t="s">
        <v>2714</v>
      </c>
      <c r="D9577" s="922" t="s">
        <v>986</v>
      </c>
      <c r="E9577" s="936">
        <v>1</v>
      </c>
      <c r="F9577" s="947">
        <v>45078</v>
      </c>
      <c r="G9577" s="923">
        <v>2579.4016155406521</v>
      </c>
      <c r="H9577" s="929">
        <v>1.6666666666666668E-3</v>
      </c>
      <c r="I9577" s="929">
        <v>1.6666666666666668E-3</v>
      </c>
      <c r="J9577" s="923">
        <v>2575.1026128480844</v>
      </c>
      <c r="K9577" s="922">
        <v>1</v>
      </c>
      <c r="L9577" s="923">
        <v>2575.1026128480844</v>
      </c>
      <c r="M9577" s="923">
        <f t="shared" si="149"/>
        <v>51.588032310813041</v>
      </c>
    </row>
    <row r="9578" spans="2:13" ht="60">
      <c r="B9578" s="921" t="s">
        <v>2739</v>
      </c>
      <c r="C9578" s="921" t="s">
        <v>2714</v>
      </c>
      <c r="D9578" s="922" t="s">
        <v>986</v>
      </c>
      <c r="E9578" s="936">
        <v>1</v>
      </c>
      <c r="F9578" s="947">
        <v>44835</v>
      </c>
      <c r="G9578" s="923">
        <v>10094.976189133751</v>
      </c>
      <c r="H9578" s="929">
        <v>1.6666666666666668E-3</v>
      </c>
      <c r="I9578" s="929">
        <v>1.5000000000000001E-2</v>
      </c>
      <c r="J9578" s="923">
        <v>9943.5515462967451</v>
      </c>
      <c r="K9578" s="922">
        <v>1</v>
      </c>
      <c r="L9578" s="923">
        <v>9943.5515462967451</v>
      </c>
      <c r="M9578" s="923">
        <f t="shared" si="149"/>
        <v>201.89952378267503</v>
      </c>
    </row>
    <row r="9579" spans="2:13" ht="60">
      <c r="B9579" s="921" t="s">
        <v>2740</v>
      </c>
      <c r="C9579" s="921" t="s">
        <v>2714</v>
      </c>
      <c r="D9579" s="922" t="s">
        <v>986</v>
      </c>
      <c r="E9579" s="936">
        <v>1</v>
      </c>
      <c r="F9579" s="947">
        <v>44835</v>
      </c>
      <c r="G9579" s="923">
        <v>10317.606462162608</v>
      </c>
      <c r="H9579" s="929">
        <v>1.6666666666666668E-3</v>
      </c>
      <c r="I9579" s="929">
        <v>1.5000000000000001E-2</v>
      </c>
      <c r="J9579" s="923">
        <v>10162.84236523017</v>
      </c>
      <c r="K9579" s="922">
        <v>1</v>
      </c>
      <c r="L9579" s="923">
        <v>10162.84236523017</v>
      </c>
      <c r="M9579" s="923">
        <f t="shared" si="149"/>
        <v>206.35212924325216</v>
      </c>
    </row>
    <row r="9580" spans="2:13" ht="60">
      <c r="B9580" s="921" t="s">
        <v>2748</v>
      </c>
      <c r="C9580" s="921" t="s">
        <v>2714</v>
      </c>
      <c r="D9580" s="922" t="s">
        <v>986</v>
      </c>
      <c r="E9580" s="936">
        <v>1</v>
      </c>
      <c r="F9580" s="947">
        <v>44835</v>
      </c>
      <c r="G9580" s="923">
        <v>3394.0435302775381</v>
      </c>
      <c r="H9580" s="929">
        <v>1.6666666666666668E-3</v>
      </c>
      <c r="I9580" s="929">
        <v>1.5000000000000001E-2</v>
      </c>
      <c r="J9580" s="923">
        <v>3343.1328773233749</v>
      </c>
      <c r="K9580" s="922">
        <v>1</v>
      </c>
      <c r="L9580" s="923">
        <v>3343.1328773233749</v>
      </c>
      <c r="M9580" s="923">
        <f t="shared" si="149"/>
        <v>67.880870605550768</v>
      </c>
    </row>
    <row r="9581" spans="2:13" ht="60">
      <c r="B9581" s="921" t="s">
        <v>2744</v>
      </c>
      <c r="C9581" s="921" t="s">
        <v>2714</v>
      </c>
      <c r="D9581" s="922" t="s">
        <v>986</v>
      </c>
      <c r="E9581" s="936">
        <v>1</v>
      </c>
      <c r="F9581" s="947">
        <v>44835</v>
      </c>
      <c r="G9581" s="923">
        <v>24227.942853921002</v>
      </c>
      <c r="H9581" s="929">
        <v>1.6666666666666668E-3</v>
      </c>
      <c r="I9581" s="929">
        <v>1.5000000000000001E-2</v>
      </c>
      <c r="J9581" s="923">
        <v>23864.523711112186</v>
      </c>
      <c r="K9581" s="922">
        <v>1</v>
      </c>
      <c r="L9581" s="923">
        <v>23864.523711112186</v>
      </c>
      <c r="M9581" s="923">
        <f t="shared" si="149"/>
        <v>484.55885707842003</v>
      </c>
    </row>
    <row r="9582" spans="2:13" ht="60">
      <c r="B9582" s="921" t="s">
        <v>2744</v>
      </c>
      <c r="C9582" s="921" t="s">
        <v>2714</v>
      </c>
      <c r="D9582" s="922" t="s">
        <v>986</v>
      </c>
      <c r="E9582" s="936">
        <v>1</v>
      </c>
      <c r="F9582" s="947">
        <v>44986</v>
      </c>
      <c r="G9582" s="923">
        <v>20189.952378267502</v>
      </c>
      <c r="H9582" s="929">
        <v>1.6666666666666668E-3</v>
      </c>
      <c r="I9582" s="929">
        <v>6.6666666666666671E-3</v>
      </c>
      <c r="J9582" s="923">
        <v>20055.352695745718</v>
      </c>
      <c r="K9582" s="922">
        <v>1</v>
      </c>
      <c r="L9582" s="923">
        <v>20055.352695745718</v>
      </c>
      <c r="M9582" s="923">
        <f t="shared" si="149"/>
        <v>403.79904756535007</v>
      </c>
    </row>
    <row r="9583" spans="2:13" ht="60">
      <c r="B9583" s="921" t="s">
        <v>2745</v>
      </c>
      <c r="C9583" s="921" t="s">
        <v>2714</v>
      </c>
      <c r="D9583" s="922" t="s">
        <v>986</v>
      </c>
      <c r="E9583" s="936">
        <v>1</v>
      </c>
      <c r="F9583" s="947">
        <v>44986</v>
      </c>
      <c r="G9583" s="923">
        <v>12897.00807770326</v>
      </c>
      <c r="H9583" s="929">
        <v>1.6666666666666668E-3</v>
      </c>
      <c r="I9583" s="929">
        <v>6.6666666666666671E-3</v>
      </c>
      <c r="J9583" s="923">
        <v>12811.028023851904</v>
      </c>
      <c r="K9583" s="922">
        <v>1</v>
      </c>
      <c r="L9583" s="923">
        <v>12811.028023851904</v>
      </c>
      <c r="M9583" s="923">
        <f t="shared" si="149"/>
        <v>257.94016155406518</v>
      </c>
    </row>
    <row r="9584" spans="2:13" ht="60">
      <c r="B9584" s="921" t="s">
        <v>2744</v>
      </c>
      <c r="C9584" s="921" t="s">
        <v>2714</v>
      </c>
      <c r="D9584" s="922" t="s">
        <v>986</v>
      </c>
      <c r="E9584" s="936">
        <v>1</v>
      </c>
      <c r="F9584" s="947">
        <v>44986</v>
      </c>
      <c r="G9584" s="923">
        <v>20189.952378267502</v>
      </c>
      <c r="H9584" s="929">
        <v>1.6666666666666668E-3</v>
      </c>
      <c r="I9584" s="929">
        <v>6.6666666666666671E-3</v>
      </c>
      <c r="J9584" s="923">
        <v>20055.352695745718</v>
      </c>
      <c r="K9584" s="922">
        <v>1</v>
      </c>
      <c r="L9584" s="923">
        <v>20055.352695745718</v>
      </c>
      <c r="M9584" s="923">
        <f t="shared" si="149"/>
        <v>403.79904756535007</v>
      </c>
    </row>
    <row r="9585" spans="2:13" ht="60">
      <c r="B9585" s="921" t="s">
        <v>2749</v>
      </c>
      <c r="C9585" s="921" t="s">
        <v>2714</v>
      </c>
      <c r="D9585" s="922" t="s">
        <v>986</v>
      </c>
      <c r="E9585" s="936">
        <v>1</v>
      </c>
      <c r="F9585" s="947">
        <v>44986</v>
      </c>
      <c r="G9585" s="923">
        <v>2099.7836797927398</v>
      </c>
      <c r="H9585" s="929">
        <v>1.6666666666666668E-3</v>
      </c>
      <c r="I9585" s="929">
        <v>6.6666666666666671E-3</v>
      </c>
      <c r="J9585" s="923">
        <v>2085.7851219274548</v>
      </c>
      <c r="K9585" s="922">
        <v>1</v>
      </c>
      <c r="L9585" s="923">
        <v>2085.7851219274548</v>
      </c>
      <c r="M9585" s="923">
        <f t="shared" si="149"/>
        <v>41.995673595854797</v>
      </c>
    </row>
    <row r="9586" spans="2:13" ht="60">
      <c r="B9586" s="921" t="s">
        <v>2745</v>
      </c>
      <c r="C9586" s="921" t="s">
        <v>2714</v>
      </c>
      <c r="D9586" s="922" t="s">
        <v>986</v>
      </c>
      <c r="E9586" s="936">
        <v>1</v>
      </c>
      <c r="F9586" s="947">
        <v>44986</v>
      </c>
      <c r="G9586" s="923">
        <v>18055.811308784563</v>
      </c>
      <c r="H9586" s="929">
        <v>1.6666666666666668E-3</v>
      </c>
      <c r="I9586" s="929">
        <v>6.6666666666666671E-3</v>
      </c>
      <c r="J9586" s="923">
        <v>17935.439233392666</v>
      </c>
      <c r="K9586" s="922">
        <v>1</v>
      </c>
      <c r="L9586" s="923">
        <v>17935.439233392666</v>
      </c>
      <c r="M9586" s="923">
        <f t="shared" si="149"/>
        <v>361.11622617569128</v>
      </c>
    </row>
    <row r="9587" spans="2:13" ht="60">
      <c r="B9587" s="921" t="s">
        <v>2734</v>
      </c>
      <c r="C9587" s="921" t="s">
        <v>2714</v>
      </c>
      <c r="D9587" s="922" t="s">
        <v>986</v>
      </c>
      <c r="E9587" s="936">
        <v>1</v>
      </c>
      <c r="F9587" s="947">
        <v>45078</v>
      </c>
      <c r="G9587" s="923">
        <v>24227.942853921002</v>
      </c>
      <c r="H9587" s="929">
        <v>1.6666666666666668E-3</v>
      </c>
      <c r="I9587" s="929">
        <v>1.6666666666666668E-3</v>
      </c>
      <c r="J9587" s="923">
        <v>24187.562949164469</v>
      </c>
      <c r="K9587" s="922">
        <v>1</v>
      </c>
      <c r="L9587" s="923">
        <v>24187.562949164469</v>
      </c>
      <c r="M9587" s="923">
        <f t="shared" si="149"/>
        <v>484.55885707842003</v>
      </c>
    </row>
    <row r="9588" spans="2:13" ht="60">
      <c r="B9588" s="921" t="s">
        <v>2735</v>
      </c>
      <c r="C9588" s="921" t="s">
        <v>2714</v>
      </c>
      <c r="D9588" s="922" t="s">
        <v>986</v>
      </c>
      <c r="E9588" s="936">
        <v>1</v>
      </c>
      <c r="F9588" s="947">
        <v>45078</v>
      </c>
      <c r="G9588" s="923">
        <v>6299.3510393782199</v>
      </c>
      <c r="H9588" s="929">
        <v>1.6666666666666668E-3</v>
      </c>
      <c r="I9588" s="929">
        <v>1.6666666666666668E-3</v>
      </c>
      <c r="J9588" s="923">
        <v>6288.8521209792561</v>
      </c>
      <c r="K9588" s="922">
        <v>1</v>
      </c>
      <c r="L9588" s="923">
        <v>6288.8521209792561</v>
      </c>
      <c r="M9588" s="923">
        <f t="shared" si="149"/>
        <v>125.9870207875644</v>
      </c>
    </row>
    <row r="9589" spans="2:13" ht="60">
      <c r="B9589" s="921" t="s">
        <v>2736</v>
      </c>
      <c r="C9589" s="921" t="s">
        <v>2714</v>
      </c>
      <c r="D9589" s="922" t="s">
        <v>986</v>
      </c>
      <c r="E9589" s="936">
        <v>1</v>
      </c>
      <c r="F9589" s="947">
        <v>45078</v>
      </c>
      <c r="G9589" s="923">
        <v>7738.2048466219567</v>
      </c>
      <c r="H9589" s="929">
        <v>1.6666666666666668E-3</v>
      </c>
      <c r="I9589" s="929">
        <v>1.6666666666666668E-3</v>
      </c>
      <c r="J9589" s="923">
        <v>7725.3078385442532</v>
      </c>
      <c r="K9589" s="922">
        <v>1</v>
      </c>
      <c r="L9589" s="923">
        <v>7725.3078385442532</v>
      </c>
      <c r="M9589" s="923">
        <f t="shared" si="149"/>
        <v>154.76409693243914</v>
      </c>
    </row>
    <row r="9590" spans="2:13" ht="60">
      <c r="B9590" s="921" t="s">
        <v>2737</v>
      </c>
      <c r="C9590" s="921" t="s">
        <v>2714</v>
      </c>
      <c r="D9590" s="922" t="s">
        <v>986</v>
      </c>
      <c r="E9590" s="936">
        <v>1</v>
      </c>
      <c r="F9590" s="947">
        <v>45078</v>
      </c>
      <c r="G9590" s="923">
        <v>3394.0435302775381</v>
      </c>
      <c r="H9590" s="929">
        <v>1.6666666666666668E-3</v>
      </c>
      <c r="I9590" s="929">
        <v>1.6666666666666668E-3</v>
      </c>
      <c r="J9590" s="923">
        <v>3388.386791060409</v>
      </c>
      <c r="K9590" s="922">
        <v>1</v>
      </c>
      <c r="L9590" s="923">
        <v>3388.386791060409</v>
      </c>
      <c r="M9590" s="923">
        <f t="shared" si="149"/>
        <v>67.880870605550768</v>
      </c>
    </row>
    <row r="9591" spans="2:13" ht="60">
      <c r="B9591" s="921" t="s">
        <v>2744</v>
      </c>
      <c r="C9591" s="921" t="s">
        <v>2714</v>
      </c>
      <c r="D9591" s="922" t="s">
        <v>986</v>
      </c>
      <c r="E9591" s="936">
        <v>1</v>
      </c>
      <c r="F9591" s="947">
        <v>44835</v>
      </c>
      <c r="G9591" s="923">
        <v>92873.780940030498</v>
      </c>
      <c r="H9591" s="929">
        <v>1.6666666666666668E-3</v>
      </c>
      <c r="I9591" s="929">
        <v>1.5000000000000001E-2</v>
      </c>
      <c r="J9591" s="923">
        <v>91480.674225930037</v>
      </c>
      <c r="K9591" s="922">
        <v>1</v>
      </c>
      <c r="L9591" s="923">
        <v>91480.674225930037</v>
      </c>
      <c r="M9591" s="923">
        <f t="shared" si="149"/>
        <v>1857.4756188006099</v>
      </c>
    </row>
    <row r="9592" spans="2:13" ht="60">
      <c r="B9592" s="921" t="s">
        <v>2749</v>
      </c>
      <c r="C9592" s="921" t="s">
        <v>2714</v>
      </c>
      <c r="D9592" s="922" t="s">
        <v>986</v>
      </c>
      <c r="E9592" s="936">
        <v>1</v>
      </c>
      <c r="F9592" s="947">
        <v>44835</v>
      </c>
      <c r="G9592" s="923">
        <v>2099.7836797927398</v>
      </c>
      <c r="H9592" s="929">
        <v>1.6666666666666668E-3</v>
      </c>
      <c r="I9592" s="929">
        <v>1.5000000000000001E-2</v>
      </c>
      <c r="J9592" s="923">
        <v>2068.2869245958486</v>
      </c>
      <c r="K9592" s="922">
        <v>1</v>
      </c>
      <c r="L9592" s="923">
        <v>2068.2869245958486</v>
      </c>
      <c r="M9592" s="923">
        <f t="shared" si="149"/>
        <v>41.995673595854797</v>
      </c>
    </row>
    <row r="9593" spans="2:13" ht="60">
      <c r="B9593" s="921" t="s">
        <v>2745</v>
      </c>
      <c r="C9593" s="921" t="s">
        <v>2714</v>
      </c>
      <c r="D9593" s="922" t="s">
        <v>986</v>
      </c>
      <c r="E9593" s="936">
        <v>1</v>
      </c>
      <c r="F9593" s="947">
        <v>44835</v>
      </c>
      <c r="G9593" s="923">
        <v>23214.61453986587</v>
      </c>
      <c r="H9593" s="929">
        <v>1.6666666666666668E-3</v>
      </c>
      <c r="I9593" s="929">
        <v>1.5000000000000001E-2</v>
      </c>
      <c r="J9593" s="923">
        <v>22866.395321767883</v>
      </c>
      <c r="K9593" s="922">
        <v>1</v>
      </c>
      <c r="L9593" s="923">
        <v>22866.395321767883</v>
      </c>
      <c r="M9593" s="923">
        <f t="shared" si="149"/>
        <v>464.29229079731743</v>
      </c>
    </row>
    <row r="9594" spans="2:13" ht="60">
      <c r="B9594" s="921" t="s">
        <v>2745</v>
      </c>
      <c r="C9594" s="921" t="s">
        <v>2714</v>
      </c>
      <c r="D9594" s="922" t="s">
        <v>986</v>
      </c>
      <c r="E9594" s="936">
        <v>1</v>
      </c>
      <c r="F9594" s="947">
        <v>44986</v>
      </c>
      <c r="G9594" s="923">
        <v>69643.84361959761</v>
      </c>
      <c r="H9594" s="929">
        <v>1.6666666666666668E-3</v>
      </c>
      <c r="I9594" s="929">
        <v>6.6666666666666671E-3</v>
      </c>
      <c r="J9594" s="923">
        <v>69179.551328800299</v>
      </c>
      <c r="K9594" s="922">
        <v>1</v>
      </c>
      <c r="L9594" s="923">
        <v>69179.551328800299</v>
      </c>
      <c r="M9594" s="923">
        <f t="shared" si="149"/>
        <v>1392.8768723919522</v>
      </c>
    </row>
    <row r="9595" spans="2:13" ht="60">
      <c r="B9595" s="921" t="s">
        <v>2746</v>
      </c>
      <c r="C9595" s="921" t="s">
        <v>2714</v>
      </c>
      <c r="D9595" s="922" t="s">
        <v>986</v>
      </c>
      <c r="E9595" s="936">
        <v>1</v>
      </c>
      <c r="F9595" s="947">
        <v>44986</v>
      </c>
      <c r="G9595" s="923">
        <v>27152.348242220305</v>
      </c>
      <c r="H9595" s="929">
        <v>1.6666666666666668E-3</v>
      </c>
      <c r="I9595" s="929">
        <v>6.6666666666666671E-3</v>
      </c>
      <c r="J9595" s="923">
        <v>26971.332587272169</v>
      </c>
      <c r="K9595" s="922">
        <v>1</v>
      </c>
      <c r="L9595" s="923">
        <v>26971.332587272169</v>
      </c>
      <c r="M9595" s="923">
        <f t="shared" si="149"/>
        <v>543.04696484440615</v>
      </c>
    </row>
    <row r="9596" spans="2:13" ht="60">
      <c r="B9596" s="921" t="s">
        <v>2739</v>
      </c>
      <c r="C9596" s="921" t="s">
        <v>2714</v>
      </c>
      <c r="D9596" s="922" t="s">
        <v>986</v>
      </c>
      <c r="E9596" s="936">
        <v>1</v>
      </c>
      <c r="F9596" s="947">
        <v>44835</v>
      </c>
      <c r="G9596" s="923">
        <v>44417.895232188501</v>
      </c>
      <c r="H9596" s="929">
        <v>1.6666666666666668E-3</v>
      </c>
      <c r="I9596" s="929">
        <v>1.5000000000000001E-2</v>
      </c>
      <c r="J9596" s="923">
        <v>43751.626803705673</v>
      </c>
      <c r="K9596" s="922">
        <v>1</v>
      </c>
      <c r="L9596" s="923">
        <v>43751.626803705673</v>
      </c>
      <c r="M9596" s="923">
        <f t="shared" si="149"/>
        <v>888.35790464376998</v>
      </c>
    </row>
    <row r="9597" spans="2:13" ht="60">
      <c r="B9597" s="921" t="s">
        <v>2747</v>
      </c>
      <c r="C9597" s="921" t="s">
        <v>2714</v>
      </c>
      <c r="D9597" s="922" t="s">
        <v>986</v>
      </c>
      <c r="E9597" s="936">
        <v>1</v>
      </c>
      <c r="F9597" s="947">
        <v>44835</v>
      </c>
      <c r="G9597" s="923">
        <v>2099.7836797927398</v>
      </c>
      <c r="H9597" s="929">
        <v>1.6666666666666668E-3</v>
      </c>
      <c r="I9597" s="929">
        <v>1.5000000000000001E-2</v>
      </c>
      <c r="J9597" s="923">
        <v>2068.2869245958486</v>
      </c>
      <c r="K9597" s="922">
        <v>1</v>
      </c>
      <c r="L9597" s="923">
        <v>2068.2869245958486</v>
      </c>
      <c r="M9597" s="923">
        <f t="shared" si="149"/>
        <v>41.995673595854797</v>
      </c>
    </row>
    <row r="9598" spans="2:13" ht="60">
      <c r="B9598" s="921" t="s">
        <v>2740</v>
      </c>
      <c r="C9598" s="921" t="s">
        <v>2714</v>
      </c>
      <c r="D9598" s="922" t="s">
        <v>986</v>
      </c>
      <c r="E9598" s="936">
        <v>1</v>
      </c>
      <c r="F9598" s="947">
        <v>44835</v>
      </c>
      <c r="G9598" s="923">
        <v>7738.2048466219567</v>
      </c>
      <c r="H9598" s="929">
        <v>1.6666666666666668E-3</v>
      </c>
      <c r="I9598" s="929">
        <v>1.5000000000000001E-2</v>
      </c>
      <c r="J9598" s="923">
        <v>7622.131773922627</v>
      </c>
      <c r="K9598" s="922">
        <v>1</v>
      </c>
      <c r="L9598" s="923">
        <v>7622.131773922627</v>
      </c>
      <c r="M9598" s="923">
        <f t="shared" si="149"/>
        <v>154.76409693243914</v>
      </c>
    </row>
    <row r="9599" spans="2:13" ht="60">
      <c r="B9599" s="921" t="s">
        <v>2740</v>
      </c>
      <c r="C9599" s="921" t="s">
        <v>2714</v>
      </c>
      <c r="D9599" s="922" t="s">
        <v>986</v>
      </c>
      <c r="E9599" s="936">
        <v>1</v>
      </c>
      <c r="F9599" s="947">
        <v>44986</v>
      </c>
      <c r="G9599" s="923">
        <v>7738.2048466219567</v>
      </c>
      <c r="H9599" s="929">
        <v>1.6666666666666668E-3</v>
      </c>
      <c r="I9599" s="929">
        <v>6.6666666666666671E-3</v>
      </c>
      <c r="J9599" s="923">
        <v>7686.6168143111436</v>
      </c>
      <c r="K9599" s="922">
        <v>1</v>
      </c>
      <c r="L9599" s="923">
        <v>7686.6168143111436</v>
      </c>
      <c r="M9599" s="923">
        <f t="shared" si="149"/>
        <v>154.76409693243914</v>
      </c>
    </row>
    <row r="9600" spans="2:13" ht="60">
      <c r="B9600" s="921" t="s">
        <v>2740</v>
      </c>
      <c r="C9600" s="921" t="s">
        <v>2714</v>
      </c>
      <c r="D9600" s="922" t="s">
        <v>986</v>
      </c>
      <c r="E9600" s="936">
        <v>1</v>
      </c>
      <c r="F9600" s="947">
        <v>44835</v>
      </c>
      <c r="G9600" s="923">
        <v>2579.4016155406521</v>
      </c>
      <c r="H9600" s="929">
        <v>1.6666666666666668E-3</v>
      </c>
      <c r="I9600" s="929">
        <v>1.5000000000000001E-2</v>
      </c>
      <c r="J9600" s="923">
        <v>2540.7105913075425</v>
      </c>
      <c r="K9600" s="922">
        <v>1</v>
      </c>
      <c r="L9600" s="923">
        <v>2540.7105913075425</v>
      </c>
      <c r="M9600" s="923">
        <f t="shared" si="149"/>
        <v>51.588032310813041</v>
      </c>
    </row>
    <row r="9601" spans="2:13" ht="60">
      <c r="B9601" s="921" t="s">
        <v>2739</v>
      </c>
      <c r="C9601" s="921" t="s">
        <v>2714</v>
      </c>
      <c r="D9601" s="922" t="s">
        <v>986</v>
      </c>
      <c r="E9601" s="936">
        <v>1</v>
      </c>
      <c r="F9601" s="947">
        <v>44835</v>
      </c>
      <c r="G9601" s="923">
        <v>14132.966664787251</v>
      </c>
      <c r="H9601" s="929">
        <v>1.6666666666666668E-3</v>
      </c>
      <c r="I9601" s="929">
        <v>1.5000000000000001E-2</v>
      </c>
      <c r="J9601" s="923">
        <v>13920.972164815443</v>
      </c>
      <c r="K9601" s="922">
        <v>1</v>
      </c>
      <c r="L9601" s="923">
        <v>13920.972164815443</v>
      </c>
      <c r="M9601" s="923">
        <f t="shared" si="149"/>
        <v>282.659333295745</v>
      </c>
    </row>
    <row r="9602" spans="2:13" ht="60">
      <c r="B9602" s="921" t="s">
        <v>2747</v>
      </c>
      <c r="C9602" s="921" t="s">
        <v>2714</v>
      </c>
      <c r="D9602" s="922" t="s">
        <v>986</v>
      </c>
      <c r="E9602" s="936">
        <v>1</v>
      </c>
      <c r="F9602" s="947">
        <v>44835</v>
      </c>
      <c r="G9602" s="923">
        <v>2099.7836797927398</v>
      </c>
      <c r="H9602" s="929">
        <v>1.6666666666666668E-3</v>
      </c>
      <c r="I9602" s="929">
        <v>1.5000000000000001E-2</v>
      </c>
      <c r="J9602" s="923">
        <v>2068.2869245958486</v>
      </c>
      <c r="K9602" s="922">
        <v>1</v>
      </c>
      <c r="L9602" s="923">
        <v>2068.2869245958486</v>
      </c>
      <c r="M9602" s="923">
        <f t="shared" si="149"/>
        <v>41.995673595854797</v>
      </c>
    </row>
    <row r="9603" spans="2:13" ht="60">
      <c r="B9603" s="921" t="s">
        <v>2740</v>
      </c>
      <c r="C9603" s="921" t="s">
        <v>2714</v>
      </c>
      <c r="D9603" s="922" t="s">
        <v>986</v>
      </c>
      <c r="E9603" s="936">
        <v>1</v>
      </c>
      <c r="F9603" s="947">
        <v>44835</v>
      </c>
      <c r="G9603" s="923">
        <v>12897.00807770326</v>
      </c>
      <c r="H9603" s="929">
        <v>1.6666666666666668E-3</v>
      </c>
      <c r="I9603" s="929">
        <v>1.5000000000000001E-2</v>
      </c>
      <c r="J9603" s="923">
        <v>12703.552956537711</v>
      </c>
      <c r="K9603" s="922">
        <v>1</v>
      </c>
      <c r="L9603" s="923">
        <v>12703.552956537711</v>
      </c>
      <c r="M9603" s="923">
        <f t="shared" si="149"/>
        <v>257.94016155406518</v>
      </c>
    </row>
    <row r="9604" spans="2:13" ht="60">
      <c r="B9604" s="921" t="s">
        <v>2748</v>
      </c>
      <c r="C9604" s="921" t="s">
        <v>2714</v>
      </c>
      <c r="D9604" s="922" t="s">
        <v>986</v>
      </c>
      <c r="E9604" s="936">
        <v>1</v>
      </c>
      <c r="F9604" s="947">
        <v>44835</v>
      </c>
      <c r="G9604" s="923">
        <v>10182.130590832614</v>
      </c>
      <c r="H9604" s="929">
        <v>1.6666666666666668E-3</v>
      </c>
      <c r="I9604" s="929">
        <v>1.5000000000000001E-2</v>
      </c>
      <c r="J9604" s="923">
        <v>10029.398631970125</v>
      </c>
      <c r="K9604" s="922">
        <v>1</v>
      </c>
      <c r="L9604" s="923">
        <v>10029.398631970125</v>
      </c>
      <c r="M9604" s="923">
        <f t="shared" si="149"/>
        <v>203.64261181665228</v>
      </c>
    </row>
    <row r="9605" spans="2:13" ht="60">
      <c r="B9605" s="921" t="s">
        <v>2742</v>
      </c>
      <c r="C9605" s="921" t="s">
        <v>2714</v>
      </c>
      <c r="D9605" s="922" t="s">
        <v>986</v>
      </c>
      <c r="E9605" s="936">
        <v>1</v>
      </c>
      <c r="F9605" s="947">
        <v>44228</v>
      </c>
      <c r="G9605" s="923">
        <v>5158.8032310813041</v>
      </c>
      <c r="H9605" s="929">
        <v>1.6666666666666668E-3</v>
      </c>
      <c r="I9605" s="929">
        <v>4.8333333333333339E-2</v>
      </c>
      <c r="J9605" s="923">
        <v>4909.461074912374</v>
      </c>
      <c r="K9605" s="922">
        <v>1</v>
      </c>
      <c r="L9605" s="923">
        <v>4909.461074912374</v>
      </c>
      <c r="M9605" s="923">
        <f t="shared" si="149"/>
        <v>103.17606462162608</v>
      </c>
    </row>
    <row r="9606" spans="2:13" ht="60">
      <c r="B9606" s="921" t="s">
        <v>2750</v>
      </c>
      <c r="C9606" s="921" t="s">
        <v>2714</v>
      </c>
      <c r="D9606" s="922" t="s">
        <v>986</v>
      </c>
      <c r="E9606" s="936">
        <v>1</v>
      </c>
      <c r="F9606" s="947">
        <v>44317</v>
      </c>
      <c r="G9606" s="923">
        <v>3394.0435302775381</v>
      </c>
      <c r="H9606" s="929">
        <v>1.6666666666666668E-3</v>
      </c>
      <c r="I9606" s="929">
        <v>4.3333333333333335E-2</v>
      </c>
      <c r="J9606" s="923">
        <v>3246.9683106321781</v>
      </c>
      <c r="K9606" s="922">
        <v>1</v>
      </c>
      <c r="L9606" s="923">
        <v>3246.9683106321781</v>
      </c>
      <c r="M9606" s="923">
        <f t="shared" si="149"/>
        <v>67.880870605550768</v>
      </c>
    </row>
    <row r="9607" spans="2:13" ht="60">
      <c r="B9607" s="921" t="s">
        <v>2741</v>
      </c>
      <c r="C9607" s="921" t="s">
        <v>2714</v>
      </c>
      <c r="D9607" s="922" t="s">
        <v>986</v>
      </c>
      <c r="E9607" s="936">
        <v>1</v>
      </c>
      <c r="F9607" s="947">
        <v>44228</v>
      </c>
      <c r="G9607" s="923">
        <v>4037.9904756535002</v>
      </c>
      <c r="H9607" s="929">
        <v>1.6666666666666668E-3</v>
      </c>
      <c r="I9607" s="929">
        <v>4.8333333333333339E-2</v>
      </c>
      <c r="J9607" s="923">
        <v>3842.8209359969142</v>
      </c>
      <c r="K9607" s="922">
        <v>1</v>
      </c>
      <c r="L9607" s="923">
        <v>3842.8209359969142</v>
      </c>
      <c r="M9607" s="923">
        <f t="shared" si="149"/>
        <v>80.75980951307001</v>
      </c>
    </row>
    <row r="9608" spans="2:13" ht="60">
      <c r="B9608" s="921" t="s">
        <v>2741</v>
      </c>
      <c r="C9608" s="921" t="s">
        <v>2714</v>
      </c>
      <c r="D9608" s="922" t="s">
        <v>986</v>
      </c>
      <c r="E9608" s="936">
        <v>1</v>
      </c>
      <c r="F9608" s="947">
        <v>44228</v>
      </c>
      <c r="G9608" s="923">
        <v>2018.9952378267501</v>
      </c>
      <c r="H9608" s="929">
        <v>1.6666666666666668E-3</v>
      </c>
      <c r="I9608" s="929">
        <v>4.8333333333333339E-2</v>
      </c>
      <c r="J9608" s="923">
        <v>1921.4104679984571</v>
      </c>
      <c r="K9608" s="922">
        <v>1</v>
      </c>
      <c r="L9608" s="923">
        <v>1921.4104679984571</v>
      </c>
      <c r="M9608" s="923">
        <f t="shared" si="149"/>
        <v>40.379904756535005</v>
      </c>
    </row>
    <row r="9609" spans="2:13" ht="60">
      <c r="B9609" s="921" t="s">
        <v>2751</v>
      </c>
      <c r="C9609" s="921" t="s">
        <v>2714</v>
      </c>
      <c r="D9609" s="922" t="s">
        <v>986</v>
      </c>
      <c r="E9609" s="936">
        <v>1</v>
      </c>
      <c r="F9609" s="947">
        <v>43829</v>
      </c>
      <c r="G9609" s="923">
        <v>6056.9857134802505</v>
      </c>
      <c r="H9609" s="929">
        <v>1.6666666666666668E-3</v>
      </c>
      <c r="I9609" s="929">
        <v>7.166666666666667E-2</v>
      </c>
      <c r="J9609" s="923">
        <v>5622.901737347499</v>
      </c>
      <c r="K9609" s="922">
        <v>1</v>
      </c>
      <c r="L9609" s="923">
        <v>5622.901737347499</v>
      </c>
      <c r="M9609" s="923">
        <f t="shared" si="149"/>
        <v>121.13971426960501</v>
      </c>
    </row>
    <row r="9610" spans="2:13" ht="60">
      <c r="B9610" s="921" t="s">
        <v>2752</v>
      </c>
      <c r="C9610" s="921" t="s">
        <v>2714</v>
      </c>
      <c r="D9610" s="922" t="s">
        <v>986</v>
      </c>
      <c r="E9610" s="936">
        <v>1</v>
      </c>
      <c r="F9610" s="947">
        <v>43829</v>
      </c>
      <c r="G9610" s="923">
        <v>2099.7836797927398</v>
      </c>
      <c r="H9610" s="929">
        <v>1.6666666666666668E-3</v>
      </c>
      <c r="I9610" s="929">
        <v>7.166666666666667E-2</v>
      </c>
      <c r="J9610" s="923">
        <v>1949.2991827409269</v>
      </c>
      <c r="K9610" s="922">
        <v>1</v>
      </c>
      <c r="L9610" s="923">
        <v>1949.2991827409269</v>
      </c>
      <c r="M9610" s="923">
        <f t="shared" si="149"/>
        <v>41.995673595854797</v>
      </c>
    </row>
    <row r="9611" spans="2:13" ht="60">
      <c r="B9611" s="921" t="s">
        <v>2753</v>
      </c>
      <c r="C9611" s="921" t="s">
        <v>2714</v>
      </c>
      <c r="D9611" s="922" t="s">
        <v>986</v>
      </c>
      <c r="E9611" s="936">
        <v>1</v>
      </c>
      <c r="F9611" s="947">
        <v>43829</v>
      </c>
      <c r="G9611" s="923">
        <v>10317.606462162608</v>
      </c>
      <c r="H9611" s="929">
        <v>1.6666666666666668E-3</v>
      </c>
      <c r="I9611" s="929">
        <v>7.166666666666667E-2</v>
      </c>
      <c r="J9611" s="923">
        <v>9578.1779990409541</v>
      </c>
      <c r="K9611" s="922">
        <v>1</v>
      </c>
      <c r="L9611" s="923">
        <v>9578.1779990409541</v>
      </c>
      <c r="M9611" s="923">
        <f t="shared" ref="M9611:M9674" si="150">IF(L9611=0,"",IF(I9611=100%,0,(H9611*12)*(G9611*E9611*K9611)))</f>
        <v>206.35212924325216</v>
      </c>
    </row>
    <row r="9612" spans="2:13" ht="60">
      <c r="B9612" s="921" t="s">
        <v>2754</v>
      </c>
      <c r="C9612" s="921" t="s">
        <v>2714</v>
      </c>
      <c r="D9612" s="922" t="s">
        <v>986</v>
      </c>
      <c r="E9612" s="936">
        <v>1</v>
      </c>
      <c r="F9612" s="947">
        <v>43829</v>
      </c>
      <c r="G9612" s="923">
        <v>6788.0870605550763</v>
      </c>
      <c r="H9612" s="929">
        <v>1.6666666666666668E-3</v>
      </c>
      <c r="I9612" s="929">
        <v>7.166666666666667E-2</v>
      </c>
      <c r="J9612" s="923">
        <v>6301.6074878819627</v>
      </c>
      <c r="K9612" s="922">
        <v>1</v>
      </c>
      <c r="L9612" s="923">
        <v>6301.6074878819627</v>
      </c>
      <c r="M9612" s="923">
        <f t="shared" si="150"/>
        <v>135.76174121110154</v>
      </c>
    </row>
    <row r="9613" spans="2:13" ht="60">
      <c r="B9613" s="921" t="s">
        <v>2722</v>
      </c>
      <c r="C9613" s="921" t="s">
        <v>2714</v>
      </c>
      <c r="D9613" s="922" t="s">
        <v>986</v>
      </c>
      <c r="E9613" s="936">
        <v>1</v>
      </c>
      <c r="F9613" s="947">
        <v>44317</v>
      </c>
      <c r="G9613" s="923">
        <v>10317.606462162608</v>
      </c>
      <c r="H9613" s="929">
        <v>1.6666666666666668E-3</v>
      </c>
      <c r="I9613" s="929">
        <v>4.3333333333333335E-2</v>
      </c>
      <c r="J9613" s="923">
        <v>9870.510182135562</v>
      </c>
      <c r="K9613" s="922">
        <v>1</v>
      </c>
      <c r="L9613" s="923">
        <v>9870.510182135562</v>
      </c>
      <c r="M9613" s="923">
        <f t="shared" si="150"/>
        <v>206.35212924325216</v>
      </c>
    </row>
    <row r="9614" spans="2:13" ht="60">
      <c r="B9614" s="921" t="s">
        <v>2733</v>
      </c>
      <c r="C9614" s="921" t="s">
        <v>2714</v>
      </c>
      <c r="D9614" s="922" t="s">
        <v>986</v>
      </c>
      <c r="E9614" s="936">
        <v>1</v>
      </c>
      <c r="F9614" s="947">
        <v>44317</v>
      </c>
      <c r="G9614" s="923">
        <v>10182.130590832614</v>
      </c>
      <c r="H9614" s="929">
        <v>1.6666666666666668E-3</v>
      </c>
      <c r="I9614" s="929">
        <v>4.3333333333333335E-2</v>
      </c>
      <c r="J9614" s="923">
        <v>9740.9049318965335</v>
      </c>
      <c r="K9614" s="922">
        <v>1</v>
      </c>
      <c r="L9614" s="923">
        <v>9740.9049318965335</v>
      </c>
      <c r="M9614" s="923">
        <f t="shared" si="150"/>
        <v>203.64261181665228</v>
      </c>
    </row>
    <row r="9615" spans="2:13" ht="60">
      <c r="B9615" s="921" t="s">
        <v>2753</v>
      </c>
      <c r="C9615" s="921" t="s">
        <v>2714</v>
      </c>
      <c r="D9615" s="922" t="s">
        <v>986</v>
      </c>
      <c r="E9615" s="936">
        <v>1</v>
      </c>
      <c r="F9615" s="947">
        <v>43829</v>
      </c>
      <c r="G9615" s="923">
        <v>5158.8032310813041</v>
      </c>
      <c r="H9615" s="929">
        <v>1.6666666666666668E-3</v>
      </c>
      <c r="I9615" s="929">
        <v>7.166666666666667E-2</v>
      </c>
      <c r="J9615" s="923">
        <v>4789.088999520477</v>
      </c>
      <c r="K9615" s="922">
        <v>1</v>
      </c>
      <c r="L9615" s="923">
        <v>4789.088999520477</v>
      </c>
      <c r="M9615" s="923">
        <f t="shared" si="150"/>
        <v>103.17606462162608</v>
      </c>
    </row>
    <row r="9616" spans="2:13" ht="60">
      <c r="B9616" s="921" t="s">
        <v>2751</v>
      </c>
      <c r="C9616" s="921" t="s">
        <v>2714</v>
      </c>
      <c r="D9616" s="922" t="s">
        <v>986</v>
      </c>
      <c r="E9616" s="936">
        <v>1</v>
      </c>
      <c r="F9616" s="947">
        <v>43829</v>
      </c>
      <c r="G9616" s="923">
        <v>2018.9952378267501</v>
      </c>
      <c r="H9616" s="929">
        <v>1.6666666666666668E-3</v>
      </c>
      <c r="I9616" s="929">
        <v>7.166666666666667E-2</v>
      </c>
      <c r="J9616" s="923">
        <v>1874.300579115833</v>
      </c>
      <c r="K9616" s="922">
        <v>1</v>
      </c>
      <c r="L9616" s="923">
        <v>1874.300579115833</v>
      </c>
      <c r="M9616" s="923">
        <f t="shared" si="150"/>
        <v>40.379904756535005</v>
      </c>
    </row>
    <row r="9617" spans="2:13" ht="60">
      <c r="B9617" s="921" t="s">
        <v>2751</v>
      </c>
      <c r="C9617" s="921" t="s">
        <v>2714</v>
      </c>
      <c r="D9617" s="922" t="s">
        <v>986</v>
      </c>
      <c r="E9617" s="936">
        <v>1</v>
      </c>
      <c r="F9617" s="947">
        <v>43829</v>
      </c>
      <c r="G9617" s="923">
        <v>234203.44758790301</v>
      </c>
      <c r="H9617" s="929">
        <v>1.6666666666666668E-3</v>
      </c>
      <c r="I9617" s="929">
        <v>7.166666666666667E-2</v>
      </c>
      <c r="J9617" s="923">
        <v>217418.86717743662</v>
      </c>
      <c r="K9617" s="922">
        <v>1</v>
      </c>
      <c r="L9617" s="923">
        <v>217418.86717743662</v>
      </c>
      <c r="M9617" s="923">
        <f t="shared" si="150"/>
        <v>4684.0689517580604</v>
      </c>
    </row>
    <row r="9618" spans="2:13" ht="60">
      <c r="B9618" s="921" t="s">
        <v>2752</v>
      </c>
      <c r="C9618" s="921" t="s">
        <v>2714</v>
      </c>
      <c r="D9618" s="922" t="s">
        <v>986</v>
      </c>
      <c r="E9618" s="936">
        <v>1</v>
      </c>
      <c r="F9618" s="947">
        <v>43829</v>
      </c>
      <c r="G9618" s="923">
        <v>16798.269438341918</v>
      </c>
      <c r="H9618" s="929">
        <v>1.6666666666666668E-3</v>
      </c>
      <c r="I9618" s="929">
        <v>7.166666666666667E-2</v>
      </c>
      <c r="J9618" s="923">
        <v>15594.393461927415</v>
      </c>
      <c r="K9618" s="922">
        <v>1</v>
      </c>
      <c r="L9618" s="923">
        <v>15594.393461927415</v>
      </c>
      <c r="M9618" s="923">
        <f t="shared" si="150"/>
        <v>335.96538876683837</v>
      </c>
    </row>
    <row r="9619" spans="2:13" ht="60">
      <c r="B9619" s="921" t="s">
        <v>2753</v>
      </c>
      <c r="C9619" s="921" t="s">
        <v>2714</v>
      </c>
      <c r="D9619" s="922" t="s">
        <v>986</v>
      </c>
      <c r="E9619" s="936">
        <v>1</v>
      </c>
      <c r="F9619" s="947">
        <v>43829</v>
      </c>
      <c r="G9619" s="923">
        <v>46429.22907973174</v>
      </c>
      <c r="H9619" s="929">
        <v>1.6666666666666668E-3</v>
      </c>
      <c r="I9619" s="929">
        <v>7.166666666666667E-2</v>
      </c>
      <c r="J9619" s="923">
        <v>43101.800995684302</v>
      </c>
      <c r="K9619" s="922">
        <v>1</v>
      </c>
      <c r="L9619" s="923">
        <v>43101.800995684302</v>
      </c>
      <c r="M9619" s="923">
        <f t="shared" si="150"/>
        <v>928.58458159463487</v>
      </c>
    </row>
    <row r="9620" spans="2:13" ht="60">
      <c r="B9620" s="921" t="s">
        <v>2754</v>
      </c>
      <c r="C9620" s="921" t="s">
        <v>2714</v>
      </c>
      <c r="D9620" s="922" t="s">
        <v>986</v>
      </c>
      <c r="E9620" s="936">
        <v>1</v>
      </c>
      <c r="F9620" s="947">
        <v>43829</v>
      </c>
      <c r="G9620" s="923">
        <v>3394.0435302775381</v>
      </c>
      <c r="H9620" s="929">
        <v>1.6666666666666668E-3</v>
      </c>
      <c r="I9620" s="929">
        <v>7.166666666666667E-2</v>
      </c>
      <c r="J9620" s="923">
        <v>3150.8037439409813</v>
      </c>
      <c r="K9620" s="922">
        <v>1</v>
      </c>
      <c r="L9620" s="923">
        <v>3150.8037439409813</v>
      </c>
      <c r="M9620" s="923">
        <f t="shared" si="150"/>
        <v>67.880870605550768</v>
      </c>
    </row>
    <row r="9621" spans="2:13" ht="60">
      <c r="B9621" s="921" t="s">
        <v>2755</v>
      </c>
      <c r="C9621" s="921" t="s">
        <v>2714</v>
      </c>
      <c r="D9621" s="922" t="s">
        <v>986</v>
      </c>
      <c r="E9621" s="936">
        <v>1</v>
      </c>
      <c r="F9621" s="947">
        <v>44652</v>
      </c>
      <c r="G9621" s="923">
        <v>4037.9904756535002</v>
      </c>
      <c r="H9621" s="929">
        <v>1.6666666666666668E-3</v>
      </c>
      <c r="I9621" s="929">
        <v>2.5000000000000001E-2</v>
      </c>
      <c r="J9621" s="923">
        <v>3937.0407137621628</v>
      </c>
      <c r="K9621" s="922">
        <v>1</v>
      </c>
      <c r="L9621" s="923">
        <v>3937.0407137621628</v>
      </c>
      <c r="M9621" s="923">
        <f t="shared" si="150"/>
        <v>80.75980951307001</v>
      </c>
    </row>
    <row r="9622" spans="2:13" ht="60">
      <c r="B9622" s="921" t="s">
        <v>2756</v>
      </c>
      <c r="C9622" s="921" t="s">
        <v>2714</v>
      </c>
      <c r="D9622" s="922" t="s">
        <v>986</v>
      </c>
      <c r="E9622" s="936">
        <v>1</v>
      </c>
      <c r="F9622" s="947">
        <v>44652</v>
      </c>
      <c r="G9622" s="923">
        <v>2579.4016155406521</v>
      </c>
      <c r="H9622" s="929">
        <v>1.6666666666666668E-3</v>
      </c>
      <c r="I9622" s="929">
        <v>2.5000000000000001E-2</v>
      </c>
      <c r="J9622" s="923">
        <v>2514.9165751521359</v>
      </c>
      <c r="K9622" s="922">
        <v>1</v>
      </c>
      <c r="L9622" s="923">
        <v>2514.9165751521359</v>
      </c>
      <c r="M9622" s="923">
        <f t="shared" si="150"/>
        <v>51.588032310813041</v>
      </c>
    </row>
    <row r="9623" spans="2:13" ht="60">
      <c r="B9623" s="921" t="s">
        <v>2753</v>
      </c>
      <c r="C9623" s="921" t="s">
        <v>2714</v>
      </c>
      <c r="D9623" s="922" t="s">
        <v>986</v>
      </c>
      <c r="E9623" s="936">
        <v>1</v>
      </c>
      <c r="F9623" s="947">
        <v>43829</v>
      </c>
      <c r="G9623" s="923">
        <v>2579.4016155406521</v>
      </c>
      <c r="H9623" s="929">
        <v>1.6666666666666668E-3</v>
      </c>
      <c r="I9623" s="929">
        <v>7.166666666666667E-2</v>
      </c>
      <c r="J9623" s="923">
        <v>2394.5444997602385</v>
      </c>
      <c r="K9623" s="922">
        <v>1</v>
      </c>
      <c r="L9623" s="923">
        <v>2394.5444997602385</v>
      </c>
      <c r="M9623" s="923">
        <f t="shared" si="150"/>
        <v>51.588032310813041</v>
      </c>
    </row>
    <row r="9624" spans="2:13" ht="60">
      <c r="B9624" s="921" t="s">
        <v>2757</v>
      </c>
      <c r="C9624" s="921" t="s">
        <v>2714</v>
      </c>
      <c r="D9624" s="922" t="s">
        <v>986</v>
      </c>
      <c r="E9624" s="936">
        <v>1</v>
      </c>
      <c r="F9624" s="947">
        <v>43829</v>
      </c>
      <c r="G9624" s="923">
        <v>18170.957140440751</v>
      </c>
      <c r="H9624" s="929">
        <v>1.6666666666666668E-3</v>
      </c>
      <c r="I9624" s="929">
        <v>7.166666666666667E-2</v>
      </c>
      <c r="J9624" s="923">
        <v>16868.705212042496</v>
      </c>
      <c r="K9624" s="922">
        <v>1</v>
      </c>
      <c r="L9624" s="923">
        <v>16868.705212042496</v>
      </c>
      <c r="M9624" s="923">
        <f t="shared" si="150"/>
        <v>363.41914280881502</v>
      </c>
    </row>
    <row r="9625" spans="2:13" ht="60">
      <c r="B9625" s="921" t="s">
        <v>2758</v>
      </c>
      <c r="C9625" s="921" t="s">
        <v>2714</v>
      </c>
      <c r="D9625" s="922" t="s">
        <v>986</v>
      </c>
      <c r="E9625" s="936">
        <v>1</v>
      </c>
      <c r="F9625" s="947">
        <v>43829</v>
      </c>
      <c r="G9625" s="923">
        <v>4199.5673595854796</v>
      </c>
      <c r="H9625" s="929">
        <v>1.6666666666666668E-3</v>
      </c>
      <c r="I9625" s="929">
        <v>7.166666666666667E-2</v>
      </c>
      <c r="J9625" s="923">
        <v>3898.5983654818538</v>
      </c>
      <c r="K9625" s="922">
        <v>1</v>
      </c>
      <c r="L9625" s="923">
        <v>3898.5983654818538</v>
      </c>
      <c r="M9625" s="923">
        <f t="shared" si="150"/>
        <v>83.991347191709593</v>
      </c>
    </row>
    <row r="9626" spans="2:13" ht="60">
      <c r="B9626" s="921" t="s">
        <v>2759</v>
      </c>
      <c r="C9626" s="921" t="s">
        <v>2714</v>
      </c>
      <c r="D9626" s="922" t="s">
        <v>986</v>
      </c>
      <c r="E9626" s="936">
        <v>1</v>
      </c>
      <c r="F9626" s="947">
        <v>43829</v>
      </c>
      <c r="G9626" s="923">
        <v>2579.4016155406521</v>
      </c>
      <c r="H9626" s="929">
        <v>1.6666666666666668E-3</v>
      </c>
      <c r="I9626" s="929">
        <v>7.166666666666667E-2</v>
      </c>
      <c r="J9626" s="923">
        <v>2394.5444997602385</v>
      </c>
      <c r="K9626" s="922">
        <v>1</v>
      </c>
      <c r="L9626" s="923">
        <v>2394.5444997602385</v>
      </c>
      <c r="M9626" s="923">
        <f t="shared" si="150"/>
        <v>51.588032310813041</v>
      </c>
    </row>
    <row r="9627" spans="2:13" ht="60">
      <c r="B9627" s="921" t="s">
        <v>2751</v>
      </c>
      <c r="C9627" s="921" t="s">
        <v>2714</v>
      </c>
      <c r="D9627" s="922" t="s">
        <v>986</v>
      </c>
      <c r="E9627" s="936">
        <v>1</v>
      </c>
      <c r="F9627" s="947">
        <v>43829</v>
      </c>
      <c r="G9627" s="923">
        <v>4037.9904756535002</v>
      </c>
      <c r="H9627" s="929">
        <v>1.6666666666666668E-3</v>
      </c>
      <c r="I9627" s="929">
        <v>7.166666666666667E-2</v>
      </c>
      <c r="J9627" s="923">
        <v>3748.601158231666</v>
      </c>
      <c r="K9627" s="922">
        <v>1</v>
      </c>
      <c r="L9627" s="923">
        <v>3748.601158231666</v>
      </c>
      <c r="M9627" s="923">
        <f t="shared" si="150"/>
        <v>80.75980951307001</v>
      </c>
    </row>
    <row r="9628" spans="2:13" ht="60">
      <c r="B9628" s="921" t="s">
        <v>2753</v>
      </c>
      <c r="C9628" s="921" t="s">
        <v>2714</v>
      </c>
      <c r="D9628" s="922" t="s">
        <v>986</v>
      </c>
      <c r="E9628" s="936">
        <v>1</v>
      </c>
      <c r="F9628" s="947">
        <v>43829</v>
      </c>
      <c r="G9628" s="923">
        <v>5158.8032310813041</v>
      </c>
      <c r="H9628" s="929">
        <v>1.6666666666666668E-3</v>
      </c>
      <c r="I9628" s="929">
        <v>7.166666666666667E-2</v>
      </c>
      <c r="J9628" s="923">
        <v>4789.088999520477</v>
      </c>
      <c r="K9628" s="922">
        <v>1</v>
      </c>
      <c r="L9628" s="923">
        <v>4789.088999520477</v>
      </c>
      <c r="M9628" s="923">
        <f t="shared" si="150"/>
        <v>103.17606462162608</v>
      </c>
    </row>
    <row r="9629" spans="2:13" ht="60">
      <c r="B9629" s="921" t="s">
        <v>2754</v>
      </c>
      <c r="C9629" s="921" t="s">
        <v>2714</v>
      </c>
      <c r="D9629" s="922" t="s">
        <v>986</v>
      </c>
      <c r="E9629" s="936">
        <v>1</v>
      </c>
      <c r="F9629" s="947">
        <v>43829</v>
      </c>
      <c r="G9629" s="923">
        <v>3394.0435302775381</v>
      </c>
      <c r="H9629" s="929">
        <v>1.6666666666666668E-3</v>
      </c>
      <c r="I9629" s="929">
        <v>7.166666666666667E-2</v>
      </c>
      <c r="J9629" s="923">
        <v>3150.8037439409813</v>
      </c>
      <c r="K9629" s="922">
        <v>1</v>
      </c>
      <c r="L9629" s="923">
        <v>3150.8037439409813</v>
      </c>
      <c r="M9629" s="923">
        <f t="shared" si="150"/>
        <v>67.880870605550768</v>
      </c>
    </row>
    <row r="9630" spans="2:13" ht="60">
      <c r="B9630" s="921" t="s">
        <v>2757</v>
      </c>
      <c r="C9630" s="921" t="s">
        <v>2714</v>
      </c>
      <c r="D9630" s="922" t="s">
        <v>986</v>
      </c>
      <c r="E9630" s="936">
        <v>1</v>
      </c>
      <c r="F9630" s="947">
        <v>43829</v>
      </c>
      <c r="G9630" s="923">
        <v>20189.952378267502</v>
      </c>
      <c r="H9630" s="929">
        <v>1.6666666666666668E-3</v>
      </c>
      <c r="I9630" s="929">
        <v>7.166666666666667E-2</v>
      </c>
      <c r="J9630" s="923">
        <v>18743.005791158332</v>
      </c>
      <c r="K9630" s="922">
        <v>1</v>
      </c>
      <c r="L9630" s="923">
        <v>18743.005791158332</v>
      </c>
      <c r="M9630" s="923">
        <f t="shared" si="150"/>
        <v>403.79904756535007</v>
      </c>
    </row>
    <row r="9631" spans="2:13" ht="60">
      <c r="B9631" s="921" t="s">
        <v>2758</v>
      </c>
      <c r="C9631" s="921" t="s">
        <v>2714</v>
      </c>
      <c r="D9631" s="922" t="s">
        <v>986</v>
      </c>
      <c r="E9631" s="936">
        <v>1</v>
      </c>
      <c r="F9631" s="947">
        <v>43829</v>
      </c>
      <c r="G9631" s="923">
        <v>2099.7836797927398</v>
      </c>
      <c r="H9631" s="929">
        <v>1.6666666666666668E-3</v>
      </c>
      <c r="I9631" s="929">
        <v>7.166666666666667E-2</v>
      </c>
      <c r="J9631" s="923">
        <v>1949.2991827409269</v>
      </c>
      <c r="K9631" s="922">
        <v>1</v>
      </c>
      <c r="L9631" s="923">
        <v>1949.2991827409269</v>
      </c>
      <c r="M9631" s="923">
        <f t="shared" si="150"/>
        <v>41.995673595854797</v>
      </c>
    </row>
    <row r="9632" spans="2:13" ht="60">
      <c r="B9632" s="921" t="s">
        <v>2759</v>
      </c>
      <c r="C9632" s="921" t="s">
        <v>2714</v>
      </c>
      <c r="D9632" s="922" t="s">
        <v>986</v>
      </c>
      <c r="E9632" s="936">
        <v>1</v>
      </c>
      <c r="F9632" s="947">
        <v>43829</v>
      </c>
      <c r="G9632" s="923">
        <v>5158.8032310813041</v>
      </c>
      <c r="H9632" s="929">
        <v>1.6666666666666668E-3</v>
      </c>
      <c r="I9632" s="929">
        <v>7.166666666666667E-2</v>
      </c>
      <c r="J9632" s="923">
        <v>4789.088999520477</v>
      </c>
      <c r="K9632" s="922">
        <v>1</v>
      </c>
      <c r="L9632" s="923">
        <v>4789.088999520477</v>
      </c>
      <c r="M9632" s="923">
        <f t="shared" si="150"/>
        <v>103.17606462162608</v>
      </c>
    </row>
    <row r="9633" spans="2:13" ht="60">
      <c r="B9633" s="921" t="s">
        <v>2757</v>
      </c>
      <c r="C9633" s="921" t="s">
        <v>2714</v>
      </c>
      <c r="D9633" s="922" t="s">
        <v>986</v>
      </c>
      <c r="E9633" s="936">
        <v>1</v>
      </c>
      <c r="F9633" s="947">
        <v>43829</v>
      </c>
      <c r="G9633" s="923">
        <v>26246.93809174775</v>
      </c>
      <c r="H9633" s="929">
        <v>1.6666666666666668E-3</v>
      </c>
      <c r="I9633" s="929">
        <v>7.166666666666667E-2</v>
      </c>
      <c r="J9633" s="923">
        <v>24365.907528505828</v>
      </c>
      <c r="K9633" s="922">
        <v>1</v>
      </c>
      <c r="L9633" s="923">
        <v>24365.907528505828</v>
      </c>
      <c r="M9633" s="923">
        <f t="shared" si="150"/>
        <v>524.93876183495502</v>
      </c>
    </row>
    <row r="9634" spans="2:13" ht="60">
      <c r="B9634" s="921" t="s">
        <v>2759</v>
      </c>
      <c r="C9634" s="921" t="s">
        <v>2714</v>
      </c>
      <c r="D9634" s="922" t="s">
        <v>986</v>
      </c>
      <c r="E9634" s="936">
        <v>1</v>
      </c>
      <c r="F9634" s="947">
        <v>43829</v>
      </c>
      <c r="G9634" s="923">
        <v>7738.2048466219567</v>
      </c>
      <c r="H9634" s="929">
        <v>1.6666666666666668E-3</v>
      </c>
      <c r="I9634" s="929">
        <v>7.166666666666667E-2</v>
      </c>
      <c r="J9634" s="923">
        <v>7183.633499280716</v>
      </c>
      <c r="K9634" s="922">
        <v>1</v>
      </c>
      <c r="L9634" s="923">
        <v>7183.633499280716</v>
      </c>
      <c r="M9634" s="923">
        <f t="shared" si="150"/>
        <v>154.76409693243914</v>
      </c>
    </row>
    <row r="9635" spans="2:13" ht="60">
      <c r="B9635" s="921" t="s">
        <v>2753</v>
      </c>
      <c r="C9635" s="921" t="s">
        <v>2714</v>
      </c>
      <c r="D9635" s="922" t="s">
        <v>986</v>
      </c>
      <c r="E9635" s="936">
        <v>1</v>
      </c>
      <c r="F9635" s="947">
        <v>43829</v>
      </c>
      <c r="G9635" s="923">
        <v>2579.4016155406521</v>
      </c>
      <c r="H9635" s="929">
        <v>1.6666666666666668E-3</v>
      </c>
      <c r="I9635" s="929">
        <v>7.166666666666667E-2</v>
      </c>
      <c r="J9635" s="923">
        <v>2394.5444997602385</v>
      </c>
      <c r="K9635" s="922">
        <v>1</v>
      </c>
      <c r="L9635" s="923">
        <v>2394.5444997602385</v>
      </c>
      <c r="M9635" s="923">
        <f t="shared" si="150"/>
        <v>51.588032310813041</v>
      </c>
    </row>
    <row r="9636" spans="2:13" ht="60">
      <c r="B9636" s="921" t="s">
        <v>2757</v>
      </c>
      <c r="C9636" s="921" t="s">
        <v>2714</v>
      </c>
      <c r="D9636" s="922" t="s">
        <v>986</v>
      </c>
      <c r="E9636" s="936">
        <v>1</v>
      </c>
      <c r="F9636" s="947">
        <v>43829</v>
      </c>
      <c r="G9636" s="923">
        <v>2018.9952378267501</v>
      </c>
      <c r="H9636" s="929">
        <v>1.6666666666666668E-3</v>
      </c>
      <c r="I9636" s="929">
        <v>7.166666666666667E-2</v>
      </c>
      <c r="J9636" s="923">
        <v>1874.300579115833</v>
      </c>
      <c r="K9636" s="922">
        <v>1</v>
      </c>
      <c r="L9636" s="923">
        <v>1874.300579115833</v>
      </c>
      <c r="M9636" s="923">
        <f t="shared" si="150"/>
        <v>40.379904756535005</v>
      </c>
    </row>
    <row r="9637" spans="2:13" ht="60">
      <c r="B9637" s="921" t="s">
        <v>2758</v>
      </c>
      <c r="C9637" s="921" t="s">
        <v>2714</v>
      </c>
      <c r="D9637" s="922" t="s">
        <v>986</v>
      </c>
      <c r="E9637" s="936">
        <v>1</v>
      </c>
      <c r="F9637" s="947">
        <v>43829</v>
      </c>
      <c r="G9637" s="923">
        <v>2099.7836797927398</v>
      </c>
      <c r="H9637" s="929">
        <v>1.6666666666666668E-3</v>
      </c>
      <c r="I9637" s="929">
        <v>7.166666666666667E-2</v>
      </c>
      <c r="J9637" s="923">
        <v>1949.2991827409269</v>
      </c>
      <c r="K9637" s="922">
        <v>1</v>
      </c>
      <c r="L9637" s="923">
        <v>1949.2991827409269</v>
      </c>
      <c r="M9637" s="923">
        <f t="shared" si="150"/>
        <v>41.995673595854797</v>
      </c>
    </row>
    <row r="9638" spans="2:13" ht="60">
      <c r="B9638" s="921" t="s">
        <v>2759</v>
      </c>
      <c r="C9638" s="921" t="s">
        <v>2714</v>
      </c>
      <c r="D9638" s="922" t="s">
        <v>986</v>
      </c>
      <c r="E9638" s="936">
        <v>1</v>
      </c>
      <c r="F9638" s="947">
        <v>43829</v>
      </c>
      <c r="G9638" s="923">
        <v>2579.4016155406521</v>
      </c>
      <c r="H9638" s="929">
        <v>1.6666666666666668E-3</v>
      </c>
      <c r="I9638" s="929">
        <v>7.166666666666667E-2</v>
      </c>
      <c r="J9638" s="923">
        <v>2394.5444997602385</v>
      </c>
      <c r="K9638" s="922">
        <v>1</v>
      </c>
      <c r="L9638" s="923">
        <v>2394.5444997602385</v>
      </c>
      <c r="M9638" s="923">
        <f t="shared" si="150"/>
        <v>51.588032310813041</v>
      </c>
    </row>
    <row r="9639" spans="2:13" ht="60">
      <c r="B9639" s="921" t="s">
        <v>2757</v>
      </c>
      <c r="C9639" s="921" t="s">
        <v>2714</v>
      </c>
      <c r="D9639" s="922" t="s">
        <v>986</v>
      </c>
      <c r="E9639" s="936">
        <v>1</v>
      </c>
      <c r="F9639" s="947">
        <v>43829</v>
      </c>
      <c r="G9639" s="923">
        <v>22208.94761609425</v>
      </c>
      <c r="H9639" s="929">
        <v>1.6666666666666668E-3</v>
      </c>
      <c r="I9639" s="929">
        <v>7.166666666666667E-2</v>
      </c>
      <c r="J9639" s="923">
        <v>20617.306370274164</v>
      </c>
      <c r="K9639" s="922">
        <v>1</v>
      </c>
      <c r="L9639" s="923">
        <v>20617.306370274164</v>
      </c>
      <c r="M9639" s="923">
        <f t="shared" si="150"/>
        <v>444.17895232188499</v>
      </c>
    </row>
    <row r="9640" spans="2:13" ht="60">
      <c r="B9640" s="921" t="s">
        <v>2759</v>
      </c>
      <c r="C9640" s="921" t="s">
        <v>2714</v>
      </c>
      <c r="D9640" s="922" t="s">
        <v>986</v>
      </c>
      <c r="E9640" s="936">
        <v>1</v>
      </c>
      <c r="F9640" s="947">
        <v>43829</v>
      </c>
      <c r="G9640" s="923">
        <v>41270.425848650433</v>
      </c>
      <c r="H9640" s="929">
        <v>1.6666666666666668E-3</v>
      </c>
      <c r="I9640" s="929">
        <v>7.166666666666667E-2</v>
      </c>
      <c r="J9640" s="923">
        <v>38312.711996163816</v>
      </c>
      <c r="K9640" s="922">
        <v>1</v>
      </c>
      <c r="L9640" s="923">
        <v>38312.711996163816</v>
      </c>
      <c r="M9640" s="923">
        <f t="shared" si="150"/>
        <v>825.40851697300866</v>
      </c>
    </row>
    <row r="9641" spans="2:13" ht="60">
      <c r="B9641" s="921" t="s">
        <v>2760</v>
      </c>
      <c r="C9641" s="921" t="s">
        <v>2714</v>
      </c>
      <c r="D9641" s="922" t="s">
        <v>986</v>
      </c>
      <c r="E9641" s="936">
        <v>1</v>
      </c>
      <c r="F9641" s="947">
        <v>43829</v>
      </c>
      <c r="G9641" s="923">
        <v>3394.0435302775381</v>
      </c>
      <c r="H9641" s="929">
        <v>1.6666666666666668E-3</v>
      </c>
      <c r="I9641" s="929">
        <v>7.166666666666667E-2</v>
      </c>
      <c r="J9641" s="923">
        <v>3150.8037439409813</v>
      </c>
      <c r="K9641" s="922">
        <v>1</v>
      </c>
      <c r="L9641" s="923">
        <v>3150.8037439409813</v>
      </c>
      <c r="M9641" s="923">
        <f t="shared" si="150"/>
        <v>67.880870605550768</v>
      </c>
    </row>
    <row r="9642" spans="2:13" ht="60">
      <c r="B9642" s="921" t="s">
        <v>2761</v>
      </c>
      <c r="C9642" s="921" t="s">
        <v>2714</v>
      </c>
      <c r="D9642" s="922" t="s">
        <v>986</v>
      </c>
      <c r="E9642" s="936">
        <v>1</v>
      </c>
      <c r="F9642" s="947">
        <v>44013</v>
      </c>
      <c r="G9642" s="923">
        <v>4037.9904756535002</v>
      </c>
      <c r="H9642" s="929">
        <v>1.6666666666666668E-3</v>
      </c>
      <c r="I9642" s="929">
        <v>6.0000000000000005E-2</v>
      </c>
      <c r="J9642" s="923">
        <v>3795.7110471142901</v>
      </c>
      <c r="K9642" s="922">
        <v>1</v>
      </c>
      <c r="L9642" s="923">
        <v>3795.7110471142901</v>
      </c>
      <c r="M9642" s="923">
        <f t="shared" si="150"/>
        <v>80.75980951307001</v>
      </c>
    </row>
    <row r="9643" spans="2:13" ht="60">
      <c r="B9643" s="921" t="s">
        <v>2761</v>
      </c>
      <c r="C9643" s="921" t="s">
        <v>2714</v>
      </c>
      <c r="D9643" s="922" t="s">
        <v>986</v>
      </c>
      <c r="E9643" s="936">
        <v>1</v>
      </c>
      <c r="F9643" s="947">
        <v>44134</v>
      </c>
      <c r="G9643" s="923">
        <v>12113.971426960501</v>
      </c>
      <c r="H9643" s="929">
        <v>1.6666666666666668E-3</v>
      </c>
      <c r="I9643" s="929">
        <v>5.5E-2</v>
      </c>
      <c r="J9643" s="923">
        <v>11447.702998477673</v>
      </c>
      <c r="K9643" s="922">
        <v>1</v>
      </c>
      <c r="L9643" s="923">
        <v>11447.702998477673</v>
      </c>
      <c r="M9643" s="923">
        <f t="shared" si="150"/>
        <v>242.27942853921002</v>
      </c>
    </row>
    <row r="9644" spans="2:13" ht="60">
      <c r="B9644" s="921" t="s">
        <v>2761</v>
      </c>
      <c r="C9644" s="921" t="s">
        <v>2714</v>
      </c>
      <c r="D9644" s="922" t="s">
        <v>986</v>
      </c>
      <c r="E9644" s="936">
        <v>1</v>
      </c>
      <c r="F9644" s="947">
        <v>44228</v>
      </c>
      <c r="G9644" s="923">
        <v>14132.966664787251</v>
      </c>
      <c r="H9644" s="929">
        <v>1.6666666666666668E-3</v>
      </c>
      <c r="I9644" s="929">
        <v>4.8333333333333339E-2</v>
      </c>
      <c r="J9644" s="923">
        <v>13449.873275989201</v>
      </c>
      <c r="K9644" s="922">
        <v>1</v>
      </c>
      <c r="L9644" s="923">
        <v>13449.873275989201</v>
      </c>
      <c r="M9644" s="923">
        <f t="shared" si="150"/>
        <v>282.659333295745</v>
      </c>
    </row>
    <row r="9645" spans="2:13" ht="60">
      <c r="B9645" s="921" t="s">
        <v>2762</v>
      </c>
      <c r="C9645" s="921" t="s">
        <v>2714</v>
      </c>
      <c r="D9645" s="922" t="s">
        <v>986</v>
      </c>
      <c r="E9645" s="936">
        <v>1</v>
      </c>
      <c r="F9645" s="947">
        <v>44228</v>
      </c>
      <c r="G9645" s="923">
        <v>2579.4016155406521</v>
      </c>
      <c r="H9645" s="929">
        <v>1.6666666666666668E-3</v>
      </c>
      <c r="I9645" s="929">
        <v>4.8333333333333339E-2</v>
      </c>
      <c r="J9645" s="923">
        <v>2454.730537456187</v>
      </c>
      <c r="K9645" s="922">
        <v>1</v>
      </c>
      <c r="L9645" s="923">
        <v>2454.730537456187</v>
      </c>
      <c r="M9645" s="923">
        <f t="shared" si="150"/>
        <v>51.588032310813041</v>
      </c>
    </row>
    <row r="9646" spans="2:13" ht="60">
      <c r="B9646" s="921" t="s">
        <v>2761</v>
      </c>
      <c r="C9646" s="921" t="s">
        <v>2714</v>
      </c>
      <c r="D9646" s="922" t="s">
        <v>986</v>
      </c>
      <c r="E9646" s="936">
        <v>1</v>
      </c>
      <c r="F9646" s="947">
        <v>44013</v>
      </c>
      <c r="G9646" s="923">
        <v>8075.9809513070004</v>
      </c>
      <c r="H9646" s="929">
        <v>1.6666666666666668E-3</v>
      </c>
      <c r="I9646" s="929">
        <v>6.0000000000000005E-2</v>
      </c>
      <c r="J9646" s="923">
        <v>7591.4220942285801</v>
      </c>
      <c r="K9646" s="922">
        <v>1</v>
      </c>
      <c r="L9646" s="923">
        <v>7591.4220942285801</v>
      </c>
      <c r="M9646" s="923">
        <f t="shared" si="150"/>
        <v>161.51961902614002</v>
      </c>
    </row>
    <row r="9647" spans="2:13" ht="60">
      <c r="B9647" s="921" t="s">
        <v>2761</v>
      </c>
      <c r="C9647" s="921" t="s">
        <v>2714</v>
      </c>
      <c r="D9647" s="922" t="s">
        <v>986</v>
      </c>
      <c r="E9647" s="936">
        <v>1</v>
      </c>
      <c r="F9647" s="947">
        <v>44134</v>
      </c>
      <c r="G9647" s="923">
        <v>2018.9952378267501</v>
      </c>
      <c r="H9647" s="929">
        <v>1.6666666666666668E-3</v>
      </c>
      <c r="I9647" s="929">
        <v>5.5E-2</v>
      </c>
      <c r="J9647" s="923">
        <v>1907.9504997462789</v>
      </c>
      <c r="K9647" s="922">
        <v>1</v>
      </c>
      <c r="L9647" s="923">
        <v>1907.9504997462789</v>
      </c>
      <c r="M9647" s="923">
        <f t="shared" si="150"/>
        <v>40.379904756535005</v>
      </c>
    </row>
    <row r="9648" spans="2:13" ht="60">
      <c r="B9648" s="921" t="s">
        <v>2761</v>
      </c>
      <c r="C9648" s="921" t="s">
        <v>2714</v>
      </c>
      <c r="D9648" s="922" t="s">
        <v>986</v>
      </c>
      <c r="E9648" s="936">
        <v>1</v>
      </c>
      <c r="F9648" s="947">
        <v>44228</v>
      </c>
      <c r="G9648" s="923">
        <v>2018.9952378267501</v>
      </c>
      <c r="H9648" s="929">
        <v>1.6666666666666668E-3</v>
      </c>
      <c r="I9648" s="929">
        <v>4.8333333333333339E-2</v>
      </c>
      <c r="J9648" s="923">
        <v>1921.4104679984571</v>
      </c>
      <c r="K9648" s="922">
        <v>1</v>
      </c>
      <c r="L9648" s="923">
        <v>1921.4104679984571</v>
      </c>
      <c r="M9648" s="923">
        <f t="shared" si="150"/>
        <v>40.379904756535005</v>
      </c>
    </row>
    <row r="9649" spans="2:13" ht="60">
      <c r="B9649" s="921" t="s">
        <v>2761</v>
      </c>
      <c r="C9649" s="921" t="s">
        <v>2714</v>
      </c>
      <c r="D9649" s="922" t="s">
        <v>986</v>
      </c>
      <c r="E9649" s="936">
        <v>1</v>
      </c>
      <c r="F9649" s="947">
        <v>44013</v>
      </c>
      <c r="G9649" s="923">
        <v>14132.966664787251</v>
      </c>
      <c r="H9649" s="929">
        <v>1.6666666666666668E-3</v>
      </c>
      <c r="I9649" s="929">
        <v>6.0000000000000005E-2</v>
      </c>
      <c r="J9649" s="923">
        <v>13284.988664900016</v>
      </c>
      <c r="K9649" s="922">
        <v>1</v>
      </c>
      <c r="L9649" s="923">
        <v>13284.988664900016</v>
      </c>
      <c r="M9649" s="923">
        <f t="shared" si="150"/>
        <v>282.659333295745</v>
      </c>
    </row>
    <row r="9650" spans="2:13" ht="60">
      <c r="B9650" s="921" t="s">
        <v>2761</v>
      </c>
      <c r="C9650" s="921" t="s">
        <v>2714</v>
      </c>
      <c r="D9650" s="922" t="s">
        <v>986</v>
      </c>
      <c r="E9650" s="936">
        <v>1</v>
      </c>
      <c r="F9650" s="947">
        <v>44013</v>
      </c>
      <c r="G9650" s="923">
        <v>4037.9904756535002</v>
      </c>
      <c r="H9650" s="929">
        <v>1.6666666666666668E-3</v>
      </c>
      <c r="I9650" s="929">
        <v>6.0000000000000005E-2</v>
      </c>
      <c r="J9650" s="923">
        <v>3795.7110471142901</v>
      </c>
      <c r="K9650" s="922">
        <v>1</v>
      </c>
      <c r="L9650" s="923">
        <v>3795.7110471142901</v>
      </c>
      <c r="M9650" s="923">
        <f t="shared" si="150"/>
        <v>80.75980951307001</v>
      </c>
    </row>
    <row r="9651" spans="2:13" ht="60">
      <c r="B9651" s="921" t="s">
        <v>2763</v>
      </c>
      <c r="C9651" s="921" t="s">
        <v>2714</v>
      </c>
      <c r="D9651" s="922" t="s">
        <v>986</v>
      </c>
      <c r="E9651" s="936">
        <v>1</v>
      </c>
      <c r="F9651" s="947">
        <v>44013</v>
      </c>
      <c r="G9651" s="923">
        <v>3394.0435302775381</v>
      </c>
      <c r="H9651" s="929">
        <v>1.6666666666666668E-3</v>
      </c>
      <c r="I9651" s="929">
        <v>6.0000000000000005E-2</v>
      </c>
      <c r="J9651" s="923">
        <v>3190.4009184608858</v>
      </c>
      <c r="K9651" s="922">
        <v>1</v>
      </c>
      <c r="L9651" s="923">
        <v>3190.4009184608858</v>
      </c>
      <c r="M9651" s="923">
        <f t="shared" si="150"/>
        <v>67.880870605550768</v>
      </c>
    </row>
    <row r="9652" spans="2:13" ht="60">
      <c r="B9652" s="921" t="s">
        <v>2764</v>
      </c>
      <c r="C9652" s="921" t="s">
        <v>2714</v>
      </c>
      <c r="D9652" s="922" t="s">
        <v>986</v>
      </c>
      <c r="E9652" s="936">
        <v>1</v>
      </c>
      <c r="F9652" s="947">
        <v>44652</v>
      </c>
      <c r="G9652" s="923">
        <v>2018.9952378267501</v>
      </c>
      <c r="H9652" s="929">
        <v>1.6666666666666668E-3</v>
      </c>
      <c r="I9652" s="929">
        <v>2.5000000000000001E-2</v>
      </c>
      <c r="J9652" s="923">
        <v>1968.5203568810814</v>
      </c>
      <c r="K9652" s="922">
        <v>1</v>
      </c>
      <c r="L9652" s="923">
        <v>1968.5203568810814</v>
      </c>
      <c r="M9652" s="923">
        <f t="shared" si="150"/>
        <v>40.379904756535005</v>
      </c>
    </row>
    <row r="9653" spans="2:13" ht="60">
      <c r="B9653" s="921" t="s">
        <v>2765</v>
      </c>
      <c r="C9653" s="921" t="s">
        <v>2714</v>
      </c>
      <c r="D9653" s="922" t="s">
        <v>986</v>
      </c>
      <c r="E9653" s="936">
        <v>1</v>
      </c>
      <c r="F9653" s="947">
        <v>44560</v>
      </c>
      <c r="G9653" s="923">
        <v>2579.4016155406521</v>
      </c>
      <c r="H9653" s="929">
        <v>1.6666666666666668E-3</v>
      </c>
      <c r="I9653" s="929">
        <v>3.1666666666666669E-2</v>
      </c>
      <c r="J9653" s="923">
        <v>2497.7205643818647</v>
      </c>
      <c r="K9653" s="922">
        <v>1</v>
      </c>
      <c r="L9653" s="923">
        <v>2497.7205643818647</v>
      </c>
      <c r="M9653" s="923">
        <f t="shared" si="150"/>
        <v>51.588032310813041</v>
      </c>
    </row>
    <row r="9654" spans="2:13" ht="60">
      <c r="B9654" s="921" t="s">
        <v>2766</v>
      </c>
      <c r="C9654" s="921" t="s">
        <v>2714</v>
      </c>
      <c r="D9654" s="922" t="s">
        <v>986</v>
      </c>
      <c r="E9654" s="936">
        <v>1</v>
      </c>
      <c r="F9654" s="947">
        <v>44926</v>
      </c>
      <c r="G9654" s="923">
        <v>10094.976189133751</v>
      </c>
      <c r="H9654" s="929">
        <v>1.6666666666666668E-3</v>
      </c>
      <c r="I9654" s="929">
        <v>0.01</v>
      </c>
      <c r="J9654" s="923">
        <v>9994.0264272424138</v>
      </c>
      <c r="K9654" s="922">
        <v>1</v>
      </c>
      <c r="L9654" s="923">
        <v>9994.0264272424138</v>
      </c>
      <c r="M9654" s="923">
        <f t="shared" si="150"/>
        <v>201.89952378267503</v>
      </c>
    </row>
    <row r="9655" spans="2:13" ht="60">
      <c r="B9655" s="921" t="s">
        <v>2767</v>
      </c>
      <c r="C9655" s="921" t="s">
        <v>2714</v>
      </c>
      <c r="D9655" s="922" t="s">
        <v>986</v>
      </c>
      <c r="E9655" s="936">
        <v>1</v>
      </c>
      <c r="F9655" s="947">
        <v>44926</v>
      </c>
      <c r="G9655" s="923">
        <v>2579.4016155406521</v>
      </c>
      <c r="H9655" s="929">
        <v>1.6666666666666668E-3</v>
      </c>
      <c r="I9655" s="929">
        <v>0.01</v>
      </c>
      <c r="J9655" s="923">
        <v>2553.6075993852455</v>
      </c>
      <c r="K9655" s="922">
        <v>1</v>
      </c>
      <c r="L9655" s="923">
        <v>2553.6075993852455</v>
      </c>
      <c r="M9655" s="923">
        <f t="shared" si="150"/>
        <v>51.588032310813041</v>
      </c>
    </row>
    <row r="9656" spans="2:13" ht="60">
      <c r="B9656" s="921" t="s">
        <v>2767</v>
      </c>
      <c r="C9656" s="921" t="s">
        <v>2714</v>
      </c>
      <c r="D9656" s="922" t="s">
        <v>986</v>
      </c>
      <c r="E9656" s="936">
        <v>1</v>
      </c>
      <c r="F9656" s="947">
        <v>44866</v>
      </c>
      <c r="G9656" s="923">
        <v>7738.2048466219567</v>
      </c>
      <c r="H9656" s="929">
        <v>1.6666666666666668E-3</v>
      </c>
      <c r="I9656" s="929">
        <v>1.3333333333333334E-2</v>
      </c>
      <c r="J9656" s="923">
        <v>7635.0287820003305</v>
      </c>
      <c r="K9656" s="922">
        <v>1</v>
      </c>
      <c r="L9656" s="923">
        <v>7635.0287820003305</v>
      </c>
      <c r="M9656" s="923">
        <f t="shared" si="150"/>
        <v>154.76409693243914</v>
      </c>
    </row>
    <row r="9657" spans="2:13" ht="60">
      <c r="B9657" s="921" t="s">
        <v>2768</v>
      </c>
      <c r="C9657" s="921" t="s">
        <v>2714</v>
      </c>
      <c r="D9657" s="922" t="s">
        <v>986</v>
      </c>
      <c r="E9657" s="936">
        <v>1</v>
      </c>
      <c r="F9657" s="947">
        <v>44866</v>
      </c>
      <c r="G9657" s="923">
        <v>3394.0435302775381</v>
      </c>
      <c r="H9657" s="929">
        <v>1.6666666666666668E-3</v>
      </c>
      <c r="I9657" s="929">
        <v>1.3333333333333334E-2</v>
      </c>
      <c r="J9657" s="923">
        <v>3348.7896165405041</v>
      </c>
      <c r="K9657" s="922">
        <v>1</v>
      </c>
      <c r="L9657" s="923">
        <v>3348.7896165405041</v>
      </c>
      <c r="M9657" s="923">
        <f t="shared" si="150"/>
        <v>67.880870605550768</v>
      </c>
    </row>
    <row r="9658" spans="2:13" ht="60">
      <c r="B9658" s="921" t="s">
        <v>2769</v>
      </c>
      <c r="C9658" s="921" t="s">
        <v>2714</v>
      </c>
      <c r="D9658" s="922" t="s">
        <v>986</v>
      </c>
      <c r="E9658" s="936">
        <v>1</v>
      </c>
      <c r="F9658" s="947">
        <v>44652</v>
      </c>
      <c r="G9658" s="923">
        <v>2099.7836797927398</v>
      </c>
      <c r="H9658" s="929">
        <v>1.6666666666666668E-3</v>
      </c>
      <c r="I9658" s="929">
        <v>2.5000000000000001E-2</v>
      </c>
      <c r="J9658" s="923">
        <v>2047.2890877979214</v>
      </c>
      <c r="K9658" s="922">
        <v>1</v>
      </c>
      <c r="L9658" s="923">
        <v>2047.2890877979214</v>
      </c>
      <c r="M9658" s="923">
        <f t="shared" si="150"/>
        <v>41.995673595854797</v>
      </c>
    </row>
    <row r="9659" spans="2:13" ht="60">
      <c r="B9659" s="921" t="s">
        <v>2765</v>
      </c>
      <c r="C9659" s="921" t="s">
        <v>2714</v>
      </c>
      <c r="D9659" s="922" t="s">
        <v>986</v>
      </c>
      <c r="E9659" s="936">
        <v>1</v>
      </c>
      <c r="F9659" s="947">
        <v>44652</v>
      </c>
      <c r="G9659" s="923">
        <v>5158.8032310813041</v>
      </c>
      <c r="H9659" s="929">
        <v>1.6666666666666668E-3</v>
      </c>
      <c r="I9659" s="929">
        <v>2.5000000000000001E-2</v>
      </c>
      <c r="J9659" s="923">
        <v>5029.8331503042718</v>
      </c>
      <c r="K9659" s="922">
        <v>1</v>
      </c>
      <c r="L9659" s="923">
        <v>5029.8331503042718</v>
      </c>
      <c r="M9659" s="923">
        <f t="shared" si="150"/>
        <v>103.17606462162608</v>
      </c>
    </row>
    <row r="9660" spans="2:13" ht="60">
      <c r="B9660" s="921" t="s">
        <v>2766</v>
      </c>
      <c r="C9660" s="921" t="s">
        <v>2714</v>
      </c>
      <c r="D9660" s="922" t="s">
        <v>986</v>
      </c>
      <c r="E9660" s="936">
        <v>1</v>
      </c>
      <c r="F9660" s="947">
        <v>44866</v>
      </c>
      <c r="G9660" s="923">
        <v>44417.895232188501</v>
      </c>
      <c r="H9660" s="929">
        <v>1.6666666666666668E-3</v>
      </c>
      <c r="I9660" s="929">
        <v>1.3333333333333334E-2</v>
      </c>
      <c r="J9660" s="923">
        <v>43825.656629092657</v>
      </c>
      <c r="K9660" s="922">
        <v>1</v>
      </c>
      <c r="L9660" s="923">
        <v>43825.656629092657</v>
      </c>
      <c r="M9660" s="923">
        <f t="shared" si="150"/>
        <v>888.35790464376998</v>
      </c>
    </row>
    <row r="9661" spans="2:13" ht="60">
      <c r="B9661" s="921" t="s">
        <v>2766</v>
      </c>
      <c r="C9661" s="921" t="s">
        <v>2714</v>
      </c>
      <c r="D9661" s="922" t="s">
        <v>986</v>
      </c>
      <c r="E9661" s="936">
        <v>1</v>
      </c>
      <c r="F9661" s="947">
        <v>44926</v>
      </c>
      <c r="G9661" s="923">
        <v>24227.942853921002</v>
      </c>
      <c r="H9661" s="929">
        <v>1.6666666666666668E-3</v>
      </c>
      <c r="I9661" s="929">
        <v>0.01</v>
      </c>
      <c r="J9661" s="923">
        <v>23985.663425381794</v>
      </c>
      <c r="K9661" s="922">
        <v>1</v>
      </c>
      <c r="L9661" s="923">
        <v>23985.663425381794</v>
      </c>
      <c r="M9661" s="923">
        <f t="shared" si="150"/>
        <v>484.55885707842003</v>
      </c>
    </row>
    <row r="9662" spans="2:13" ht="60">
      <c r="B9662" s="921" t="s">
        <v>2766</v>
      </c>
      <c r="C9662" s="921" t="s">
        <v>2714</v>
      </c>
      <c r="D9662" s="922" t="s">
        <v>986</v>
      </c>
      <c r="E9662" s="936">
        <v>1</v>
      </c>
      <c r="F9662" s="947">
        <v>44743</v>
      </c>
      <c r="G9662" s="923">
        <v>14132.966664787251</v>
      </c>
      <c r="H9662" s="929">
        <v>1.6666666666666668E-3</v>
      </c>
      <c r="I9662" s="929">
        <v>0.02</v>
      </c>
      <c r="J9662" s="923">
        <v>13850.307331491505</v>
      </c>
      <c r="K9662" s="922">
        <v>1</v>
      </c>
      <c r="L9662" s="923">
        <v>13850.307331491505</v>
      </c>
      <c r="M9662" s="923">
        <f t="shared" si="150"/>
        <v>282.659333295745</v>
      </c>
    </row>
    <row r="9663" spans="2:13" ht="60">
      <c r="B9663" s="921" t="s">
        <v>2770</v>
      </c>
      <c r="C9663" s="921" t="s">
        <v>2714</v>
      </c>
      <c r="D9663" s="922" t="s">
        <v>986</v>
      </c>
      <c r="E9663" s="936">
        <v>1</v>
      </c>
      <c r="F9663" s="947">
        <v>44743</v>
      </c>
      <c r="G9663" s="923">
        <v>2099.7836797927398</v>
      </c>
      <c r="H9663" s="929">
        <v>1.6666666666666668E-3</v>
      </c>
      <c r="I9663" s="929">
        <v>0.02</v>
      </c>
      <c r="J9663" s="923">
        <v>2057.7880061968849</v>
      </c>
      <c r="K9663" s="922">
        <v>1</v>
      </c>
      <c r="L9663" s="923">
        <v>2057.7880061968849</v>
      </c>
      <c r="M9663" s="923">
        <f t="shared" si="150"/>
        <v>41.995673595854797</v>
      </c>
    </row>
    <row r="9664" spans="2:13" ht="60">
      <c r="B9664" s="921" t="s">
        <v>2767</v>
      </c>
      <c r="C9664" s="921" t="s">
        <v>2714</v>
      </c>
      <c r="D9664" s="922" t="s">
        <v>986</v>
      </c>
      <c r="E9664" s="936">
        <v>1</v>
      </c>
      <c r="F9664" s="947">
        <v>44743</v>
      </c>
      <c r="G9664" s="923">
        <v>10317.606462162608</v>
      </c>
      <c r="H9664" s="929">
        <v>1.6666666666666668E-3</v>
      </c>
      <c r="I9664" s="929">
        <v>0.02</v>
      </c>
      <c r="J9664" s="923">
        <v>10111.254332919356</v>
      </c>
      <c r="K9664" s="922">
        <v>1</v>
      </c>
      <c r="L9664" s="923">
        <v>10111.254332919356</v>
      </c>
      <c r="M9664" s="923">
        <f t="shared" si="150"/>
        <v>206.35212924325216</v>
      </c>
    </row>
    <row r="9665" spans="2:13" ht="60">
      <c r="B9665" s="921" t="s">
        <v>2764</v>
      </c>
      <c r="C9665" s="921" t="s">
        <v>2714</v>
      </c>
      <c r="D9665" s="922" t="s">
        <v>986</v>
      </c>
      <c r="E9665" s="936">
        <v>1</v>
      </c>
      <c r="F9665" s="947">
        <v>44560</v>
      </c>
      <c r="G9665" s="923">
        <v>2018.9952378267501</v>
      </c>
      <c r="H9665" s="929">
        <v>1.6666666666666668E-3</v>
      </c>
      <c r="I9665" s="929">
        <v>3.1666666666666669E-2</v>
      </c>
      <c r="J9665" s="923">
        <v>1955.060388628903</v>
      </c>
      <c r="K9665" s="922">
        <v>1</v>
      </c>
      <c r="L9665" s="923">
        <v>1955.060388628903</v>
      </c>
      <c r="M9665" s="923">
        <f t="shared" si="150"/>
        <v>40.379904756535005</v>
      </c>
    </row>
    <row r="9666" spans="2:13" ht="60">
      <c r="B9666" s="921" t="s">
        <v>2765</v>
      </c>
      <c r="C9666" s="921" t="s">
        <v>2714</v>
      </c>
      <c r="D9666" s="922" t="s">
        <v>986</v>
      </c>
      <c r="E9666" s="936">
        <v>1</v>
      </c>
      <c r="F9666" s="947">
        <v>44560</v>
      </c>
      <c r="G9666" s="923">
        <v>5158.8032310813041</v>
      </c>
      <c r="H9666" s="929">
        <v>1.6666666666666668E-3</v>
      </c>
      <c r="I9666" s="929">
        <v>3.1666666666666669E-2</v>
      </c>
      <c r="J9666" s="923">
        <v>4995.4411287637295</v>
      </c>
      <c r="K9666" s="922">
        <v>1</v>
      </c>
      <c r="L9666" s="923">
        <v>4995.4411287637295</v>
      </c>
      <c r="M9666" s="923">
        <f t="shared" si="150"/>
        <v>103.17606462162608</v>
      </c>
    </row>
    <row r="9667" spans="2:13" ht="60">
      <c r="B9667" s="921" t="s">
        <v>2771</v>
      </c>
      <c r="C9667" s="921" t="s">
        <v>2714</v>
      </c>
      <c r="D9667" s="922" t="s">
        <v>986</v>
      </c>
      <c r="E9667" s="936">
        <v>1</v>
      </c>
      <c r="F9667" s="947">
        <v>44228</v>
      </c>
      <c r="G9667" s="923">
        <v>2018.9952378267501</v>
      </c>
      <c r="H9667" s="929">
        <v>1.6666666666666668E-3</v>
      </c>
      <c r="I9667" s="929">
        <v>4.8333333333333339E-2</v>
      </c>
      <c r="J9667" s="923">
        <v>1921.4104679984571</v>
      </c>
      <c r="K9667" s="922">
        <v>1</v>
      </c>
      <c r="L9667" s="923">
        <v>1921.4104679984571</v>
      </c>
      <c r="M9667" s="923">
        <f t="shared" si="150"/>
        <v>40.379904756535005</v>
      </c>
    </row>
    <row r="9668" spans="2:13" ht="60">
      <c r="B9668" s="921" t="s">
        <v>2772</v>
      </c>
      <c r="C9668" s="921" t="s">
        <v>2714</v>
      </c>
      <c r="D9668" s="922" t="s">
        <v>986</v>
      </c>
      <c r="E9668" s="936">
        <v>1</v>
      </c>
      <c r="F9668" s="947">
        <v>44228</v>
      </c>
      <c r="G9668" s="923">
        <v>3394.0435302775381</v>
      </c>
      <c r="H9668" s="929">
        <v>1.6666666666666668E-3</v>
      </c>
      <c r="I9668" s="929">
        <v>4.8333333333333339E-2</v>
      </c>
      <c r="J9668" s="923">
        <v>3229.9980929807903</v>
      </c>
      <c r="K9668" s="922">
        <v>1</v>
      </c>
      <c r="L9668" s="923">
        <v>3229.9980929807903</v>
      </c>
      <c r="M9668" s="923">
        <f t="shared" si="150"/>
        <v>67.880870605550768</v>
      </c>
    </row>
    <row r="9669" spans="2:13" ht="60">
      <c r="B9669" s="921" t="s">
        <v>2761</v>
      </c>
      <c r="C9669" s="921" t="s">
        <v>2714</v>
      </c>
      <c r="D9669" s="922" t="s">
        <v>986</v>
      </c>
      <c r="E9669" s="936">
        <v>1</v>
      </c>
      <c r="F9669" s="947">
        <v>44013</v>
      </c>
      <c r="G9669" s="923">
        <v>12113.971426960501</v>
      </c>
      <c r="H9669" s="929">
        <v>1.6666666666666668E-3</v>
      </c>
      <c r="I9669" s="929">
        <v>6.0000000000000005E-2</v>
      </c>
      <c r="J9669" s="923">
        <v>11387.133141342871</v>
      </c>
      <c r="K9669" s="922">
        <v>1</v>
      </c>
      <c r="L9669" s="923">
        <v>11387.133141342871</v>
      </c>
      <c r="M9669" s="923">
        <f t="shared" si="150"/>
        <v>242.27942853921002</v>
      </c>
    </row>
    <row r="9670" spans="2:13" ht="60">
      <c r="B9670" s="921" t="s">
        <v>2762</v>
      </c>
      <c r="C9670" s="921" t="s">
        <v>2714</v>
      </c>
      <c r="D9670" s="922" t="s">
        <v>986</v>
      </c>
      <c r="E9670" s="936">
        <v>1</v>
      </c>
      <c r="F9670" s="947">
        <v>44013</v>
      </c>
      <c r="G9670" s="923">
        <v>2579.4016155406521</v>
      </c>
      <c r="H9670" s="929">
        <v>1.6666666666666668E-3</v>
      </c>
      <c r="I9670" s="929">
        <v>6.0000000000000005E-2</v>
      </c>
      <c r="J9670" s="923">
        <v>2424.6375186082128</v>
      </c>
      <c r="K9670" s="922">
        <v>1</v>
      </c>
      <c r="L9670" s="923">
        <v>2424.6375186082128</v>
      </c>
      <c r="M9670" s="923">
        <f t="shared" si="150"/>
        <v>51.588032310813041</v>
      </c>
    </row>
    <row r="9671" spans="2:13" ht="60">
      <c r="B9671" s="921" t="s">
        <v>2771</v>
      </c>
      <c r="C9671" s="921" t="s">
        <v>2714</v>
      </c>
      <c r="D9671" s="922" t="s">
        <v>986</v>
      </c>
      <c r="E9671" s="936">
        <v>1</v>
      </c>
      <c r="F9671" s="947">
        <v>44228</v>
      </c>
      <c r="G9671" s="923">
        <v>6056.9857134802505</v>
      </c>
      <c r="H9671" s="929">
        <v>1.6666666666666668E-3</v>
      </c>
      <c r="I9671" s="929">
        <v>4.8333333333333339E-2</v>
      </c>
      <c r="J9671" s="923">
        <v>5764.2314039953717</v>
      </c>
      <c r="K9671" s="922">
        <v>1</v>
      </c>
      <c r="L9671" s="923">
        <v>5764.2314039953717</v>
      </c>
      <c r="M9671" s="923">
        <f t="shared" si="150"/>
        <v>121.13971426960501</v>
      </c>
    </row>
    <row r="9672" spans="2:13" ht="60">
      <c r="B9672" s="921" t="s">
        <v>2773</v>
      </c>
      <c r="C9672" s="921" t="s">
        <v>2714</v>
      </c>
      <c r="D9672" s="922" t="s">
        <v>986</v>
      </c>
      <c r="E9672" s="936">
        <v>1</v>
      </c>
      <c r="F9672" s="947">
        <v>44228</v>
      </c>
      <c r="G9672" s="923">
        <v>2579.4016155406521</v>
      </c>
      <c r="H9672" s="929">
        <v>1.6666666666666668E-3</v>
      </c>
      <c r="I9672" s="929">
        <v>4.8333333333333339E-2</v>
      </c>
      <c r="J9672" s="923">
        <v>2454.730537456187</v>
      </c>
      <c r="K9672" s="922">
        <v>1</v>
      </c>
      <c r="L9672" s="923">
        <v>2454.730537456187</v>
      </c>
      <c r="M9672" s="923">
        <f t="shared" si="150"/>
        <v>51.588032310813041</v>
      </c>
    </row>
    <row r="9673" spans="2:13" ht="60">
      <c r="B9673" s="921" t="s">
        <v>2772</v>
      </c>
      <c r="C9673" s="921" t="s">
        <v>2714</v>
      </c>
      <c r="D9673" s="922" t="s">
        <v>986</v>
      </c>
      <c r="E9673" s="936">
        <v>1</v>
      </c>
      <c r="F9673" s="947">
        <v>44228</v>
      </c>
      <c r="G9673" s="923">
        <v>6788.0870605550763</v>
      </c>
      <c r="H9673" s="929">
        <v>1.6666666666666668E-3</v>
      </c>
      <c r="I9673" s="929">
        <v>4.8333333333333339E-2</v>
      </c>
      <c r="J9673" s="923">
        <v>6459.9961859615805</v>
      </c>
      <c r="K9673" s="922">
        <v>1</v>
      </c>
      <c r="L9673" s="923">
        <v>6459.9961859615805</v>
      </c>
      <c r="M9673" s="923">
        <f t="shared" si="150"/>
        <v>135.76174121110154</v>
      </c>
    </row>
    <row r="9674" spans="2:13" ht="60">
      <c r="B9674" s="921" t="s">
        <v>2771</v>
      </c>
      <c r="C9674" s="921" t="s">
        <v>2714</v>
      </c>
      <c r="D9674" s="922" t="s">
        <v>986</v>
      </c>
      <c r="E9674" s="936">
        <v>1</v>
      </c>
      <c r="F9674" s="947">
        <v>44228</v>
      </c>
      <c r="G9674" s="923">
        <v>4037.9904756535002</v>
      </c>
      <c r="H9674" s="929">
        <v>1.6666666666666668E-3</v>
      </c>
      <c r="I9674" s="929">
        <v>4.8333333333333339E-2</v>
      </c>
      <c r="J9674" s="923">
        <v>3842.8209359969142</v>
      </c>
      <c r="K9674" s="922">
        <v>1</v>
      </c>
      <c r="L9674" s="923">
        <v>3842.8209359969142</v>
      </c>
      <c r="M9674" s="923">
        <f t="shared" si="150"/>
        <v>80.75980951307001</v>
      </c>
    </row>
    <row r="9675" spans="2:13" ht="60">
      <c r="B9675" s="921" t="s">
        <v>2773</v>
      </c>
      <c r="C9675" s="921" t="s">
        <v>2714</v>
      </c>
      <c r="D9675" s="922" t="s">
        <v>986</v>
      </c>
      <c r="E9675" s="936">
        <v>1</v>
      </c>
      <c r="F9675" s="947">
        <v>44228</v>
      </c>
      <c r="G9675" s="923">
        <v>5158.8032310813041</v>
      </c>
      <c r="H9675" s="929">
        <v>1.6666666666666668E-3</v>
      </c>
      <c r="I9675" s="929">
        <v>4.8333333333333339E-2</v>
      </c>
      <c r="J9675" s="923">
        <v>4909.461074912374</v>
      </c>
      <c r="K9675" s="922">
        <v>1</v>
      </c>
      <c r="L9675" s="923">
        <v>4909.461074912374</v>
      </c>
      <c r="M9675" s="923">
        <f t="shared" ref="M9675:M9738" si="151">IF(L9675=0,"",IF(I9675=100%,0,(H9675*12)*(G9675*E9675*K9675)))</f>
        <v>103.17606462162608</v>
      </c>
    </row>
    <row r="9676" spans="2:13" ht="60">
      <c r="B9676" s="921" t="s">
        <v>2771</v>
      </c>
      <c r="C9676" s="921" t="s">
        <v>2714</v>
      </c>
      <c r="D9676" s="922" t="s">
        <v>986</v>
      </c>
      <c r="E9676" s="936">
        <v>1</v>
      </c>
      <c r="F9676" s="947">
        <v>44228</v>
      </c>
      <c r="G9676" s="923">
        <v>32303.923805228002</v>
      </c>
      <c r="H9676" s="929">
        <v>1.6666666666666668E-3</v>
      </c>
      <c r="I9676" s="929">
        <v>4.8333333333333339E-2</v>
      </c>
      <c r="J9676" s="923">
        <v>30742.567487975313</v>
      </c>
      <c r="K9676" s="922">
        <v>1</v>
      </c>
      <c r="L9676" s="923">
        <v>30742.567487975313</v>
      </c>
      <c r="M9676" s="923">
        <f t="shared" si="151"/>
        <v>646.07847610456008</v>
      </c>
    </row>
    <row r="9677" spans="2:13" ht="60">
      <c r="B9677" s="921" t="s">
        <v>2774</v>
      </c>
      <c r="C9677" s="921" t="s">
        <v>2714</v>
      </c>
      <c r="D9677" s="922" t="s">
        <v>986</v>
      </c>
      <c r="E9677" s="936">
        <v>1</v>
      </c>
      <c r="F9677" s="947">
        <v>44228</v>
      </c>
      <c r="G9677" s="923">
        <v>12598.70207875644</v>
      </c>
      <c r="H9677" s="929">
        <v>1.6666666666666668E-3</v>
      </c>
      <c r="I9677" s="929">
        <v>4.8333333333333339E-2</v>
      </c>
      <c r="J9677" s="923">
        <v>11989.764811616546</v>
      </c>
      <c r="K9677" s="922">
        <v>1</v>
      </c>
      <c r="L9677" s="923">
        <v>11989.764811616546</v>
      </c>
      <c r="M9677" s="923">
        <f t="shared" si="151"/>
        <v>251.97404157512881</v>
      </c>
    </row>
    <row r="9678" spans="2:13" ht="60">
      <c r="B9678" s="921" t="s">
        <v>2773</v>
      </c>
      <c r="C9678" s="921" t="s">
        <v>2714</v>
      </c>
      <c r="D9678" s="922" t="s">
        <v>986</v>
      </c>
      <c r="E9678" s="936">
        <v>1</v>
      </c>
      <c r="F9678" s="947">
        <v>44228</v>
      </c>
      <c r="G9678" s="923">
        <v>15476.409693243913</v>
      </c>
      <c r="H9678" s="929">
        <v>1.6666666666666668E-3</v>
      </c>
      <c r="I9678" s="929">
        <v>4.8333333333333339E-2</v>
      </c>
      <c r="J9678" s="923">
        <v>14728.383224737125</v>
      </c>
      <c r="K9678" s="922">
        <v>1</v>
      </c>
      <c r="L9678" s="923">
        <v>14728.383224737125</v>
      </c>
      <c r="M9678" s="923">
        <f t="shared" si="151"/>
        <v>309.52819386487829</v>
      </c>
    </row>
    <row r="9679" spans="2:13" ht="60">
      <c r="B9679" s="921" t="s">
        <v>2772</v>
      </c>
      <c r="C9679" s="921" t="s">
        <v>2714</v>
      </c>
      <c r="D9679" s="922" t="s">
        <v>986</v>
      </c>
      <c r="E9679" s="936">
        <v>1</v>
      </c>
      <c r="F9679" s="947">
        <v>44228</v>
      </c>
      <c r="G9679" s="923">
        <v>3394.0435302775381</v>
      </c>
      <c r="H9679" s="929">
        <v>1.6666666666666668E-3</v>
      </c>
      <c r="I9679" s="929">
        <v>4.8333333333333339E-2</v>
      </c>
      <c r="J9679" s="923">
        <v>3229.9980929807903</v>
      </c>
      <c r="K9679" s="922">
        <v>1</v>
      </c>
      <c r="L9679" s="923">
        <v>3229.9980929807903</v>
      </c>
      <c r="M9679" s="923">
        <f t="shared" si="151"/>
        <v>67.880870605550768</v>
      </c>
    </row>
    <row r="9680" spans="2:13" ht="60">
      <c r="B9680" s="921" t="s">
        <v>2764</v>
      </c>
      <c r="C9680" s="921" t="s">
        <v>2714</v>
      </c>
      <c r="D9680" s="922" t="s">
        <v>986</v>
      </c>
      <c r="E9680" s="936">
        <v>1</v>
      </c>
      <c r="F9680" s="947">
        <v>44652</v>
      </c>
      <c r="G9680" s="923">
        <v>6056.9857134802505</v>
      </c>
      <c r="H9680" s="929">
        <v>1.6666666666666668E-3</v>
      </c>
      <c r="I9680" s="929">
        <v>2.5000000000000001E-2</v>
      </c>
      <c r="J9680" s="923">
        <v>5905.5610706432444</v>
      </c>
      <c r="K9680" s="922">
        <v>1</v>
      </c>
      <c r="L9680" s="923">
        <v>5905.5610706432444</v>
      </c>
      <c r="M9680" s="923">
        <f t="shared" si="151"/>
        <v>121.13971426960501</v>
      </c>
    </row>
    <row r="9681" spans="2:13" ht="60">
      <c r="B9681" s="921" t="s">
        <v>2764</v>
      </c>
      <c r="C9681" s="921" t="s">
        <v>2714</v>
      </c>
      <c r="D9681" s="922" t="s">
        <v>986</v>
      </c>
      <c r="E9681" s="936">
        <v>1</v>
      </c>
      <c r="F9681" s="947">
        <v>44561</v>
      </c>
      <c r="G9681" s="923">
        <v>4037.9904756535002</v>
      </c>
      <c r="H9681" s="929">
        <v>1.6666666666666668E-3</v>
      </c>
      <c r="I9681" s="929">
        <v>3.0000000000000002E-2</v>
      </c>
      <c r="J9681" s="923">
        <v>3916.8507613838951</v>
      </c>
      <c r="K9681" s="922">
        <v>1</v>
      </c>
      <c r="L9681" s="923">
        <v>3916.8507613838951</v>
      </c>
      <c r="M9681" s="923">
        <f t="shared" si="151"/>
        <v>80.75980951307001</v>
      </c>
    </row>
    <row r="9682" spans="2:13" ht="60">
      <c r="B9682" s="921" t="s">
        <v>2765</v>
      </c>
      <c r="C9682" s="921" t="s">
        <v>2714</v>
      </c>
      <c r="D9682" s="922" t="s">
        <v>986</v>
      </c>
      <c r="E9682" s="936">
        <v>1</v>
      </c>
      <c r="F9682" s="947">
        <v>44561</v>
      </c>
      <c r="G9682" s="923">
        <v>7738.2048466219567</v>
      </c>
      <c r="H9682" s="929">
        <v>1.6666666666666668E-3</v>
      </c>
      <c r="I9682" s="929">
        <v>3.0000000000000002E-2</v>
      </c>
      <c r="J9682" s="923">
        <v>7506.0587012232982</v>
      </c>
      <c r="K9682" s="922">
        <v>1</v>
      </c>
      <c r="L9682" s="923">
        <v>7506.0587012232982</v>
      </c>
      <c r="M9682" s="923">
        <f t="shared" si="151"/>
        <v>154.76409693243914</v>
      </c>
    </row>
    <row r="9683" spans="2:13" ht="60">
      <c r="B9683" s="921" t="s">
        <v>2775</v>
      </c>
      <c r="C9683" s="921" t="s">
        <v>2714</v>
      </c>
      <c r="D9683" s="922" t="s">
        <v>986</v>
      </c>
      <c r="E9683" s="936">
        <v>1</v>
      </c>
      <c r="F9683" s="947">
        <v>44561</v>
      </c>
      <c r="G9683" s="923">
        <v>3394.0435302775381</v>
      </c>
      <c r="H9683" s="929">
        <v>1.6666666666666668E-3</v>
      </c>
      <c r="I9683" s="929">
        <v>3.0000000000000002E-2</v>
      </c>
      <c r="J9683" s="923">
        <v>3292.2222243692122</v>
      </c>
      <c r="K9683" s="922">
        <v>1</v>
      </c>
      <c r="L9683" s="923">
        <v>3292.2222243692122</v>
      </c>
      <c r="M9683" s="923">
        <f t="shared" si="151"/>
        <v>67.880870605550768</v>
      </c>
    </row>
    <row r="9684" spans="2:13" ht="60">
      <c r="B9684" s="921" t="s">
        <v>2764</v>
      </c>
      <c r="C9684" s="921" t="s">
        <v>2714</v>
      </c>
      <c r="D9684" s="922" t="s">
        <v>986</v>
      </c>
      <c r="E9684" s="936">
        <v>1</v>
      </c>
      <c r="F9684" s="947">
        <v>44652</v>
      </c>
      <c r="G9684" s="923">
        <v>28265.933329574502</v>
      </c>
      <c r="H9684" s="929">
        <v>1.6666666666666668E-3</v>
      </c>
      <c r="I9684" s="929">
        <v>2.5000000000000001E-2</v>
      </c>
      <c r="J9684" s="923">
        <v>27559.28499633514</v>
      </c>
      <c r="K9684" s="922">
        <v>1</v>
      </c>
      <c r="L9684" s="923">
        <v>27559.28499633514</v>
      </c>
      <c r="M9684" s="923">
        <f t="shared" si="151"/>
        <v>565.31866659149</v>
      </c>
    </row>
    <row r="9685" spans="2:13" ht="60">
      <c r="B9685" s="921" t="s">
        <v>2764</v>
      </c>
      <c r="C9685" s="921" t="s">
        <v>2714</v>
      </c>
      <c r="D9685" s="922" t="s">
        <v>986</v>
      </c>
      <c r="E9685" s="936">
        <v>1</v>
      </c>
      <c r="F9685" s="947">
        <v>44560</v>
      </c>
      <c r="G9685" s="923">
        <v>228146.46187442276</v>
      </c>
      <c r="H9685" s="929">
        <v>1.6666666666666668E-3</v>
      </c>
      <c r="I9685" s="929">
        <v>3.1666666666666669E-2</v>
      </c>
      <c r="J9685" s="923">
        <v>220921.82391506605</v>
      </c>
      <c r="K9685" s="922">
        <v>1</v>
      </c>
      <c r="L9685" s="923">
        <v>220921.82391506605</v>
      </c>
      <c r="M9685" s="923">
        <f t="shared" si="151"/>
        <v>4562.9292374884553</v>
      </c>
    </row>
    <row r="9686" spans="2:13" ht="60">
      <c r="B9686" s="921" t="s">
        <v>2766</v>
      </c>
      <c r="C9686" s="921" t="s">
        <v>2714</v>
      </c>
      <c r="D9686" s="922" t="s">
        <v>986</v>
      </c>
      <c r="E9686" s="936">
        <v>1</v>
      </c>
      <c r="F9686" s="947">
        <v>44866</v>
      </c>
      <c r="G9686" s="923">
        <v>62588.852372629255</v>
      </c>
      <c r="H9686" s="929">
        <v>1.6666666666666668E-3</v>
      </c>
      <c r="I9686" s="929">
        <v>1.3333333333333334E-2</v>
      </c>
      <c r="J9686" s="923">
        <v>61754.334340994195</v>
      </c>
      <c r="K9686" s="922">
        <v>1</v>
      </c>
      <c r="L9686" s="923">
        <v>61754.334340994195</v>
      </c>
      <c r="M9686" s="923">
        <f t="shared" si="151"/>
        <v>1251.7770474525851</v>
      </c>
    </row>
    <row r="9687" spans="2:13" ht="60">
      <c r="B9687" s="921" t="s">
        <v>2766</v>
      </c>
      <c r="C9687" s="921" t="s">
        <v>2714</v>
      </c>
      <c r="D9687" s="922" t="s">
        <v>986</v>
      </c>
      <c r="E9687" s="936">
        <v>1</v>
      </c>
      <c r="F9687" s="947">
        <v>44926</v>
      </c>
      <c r="G9687" s="923">
        <v>8075.9809513070004</v>
      </c>
      <c r="H9687" s="929">
        <v>1.6666666666666668E-3</v>
      </c>
      <c r="I9687" s="929">
        <v>0.01</v>
      </c>
      <c r="J9687" s="923">
        <v>7995.2211417939307</v>
      </c>
      <c r="K9687" s="922">
        <v>1</v>
      </c>
      <c r="L9687" s="923">
        <v>7995.2211417939307</v>
      </c>
      <c r="M9687" s="923">
        <f t="shared" si="151"/>
        <v>161.51961902614002</v>
      </c>
    </row>
    <row r="9688" spans="2:13" ht="60">
      <c r="B9688" s="921" t="s">
        <v>2770</v>
      </c>
      <c r="C9688" s="921" t="s">
        <v>2714</v>
      </c>
      <c r="D9688" s="922" t="s">
        <v>986</v>
      </c>
      <c r="E9688" s="936">
        <v>1</v>
      </c>
      <c r="F9688" s="947">
        <v>44926</v>
      </c>
      <c r="G9688" s="923">
        <v>2099.7836797927398</v>
      </c>
      <c r="H9688" s="929">
        <v>1.6666666666666668E-3</v>
      </c>
      <c r="I9688" s="929">
        <v>0.01</v>
      </c>
      <c r="J9688" s="923">
        <v>2078.7858429948124</v>
      </c>
      <c r="K9688" s="922">
        <v>1</v>
      </c>
      <c r="L9688" s="923">
        <v>2078.7858429948124</v>
      </c>
      <c r="M9688" s="923">
        <f t="shared" si="151"/>
        <v>41.995673595854797</v>
      </c>
    </row>
    <row r="9689" spans="2:13" ht="60">
      <c r="B9689" s="921" t="s">
        <v>2767</v>
      </c>
      <c r="C9689" s="921" t="s">
        <v>2714</v>
      </c>
      <c r="D9689" s="922" t="s">
        <v>986</v>
      </c>
      <c r="E9689" s="936">
        <v>1</v>
      </c>
      <c r="F9689" s="947">
        <v>44926</v>
      </c>
      <c r="G9689" s="923">
        <v>25794.01615540652</v>
      </c>
      <c r="H9689" s="929">
        <v>1.6666666666666668E-3</v>
      </c>
      <c r="I9689" s="929">
        <v>0.01</v>
      </c>
      <c r="J9689" s="923">
        <v>25536.075993852453</v>
      </c>
      <c r="K9689" s="922">
        <v>1</v>
      </c>
      <c r="L9689" s="923">
        <v>25536.075993852453</v>
      </c>
      <c r="M9689" s="923">
        <f t="shared" si="151"/>
        <v>515.88032310813037</v>
      </c>
    </row>
    <row r="9690" spans="2:13" ht="60">
      <c r="B9690" s="921" t="s">
        <v>2776</v>
      </c>
      <c r="C9690" s="921" t="s">
        <v>2714</v>
      </c>
      <c r="D9690" s="922" t="s">
        <v>986</v>
      </c>
      <c r="E9690" s="936">
        <v>1</v>
      </c>
      <c r="F9690" s="947">
        <v>44317</v>
      </c>
      <c r="G9690" s="923">
        <v>6056.9857134802505</v>
      </c>
      <c r="H9690" s="929">
        <v>1.6666666666666668E-3</v>
      </c>
      <c r="I9690" s="929">
        <v>4.3333333333333335E-2</v>
      </c>
      <c r="J9690" s="923">
        <v>5794.5163325627727</v>
      </c>
      <c r="K9690" s="922">
        <v>1</v>
      </c>
      <c r="L9690" s="923">
        <v>5794.5163325627727</v>
      </c>
      <c r="M9690" s="923">
        <f t="shared" si="151"/>
        <v>121.13971426960501</v>
      </c>
    </row>
    <row r="9691" spans="2:13" ht="60">
      <c r="B9691" s="921" t="s">
        <v>2766</v>
      </c>
      <c r="C9691" s="921" t="s">
        <v>2714</v>
      </c>
      <c r="D9691" s="922" t="s">
        <v>986</v>
      </c>
      <c r="E9691" s="936">
        <v>1</v>
      </c>
      <c r="F9691" s="947">
        <v>44866</v>
      </c>
      <c r="G9691" s="923">
        <v>32303.923805228002</v>
      </c>
      <c r="H9691" s="929">
        <v>1.6666666666666668E-3</v>
      </c>
      <c r="I9691" s="929">
        <v>1.3333333333333334E-2</v>
      </c>
      <c r="J9691" s="923">
        <v>31873.204821158295</v>
      </c>
      <c r="K9691" s="922">
        <v>1</v>
      </c>
      <c r="L9691" s="923">
        <v>31873.204821158295</v>
      </c>
      <c r="M9691" s="923">
        <f t="shared" si="151"/>
        <v>646.07847610456008</v>
      </c>
    </row>
    <row r="9692" spans="2:13" ht="60">
      <c r="B9692" s="921" t="s">
        <v>2766</v>
      </c>
      <c r="C9692" s="921" t="s">
        <v>2714</v>
      </c>
      <c r="D9692" s="922" t="s">
        <v>986</v>
      </c>
      <c r="E9692" s="936">
        <v>1</v>
      </c>
      <c r="F9692" s="947">
        <v>44743</v>
      </c>
      <c r="G9692" s="923">
        <v>6056.9857134802505</v>
      </c>
      <c r="H9692" s="929">
        <v>1.6666666666666668E-3</v>
      </c>
      <c r="I9692" s="929">
        <v>0.02</v>
      </c>
      <c r="J9692" s="923">
        <v>5935.8459992106455</v>
      </c>
      <c r="K9692" s="922">
        <v>1</v>
      </c>
      <c r="L9692" s="923">
        <v>5935.8459992106455</v>
      </c>
      <c r="M9692" s="923">
        <f t="shared" si="151"/>
        <v>121.13971426960501</v>
      </c>
    </row>
    <row r="9693" spans="2:13" ht="60">
      <c r="B9693" s="921" t="s">
        <v>2767</v>
      </c>
      <c r="C9693" s="921" t="s">
        <v>2714</v>
      </c>
      <c r="D9693" s="922" t="s">
        <v>986</v>
      </c>
      <c r="E9693" s="936">
        <v>1</v>
      </c>
      <c r="F9693" s="947">
        <v>44743</v>
      </c>
      <c r="G9693" s="923">
        <v>7738.2048466219567</v>
      </c>
      <c r="H9693" s="929">
        <v>1.6666666666666668E-3</v>
      </c>
      <c r="I9693" s="929">
        <v>0.02</v>
      </c>
      <c r="J9693" s="923">
        <v>7583.4407496895174</v>
      </c>
      <c r="K9693" s="922">
        <v>1</v>
      </c>
      <c r="L9693" s="923">
        <v>7583.4407496895174</v>
      </c>
      <c r="M9693" s="923">
        <f t="shared" si="151"/>
        <v>154.76409693243914</v>
      </c>
    </row>
    <row r="9694" spans="2:13" ht="60">
      <c r="B9694" s="921" t="s">
        <v>2766</v>
      </c>
      <c r="C9694" s="921" t="s">
        <v>2714</v>
      </c>
      <c r="D9694" s="922" t="s">
        <v>986</v>
      </c>
      <c r="E9694" s="936">
        <v>1</v>
      </c>
      <c r="F9694" s="947">
        <v>44743</v>
      </c>
      <c r="G9694" s="923">
        <v>44417.895232188501</v>
      </c>
      <c r="H9694" s="929">
        <v>1.6666666666666668E-3</v>
      </c>
      <c r="I9694" s="929">
        <v>0.02</v>
      </c>
      <c r="J9694" s="923">
        <v>43529.537327544727</v>
      </c>
      <c r="K9694" s="922">
        <v>1</v>
      </c>
      <c r="L9694" s="923">
        <v>43529.537327544727</v>
      </c>
      <c r="M9694" s="923">
        <f t="shared" si="151"/>
        <v>888.35790464376998</v>
      </c>
    </row>
    <row r="9695" spans="2:13" ht="60">
      <c r="B9695" s="921" t="s">
        <v>2767</v>
      </c>
      <c r="C9695" s="921" t="s">
        <v>2714</v>
      </c>
      <c r="D9695" s="922" t="s">
        <v>986</v>
      </c>
      <c r="E9695" s="936">
        <v>1</v>
      </c>
      <c r="F9695" s="947">
        <v>44743</v>
      </c>
      <c r="G9695" s="923">
        <v>10317.606462162608</v>
      </c>
      <c r="H9695" s="929">
        <v>1.6666666666666668E-3</v>
      </c>
      <c r="I9695" s="929">
        <v>0.02</v>
      </c>
      <c r="J9695" s="923">
        <v>10111.254332919356</v>
      </c>
      <c r="K9695" s="922">
        <v>1</v>
      </c>
      <c r="L9695" s="923">
        <v>10111.254332919356</v>
      </c>
      <c r="M9695" s="923">
        <f t="shared" si="151"/>
        <v>206.35212924325216</v>
      </c>
    </row>
    <row r="9696" spans="2:13" ht="60">
      <c r="B9696" s="921" t="s">
        <v>2764</v>
      </c>
      <c r="C9696" s="921" t="s">
        <v>2714</v>
      </c>
      <c r="D9696" s="922" t="s">
        <v>986</v>
      </c>
      <c r="E9696" s="936">
        <v>1</v>
      </c>
      <c r="F9696" s="947">
        <v>44652</v>
      </c>
      <c r="G9696" s="923">
        <v>34322.919043054753</v>
      </c>
      <c r="H9696" s="929">
        <v>1.6666666666666668E-3</v>
      </c>
      <c r="I9696" s="929">
        <v>2.5000000000000001E-2</v>
      </c>
      <c r="J9696" s="923">
        <v>33464.846066978382</v>
      </c>
      <c r="K9696" s="922">
        <v>1</v>
      </c>
      <c r="L9696" s="923">
        <v>33464.846066978382</v>
      </c>
      <c r="M9696" s="923">
        <f t="shared" si="151"/>
        <v>686.45838086109507</v>
      </c>
    </row>
    <row r="9697" spans="2:13" ht="60">
      <c r="B9697" s="921" t="s">
        <v>2764</v>
      </c>
      <c r="C9697" s="921" t="s">
        <v>2714</v>
      </c>
      <c r="D9697" s="922" t="s">
        <v>986</v>
      </c>
      <c r="E9697" s="936">
        <v>1</v>
      </c>
      <c r="F9697" s="947">
        <v>44561</v>
      </c>
      <c r="G9697" s="923">
        <v>80759.809513070009</v>
      </c>
      <c r="H9697" s="929">
        <v>1.6666666666666668E-3</v>
      </c>
      <c r="I9697" s="929">
        <v>3.0000000000000002E-2</v>
      </c>
      <c r="J9697" s="923">
        <v>78337.015227677912</v>
      </c>
      <c r="K9697" s="922">
        <v>1</v>
      </c>
      <c r="L9697" s="923">
        <v>78337.015227677912</v>
      </c>
      <c r="M9697" s="923">
        <f t="shared" si="151"/>
        <v>1615.1961902614003</v>
      </c>
    </row>
    <row r="9698" spans="2:13" ht="60">
      <c r="B9698" s="921" t="s">
        <v>2769</v>
      </c>
      <c r="C9698" s="921" t="s">
        <v>2714</v>
      </c>
      <c r="D9698" s="922" t="s">
        <v>986</v>
      </c>
      <c r="E9698" s="936">
        <v>1</v>
      </c>
      <c r="F9698" s="947">
        <v>44561</v>
      </c>
      <c r="G9698" s="923">
        <v>2099.7836797927398</v>
      </c>
      <c r="H9698" s="929">
        <v>1.6666666666666668E-3</v>
      </c>
      <c r="I9698" s="929">
        <v>3.0000000000000002E-2</v>
      </c>
      <c r="J9698" s="923">
        <v>2036.7901693989577</v>
      </c>
      <c r="K9698" s="922">
        <v>1</v>
      </c>
      <c r="L9698" s="923">
        <v>2036.7901693989577</v>
      </c>
      <c r="M9698" s="923">
        <f t="shared" si="151"/>
        <v>41.995673595854797</v>
      </c>
    </row>
    <row r="9699" spans="2:13" ht="60">
      <c r="B9699" s="921" t="s">
        <v>2765</v>
      </c>
      <c r="C9699" s="921" t="s">
        <v>2714</v>
      </c>
      <c r="D9699" s="922" t="s">
        <v>986</v>
      </c>
      <c r="E9699" s="936">
        <v>1</v>
      </c>
      <c r="F9699" s="947">
        <v>44561</v>
      </c>
      <c r="G9699" s="923">
        <v>2579.4016155406521</v>
      </c>
      <c r="H9699" s="929">
        <v>1.6666666666666668E-3</v>
      </c>
      <c r="I9699" s="929">
        <v>3.0000000000000002E-2</v>
      </c>
      <c r="J9699" s="923">
        <v>2502.0195670744324</v>
      </c>
      <c r="K9699" s="922">
        <v>1</v>
      </c>
      <c r="L9699" s="923">
        <v>2502.0195670744324</v>
      </c>
      <c r="M9699" s="923">
        <f t="shared" si="151"/>
        <v>51.588032310813041</v>
      </c>
    </row>
    <row r="9700" spans="2:13" ht="60">
      <c r="B9700" s="921" t="s">
        <v>2764</v>
      </c>
      <c r="C9700" s="921" t="s">
        <v>2714</v>
      </c>
      <c r="D9700" s="922" t="s">
        <v>986</v>
      </c>
      <c r="E9700" s="936">
        <v>1</v>
      </c>
      <c r="F9700" s="947">
        <v>44652</v>
      </c>
      <c r="G9700" s="923">
        <v>44417.895232188501</v>
      </c>
      <c r="H9700" s="929">
        <v>1.6666666666666668E-3</v>
      </c>
      <c r="I9700" s="929">
        <v>2.5000000000000001E-2</v>
      </c>
      <c r="J9700" s="923">
        <v>43307.447851383789</v>
      </c>
      <c r="K9700" s="922">
        <v>1</v>
      </c>
      <c r="L9700" s="923">
        <v>43307.447851383789</v>
      </c>
      <c r="M9700" s="923">
        <f t="shared" si="151"/>
        <v>888.35790464376998</v>
      </c>
    </row>
    <row r="9701" spans="2:13" ht="60">
      <c r="B9701" s="921" t="s">
        <v>2769</v>
      </c>
      <c r="C9701" s="921" t="s">
        <v>2714</v>
      </c>
      <c r="D9701" s="922" t="s">
        <v>986</v>
      </c>
      <c r="E9701" s="936">
        <v>1</v>
      </c>
      <c r="F9701" s="947">
        <v>44652</v>
      </c>
      <c r="G9701" s="923">
        <v>4199.5673595854796</v>
      </c>
      <c r="H9701" s="929">
        <v>1.6666666666666668E-3</v>
      </c>
      <c r="I9701" s="929">
        <v>2.5000000000000001E-2</v>
      </c>
      <c r="J9701" s="923">
        <v>4094.5781755958428</v>
      </c>
      <c r="K9701" s="922">
        <v>1</v>
      </c>
      <c r="L9701" s="923">
        <v>4094.5781755958428</v>
      </c>
      <c r="M9701" s="923">
        <f t="shared" si="151"/>
        <v>83.991347191709593</v>
      </c>
    </row>
    <row r="9702" spans="2:13" ht="60">
      <c r="B9702" s="921" t="s">
        <v>2765</v>
      </c>
      <c r="C9702" s="921" t="s">
        <v>2714</v>
      </c>
      <c r="D9702" s="922" t="s">
        <v>986</v>
      </c>
      <c r="E9702" s="936">
        <v>1</v>
      </c>
      <c r="F9702" s="947">
        <v>44652</v>
      </c>
      <c r="G9702" s="923">
        <v>12897.00807770326</v>
      </c>
      <c r="H9702" s="929">
        <v>1.6666666666666668E-3</v>
      </c>
      <c r="I9702" s="929">
        <v>2.5000000000000001E-2</v>
      </c>
      <c r="J9702" s="923">
        <v>12574.582875760678</v>
      </c>
      <c r="K9702" s="922">
        <v>1</v>
      </c>
      <c r="L9702" s="923">
        <v>12574.582875760678</v>
      </c>
      <c r="M9702" s="923">
        <f t="shared" si="151"/>
        <v>257.94016155406518</v>
      </c>
    </row>
    <row r="9703" spans="2:13" ht="60">
      <c r="B9703" s="921" t="s">
        <v>2761</v>
      </c>
      <c r="C9703" s="921" t="s">
        <v>2714</v>
      </c>
      <c r="D9703" s="922" t="s">
        <v>986</v>
      </c>
      <c r="E9703" s="936">
        <v>1</v>
      </c>
      <c r="F9703" s="947">
        <v>44134</v>
      </c>
      <c r="G9703" s="923">
        <v>2018.9952378267501</v>
      </c>
      <c r="H9703" s="929">
        <v>1.6666666666666668E-3</v>
      </c>
      <c r="I9703" s="929">
        <v>5.5E-2</v>
      </c>
      <c r="J9703" s="923">
        <v>1907.9504997462789</v>
      </c>
      <c r="K9703" s="922">
        <v>1</v>
      </c>
      <c r="L9703" s="923">
        <v>1907.9504997462789</v>
      </c>
      <c r="M9703" s="923">
        <f t="shared" si="151"/>
        <v>40.379904756535005</v>
      </c>
    </row>
    <row r="9704" spans="2:13" ht="60">
      <c r="B9704" s="921" t="s">
        <v>2761</v>
      </c>
      <c r="C9704" s="921" t="s">
        <v>2714</v>
      </c>
      <c r="D9704" s="922" t="s">
        <v>986</v>
      </c>
      <c r="E9704" s="936">
        <v>1</v>
      </c>
      <c r="F9704" s="947">
        <v>44013</v>
      </c>
      <c r="G9704" s="923">
        <v>12113.971426960501</v>
      </c>
      <c r="H9704" s="929">
        <v>1.6666666666666668E-3</v>
      </c>
      <c r="I9704" s="929">
        <v>6.0000000000000005E-2</v>
      </c>
      <c r="J9704" s="923">
        <v>11387.133141342871</v>
      </c>
      <c r="K9704" s="922">
        <v>1</v>
      </c>
      <c r="L9704" s="923">
        <v>11387.133141342871</v>
      </c>
      <c r="M9704" s="923">
        <f t="shared" si="151"/>
        <v>242.27942853921002</v>
      </c>
    </row>
    <row r="9705" spans="2:13" ht="60">
      <c r="B9705" s="921" t="s">
        <v>2761</v>
      </c>
      <c r="C9705" s="921" t="s">
        <v>2714</v>
      </c>
      <c r="D9705" s="922" t="s">
        <v>986</v>
      </c>
      <c r="E9705" s="936">
        <v>1</v>
      </c>
      <c r="F9705" s="947">
        <v>44228</v>
      </c>
      <c r="G9705" s="923">
        <v>12113.971426960501</v>
      </c>
      <c r="H9705" s="929">
        <v>1.6666666666666668E-3</v>
      </c>
      <c r="I9705" s="929">
        <v>4.8333333333333339E-2</v>
      </c>
      <c r="J9705" s="923">
        <v>11528.462807990743</v>
      </c>
      <c r="K9705" s="922">
        <v>1</v>
      </c>
      <c r="L9705" s="923">
        <v>11528.462807990743</v>
      </c>
      <c r="M9705" s="923">
        <f t="shared" si="151"/>
        <v>242.27942853921002</v>
      </c>
    </row>
    <row r="9706" spans="2:13" ht="60">
      <c r="B9706" s="921" t="s">
        <v>2777</v>
      </c>
      <c r="C9706" s="921" t="s">
        <v>2714</v>
      </c>
      <c r="D9706" s="922" t="s">
        <v>986</v>
      </c>
      <c r="E9706" s="936">
        <v>1</v>
      </c>
      <c r="F9706" s="947">
        <v>44228</v>
      </c>
      <c r="G9706" s="923">
        <v>2099.7836797927398</v>
      </c>
      <c r="H9706" s="929">
        <v>1.6666666666666668E-3</v>
      </c>
      <c r="I9706" s="929">
        <v>4.8333333333333339E-2</v>
      </c>
      <c r="J9706" s="923">
        <v>1998.294135269424</v>
      </c>
      <c r="K9706" s="922">
        <v>1</v>
      </c>
      <c r="L9706" s="923">
        <v>1998.294135269424</v>
      </c>
      <c r="M9706" s="923">
        <f t="shared" si="151"/>
        <v>41.995673595854797</v>
      </c>
    </row>
    <row r="9707" spans="2:13" ht="60">
      <c r="B9707" s="921" t="s">
        <v>2766</v>
      </c>
      <c r="C9707" s="921" t="s">
        <v>2714</v>
      </c>
      <c r="D9707" s="922" t="s">
        <v>986</v>
      </c>
      <c r="E9707" s="936">
        <v>1</v>
      </c>
      <c r="F9707" s="947">
        <v>44866</v>
      </c>
      <c r="G9707" s="923">
        <v>6056.9857134802505</v>
      </c>
      <c r="H9707" s="929">
        <v>1.6666666666666668E-3</v>
      </c>
      <c r="I9707" s="929">
        <v>1.3333333333333334E-2</v>
      </c>
      <c r="J9707" s="923">
        <v>5976.2259039671808</v>
      </c>
      <c r="K9707" s="922">
        <v>1</v>
      </c>
      <c r="L9707" s="923">
        <v>5976.2259039671808</v>
      </c>
      <c r="M9707" s="923">
        <f t="shared" si="151"/>
        <v>121.13971426960501</v>
      </c>
    </row>
    <row r="9708" spans="2:13" ht="60">
      <c r="B9708" s="921" t="s">
        <v>2768</v>
      </c>
      <c r="C9708" s="921" t="s">
        <v>2714</v>
      </c>
      <c r="D9708" s="922" t="s">
        <v>986</v>
      </c>
      <c r="E9708" s="936">
        <v>1</v>
      </c>
      <c r="F9708" s="947">
        <v>44866</v>
      </c>
      <c r="G9708" s="923">
        <v>3394.0435302775381</v>
      </c>
      <c r="H9708" s="929">
        <v>1.6666666666666668E-3</v>
      </c>
      <c r="I9708" s="929">
        <v>1.3333333333333334E-2</v>
      </c>
      <c r="J9708" s="923">
        <v>3348.7896165405041</v>
      </c>
      <c r="K9708" s="922">
        <v>1</v>
      </c>
      <c r="L9708" s="923">
        <v>3348.7896165405041</v>
      </c>
      <c r="M9708" s="923">
        <f t="shared" si="151"/>
        <v>67.880870605550768</v>
      </c>
    </row>
    <row r="9709" spans="2:13" ht="60">
      <c r="B9709" s="921" t="s">
        <v>2766</v>
      </c>
      <c r="C9709" s="921" t="s">
        <v>2714</v>
      </c>
      <c r="D9709" s="922" t="s">
        <v>986</v>
      </c>
      <c r="E9709" s="936">
        <v>1</v>
      </c>
      <c r="F9709" s="947">
        <v>44743</v>
      </c>
      <c r="G9709" s="923">
        <v>2018.9952378267501</v>
      </c>
      <c r="H9709" s="929">
        <v>1.6666666666666668E-3</v>
      </c>
      <c r="I9709" s="929">
        <v>0.02</v>
      </c>
      <c r="J9709" s="923">
        <v>1978.615333070215</v>
      </c>
      <c r="K9709" s="922">
        <v>1</v>
      </c>
      <c r="L9709" s="923">
        <v>1978.615333070215</v>
      </c>
      <c r="M9709" s="923">
        <f t="shared" si="151"/>
        <v>40.379904756535005</v>
      </c>
    </row>
    <row r="9710" spans="2:13" ht="60">
      <c r="B9710" s="921" t="s">
        <v>2767</v>
      </c>
      <c r="C9710" s="921" t="s">
        <v>2714</v>
      </c>
      <c r="D9710" s="922" t="s">
        <v>986</v>
      </c>
      <c r="E9710" s="936">
        <v>1</v>
      </c>
      <c r="F9710" s="947">
        <v>44926</v>
      </c>
      <c r="G9710" s="923">
        <v>5158.8032310813041</v>
      </c>
      <c r="H9710" s="929">
        <v>1.6666666666666668E-3</v>
      </c>
      <c r="I9710" s="929">
        <v>0.01</v>
      </c>
      <c r="J9710" s="923">
        <v>5107.215198770491</v>
      </c>
      <c r="K9710" s="922">
        <v>1</v>
      </c>
      <c r="L9710" s="923">
        <v>5107.215198770491</v>
      </c>
      <c r="M9710" s="923">
        <f t="shared" si="151"/>
        <v>103.17606462162608</v>
      </c>
    </row>
    <row r="9711" spans="2:13" ht="60">
      <c r="B9711" s="921" t="s">
        <v>2776</v>
      </c>
      <c r="C9711" s="921" t="s">
        <v>2714</v>
      </c>
      <c r="D9711" s="922" t="s">
        <v>986</v>
      </c>
      <c r="E9711" s="936">
        <v>1</v>
      </c>
      <c r="F9711" s="947">
        <v>44317</v>
      </c>
      <c r="G9711" s="923">
        <v>60569.8571348025</v>
      </c>
      <c r="H9711" s="929">
        <v>1.6666666666666668E-3</v>
      </c>
      <c r="I9711" s="929">
        <v>4.3333333333333335E-2</v>
      </c>
      <c r="J9711" s="923">
        <v>57945.163325627727</v>
      </c>
      <c r="K9711" s="922">
        <v>1</v>
      </c>
      <c r="L9711" s="923">
        <v>57945.163325627727</v>
      </c>
      <c r="M9711" s="923">
        <f t="shared" si="151"/>
        <v>1211.39714269605</v>
      </c>
    </row>
    <row r="9712" spans="2:13" ht="60">
      <c r="B9712" s="921" t="s">
        <v>2778</v>
      </c>
      <c r="C9712" s="921" t="s">
        <v>2714</v>
      </c>
      <c r="D9712" s="922" t="s">
        <v>986</v>
      </c>
      <c r="E9712" s="936">
        <v>1</v>
      </c>
      <c r="F9712" s="947">
        <v>44317</v>
      </c>
      <c r="G9712" s="923">
        <v>33532.221002028477</v>
      </c>
      <c r="H9712" s="929">
        <v>1.6666666666666668E-3</v>
      </c>
      <c r="I9712" s="929">
        <v>4.3333333333333335E-2</v>
      </c>
      <c r="J9712" s="923">
        <v>32079.158091940575</v>
      </c>
      <c r="K9712" s="922">
        <v>1</v>
      </c>
      <c r="L9712" s="923">
        <v>32079.158091940575</v>
      </c>
      <c r="M9712" s="923">
        <f t="shared" si="151"/>
        <v>670.64442004056957</v>
      </c>
    </row>
    <row r="9713" spans="2:13" ht="60">
      <c r="B9713" s="921" t="s">
        <v>2764</v>
      </c>
      <c r="C9713" s="921" t="s">
        <v>2714</v>
      </c>
      <c r="D9713" s="922" t="s">
        <v>986</v>
      </c>
      <c r="E9713" s="936">
        <v>1</v>
      </c>
      <c r="F9713" s="947">
        <v>44652</v>
      </c>
      <c r="G9713" s="923">
        <v>8075.9809513070004</v>
      </c>
      <c r="H9713" s="929">
        <v>1.6666666666666668E-3</v>
      </c>
      <c r="I9713" s="929">
        <v>2.5000000000000001E-2</v>
      </c>
      <c r="J9713" s="923">
        <v>7874.0814275243256</v>
      </c>
      <c r="K9713" s="922">
        <v>1</v>
      </c>
      <c r="L9713" s="923">
        <v>7874.0814275243256</v>
      </c>
      <c r="M9713" s="923">
        <f t="shared" si="151"/>
        <v>161.51961902614002</v>
      </c>
    </row>
    <row r="9714" spans="2:13" ht="60">
      <c r="B9714" s="921" t="s">
        <v>2764</v>
      </c>
      <c r="C9714" s="921" t="s">
        <v>2714</v>
      </c>
      <c r="D9714" s="922" t="s">
        <v>986</v>
      </c>
      <c r="E9714" s="936">
        <v>1</v>
      </c>
      <c r="F9714" s="947">
        <v>44561</v>
      </c>
      <c r="G9714" s="923">
        <v>18170.957140440751</v>
      </c>
      <c r="H9714" s="929">
        <v>1.6666666666666668E-3</v>
      </c>
      <c r="I9714" s="929">
        <v>3.0000000000000002E-2</v>
      </c>
      <c r="J9714" s="923">
        <v>17625.828426227527</v>
      </c>
      <c r="K9714" s="922">
        <v>1</v>
      </c>
      <c r="L9714" s="923">
        <v>17625.828426227527</v>
      </c>
      <c r="M9714" s="923">
        <f t="shared" si="151"/>
        <v>363.41914280881502</v>
      </c>
    </row>
    <row r="9715" spans="2:13" ht="60">
      <c r="B9715" s="921" t="s">
        <v>2765</v>
      </c>
      <c r="C9715" s="921" t="s">
        <v>2714</v>
      </c>
      <c r="D9715" s="922" t="s">
        <v>986</v>
      </c>
      <c r="E9715" s="936">
        <v>1</v>
      </c>
      <c r="F9715" s="947">
        <v>44561</v>
      </c>
      <c r="G9715" s="923">
        <v>5158.8032310813041</v>
      </c>
      <c r="H9715" s="929">
        <v>1.6666666666666668E-3</v>
      </c>
      <c r="I9715" s="929">
        <v>3.0000000000000002E-2</v>
      </c>
      <c r="J9715" s="923">
        <v>5004.0391341488648</v>
      </c>
      <c r="K9715" s="922">
        <v>1</v>
      </c>
      <c r="L9715" s="923">
        <v>5004.0391341488648</v>
      </c>
      <c r="M9715" s="923">
        <f t="shared" si="151"/>
        <v>103.17606462162608</v>
      </c>
    </row>
    <row r="9716" spans="2:13" ht="60">
      <c r="B9716" s="921" t="s">
        <v>2776</v>
      </c>
      <c r="C9716" s="921" t="s">
        <v>2714</v>
      </c>
      <c r="D9716" s="922" t="s">
        <v>986</v>
      </c>
      <c r="E9716" s="936">
        <v>1</v>
      </c>
      <c r="F9716" s="947">
        <v>44317</v>
      </c>
      <c r="G9716" s="923">
        <v>14132.966664787251</v>
      </c>
      <c r="H9716" s="929">
        <v>1.6666666666666668E-3</v>
      </c>
      <c r="I9716" s="929">
        <v>4.3333333333333335E-2</v>
      </c>
      <c r="J9716" s="923">
        <v>13520.538109313136</v>
      </c>
      <c r="K9716" s="922">
        <v>1</v>
      </c>
      <c r="L9716" s="923">
        <v>13520.538109313136</v>
      </c>
      <c r="M9716" s="923">
        <f t="shared" si="151"/>
        <v>282.659333295745</v>
      </c>
    </row>
    <row r="9717" spans="2:13" ht="60">
      <c r="B9717" s="921" t="s">
        <v>2778</v>
      </c>
      <c r="C9717" s="921" t="s">
        <v>2714</v>
      </c>
      <c r="D9717" s="922" t="s">
        <v>986</v>
      </c>
      <c r="E9717" s="936">
        <v>1</v>
      </c>
      <c r="F9717" s="947">
        <v>44317</v>
      </c>
      <c r="G9717" s="923">
        <v>7738.2048466219567</v>
      </c>
      <c r="H9717" s="929">
        <v>1.6666666666666668E-3</v>
      </c>
      <c r="I9717" s="929">
        <v>4.3333333333333335E-2</v>
      </c>
      <c r="J9717" s="923">
        <v>7402.8826366016719</v>
      </c>
      <c r="K9717" s="922">
        <v>1</v>
      </c>
      <c r="L9717" s="923">
        <v>7402.8826366016719</v>
      </c>
      <c r="M9717" s="923">
        <f t="shared" si="151"/>
        <v>154.76409693243914</v>
      </c>
    </row>
    <row r="9718" spans="2:13" ht="60">
      <c r="B9718" s="921" t="s">
        <v>2776</v>
      </c>
      <c r="C9718" s="921" t="s">
        <v>2714</v>
      </c>
      <c r="D9718" s="922" t="s">
        <v>986</v>
      </c>
      <c r="E9718" s="936">
        <v>1</v>
      </c>
      <c r="F9718" s="947">
        <v>44317</v>
      </c>
      <c r="G9718" s="923">
        <v>24227.942853921002</v>
      </c>
      <c r="H9718" s="929">
        <v>1.6666666666666668E-3</v>
      </c>
      <c r="I9718" s="929">
        <v>4.3333333333333335E-2</v>
      </c>
      <c r="J9718" s="923">
        <v>23178.065330251091</v>
      </c>
      <c r="K9718" s="922">
        <v>1</v>
      </c>
      <c r="L9718" s="923">
        <v>23178.065330251091</v>
      </c>
      <c r="M9718" s="923">
        <f t="shared" si="151"/>
        <v>484.55885707842003</v>
      </c>
    </row>
    <row r="9719" spans="2:13" ht="60">
      <c r="B9719" s="921" t="s">
        <v>2778</v>
      </c>
      <c r="C9719" s="921" t="s">
        <v>2714</v>
      </c>
      <c r="D9719" s="922" t="s">
        <v>986</v>
      </c>
      <c r="E9719" s="936">
        <v>1</v>
      </c>
      <c r="F9719" s="947">
        <v>44317</v>
      </c>
      <c r="G9719" s="923">
        <v>5158.8032310813041</v>
      </c>
      <c r="H9719" s="929">
        <v>1.6666666666666668E-3</v>
      </c>
      <c r="I9719" s="929">
        <v>4.3333333333333335E-2</v>
      </c>
      <c r="J9719" s="923">
        <v>4935.255091067781</v>
      </c>
      <c r="K9719" s="922">
        <v>1</v>
      </c>
      <c r="L9719" s="923">
        <v>4935.255091067781</v>
      </c>
      <c r="M9719" s="923">
        <f t="shared" si="151"/>
        <v>103.17606462162608</v>
      </c>
    </row>
    <row r="9720" spans="2:13" ht="60">
      <c r="B9720" s="921" t="s">
        <v>2776</v>
      </c>
      <c r="C9720" s="921" t="s">
        <v>2714</v>
      </c>
      <c r="D9720" s="922" t="s">
        <v>986</v>
      </c>
      <c r="E9720" s="936">
        <v>1</v>
      </c>
      <c r="F9720" s="947">
        <v>44317</v>
      </c>
      <c r="G9720" s="923">
        <v>2018.9952378267501</v>
      </c>
      <c r="H9720" s="929">
        <v>1.6666666666666668E-3</v>
      </c>
      <c r="I9720" s="929">
        <v>4.3333333333333335E-2</v>
      </c>
      <c r="J9720" s="923">
        <v>1931.5054441875909</v>
      </c>
      <c r="K9720" s="922">
        <v>1</v>
      </c>
      <c r="L9720" s="923">
        <v>1931.5054441875909</v>
      </c>
      <c r="M9720" s="923">
        <f t="shared" si="151"/>
        <v>40.379904756535005</v>
      </c>
    </row>
    <row r="9721" spans="2:13" ht="60">
      <c r="B9721" s="921" t="s">
        <v>2778</v>
      </c>
      <c r="C9721" s="921" t="s">
        <v>2714</v>
      </c>
      <c r="D9721" s="922" t="s">
        <v>986</v>
      </c>
      <c r="E9721" s="936">
        <v>1</v>
      </c>
      <c r="F9721" s="947">
        <v>44317</v>
      </c>
      <c r="G9721" s="923">
        <v>2579.4016155406521</v>
      </c>
      <c r="H9721" s="929">
        <v>1.6666666666666668E-3</v>
      </c>
      <c r="I9721" s="929">
        <v>4.3333333333333335E-2</v>
      </c>
      <c r="J9721" s="923">
        <v>2467.6275455338905</v>
      </c>
      <c r="K9721" s="922">
        <v>1</v>
      </c>
      <c r="L9721" s="923">
        <v>2467.6275455338905</v>
      </c>
      <c r="M9721" s="923">
        <f t="shared" si="151"/>
        <v>51.588032310813041</v>
      </c>
    </row>
    <row r="9722" spans="2:13" ht="60">
      <c r="B9722" s="921" t="s">
        <v>2776</v>
      </c>
      <c r="C9722" s="921" t="s">
        <v>2714</v>
      </c>
      <c r="D9722" s="922" t="s">
        <v>986</v>
      </c>
      <c r="E9722" s="936">
        <v>1</v>
      </c>
      <c r="F9722" s="947">
        <v>44317</v>
      </c>
      <c r="G9722" s="923">
        <v>10094.976189133751</v>
      </c>
      <c r="H9722" s="929">
        <v>1.6666666666666668E-3</v>
      </c>
      <c r="I9722" s="929">
        <v>4.3333333333333335E-2</v>
      </c>
      <c r="J9722" s="923">
        <v>9657.5272209379546</v>
      </c>
      <c r="K9722" s="922">
        <v>1</v>
      </c>
      <c r="L9722" s="923">
        <v>9657.5272209379546</v>
      </c>
      <c r="M9722" s="923">
        <f t="shared" si="151"/>
        <v>201.89952378267503</v>
      </c>
    </row>
    <row r="9723" spans="2:13" ht="60">
      <c r="B9723" s="921" t="s">
        <v>2779</v>
      </c>
      <c r="C9723" s="921" t="s">
        <v>2714</v>
      </c>
      <c r="D9723" s="922" t="s">
        <v>986</v>
      </c>
      <c r="E9723" s="936">
        <v>1</v>
      </c>
      <c r="F9723" s="947">
        <v>43829</v>
      </c>
      <c r="G9723" s="923">
        <v>6056.9857134802505</v>
      </c>
      <c r="H9723" s="929">
        <v>1.6666666666666668E-3</v>
      </c>
      <c r="I9723" s="929">
        <v>7.166666666666667E-2</v>
      </c>
      <c r="J9723" s="923">
        <v>5622.901737347499</v>
      </c>
      <c r="K9723" s="922">
        <v>1</v>
      </c>
      <c r="L9723" s="923">
        <v>5622.901737347499</v>
      </c>
      <c r="M9723" s="923">
        <f t="shared" si="151"/>
        <v>121.13971426960501</v>
      </c>
    </row>
    <row r="9724" spans="2:13" ht="60">
      <c r="B9724" s="921" t="s">
        <v>2780</v>
      </c>
      <c r="C9724" s="921" t="s">
        <v>2714</v>
      </c>
      <c r="D9724" s="922" t="s">
        <v>986</v>
      </c>
      <c r="E9724" s="936">
        <v>1</v>
      </c>
      <c r="F9724" s="947">
        <v>43829</v>
      </c>
      <c r="G9724" s="923">
        <v>5158.8032310813041</v>
      </c>
      <c r="H9724" s="929">
        <v>1.6666666666666668E-3</v>
      </c>
      <c r="I9724" s="929">
        <v>7.166666666666667E-2</v>
      </c>
      <c r="J9724" s="923">
        <v>4789.088999520477</v>
      </c>
      <c r="K9724" s="922">
        <v>1</v>
      </c>
      <c r="L9724" s="923">
        <v>4789.088999520477</v>
      </c>
      <c r="M9724" s="923">
        <f t="shared" si="151"/>
        <v>103.17606462162608</v>
      </c>
    </row>
    <row r="9725" spans="2:13" ht="60">
      <c r="B9725" s="921" t="s">
        <v>2781</v>
      </c>
      <c r="C9725" s="921" t="s">
        <v>2714</v>
      </c>
      <c r="D9725" s="922" t="s">
        <v>986</v>
      </c>
      <c r="E9725" s="936">
        <v>1</v>
      </c>
      <c r="F9725" s="947">
        <v>43829</v>
      </c>
      <c r="G9725" s="923">
        <v>3394.0435302775381</v>
      </c>
      <c r="H9725" s="929">
        <v>1.6666666666666668E-3</v>
      </c>
      <c r="I9725" s="929">
        <v>7.166666666666667E-2</v>
      </c>
      <c r="J9725" s="923">
        <v>3150.8037439409813</v>
      </c>
      <c r="K9725" s="922">
        <v>1</v>
      </c>
      <c r="L9725" s="923">
        <v>3150.8037439409813</v>
      </c>
      <c r="M9725" s="923">
        <f t="shared" si="151"/>
        <v>67.880870605550768</v>
      </c>
    </row>
    <row r="9726" spans="2:13" ht="60">
      <c r="B9726" s="921" t="s">
        <v>2782</v>
      </c>
      <c r="C9726" s="921" t="s">
        <v>2714</v>
      </c>
      <c r="D9726" s="922" t="s">
        <v>986</v>
      </c>
      <c r="E9726" s="936">
        <v>1</v>
      </c>
      <c r="F9726" s="947">
        <v>43829</v>
      </c>
      <c r="G9726" s="923">
        <v>2018.9952378267501</v>
      </c>
      <c r="H9726" s="929">
        <v>1.6666666666666668E-3</v>
      </c>
      <c r="I9726" s="929">
        <v>7.166666666666667E-2</v>
      </c>
      <c r="J9726" s="923">
        <v>1874.300579115833</v>
      </c>
      <c r="K9726" s="922">
        <v>1</v>
      </c>
      <c r="L9726" s="923">
        <v>1874.300579115833</v>
      </c>
      <c r="M9726" s="923">
        <f t="shared" si="151"/>
        <v>40.379904756535005</v>
      </c>
    </row>
    <row r="9727" spans="2:13" ht="60">
      <c r="B9727" s="921" t="s">
        <v>2783</v>
      </c>
      <c r="C9727" s="921" t="s">
        <v>2714</v>
      </c>
      <c r="D9727" s="922" t="s">
        <v>986</v>
      </c>
      <c r="E9727" s="936">
        <v>1</v>
      </c>
      <c r="F9727" s="947">
        <v>43829</v>
      </c>
      <c r="G9727" s="923">
        <v>2099.7836797927398</v>
      </c>
      <c r="H9727" s="929">
        <v>1.6666666666666668E-3</v>
      </c>
      <c r="I9727" s="929">
        <v>7.166666666666667E-2</v>
      </c>
      <c r="J9727" s="923">
        <v>1949.2991827409269</v>
      </c>
      <c r="K9727" s="922">
        <v>1</v>
      </c>
      <c r="L9727" s="923">
        <v>1949.2991827409269</v>
      </c>
      <c r="M9727" s="923">
        <f t="shared" si="151"/>
        <v>41.995673595854797</v>
      </c>
    </row>
    <row r="9728" spans="2:13" ht="60">
      <c r="B9728" s="921" t="s">
        <v>2782</v>
      </c>
      <c r="C9728" s="921" t="s">
        <v>2714</v>
      </c>
      <c r="D9728" s="922" t="s">
        <v>986</v>
      </c>
      <c r="E9728" s="936">
        <v>1</v>
      </c>
      <c r="F9728" s="947">
        <v>43829</v>
      </c>
      <c r="G9728" s="923">
        <v>4037.9904756535002</v>
      </c>
      <c r="H9728" s="929">
        <v>1.6666666666666668E-3</v>
      </c>
      <c r="I9728" s="929">
        <v>7.166666666666667E-2</v>
      </c>
      <c r="J9728" s="923">
        <v>3748.601158231666</v>
      </c>
      <c r="K9728" s="922">
        <v>1</v>
      </c>
      <c r="L9728" s="923">
        <v>3748.601158231666</v>
      </c>
      <c r="M9728" s="923">
        <f t="shared" si="151"/>
        <v>80.75980951307001</v>
      </c>
    </row>
    <row r="9729" spans="2:13" ht="60">
      <c r="B9729" s="921" t="s">
        <v>2779</v>
      </c>
      <c r="C9729" s="921" t="s">
        <v>2714</v>
      </c>
      <c r="D9729" s="922" t="s">
        <v>986</v>
      </c>
      <c r="E9729" s="936">
        <v>1</v>
      </c>
      <c r="F9729" s="947">
        <v>43829</v>
      </c>
      <c r="G9729" s="923">
        <v>20189.952378267502</v>
      </c>
      <c r="H9729" s="929">
        <v>1.6666666666666668E-3</v>
      </c>
      <c r="I9729" s="929">
        <v>7.166666666666667E-2</v>
      </c>
      <c r="J9729" s="923">
        <v>18743.005791158332</v>
      </c>
      <c r="K9729" s="922">
        <v>1</v>
      </c>
      <c r="L9729" s="923">
        <v>18743.005791158332</v>
      </c>
      <c r="M9729" s="923">
        <f t="shared" si="151"/>
        <v>403.79904756535007</v>
      </c>
    </row>
    <row r="9730" spans="2:13" ht="60">
      <c r="B9730" s="921" t="s">
        <v>2784</v>
      </c>
      <c r="C9730" s="921" t="s">
        <v>2714</v>
      </c>
      <c r="D9730" s="922" t="s">
        <v>986</v>
      </c>
      <c r="E9730" s="936">
        <v>1</v>
      </c>
      <c r="F9730" s="947">
        <v>43829</v>
      </c>
      <c r="G9730" s="923">
        <v>6299.3510393782199</v>
      </c>
      <c r="H9730" s="929">
        <v>1.6666666666666668E-3</v>
      </c>
      <c r="I9730" s="929">
        <v>7.166666666666667E-2</v>
      </c>
      <c r="J9730" s="923">
        <v>5847.8975482227806</v>
      </c>
      <c r="K9730" s="922">
        <v>1</v>
      </c>
      <c r="L9730" s="923">
        <v>5847.8975482227806</v>
      </c>
      <c r="M9730" s="923">
        <f t="shared" si="151"/>
        <v>125.9870207875644</v>
      </c>
    </row>
    <row r="9731" spans="2:13" ht="60">
      <c r="B9731" s="921" t="s">
        <v>2780</v>
      </c>
      <c r="C9731" s="921" t="s">
        <v>2714</v>
      </c>
      <c r="D9731" s="922" t="s">
        <v>986</v>
      </c>
      <c r="E9731" s="936">
        <v>1</v>
      </c>
      <c r="F9731" s="947">
        <v>43829</v>
      </c>
      <c r="G9731" s="923">
        <v>20635.212924325217</v>
      </c>
      <c r="H9731" s="929">
        <v>1.6666666666666668E-3</v>
      </c>
      <c r="I9731" s="929">
        <v>7.166666666666667E-2</v>
      </c>
      <c r="J9731" s="923">
        <v>19156.355998081908</v>
      </c>
      <c r="K9731" s="922">
        <v>1</v>
      </c>
      <c r="L9731" s="923">
        <v>19156.355998081908</v>
      </c>
      <c r="M9731" s="923">
        <f t="shared" si="151"/>
        <v>412.70425848650433</v>
      </c>
    </row>
    <row r="9732" spans="2:13" ht="60">
      <c r="B9732" s="921" t="s">
        <v>2779</v>
      </c>
      <c r="C9732" s="921" t="s">
        <v>2714</v>
      </c>
      <c r="D9732" s="922" t="s">
        <v>986</v>
      </c>
      <c r="E9732" s="936">
        <v>1</v>
      </c>
      <c r="F9732" s="947">
        <v>43829</v>
      </c>
      <c r="G9732" s="923">
        <v>2018.9952378267501</v>
      </c>
      <c r="H9732" s="929">
        <v>1.6666666666666668E-3</v>
      </c>
      <c r="I9732" s="929">
        <v>7.166666666666667E-2</v>
      </c>
      <c r="J9732" s="923">
        <v>1874.300579115833</v>
      </c>
      <c r="K9732" s="922">
        <v>1</v>
      </c>
      <c r="L9732" s="923">
        <v>1874.300579115833</v>
      </c>
      <c r="M9732" s="923">
        <f t="shared" si="151"/>
        <v>40.379904756535005</v>
      </c>
    </row>
    <row r="9733" spans="2:13" ht="60">
      <c r="B9733" s="921" t="s">
        <v>2780</v>
      </c>
      <c r="C9733" s="921" t="s">
        <v>2714</v>
      </c>
      <c r="D9733" s="922" t="s">
        <v>986</v>
      </c>
      <c r="E9733" s="936">
        <v>1</v>
      </c>
      <c r="F9733" s="947">
        <v>43829</v>
      </c>
      <c r="G9733" s="923">
        <v>2579.4016155406521</v>
      </c>
      <c r="H9733" s="929">
        <v>1.6666666666666668E-3</v>
      </c>
      <c r="I9733" s="929">
        <v>7.166666666666667E-2</v>
      </c>
      <c r="J9733" s="923">
        <v>2394.5444997602385</v>
      </c>
      <c r="K9733" s="922">
        <v>1</v>
      </c>
      <c r="L9733" s="923">
        <v>2394.5444997602385</v>
      </c>
      <c r="M9733" s="923">
        <f t="shared" si="151"/>
        <v>51.588032310813041</v>
      </c>
    </row>
    <row r="9734" spans="2:13" ht="60">
      <c r="B9734" s="921" t="s">
        <v>2782</v>
      </c>
      <c r="C9734" s="921" t="s">
        <v>2714</v>
      </c>
      <c r="D9734" s="922" t="s">
        <v>986</v>
      </c>
      <c r="E9734" s="936">
        <v>1</v>
      </c>
      <c r="F9734" s="947">
        <v>43829</v>
      </c>
      <c r="G9734" s="923">
        <v>12113.971426960501</v>
      </c>
      <c r="H9734" s="929">
        <v>1.6666666666666668E-3</v>
      </c>
      <c r="I9734" s="929">
        <v>7.166666666666667E-2</v>
      </c>
      <c r="J9734" s="923">
        <v>11245.803474694998</v>
      </c>
      <c r="K9734" s="922">
        <v>1</v>
      </c>
      <c r="L9734" s="923">
        <v>11245.803474694998</v>
      </c>
      <c r="M9734" s="923">
        <f t="shared" si="151"/>
        <v>242.27942853921002</v>
      </c>
    </row>
    <row r="9735" spans="2:13" ht="60">
      <c r="B9735" s="921" t="s">
        <v>2785</v>
      </c>
      <c r="C9735" s="921" t="s">
        <v>2714</v>
      </c>
      <c r="D9735" s="922" t="s">
        <v>986</v>
      </c>
      <c r="E9735" s="936">
        <v>1</v>
      </c>
      <c r="F9735" s="947">
        <v>43829</v>
      </c>
      <c r="G9735" s="923">
        <v>12897.00807770326</v>
      </c>
      <c r="H9735" s="929">
        <v>1.6666666666666668E-3</v>
      </c>
      <c r="I9735" s="929">
        <v>7.166666666666667E-2</v>
      </c>
      <c r="J9735" s="923">
        <v>11972.722498801193</v>
      </c>
      <c r="K9735" s="922">
        <v>1</v>
      </c>
      <c r="L9735" s="923">
        <v>11972.722498801193</v>
      </c>
      <c r="M9735" s="923">
        <f t="shared" si="151"/>
        <v>257.94016155406518</v>
      </c>
    </row>
    <row r="9736" spans="2:13" ht="60">
      <c r="B9736" s="921" t="s">
        <v>2782</v>
      </c>
      <c r="C9736" s="921" t="s">
        <v>2714</v>
      </c>
      <c r="D9736" s="922" t="s">
        <v>986</v>
      </c>
      <c r="E9736" s="936">
        <v>1</v>
      </c>
      <c r="F9736" s="947">
        <v>43829</v>
      </c>
      <c r="G9736" s="923">
        <v>12113.971426960501</v>
      </c>
      <c r="H9736" s="929">
        <v>1.6666666666666668E-3</v>
      </c>
      <c r="I9736" s="929">
        <v>7.166666666666667E-2</v>
      </c>
      <c r="J9736" s="923">
        <v>11245.803474694998</v>
      </c>
      <c r="K9736" s="922">
        <v>1</v>
      </c>
      <c r="L9736" s="923">
        <v>11245.803474694998</v>
      </c>
      <c r="M9736" s="923">
        <f t="shared" si="151"/>
        <v>242.27942853921002</v>
      </c>
    </row>
    <row r="9737" spans="2:13" ht="60">
      <c r="B9737" s="921" t="s">
        <v>2783</v>
      </c>
      <c r="C9737" s="921" t="s">
        <v>2714</v>
      </c>
      <c r="D9737" s="922" t="s">
        <v>986</v>
      </c>
      <c r="E9737" s="936">
        <v>1</v>
      </c>
      <c r="F9737" s="947">
        <v>43829</v>
      </c>
      <c r="G9737" s="923">
        <v>2099.7836797927398</v>
      </c>
      <c r="H9737" s="929">
        <v>1.6666666666666668E-3</v>
      </c>
      <c r="I9737" s="929">
        <v>7.166666666666667E-2</v>
      </c>
      <c r="J9737" s="923">
        <v>1949.2991827409269</v>
      </c>
      <c r="K9737" s="922">
        <v>1</v>
      </c>
      <c r="L9737" s="923">
        <v>1949.2991827409269</v>
      </c>
      <c r="M9737" s="923">
        <f t="shared" si="151"/>
        <v>41.995673595854797</v>
      </c>
    </row>
    <row r="9738" spans="2:13" ht="60">
      <c r="B9738" s="921" t="s">
        <v>2782</v>
      </c>
      <c r="C9738" s="921" t="s">
        <v>2714</v>
      </c>
      <c r="D9738" s="922" t="s">
        <v>986</v>
      </c>
      <c r="E9738" s="936">
        <v>1</v>
      </c>
      <c r="F9738" s="947">
        <v>43829</v>
      </c>
      <c r="G9738" s="923">
        <v>18170.957140440751</v>
      </c>
      <c r="H9738" s="929">
        <v>1.6666666666666668E-3</v>
      </c>
      <c r="I9738" s="929">
        <v>7.166666666666667E-2</v>
      </c>
      <c r="J9738" s="923">
        <v>16868.705212042496</v>
      </c>
      <c r="K9738" s="922">
        <v>1</v>
      </c>
      <c r="L9738" s="923">
        <v>16868.705212042496</v>
      </c>
      <c r="M9738" s="923">
        <f t="shared" si="151"/>
        <v>363.41914280881502</v>
      </c>
    </row>
    <row r="9739" spans="2:13" ht="60">
      <c r="B9739" s="921" t="s">
        <v>2782</v>
      </c>
      <c r="C9739" s="921" t="s">
        <v>2714</v>
      </c>
      <c r="D9739" s="922" t="s">
        <v>986</v>
      </c>
      <c r="E9739" s="936">
        <v>1</v>
      </c>
      <c r="F9739" s="947">
        <v>43829</v>
      </c>
      <c r="G9739" s="923">
        <v>18170.957140440751</v>
      </c>
      <c r="H9739" s="929">
        <v>1.6666666666666668E-3</v>
      </c>
      <c r="I9739" s="929">
        <v>7.166666666666667E-2</v>
      </c>
      <c r="J9739" s="923">
        <v>16868.705212042496</v>
      </c>
      <c r="K9739" s="922">
        <v>1</v>
      </c>
      <c r="L9739" s="923">
        <v>16868.705212042496</v>
      </c>
      <c r="M9739" s="923">
        <f t="shared" ref="M9739:M9802" si="152">IF(L9739=0,"",IF(I9739=100%,0,(H9739*12)*(G9739*E9739*K9739)))</f>
        <v>363.41914280881502</v>
      </c>
    </row>
    <row r="9740" spans="2:13" ht="60">
      <c r="B9740" s="921" t="s">
        <v>2779</v>
      </c>
      <c r="C9740" s="921" t="s">
        <v>2714</v>
      </c>
      <c r="D9740" s="922" t="s">
        <v>986</v>
      </c>
      <c r="E9740" s="936">
        <v>1</v>
      </c>
      <c r="F9740" s="947">
        <v>43829</v>
      </c>
      <c r="G9740" s="923">
        <v>6056.9857134802505</v>
      </c>
      <c r="H9740" s="929">
        <v>1.6666666666666668E-3</v>
      </c>
      <c r="I9740" s="929">
        <v>7.166666666666667E-2</v>
      </c>
      <c r="J9740" s="923">
        <v>5622.901737347499</v>
      </c>
      <c r="K9740" s="922">
        <v>1</v>
      </c>
      <c r="L9740" s="923">
        <v>5622.901737347499</v>
      </c>
      <c r="M9740" s="923">
        <f t="shared" si="152"/>
        <v>121.13971426960501</v>
      </c>
    </row>
    <row r="9741" spans="2:13" ht="60">
      <c r="B9741" s="921" t="s">
        <v>2784</v>
      </c>
      <c r="C9741" s="921" t="s">
        <v>2714</v>
      </c>
      <c r="D9741" s="922" t="s">
        <v>986</v>
      </c>
      <c r="E9741" s="936">
        <v>1</v>
      </c>
      <c r="F9741" s="947">
        <v>43829</v>
      </c>
      <c r="G9741" s="923">
        <v>2099.7836797927398</v>
      </c>
      <c r="H9741" s="929">
        <v>1.6666666666666668E-3</v>
      </c>
      <c r="I9741" s="929">
        <v>7.166666666666667E-2</v>
      </c>
      <c r="J9741" s="923">
        <v>1949.2991827409269</v>
      </c>
      <c r="K9741" s="922">
        <v>1</v>
      </c>
      <c r="L9741" s="923">
        <v>1949.2991827409269</v>
      </c>
      <c r="M9741" s="923">
        <f t="shared" si="152"/>
        <v>41.995673595854797</v>
      </c>
    </row>
    <row r="9742" spans="2:13" ht="60">
      <c r="B9742" s="921" t="s">
        <v>2786</v>
      </c>
      <c r="C9742" s="921" t="s">
        <v>2714</v>
      </c>
      <c r="D9742" s="922" t="s">
        <v>986</v>
      </c>
      <c r="E9742" s="936">
        <v>1</v>
      </c>
      <c r="F9742" s="947">
        <v>44652</v>
      </c>
      <c r="G9742" s="923">
        <v>4037.9904756535002</v>
      </c>
      <c r="H9742" s="929">
        <v>1.6666666666666668E-3</v>
      </c>
      <c r="I9742" s="929">
        <v>2.5000000000000001E-2</v>
      </c>
      <c r="J9742" s="923">
        <v>3937.0407137621628</v>
      </c>
      <c r="K9742" s="922">
        <v>1</v>
      </c>
      <c r="L9742" s="923">
        <v>3937.0407137621628</v>
      </c>
      <c r="M9742" s="923">
        <f t="shared" si="152"/>
        <v>80.75980951307001</v>
      </c>
    </row>
    <row r="9743" spans="2:13" ht="60">
      <c r="B9743" s="921" t="s">
        <v>2787</v>
      </c>
      <c r="C9743" s="921" t="s">
        <v>2714</v>
      </c>
      <c r="D9743" s="922" t="s">
        <v>986</v>
      </c>
      <c r="E9743" s="936">
        <v>1</v>
      </c>
      <c r="F9743" s="947">
        <v>44652</v>
      </c>
      <c r="G9743" s="923">
        <v>2579.4016155406521</v>
      </c>
      <c r="H9743" s="929">
        <v>1.6666666666666668E-3</v>
      </c>
      <c r="I9743" s="929">
        <v>2.5000000000000001E-2</v>
      </c>
      <c r="J9743" s="923">
        <v>2514.9165751521359</v>
      </c>
      <c r="K9743" s="922">
        <v>1</v>
      </c>
      <c r="L9743" s="923">
        <v>2514.9165751521359</v>
      </c>
      <c r="M9743" s="923">
        <f t="shared" si="152"/>
        <v>51.588032310813041</v>
      </c>
    </row>
    <row r="9744" spans="2:13" ht="60">
      <c r="B9744" s="921" t="s">
        <v>2764</v>
      </c>
      <c r="C9744" s="921" t="s">
        <v>2714</v>
      </c>
      <c r="D9744" s="922" t="s">
        <v>986</v>
      </c>
      <c r="E9744" s="936">
        <v>1</v>
      </c>
      <c r="F9744" s="947">
        <v>44317</v>
      </c>
      <c r="G9744" s="923">
        <v>16151.961902614001</v>
      </c>
      <c r="H9744" s="929">
        <v>1.6666666666666668E-3</v>
      </c>
      <c r="I9744" s="929">
        <v>4.3333333333333335E-2</v>
      </c>
      <c r="J9744" s="923">
        <v>15452.043553500727</v>
      </c>
      <c r="K9744" s="922">
        <v>1</v>
      </c>
      <c r="L9744" s="923">
        <v>15452.043553500727</v>
      </c>
      <c r="M9744" s="923">
        <f t="shared" si="152"/>
        <v>323.03923805228004</v>
      </c>
    </row>
    <row r="9745" spans="2:13" ht="60">
      <c r="B9745" s="921" t="s">
        <v>2769</v>
      </c>
      <c r="C9745" s="921" t="s">
        <v>2714</v>
      </c>
      <c r="D9745" s="922" t="s">
        <v>986</v>
      </c>
      <c r="E9745" s="936">
        <v>1</v>
      </c>
      <c r="F9745" s="947">
        <v>44317</v>
      </c>
      <c r="G9745" s="923">
        <v>10498.918398963699</v>
      </c>
      <c r="H9745" s="929">
        <v>1.6666666666666668E-3</v>
      </c>
      <c r="I9745" s="929">
        <v>4.3333333333333335E-2</v>
      </c>
      <c r="J9745" s="923">
        <v>10043.965268341939</v>
      </c>
      <c r="K9745" s="922">
        <v>1</v>
      </c>
      <c r="L9745" s="923">
        <v>10043.965268341939</v>
      </c>
      <c r="M9745" s="923">
        <f t="shared" si="152"/>
        <v>209.97836797927397</v>
      </c>
    </row>
    <row r="9746" spans="2:13" ht="60">
      <c r="B9746" s="921" t="s">
        <v>2765</v>
      </c>
      <c r="C9746" s="921" t="s">
        <v>2714</v>
      </c>
      <c r="D9746" s="922" t="s">
        <v>986</v>
      </c>
      <c r="E9746" s="936">
        <v>1</v>
      </c>
      <c r="F9746" s="947">
        <v>44317</v>
      </c>
      <c r="G9746" s="923">
        <v>30952.819386487827</v>
      </c>
      <c r="H9746" s="929">
        <v>1.6666666666666668E-3</v>
      </c>
      <c r="I9746" s="929">
        <v>4.3333333333333335E-2</v>
      </c>
      <c r="J9746" s="923">
        <v>29611.530546406688</v>
      </c>
      <c r="K9746" s="922">
        <v>1</v>
      </c>
      <c r="L9746" s="923">
        <v>29611.530546406688</v>
      </c>
      <c r="M9746" s="923">
        <f t="shared" si="152"/>
        <v>619.05638772975658</v>
      </c>
    </row>
    <row r="9747" spans="2:13" ht="60">
      <c r="B9747" s="921" t="s">
        <v>2765</v>
      </c>
      <c r="C9747" s="921" t="s">
        <v>2714</v>
      </c>
      <c r="D9747" s="922" t="s">
        <v>986</v>
      </c>
      <c r="E9747" s="936">
        <v>1</v>
      </c>
      <c r="F9747" s="947">
        <v>44317</v>
      </c>
      <c r="G9747" s="923">
        <v>5158.8032310813041</v>
      </c>
      <c r="H9747" s="929">
        <v>1.6666666666666668E-3</v>
      </c>
      <c r="I9747" s="929">
        <v>4.3333333333333335E-2</v>
      </c>
      <c r="J9747" s="923">
        <v>4935.255091067781</v>
      </c>
      <c r="K9747" s="922">
        <v>1</v>
      </c>
      <c r="L9747" s="923">
        <v>4935.255091067781</v>
      </c>
      <c r="M9747" s="923">
        <f t="shared" si="152"/>
        <v>103.17606462162608</v>
      </c>
    </row>
    <row r="9748" spans="2:13" ht="60">
      <c r="B9748" s="921" t="s">
        <v>2788</v>
      </c>
      <c r="C9748" s="921" t="s">
        <v>2714</v>
      </c>
      <c r="D9748" s="922" t="s">
        <v>986</v>
      </c>
      <c r="E9748" s="936">
        <v>1</v>
      </c>
      <c r="F9748" s="947">
        <v>44228</v>
      </c>
      <c r="G9748" s="923">
        <v>3394.0435302775381</v>
      </c>
      <c r="H9748" s="929">
        <v>1.6666666666666668E-3</v>
      </c>
      <c r="I9748" s="929">
        <v>4.8333333333333339E-2</v>
      </c>
      <c r="J9748" s="923">
        <v>3229.9980929807903</v>
      </c>
      <c r="K9748" s="922">
        <v>1</v>
      </c>
      <c r="L9748" s="923">
        <v>3229.9980929807903</v>
      </c>
      <c r="M9748" s="923">
        <f t="shared" si="152"/>
        <v>67.880870605550768</v>
      </c>
    </row>
    <row r="9749" spans="2:13" ht="60">
      <c r="B9749" s="921" t="s">
        <v>2726</v>
      </c>
      <c r="C9749" s="921" t="s">
        <v>2714</v>
      </c>
      <c r="D9749" s="922" t="s">
        <v>986</v>
      </c>
      <c r="E9749" s="936">
        <v>1</v>
      </c>
      <c r="F9749" s="947">
        <v>44228</v>
      </c>
      <c r="G9749" s="923">
        <v>28373.417770947173</v>
      </c>
      <c r="H9749" s="929">
        <v>1.6666666666666668E-3</v>
      </c>
      <c r="I9749" s="929">
        <v>4.8333333333333339E-2</v>
      </c>
      <c r="J9749" s="923">
        <v>27002.035912018058</v>
      </c>
      <c r="K9749" s="922">
        <v>1</v>
      </c>
      <c r="L9749" s="923">
        <v>27002.035912018058</v>
      </c>
      <c r="M9749" s="923">
        <f t="shared" si="152"/>
        <v>567.46835541894347</v>
      </c>
    </row>
    <row r="9750" spans="2:13" ht="60">
      <c r="B9750" s="921" t="s">
        <v>2789</v>
      </c>
      <c r="C9750" s="921" t="s">
        <v>2714</v>
      </c>
      <c r="D9750" s="922" t="s">
        <v>986</v>
      </c>
      <c r="E9750" s="936">
        <v>1</v>
      </c>
      <c r="F9750" s="947">
        <v>44228</v>
      </c>
      <c r="G9750" s="923">
        <v>4037.9904756535002</v>
      </c>
      <c r="H9750" s="929">
        <v>1.6666666666666668E-3</v>
      </c>
      <c r="I9750" s="929">
        <v>4.8333333333333339E-2</v>
      </c>
      <c r="J9750" s="923">
        <v>3842.8209359969142</v>
      </c>
      <c r="K9750" s="922">
        <v>1</v>
      </c>
      <c r="L9750" s="923">
        <v>3842.8209359969142</v>
      </c>
      <c r="M9750" s="923">
        <f t="shared" si="152"/>
        <v>80.75980951307001</v>
      </c>
    </row>
    <row r="9751" spans="2:13" ht="60">
      <c r="B9751" s="921" t="s">
        <v>2789</v>
      </c>
      <c r="C9751" s="921" t="s">
        <v>2714</v>
      </c>
      <c r="D9751" s="922" t="s">
        <v>986</v>
      </c>
      <c r="E9751" s="936">
        <v>1</v>
      </c>
      <c r="F9751" s="947">
        <v>44228</v>
      </c>
      <c r="G9751" s="923">
        <v>10094.976189133751</v>
      </c>
      <c r="H9751" s="929">
        <v>1.6666666666666668E-3</v>
      </c>
      <c r="I9751" s="929">
        <v>4.8333333333333339E-2</v>
      </c>
      <c r="J9751" s="923">
        <v>9607.0523399922859</v>
      </c>
      <c r="K9751" s="922">
        <v>1</v>
      </c>
      <c r="L9751" s="923">
        <v>9607.0523399922859</v>
      </c>
      <c r="M9751" s="923">
        <f t="shared" si="152"/>
        <v>201.89952378267503</v>
      </c>
    </row>
    <row r="9752" spans="2:13" ht="60">
      <c r="B9752" s="921" t="s">
        <v>2790</v>
      </c>
      <c r="C9752" s="921" t="s">
        <v>2714</v>
      </c>
      <c r="D9752" s="922" t="s">
        <v>986</v>
      </c>
      <c r="E9752" s="936">
        <v>1</v>
      </c>
      <c r="F9752" s="947">
        <v>44228</v>
      </c>
      <c r="G9752" s="923">
        <v>2099.7836797927398</v>
      </c>
      <c r="H9752" s="929">
        <v>1.6666666666666668E-3</v>
      </c>
      <c r="I9752" s="929">
        <v>4.8333333333333339E-2</v>
      </c>
      <c r="J9752" s="923">
        <v>1998.294135269424</v>
      </c>
      <c r="K9752" s="922">
        <v>1</v>
      </c>
      <c r="L9752" s="923">
        <v>1998.294135269424</v>
      </c>
      <c r="M9752" s="923">
        <f t="shared" si="152"/>
        <v>41.995673595854797</v>
      </c>
    </row>
    <row r="9753" spans="2:13" ht="60">
      <c r="B9753" s="921" t="s">
        <v>2791</v>
      </c>
      <c r="C9753" s="921" t="s">
        <v>2714</v>
      </c>
      <c r="D9753" s="922" t="s">
        <v>986</v>
      </c>
      <c r="E9753" s="936">
        <v>1</v>
      </c>
      <c r="F9753" s="947">
        <v>44228</v>
      </c>
      <c r="G9753" s="923">
        <v>5158.8032310813041</v>
      </c>
      <c r="H9753" s="929">
        <v>1.6666666666666668E-3</v>
      </c>
      <c r="I9753" s="929">
        <v>4.8333333333333339E-2</v>
      </c>
      <c r="J9753" s="923">
        <v>4909.461074912374</v>
      </c>
      <c r="K9753" s="922">
        <v>1</v>
      </c>
      <c r="L9753" s="923">
        <v>4909.461074912374</v>
      </c>
      <c r="M9753" s="923">
        <f t="shared" si="152"/>
        <v>103.17606462162608</v>
      </c>
    </row>
    <row r="9754" spans="2:13" ht="60">
      <c r="B9754" s="921" t="s">
        <v>2789</v>
      </c>
      <c r="C9754" s="921" t="s">
        <v>2714</v>
      </c>
      <c r="D9754" s="922" t="s">
        <v>986</v>
      </c>
      <c r="E9754" s="936">
        <v>1</v>
      </c>
      <c r="F9754" s="947">
        <v>44317</v>
      </c>
      <c r="G9754" s="923">
        <v>36341.914280881501</v>
      </c>
      <c r="H9754" s="929">
        <v>1.6666666666666668E-3</v>
      </c>
      <c r="I9754" s="929">
        <v>4.3333333333333335E-2</v>
      </c>
      <c r="J9754" s="923">
        <v>34767.097995376636</v>
      </c>
      <c r="K9754" s="922">
        <v>1</v>
      </c>
      <c r="L9754" s="923">
        <v>34767.097995376636</v>
      </c>
      <c r="M9754" s="923">
        <f t="shared" si="152"/>
        <v>726.83828561763005</v>
      </c>
    </row>
    <row r="9755" spans="2:13" ht="60">
      <c r="B9755" s="921" t="s">
        <v>2790</v>
      </c>
      <c r="C9755" s="921" t="s">
        <v>2714</v>
      </c>
      <c r="D9755" s="922" t="s">
        <v>986</v>
      </c>
      <c r="E9755" s="936">
        <v>1</v>
      </c>
      <c r="F9755" s="947">
        <v>44317</v>
      </c>
      <c r="G9755" s="923">
        <v>4199.5673595854796</v>
      </c>
      <c r="H9755" s="929">
        <v>1.6666666666666668E-3</v>
      </c>
      <c r="I9755" s="929">
        <v>4.3333333333333335E-2</v>
      </c>
      <c r="J9755" s="923">
        <v>4017.5861073367755</v>
      </c>
      <c r="K9755" s="922">
        <v>1</v>
      </c>
      <c r="L9755" s="923">
        <v>4017.5861073367755</v>
      </c>
      <c r="M9755" s="923">
        <f t="shared" si="152"/>
        <v>83.991347191709593</v>
      </c>
    </row>
    <row r="9756" spans="2:13" ht="60">
      <c r="B9756" s="921" t="s">
        <v>2791</v>
      </c>
      <c r="C9756" s="921" t="s">
        <v>2714</v>
      </c>
      <c r="D9756" s="922" t="s">
        <v>986</v>
      </c>
      <c r="E9756" s="936">
        <v>1</v>
      </c>
      <c r="F9756" s="947">
        <v>44317</v>
      </c>
      <c r="G9756" s="923">
        <v>15476.409693243913</v>
      </c>
      <c r="H9756" s="929">
        <v>1.6666666666666668E-3</v>
      </c>
      <c r="I9756" s="929">
        <v>4.3333333333333335E-2</v>
      </c>
      <c r="J9756" s="923">
        <v>14805.765273203344</v>
      </c>
      <c r="K9756" s="922">
        <v>1</v>
      </c>
      <c r="L9756" s="923">
        <v>14805.765273203344</v>
      </c>
      <c r="M9756" s="923">
        <f t="shared" si="152"/>
        <v>309.52819386487829</v>
      </c>
    </row>
    <row r="9757" spans="2:13" ht="60">
      <c r="B9757" s="921" t="s">
        <v>2792</v>
      </c>
      <c r="C9757" s="921" t="s">
        <v>2714</v>
      </c>
      <c r="D9757" s="922" t="s">
        <v>986</v>
      </c>
      <c r="E9757" s="936">
        <v>1</v>
      </c>
      <c r="F9757" s="947">
        <v>44317</v>
      </c>
      <c r="G9757" s="923">
        <v>6788.0870605550763</v>
      </c>
      <c r="H9757" s="929">
        <v>1.6666666666666668E-3</v>
      </c>
      <c r="I9757" s="929">
        <v>4.3333333333333335E-2</v>
      </c>
      <c r="J9757" s="923">
        <v>6493.9366212643563</v>
      </c>
      <c r="K9757" s="922">
        <v>1</v>
      </c>
      <c r="L9757" s="923">
        <v>6493.9366212643563</v>
      </c>
      <c r="M9757" s="923">
        <f t="shared" si="152"/>
        <v>135.76174121110154</v>
      </c>
    </row>
    <row r="9758" spans="2:13" ht="60">
      <c r="B9758" s="921" t="s">
        <v>2789</v>
      </c>
      <c r="C9758" s="921" t="s">
        <v>2714</v>
      </c>
      <c r="D9758" s="922" t="s">
        <v>986</v>
      </c>
      <c r="E9758" s="936">
        <v>1</v>
      </c>
      <c r="F9758" s="947">
        <v>44228</v>
      </c>
      <c r="G9758" s="923">
        <v>16151.961902614001</v>
      </c>
      <c r="H9758" s="929">
        <v>1.6666666666666668E-3</v>
      </c>
      <c r="I9758" s="929">
        <v>4.8333333333333339E-2</v>
      </c>
      <c r="J9758" s="923">
        <v>15371.283743987657</v>
      </c>
      <c r="K9758" s="922">
        <v>1</v>
      </c>
      <c r="L9758" s="923">
        <v>15371.283743987657</v>
      </c>
      <c r="M9758" s="923">
        <f t="shared" si="152"/>
        <v>323.03923805228004</v>
      </c>
    </row>
    <row r="9759" spans="2:13" ht="60">
      <c r="B9759" s="921" t="s">
        <v>2789</v>
      </c>
      <c r="C9759" s="921" t="s">
        <v>2714</v>
      </c>
      <c r="D9759" s="922" t="s">
        <v>986</v>
      </c>
      <c r="E9759" s="936">
        <v>1</v>
      </c>
      <c r="F9759" s="947">
        <v>44228</v>
      </c>
      <c r="G9759" s="923">
        <v>8075.9809513070004</v>
      </c>
      <c r="H9759" s="929">
        <v>1.6666666666666668E-3</v>
      </c>
      <c r="I9759" s="929">
        <v>4.8333333333333339E-2</v>
      </c>
      <c r="J9759" s="923">
        <v>7685.6418719938283</v>
      </c>
      <c r="K9759" s="922">
        <v>1</v>
      </c>
      <c r="L9759" s="923">
        <v>7685.6418719938283</v>
      </c>
      <c r="M9759" s="923">
        <f t="shared" si="152"/>
        <v>161.51961902614002</v>
      </c>
    </row>
    <row r="9760" spans="2:13" ht="60">
      <c r="B9760" s="921" t="s">
        <v>2789</v>
      </c>
      <c r="C9760" s="921" t="s">
        <v>2714</v>
      </c>
      <c r="D9760" s="922" t="s">
        <v>986</v>
      </c>
      <c r="E9760" s="936">
        <v>1</v>
      </c>
      <c r="F9760" s="947">
        <v>44228</v>
      </c>
      <c r="G9760" s="923">
        <v>2018.9952378267501</v>
      </c>
      <c r="H9760" s="929">
        <v>1.6666666666666668E-3</v>
      </c>
      <c r="I9760" s="929">
        <v>4.8333333333333339E-2</v>
      </c>
      <c r="J9760" s="923">
        <v>1921.4104679984571</v>
      </c>
      <c r="K9760" s="922">
        <v>1</v>
      </c>
      <c r="L9760" s="923">
        <v>1921.4104679984571</v>
      </c>
      <c r="M9760" s="923">
        <f t="shared" si="152"/>
        <v>40.379904756535005</v>
      </c>
    </row>
    <row r="9761" spans="2:13" ht="60">
      <c r="B9761" s="921" t="s">
        <v>2790</v>
      </c>
      <c r="C9761" s="921" t="s">
        <v>2714</v>
      </c>
      <c r="D9761" s="922" t="s">
        <v>986</v>
      </c>
      <c r="E9761" s="936">
        <v>1</v>
      </c>
      <c r="F9761" s="947">
        <v>44228</v>
      </c>
      <c r="G9761" s="923">
        <v>4199.5673595854796</v>
      </c>
      <c r="H9761" s="929">
        <v>1.6666666666666668E-3</v>
      </c>
      <c r="I9761" s="929">
        <v>4.8333333333333339E-2</v>
      </c>
      <c r="J9761" s="923">
        <v>3996.5882705388481</v>
      </c>
      <c r="K9761" s="922">
        <v>1</v>
      </c>
      <c r="L9761" s="923">
        <v>3996.5882705388481</v>
      </c>
      <c r="M9761" s="923">
        <f t="shared" si="152"/>
        <v>83.991347191709593</v>
      </c>
    </row>
    <row r="9762" spans="2:13" ht="60">
      <c r="B9762" s="921" t="s">
        <v>2790</v>
      </c>
      <c r="C9762" s="921" t="s">
        <v>2714</v>
      </c>
      <c r="D9762" s="922" t="s">
        <v>986</v>
      </c>
      <c r="E9762" s="936">
        <v>1</v>
      </c>
      <c r="F9762" s="947">
        <v>44228</v>
      </c>
      <c r="G9762" s="923">
        <v>2099.7836797927398</v>
      </c>
      <c r="H9762" s="929">
        <v>1.6666666666666668E-3</v>
      </c>
      <c r="I9762" s="929">
        <v>4.8333333333333339E-2</v>
      </c>
      <c r="J9762" s="923">
        <v>1998.294135269424</v>
      </c>
      <c r="K9762" s="922">
        <v>1</v>
      </c>
      <c r="L9762" s="923">
        <v>1998.294135269424</v>
      </c>
      <c r="M9762" s="923">
        <f t="shared" si="152"/>
        <v>41.995673595854797</v>
      </c>
    </row>
    <row r="9763" spans="2:13" ht="60">
      <c r="B9763" s="921" t="s">
        <v>2791</v>
      </c>
      <c r="C9763" s="921" t="s">
        <v>2714</v>
      </c>
      <c r="D9763" s="922" t="s">
        <v>986</v>
      </c>
      <c r="E9763" s="936">
        <v>1</v>
      </c>
      <c r="F9763" s="947">
        <v>44228</v>
      </c>
      <c r="G9763" s="923">
        <v>2579.4016155406521</v>
      </c>
      <c r="H9763" s="929">
        <v>1.6666666666666668E-3</v>
      </c>
      <c r="I9763" s="929">
        <v>4.8333333333333339E-2</v>
      </c>
      <c r="J9763" s="923">
        <v>2454.730537456187</v>
      </c>
      <c r="K9763" s="922">
        <v>1</v>
      </c>
      <c r="L9763" s="923">
        <v>2454.730537456187</v>
      </c>
      <c r="M9763" s="923">
        <f t="shared" si="152"/>
        <v>51.588032310813041</v>
      </c>
    </row>
    <row r="9764" spans="2:13" ht="60">
      <c r="B9764" s="921" t="s">
        <v>2793</v>
      </c>
      <c r="C9764" s="921" t="s">
        <v>2714</v>
      </c>
      <c r="D9764" s="922" t="s">
        <v>986</v>
      </c>
      <c r="E9764" s="936">
        <v>1</v>
      </c>
      <c r="F9764" s="947">
        <v>44228</v>
      </c>
      <c r="G9764" s="923">
        <v>8075.9809513070004</v>
      </c>
      <c r="H9764" s="929">
        <v>1.6666666666666668E-3</v>
      </c>
      <c r="I9764" s="929">
        <v>4.8333333333333339E-2</v>
      </c>
      <c r="J9764" s="923">
        <v>7685.6418719938283</v>
      </c>
      <c r="K9764" s="922">
        <v>1</v>
      </c>
      <c r="L9764" s="923">
        <v>7685.6418719938283</v>
      </c>
      <c r="M9764" s="923">
        <f t="shared" si="152"/>
        <v>161.51961902614002</v>
      </c>
    </row>
    <row r="9765" spans="2:13" ht="60">
      <c r="B9765" s="921" t="s">
        <v>2794</v>
      </c>
      <c r="C9765" s="921" t="s">
        <v>2714</v>
      </c>
      <c r="D9765" s="922" t="s">
        <v>986</v>
      </c>
      <c r="E9765" s="936">
        <v>1</v>
      </c>
      <c r="F9765" s="947">
        <v>44228</v>
      </c>
      <c r="G9765" s="923">
        <v>2099.7836797927398</v>
      </c>
      <c r="H9765" s="929">
        <v>1.6666666666666668E-3</v>
      </c>
      <c r="I9765" s="929">
        <v>4.8333333333333339E-2</v>
      </c>
      <c r="J9765" s="923">
        <v>1998.294135269424</v>
      </c>
      <c r="K9765" s="922">
        <v>1</v>
      </c>
      <c r="L9765" s="923">
        <v>1998.294135269424</v>
      </c>
      <c r="M9765" s="923">
        <f t="shared" si="152"/>
        <v>41.995673595854797</v>
      </c>
    </row>
    <row r="9766" spans="2:13" ht="60">
      <c r="B9766" s="921" t="s">
        <v>2795</v>
      </c>
      <c r="C9766" s="921" t="s">
        <v>2714</v>
      </c>
      <c r="D9766" s="922" t="s">
        <v>986</v>
      </c>
      <c r="E9766" s="936">
        <v>1</v>
      </c>
      <c r="F9766" s="947">
        <v>44228</v>
      </c>
      <c r="G9766" s="923">
        <v>5158.8032310813041</v>
      </c>
      <c r="H9766" s="929">
        <v>1.6666666666666668E-3</v>
      </c>
      <c r="I9766" s="929">
        <v>4.8333333333333339E-2</v>
      </c>
      <c r="J9766" s="923">
        <v>4909.461074912374</v>
      </c>
      <c r="K9766" s="922">
        <v>1</v>
      </c>
      <c r="L9766" s="923">
        <v>4909.461074912374</v>
      </c>
      <c r="M9766" s="923">
        <f t="shared" si="152"/>
        <v>103.17606462162608</v>
      </c>
    </row>
    <row r="9767" spans="2:13" ht="60">
      <c r="B9767" s="921" t="s">
        <v>2796</v>
      </c>
      <c r="C9767" s="921" t="s">
        <v>2714</v>
      </c>
      <c r="D9767" s="922" t="s">
        <v>986</v>
      </c>
      <c r="E9767" s="936">
        <v>1</v>
      </c>
      <c r="F9767" s="947">
        <v>44228</v>
      </c>
      <c r="G9767" s="923">
        <v>3394.0435302775381</v>
      </c>
      <c r="H9767" s="929">
        <v>1.6666666666666668E-3</v>
      </c>
      <c r="I9767" s="929">
        <v>4.8333333333333339E-2</v>
      </c>
      <c r="J9767" s="923">
        <v>3229.9980929807903</v>
      </c>
      <c r="K9767" s="922">
        <v>1</v>
      </c>
      <c r="L9767" s="923">
        <v>3229.9980929807903</v>
      </c>
      <c r="M9767" s="923">
        <f t="shared" si="152"/>
        <v>67.880870605550768</v>
      </c>
    </row>
    <row r="9768" spans="2:13" ht="60">
      <c r="B9768" s="921" t="s">
        <v>2793</v>
      </c>
      <c r="C9768" s="921" t="s">
        <v>2714</v>
      </c>
      <c r="D9768" s="922" t="s">
        <v>986</v>
      </c>
      <c r="E9768" s="936">
        <v>1</v>
      </c>
      <c r="F9768" s="947">
        <v>44228</v>
      </c>
      <c r="G9768" s="923">
        <v>2018.9952378267501</v>
      </c>
      <c r="H9768" s="929">
        <v>1.6666666666666668E-3</v>
      </c>
      <c r="I9768" s="929">
        <v>4.8333333333333339E-2</v>
      </c>
      <c r="J9768" s="923">
        <v>1921.4104679984571</v>
      </c>
      <c r="K9768" s="922">
        <v>1</v>
      </c>
      <c r="L9768" s="923">
        <v>1921.4104679984571</v>
      </c>
      <c r="M9768" s="923">
        <f t="shared" si="152"/>
        <v>40.379904756535005</v>
      </c>
    </row>
    <row r="9769" spans="2:13" ht="60">
      <c r="B9769" s="921" t="s">
        <v>2794</v>
      </c>
      <c r="C9769" s="921" t="s">
        <v>2714</v>
      </c>
      <c r="D9769" s="922" t="s">
        <v>986</v>
      </c>
      <c r="E9769" s="936">
        <v>1</v>
      </c>
      <c r="F9769" s="947">
        <v>44228</v>
      </c>
      <c r="G9769" s="923">
        <v>4199.5673595854796</v>
      </c>
      <c r="H9769" s="929">
        <v>1.6666666666666668E-3</v>
      </c>
      <c r="I9769" s="929">
        <v>4.8333333333333339E-2</v>
      </c>
      <c r="J9769" s="923">
        <v>3996.5882705388481</v>
      </c>
      <c r="K9769" s="922">
        <v>1</v>
      </c>
      <c r="L9769" s="923">
        <v>3996.5882705388481</v>
      </c>
      <c r="M9769" s="923">
        <f t="shared" si="152"/>
        <v>83.991347191709593</v>
      </c>
    </row>
    <row r="9770" spans="2:13" ht="60">
      <c r="B9770" s="921" t="s">
        <v>2795</v>
      </c>
      <c r="C9770" s="921" t="s">
        <v>2714</v>
      </c>
      <c r="D9770" s="922" t="s">
        <v>986</v>
      </c>
      <c r="E9770" s="936">
        <v>1</v>
      </c>
      <c r="F9770" s="947">
        <v>44228</v>
      </c>
      <c r="G9770" s="923">
        <v>2579.4016155406521</v>
      </c>
      <c r="H9770" s="929">
        <v>1.6666666666666668E-3</v>
      </c>
      <c r="I9770" s="929">
        <v>4.8333333333333339E-2</v>
      </c>
      <c r="J9770" s="923">
        <v>2454.730537456187</v>
      </c>
      <c r="K9770" s="922">
        <v>1</v>
      </c>
      <c r="L9770" s="923">
        <v>2454.730537456187</v>
      </c>
      <c r="M9770" s="923">
        <f t="shared" si="152"/>
        <v>51.588032310813041</v>
      </c>
    </row>
    <row r="9771" spans="2:13" ht="60">
      <c r="B9771" s="921" t="s">
        <v>2793</v>
      </c>
      <c r="C9771" s="921" t="s">
        <v>2714</v>
      </c>
      <c r="D9771" s="922" t="s">
        <v>986</v>
      </c>
      <c r="E9771" s="936">
        <v>1</v>
      </c>
      <c r="F9771" s="947">
        <v>44228</v>
      </c>
      <c r="G9771" s="923">
        <v>20189.952378267502</v>
      </c>
      <c r="H9771" s="929">
        <v>1.6666666666666668E-3</v>
      </c>
      <c r="I9771" s="929">
        <v>4.8333333333333339E-2</v>
      </c>
      <c r="J9771" s="923">
        <v>19214.104679984572</v>
      </c>
      <c r="K9771" s="922">
        <v>1</v>
      </c>
      <c r="L9771" s="923">
        <v>19214.104679984572</v>
      </c>
      <c r="M9771" s="923">
        <f t="shared" si="152"/>
        <v>403.79904756535007</v>
      </c>
    </row>
    <row r="9772" spans="2:13" ht="60">
      <c r="B9772" s="921" t="s">
        <v>2794</v>
      </c>
      <c r="C9772" s="921" t="s">
        <v>2714</v>
      </c>
      <c r="D9772" s="922" t="s">
        <v>986</v>
      </c>
      <c r="E9772" s="936">
        <v>1</v>
      </c>
      <c r="F9772" s="947">
        <v>44228</v>
      </c>
      <c r="G9772" s="923">
        <v>2099.7836797927398</v>
      </c>
      <c r="H9772" s="929">
        <v>1.6666666666666668E-3</v>
      </c>
      <c r="I9772" s="929">
        <v>4.8333333333333339E-2</v>
      </c>
      <c r="J9772" s="923">
        <v>1998.294135269424</v>
      </c>
      <c r="K9772" s="922">
        <v>1</v>
      </c>
      <c r="L9772" s="923">
        <v>1998.294135269424</v>
      </c>
      <c r="M9772" s="923">
        <f t="shared" si="152"/>
        <v>41.995673595854797</v>
      </c>
    </row>
    <row r="9773" spans="2:13" ht="60">
      <c r="B9773" s="921" t="s">
        <v>2797</v>
      </c>
      <c r="C9773" s="921" t="s">
        <v>2714</v>
      </c>
      <c r="D9773" s="922" t="s">
        <v>986</v>
      </c>
      <c r="E9773" s="936">
        <v>1</v>
      </c>
      <c r="F9773" s="947">
        <v>44317</v>
      </c>
      <c r="G9773" s="923">
        <v>3394.0435302775381</v>
      </c>
      <c r="H9773" s="929">
        <v>1.6666666666666668E-3</v>
      </c>
      <c r="I9773" s="929">
        <v>4.3333333333333335E-2</v>
      </c>
      <c r="J9773" s="923">
        <v>3246.9683106321781</v>
      </c>
      <c r="K9773" s="922">
        <v>1</v>
      </c>
      <c r="L9773" s="923">
        <v>3246.9683106321781</v>
      </c>
      <c r="M9773" s="923">
        <f t="shared" si="152"/>
        <v>67.880870605550768</v>
      </c>
    </row>
    <row r="9774" spans="2:13" ht="60">
      <c r="B9774" s="921" t="s">
        <v>2798</v>
      </c>
      <c r="C9774" s="921" t="s">
        <v>2714</v>
      </c>
      <c r="D9774" s="922" t="s">
        <v>986</v>
      </c>
      <c r="E9774" s="936">
        <v>1</v>
      </c>
      <c r="F9774" s="947">
        <v>45078</v>
      </c>
      <c r="G9774" s="923">
        <v>2018.9952378267501</v>
      </c>
      <c r="H9774" s="929">
        <v>1.6666666666666668E-3</v>
      </c>
      <c r="I9774" s="929">
        <v>1.6666666666666668E-3</v>
      </c>
      <c r="J9774" s="923">
        <v>2015.6302457637055</v>
      </c>
      <c r="K9774" s="922">
        <v>1</v>
      </c>
      <c r="L9774" s="923">
        <v>2015.6302457637055</v>
      </c>
      <c r="M9774" s="923">
        <f t="shared" si="152"/>
        <v>40.379904756535005</v>
      </c>
    </row>
    <row r="9775" spans="2:13" ht="60">
      <c r="B9775" s="921" t="s">
        <v>2799</v>
      </c>
      <c r="C9775" s="921" t="s">
        <v>2714</v>
      </c>
      <c r="D9775" s="922" t="s">
        <v>986</v>
      </c>
      <c r="E9775" s="936">
        <v>1</v>
      </c>
      <c r="F9775" s="947">
        <v>45078</v>
      </c>
      <c r="G9775" s="923">
        <v>2018.9952378267501</v>
      </c>
      <c r="H9775" s="929">
        <v>1.6666666666666668E-3</v>
      </c>
      <c r="I9775" s="929">
        <v>1.6666666666666668E-3</v>
      </c>
      <c r="J9775" s="923">
        <v>2015.6302457637055</v>
      </c>
      <c r="K9775" s="922">
        <v>1</v>
      </c>
      <c r="L9775" s="923">
        <v>2015.6302457637055</v>
      </c>
      <c r="M9775" s="923">
        <f t="shared" si="152"/>
        <v>40.379904756535005</v>
      </c>
    </row>
    <row r="9776" spans="2:13" ht="60">
      <c r="B9776" s="921" t="s">
        <v>2800</v>
      </c>
      <c r="C9776" s="921" t="s">
        <v>2714</v>
      </c>
      <c r="D9776" s="922" t="s">
        <v>986</v>
      </c>
      <c r="E9776" s="936">
        <v>1</v>
      </c>
      <c r="F9776" s="947">
        <v>45078</v>
      </c>
      <c r="G9776" s="923">
        <v>2579.4016155406521</v>
      </c>
      <c r="H9776" s="929">
        <v>1.6666666666666668E-3</v>
      </c>
      <c r="I9776" s="929">
        <v>1.6666666666666668E-3</v>
      </c>
      <c r="J9776" s="923">
        <v>2575.1026128480844</v>
      </c>
      <c r="K9776" s="922">
        <v>1</v>
      </c>
      <c r="L9776" s="923">
        <v>2575.1026128480844</v>
      </c>
      <c r="M9776" s="923">
        <f t="shared" si="152"/>
        <v>51.588032310813041</v>
      </c>
    </row>
    <row r="9777" spans="2:13" ht="60">
      <c r="B9777" s="921" t="s">
        <v>2801</v>
      </c>
      <c r="C9777" s="921" t="s">
        <v>2714</v>
      </c>
      <c r="D9777" s="922" t="s">
        <v>986</v>
      </c>
      <c r="E9777" s="936">
        <v>1</v>
      </c>
      <c r="F9777" s="947">
        <v>44561</v>
      </c>
      <c r="G9777" s="923">
        <v>2579.4016155406521</v>
      </c>
      <c r="H9777" s="929">
        <v>1.6666666666666668E-3</v>
      </c>
      <c r="I9777" s="929">
        <v>3.0000000000000002E-2</v>
      </c>
      <c r="J9777" s="923">
        <v>2502.0195670744324</v>
      </c>
      <c r="K9777" s="922">
        <v>1</v>
      </c>
      <c r="L9777" s="923">
        <v>2502.0195670744324</v>
      </c>
      <c r="M9777" s="923">
        <f t="shared" si="152"/>
        <v>51.588032310813041</v>
      </c>
    </row>
    <row r="9778" spans="2:13" ht="60">
      <c r="B9778" s="921" t="s">
        <v>2802</v>
      </c>
      <c r="C9778" s="921" t="s">
        <v>2714</v>
      </c>
      <c r="D9778" s="922" t="s">
        <v>986</v>
      </c>
      <c r="E9778" s="936">
        <v>1</v>
      </c>
      <c r="F9778" s="947">
        <v>45078</v>
      </c>
      <c r="G9778" s="923">
        <v>2018.9952378267501</v>
      </c>
      <c r="H9778" s="929">
        <v>1.6666666666666668E-3</v>
      </c>
      <c r="I9778" s="929">
        <v>1.6666666666666668E-3</v>
      </c>
      <c r="J9778" s="923">
        <v>2015.6302457637055</v>
      </c>
      <c r="K9778" s="922">
        <v>1</v>
      </c>
      <c r="L9778" s="923">
        <v>2015.6302457637055</v>
      </c>
      <c r="M9778" s="923">
        <f t="shared" si="152"/>
        <v>40.379904756535005</v>
      </c>
    </row>
    <row r="9779" spans="2:13" ht="60">
      <c r="B9779" s="921" t="s">
        <v>2803</v>
      </c>
      <c r="C9779" s="921" t="s">
        <v>2714</v>
      </c>
      <c r="D9779" s="922" t="s">
        <v>986</v>
      </c>
      <c r="E9779" s="936">
        <v>1</v>
      </c>
      <c r="F9779" s="947">
        <v>43829</v>
      </c>
      <c r="G9779" s="923">
        <v>2018.9952378267501</v>
      </c>
      <c r="H9779" s="929">
        <v>1.6666666666666668E-3</v>
      </c>
      <c r="I9779" s="929">
        <v>7.166666666666667E-2</v>
      </c>
      <c r="J9779" s="923">
        <v>1874.300579115833</v>
      </c>
      <c r="K9779" s="922">
        <v>1</v>
      </c>
      <c r="L9779" s="923">
        <v>1874.300579115833</v>
      </c>
      <c r="M9779" s="923">
        <f t="shared" si="152"/>
        <v>40.379904756535005</v>
      </c>
    </row>
    <row r="9780" spans="2:13" ht="60">
      <c r="B9780" s="921" t="s">
        <v>2802</v>
      </c>
      <c r="C9780" s="921" t="s">
        <v>2714</v>
      </c>
      <c r="D9780" s="922" t="s">
        <v>986</v>
      </c>
      <c r="E9780" s="936">
        <v>1</v>
      </c>
      <c r="F9780" s="947">
        <v>45078</v>
      </c>
      <c r="G9780" s="923">
        <v>14132.966664787251</v>
      </c>
      <c r="H9780" s="929">
        <v>1.6666666666666668E-3</v>
      </c>
      <c r="I9780" s="929">
        <v>1.6666666666666668E-3</v>
      </c>
      <c r="J9780" s="923">
        <v>14109.411720345939</v>
      </c>
      <c r="K9780" s="922">
        <v>1</v>
      </c>
      <c r="L9780" s="923">
        <v>14109.411720345939</v>
      </c>
      <c r="M9780" s="923">
        <f t="shared" si="152"/>
        <v>282.659333295745</v>
      </c>
    </row>
    <row r="9781" spans="2:13" ht="60">
      <c r="B9781" s="921" t="s">
        <v>2804</v>
      </c>
      <c r="C9781" s="921" t="s">
        <v>2714</v>
      </c>
      <c r="D9781" s="922" t="s">
        <v>986</v>
      </c>
      <c r="E9781" s="936">
        <v>1</v>
      </c>
      <c r="F9781" s="947">
        <v>45078</v>
      </c>
      <c r="G9781" s="923">
        <v>2099.7836797927398</v>
      </c>
      <c r="H9781" s="929">
        <v>1.6666666666666668E-3</v>
      </c>
      <c r="I9781" s="929">
        <v>1.6666666666666668E-3</v>
      </c>
      <c r="J9781" s="923">
        <v>2096.2840403264186</v>
      </c>
      <c r="K9781" s="922">
        <v>1</v>
      </c>
      <c r="L9781" s="923">
        <v>2096.2840403264186</v>
      </c>
      <c r="M9781" s="923">
        <f t="shared" si="152"/>
        <v>41.995673595854797</v>
      </c>
    </row>
    <row r="9782" spans="2:13" ht="60">
      <c r="B9782" s="921" t="s">
        <v>2805</v>
      </c>
      <c r="C9782" s="921" t="s">
        <v>2714</v>
      </c>
      <c r="D9782" s="922" t="s">
        <v>986</v>
      </c>
      <c r="E9782" s="936">
        <v>1</v>
      </c>
      <c r="F9782" s="947">
        <v>45078</v>
      </c>
      <c r="G9782" s="923">
        <v>2579.4016155406521</v>
      </c>
      <c r="H9782" s="929">
        <v>1.6666666666666668E-3</v>
      </c>
      <c r="I9782" s="929">
        <v>1.6666666666666668E-3</v>
      </c>
      <c r="J9782" s="923">
        <v>2575.1026128480844</v>
      </c>
      <c r="K9782" s="922">
        <v>1</v>
      </c>
      <c r="L9782" s="923">
        <v>2575.1026128480844</v>
      </c>
      <c r="M9782" s="923">
        <f t="shared" si="152"/>
        <v>51.588032310813041</v>
      </c>
    </row>
    <row r="9783" spans="2:13" ht="60">
      <c r="B9783" s="921" t="s">
        <v>2806</v>
      </c>
      <c r="C9783" s="921" t="s">
        <v>2714</v>
      </c>
      <c r="D9783" s="922" t="s">
        <v>986</v>
      </c>
      <c r="E9783" s="936">
        <v>1</v>
      </c>
      <c r="F9783" s="947">
        <v>45078</v>
      </c>
      <c r="G9783" s="923">
        <v>4037.9904756535002</v>
      </c>
      <c r="H9783" s="929">
        <v>1.6666666666666668E-3</v>
      </c>
      <c r="I9783" s="929">
        <v>1.6666666666666668E-3</v>
      </c>
      <c r="J9783" s="923">
        <v>4031.260491527411</v>
      </c>
      <c r="K9783" s="922">
        <v>1</v>
      </c>
      <c r="L9783" s="923">
        <v>4031.260491527411</v>
      </c>
      <c r="M9783" s="923">
        <f t="shared" si="152"/>
        <v>80.75980951307001</v>
      </c>
    </row>
    <row r="9784" spans="2:13" ht="60">
      <c r="B9784" s="921" t="s">
        <v>2807</v>
      </c>
      <c r="C9784" s="921" t="s">
        <v>2714</v>
      </c>
      <c r="D9784" s="922" t="s">
        <v>986</v>
      </c>
      <c r="E9784" s="936">
        <v>1</v>
      </c>
      <c r="F9784" s="947">
        <v>45078</v>
      </c>
      <c r="G9784" s="923">
        <v>5158.8032310813041</v>
      </c>
      <c r="H9784" s="929">
        <v>1.6666666666666668E-3</v>
      </c>
      <c r="I9784" s="929">
        <v>1.6666666666666668E-3</v>
      </c>
      <c r="J9784" s="923">
        <v>5150.2052256961688</v>
      </c>
      <c r="K9784" s="922">
        <v>1</v>
      </c>
      <c r="L9784" s="923">
        <v>5150.2052256961688</v>
      </c>
      <c r="M9784" s="923">
        <f t="shared" si="152"/>
        <v>103.17606462162608</v>
      </c>
    </row>
    <row r="9785" spans="2:13" ht="60">
      <c r="B9785" s="921" t="s">
        <v>2808</v>
      </c>
      <c r="C9785" s="921" t="s">
        <v>2714</v>
      </c>
      <c r="D9785" s="922" t="s">
        <v>986</v>
      </c>
      <c r="E9785" s="936">
        <v>1</v>
      </c>
      <c r="F9785" s="947">
        <v>45078</v>
      </c>
      <c r="G9785" s="923">
        <v>2018.9952378267501</v>
      </c>
      <c r="H9785" s="929">
        <v>1.6666666666666668E-3</v>
      </c>
      <c r="I9785" s="929">
        <v>1.6666666666666668E-3</v>
      </c>
      <c r="J9785" s="923">
        <v>2015.6302457637055</v>
      </c>
      <c r="K9785" s="922">
        <v>1</v>
      </c>
      <c r="L9785" s="923">
        <v>2015.6302457637055</v>
      </c>
      <c r="M9785" s="923">
        <f t="shared" si="152"/>
        <v>40.379904756535005</v>
      </c>
    </row>
    <row r="9786" spans="2:13" ht="60">
      <c r="B9786" s="921" t="s">
        <v>2809</v>
      </c>
      <c r="C9786" s="921" t="s">
        <v>2714</v>
      </c>
      <c r="D9786" s="922" t="s">
        <v>986</v>
      </c>
      <c r="E9786" s="936">
        <v>1</v>
      </c>
      <c r="F9786" s="947">
        <v>44926</v>
      </c>
      <c r="G9786" s="923">
        <v>8075.9809513070004</v>
      </c>
      <c r="H9786" s="929">
        <v>1.6666666666666668E-3</v>
      </c>
      <c r="I9786" s="929">
        <v>0.01</v>
      </c>
      <c r="J9786" s="923">
        <v>7995.2211417939307</v>
      </c>
      <c r="K9786" s="922">
        <v>1</v>
      </c>
      <c r="L9786" s="923">
        <v>7995.2211417939307</v>
      </c>
      <c r="M9786" s="923">
        <f t="shared" si="152"/>
        <v>161.51961902614002</v>
      </c>
    </row>
    <row r="9787" spans="2:13" ht="60">
      <c r="B9787" s="921" t="s">
        <v>2810</v>
      </c>
      <c r="C9787" s="921" t="s">
        <v>2714</v>
      </c>
      <c r="D9787" s="922" t="s">
        <v>986</v>
      </c>
      <c r="E9787" s="936">
        <v>1</v>
      </c>
      <c r="F9787" s="947">
        <v>44926</v>
      </c>
      <c r="G9787" s="923">
        <v>5158.8032310813041</v>
      </c>
      <c r="H9787" s="929">
        <v>1.6666666666666668E-3</v>
      </c>
      <c r="I9787" s="929">
        <v>0.01</v>
      </c>
      <c r="J9787" s="923">
        <v>5107.215198770491</v>
      </c>
      <c r="K9787" s="922">
        <v>1</v>
      </c>
      <c r="L9787" s="923">
        <v>5107.215198770491</v>
      </c>
      <c r="M9787" s="923">
        <f t="shared" si="152"/>
        <v>103.17606462162608</v>
      </c>
    </row>
    <row r="9788" spans="2:13" ht="60">
      <c r="B9788" s="921" t="s">
        <v>2798</v>
      </c>
      <c r="C9788" s="921" t="s">
        <v>2714</v>
      </c>
      <c r="D9788" s="922" t="s">
        <v>986</v>
      </c>
      <c r="E9788" s="936">
        <v>1</v>
      </c>
      <c r="F9788" s="947">
        <v>44926</v>
      </c>
      <c r="G9788" s="923">
        <v>10094.976189133751</v>
      </c>
      <c r="H9788" s="929">
        <v>1.6666666666666668E-3</v>
      </c>
      <c r="I9788" s="929">
        <v>0.01</v>
      </c>
      <c r="J9788" s="923">
        <v>9994.0264272424138</v>
      </c>
      <c r="K9788" s="922">
        <v>1</v>
      </c>
      <c r="L9788" s="923">
        <v>9994.0264272424138</v>
      </c>
      <c r="M9788" s="923">
        <f t="shared" si="152"/>
        <v>201.89952378267503</v>
      </c>
    </row>
    <row r="9789" spans="2:13" ht="60">
      <c r="B9789" s="921" t="s">
        <v>2798</v>
      </c>
      <c r="C9789" s="921" t="s">
        <v>2714</v>
      </c>
      <c r="D9789" s="922" t="s">
        <v>986</v>
      </c>
      <c r="E9789" s="936">
        <v>1</v>
      </c>
      <c r="F9789" s="947">
        <v>45078</v>
      </c>
      <c r="G9789" s="923">
        <v>16151.961902614001</v>
      </c>
      <c r="H9789" s="929">
        <v>1.6666666666666668E-3</v>
      </c>
      <c r="I9789" s="929">
        <v>1.6666666666666668E-3</v>
      </c>
      <c r="J9789" s="923">
        <v>16125.041966109644</v>
      </c>
      <c r="K9789" s="922">
        <v>1</v>
      </c>
      <c r="L9789" s="923">
        <v>16125.041966109644</v>
      </c>
      <c r="M9789" s="923">
        <f t="shared" si="152"/>
        <v>323.03923805228004</v>
      </c>
    </row>
    <row r="9790" spans="2:13" ht="60">
      <c r="B9790" s="921" t="s">
        <v>2811</v>
      </c>
      <c r="C9790" s="921" t="s">
        <v>2714</v>
      </c>
      <c r="D9790" s="922" t="s">
        <v>986</v>
      </c>
      <c r="E9790" s="936">
        <v>1</v>
      </c>
      <c r="F9790" s="947">
        <v>45078</v>
      </c>
      <c r="G9790" s="923">
        <v>2579.4016155406521</v>
      </c>
      <c r="H9790" s="929">
        <v>1.6666666666666668E-3</v>
      </c>
      <c r="I9790" s="929">
        <v>1.6666666666666668E-3</v>
      </c>
      <c r="J9790" s="923">
        <v>2575.1026128480844</v>
      </c>
      <c r="K9790" s="922">
        <v>1</v>
      </c>
      <c r="L9790" s="923">
        <v>2575.1026128480844</v>
      </c>
      <c r="M9790" s="923">
        <f t="shared" si="152"/>
        <v>51.588032310813041</v>
      </c>
    </row>
    <row r="9791" spans="2:13" ht="60">
      <c r="B9791" s="921" t="s">
        <v>2799</v>
      </c>
      <c r="C9791" s="921" t="s">
        <v>2714</v>
      </c>
      <c r="D9791" s="922" t="s">
        <v>986</v>
      </c>
      <c r="E9791" s="936">
        <v>1</v>
      </c>
      <c r="F9791" s="947">
        <v>45078</v>
      </c>
      <c r="G9791" s="923">
        <v>6056.9857134802505</v>
      </c>
      <c r="H9791" s="929">
        <v>1.6666666666666668E-3</v>
      </c>
      <c r="I9791" s="929">
        <v>1.6666666666666668E-3</v>
      </c>
      <c r="J9791" s="923">
        <v>6046.8907372911171</v>
      </c>
      <c r="K9791" s="922">
        <v>1</v>
      </c>
      <c r="L9791" s="923">
        <v>6046.8907372911171</v>
      </c>
      <c r="M9791" s="923">
        <f t="shared" si="152"/>
        <v>121.13971426960501</v>
      </c>
    </row>
    <row r="9792" spans="2:13" ht="60">
      <c r="B9792" s="921" t="s">
        <v>2767</v>
      </c>
      <c r="C9792" s="921" t="s">
        <v>2714</v>
      </c>
      <c r="D9792" s="922" t="s">
        <v>986</v>
      </c>
      <c r="E9792" s="936">
        <v>1</v>
      </c>
      <c r="F9792" s="947">
        <v>45078</v>
      </c>
      <c r="G9792" s="923">
        <v>2579.4016155406521</v>
      </c>
      <c r="H9792" s="929">
        <v>1.6666666666666668E-3</v>
      </c>
      <c r="I9792" s="929">
        <v>1.6666666666666668E-3</v>
      </c>
      <c r="J9792" s="923">
        <v>2575.1026128480844</v>
      </c>
      <c r="K9792" s="922">
        <v>1</v>
      </c>
      <c r="L9792" s="923">
        <v>2575.1026128480844</v>
      </c>
      <c r="M9792" s="923">
        <f t="shared" si="152"/>
        <v>51.588032310813041</v>
      </c>
    </row>
    <row r="9793" spans="2:13" ht="60">
      <c r="B9793" s="921" t="s">
        <v>2807</v>
      </c>
      <c r="C9793" s="921" t="s">
        <v>2714</v>
      </c>
      <c r="D9793" s="922" t="s">
        <v>986</v>
      </c>
      <c r="E9793" s="936">
        <v>1</v>
      </c>
      <c r="F9793" s="947">
        <v>45078</v>
      </c>
      <c r="G9793" s="923">
        <v>2579.4016155406521</v>
      </c>
      <c r="H9793" s="929">
        <v>1.6666666666666668E-3</v>
      </c>
      <c r="I9793" s="929">
        <v>1.6666666666666668E-3</v>
      </c>
      <c r="J9793" s="923">
        <v>2575.1026128480844</v>
      </c>
      <c r="K9793" s="922">
        <v>1</v>
      </c>
      <c r="L9793" s="923">
        <v>2575.1026128480844</v>
      </c>
      <c r="M9793" s="923">
        <f t="shared" si="152"/>
        <v>51.588032310813041</v>
      </c>
    </row>
    <row r="9794" spans="2:13" ht="60">
      <c r="B9794" s="921" t="s">
        <v>2812</v>
      </c>
      <c r="C9794" s="921" t="s">
        <v>2714</v>
      </c>
      <c r="D9794" s="922" t="s">
        <v>986</v>
      </c>
      <c r="E9794" s="936">
        <v>1</v>
      </c>
      <c r="F9794" s="947">
        <v>44560</v>
      </c>
      <c r="G9794" s="923">
        <v>4037.9904756535002</v>
      </c>
      <c r="H9794" s="929">
        <v>1.6666666666666668E-3</v>
      </c>
      <c r="I9794" s="929">
        <v>3.1666666666666669E-2</v>
      </c>
      <c r="J9794" s="923">
        <v>3910.1207772578059</v>
      </c>
      <c r="K9794" s="922">
        <v>1</v>
      </c>
      <c r="L9794" s="923">
        <v>3910.1207772578059</v>
      </c>
      <c r="M9794" s="923">
        <f t="shared" si="152"/>
        <v>80.75980951307001</v>
      </c>
    </row>
    <row r="9795" spans="2:13" ht="60">
      <c r="B9795" s="921" t="s">
        <v>2808</v>
      </c>
      <c r="C9795" s="921" t="s">
        <v>2714</v>
      </c>
      <c r="D9795" s="922" t="s">
        <v>986</v>
      </c>
      <c r="E9795" s="936">
        <v>1</v>
      </c>
      <c r="F9795" s="947">
        <v>45078</v>
      </c>
      <c r="G9795" s="923">
        <v>2018.9952378267501</v>
      </c>
      <c r="H9795" s="929">
        <v>1.6666666666666668E-3</v>
      </c>
      <c r="I9795" s="929">
        <v>1.6666666666666668E-3</v>
      </c>
      <c r="J9795" s="923">
        <v>2015.6302457637055</v>
      </c>
      <c r="K9795" s="922">
        <v>1</v>
      </c>
      <c r="L9795" s="923">
        <v>2015.6302457637055</v>
      </c>
      <c r="M9795" s="923">
        <f t="shared" si="152"/>
        <v>40.379904756535005</v>
      </c>
    </row>
    <row r="9796" spans="2:13" ht="60">
      <c r="B9796" s="921" t="s">
        <v>2802</v>
      </c>
      <c r="C9796" s="921" t="s">
        <v>2714</v>
      </c>
      <c r="D9796" s="922" t="s">
        <v>986</v>
      </c>
      <c r="E9796" s="936">
        <v>1</v>
      </c>
      <c r="F9796" s="947">
        <v>45078</v>
      </c>
      <c r="G9796" s="923">
        <v>8075.9809513070004</v>
      </c>
      <c r="H9796" s="929">
        <v>1.6666666666666668E-3</v>
      </c>
      <c r="I9796" s="929">
        <v>1.6666666666666668E-3</v>
      </c>
      <c r="J9796" s="923">
        <v>8062.520983054822</v>
      </c>
      <c r="K9796" s="922">
        <v>1</v>
      </c>
      <c r="L9796" s="923">
        <v>8062.520983054822</v>
      </c>
      <c r="M9796" s="923">
        <f t="shared" si="152"/>
        <v>161.51961902614002</v>
      </c>
    </row>
    <row r="9797" spans="2:13" ht="60">
      <c r="B9797" s="921" t="s">
        <v>2806</v>
      </c>
      <c r="C9797" s="921" t="s">
        <v>2714</v>
      </c>
      <c r="D9797" s="922" t="s">
        <v>986</v>
      </c>
      <c r="E9797" s="936">
        <v>1</v>
      </c>
      <c r="F9797" s="947">
        <v>45078</v>
      </c>
      <c r="G9797" s="923">
        <v>2018.9952378267501</v>
      </c>
      <c r="H9797" s="929">
        <v>1.6666666666666668E-3</v>
      </c>
      <c r="I9797" s="929">
        <v>1.6666666666666668E-3</v>
      </c>
      <c r="J9797" s="923">
        <v>2015.6302457637055</v>
      </c>
      <c r="K9797" s="922">
        <v>1</v>
      </c>
      <c r="L9797" s="923">
        <v>2015.6302457637055</v>
      </c>
      <c r="M9797" s="923">
        <f t="shared" si="152"/>
        <v>40.379904756535005</v>
      </c>
    </row>
    <row r="9798" spans="2:13" ht="60">
      <c r="B9798" s="921" t="s">
        <v>2808</v>
      </c>
      <c r="C9798" s="921" t="s">
        <v>2714</v>
      </c>
      <c r="D9798" s="922" t="s">
        <v>986</v>
      </c>
      <c r="E9798" s="936">
        <v>1</v>
      </c>
      <c r="F9798" s="947">
        <v>45078</v>
      </c>
      <c r="G9798" s="923">
        <v>2018.9952378267501</v>
      </c>
      <c r="H9798" s="929">
        <v>1.6666666666666668E-3</v>
      </c>
      <c r="I9798" s="929">
        <v>1.6666666666666668E-3</v>
      </c>
      <c r="J9798" s="923">
        <v>2015.6302457637055</v>
      </c>
      <c r="K9798" s="922">
        <v>1</v>
      </c>
      <c r="L9798" s="923">
        <v>2015.6302457637055</v>
      </c>
      <c r="M9798" s="923">
        <f t="shared" si="152"/>
        <v>40.379904756535005</v>
      </c>
    </row>
    <row r="9799" spans="2:13" ht="60">
      <c r="B9799" s="921" t="s">
        <v>2766</v>
      </c>
      <c r="C9799" s="921" t="s">
        <v>2714</v>
      </c>
      <c r="D9799" s="922" t="s">
        <v>986</v>
      </c>
      <c r="E9799" s="936">
        <v>1</v>
      </c>
      <c r="F9799" s="947">
        <v>45078</v>
      </c>
      <c r="G9799" s="923">
        <v>12113.971426960501</v>
      </c>
      <c r="H9799" s="929">
        <v>1.6666666666666668E-3</v>
      </c>
      <c r="I9799" s="929">
        <v>1.6666666666666668E-3</v>
      </c>
      <c r="J9799" s="923">
        <v>12093.781474582234</v>
      </c>
      <c r="K9799" s="922">
        <v>1</v>
      </c>
      <c r="L9799" s="923">
        <v>12093.781474582234</v>
      </c>
      <c r="M9799" s="923">
        <f t="shared" si="152"/>
        <v>242.27942853921002</v>
      </c>
    </row>
    <row r="9800" spans="2:13" ht="60">
      <c r="B9800" s="921" t="s">
        <v>2813</v>
      </c>
      <c r="C9800" s="921" t="s">
        <v>2714</v>
      </c>
      <c r="D9800" s="922" t="s">
        <v>986</v>
      </c>
      <c r="E9800" s="936">
        <v>1</v>
      </c>
      <c r="F9800" s="947">
        <v>43829</v>
      </c>
      <c r="G9800" s="923">
        <v>2018.9952378267501</v>
      </c>
      <c r="H9800" s="929">
        <v>1.6666666666666668E-3</v>
      </c>
      <c r="I9800" s="929">
        <v>7.166666666666667E-2</v>
      </c>
      <c r="J9800" s="923">
        <v>1874.300579115833</v>
      </c>
      <c r="K9800" s="922">
        <v>1</v>
      </c>
      <c r="L9800" s="923">
        <v>1874.300579115833</v>
      </c>
      <c r="M9800" s="923">
        <f t="shared" si="152"/>
        <v>40.379904756535005</v>
      </c>
    </row>
    <row r="9801" spans="2:13" ht="60">
      <c r="B9801" s="921" t="s">
        <v>2814</v>
      </c>
      <c r="C9801" s="921" t="s">
        <v>2714</v>
      </c>
      <c r="D9801" s="922" t="s">
        <v>986</v>
      </c>
      <c r="E9801" s="936">
        <v>1</v>
      </c>
      <c r="F9801" s="947">
        <v>45078</v>
      </c>
      <c r="G9801" s="923">
        <v>2018.9952378267501</v>
      </c>
      <c r="H9801" s="929">
        <v>1.6666666666666668E-3</v>
      </c>
      <c r="I9801" s="929">
        <v>1.6666666666666668E-3</v>
      </c>
      <c r="J9801" s="923">
        <v>2015.6302457637055</v>
      </c>
      <c r="K9801" s="922">
        <v>1</v>
      </c>
      <c r="L9801" s="923">
        <v>2015.6302457637055</v>
      </c>
      <c r="M9801" s="923">
        <f t="shared" si="152"/>
        <v>40.379904756535005</v>
      </c>
    </row>
    <row r="9802" spans="2:13" ht="60">
      <c r="B9802" s="921" t="s">
        <v>2815</v>
      </c>
      <c r="C9802" s="921" t="s">
        <v>2714</v>
      </c>
      <c r="D9802" s="922" t="s">
        <v>986</v>
      </c>
      <c r="E9802" s="936">
        <v>1</v>
      </c>
      <c r="F9802" s="947">
        <v>45078</v>
      </c>
      <c r="G9802" s="923">
        <v>4037.9904756535002</v>
      </c>
      <c r="H9802" s="929">
        <v>1.6666666666666668E-3</v>
      </c>
      <c r="I9802" s="929">
        <v>1.6666666666666668E-3</v>
      </c>
      <c r="J9802" s="923">
        <v>4031.260491527411</v>
      </c>
      <c r="K9802" s="922">
        <v>1</v>
      </c>
      <c r="L9802" s="923">
        <v>4031.260491527411</v>
      </c>
      <c r="M9802" s="923">
        <f t="shared" si="152"/>
        <v>80.75980951307001</v>
      </c>
    </row>
    <row r="9803" spans="2:13" ht="60">
      <c r="B9803" s="921" t="s">
        <v>2816</v>
      </c>
      <c r="C9803" s="921" t="s">
        <v>2714</v>
      </c>
      <c r="D9803" s="922" t="s">
        <v>986</v>
      </c>
      <c r="E9803" s="936">
        <v>1</v>
      </c>
      <c r="F9803" s="947">
        <v>45078</v>
      </c>
      <c r="G9803" s="923">
        <v>2018.9952378267501</v>
      </c>
      <c r="H9803" s="929">
        <v>1.6666666666666668E-3</v>
      </c>
      <c r="I9803" s="929">
        <v>1.6666666666666668E-3</v>
      </c>
      <c r="J9803" s="923">
        <v>2015.6302457637055</v>
      </c>
      <c r="K9803" s="922">
        <v>1</v>
      </c>
      <c r="L9803" s="923">
        <v>2015.6302457637055</v>
      </c>
      <c r="M9803" s="923">
        <f t="shared" ref="M9803:M9866" si="153">IF(L9803=0,"",IF(I9803=100%,0,(H9803*12)*(G9803*E9803*K9803)))</f>
        <v>40.379904756535005</v>
      </c>
    </row>
    <row r="9804" spans="2:13" ht="60">
      <c r="B9804" s="921" t="s">
        <v>2815</v>
      </c>
      <c r="C9804" s="921" t="s">
        <v>2714</v>
      </c>
      <c r="D9804" s="922" t="s">
        <v>986</v>
      </c>
      <c r="E9804" s="936">
        <v>1</v>
      </c>
      <c r="F9804" s="947">
        <v>45078</v>
      </c>
      <c r="G9804" s="923">
        <v>6056.9857134802505</v>
      </c>
      <c r="H9804" s="929">
        <v>1.6666666666666668E-3</v>
      </c>
      <c r="I9804" s="929">
        <v>1.6666666666666668E-3</v>
      </c>
      <c r="J9804" s="923">
        <v>6046.8907372911171</v>
      </c>
      <c r="K9804" s="922">
        <v>1</v>
      </c>
      <c r="L9804" s="923">
        <v>6046.8907372911171</v>
      </c>
      <c r="M9804" s="923">
        <f t="shared" si="153"/>
        <v>121.13971426960501</v>
      </c>
    </row>
    <row r="9805" spans="2:13" ht="60">
      <c r="B9805" s="921" t="s">
        <v>2817</v>
      </c>
      <c r="C9805" s="921" t="s">
        <v>2714</v>
      </c>
      <c r="D9805" s="922" t="s">
        <v>986</v>
      </c>
      <c r="E9805" s="936">
        <v>1</v>
      </c>
      <c r="F9805" s="947">
        <v>45078</v>
      </c>
      <c r="G9805" s="923">
        <v>2099.7836797927398</v>
      </c>
      <c r="H9805" s="929">
        <v>1.6666666666666668E-3</v>
      </c>
      <c r="I9805" s="929">
        <v>1.6666666666666668E-3</v>
      </c>
      <c r="J9805" s="923">
        <v>2096.2840403264186</v>
      </c>
      <c r="K9805" s="922">
        <v>1</v>
      </c>
      <c r="L9805" s="923">
        <v>2096.2840403264186</v>
      </c>
      <c r="M9805" s="923">
        <f t="shared" si="153"/>
        <v>41.995673595854797</v>
      </c>
    </row>
    <row r="9806" spans="2:13" ht="60">
      <c r="B9806" s="921" t="s">
        <v>2739</v>
      </c>
      <c r="C9806" s="921" t="s">
        <v>2714</v>
      </c>
      <c r="D9806" s="922" t="s">
        <v>986</v>
      </c>
      <c r="E9806" s="936">
        <v>1</v>
      </c>
      <c r="F9806" s="947">
        <v>45078</v>
      </c>
      <c r="G9806" s="923">
        <v>20189.952378267502</v>
      </c>
      <c r="H9806" s="929">
        <v>1.6666666666666668E-3</v>
      </c>
      <c r="I9806" s="929">
        <v>1.6666666666666668E-3</v>
      </c>
      <c r="J9806" s="923">
        <v>20156.302457637055</v>
      </c>
      <c r="K9806" s="922">
        <v>1</v>
      </c>
      <c r="L9806" s="923">
        <v>20156.302457637055</v>
      </c>
      <c r="M9806" s="923">
        <f t="shared" si="153"/>
        <v>403.79904756535007</v>
      </c>
    </row>
    <row r="9807" spans="2:13" ht="60">
      <c r="B9807" s="921" t="s">
        <v>2818</v>
      </c>
      <c r="C9807" s="921" t="s">
        <v>2714</v>
      </c>
      <c r="D9807" s="922" t="s">
        <v>986</v>
      </c>
      <c r="E9807" s="936">
        <v>1</v>
      </c>
      <c r="F9807" s="947">
        <v>44517</v>
      </c>
      <c r="G9807" s="923">
        <v>2018.9952378267501</v>
      </c>
      <c r="H9807" s="929">
        <v>1.6666666666666668E-3</v>
      </c>
      <c r="I9807" s="929">
        <v>3.3333333333333333E-2</v>
      </c>
      <c r="J9807" s="923">
        <v>1951.6953965658583</v>
      </c>
      <c r="K9807" s="922">
        <v>1</v>
      </c>
      <c r="L9807" s="923">
        <v>1951.6953965658583</v>
      </c>
      <c r="M9807" s="923">
        <f t="shared" si="153"/>
        <v>40.379904756535005</v>
      </c>
    </row>
    <row r="9808" spans="2:13" ht="60">
      <c r="B9808" s="921" t="s">
        <v>2819</v>
      </c>
      <c r="C9808" s="921" t="s">
        <v>2714</v>
      </c>
      <c r="D9808" s="922" t="s">
        <v>986</v>
      </c>
      <c r="E9808" s="936">
        <v>1</v>
      </c>
      <c r="F9808" s="947">
        <v>44228</v>
      </c>
      <c r="G9808" s="923">
        <v>2018.9952378267501</v>
      </c>
      <c r="H9808" s="929">
        <v>1.6666666666666668E-3</v>
      </c>
      <c r="I9808" s="929">
        <v>4.8333333333333339E-2</v>
      </c>
      <c r="J9808" s="923">
        <v>1921.4104679984571</v>
      </c>
      <c r="K9808" s="922">
        <v>1</v>
      </c>
      <c r="L9808" s="923">
        <v>1921.4104679984571</v>
      </c>
      <c r="M9808" s="923">
        <f t="shared" si="153"/>
        <v>40.379904756535005</v>
      </c>
    </row>
    <row r="9809" spans="2:13" ht="60">
      <c r="B9809" s="921" t="s">
        <v>2787</v>
      </c>
      <c r="C9809" s="921" t="s">
        <v>2714</v>
      </c>
      <c r="D9809" s="922" t="s">
        <v>986</v>
      </c>
      <c r="E9809" s="936">
        <v>1</v>
      </c>
      <c r="F9809" s="947">
        <v>44560</v>
      </c>
      <c r="G9809" s="923">
        <v>2579.4016155406521</v>
      </c>
      <c r="H9809" s="929">
        <v>1.6666666666666668E-3</v>
      </c>
      <c r="I9809" s="929">
        <v>3.1666666666666669E-2</v>
      </c>
      <c r="J9809" s="923">
        <v>2497.7205643818647</v>
      </c>
      <c r="K9809" s="922">
        <v>1</v>
      </c>
      <c r="L9809" s="923">
        <v>2497.7205643818647</v>
      </c>
      <c r="M9809" s="923">
        <f t="shared" si="153"/>
        <v>51.588032310813041</v>
      </c>
    </row>
    <row r="9810" spans="2:13" ht="60">
      <c r="B9810" s="921" t="s">
        <v>2786</v>
      </c>
      <c r="C9810" s="921" t="s">
        <v>2714</v>
      </c>
      <c r="D9810" s="922" t="s">
        <v>986</v>
      </c>
      <c r="E9810" s="936">
        <v>1</v>
      </c>
      <c r="F9810" s="947">
        <v>44317</v>
      </c>
      <c r="G9810" s="923">
        <v>2018.9952378267501</v>
      </c>
      <c r="H9810" s="929">
        <v>1.6666666666666668E-3</v>
      </c>
      <c r="I9810" s="929">
        <v>4.3333333333333335E-2</v>
      </c>
      <c r="J9810" s="923">
        <v>1931.5054441875909</v>
      </c>
      <c r="K9810" s="922">
        <v>1</v>
      </c>
      <c r="L9810" s="923">
        <v>1931.5054441875909</v>
      </c>
      <c r="M9810" s="923">
        <f t="shared" si="153"/>
        <v>40.379904756535005</v>
      </c>
    </row>
    <row r="9811" spans="2:13" ht="60">
      <c r="B9811" s="921" t="s">
        <v>2762</v>
      </c>
      <c r="C9811" s="921" t="s">
        <v>2714</v>
      </c>
      <c r="D9811" s="922" t="s">
        <v>986</v>
      </c>
      <c r="E9811" s="936">
        <v>1</v>
      </c>
      <c r="F9811" s="947">
        <v>43829</v>
      </c>
      <c r="G9811" s="923">
        <v>2579.4016155406521</v>
      </c>
      <c r="H9811" s="929">
        <v>1.6666666666666668E-3</v>
      </c>
      <c r="I9811" s="929">
        <v>7.166666666666667E-2</v>
      </c>
      <c r="J9811" s="923">
        <v>2394.5444997602385</v>
      </c>
      <c r="K9811" s="922">
        <v>1</v>
      </c>
      <c r="L9811" s="923">
        <v>2394.5444997602385</v>
      </c>
      <c r="M9811" s="923">
        <f t="shared" si="153"/>
        <v>51.588032310813041</v>
      </c>
    </row>
    <row r="9812" spans="2:13" ht="60">
      <c r="B9812" s="921" t="s">
        <v>2820</v>
      </c>
      <c r="C9812" s="921" t="s">
        <v>2714</v>
      </c>
      <c r="D9812" s="922" t="s">
        <v>986</v>
      </c>
      <c r="E9812" s="936">
        <v>1</v>
      </c>
      <c r="F9812" s="947">
        <v>44317</v>
      </c>
      <c r="G9812" s="923">
        <v>8075.9809513070004</v>
      </c>
      <c r="H9812" s="929">
        <v>1.6666666666666668E-3</v>
      </c>
      <c r="I9812" s="929">
        <v>4.3333333333333335E-2</v>
      </c>
      <c r="J9812" s="923">
        <v>7726.0217767503636</v>
      </c>
      <c r="K9812" s="922">
        <v>1</v>
      </c>
      <c r="L9812" s="923">
        <v>7726.0217767503636</v>
      </c>
      <c r="M9812" s="923">
        <f t="shared" si="153"/>
        <v>161.51961902614002</v>
      </c>
    </row>
    <row r="9813" spans="2:13" ht="60">
      <c r="B9813" s="921" t="s">
        <v>2787</v>
      </c>
      <c r="C9813" s="921" t="s">
        <v>2714</v>
      </c>
      <c r="D9813" s="922" t="s">
        <v>986</v>
      </c>
      <c r="E9813" s="936">
        <v>1</v>
      </c>
      <c r="F9813" s="947">
        <v>44560</v>
      </c>
      <c r="G9813" s="923">
        <v>2579.4016155406521</v>
      </c>
      <c r="H9813" s="929">
        <v>1.6666666666666668E-3</v>
      </c>
      <c r="I9813" s="929">
        <v>3.1666666666666669E-2</v>
      </c>
      <c r="J9813" s="923">
        <v>2497.7205643818647</v>
      </c>
      <c r="K9813" s="922">
        <v>1</v>
      </c>
      <c r="L9813" s="923">
        <v>2497.7205643818647</v>
      </c>
      <c r="M9813" s="923">
        <f t="shared" si="153"/>
        <v>51.588032310813041</v>
      </c>
    </row>
    <row r="9814" spans="2:13" ht="60">
      <c r="B9814" s="921" t="s">
        <v>2807</v>
      </c>
      <c r="C9814" s="921" t="s">
        <v>2714</v>
      </c>
      <c r="D9814" s="922" t="s">
        <v>986</v>
      </c>
      <c r="E9814" s="936">
        <v>1</v>
      </c>
      <c r="F9814" s="947">
        <v>44926</v>
      </c>
      <c r="G9814" s="923">
        <v>2579.4016155406521</v>
      </c>
      <c r="H9814" s="929">
        <v>1.6666666666666668E-3</v>
      </c>
      <c r="I9814" s="929">
        <v>0.01</v>
      </c>
      <c r="J9814" s="923">
        <v>2553.6075993852455</v>
      </c>
      <c r="K9814" s="922">
        <v>1</v>
      </c>
      <c r="L9814" s="923">
        <v>2553.6075993852455</v>
      </c>
      <c r="M9814" s="923">
        <f t="shared" si="153"/>
        <v>51.588032310813041</v>
      </c>
    </row>
    <row r="9815" spans="2:13" ht="60">
      <c r="B9815" s="921" t="s">
        <v>2808</v>
      </c>
      <c r="C9815" s="921" t="s">
        <v>2714</v>
      </c>
      <c r="D9815" s="922" t="s">
        <v>986</v>
      </c>
      <c r="E9815" s="936">
        <v>1</v>
      </c>
      <c r="F9815" s="947">
        <v>44926</v>
      </c>
      <c r="G9815" s="923">
        <v>10094.976189133751</v>
      </c>
      <c r="H9815" s="929">
        <v>1.6666666666666668E-3</v>
      </c>
      <c r="I9815" s="929">
        <v>0.01</v>
      </c>
      <c r="J9815" s="923">
        <v>9994.0264272424138</v>
      </c>
      <c r="K9815" s="922">
        <v>1</v>
      </c>
      <c r="L9815" s="923">
        <v>9994.0264272424138</v>
      </c>
      <c r="M9815" s="923">
        <f t="shared" si="153"/>
        <v>201.89952378267503</v>
      </c>
    </row>
    <row r="9816" spans="2:13" ht="60">
      <c r="B9816" s="921" t="s">
        <v>2786</v>
      </c>
      <c r="C9816" s="921" t="s">
        <v>2714</v>
      </c>
      <c r="D9816" s="922" t="s">
        <v>986</v>
      </c>
      <c r="E9816" s="936">
        <v>1</v>
      </c>
      <c r="F9816" s="947">
        <v>44317</v>
      </c>
      <c r="G9816" s="923">
        <v>14132.966664787251</v>
      </c>
      <c r="H9816" s="929">
        <v>1.6666666666666668E-3</v>
      </c>
      <c r="I9816" s="929">
        <v>4.3333333333333335E-2</v>
      </c>
      <c r="J9816" s="923">
        <v>13520.538109313136</v>
      </c>
      <c r="K9816" s="922">
        <v>1</v>
      </c>
      <c r="L9816" s="923">
        <v>13520.538109313136</v>
      </c>
      <c r="M9816" s="923">
        <f t="shared" si="153"/>
        <v>282.659333295745</v>
      </c>
    </row>
    <row r="9817" spans="2:13" ht="60">
      <c r="B9817" s="921" t="s">
        <v>2821</v>
      </c>
      <c r="C9817" s="921" t="s">
        <v>2714</v>
      </c>
      <c r="D9817" s="922" t="s">
        <v>986</v>
      </c>
      <c r="E9817" s="936">
        <v>1</v>
      </c>
      <c r="F9817" s="947">
        <v>44317</v>
      </c>
      <c r="G9817" s="923">
        <v>4199.5673595854796</v>
      </c>
      <c r="H9817" s="929">
        <v>1.6666666666666668E-3</v>
      </c>
      <c r="I9817" s="929">
        <v>4.3333333333333335E-2</v>
      </c>
      <c r="J9817" s="923">
        <v>4017.5861073367755</v>
      </c>
      <c r="K9817" s="922">
        <v>1</v>
      </c>
      <c r="L9817" s="923">
        <v>4017.5861073367755</v>
      </c>
      <c r="M9817" s="923">
        <f t="shared" si="153"/>
        <v>83.991347191709593</v>
      </c>
    </row>
    <row r="9818" spans="2:13" ht="60">
      <c r="B9818" s="921" t="s">
        <v>2786</v>
      </c>
      <c r="C9818" s="921" t="s">
        <v>2714</v>
      </c>
      <c r="D9818" s="922" t="s">
        <v>986</v>
      </c>
      <c r="E9818" s="936">
        <v>1</v>
      </c>
      <c r="F9818" s="947">
        <v>44561</v>
      </c>
      <c r="G9818" s="923">
        <v>4037.9904756535002</v>
      </c>
      <c r="H9818" s="929">
        <v>1.6666666666666668E-3</v>
      </c>
      <c r="I9818" s="929">
        <v>3.0000000000000002E-2</v>
      </c>
      <c r="J9818" s="923">
        <v>3916.8507613838951</v>
      </c>
      <c r="K9818" s="922">
        <v>1</v>
      </c>
      <c r="L9818" s="923">
        <v>3916.8507613838951</v>
      </c>
      <c r="M9818" s="923">
        <f t="shared" si="153"/>
        <v>80.75980951307001</v>
      </c>
    </row>
    <row r="9819" spans="2:13" ht="60">
      <c r="B9819" s="921" t="s">
        <v>2812</v>
      </c>
      <c r="C9819" s="921" t="s">
        <v>2714</v>
      </c>
      <c r="D9819" s="922" t="s">
        <v>986</v>
      </c>
      <c r="E9819" s="936">
        <v>1</v>
      </c>
      <c r="F9819" s="947">
        <v>44228</v>
      </c>
      <c r="G9819" s="923">
        <v>28265.933329574502</v>
      </c>
      <c r="H9819" s="929">
        <v>1.6666666666666668E-3</v>
      </c>
      <c r="I9819" s="929">
        <v>4.8333333333333339E-2</v>
      </c>
      <c r="J9819" s="923">
        <v>26899.746551978402</v>
      </c>
      <c r="K9819" s="922">
        <v>1</v>
      </c>
      <c r="L9819" s="923">
        <v>26899.746551978402</v>
      </c>
      <c r="M9819" s="923">
        <f t="shared" si="153"/>
        <v>565.31866659149</v>
      </c>
    </row>
    <row r="9820" spans="2:13" ht="60">
      <c r="B9820" s="921" t="s">
        <v>2822</v>
      </c>
      <c r="C9820" s="921" t="s">
        <v>2714</v>
      </c>
      <c r="D9820" s="922" t="s">
        <v>986</v>
      </c>
      <c r="E9820" s="936">
        <v>1</v>
      </c>
      <c r="F9820" s="947">
        <v>44228</v>
      </c>
      <c r="G9820" s="923">
        <v>4199.5673595854796</v>
      </c>
      <c r="H9820" s="929">
        <v>1.6666666666666668E-3</v>
      </c>
      <c r="I9820" s="929">
        <v>4.8333333333333339E-2</v>
      </c>
      <c r="J9820" s="923">
        <v>3996.5882705388481</v>
      </c>
      <c r="K9820" s="922">
        <v>1</v>
      </c>
      <c r="L9820" s="923">
        <v>3996.5882705388481</v>
      </c>
      <c r="M9820" s="923">
        <f t="shared" si="153"/>
        <v>83.991347191709593</v>
      </c>
    </row>
    <row r="9821" spans="2:13" ht="60">
      <c r="B9821" s="921" t="s">
        <v>2801</v>
      </c>
      <c r="C9821" s="921" t="s">
        <v>2714</v>
      </c>
      <c r="D9821" s="922" t="s">
        <v>986</v>
      </c>
      <c r="E9821" s="936">
        <v>1</v>
      </c>
      <c r="F9821" s="947">
        <v>44228</v>
      </c>
      <c r="G9821" s="923">
        <v>2579.4016155406521</v>
      </c>
      <c r="H9821" s="929">
        <v>1.6666666666666668E-3</v>
      </c>
      <c r="I9821" s="929">
        <v>4.8333333333333339E-2</v>
      </c>
      <c r="J9821" s="923">
        <v>2454.730537456187</v>
      </c>
      <c r="K9821" s="922">
        <v>1</v>
      </c>
      <c r="L9821" s="923">
        <v>2454.730537456187</v>
      </c>
      <c r="M9821" s="923">
        <f t="shared" si="153"/>
        <v>51.588032310813041</v>
      </c>
    </row>
    <row r="9822" spans="2:13" ht="60">
      <c r="B9822" s="921" t="s">
        <v>2755</v>
      </c>
      <c r="C9822" s="921" t="s">
        <v>2714</v>
      </c>
      <c r="D9822" s="922" t="s">
        <v>986</v>
      </c>
      <c r="E9822" s="936">
        <v>1</v>
      </c>
      <c r="F9822" s="947">
        <v>44228</v>
      </c>
      <c r="G9822" s="923">
        <v>10094.976189133751</v>
      </c>
      <c r="H9822" s="929">
        <v>1.6666666666666668E-3</v>
      </c>
      <c r="I9822" s="929">
        <v>4.8333333333333339E-2</v>
      </c>
      <c r="J9822" s="923">
        <v>9607.0523399922859</v>
      </c>
      <c r="K9822" s="922">
        <v>1</v>
      </c>
      <c r="L9822" s="923">
        <v>9607.0523399922859</v>
      </c>
      <c r="M9822" s="923">
        <f t="shared" si="153"/>
        <v>201.89952378267503</v>
      </c>
    </row>
    <row r="9823" spans="2:13" ht="60">
      <c r="B9823" s="921" t="s">
        <v>2755</v>
      </c>
      <c r="C9823" s="921" t="s">
        <v>2714</v>
      </c>
      <c r="D9823" s="922" t="s">
        <v>986</v>
      </c>
      <c r="E9823" s="936">
        <v>1</v>
      </c>
      <c r="F9823" s="947">
        <v>44196</v>
      </c>
      <c r="G9823" s="923">
        <v>16151.961902614001</v>
      </c>
      <c r="H9823" s="929">
        <v>1.6666666666666668E-3</v>
      </c>
      <c r="I9823" s="929">
        <v>0.05</v>
      </c>
      <c r="J9823" s="923">
        <v>15344.3638074833</v>
      </c>
      <c r="K9823" s="922">
        <v>1</v>
      </c>
      <c r="L9823" s="923">
        <v>15344.3638074833</v>
      </c>
      <c r="M9823" s="923">
        <f t="shared" si="153"/>
        <v>323.03923805228004</v>
      </c>
    </row>
    <row r="9824" spans="2:13" ht="60">
      <c r="B9824" s="921" t="s">
        <v>2823</v>
      </c>
      <c r="C9824" s="921" t="s">
        <v>2714</v>
      </c>
      <c r="D9824" s="922" t="s">
        <v>986</v>
      </c>
      <c r="E9824" s="936">
        <v>1</v>
      </c>
      <c r="F9824" s="947">
        <v>44196</v>
      </c>
      <c r="G9824" s="923">
        <v>2099.7836797927398</v>
      </c>
      <c r="H9824" s="929">
        <v>1.6666666666666668E-3</v>
      </c>
      <c r="I9824" s="929">
        <v>0.05</v>
      </c>
      <c r="J9824" s="923">
        <v>1994.7944958031028</v>
      </c>
      <c r="K9824" s="922">
        <v>1</v>
      </c>
      <c r="L9824" s="923">
        <v>1994.7944958031028</v>
      </c>
      <c r="M9824" s="923">
        <f t="shared" si="153"/>
        <v>41.995673595854797</v>
      </c>
    </row>
    <row r="9825" spans="2:13" ht="60">
      <c r="B9825" s="921" t="s">
        <v>2756</v>
      </c>
      <c r="C9825" s="921" t="s">
        <v>2714</v>
      </c>
      <c r="D9825" s="922" t="s">
        <v>986</v>
      </c>
      <c r="E9825" s="936">
        <v>1</v>
      </c>
      <c r="F9825" s="947">
        <v>44196</v>
      </c>
      <c r="G9825" s="923">
        <v>5158.8032310813041</v>
      </c>
      <c r="H9825" s="929">
        <v>1.6666666666666668E-3</v>
      </c>
      <c r="I9825" s="929">
        <v>0.05</v>
      </c>
      <c r="J9825" s="923">
        <v>4900.8630695272386</v>
      </c>
      <c r="K9825" s="922">
        <v>1</v>
      </c>
      <c r="L9825" s="923">
        <v>4900.8630695272386</v>
      </c>
      <c r="M9825" s="923">
        <f t="shared" si="153"/>
        <v>103.17606462162608</v>
      </c>
    </row>
    <row r="9826" spans="2:13" ht="60">
      <c r="B9826" s="921" t="s">
        <v>2824</v>
      </c>
      <c r="C9826" s="921" t="s">
        <v>2714</v>
      </c>
      <c r="D9826" s="922" t="s">
        <v>986</v>
      </c>
      <c r="E9826" s="936">
        <v>1</v>
      </c>
      <c r="F9826" s="947">
        <v>44228</v>
      </c>
      <c r="G9826" s="923">
        <v>14132.966664787251</v>
      </c>
      <c r="H9826" s="929">
        <v>1.6666666666666668E-3</v>
      </c>
      <c r="I9826" s="929">
        <v>4.8333333333333339E-2</v>
      </c>
      <c r="J9826" s="923">
        <v>13449.873275989201</v>
      </c>
      <c r="K9826" s="922">
        <v>1</v>
      </c>
      <c r="L9826" s="923">
        <v>13449.873275989201</v>
      </c>
      <c r="M9826" s="923">
        <f t="shared" si="153"/>
        <v>282.659333295745</v>
      </c>
    </row>
    <row r="9827" spans="2:13" ht="60">
      <c r="B9827" s="921" t="s">
        <v>2824</v>
      </c>
      <c r="C9827" s="921" t="s">
        <v>2714</v>
      </c>
      <c r="D9827" s="922" t="s">
        <v>986</v>
      </c>
      <c r="E9827" s="936">
        <v>1</v>
      </c>
      <c r="F9827" s="947">
        <v>44317</v>
      </c>
      <c r="G9827" s="923">
        <v>70664.833323936255</v>
      </c>
      <c r="H9827" s="929">
        <v>1.6666666666666668E-3</v>
      </c>
      <c r="I9827" s="929">
        <v>4.3333333333333335E-2</v>
      </c>
      <c r="J9827" s="923">
        <v>67602.690546565689</v>
      </c>
      <c r="K9827" s="922">
        <v>1</v>
      </c>
      <c r="L9827" s="923">
        <v>67602.690546565689</v>
      </c>
      <c r="M9827" s="923">
        <f t="shared" si="153"/>
        <v>1413.2966664787252</v>
      </c>
    </row>
    <row r="9828" spans="2:13" ht="60">
      <c r="B9828" s="921" t="s">
        <v>2825</v>
      </c>
      <c r="C9828" s="921" t="s">
        <v>2714</v>
      </c>
      <c r="D9828" s="922" t="s">
        <v>986</v>
      </c>
      <c r="E9828" s="936">
        <v>1</v>
      </c>
      <c r="F9828" s="947">
        <v>44317</v>
      </c>
      <c r="G9828" s="923">
        <v>10498.918398963699</v>
      </c>
      <c r="H9828" s="929">
        <v>1.6666666666666668E-3</v>
      </c>
      <c r="I9828" s="929">
        <v>4.3333333333333335E-2</v>
      </c>
      <c r="J9828" s="923">
        <v>10043.965268341939</v>
      </c>
      <c r="K9828" s="922">
        <v>1</v>
      </c>
      <c r="L9828" s="923">
        <v>10043.965268341939</v>
      </c>
      <c r="M9828" s="923">
        <f t="shared" si="153"/>
        <v>209.97836797927397</v>
      </c>
    </row>
    <row r="9829" spans="2:13" ht="60">
      <c r="B9829" s="921" t="s">
        <v>2826</v>
      </c>
      <c r="C9829" s="921" t="s">
        <v>2714</v>
      </c>
      <c r="D9829" s="922" t="s">
        <v>986</v>
      </c>
      <c r="E9829" s="936">
        <v>1</v>
      </c>
      <c r="F9829" s="947">
        <v>44317</v>
      </c>
      <c r="G9829" s="923">
        <v>2579.4016155406521</v>
      </c>
      <c r="H9829" s="929">
        <v>1.6666666666666668E-3</v>
      </c>
      <c r="I9829" s="929">
        <v>4.3333333333333335E-2</v>
      </c>
      <c r="J9829" s="923">
        <v>2467.6275455338905</v>
      </c>
      <c r="K9829" s="922">
        <v>1</v>
      </c>
      <c r="L9829" s="923">
        <v>2467.6275455338905</v>
      </c>
      <c r="M9829" s="923">
        <f t="shared" si="153"/>
        <v>51.588032310813041</v>
      </c>
    </row>
    <row r="9830" spans="2:13" ht="60">
      <c r="B9830" s="921" t="s">
        <v>2824</v>
      </c>
      <c r="C9830" s="921" t="s">
        <v>2714</v>
      </c>
      <c r="D9830" s="922" t="s">
        <v>986</v>
      </c>
      <c r="E9830" s="936">
        <v>1</v>
      </c>
      <c r="F9830" s="947">
        <v>44228</v>
      </c>
      <c r="G9830" s="923">
        <v>32303.923805228002</v>
      </c>
      <c r="H9830" s="929">
        <v>1.6666666666666668E-3</v>
      </c>
      <c r="I9830" s="929">
        <v>4.8333333333333339E-2</v>
      </c>
      <c r="J9830" s="923">
        <v>30742.567487975313</v>
      </c>
      <c r="K9830" s="922">
        <v>1</v>
      </c>
      <c r="L9830" s="923">
        <v>30742.567487975313</v>
      </c>
      <c r="M9830" s="923">
        <f t="shared" si="153"/>
        <v>646.07847610456008</v>
      </c>
    </row>
    <row r="9831" spans="2:13" ht="60">
      <c r="B9831" s="921" t="s">
        <v>2825</v>
      </c>
      <c r="C9831" s="921" t="s">
        <v>2714</v>
      </c>
      <c r="D9831" s="922" t="s">
        <v>986</v>
      </c>
      <c r="E9831" s="936">
        <v>1</v>
      </c>
      <c r="F9831" s="947">
        <v>44228</v>
      </c>
      <c r="G9831" s="923">
        <v>4199.5673595854796</v>
      </c>
      <c r="H9831" s="929">
        <v>1.6666666666666668E-3</v>
      </c>
      <c r="I9831" s="929">
        <v>4.8333333333333339E-2</v>
      </c>
      <c r="J9831" s="923">
        <v>3996.5882705388481</v>
      </c>
      <c r="K9831" s="922">
        <v>1</v>
      </c>
      <c r="L9831" s="923">
        <v>3996.5882705388481</v>
      </c>
      <c r="M9831" s="923">
        <f t="shared" si="153"/>
        <v>83.991347191709593</v>
      </c>
    </row>
    <row r="9832" spans="2:13" ht="60">
      <c r="B9832" s="921" t="s">
        <v>2826</v>
      </c>
      <c r="C9832" s="921" t="s">
        <v>2714</v>
      </c>
      <c r="D9832" s="922" t="s">
        <v>986</v>
      </c>
      <c r="E9832" s="936">
        <v>1</v>
      </c>
      <c r="F9832" s="947">
        <v>44228</v>
      </c>
      <c r="G9832" s="923">
        <v>10317.606462162608</v>
      </c>
      <c r="H9832" s="929">
        <v>1.6666666666666668E-3</v>
      </c>
      <c r="I9832" s="929">
        <v>4.8333333333333339E-2</v>
      </c>
      <c r="J9832" s="923">
        <v>9818.922149824748</v>
      </c>
      <c r="K9832" s="922">
        <v>1</v>
      </c>
      <c r="L9832" s="923">
        <v>9818.922149824748</v>
      </c>
      <c r="M9832" s="923">
        <f t="shared" si="153"/>
        <v>206.35212924325216</v>
      </c>
    </row>
    <row r="9833" spans="2:13" ht="60">
      <c r="B9833" s="921" t="s">
        <v>2824</v>
      </c>
      <c r="C9833" s="921" t="s">
        <v>2714</v>
      </c>
      <c r="D9833" s="922" t="s">
        <v>986</v>
      </c>
      <c r="E9833" s="936">
        <v>1</v>
      </c>
      <c r="F9833" s="947">
        <v>44228</v>
      </c>
      <c r="G9833" s="923">
        <v>20189.952378267502</v>
      </c>
      <c r="H9833" s="929">
        <v>1.6666666666666668E-3</v>
      </c>
      <c r="I9833" s="929">
        <v>4.8333333333333339E-2</v>
      </c>
      <c r="J9833" s="923">
        <v>19214.104679984572</v>
      </c>
      <c r="K9833" s="922">
        <v>1</v>
      </c>
      <c r="L9833" s="923">
        <v>19214.104679984572</v>
      </c>
      <c r="M9833" s="923">
        <f t="shared" si="153"/>
        <v>403.79904756535007</v>
      </c>
    </row>
    <row r="9834" spans="2:13" ht="60">
      <c r="B9834" s="921" t="s">
        <v>2826</v>
      </c>
      <c r="C9834" s="921" t="s">
        <v>2714</v>
      </c>
      <c r="D9834" s="922" t="s">
        <v>986</v>
      </c>
      <c r="E9834" s="936">
        <v>1</v>
      </c>
      <c r="F9834" s="947">
        <v>44228</v>
      </c>
      <c r="G9834" s="923">
        <v>2579.4016155406521</v>
      </c>
      <c r="H9834" s="929">
        <v>1.6666666666666668E-3</v>
      </c>
      <c r="I9834" s="929">
        <v>4.8333333333333339E-2</v>
      </c>
      <c r="J9834" s="923">
        <v>2454.730537456187</v>
      </c>
      <c r="K9834" s="922">
        <v>1</v>
      </c>
      <c r="L9834" s="923">
        <v>2454.730537456187</v>
      </c>
      <c r="M9834" s="923">
        <f t="shared" si="153"/>
        <v>51.588032310813041</v>
      </c>
    </row>
    <row r="9835" spans="2:13" ht="60">
      <c r="B9835" s="921" t="s">
        <v>2827</v>
      </c>
      <c r="C9835" s="921" t="s">
        <v>2714</v>
      </c>
      <c r="D9835" s="922" t="s">
        <v>986</v>
      </c>
      <c r="E9835" s="936">
        <v>1</v>
      </c>
      <c r="F9835" s="947">
        <v>44228</v>
      </c>
      <c r="G9835" s="923">
        <v>6056.9857134802505</v>
      </c>
      <c r="H9835" s="929">
        <v>1.6666666666666668E-3</v>
      </c>
      <c r="I9835" s="929">
        <v>4.8333333333333339E-2</v>
      </c>
      <c r="J9835" s="923">
        <v>5764.2314039953717</v>
      </c>
      <c r="K9835" s="922">
        <v>1</v>
      </c>
      <c r="L9835" s="923">
        <v>5764.2314039953717</v>
      </c>
      <c r="M9835" s="923">
        <f t="shared" si="153"/>
        <v>121.13971426960501</v>
      </c>
    </row>
    <row r="9836" spans="2:13" ht="60">
      <c r="B9836" s="921" t="s">
        <v>2824</v>
      </c>
      <c r="C9836" s="921" t="s">
        <v>2714</v>
      </c>
      <c r="D9836" s="922" t="s">
        <v>986</v>
      </c>
      <c r="E9836" s="936">
        <v>1</v>
      </c>
      <c r="F9836" s="947">
        <v>44228</v>
      </c>
      <c r="G9836" s="923">
        <v>4037.9904756535002</v>
      </c>
      <c r="H9836" s="929">
        <v>1.6666666666666668E-3</v>
      </c>
      <c r="I9836" s="929">
        <v>4.8333333333333339E-2</v>
      </c>
      <c r="J9836" s="923">
        <v>3842.8209359969142</v>
      </c>
      <c r="K9836" s="922">
        <v>1</v>
      </c>
      <c r="L9836" s="923">
        <v>3842.8209359969142</v>
      </c>
      <c r="M9836" s="923">
        <f t="shared" si="153"/>
        <v>80.75980951307001</v>
      </c>
    </row>
    <row r="9837" spans="2:13" ht="60">
      <c r="B9837" s="921" t="s">
        <v>2825</v>
      </c>
      <c r="C9837" s="921" t="s">
        <v>2714</v>
      </c>
      <c r="D9837" s="922" t="s">
        <v>986</v>
      </c>
      <c r="E9837" s="936">
        <v>1</v>
      </c>
      <c r="F9837" s="947">
        <v>44228</v>
      </c>
      <c r="G9837" s="923">
        <v>6299.3510393782199</v>
      </c>
      <c r="H9837" s="929">
        <v>1.6666666666666668E-3</v>
      </c>
      <c r="I9837" s="929">
        <v>4.8333333333333339E-2</v>
      </c>
      <c r="J9837" s="923">
        <v>5994.8824058082728</v>
      </c>
      <c r="K9837" s="922">
        <v>1</v>
      </c>
      <c r="L9837" s="923">
        <v>5994.8824058082728</v>
      </c>
      <c r="M9837" s="923">
        <f t="shared" si="153"/>
        <v>125.9870207875644</v>
      </c>
    </row>
    <row r="9838" spans="2:13" ht="60">
      <c r="B9838" s="921" t="s">
        <v>2828</v>
      </c>
      <c r="C9838" s="921" t="s">
        <v>2714</v>
      </c>
      <c r="D9838" s="922" t="s">
        <v>986</v>
      </c>
      <c r="E9838" s="936">
        <v>1</v>
      </c>
      <c r="F9838" s="947">
        <v>44228</v>
      </c>
      <c r="G9838" s="923">
        <v>6788.0870605550763</v>
      </c>
      <c r="H9838" s="929">
        <v>1.6666666666666668E-3</v>
      </c>
      <c r="I9838" s="929">
        <v>4.8333333333333339E-2</v>
      </c>
      <c r="J9838" s="923">
        <v>6459.9961859615805</v>
      </c>
      <c r="K9838" s="922">
        <v>1</v>
      </c>
      <c r="L9838" s="923">
        <v>6459.9961859615805</v>
      </c>
      <c r="M9838" s="923">
        <f t="shared" si="153"/>
        <v>135.76174121110154</v>
      </c>
    </row>
    <row r="9839" spans="2:13" ht="60">
      <c r="B9839" s="921" t="s">
        <v>2827</v>
      </c>
      <c r="C9839" s="921" t="s">
        <v>2714</v>
      </c>
      <c r="D9839" s="922" t="s">
        <v>986</v>
      </c>
      <c r="E9839" s="936">
        <v>1</v>
      </c>
      <c r="F9839" s="947">
        <v>44228</v>
      </c>
      <c r="G9839" s="923">
        <v>2018.9952378267501</v>
      </c>
      <c r="H9839" s="929">
        <v>1.6666666666666668E-3</v>
      </c>
      <c r="I9839" s="929">
        <v>4.8333333333333339E-2</v>
      </c>
      <c r="J9839" s="923">
        <v>1921.4104679984571</v>
      </c>
      <c r="K9839" s="922">
        <v>1</v>
      </c>
      <c r="L9839" s="923">
        <v>1921.4104679984571</v>
      </c>
      <c r="M9839" s="923">
        <f t="shared" si="153"/>
        <v>40.379904756535005</v>
      </c>
    </row>
    <row r="9840" spans="2:13" ht="60">
      <c r="B9840" s="921" t="s">
        <v>2829</v>
      </c>
      <c r="C9840" s="921" t="s">
        <v>2714</v>
      </c>
      <c r="D9840" s="922" t="s">
        <v>986</v>
      </c>
      <c r="E9840" s="936">
        <v>1</v>
      </c>
      <c r="F9840" s="947">
        <v>44228</v>
      </c>
      <c r="G9840" s="923">
        <v>3394.0435302775381</v>
      </c>
      <c r="H9840" s="929">
        <v>1.6666666666666668E-3</v>
      </c>
      <c r="I9840" s="929">
        <v>4.8333333333333339E-2</v>
      </c>
      <c r="J9840" s="923">
        <v>3229.9980929807903</v>
      </c>
      <c r="K9840" s="922">
        <v>1</v>
      </c>
      <c r="L9840" s="923">
        <v>3229.9980929807903</v>
      </c>
      <c r="M9840" s="923">
        <f t="shared" si="153"/>
        <v>67.880870605550768</v>
      </c>
    </row>
    <row r="9841" spans="2:13" ht="60">
      <c r="B9841" s="921" t="s">
        <v>2830</v>
      </c>
      <c r="C9841" s="921" t="s">
        <v>2714</v>
      </c>
      <c r="D9841" s="922" t="s">
        <v>986</v>
      </c>
      <c r="E9841" s="936">
        <v>1</v>
      </c>
      <c r="F9841" s="947">
        <v>44228</v>
      </c>
      <c r="G9841" s="923">
        <v>4037.9904756535002</v>
      </c>
      <c r="H9841" s="929">
        <v>1.6666666666666668E-3</v>
      </c>
      <c r="I9841" s="929">
        <v>4.8333333333333339E-2</v>
      </c>
      <c r="J9841" s="923">
        <v>3842.8209359969142</v>
      </c>
      <c r="K9841" s="922">
        <v>1</v>
      </c>
      <c r="L9841" s="923">
        <v>3842.8209359969142</v>
      </c>
      <c r="M9841" s="923">
        <f t="shared" si="153"/>
        <v>80.75980951307001</v>
      </c>
    </row>
    <row r="9842" spans="2:13" ht="60">
      <c r="B9842" s="921" t="s">
        <v>2830</v>
      </c>
      <c r="C9842" s="921" t="s">
        <v>2714</v>
      </c>
      <c r="D9842" s="922" t="s">
        <v>986</v>
      </c>
      <c r="E9842" s="936">
        <v>1</v>
      </c>
      <c r="F9842" s="947">
        <v>44228</v>
      </c>
      <c r="G9842" s="923">
        <v>4037.9904756535002</v>
      </c>
      <c r="H9842" s="929">
        <v>1.6666666666666668E-3</v>
      </c>
      <c r="I9842" s="929">
        <v>4.8333333333333339E-2</v>
      </c>
      <c r="J9842" s="923">
        <v>3842.8209359969142</v>
      </c>
      <c r="K9842" s="922">
        <v>1</v>
      </c>
      <c r="L9842" s="923">
        <v>3842.8209359969142</v>
      </c>
      <c r="M9842" s="923">
        <f t="shared" si="153"/>
        <v>80.75980951307001</v>
      </c>
    </row>
    <row r="9843" spans="2:13" ht="60">
      <c r="B9843" s="921" t="s">
        <v>2831</v>
      </c>
      <c r="C9843" s="921" t="s">
        <v>2714</v>
      </c>
      <c r="D9843" s="922" t="s">
        <v>986</v>
      </c>
      <c r="E9843" s="936">
        <v>1</v>
      </c>
      <c r="F9843" s="947">
        <v>44228</v>
      </c>
      <c r="G9843" s="923">
        <v>2579.4016155406521</v>
      </c>
      <c r="H9843" s="929">
        <v>1.6666666666666668E-3</v>
      </c>
      <c r="I9843" s="929">
        <v>4.8333333333333339E-2</v>
      </c>
      <c r="J9843" s="923">
        <v>2454.730537456187</v>
      </c>
      <c r="K9843" s="922">
        <v>1</v>
      </c>
      <c r="L9843" s="923">
        <v>2454.730537456187</v>
      </c>
      <c r="M9843" s="923">
        <f t="shared" si="153"/>
        <v>51.588032310813041</v>
      </c>
    </row>
    <row r="9844" spans="2:13" ht="60">
      <c r="B9844" s="921" t="s">
        <v>2832</v>
      </c>
      <c r="C9844" s="921" t="s">
        <v>2714</v>
      </c>
      <c r="D9844" s="922" t="s">
        <v>986</v>
      </c>
      <c r="E9844" s="936">
        <v>1</v>
      </c>
      <c r="F9844" s="947">
        <v>44228</v>
      </c>
      <c r="G9844" s="923">
        <v>3394.0435302775381</v>
      </c>
      <c r="H9844" s="929">
        <v>1.6666666666666668E-3</v>
      </c>
      <c r="I9844" s="929">
        <v>4.8333333333333339E-2</v>
      </c>
      <c r="J9844" s="923">
        <v>3229.9980929807903</v>
      </c>
      <c r="K9844" s="922">
        <v>1</v>
      </c>
      <c r="L9844" s="923">
        <v>3229.9980929807903</v>
      </c>
      <c r="M9844" s="923">
        <f t="shared" si="153"/>
        <v>67.880870605550768</v>
      </c>
    </row>
    <row r="9845" spans="2:13" ht="60">
      <c r="B9845" s="921" t="s">
        <v>2833</v>
      </c>
      <c r="C9845" s="921" t="s">
        <v>2714</v>
      </c>
      <c r="D9845" s="922" t="s">
        <v>986</v>
      </c>
      <c r="E9845" s="936">
        <v>1</v>
      </c>
      <c r="F9845" s="947">
        <v>44228</v>
      </c>
      <c r="G9845" s="923">
        <v>8075.9809513070004</v>
      </c>
      <c r="H9845" s="929">
        <v>1.6666666666666668E-3</v>
      </c>
      <c r="I9845" s="929">
        <v>4.8333333333333339E-2</v>
      </c>
      <c r="J9845" s="923">
        <v>7685.6418719938283</v>
      </c>
      <c r="K9845" s="922">
        <v>1</v>
      </c>
      <c r="L9845" s="923">
        <v>7685.6418719938283</v>
      </c>
      <c r="M9845" s="923">
        <f t="shared" si="153"/>
        <v>161.51961902614002</v>
      </c>
    </row>
    <row r="9846" spans="2:13" ht="60">
      <c r="B9846" s="921" t="s">
        <v>2830</v>
      </c>
      <c r="C9846" s="921" t="s">
        <v>2714</v>
      </c>
      <c r="D9846" s="922" t="s">
        <v>986</v>
      </c>
      <c r="E9846" s="936">
        <v>1</v>
      </c>
      <c r="F9846" s="947">
        <v>44228</v>
      </c>
      <c r="G9846" s="923">
        <v>16151.961902614001</v>
      </c>
      <c r="H9846" s="929">
        <v>1.6666666666666668E-3</v>
      </c>
      <c r="I9846" s="929">
        <v>4.8333333333333339E-2</v>
      </c>
      <c r="J9846" s="923">
        <v>15371.283743987657</v>
      </c>
      <c r="K9846" s="922">
        <v>1</v>
      </c>
      <c r="L9846" s="923">
        <v>15371.283743987657</v>
      </c>
      <c r="M9846" s="923">
        <f t="shared" si="153"/>
        <v>323.03923805228004</v>
      </c>
    </row>
    <row r="9847" spans="2:13" ht="60">
      <c r="B9847" s="921" t="s">
        <v>2830</v>
      </c>
      <c r="C9847" s="921" t="s">
        <v>2714</v>
      </c>
      <c r="D9847" s="922" t="s">
        <v>986</v>
      </c>
      <c r="E9847" s="936">
        <v>1</v>
      </c>
      <c r="F9847" s="947">
        <v>44228</v>
      </c>
      <c r="G9847" s="923">
        <v>2018.9952378267501</v>
      </c>
      <c r="H9847" s="929">
        <v>1.6666666666666668E-3</v>
      </c>
      <c r="I9847" s="929">
        <v>4.8333333333333339E-2</v>
      </c>
      <c r="J9847" s="923">
        <v>1921.4104679984571</v>
      </c>
      <c r="K9847" s="922">
        <v>1</v>
      </c>
      <c r="L9847" s="923">
        <v>1921.4104679984571</v>
      </c>
      <c r="M9847" s="923">
        <f t="shared" si="153"/>
        <v>40.379904756535005</v>
      </c>
    </row>
    <row r="9848" spans="2:13" ht="60">
      <c r="B9848" s="921" t="s">
        <v>2830</v>
      </c>
      <c r="C9848" s="921" t="s">
        <v>2714</v>
      </c>
      <c r="D9848" s="922" t="s">
        <v>986</v>
      </c>
      <c r="E9848" s="936">
        <v>1</v>
      </c>
      <c r="F9848" s="947">
        <v>44228</v>
      </c>
      <c r="G9848" s="923">
        <v>4037.9904756535002</v>
      </c>
      <c r="H9848" s="929">
        <v>1.6666666666666668E-3</v>
      </c>
      <c r="I9848" s="929">
        <v>4.8333333333333339E-2</v>
      </c>
      <c r="J9848" s="923">
        <v>3842.8209359969142</v>
      </c>
      <c r="K9848" s="922">
        <v>1</v>
      </c>
      <c r="L9848" s="923">
        <v>3842.8209359969142</v>
      </c>
      <c r="M9848" s="923">
        <f t="shared" si="153"/>
        <v>80.75980951307001</v>
      </c>
    </row>
    <row r="9849" spans="2:13" ht="60">
      <c r="B9849" s="921" t="s">
        <v>2831</v>
      </c>
      <c r="C9849" s="921" t="s">
        <v>2714</v>
      </c>
      <c r="D9849" s="922" t="s">
        <v>986</v>
      </c>
      <c r="E9849" s="936">
        <v>1</v>
      </c>
      <c r="F9849" s="947">
        <v>44228</v>
      </c>
      <c r="G9849" s="923">
        <v>2579.4016155406521</v>
      </c>
      <c r="H9849" s="929">
        <v>1.6666666666666668E-3</v>
      </c>
      <c r="I9849" s="929">
        <v>4.8333333333333339E-2</v>
      </c>
      <c r="J9849" s="923">
        <v>2454.730537456187</v>
      </c>
      <c r="K9849" s="922">
        <v>1</v>
      </c>
      <c r="L9849" s="923">
        <v>2454.730537456187</v>
      </c>
      <c r="M9849" s="923">
        <f t="shared" si="153"/>
        <v>51.588032310813041</v>
      </c>
    </row>
    <row r="9850" spans="2:13" ht="60">
      <c r="B9850" s="921" t="s">
        <v>2830</v>
      </c>
      <c r="C9850" s="921" t="s">
        <v>2714</v>
      </c>
      <c r="D9850" s="922" t="s">
        <v>986</v>
      </c>
      <c r="E9850" s="936">
        <v>1</v>
      </c>
      <c r="F9850" s="947">
        <v>44228</v>
      </c>
      <c r="G9850" s="923">
        <v>56531.866659149004</v>
      </c>
      <c r="H9850" s="929">
        <v>1.6666666666666668E-3</v>
      </c>
      <c r="I9850" s="929">
        <v>4.8333333333333339E-2</v>
      </c>
      <c r="J9850" s="923">
        <v>53799.493103956804</v>
      </c>
      <c r="K9850" s="922">
        <v>1</v>
      </c>
      <c r="L9850" s="923">
        <v>53799.493103956804</v>
      </c>
      <c r="M9850" s="923">
        <f t="shared" si="153"/>
        <v>1130.63733318298</v>
      </c>
    </row>
    <row r="9851" spans="2:13" ht="60">
      <c r="B9851" s="921" t="s">
        <v>2830</v>
      </c>
      <c r="C9851" s="921" t="s">
        <v>2714</v>
      </c>
      <c r="D9851" s="922" t="s">
        <v>986</v>
      </c>
      <c r="E9851" s="936">
        <v>1</v>
      </c>
      <c r="F9851" s="947">
        <v>44196</v>
      </c>
      <c r="G9851" s="923">
        <v>24227.942853921002</v>
      </c>
      <c r="H9851" s="929">
        <v>1.6666666666666668E-3</v>
      </c>
      <c r="I9851" s="929">
        <v>0.05</v>
      </c>
      <c r="J9851" s="923">
        <v>23016.545711224953</v>
      </c>
      <c r="K9851" s="922">
        <v>1</v>
      </c>
      <c r="L9851" s="923">
        <v>23016.545711224953</v>
      </c>
      <c r="M9851" s="923">
        <f t="shared" si="153"/>
        <v>484.55885707842003</v>
      </c>
    </row>
    <row r="9852" spans="2:13" ht="60">
      <c r="B9852" s="921" t="s">
        <v>2834</v>
      </c>
      <c r="C9852" s="921" t="s">
        <v>2714</v>
      </c>
      <c r="D9852" s="922" t="s">
        <v>986</v>
      </c>
      <c r="E9852" s="936">
        <v>1</v>
      </c>
      <c r="F9852" s="947">
        <v>44196</v>
      </c>
      <c r="G9852" s="923">
        <v>35696.322556476574</v>
      </c>
      <c r="H9852" s="929">
        <v>1.6666666666666668E-3</v>
      </c>
      <c r="I9852" s="929">
        <v>0.05</v>
      </c>
      <c r="J9852" s="923">
        <v>33911.506428652749</v>
      </c>
      <c r="K9852" s="922">
        <v>1</v>
      </c>
      <c r="L9852" s="923">
        <v>33911.506428652749</v>
      </c>
      <c r="M9852" s="923">
        <f t="shared" si="153"/>
        <v>713.92645112953153</v>
      </c>
    </row>
    <row r="9853" spans="2:13" ht="60">
      <c r="B9853" s="921" t="s">
        <v>2831</v>
      </c>
      <c r="C9853" s="921" t="s">
        <v>2714</v>
      </c>
      <c r="D9853" s="922" t="s">
        <v>986</v>
      </c>
      <c r="E9853" s="936">
        <v>1</v>
      </c>
      <c r="F9853" s="947">
        <v>44196</v>
      </c>
      <c r="G9853" s="923">
        <v>10317.606462162608</v>
      </c>
      <c r="H9853" s="929">
        <v>1.6666666666666668E-3</v>
      </c>
      <c r="I9853" s="929">
        <v>0.05</v>
      </c>
      <c r="J9853" s="923">
        <v>9801.7261390544772</v>
      </c>
      <c r="K9853" s="922">
        <v>1</v>
      </c>
      <c r="L9853" s="923">
        <v>9801.7261390544772</v>
      </c>
      <c r="M9853" s="923">
        <f t="shared" si="153"/>
        <v>206.35212924325216</v>
      </c>
    </row>
    <row r="9854" spans="2:13" ht="60">
      <c r="B9854" s="921" t="s">
        <v>2820</v>
      </c>
      <c r="C9854" s="921" t="s">
        <v>2714</v>
      </c>
      <c r="D9854" s="922" t="s">
        <v>986</v>
      </c>
      <c r="E9854" s="936">
        <v>1</v>
      </c>
      <c r="F9854" s="947">
        <v>44228</v>
      </c>
      <c r="G9854" s="923">
        <v>8075.9809513070004</v>
      </c>
      <c r="H9854" s="929">
        <v>1.6666666666666668E-3</v>
      </c>
      <c r="I9854" s="929">
        <v>4.8333333333333339E-2</v>
      </c>
      <c r="J9854" s="923">
        <v>7685.6418719938283</v>
      </c>
      <c r="K9854" s="922">
        <v>1</v>
      </c>
      <c r="L9854" s="923">
        <v>7685.6418719938283</v>
      </c>
      <c r="M9854" s="923">
        <f t="shared" si="153"/>
        <v>161.51961902614002</v>
      </c>
    </row>
    <row r="9855" spans="2:13" ht="60">
      <c r="B9855" s="921" t="s">
        <v>2835</v>
      </c>
      <c r="C9855" s="921" t="s">
        <v>2714</v>
      </c>
      <c r="D9855" s="922" t="s">
        <v>986</v>
      </c>
      <c r="E9855" s="936">
        <v>1</v>
      </c>
      <c r="F9855" s="947">
        <v>44228</v>
      </c>
      <c r="G9855" s="923">
        <v>2099.7836797927398</v>
      </c>
      <c r="H9855" s="929">
        <v>1.6666666666666668E-3</v>
      </c>
      <c r="I9855" s="929">
        <v>4.8333333333333339E-2</v>
      </c>
      <c r="J9855" s="923">
        <v>1998.294135269424</v>
      </c>
      <c r="K9855" s="922">
        <v>1</v>
      </c>
      <c r="L9855" s="923">
        <v>1998.294135269424</v>
      </c>
      <c r="M9855" s="923">
        <f t="shared" si="153"/>
        <v>41.995673595854797</v>
      </c>
    </row>
    <row r="9856" spans="2:13" ht="60">
      <c r="B9856" s="921" t="s">
        <v>2836</v>
      </c>
      <c r="C9856" s="921" t="s">
        <v>2714</v>
      </c>
      <c r="D9856" s="922" t="s">
        <v>986</v>
      </c>
      <c r="E9856" s="936">
        <v>1</v>
      </c>
      <c r="F9856" s="947">
        <v>44228</v>
      </c>
      <c r="G9856" s="923">
        <v>7738.2048466219567</v>
      </c>
      <c r="H9856" s="929">
        <v>1.6666666666666668E-3</v>
      </c>
      <c r="I9856" s="929">
        <v>4.8333333333333339E-2</v>
      </c>
      <c r="J9856" s="923">
        <v>7364.1916123685623</v>
      </c>
      <c r="K9856" s="922">
        <v>1</v>
      </c>
      <c r="L9856" s="923">
        <v>7364.1916123685623</v>
      </c>
      <c r="M9856" s="923">
        <f t="shared" si="153"/>
        <v>154.76409693243914</v>
      </c>
    </row>
    <row r="9857" spans="2:13" ht="60">
      <c r="B9857" s="921" t="s">
        <v>2786</v>
      </c>
      <c r="C9857" s="921" t="s">
        <v>2714</v>
      </c>
      <c r="D9857" s="922" t="s">
        <v>986</v>
      </c>
      <c r="E9857" s="936">
        <v>1</v>
      </c>
      <c r="F9857" s="947">
        <v>44228</v>
      </c>
      <c r="G9857" s="923">
        <v>12113.971426960501</v>
      </c>
      <c r="H9857" s="929">
        <v>1.6666666666666668E-3</v>
      </c>
      <c r="I9857" s="929">
        <v>4.8333333333333339E-2</v>
      </c>
      <c r="J9857" s="923">
        <v>11528.462807990743</v>
      </c>
      <c r="K9857" s="922">
        <v>1</v>
      </c>
      <c r="L9857" s="923">
        <v>11528.462807990743</v>
      </c>
      <c r="M9857" s="923">
        <f t="shared" si="153"/>
        <v>242.27942853921002</v>
      </c>
    </row>
    <row r="9858" spans="2:13" ht="60">
      <c r="B9858" s="921" t="s">
        <v>2837</v>
      </c>
      <c r="C9858" s="921" t="s">
        <v>2714</v>
      </c>
      <c r="D9858" s="922" t="s">
        <v>986</v>
      </c>
      <c r="E9858" s="936">
        <v>1</v>
      </c>
      <c r="F9858" s="947">
        <v>44228</v>
      </c>
      <c r="G9858" s="923">
        <v>2579.4016155406521</v>
      </c>
      <c r="H9858" s="929">
        <v>1.6666666666666668E-3</v>
      </c>
      <c r="I9858" s="929">
        <v>4.8333333333333339E-2</v>
      </c>
      <c r="J9858" s="923">
        <v>2454.730537456187</v>
      </c>
      <c r="K9858" s="922">
        <v>1</v>
      </c>
      <c r="L9858" s="923">
        <v>2454.730537456187</v>
      </c>
      <c r="M9858" s="923">
        <f t="shared" si="153"/>
        <v>51.588032310813041</v>
      </c>
    </row>
    <row r="9859" spans="2:13" ht="60">
      <c r="B9859" s="921" t="s">
        <v>2838</v>
      </c>
      <c r="C9859" s="921" t="s">
        <v>2714</v>
      </c>
      <c r="D9859" s="922" t="s">
        <v>986</v>
      </c>
      <c r="E9859" s="936">
        <v>1</v>
      </c>
      <c r="F9859" s="947">
        <v>44866</v>
      </c>
      <c r="G9859" s="923">
        <v>3394.0435302775381</v>
      </c>
      <c r="H9859" s="929">
        <v>1.6666666666666668E-3</v>
      </c>
      <c r="I9859" s="929">
        <v>1.3333333333333334E-2</v>
      </c>
      <c r="J9859" s="923">
        <v>3348.7896165405041</v>
      </c>
      <c r="K9859" s="922">
        <v>1</v>
      </c>
      <c r="L9859" s="923">
        <v>3348.7896165405041</v>
      </c>
      <c r="M9859" s="923">
        <f t="shared" si="153"/>
        <v>67.880870605550768</v>
      </c>
    </row>
    <row r="9860" spans="2:13" ht="60">
      <c r="B9860" s="921" t="s">
        <v>2717</v>
      </c>
      <c r="C9860" s="921" t="s">
        <v>2714</v>
      </c>
      <c r="D9860" s="922" t="s">
        <v>986</v>
      </c>
      <c r="E9860" s="936">
        <v>1</v>
      </c>
      <c r="F9860" s="947">
        <v>44743</v>
      </c>
      <c r="G9860" s="923">
        <v>4037.9904756535002</v>
      </c>
      <c r="H9860" s="929">
        <v>1.6666666666666668E-3</v>
      </c>
      <c r="I9860" s="929">
        <v>0.02</v>
      </c>
      <c r="J9860" s="923">
        <v>3957.23066614043</v>
      </c>
      <c r="K9860" s="922">
        <v>1</v>
      </c>
      <c r="L9860" s="923">
        <v>3957.23066614043</v>
      </c>
      <c r="M9860" s="923">
        <f t="shared" si="153"/>
        <v>80.75980951307001</v>
      </c>
    </row>
    <row r="9861" spans="2:13" ht="60">
      <c r="B9861" s="921" t="s">
        <v>2718</v>
      </c>
      <c r="C9861" s="921" t="s">
        <v>2714</v>
      </c>
      <c r="D9861" s="922" t="s">
        <v>986</v>
      </c>
      <c r="E9861" s="936">
        <v>1</v>
      </c>
      <c r="F9861" s="947">
        <v>44743</v>
      </c>
      <c r="G9861" s="923">
        <v>4199.5673595854796</v>
      </c>
      <c r="H9861" s="929">
        <v>1.6666666666666668E-3</v>
      </c>
      <c r="I9861" s="929">
        <v>0.02</v>
      </c>
      <c r="J9861" s="923">
        <v>4115.5760123937698</v>
      </c>
      <c r="K9861" s="922">
        <v>1</v>
      </c>
      <c r="L9861" s="923">
        <v>4115.5760123937698</v>
      </c>
      <c r="M9861" s="923">
        <f t="shared" si="153"/>
        <v>83.991347191709593</v>
      </c>
    </row>
    <row r="9862" spans="2:13" ht="60">
      <c r="B9862" s="921" t="s">
        <v>2716</v>
      </c>
      <c r="C9862" s="921" t="s">
        <v>2714</v>
      </c>
      <c r="D9862" s="922" t="s">
        <v>986</v>
      </c>
      <c r="E9862" s="936">
        <v>1</v>
      </c>
      <c r="F9862" s="947">
        <v>44743</v>
      </c>
      <c r="G9862" s="923">
        <v>28373.417770947173</v>
      </c>
      <c r="H9862" s="929">
        <v>1.6666666666666668E-3</v>
      </c>
      <c r="I9862" s="929">
        <v>0.02</v>
      </c>
      <c r="J9862" s="923">
        <v>27805.94941552823</v>
      </c>
      <c r="K9862" s="922">
        <v>1</v>
      </c>
      <c r="L9862" s="923">
        <v>27805.94941552823</v>
      </c>
      <c r="M9862" s="923">
        <f t="shared" si="153"/>
        <v>567.46835541894347</v>
      </c>
    </row>
    <row r="9863" spans="2:13" ht="60">
      <c r="B9863" s="921" t="s">
        <v>2732</v>
      </c>
      <c r="C9863" s="921" t="s">
        <v>2714</v>
      </c>
      <c r="D9863" s="922" t="s">
        <v>986</v>
      </c>
      <c r="E9863" s="936">
        <v>1</v>
      </c>
      <c r="F9863" s="947">
        <v>44743</v>
      </c>
      <c r="G9863" s="923">
        <v>6788.0870605550763</v>
      </c>
      <c r="H9863" s="929">
        <v>1.6666666666666668E-3</v>
      </c>
      <c r="I9863" s="929">
        <v>0.02</v>
      </c>
      <c r="J9863" s="923">
        <v>6652.325319343975</v>
      </c>
      <c r="K9863" s="922">
        <v>1</v>
      </c>
      <c r="L9863" s="923">
        <v>6652.325319343975</v>
      </c>
      <c r="M9863" s="923">
        <f t="shared" si="153"/>
        <v>135.76174121110154</v>
      </c>
    </row>
    <row r="9864" spans="2:13" ht="60">
      <c r="B9864" s="921" t="s">
        <v>2732</v>
      </c>
      <c r="C9864" s="921" t="s">
        <v>2714</v>
      </c>
      <c r="D9864" s="922" t="s">
        <v>986</v>
      </c>
      <c r="E9864" s="936">
        <v>1</v>
      </c>
      <c r="F9864" s="947">
        <v>44743</v>
      </c>
      <c r="G9864" s="923">
        <v>3394.0435302775381</v>
      </c>
      <c r="H9864" s="929">
        <v>1.6666666666666668E-3</v>
      </c>
      <c r="I9864" s="929">
        <v>0.02</v>
      </c>
      <c r="J9864" s="923">
        <v>3326.1626596719875</v>
      </c>
      <c r="K9864" s="922">
        <v>1</v>
      </c>
      <c r="L9864" s="923">
        <v>3326.1626596719875</v>
      </c>
      <c r="M9864" s="923">
        <f t="shared" si="153"/>
        <v>67.880870605550768</v>
      </c>
    </row>
    <row r="9865" spans="2:13" ht="60">
      <c r="B9865" s="921" t="s">
        <v>2727</v>
      </c>
      <c r="C9865" s="921" t="s">
        <v>2714</v>
      </c>
      <c r="D9865" s="922" t="s">
        <v>986</v>
      </c>
      <c r="E9865" s="936">
        <v>1</v>
      </c>
      <c r="F9865" s="947">
        <v>44743</v>
      </c>
      <c r="G9865" s="923">
        <v>2018.9952378267501</v>
      </c>
      <c r="H9865" s="929">
        <v>1.6666666666666668E-3</v>
      </c>
      <c r="I9865" s="929">
        <v>0.02</v>
      </c>
      <c r="J9865" s="923">
        <v>1978.615333070215</v>
      </c>
      <c r="K9865" s="922">
        <v>1</v>
      </c>
      <c r="L9865" s="923">
        <v>1978.615333070215</v>
      </c>
      <c r="M9865" s="923">
        <f t="shared" si="153"/>
        <v>40.379904756535005</v>
      </c>
    </row>
    <row r="9866" spans="2:13" ht="60">
      <c r="B9866" s="921" t="s">
        <v>2727</v>
      </c>
      <c r="C9866" s="921" t="s">
        <v>2714</v>
      </c>
      <c r="D9866" s="922" t="s">
        <v>986</v>
      </c>
      <c r="E9866" s="936">
        <v>1</v>
      </c>
      <c r="F9866" s="947">
        <v>44926</v>
      </c>
      <c r="G9866" s="923">
        <v>10094.976189133751</v>
      </c>
      <c r="H9866" s="929">
        <v>1.6666666666666668E-3</v>
      </c>
      <c r="I9866" s="929">
        <v>0.01</v>
      </c>
      <c r="J9866" s="923">
        <v>9994.0264272424138</v>
      </c>
      <c r="K9866" s="922">
        <v>1</v>
      </c>
      <c r="L9866" s="923">
        <v>9994.0264272424138</v>
      </c>
      <c r="M9866" s="923">
        <f t="shared" si="153"/>
        <v>201.89952378267503</v>
      </c>
    </row>
    <row r="9867" spans="2:13" ht="60">
      <c r="B9867" s="921" t="s">
        <v>2728</v>
      </c>
      <c r="C9867" s="921" t="s">
        <v>2714</v>
      </c>
      <c r="D9867" s="922" t="s">
        <v>986</v>
      </c>
      <c r="E9867" s="936">
        <v>1</v>
      </c>
      <c r="F9867" s="947">
        <v>44926</v>
      </c>
      <c r="G9867" s="923">
        <v>10317.606462162608</v>
      </c>
      <c r="H9867" s="929">
        <v>1.6666666666666668E-3</v>
      </c>
      <c r="I9867" s="929">
        <v>0.01</v>
      </c>
      <c r="J9867" s="923">
        <v>10214.430397540982</v>
      </c>
      <c r="K9867" s="922">
        <v>1</v>
      </c>
      <c r="L9867" s="923">
        <v>10214.430397540982</v>
      </c>
      <c r="M9867" s="923">
        <f t="shared" ref="M9867:M9930" si="154">IF(L9867=0,"",IF(I9867=100%,0,(H9867*12)*(G9867*E9867*K9867)))</f>
        <v>206.35212924325216</v>
      </c>
    </row>
    <row r="9868" spans="2:13" ht="60">
      <c r="B9868" s="921" t="s">
        <v>2839</v>
      </c>
      <c r="C9868" s="921" t="s">
        <v>2714</v>
      </c>
      <c r="D9868" s="922" t="s">
        <v>986</v>
      </c>
      <c r="E9868" s="936">
        <v>1</v>
      </c>
      <c r="F9868" s="947">
        <v>45078</v>
      </c>
      <c r="G9868" s="923">
        <v>10182.130590832614</v>
      </c>
      <c r="H9868" s="929">
        <v>1.6666666666666668E-3</v>
      </c>
      <c r="I9868" s="929">
        <v>1.6666666666666668E-3</v>
      </c>
      <c r="J9868" s="923">
        <v>10165.160373181227</v>
      </c>
      <c r="K9868" s="922">
        <v>1</v>
      </c>
      <c r="L9868" s="923">
        <v>10165.160373181227</v>
      </c>
      <c r="M9868" s="923">
        <f t="shared" si="154"/>
        <v>203.64261181665228</v>
      </c>
    </row>
    <row r="9869" spans="2:13" ht="60">
      <c r="B9869" s="921" t="s">
        <v>2717</v>
      </c>
      <c r="C9869" s="921" t="s">
        <v>2714</v>
      </c>
      <c r="D9869" s="922" t="s">
        <v>986</v>
      </c>
      <c r="E9869" s="936">
        <v>1</v>
      </c>
      <c r="F9869" s="947">
        <v>45078</v>
      </c>
      <c r="G9869" s="923">
        <v>4037.9904756535002</v>
      </c>
      <c r="H9869" s="929">
        <v>1.6666666666666668E-3</v>
      </c>
      <c r="I9869" s="929">
        <v>1.6666666666666668E-3</v>
      </c>
      <c r="J9869" s="923">
        <v>4031.260491527411</v>
      </c>
      <c r="K9869" s="922">
        <v>1</v>
      </c>
      <c r="L9869" s="923">
        <v>4031.260491527411</v>
      </c>
      <c r="M9869" s="923">
        <f t="shared" si="154"/>
        <v>80.75980951307001</v>
      </c>
    </row>
    <row r="9870" spans="2:13" ht="60">
      <c r="B9870" s="921" t="s">
        <v>2716</v>
      </c>
      <c r="C9870" s="921" t="s">
        <v>2714</v>
      </c>
      <c r="D9870" s="922" t="s">
        <v>986</v>
      </c>
      <c r="E9870" s="936">
        <v>1</v>
      </c>
      <c r="F9870" s="947">
        <v>45078</v>
      </c>
      <c r="G9870" s="923">
        <v>2579.4016155406521</v>
      </c>
      <c r="H9870" s="929">
        <v>1.6666666666666668E-3</v>
      </c>
      <c r="I9870" s="929">
        <v>1.6666666666666668E-3</v>
      </c>
      <c r="J9870" s="923">
        <v>2575.1026128480844</v>
      </c>
      <c r="K9870" s="922">
        <v>1</v>
      </c>
      <c r="L9870" s="923">
        <v>2575.1026128480844</v>
      </c>
      <c r="M9870" s="923">
        <f t="shared" si="154"/>
        <v>51.588032310813041</v>
      </c>
    </row>
    <row r="9871" spans="2:13" ht="60">
      <c r="B9871" s="921" t="s">
        <v>2727</v>
      </c>
      <c r="C9871" s="921" t="s">
        <v>2714</v>
      </c>
      <c r="D9871" s="922" t="s">
        <v>986</v>
      </c>
      <c r="E9871" s="936">
        <v>1</v>
      </c>
      <c r="F9871" s="947">
        <v>45078</v>
      </c>
      <c r="G9871" s="923">
        <v>2018.9952378267501</v>
      </c>
      <c r="H9871" s="929">
        <v>1.6666666666666668E-3</v>
      </c>
      <c r="I9871" s="929">
        <v>1.6666666666666668E-3</v>
      </c>
      <c r="J9871" s="923">
        <v>2015.6302457637055</v>
      </c>
      <c r="K9871" s="922">
        <v>1</v>
      </c>
      <c r="L9871" s="923">
        <v>2015.6302457637055</v>
      </c>
      <c r="M9871" s="923">
        <f t="shared" si="154"/>
        <v>40.379904756535005</v>
      </c>
    </row>
    <row r="9872" spans="2:13" ht="60">
      <c r="B9872" s="921" t="s">
        <v>2838</v>
      </c>
      <c r="C9872" s="921" t="s">
        <v>2714</v>
      </c>
      <c r="D9872" s="922" t="s">
        <v>986</v>
      </c>
      <c r="E9872" s="936">
        <v>1</v>
      </c>
      <c r="F9872" s="947">
        <v>45078</v>
      </c>
      <c r="G9872" s="923">
        <v>3394.0435302775381</v>
      </c>
      <c r="H9872" s="929">
        <v>1.6666666666666668E-3</v>
      </c>
      <c r="I9872" s="929">
        <v>1.6666666666666668E-3</v>
      </c>
      <c r="J9872" s="923">
        <v>3388.386791060409</v>
      </c>
      <c r="K9872" s="922">
        <v>1</v>
      </c>
      <c r="L9872" s="923">
        <v>3388.386791060409</v>
      </c>
      <c r="M9872" s="923">
        <f t="shared" si="154"/>
        <v>67.880870605550768</v>
      </c>
    </row>
    <row r="9873" spans="2:13" ht="60">
      <c r="B9873" s="921" t="s">
        <v>2840</v>
      </c>
      <c r="C9873" s="921" t="s">
        <v>2714</v>
      </c>
      <c r="D9873" s="922" t="s">
        <v>986</v>
      </c>
      <c r="E9873" s="936">
        <v>1</v>
      </c>
      <c r="F9873" s="947">
        <v>45078</v>
      </c>
      <c r="G9873" s="923">
        <v>2099.7836797927398</v>
      </c>
      <c r="H9873" s="929">
        <v>1.6666666666666668E-3</v>
      </c>
      <c r="I9873" s="929">
        <v>1.6666666666666668E-3</v>
      </c>
      <c r="J9873" s="923">
        <v>2096.2840403264186</v>
      </c>
      <c r="K9873" s="922">
        <v>1</v>
      </c>
      <c r="L9873" s="923">
        <v>2096.2840403264186</v>
      </c>
      <c r="M9873" s="923">
        <f t="shared" si="154"/>
        <v>41.995673595854797</v>
      </c>
    </row>
    <row r="9874" spans="2:13" ht="60">
      <c r="B9874" s="921" t="s">
        <v>2811</v>
      </c>
      <c r="C9874" s="921" t="s">
        <v>2714</v>
      </c>
      <c r="D9874" s="922" t="s">
        <v>986</v>
      </c>
      <c r="E9874" s="936">
        <v>1</v>
      </c>
      <c r="F9874" s="947">
        <v>45078</v>
      </c>
      <c r="G9874" s="923">
        <v>2579.4016155406521</v>
      </c>
      <c r="H9874" s="929">
        <v>1.6666666666666668E-3</v>
      </c>
      <c r="I9874" s="929">
        <v>1.6666666666666668E-3</v>
      </c>
      <c r="J9874" s="923">
        <v>2575.1026128480844</v>
      </c>
      <c r="K9874" s="922">
        <v>1</v>
      </c>
      <c r="L9874" s="923">
        <v>2575.1026128480844</v>
      </c>
      <c r="M9874" s="923">
        <f t="shared" si="154"/>
        <v>51.588032310813041</v>
      </c>
    </row>
    <row r="9875" spans="2:13" ht="60">
      <c r="B9875" s="921" t="s">
        <v>2800</v>
      </c>
      <c r="C9875" s="921" t="s">
        <v>2714</v>
      </c>
      <c r="D9875" s="922" t="s">
        <v>986</v>
      </c>
      <c r="E9875" s="936">
        <v>1</v>
      </c>
      <c r="F9875" s="947">
        <v>45078</v>
      </c>
      <c r="G9875" s="923">
        <v>2579.4016155406521</v>
      </c>
      <c r="H9875" s="929">
        <v>1.6666666666666668E-3</v>
      </c>
      <c r="I9875" s="929">
        <v>1.6666666666666668E-3</v>
      </c>
      <c r="J9875" s="923">
        <v>2575.1026128480844</v>
      </c>
      <c r="K9875" s="922">
        <v>1</v>
      </c>
      <c r="L9875" s="923">
        <v>2575.1026128480844</v>
      </c>
      <c r="M9875" s="923">
        <f t="shared" si="154"/>
        <v>51.588032310813041</v>
      </c>
    </row>
    <row r="9876" spans="2:13" ht="60">
      <c r="B9876" s="921" t="s">
        <v>2717</v>
      </c>
      <c r="C9876" s="921" t="s">
        <v>2714</v>
      </c>
      <c r="D9876" s="922" t="s">
        <v>986</v>
      </c>
      <c r="E9876" s="936">
        <v>1</v>
      </c>
      <c r="F9876" s="947">
        <v>45078</v>
      </c>
      <c r="G9876" s="923">
        <v>20189.952378267502</v>
      </c>
      <c r="H9876" s="929">
        <v>1.6666666666666668E-3</v>
      </c>
      <c r="I9876" s="929">
        <v>1.6666666666666668E-3</v>
      </c>
      <c r="J9876" s="923">
        <v>20156.302457637055</v>
      </c>
      <c r="K9876" s="922">
        <v>1</v>
      </c>
      <c r="L9876" s="923">
        <v>20156.302457637055</v>
      </c>
      <c r="M9876" s="923">
        <f t="shared" si="154"/>
        <v>403.79904756535007</v>
      </c>
    </row>
    <row r="9877" spans="2:13" ht="60">
      <c r="B9877" s="921" t="s">
        <v>2718</v>
      </c>
      <c r="C9877" s="921" t="s">
        <v>2714</v>
      </c>
      <c r="D9877" s="922" t="s">
        <v>986</v>
      </c>
      <c r="E9877" s="936">
        <v>1</v>
      </c>
      <c r="F9877" s="947">
        <v>45078</v>
      </c>
      <c r="G9877" s="923">
        <v>6299.3510393782199</v>
      </c>
      <c r="H9877" s="929">
        <v>1.6666666666666668E-3</v>
      </c>
      <c r="I9877" s="929">
        <v>1.6666666666666668E-3</v>
      </c>
      <c r="J9877" s="923">
        <v>6288.8521209792561</v>
      </c>
      <c r="K9877" s="922">
        <v>1</v>
      </c>
      <c r="L9877" s="923">
        <v>6288.8521209792561</v>
      </c>
      <c r="M9877" s="923">
        <f t="shared" si="154"/>
        <v>125.9870207875644</v>
      </c>
    </row>
    <row r="9878" spans="2:13" ht="60">
      <c r="B9878" s="921" t="s">
        <v>2716</v>
      </c>
      <c r="C9878" s="921" t="s">
        <v>2714</v>
      </c>
      <c r="D9878" s="922" t="s">
        <v>986</v>
      </c>
      <c r="E9878" s="936">
        <v>1</v>
      </c>
      <c r="F9878" s="947">
        <v>45078</v>
      </c>
      <c r="G9878" s="923">
        <v>2579.4016155406521</v>
      </c>
      <c r="H9878" s="929">
        <v>1.6666666666666668E-3</v>
      </c>
      <c r="I9878" s="929">
        <v>1.6666666666666668E-3</v>
      </c>
      <c r="J9878" s="923">
        <v>2575.1026128480844</v>
      </c>
      <c r="K9878" s="922">
        <v>1</v>
      </c>
      <c r="L9878" s="923">
        <v>2575.1026128480844</v>
      </c>
      <c r="M9878" s="923">
        <f t="shared" si="154"/>
        <v>51.588032310813041</v>
      </c>
    </row>
    <row r="9879" spans="2:13" ht="60">
      <c r="B9879" s="921" t="s">
        <v>2732</v>
      </c>
      <c r="C9879" s="921" t="s">
        <v>2714</v>
      </c>
      <c r="D9879" s="922" t="s">
        <v>986</v>
      </c>
      <c r="E9879" s="936">
        <v>1</v>
      </c>
      <c r="F9879" s="947">
        <v>45078</v>
      </c>
      <c r="G9879" s="923">
        <v>6788.0870605550763</v>
      </c>
      <c r="H9879" s="929">
        <v>1.6666666666666668E-3</v>
      </c>
      <c r="I9879" s="929">
        <v>1.6666666666666668E-3</v>
      </c>
      <c r="J9879" s="923">
        <v>6776.773582120818</v>
      </c>
      <c r="K9879" s="922">
        <v>1</v>
      </c>
      <c r="L9879" s="923">
        <v>6776.773582120818</v>
      </c>
      <c r="M9879" s="923">
        <f t="shared" si="154"/>
        <v>135.76174121110154</v>
      </c>
    </row>
    <row r="9880" spans="2:13" ht="60">
      <c r="B9880" s="921" t="s">
        <v>2727</v>
      </c>
      <c r="C9880" s="921" t="s">
        <v>2714</v>
      </c>
      <c r="D9880" s="922" t="s">
        <v>986</v>
      </c>
      <c r="E9880" s="936">
        <v>1</v>
      </c>
      <c r="F9880" s="947">
        <v>45078</v>
      </c>
      <c r="G9880" s="923">
        <v>10094.976189133751</v>
      </c>
      <c r="H9880" s="929">
        <v>1.6666666666666668E-3</v>
      </c>
      <c r="I9880" s="929">
        <v>1.6666666666666668E-3</v>
      </c>
      <c r="J9880" s="923">
        <v>10078.151228818528</v>
      </c>
      <c r="K9880" s="922">
        <v>1</v>
      </c>
      <c r="L9880" s="923">
        <v>10078.151228818528</v>
      </c>
      <c r="M9880" s="923">
        <f t="shared" si="154"/>
        <v>201.89952378267503</v>
      </c>
    </row>
    <row r="9881" spans="2:13" ht="60">
      <c r="B9881" s="921" t="s">
        <v>2728</v>
      </c>
      <c r="C9881" s="921" t="s">
        <v>2714</v>
      </c>
      <c r="D9881" s="922" t="s">
        <v>986</v>
      </c>
      <c r="E9881" s="936">
        <v>1</v>
      </c>
      <c r="F9881" s="947">
        <v>45078</v>
      </c>
      <c r="G9881" s="923">
        <v>15476.409693243913</v>
      </c>
      <c r="H9881" s="929">
        <v>1.6666666666666668E-3</v>
      </c>
      <c r="I9881" s="929">
        <v>1.6666666666666668E-3</v>
      </c>
      <c r="J9881" s="923">
        <v>15450.615677088506</v>
      </c>
      <c r="K9881" s="922">
        <v>1</v>
      </c>
      <c r="L9881" s="923">
        <v>15450.615677088506</v>
      </c>
      <c r="M9881" s="923">
        <f t="shared" si="154"/>
        <v>309.52819386487829</v>
      </c>
    </row>
    <row r="9882" spans="2:13" ht="60">
      <c r="B9882" s="921" t="s">
        <v>2841</v>
      </c>
      <c r="C9882" s="921" t="s">
        <v>2714</v>
      </c>
      <c r="D9882" s="922" t="s">
        <v>986</v>
      </c>
      <c r="E9882" s="936">
        <v>1</v>
      </c>
      <c r="F9882" s="947">
        <v>45078</v>
      </c>
      <c r="G9882" s="923">
        <v>2099.7836797927398</v>
      </c>
      <c r="H9882" s="929">
        <v>1.6666666666666668E-3</v>
      </c>
      <c r="I9882" s="929">
        <v>1.6666666666666668E-3</v>
      </c>
      <c r="J9882" s="923">
        <v>2096.2840403264186</v>
      </c>
      <c r="K9882" s="922">
        <v>1</v>
      </c>
      <c r="L9882" s="923">
        <v>2096.2840403264186</v>
      </c>
      <c r="M9882" s="923">
        <f t="shared" si="154"/>
        <v>41.995673595854797</v>
      </c>
    </row>
    <row r="9883" spans="2:13" ht="60">
      <c r="B9883" s="921" t="s">
        <v>2727</v>
      </c>
      <c r="C9883" s="921" t="s">
        <v>2714</v>
      </c>
      <c r="D9883" s="922" t="s">
        <v>986</v>
      </c>
      <c r="E9883" s="936">
        <v>1</v>
      </c>
      <c r="F9883" s="947">
        <v>45078</v>
      </c>
      <c r="G9883" s="923">
        <v>2018.9952378267501</v>
      </c>
      <c r="H9883" s="929">
        <v>1.6666666666666668E-3</v>
      </c>
      <c r="I9883" s="929">
        <v>1.6666666666666668E-3</v>
      </c>
      <c r="J9883" s="923">
        <v>2015.6302457637055</v>
      </c>
      <c r="K9883" s="922">
        <v>1</v>
      </c>
      <c r="L9883" s="923">
        <v>2015.6302457637055</v>
      </c>
      <c r="M9883" s="923">
        <f t="shared" si="154"/>
        <v>40.379904756535005</v>
      </c>
    </row>
    <row r="9884" spans="2:13" ht="60">
      <c r="B9884" s="921" t="s">
        <v>2731</v>
      </c>
      <c r="C9884" s="921" t="s">
        <v>2714</v>
      </c>
      <c r="D9884" s="922" t="s">
        <v>986</v>
      </c>
      <c r="E9884" s="936">
        <v>1</v>
      </c>
      <c r="F9884" s="947">
        <v>45078</v>
      </c>
      <c r="G9884" s="923">
        <v>2099.7836797927398</v>
      </c>
      <c r="H9884" s="929">
        <v>1.6666666666666668E-3</v>
      </c>
      <c r="I9884" s="929">
        <v>1.6666666666666668E-3</v>
      </c>
      <c r="J9884" s="923">
        <v>2096.2840403264186</v>
      </c>
      <c r="K9884" s="922">
        <v>1</v>
      </c>
      <c r="L9884" s="923">
        <v>2096.2840403264186</v>
      </c>
      <c r="M9884" s="923">
        <f t="shared" si="154"/>
        <v>41.995673595854797</v>
      </c>
    </row>
    <row r="9885" spans="2:13" ht="60">
      <c r="B9885" s="921" t="s">
        <v>2728</v>
      </c>
      <c r="C9885" s="921" t="s">
        <v>2714</v>
      </c>
      <c r="D9885" s="922" t="s">
        <v>986</v>
      </c>
      <c r="E9885" s="936">
        <v>1</v>
      </c>
      <c r="F9885" s="947">
        <v>45078</v>
      </c>
      <c r="G9885" s="923">
        <v>2579.4016155406521</v>
      </c>
      <c r="H9885" s="929">
        <v>1.6666666666666668E-3</v>
      </c>
      <c r="I9885" s="929">
        <v>1.6666666666666668E-3</v>
      </c>
      <c r="J9885" s="923">
        <v>2575.1026128480844</v>
      </c>
      <c r="K9885" s="922">
        <v>1</v>
      </c>
      <c r="L9885" s="923">
        <v>2575.1026128480844</v>
      </c>
      <c r="M9885" s="923">
        <f t="shared" si="154"/>
        <v>51.588032310813041</v>
      </c>
    </row>
    <row r="9886" spans="2:13" ht="60">
      <c r="B9886" s="921" t="s">
        <v>2718</v>
      </c>
      <c r="C9886" s="921" t="s">
        <v>2714</v>
      </c>
      <c r="D9886" s="922" t="s">
        <v>986</v>
      </c>
      <c r="E9886" s="936">
        <v>1</v>
      </c>
      <c r="F9886" s="947">
        <v>45078</v>
      </c>
      <c r="G9886" s="923">
        <v>2099.7836797927398</v>
      </c>
      <c r="H9886" s="929">
        <v>1.6666666666666668E-3</v>
      </c>
      <c r="I9886" s="929">
        <v>1.6666666666666668E-3</v>
      </c>
      <c r="J9886" s="923">
        <v>2096.2840403264186</v>
      </c>
      <c r="K9886" s="922">
        <v>1</v>
      </c>
      <c r="L9886" s="923">
        <v>2096.2840403264186</v>
      </c>
      <c r="M9886" s="923">
        <f t="shared" si="154"/>
        <v>41.995673595854797</v>
      </c>
    </row>
    <row r="9887" spans="2:13" ht="60">
      <c r="B9887" s="921" t="s">
        <v>2716</v>
      </c>
      <c r="C9887" s="921" t="s">
        <v>2714</v>
      </c>
      <c r="D9887" s="922" t="s">
        <v>986</v>
      </c>
      <c r="E9887" s="936">
        <v>1</v>
      </c>
      <c r="F9887" s="947">
        <v>45078</v>
      </c>
      <c r="G9887" s="923">
        <v>2579.4016155406521</v>
      </c>
      <c r="H9887" s="929">
        <v>1.6666666666666668E-3</v>
      </c>
      <c r="I9887" s="929">
        <v>1.6666666666666668E-3</v>
      </c>
      <c r="J9887" s="923">
        <v>2575.1026128480844</v>
      </c>
      <c r="K9887" s="922">
        <v>1</v>
      </c>
      <c r="L9887" s="923">
        <v>2575.1026128480844</v>
      </c>
      <c r="M9887" s="923">
        <f t="shared" si="154"/>
        <v>51.588032310813041</v>
      </c>
    </row>
    <row r="9888" spans="2:13" ht="60">
      <c r="B9888" s="921" t="s">
        <v>2727</v>
      </c>
      <c r="C9888" s="921" t="s">
        <v>2714</v>
      </c>
      <c r="D9888" s="922" t="s">
        <v>986</v>
      </c>
      <c r="E9888" s="936">
        <v>1</v>
      </c>
      <c r="F9888" s="947">
        <v>45078</v>
      </c>
      <c r="G9888" s="923">
        <v>2018.9952378267501</v>
      </c>
      <c r="H9888" s="929">
        <v>1.6666666666666668E-3</v>
      </c>
      <c r="I9888" s="929">
        <v>1.6666666666666668E-3</v>
      </c>
      <c r="J9888" s="923">
        <v>2015.6302457637055</v>
      </c>
      <c r="K9888" s="922">
        <v>1</v>
      </c>
      <c r="L9888" s="923">
        <v>2015.6302457637055</v>
      </c>
      <c r="M9888" s="923">
        <f t="shared" si="154"/>
        <v>40.379904756535005</v>
      </c>
    </row>
    <row r="9889" spans="2:13" ht="60">
      <c r="B9889" s="921" t="s">
        <v>2751</v>
      </c>
      <c r="C9889" s="921" t="s">
        <v>2714</v>
      </c>
      <c r="D9889" s="922" t="s">
        <v>986</v>
      </c>
      <c r="E9889" s="936">
        <v>1</v>
      </c>
      <c r="F9889" s="947">
        <v>44013</v>
      </c>
      <c r="G9889" s="923">
        <v>4037.9904756535002</v>
      </c>
      <c r="H9889" s="929">
        <v>1.6666666666666668E-3</v>
      </c>
      <c r="I9889" s="929">
        <v>6.0000000000000005E-2</v>
      </c>
      <c r="J9889" s="923">
        <v>3795.7110471142901</v>
      </c>
      <c r="K9889" s="922">
        <v>1</v>
      </c>
      <c r="L9889" s="923">
        <v>3795.7110471142901</v>
      </c>
      <c r="M9889" s="923">
        <f t="shared" si="154"/>
        <v>80.75980951307001</v>
      </c>
    </row>
    <row r="9890" spans="2:13" ht="60">
      <c r="B9890" s="921" t="s">
        <v>2751</v>
      </c>
      <c r="C9890" s="921" t="s">
        <v>2714</v>
      </c>
      <c r="D9890" s="922" t="s">
        <v>986</v>
      </c>
      <c r="E9890" s="936">
        <v>1</v>
      </c>
      <c r="F9890" s="947">
        <v>44013</v>
      </c>
      <c r="G9890" s="923">
        <v>10094.976189133751</v>
      </c>
      <c r="H9890" s="929">
        <v>1.6666666666666668E-3</v>
      </c>
      <c r="I9890" s="929">
        <v>6.0000000000000005E-2</v>
      </c>
      <c r="J9890" s="923">
        <v>9489.2776177857268</v>
      </c>
      <c r="K9890" s="922">
        <v>1</v>
      </c>
      <c r="L9890" s="923">
        <v>9489.2776177857268</v>
      </c>
      <c r="M9890" s="923">
        <f t="shared" si="154"/>
        <v>201.89952378267503</v>
      </c>
    </row>
    <row r="9891" spans="2:13" ht="60">
      <c r="B9891" s="921" t="s">
        <v>2752</v>
      </c>
      <c r="C9891" s="921" t="s">
        <v>2714</v>
      </c>
      <c r="D9891" s="922" t="s">
        <v>986</v>
      </c>
      <c r="E9891" s="936">
        <v>1</v>
      </c>
      <c r="F9891" s="947">
        <v>44013</v>
      </c>
      <c r="G9891" s="923">
        <v>6299.3510393782199</v>
      </c>
      <c r="H9891" s="929">
        <v>1.6666666666666668E-3</v>
      </c>
      <c r="I9891" s="929">
        <v>6.0000000000000005E-2</v>
      </c>
      <c r="J9891" s="923">
        <v>5921.3899770155267</v>
      </c>
      <c r="K9891" s="922">
        <v>1</v>
      </c>
      <c r="L9891" s="923">
        <v>5921.3899770155267</v>
      </c>
      <c r="M9891" s="923">
        <f t="shared" si="154"/>
        <v>125.9870207875644</v>
      </c>
    </row>
    <row r="9892" spans="2:13" ht="60">
      <c r="B9892" s="921" t="s">
        <v>2753</v>
      </c>
      <c r="C9892" s="921" t="s">
        <v>2714</v>
      </c>
      <c r="D9892" s="922" t="s">
        <v>986</v>
      </c>
      <c r="E9892" s="936">
        <v>1</v>
      </c>
      <c r="F9892" s="947">
        <v>44013</v>
      </c>
      <c r="G9892" s="923">
        <v>2579.4016155406521</v>
      </c>
      <c r="H9892" s="929">
        <v>1.6666666666666668E-3</v>
      </c>
      <c r="I9892" s="929">
        <v>6.0000000000000005E-2</v>
      </c>
      <c r="J9892" s="923">
        <v>2424.6375186082128</v>
      </c>
      <c r="K9892" s="922">
        <v>1</v>
      </c>
      <c r="L9892" s="923">
        <v>2424.6375186082128</v>
      </c>
      <c r="M9892" s="923">
        <f t="shared" si="154"/>
        <v>51.588032310813041</v>
      </c>
    </row>
    <row r="9893" spans="2:13" ht="60">
      <c r="B9893" s="921" t="s">
        <v>2753</v>
      </c>
      <c r="C9893" s="921" t="s">
        <v>2714</v>
      </c>
      <c r="D9893" s="922" t="s">
        <v>986</v>
      </c>
      <c r="E9893" s="936">
        <v>1</v>
      </c>
      <c r="F9893" s="947">
        <v>44228</v>
      </c>
      <c r="G9893" s="923">
        <v>2579.4016155406521</v>
      </c>
      <c r="H9893" s="929">
        <v>1.6666666666666668E-3</v>
      </c>
      <c r="I9893" s="929">
        <v>4.8333333333333339E-2</v>
      </c>
      <c r="J9893" s="923">
        <v>2454.730537456187</v>
      </c>
      <c r="K9893" s="922">
        <v>1</v>
      </c>
      <c r="L9893" s="923">
        <v>2454.730537456187</v>
      </c>
      <c r="M9893" s="923">
        <f t="shared" si="154"/>
        <v>51.588032310813041</v>
      </c>
    </row>
    <row r="9894" spans="2:13" ht="60">
      <c r="B9894" s="921" t="s">
        <v>2753</v>
      </c>
      <c r="C9894" s="921" t="s">
        <v>2714</v>
      </c>
      <c r="D9894" s="922" t="s">
        <v>986</v>
      </c>
      <c r="E9894" s="936">
        <v>1</v>
      </c>
      <c r="F9894" s="947">
        <v>44013</v>
      </c>
      <c r="G9894" s="923">
        <v>2579.4016155406521</v>
      </c>
      <c r="H9894" s="929">
        <v>1.6666666666666668E-3</v>
      </c>
      <c r="I9894" s="929">
        <v>6.0000000000000005E-2</v>
      </c>
      <c r="J9894" s="923">
        <v>2424.6375186082128</v>
      </c>
      <c r="K9894" s="922">
        <v>1</v>
      </c>
      <c r="L9894" s="923">
        <v>2424.6375186082128</v>
      </c>
      <c r="M9894" s="923">
        <f t="shared" si="154"/>
        <v>51.588032310813041</v>
      </c>
    </row>
    <row r="9895" spans="2:13" ht="60">
      <c r="B9895" s="921" t="s">
        <v>2753</v>
      </c>
      <c r="C9895" s="921" t="s">
        <v>2714</v>
      </c>
      <c r="D9895" s="922" t="s">
        <v>986</v>
      </c>
      <c r="E9895" s="936">
        <v>1</v>
      </c>
      <c r="F9895" s="947">
        <v>44134</v>
      </c>
      <c r="G9895" s="923">
        <v>5158.8032310813041</v>
      </c>
      <c r="H9895" s="929">
        <v>1.6666666666666668E-3</v>
      </c>
      <c r="I9895" s="929">
        <v>5.5E-2</v>
      </c>
      <c r="J9895" s="923">
        <v>4875.0690533718325</v>
      </c>
      <c r="K9895" s="922">
        <v>1</v>
      </c>
      <c r="L9895" s="923">
        <v>4875.0690533718325</v>
      </c>
      <c r="M9895" s="923">
        <f t="shared" si="154"/>
        <v>103.17606462162608</v>
      </c>
    </row>
    <row r="9896" spans="2:13" ht="60">
      <c r="B9896" s="921" t="s">
        <v>2754</v>
      </c>
      <c r="C9896" s="921" t="s">
        <v>2714</v>
      </c>
      <c r="D9896" s="922" t="s">
        <v>986</v>
      </c>
      <c r="E9896" s="936">
        <v>1</v>
      </c>
      <c r="F9896" s="947">
        <v>44134</v>
      </c>
      <c r="G9896" s="923">
        <v>10182.130590832614</v>
      </c>
      <c r="H9896" s="929">
        <v>1.6666666666666668E-3</v>
      </c>
      <c r="I9896" s="929">
        <v>5.5E-2</v>
      </c>
      <c r="J9896" s="923">
        <v>9622.1134083368197</v>
      </c>
      <c r="K9896" s="922">
        <v>1</v>
      </c>
      <c r="L9896" s="923">
        <v>9622.1134083368197</v>
      </c>
      <c r="M9896" s="923">
        <f t="shared" si="154"/>
        <v>203.64261181665228</v>
      </c>
    </row>
    <row r="9897" spans="2:13" ht="60">
      <c r="B9897" s="921" t="s">
        <v>2719</v>
      </c>
      <c r="C9897" s="921" t="s">
        <v>2714</v>
      </c>
      <c r="D9897" s="922" t="s">
        <v>986</v>
      </c>
      <c r="E9897" s="936">
        <v>1</v>
      </c>
      <c r="F9897" s="947">
        <v>44134</v>
      </c>
      <c r="G9897" s="923">
        <v>4037.9904756535002</v>
      </c>
      <c r="H9897" s="929">
        <v>1.6666666666666668E-3</v>
      </c>
      <c r="I9897" s="929">
        <v>5.5E-2</v>
      </c>
      <c r="J9897" s="923">
        <v>3815.9009994925577</v>
      </c>
      <c r="K9897" s="922">
        <v>1</v>
      </c>
      <c r="L9897" s="923">
        <v>3815.9009994925577</v>
      </c>
      <c r="M9897" s="923">
        <f t="shared" si="154"/>
        <v>80.75980951307001</v>
      </c>
    </row>
    <row r="9898" spans="2:13" ht="60">
      <c r="B9898" s="921" t="s">
        <v>2719</v>
      </c>
      <c r="C9898" s="921" t="s">
        <v>2714</v>
      </c>
      <c r="D9898" s="922" t="s">
        <v>986</v>
      </c>
      <c r="E9898" s="936">
        <v>1</v>
      </c>
      <c r="F9898" s="947">
        <v>44013</v>
      </c>
      <c r="G9898" s="923">
        <v>0</v>
      </c>
      <c r="H9898" s="929">
        <v>1.6666666666666668E-3</v>
      </c>
      <c r="I9898" s="929">
        <v>6.0000000000000005E-2</v>
      </c>
      <c r="J9898" s="923">
        <v>0</v>
      </c>
      <c r="K9898" s="922">
        <v>1</v>
      </c>
      <c r="L9898" s="923">
        <v>0</v>
      </c>
      <c r="M9898" s="923" t="str">
        <f t="shared" si="154"/>
        <v/>
      </c>
    </row>
    <row r="9899" spans="2:13" ht="60">
      <c r="B9899" s="921" t="s">
        <v>2713</v>
      </c>
      <c r="C9899" s="921" t="s">
        <v>2714</v>
      </c>
      <c r="D9899" s="922" t="s">
        <v>986</v>
      </c>
      <c r="E9899" s="936">
        <v>1</v>
      </c>
      <c r="F9899" s="947">
        <v>44013</v>
      </c>
      <c r="G9899" s="923">
        <v>0</v>
      </c>
      <c r="H9899" s="929">
        <v>1.6666666666666668E-3</v>
      </c>
      <c r="I9899" s="929">
        <v>6.0000000000000005E-2</v>
      </c>
      <c r="J9899" s="923">
        <v>0</v>
      </c>
      <c r="K9899" s="922">
        <v>1</v>
      </c>
      <c r="L9899" s="923">
        <v>0</v>
      </c>
      <c r="M9899" s="923" t="str">
        <f t="shared" si="154"/>
        <v/>
      </c>
    </row>
    <row r="9900" spans="2:13" ht="60">
      <c r="B9900" s="921" t="s">
        <v>2715</v>
      </c>
      <c r="C9900" s="921" t="s">
        <v>2714</v>
      </c>
      <c r="D9900" s="922" t="s">
        <v>986</v>
      </c>
      <c r="E9900" s="936">
        <v>1</v>
      </c>
      <c r="F9900" s="947">
        <v>44013</v>
      </c>
      <c r="G9900" s="923">
        <v>0</v>
      </c>
      <c r="H9900" s="929">
        <v>1.6666666666666668E-3</v>
      </c>
      <c r="I9900" s="929">
        <v>6.0000000000000005E-2</v>
      </c>
      <c r="J9900" s="923">
        <v>0</v>
      </c>
      <c r="K9900" s="922">
        <v>1</v>
      </c>
      <c r="L9900" s="923">
        <v>0</v>
      </c>
      <c r="M9900" s="923" t="str">
        <f t="shared" si="154"/>
        <v/>
      </c>
    </row>
    <row r="9901" spans="2:13" ht="60">
      <c r="B9901" s="921" t="s">
        <v>2842</v>
      </c>
      <c r="C9901" s="921" t="s">
        <v>2714</v>
      </c>
      <c r="D9901" s="922" t="s">
        <v>986</v>
      </c>
      <c r="E9901" s="936">
        <v>1</v>
      </c>
      <c r="F9901" s="947">
        <v>44013</v>
      </c>
      <c r="G9901" s="923">
        <v>0</v>
      </c>
      <c r="H9901" s="929">
        <v>1.6666666666666668E-3</v>
      </c>
      <c r="I9901" s="929">
        <v>6.0000000000000005E-2</v>
      </c>
      <c r="J9901" s="923">
        <v>0</v>
      </c>
      <c r="K9901" s="922">
        <v>1</v>
      </c>
      <c r="L9901" s="923">
        <v>0</v>
      </c>
      <c r="M9901" s="923" t="str">
        <f t="shared" si="154"/>
        <v/>
      </c>
    </row>
    <row r="9902" spans="2:13" ht="60">
      <c r="B9902" s="921" t="s">
        <v>2843</v>
      </c>
      <c r="C9902" s="921" t="s">
        <v>2714</v>
      </c>
      <c r="D9902" s="922" t="s">
        <v>986</v>
      </c>
      <c r="E9902" s="936">
        <v>1</v>
      </c>
      <c r="F9902" s="947">
        <v>44013</v>
      </c>
      <c r="G9902" s="923">
        <v>0</v>
      </c>
      <c r="H9902" s="929">
        <v>1.6666666666666668E-3</v>
      </c>
      <c r="I9902" s="929">
        <v>6.0000000000000005E-2</v>
      </c>
      <c r="J9902" s="923">
        <v>0</v>
      </c>
      <c r="K9902" s="922">
        <v>1</v>
      </c>
      <c r="L9902" s="923">
        <v>0</v>
      </c>
      <c r="M9902" s="923" t="str">
        <f t="shared" si="154"/>
        <v/>
      </c>
    </row>
    <row r="9903" spans="2:13" ht="60">
      <c r="B9903" s="921" t="s">
        <v>2751</v>
      </c>
      <c r="C9903" s="921" t="s">
        <v>2714</v>
      </c>
      <c r="D9903" s="922" t="s">
        <v>986</v>
      </c>
      <c r="E9903" s="936">
        <v>1</v>
      </c>
      <c r="F9903" s="947">
        <v>44013</v>
      </c>
      <c r="G9903" s="923">
        <v>0</v>
      </c>
      <c r="H9903" s="929">
        <v>1.6666666666666668E-3</v>
      </c>
      <c r="I9903" s="929">
        <v>6.0000000000000005E-2</v>
      </c>
      <c r="J9903" s="923">
        <v>0</v>
      </c>
      <c r="K9903" s="922">
        <v>1</v>
      </c>
      <c r="L9903" s="923">
        <v>0</v>
      </c>
      <c r="M9903" s="923" t="str">
        <f t="shared" si="154"/>
        <v/>
      </c>
    </row>
    <row r="9904" spans="2:13" ht="60">
      <c r="B9904" s="921" t="s">
        <v>2753</v>
      </c>
      <c r="C9904" s="921" t="s">
        <v>2714</v>
      </c>
      <c r="D9904" s="922" t="s">
        <v>986</v>
      </c>
      <c r="E9904" s="936">
        <v>1</v>
      </c>
      <c r="F9904" s="947">
        <v>43829</v>
      </c>
      <c r="G9904" s="923">
        <v>5158.8032310813041</v>
      </c>
      <c r="H9904" s="929">
        <v>1.6666666666666668E-3</v>
      </c>
      <c r="I9904" s="929">
        <v>7.166666666666667E-2</v>
      </c>
      <c r="J9904" s="923">
        <v>4789.088999520477</v>
      </c>
      <c r="K9904" s="922">
        <v>1</v>
      </c>
      <c r="L9904" s="923">
        <v>4789.088999520477</v>
      </c>
      <c r="M9904" s="923">
        <f t="shared" si="154"/>
        <v>103.17606462162608</v>
      </c>
    </row>
    <row r="9905" spans="2:13" ht="60">
      <c r="B9905" s="921" t="s">
        <v>2754</v>
      </c>
      <c r="C9905" s="921" t="s">
        <v>2714</v>
      </c>
      <c r="D9905" s="922" t="s">
        <v>986</v>
      </c>
      <c r="E9905" s="936">
        <v>1</v>
      </c>
      <c r="F9905" s="947">
        <v>43829</v>
      </c>
      <c r="G9905" s="923">
        <v>6788.0870605550763</v>
      </c>
      <c r="H9905" s="929">
        <v>1.6666666666666668E-3</v>
      </c>
      <c r="I9905" s="929">
        <v>7.166666666666667E-2</v>
      </c>
      <c r="J9905" s="923">
        <v>6301.6074878819627</v>
      </c>
      <c r="K9905" s="922">
        <v>1</v>
      </c>
      <c r="L9905" s="923">
        <v>6301.6074878819627</v>
      </c>
      <c r="M9905" s="923">
        <f t="shared" si="154"/>
        <v>135.76174121110154</v>
      </c>
    </row>
    <row r="9906" spans="2:13" ht="60">
      <c r="B9906" s="921" t="s">
        <v>2719</v>
      </c>
      <c r="C9906" s="921" t="s">
        <v>2714</v>
      </c>
      <c r="D9906" s="922" t="s">
        <v>986</v>
      </c>
      <c r="E9906" s="936">
        <v>1</v>
      </c>
      <c r="F9906" s="947">
        <v>43829</v>
      </c>
      <c r="G9906" s="923">
        <v>6056.9857134802505</v>
      </c>
      <c r="H9906" s="929">
        <v>1.6666666666666668E-3</v>
      </c>
      <c r="I9906" s="929">
        <v>7.166666666666667E-2</v>
      </c>
      <c r="J9906" s="923">
        <v>5622.901737347499</v>
      </c>
      <c r="K9906" s="922">
        <v>1</v>
      </c>
      <c r="L9906" s="923">
        <v>5622.901737347499</v>
      </c>
      <c r="M9906" s="923">
        <f t="shared" si="154"/>
        <v>121.13971426960501</v>
      </c>
    </row>
    <row r="9907" spans="2:13" ht="60">
      <c r="B9907" s="921" t="s">
        <v>2715</v>
      </c>
      <c r="C9907" s="921" t="s">
        <v>2714</v>
      </c>
      <c r="D9907" s="922" t="s">
        <v>986</v>
      </c>
      <c r="E9907" s="936">
        <v>1</v>
      </c>
      <c r="F9907" s="947">
        <v>44228</v>
      </c>
      <c r="G9907" s="923">
        <v>2579.4016155406521</v>
      </c>
      <c r="H9907" s="929">
        <v>1.6666666666666668E-3</v>
      </c>
      <c r="I9907" s="929">
        <v>4.8333333333333339E-2</v>
      </c>
      <c r="J9907" s="923">
        <v>2454.730537456187</v>
      </c>
      <c r="K9907" s="922">
        <v>1</v>
      </c>
      <c r="L9907" s="923">
        <v>2454.730537456187</v>
      </c>
      <c r="M9907" s="923">
        <f t="shared" si="154"/>
        <v>51.588032310813041</v>
      </c>
    </row>
    <row r="9908" spans="2:13" ht="60">
      <c r="B9908" s="921" t="s">
        <v>2715</v>
      </c>
      <c r="C9908" s="921" t="s">
        <v>2714</v>
      </c>
      <c r="D9908" s="922" t="s">
        <v>986</v>
      </c>
      <c r="E9908" s="936">
        <v>1</v>
      </c>
      <c r="F9908" s="947">
        <v>43829</v>
      </c>
      <c r="G9908" s="923">
        <v>2579.4016155406521</v>
      </c>
      <c r="H9908" s="929">
        <v>1.6666666666666668E-3</v>
      </c>
      <c r="I9908" s="929">
        <v>7.166666666666667E-2</v>
      </c>
      <c r="J9908" s="923">
        <v>2394.5444997602385</v>
      </c>
      <c r="K9908" s="922">
        <v>1</v>
      </c>
      <c r="L9908" s="923">
        <v>2394.5444997602385</v>
      </c>
      <c r="M9908" s="923">
        <f t="shared" si="154"/>
        <v>51.588032310813041</v>
      </c>
    </row>
    <row r="9909" spans="2:13" ht="60">
      <c r="B9909" s="921" t="s">
        <v>2751</v>
      </c>
      <c r="C9909" s="921" t="s">
        <v>2714</v>
      </c>
      <c r="D9909" s="922" t="s">
        <v>986</v>
      </c>
      <c r="E9909" s="936">
        <v>1</v>
      </c>
      <c r="F9909" s="947">
        <v>43829</v>
      </c>
      <c r="G9909" s="923">
        <v>0</v>
      </c>
      <c r="H9909" s="929">
        <v>1.6666666666666668E-3</v>
      </c>
      <c r="I9909" s="929">
        <v>7.166666666666667E-2</v>
      </c>
      <c r="J9909" s="923">
        <v>0</v>
      </c>
      <c r="K9909" s="922">
        <v>1</v>
      </c>
      <c r="L9909" s="923">
        <v>0</v>
      </c>
      <c r="M9909" s="923" t="str">
        <f t="shared" si="154"/>
        <v/>
      </c>
    </row>
    <row r="9910" spans="2:13" ht="60">
      <c r="B9910" s="921" t="s">
        <v>2753</v>
      </c>
      <c r="C9910" s="921" t="s">
        <v>2714</v>
      </c>
      <c r="D9910" s="922" t="s">
        <v>986</v>
      </c>
      <c r="E9910" s="936">
        <v>1</v>
      </c>
      <c r="F9910" s="947">
        <v>43829</v>
      </c>
      <c r="G9910" s="923">
        <v>0</v>
      </c>
      <c r="H9910" s="929">
        <v>1.6666666666666668E-3</v>
      </c>
      <c r="I9910" s="929">
        <v>7.166666666666667E-2</v>
      </c>
      <c r="J9910" s="923">
        <v>0</v>
      </c>
      <c r="K9910" s="922">
        <v>1</v>
      </c>
      <c r="L9910" s="923">
        <v>0</v>
      </c>
      <c r="M9910" s="923" t="str">
        <f t="shared" si="154"/>
        <v/>
      </c>
    </row>
    <row r="9911" spans="2:13" ht="60">
      <c r="B9911" s="921" t="s">
        <v>2754</v>
      </c>
      <c r="C9911" s="921" t="s">
        <v>2714</v>
      </c>
      <c r="D9911" s="922" t="s">
        <v>986</v>
      </c>
      <c r="E9911" s="936">
        <v>1</v>
      </c>
      <c r="F9911" s="947">
        <v>43829</v>
      </c>
      <c r="G9911" s="923">
        <v>0</v>
      </c>
      <c r="H9911" s="929">
        <v>1.6666666666666668E-3</v>
      </c>
      <c r="I9911" s="929">
        <v>7.166666666666667E-2</v>
      </c>
      <c r="J9911" s="923">
        <v>0</v>
      </c>
      <c r="K9911" s="922">
        <v>1</v>
      </c>
      <c r="L9911" s="923">
        <v>0</v>
      </c>
      <c r="M9911" s="923" t="str">
        <f t="shared" si="154"/>
        <v/>
      </c>
    </row>
    <row r="9912" spans="2:13" ht="60">
      <c r="B9912" s="921" t="s">
        <v>2719</v>
      </c>
      <c r="C9912" s="921" t="s">
        <v>2714</v>
      </c>
      <c r="D9912" s="922" t="s">
        <v>986</v>
      </c>
      <c r="E9912" s="936">
        <v>1</v>
      </c>
      <c r="F9912" s="947">
        <v>43829</v>
      </c>
      <c r="G9912" s="923">
        <v>0</v>
      </c>
      <c r="H9912" s="929">
        <v>1.6666666666666668E-3</v>
      </c>
      <c r="I9912" s="929">
        <v>7.166666666666667E-2</v>
      </c>
      <c r="J9912" s="923">
        <v>0</v>
      </c>
      <c r="K9912" s="922">
        <v>1</v>
      </c>
      <c r="L9912" s="923">
        <v>0</v>
      </c>
      <c r="M9912" s="923" t="str">
        <f t="shared" si="154"/>
        <v/>
      </c>
    </row>
    <row r="9913" spans="2:13" ht="60">
      <c r="B9913" s="921" t="s">
        <v>2713</v>
      </c>
      <c r="C9913" s="921" t="s">
        <v>2714</v>
      </c>
      <c r="D9913" s="922" t="s">
        <v>986</v>
      </c>
      <c r="E9913" s="936">
        <v>1</v>
      </c>
      <c r="F9913" s="947">
        <v>43829</v>
      </c>
      <c r="G9913" s="923">
        <v>0</v>
      </c>
      <c r="H9913" s="929">
        <v>1.6666666666666668E-3</v>
      </c>
      <c r="I9913" s="929">
        <v>7.166666666666667E-2</v>
      </c>
      <c r="J9913" s="923">
        <v>0</v>
      </c>
      <c r="K9913" s="922">
        <v>1</v>
      </c>
      <c r="L9913" s="923">
        <v>0</v>
      </c>
      <c r="M9913" s="923" t="str">
        <f t="shared" si="154"/>
        <v/>
      </c>
    </row>
    <row r="9914" spans="2:13" ht="60">
      <c r="B9914" s="921" t="s">
        <v>2715</v>
      </c>
      <c r="C9914" s="921" t="s">
        <v>2714</v>
      </c>
      <c r="D9914" s="922" t="s">
        <v>986</v>
      </c>
      <c r="E9914" s="936">
        <v>1</v>
      </c>
      <c r="F9914" s="947">
        <v>43829</v>
      </c>
      <c r="G9914" s="923">
        <v>0</v>
      </c>
      <c r="H9914" s="929">
        <v>1.6666666666666668E-3</v>
      </c>
      <c r="I9914" s="929">
        <v>7.166666666666667E-2</v>
      </c>
      <c r="J9914" s="923">
        <v>0</v>
      </c>
      <c r="K9914" s="922">
        <v>1</v>
      </c>
      <c r="L9914" s="923">
        <v>0</v>
      </c>
      <c r="M9914" s="923" t="str">
        <f t="shared" si="154"/>
        <v/>
      </c>
    </row>
    <row r="9915" spans="2:13" ht="60">
      <c r="B9915" s="921" t="s">
        <v>2715</v>
      </c>
      <c r="C9915" s="921" t="s">
        <v>2714</v>
      </c>
      <c r="D9915" s="922" t="s">
        <v>986</v>
      </c>
      <c r="E9915" s="936">
        <v>1</v>
      </c>
      <c r="F9915" s="947">
        <v>43829</v>
      </c>
      <c r="G9915" s="923">
        <v>0</v>
      </c>
      <c r="H9915" s="929">
        <v>1.6666666666666668E-3</v>
      </c>
      <c r="I9915" s="929">
        <v>7.166666666666667E-2</v>
      </c>
      <c r="J9915" s="923">
        <v>0</v>
      </c>
      <c r="K9915" s="922">
        <v>1</v>
      </c>
      <c r="L9915" s="923">
        <v>0</v>
      </c>
      <c r="M9915" s="923" t="str">
        <f t="shared" si="154"/>
        <v/>
      </c>
    </row>
    <row r="9916" spans="2:13" ht="60">
      <c r="B9916" s="921" t="s">
        <v>2842</v>
      </c>
      <c r="C9916" s="921" t="s">
        <v>2714</v>
      </c>
      <c r="D9916" s="922" t="s">
        <v>986</v>
      </c>
      <c r="E9916" s="936">
        <v>1</v>
      </c>
      <c r="F9916" s="947">
        <v>43829</v>
      </c>
      <c r="G9916" s="923">
        <v>0</v>
      </c>
      <c r="H9916" s="929">
        <v>1.6666666666666668E-3</v>
      </c>
      <c r="I9916" s="929">
        <v>7.166666666666667E-2</v>
      </c>
      <c r="J9916" s="923">
        <v>0</v>
      </c>
      <c r="K9916" s="922">
        <v>1</v>
      </c>
      <c r="L9916" s="923">
        <v>0</v>
      </c>
      <c r="M9916" s="923" t="str">
        <f t="shared" si="154"/>
        <v/>
      </c>
    </row>
    <row r="9917" spans="2:13" ht="60">
      <c r="B9917" s="921" t="s">
        <v>2715</v>
      </c>
      <c r="C9917" s="921" t="s">
        <v>2714</v>
      </c>
      <c r="D9917" s="922" t="s">
        <v>986</v>
      </c>
      <c r="E9917" s="936">
        <v>1</v>
      </c>
      <c r="F9917" s="947">
        <v>43829</v>
      </c>
      <c r="G9917" s="923">
        <v>0</v>
      </c>
      <c r="H9917" s="929">
        <v>1.6666666666666668E-3</v>
      </c>
      <c r="I9917" s="929">
        <v>7.166666666666667E-2</v>
      </c>
      <c r="J9917" s="923">
        <v>0</v>
      </c>
      <c r="K9917" s="922">
        <v>1</v>
      </c>
      <c r="L9917" s="923">
        <v>0</v>
      </c>
      <c r="M9917" s="923" t="str">
        <f t="shared" si="154"/>
        <v/>
      </c>
    </row>
    <row r="9918" spans="2:13" ht="60">
      <c r="B9918" s="921" t="s">
        <v>2842</v>
      </c>
      <c r="C9918" s="921" t="s">
        <v>2714</v>
      </c>
      <c r="D9918" s="922" t="s">
        <v>986</v>
      </c>
      <c r="E9918" s="936">
        <v>1</v>
      </c>
      <c r="F9918" s="947">
        <v>44317</v>
      </c>
      <c r="G9918" s="923">
        <v>3394.0435302775381</v>
      </c>
      <c r="H9918" s="929">
        <v>1.6666666666666668E-3</v>
      </c>
      <c r="I9918" s="929">
        <v>4.3333333333333335E-2</v>
      </c>
      <c r="J9918" s="923">
        <v>3246.9683106321781</v>
      </c>
      <c r="K9918" s="922">
        <v>1</v>
      </c>
      <c r="L9918" s="923">
        <v>3246.9683106321781</v>
      </c>
      <c r="M9918" s="923">
        <f t="shared" si="154"/>
        <v>67.880870605550768</v>
      </c>
    </row>
    <row r="9919" spans="2:13" ht="60">
      <c r="B9919" s="921" t="s">
        <v>2751</v>
      </c>
      <c r="C9919" s="921" t="s">
        <v>2714</v>
      </c>
      <c r="D9919" s="922" t="s">
        <v>986</v>
      </c>
      <c r="E9919" s="936">
        <v>1</v>
      </c>
      <c r="F9919" s="947">
        <v>44317</v>
      </c>
      <c r="G9919" s="923">
        <v>2018.9952378267501</v>
      </c>
      <c r="H9919" s="929">
        <v>1.6666666666666668E-3</v>
      </c>
      <c r="I9919" s="929">
        <v>4.3333333333333335E-2</v>
      </c>
      <c r="J9919" s="923">
        <v>1931.5054441875909</v>
      </c>
      <c r="K9919" s="922">
        <v>1</v>
      </c>
      <c r="L9919" s="923">
        <v>1931.5054441875909</v>
      </c>
      <c r="M9919" s="923">
        <f t="shared" si="154"/>
        <v>40.379904756535005</v>
      </c>
    </row>
    <row r="9920" spans="2:13" ht="60">
      <c r="B9920" s="921" t="s">
        <v>2766</v>
      </c>
      <c r="C9920" s="921" t="s">
        <v>2714</v>
      </c>
      <c r="D9920" s="922" t="s">
        <v>986</v>
      </c>
      <c r="E9920" s="936">
        <v>1</v>
      </c>
      <c r="F9920" s="947">
        <v>45078</v>
      </c>
      <c r="G9920" s="923">
        <v>6056.9857134802505</v>
      </c>
      <c r="H9920" s="929">
        <v>1.6666666666666668E-3</v>
      </c>
      <c r="I9920" s="929">
        <v>1.6666666666666668E-3</v>
      </c>
      <c r="J9920" s="923">
        <v>6046.8907372911171</v>
      </c>
      <c r="K9920" s="922">
        <v>1</v>
      </c>
      <c r="L9920" s="923">
        <v>6046.8907372911171</v>
      </c>
      <c r="M9920" s="923">
        <f t="shared" si="154"/>
        <v>121.13971426960501</v>
      </c>
    </row>
    <row r="9921" spans="2:13" ht="60">
      <c r="B9921" s="921" t="s">
        <v>2766</v>
      </c>
      <c r="C9921" s="921" t="s">
        <v>2714</v>
      </c>
      <c r="D9921" s="922" t="s">
        <v>986</v>
      </c>
      <c r="E9921" s="936">
        <v>1</v>
      </c>
      <c r="F9921" s="947">
        <v>45078</v>
      </c>
      <c r="G9921" s="923">
        <v>10094.976189133751</v>
      </c>
      <c r="H9921" s="929">
        <v>1.6666666666666668E-3</v>
      </c>
      <c r="I9921" s="929">
        <v>1.6666666666666668E-3</v>
      </c>
      <c r="J9921" s="923">
        <v>10078.151228818528</v>
      </c>
      <c r="K9921" s="922">
        <v>1</v>
      </c>
      <c r="L9921" s="923">
        <v>10078.151228818528</v>
      </c>
      <c r="M9921" s="923">
        <f t="shared" si="154"/>
        <v>201.89952378267503</v>
      </c>
    </row>
    <row r="9922" spans="2:13" ht="60">
      <c r="B9922" s="921" t="s">
        <v>2766</v>
      </c>
      <c r="C9922" s="921" t="s">
        <v>2714</v>
      </c>
      <c r="D9922" s="922" t="s">
        <v>986</v>
      </c>
      <c r="E9922" s="936">
        <v>1</v>
      </c>
      <c r="F9922" s="947">
        <v>45078</v>
      </c>
      <c r="G9922" s="923">
        <v>12113.971426960501</v>
      </c>
      <c r="H9922" s="929">
        <v>1.6666666666666668E-3</v>
      </c>
      <c r="I9922" s="929">
        <v>1.6666666666666668E-3</v>
      </c>
      <c r="J9922" s="923">
        <v>12093.781474582234</v>
      </c>
      <c r="K9922" s="922">
        <v>1</v>
      </c>
      <c r="L9922" s="923">
        <v>12093.781474582234</v>
      </c>
      <c r="M9922" s="923">
        <f t="shared" si="154"/>
        <v>242.27942853921002</v>
      </c>
    </row>
    <row r="9923" spans="2:13" ht="60">
      <c r="B9923" s="921" t="s">
        <v>2766</v>
      </c>
      <c r="C9923" s="921" t="s">
        <v>2714</v>
      </c>
      <c r="D9923" s="922" t="s">
        <v>986</v>
      </c>
      <c r="E9923" s="936">
        <v>1</v>
      </c>
      <c r="F9923" s="947">
        <v>45078</v>
      </c>
      <c r="G9923" s="923">
        <v>4037.9904756535002</v>
      </c>
      <c r="H9923" s="929">
        <v>1.6666666666666668E-3</v>
      </c>
      <c r="I9923" s="929">
        <v>1.6666666666666668E-3</v>
      </c>
      <c r="J9923" s="923">
        <v>4031.260491527411</v>
      </c>
      <c r="K9923" s="922">
        <v>1</v>
      </c>
      <c r="L9923" s="923">
        <v>4031.260491527411</v>
      </c>
      <c r="M9923" s="923">
        <f t="shared" si="154"/>
        <v>80.75980951307001</v>
      </c>
    </row>
    <row r="9924" spans="2:13" ht="60">
      <c r="B9924" s="921" t="s">
        <v>2766</v>
      </c>
      <c r="C9924" s="921" t="s">
        <v>2714</v>
      </c>
      <c r="D9924" s="922" t="s">
        <v>986</v>
      </c>
      <c r="E9924" s="936">
        <v>1</v>
      </c>
      <c r="F9924" s="947">
        <v>45078</v>
      </c>
      <c r="G9924" s="923">
        <v>8075.9809513070004</v>
      </c>
      <c r="H9924" s="929">
        <v>1.6666666666666668E-3</v>
      </c>
      <c r="I9924" s="929">
        <v>1.6666666666666668E-3</v>
      </c>
      <c r="J9924" s="923">
        <v>8062.520983054822</v>
      </c>
      <c r="K9924" s="922">
        <v>1</v>
      </c>
      <c r="L9924" s="923">
        <v>8062.520983054822</v>
      </c>
      <c r="M9924" s="923">
        <f t="shared" si="154"/>
        <v>161.51961902614002</v>
      </c>
    </row>
    <row r="9925" spans="2:13" ht="60">
      <c r="B9925" s="921" t="s">
        <v>2766</v>
      </c>
      <c r="C9925" s="921" t="s">
        <v>2714</v>
      </c>
      <c r="D9925" s="922" t="s">
        <v>986</v>
      </c>
      <c r="E9925" s="936">
        <v>1</v>
      </c>
      <c r="F9925" s="947">
        <v>45078</v>
      </c>
      <c r="G9925" s="923">
        <v>14132.966664787251</v>
      </c>
      <c r="H9925" s="929">
        <v>1.6666666666666668E-3</v>
      </c>
      <c r="I9925" s="929">
        <v>1.6666666666666668E-3</v>
      </c>
      <c r="J9925" s="923">
        <v>14109.411720345939</v>
      </c>
      <c r="K9925" s="922">
        <v>1</v>
      </c>
      <c r="L9925" s="923">
        <v>14109.411720345939</v>
      </c>
      <c r="M9925" s="923">
        <f t="shared" si="154"/>
        <v>282.659333295745</v>
      </c>
    </row>
    <row r="9926" spans="2:13" ht="60">
      <c r="B9926" s="921" t="s">
        <v>2767</v>
      </c>
      <c r="C9926" s="921" t="s">
        <v>2714</v>
      </c>
      <c r="D9926" s="922" t="s">
        <v>986</v>
      </c>
      <c r="E9926" s="936">
        <v>1</v>
      </c>
      <c r="F9926" s="947">
        <v>45078</v>
      </c>
      <c r="G9926" s="923">
        <v>0</v>
      </c>
      <c r="H9926" s="929">
        <v>1.6666666666666668E-3</v>
      </c>
      <c r="I9926" s="929">
        <v>1.6666666666666668E-3</v>
      </c>
      <c r="J9926" s="923">
        <v>0</v>
      </c>
      <c r="K9926" s="922">
        <v>1</v>
      </c>
      <c r="L9926" s="923">
        <v>0</v>
      </c>
      <c r="M9926" s="923" t="str">
        <f t="shared" si="154"/>
        <v/>
      </c>
    </row>
    <row r="9927" spans="2:13" ht="60">
      <c r="B9927" s="921" t="s">
        <v>2766</v>
      </c>
      <c r="C9927" s="921" t="s">
        <v>2714</v>
      </c>
      <c r="D9927" s="922" t="s">
        <v>986</v>
      </c>
      <c r="E9927" s="936">
        <v>1</v>
      </c>
      <c r="F9927" s="947">
        <v>45078</v>
      </c>
      <c r="G9927" s="923">
        <v>0</v>
      </c>
      <c r="H9927" s="929">
        <v>1.6666666666666668E-3</v>
      </c>
      <c r="I9927" s="929">
        <v>1.6666666666666668E-3</v>
      </c>
      <c r="J9927" s="923">
        <v>0</v>
      </c>
      <c r="K9927" s="922">
        <v>1</v>
      </c>
      <c r="L9927" s="923">
        <v>0</v>
      </c>
      <c r="M9927" s="923" t="str">
        <f t="shared" si="154"/>
        <v/>
      </c>
    </row>
    <row r="9928" spans="2:13" ht="60">
      <c r="B9928" s="921" t="s">
        <v>2720</v>
      </c>
      <c r="C9928" s="921" t="s">
        <v>2714</v>
      </c>
      <c r="D9928" s="922" t="s">
        <v>986</v>
      </c>
      <c r="E9928" s="936">
        <v>1</v>
      </c>
      <c r="F9928" s="947">
        <v>45078</v>
      </c>
      <c r="G9928" s="923">
        <v>0</v>
      </c>
      <c r="H9928" s="929">
        <v>1.6666666666666668E-3</v>
      </c>
      <c r="I9928" s="929">
        <v>1.6666666666666668E-3</v>
      </c>
      <c r="J9928" s="923">
        <v>0</v>
      </c>
      <c r="K9928" s="922">
        <v>1</v>
      </c>
      <c r="L9928" s="923">
        <v>0</v>
      </c>
      <c r="M9928" s="923" t="str">
        <f t="shared" si="154"/>
        <v/>
      </c>
    </row>
    <row r="9929" spans="2:13" ht="60">
      <c r="B9929" s="921" t="s">
        <v>2802</v>
      </c>
      <c r="C9929" s="921" t="s">
        <v>2714</v>
      </c>
      <c r="D9929" s="922" t="s">
        <v>986</v>
      </c>
      <c r="E9929" s="936">
        <v>1</v>
      </c>
      <c r="F9929" s="947">
        <v>45078</v>
      </c>
      <c r="G9929" s="923">
        <v>2018.9952378267501</v>
      </c>
      <c r="H9929" s="929">
        <v>1.6666666666666668E-3</v>
      </c>
      <c r="I9929" s="929">
        <v>1.6666666666666668E-3</v>
      </c>
      <c r="J9929" s="923">
        <v>2015.6302457637055</v>
      </c>
      <c r="K9929" s="922">
        <v>1</v>
      </c>
      <c r="L9929" s="923">
        <v>2015.6302457637055</v>
      </c>
      <c r="M9929" s="923">
        <f t="shared" si="154"/>
        <v>40.379904756535005</v>
      </c>
    </row>
    <row r="9930" spans="2:13" ht="60">
      <c r="B9930" s="921" t="s">
        <v>2806</v>
      </c>
      <c r="C9930" s="921" t="s">
        <v>2714</v>
      </c>
      <c r="D9930" s="922" t="s">
        <v>986</v>
      </c>
      <c r="E9930" s="936">
        <v>1</v>
      </c>
      <c r="F9930" s="947">
        <v>45078</v>
      </c>
      <c r="G9930" s="923">
        <v>2018.9952378267501</v>
      </c>
      <c r="H9930" s="929">
        <v>1.6666666666666668E-3</v>
      </c>
      <c r="I9930" s="929">
        <v>1.6666666666666668E-3</v>
      </c>
      <c r="J9930" s="923">
        <v>2015.6302457637055</v>
      </c>
      <c r="K9930" s="922">
        <v>1</v>
      </c>
      <c r="L9930" s="923">
        <v>2015.6302457637055</v>
      </c>
      <c r="M9930" s="923">
        <f t="shared" si="154"/>
        <v>40.379904756535005</v>
      </c>
    </row>
    <row r="9931" spans="2:13" ht="60">
      <c r="B9931" s="921" t="s">
        <v>2808</v>
      </c>
      <c r="C9931" s="921" t="s">
        <v>2714</v>
      </c>
      <c r="D9931" s="922" t="s">
        <v>986</v>
      </c>
      <c r="E9931" s="936">
        <v>1</v>
      </c>
      <c r="F9931" s="947">
        <v>45078</v>
      </c>
      <c r="G9931" s="923">
        <v>2018.9952378267501</v>
      </c>
      <c r="H9931" s="929">
        <v>1.6666666666666668E-3</v>
      </c>
      <c r="I9931" s="929">
        <v>1.6666666666666668E-3</v>
      </c>
      <c r="J9931" s="923">
        <v>2015.6302457637055</v>
      </c>
      <c r="K9931" s="922">
        <v>1</v>
      </c>
      <c r="L9931" s="923">
        <v>2015.6302457637055</v>
      </c>
      <c r="M9931" s="923">
        <f t="shared" ref="M9931:M9994" si="155">IF(L9931=0,"",IF(I9931=100%,0,(H9931*12)*(G9931*E9931*K9931)))</f>
        <v>40.379904756535005</v>
      </c>
    </row>
    <row r="9932" spans="2:13" ht="60">
      <c r="B9932" s="921" t="s">
        <v>2844</v>
      </c>
      <c r="C9932" s="921" t="s">
        <v>2714</v>
      </c>
      <c r="D9932" s="922" t="s">
        <v>986</v>
      </c>
      <c r="E9932" s="936">
        <v>1</v>
      </c>
      <c r="F9932" s="947">
        <v>45078</v>
      </c>
      <c r="G9932" s="923">
        <v>2579.4016155406521</v>
      </c>
      <c r="H9932" s="929">
        <v>1.6666666666666668E-3</v>
      </c>
      <c r="I9932" s="929">
        <v>1.6666666666666668E-3</v>
      </c>
      <c r="J9932" s="923">
        <v>2575.1026128480844</v>
      </c>
      <c r="K9932" s="922">
        <v>1</v>
      </c>
      <c r="L9932" s="923">
        <v>2575.1026128480844</v>
      </c>
      <c r="M9932" s="923">
        <f t="shared" si="155"/>
        <v>51.588032310813041</v>
      </c>
    </row>
    <row r="9933" spans="2:13" ht="60">
      <c r="B9933" s="921" t="s">
        <v>2766</v>
      </c>
      <c r="C9933" s="921" t="s">
        <v>2714</v>
      </c>
      <c r="D9933" s="922" t="s">
        <v>986</v>
      </c>
      <c r="E9933" s="936">
        <v>1</v>
      </c>
      <c r="F9933" s="947">
        <v>45078</v>
      </c>
      <c r="G9933" s="923">
        <v>14132.966664787251</v>
      </c>
      <c r="H9933" s="929">
        <v>1.6666666666666668E-3</v>
      </c>
      <c r="I9933" s="929">
        <v>1.6666666666666668E-3</v>
      </c>
      <c r="J9933" s="923">
        <v>14109.411720345939</v>
      </c>
      <c r="K9933" s="922">
        <v>1</v>
      </c>
      <c r="L9933" s="923">
        <v>14109.411720345939</v>
      </c>
      <c r="M9933" s="923">
        <f t="shared" si="155"/>
        <v>282.659333295745</v>
      </c>
    </row>
    <row r="9934" spans="2:13" ht="60">
      <c r="B9934" s="921" t="s">
        <v>2767</v>
      </c>
      <c r="C9934" s="921" t="s">
        <v>2714</v>
      </c>
      <c r="D9934" s="922" t="s">
        <v>986</v>
      </c>
      <c r="E9934" s="936">
        <v>1</v>
      </c>
      <c r="F9934" s="947">
        <v>45078</v>
      </c>
      <c r="G9934" s="923">
        <v>7738.2048466219567</v>
      </c>
      <c r="H9934" s="929">
        <v>1.6666666666666668E-3</v>
      </c>
      <c r="I9934" s="929">
        <v>1.6666666666666668E-3</v>
      </c>
      <c r="J9934" s="923">
        <v>7725.3078385442532</v>
      </c>
      <c r="K9934" s="922">
        <v>1</v>
      </c>
      <c r="L9934" s="923">
        <v>7725.3078385442532</v>
      </c>
      <c r="M9934" s="923">
        <f t="shared" si="155"/>
        <v>154.76409693243914</v>
      </c>
    </row>
    <row r="9935" spans="2:13" ht="60">
      <c r="B9935" s="921" t="s">
        <v>2738</v>
      </c>
      <c r="C9935" s="921" t="s">
        <v>2714</v>
      </c>
      <c r="D9935" s="922" t="s">
        <v>986</v>
      </c>
      <c r="E9935" s="936">
        <v>1</v>
      </c>
      <c r="F9935" s="947">
        <v>45078</v>
      </c>
      <c r="G9935" s="923">
        <v>6056.9857134802505</v>
      </c>
      <c r="H9935" s="929">
        <v>1.6666666666666668E-3</v>
      </c>
      <c r="I9935" s="929">
        <v>1.6666666666666668E-3</v>
      </c>
      <c r="J9935" s="923">
        <v>6046.8907372911171</v>
      </c>
      <c r="K9935" s="922">
        <v>1</v>
      </c>
      <c r="L9935" s="923">
        <v>6046.8907372911171</v>
      </c>
      <c r="M9935" s="923">
        <f t="shared" si="155"/>
        <v>121.13971426960501</v>
      </c>
    </row>
    <row r="9936" spans="2:13" ht="60">
      <c r="B9936" s="921" t="s">
        <v>2720</v>
      </c>
      <c r="C9936" s="921" t="s">
        <v>2714</v>
      </c>
      <c r="D9936" s="922" t="s">
        <v>986</v>
      </c>
      <c r="E9936" s="936">
        <v>1</v>
      </c>
      <c r="F9936" s="947">
        <v>45078</v>
      </c>
      <c r="G9936" s="923">
        <v>2579.4016155406521</v>
      </c>
      <c r="H9936" s="929">
        <v>1.6666666666666668E-3</v>
      </c>
      <c r="I9936" s="929">
        <v>1.6666666666666668E-3</v>
      </c>
      <c r="J9936" s="923">
        <v>2575.1026128480844</v>
      </c>
      <c r="K9936" s="922">
        <v>1</v>
      </c>
      <c r="L9936" s="923">
        <v>2575.1026128480844</v>
      </c>
      <c r="M9936" s="923">
        <f t="shared" si="155"/>
        <v>51.588032310813041</v>
      </c>
    </row>
    <row r="9937" spans="2:13" ht="60">
      <c r="B9937" s="921" t="s">
        <v>2808</v>
      </c>
      <c r="C9937" s="921" t="s">
        <v>2714</v>
      </c>
      <c r="D9937" s="922" t="s">
        <v>986</v>
      </c>
      <c r="E9937" s="936">
        <v>1</v>
      </c>
      <c r="F9937" s="947">
        <v>45078</v>
      </c>
      <c r="G9937" s="923">
        <v>0</v>
      </c>
      <c r="H9937" s="929">
        <v>1.6666666666666668E-3</v>
      </c>
      <c r="I9937" s="929">
        <v>1.6666666666666668E-3</v>
      </c>
      <c r="J9937" s="923">
        <v>0</v>
      </c>
      <c r="K9937" s="922">
        <v>1</v>
      </c>
      <c r="L9937" s="923">
        <v>0</v>
      </c>
      <c r="M9937" s="923" t="str">
        <f t="shared" si="155"/>
        <v/>
      </c>
    </row>
    <row r="9938" spans="2:13" ht="60">
      <c r="B9938" s="921" t="s">
        <v>2766</v>
      </c>
      <c r="C9938" s="921" t="s">
        <v>2714</v>
      </c>
      <c r="D9938" s="922" t="s">
        <v>986</v>
      </c>
      <c r="E9938" s="936">
        <v>1</v>
      </c>
      <c r="F9938" s="947">
        <v>45078</v>
      </c>
      <c r="G9938" s="923">
        <v>0</v>
      </c>
      <c r="H9938" s="929">
        <v>1.6666666666666668E-3</v>
      </c>
      <c r="I9938" s="929">
        <v>1.6666666666666668E-3</v>
      </c>
      <c r="J9938" s="923">
        <v>0</v>
      </c>
      <c r="K9938" s="922">
        <v>1</v>
      </c>
      <c r="L9938" s="923">
        <v>0</v>
      </c>
      <c r="M9938" s="923" t="str">
        <f t="shared" si="155"/>
        <v/>
      </c>
    </row>
    <row r="9939" spans="2:13" ht="60">
      <c r="B9939" s="921" t="s">
        <v>2767</v>
      </c>
      <c r="C9939" s="921" t="s">
        <v>2714</v>
      </c>
      <c r="D9939" s="922" t="s">
        <v>986</v>
      </c>
      <c r="E9939" s="936">
        <v>1</v>
      </c>
      <c r="F9939" s="947">
        <v>45078</v>
      </c>
      <c r="G9939" s="923">
        <v>0</v>
      </c>
      <c r="H9939" s="929">
        <v>1.6666666666666668E-3</v>
      </c>
      <c r="I9939" s="929">
        <v>1.6666666666666668E-3</v>
      </c>
      <c r="J9939" s="923">
        <v>0</v>
      </c>
      <c r="K9939" s="922">
        <v>1</v>
      </c>
      <c r="L9939" s="923">
        <v>0</v>
      </c>
      <c r="M9939" s="923" t="str">
        <f t="shared" si="155"/>
        <v/>
      </c>
    </row>
    <row r="9940" spans="2:13" ht="60">
      <c r="B9940" s="921" t="s">
        <v>2768</v>
      </c>
      <c r="C9940" s="921" t="s">
        <v>2714</v>
      </c>
      <c r="D9940" s="922" t="s">
        <v>986</v>
      </c>
      <c r="E9940" s="936">
        <v>1</v>
      </c>
      <c r="F9940" s="947">
        <v>45078</v>
      </c>
      <c r="G9940" s="923">
        <v>0</v>
      </c>
      <c r="H9940" s="929">
        <v>1.6666666666666668E-3</v>
      </c>
      <c r="I9940" s="929">
        <v>1.6666666666666668E-3</v>
      </c>
      <c r="J9940" s="923">
        <v>0</v>
      </c>
      <c r="K9940" s="922">
        <v>1</v>
      </c>
      <c r="L9940" s="923">
        <v>0</v>
      </c>
      <c r="M9940" s="923" t="str">
        <f t="shared" si="155"/>
        <v/>
      </c>
    </row>
    <row r="9941" spans="2:13" ht="60">
      <c r="B9941" s="921" t="s">
        <v>2738</v>
      </c>
      <c r="C9941" s="921" t="s">
        <v>2714</v>
      </c>
      <c r="D9941" s="922" t="s">
        <v>986</v>
      </c>
      <c r="E9941" s="936">
        <v>1</v>
      </c>
      <c r="F9941" s="947">
        <v>45078</v>
      </c>
      <c r="G9941" s="923">
        <v>0</v>
      </c>
      <c r="H9941" s="929">
        <v>1.6666666666666668E-3</v>
      </c>
      <c r="I9941" s="929">
        <v>1.6666666666666668E-3</v>
      </c>
      <c r="J9941" s="923">
        <v>0</v>
      </c>
      <c r="K9941" s="922">
        <v>1</v>
      </c>
      <c r="L9941" s="923">
        <v>0</v>
      </c>
      <c r="M9941" s="923" t="str">
        <f t="shared" si="155"/>
        <v/>
      </c>
    </row>
    <row r="9942" spans="2:13" ht="60">
      <c r="B9942" s="921" t="s">
        <v>2757</v>
      </c>
      <c r="C9942" s="921" t="s">
        <v>2714</v>
      </c>
      <c r="D9942" s="922" t="s">
        <v>986</v>
      </c>
      <c r="E9942" s="936">
        <v>1</v>
      </c>
      <c r="F9942" s="947">
        <v>43829</v>
      </c>
      <c r="G9942" s="923">
        <v>0</v>
      </c>
      <c r="H9942" s="929">
        <v>1.6666666666666668E-3</v>
      </c>
      <c r="I9942" s="929">
        <v>7.166666666666667E-2</v>
      </c>
      <c r="J9942" s="923">
        <v>0</v>
      </c>
      <c r="K9942" s="922">
        <v>1</v>
      </c>
      <c r="L9942" s="923">
        <v>0</v>
      </c>
      <c r="M9942" s="923" t="str">
        <f t="shared" si="155"/>
        <v/>
      </c>
    </row>
    <row r="9943" spans="2:13" ht="60">
      <c r="B9943" s="921" t="s">
        <v>2758</v>
      </c>
      <c r="C9943" s="921" t="s">
        <v>2714</v>
      </c>
      <c r="D9943" s="922" t="s">
        <v>986</v>
      </c>
      <c r="E9943" s="936">
        <v>1</v>
      </c>
      <c r="F9943" s="947">
        <v>43829</v>
      </c>
      <c r="G9943" s="923">
        <v>0</v>
      </c>
      <c r="H9943" s="929">
        <v>1.6666666666666668E-3</v>
      </c>
      <c r="I9943" s="929">
        <v>7.166666666666667E-2</v>
      </c>
      <c r="J9943" s="923">
        <v>0</v>
      </c>
      <c r="K9943" s="922">
        <v>1</v>
      </c>
      <c r="L9943" s="923">
        <v>0</v>
      </c>
      <c r="M9943" s="923" t="str">
        <f t="shared" si="155"/>
        <v/>
      </c>
    </row>
    <row r="9944" spans="2:13" ht="60">
      <c r="B9944" s="921" t="s">
        <v>2741</v>
      </c>
      <c r="C9944" s="921" t="s">
        <v>2714</v>
      </c>
      <c r="D9944" s="922" t="s">
        <v>986</v>
      </c>
      <c r="E9944" s="936">
        <v>1</v>
      </c>
      <c r="F9944" s="947">
        <v>43829</v>
      </c>
      <c r="G9944" s="923">
        <v>0</v>
      </c>
      <c r="H9944" s="929">
        <v>1.6666666666666668E-3</v>
      </c>
      <c r="I9944" s="929">
        <v>7.166666666666667E-2</v>
      </c>
      <c r="J9944" s="923">
        <v>0</v>
      </c>
      <c r="K9944" s="922">
        <v>1</v>
      </c>
      <c r="L9944" s="923">
        <v>0</v>
      </c>
      <c r="M9944" s="923" t="str">
        <f t="shared" si="155"/>
        <v/>
      </c>
    </row>
    <row r="9945" spans="2:13" ht="60">
      <c r="B9945" s="921" t="s">
        <v>2845</v>
      </c>
      <c r="C9945" s="921" t="s">
        <v>2714</v>
      </c>
      <c r="D9945" s="922" t="s">
        <v>986</v>
      </c>
      <c r="E9945" s="936">
        <v>1</v>
      </c>
      <c r="F9945" s="947">
        <v>43829</v>
      </c>
      <c r="G9945" s="923">
        <v>0</v>
      </c>
      <c r="H9945" s="929">
        <v>1.6666666666666668E-3</v>
      </c>
      <c r="I9945" s="929">
        <v>7.166666666666667E-2</v>
      </c>
      <c r="J9945" s="923">
        <v>0</v>
      </c>
      <c r="K9945" s="922">
        <v>1</v>
      </c>
      <c r="L9945" s="923">
        <v>0</v>
      </c>
      <c r="M9945" s="923" t="str">
        <f t="shared" si="155"/>
        <v/>
      </c>
    </row>
    <row r="9946" spans="2:13" ht="60">
      <c r="B9946" s="921" t="s">
        <v>2744</v>
      </c>
      <c r="C9946" s="921" t="s">
        <v>2714</v>
      </c>
      <c r="D9946" s="922" t="s">
        <v>986</v>
      </c>
      <c r="E9946" s="936">
        <v>1</v>
      </c>
      <c r="F9946" s="947">
        <v>45078</v>
      </c>
      <c r="G9946" s="923">
        <v>58550.861896975752</v>
      </c>
      <c r="H9946" s="929">
        <v>1.6666666666666668E-3</v>
      </c>
      <c r="I9946" s="929">
        <v>1.6666666666666668E-3</v>
      </c>
      <c r="J9946" s="923">
        <v>58453.277127147456</v>
      </c>
      <c r="K9946" s="922">
        <v>1</v>
      </c>
      <c r="L9946" s="923">
        <v>58453.277127147456</v>
      </c>
      <c r="M9946" s="923">
        <f t="shared" si="155"/>
        <v>1171.0172379395151</v>
      </c>
    </row>
    <row r="9947" spans="2:13" ht="60">
      <c r="B9947" s="921" t="s">
        <v>2749</v>
      </c>
      <c r="C9947" s="921" t="s">
        <v>2714</v>
      </c>
      <c r="D9947" s="922" t="s">
        <v>986</v>
      </c>
      <c r="E9947" s="936">
        <v>1</v>
      </c>
      <c r="F9947" s="947">
        <v>45078</v>
      </c>
      <c r="G9947" s="923">
        <v>4199.5673595854796</v>
      </c>
      <c r="H9947" s="929">
        <v>1.6666666666666668E-3</v>
      </c>
      <c r="I9947" s="929">
        <v>1.6666666666666668E-3</v>
      </c>
      <c r="J9947" s="923">
        <v>4192.5680806528371</v>
      </c>
      <c r="K9947" s="922">
        <v>1</v>
      </c>
      <c r="L9947" s="923">
        <v>4192.5680806528371</v>
      </c>
      <c r="M9947" s="923">
        <f t="shared" si="155"/>
        <v>83.991347191709593</v>
      </c>
    </row>
    <row r="9948" spans="2:13" ht="60">
      <c r="B9948" s="921" t="s">
        <v>2745</v>
      </c>
      <c r="C9948" s="921" t="s">
        <v>2714</v>
      </c>
      <c r="D9948" s="922" t="s">
        <v>986</v>
      </c>
      <c r="E9948" s="936">
        <v>1</v>
      </c>
      <c r="F9948" s="947">
        <v>45078</v>
      </c>
      <c r="G9948" s="923">
        <v>15476.409693243913</v>
      </c>
      <c r="H9948" s="929">
        <v>1.6666666666666668E-3</v>
      </c>
      <c r="I9948" s="929">
        <v>1.6666666666666668E-3</v>
      </c>
      <c r="J9948" s="923">
        <v>15450.615677088506</v>
      </c>
      <c r="K9948" s="922">
        <v>1</v>
      </c>
      <c r="L9948" s="923">
        <v>15450.615677088506</v>
      </c>
      <c r="M9948" s="923">
        <f t="shared" si="155"/>
        <v>309.52819386487829</v>
      </c>
    </row>
    <row r="9949" spans="2:13" ht="60">
      <c r="B9949" s="921" t="s">
        <v>2723</v>
      </c>
      <c r="C9949" s="921" t="s">
        <v>2714</v>
      </c>
      <c r="D9949" s="922" t="s">
        <v>986</v>
      </c>
      <c r="E9949" s="936">
        <v>1</v>
      </c>
      <c r="F9949" s="947">
        <v>45078</v>
      </c>
      <c r="G9949" s="923">
        <v>32303.923805228002</v>
      </c>
      <c r="H9949" s="929">
        <v>1.6666666666666668E-3</v>
      </c>
      <c r="I9949" s="929">
        <v>1.6666666666666668E-3</v>
      </c>
      <c r="J9949" s="923">
        <v>32250.083932219288</v>
      </c>
      <c r="K9949" s="922">
        <v>1</v>
      </c>
      <c r="L9949" s="923">
        <v>32250.083932219288</v>
      </c>
      <c r="M9949" s="923">
        <f t="shared" si="155"/>
        <v>646.07847610456008</v>
      </c>
    </row>
    <row r="9950" spans="2:13" ht="60">
      <c r="B9950" s="921" t="s">
        <v>2724</v>
      </c>
      <c r="C9950" s="921" t="s">
        <v>2714</v>
      </c>
      <c r="D9950" s="922" t="s">
        <v>986</v>
      </c>
      <c r="E9950" s="936">
        <v>1</v>
      </c>
      <c r="F9950" s="947">
        <v>45078</v>
      </c>
      <c r="G9950" s="923">
        <v>2099.7836797927398</v>
      </c>
      <c r="H9950" s="929">
        <v>1.6666666666666668E-3</v>
      </c>
      <c r="I9950" s="929">
        <v>1.6666666666666668E-3</v>
      </c>
      <c r="J9950" s="923">
        <v>2096.2840403264186</v>
      </c>
      <c r="K9950" s="922">
        <v>1</v>
      </c>
      <c r="L9950" s="923">
        <v>2096.2840403264186</v>
      </c>
      <c r="M9950" s="923">
        <f t="shared" si="155"/>
        <v>41.995673595854797</v>
      </c>
    </row>
    <row r="9951" spans="2:13" ht="60">
      <c r="B9951" s="921" t="s">
        <v>2729</v>
      </c>
      <c r="C9951" s="921" t="s">
        <v>2714</v>
      </c>
      <c r="D9951" s="922" t="s">
        <v>986</v>
      </c>
      <c r="E9951" s="936">
        <v>1</v>
      </c>
      <c r="F9951" s="947">
        <v>44317</v>
      </c>
      <c r="G9951" s="923">
        <v>4037.9904756535002</v>
      </c>
      <c r="H9951" s="929">
        <v>1.6666666666666668E-3</v>
      </c>
      <c r="I9951" s="929">
        <v>4.3333333333333335E-2</v>
      </c>
      <c r="J9951" s="923">
        <v>3863.0108883751818</v>
      </c>
      <c r="K9951" s="922">
        <v>1</v>
      </c>
      <c r="L9951" s="923">
        <v>3863.0108883751818</v>
      </c>
      <c r="M9951" s="923">
        <f t="shared" si="155"/>
        <v>80.75980951307001</v>
      </c>
    </row>
    <row r="9952" spans="2:13" ht="60">
      <c r="B9952" s="921" t="s">
        <v>2726</v>
      </c>
      <c r="C9952" s="921" t="s">
        <v>2714</v>
      </c>
      <c r="D9952" s="922" t="s">
        <v>986</v>
      </c>
      <c r="E9952" s="936">
        <v>1</v>
      </c>
      <c r="F9952" s="947">
        <v>44317</v>
      </c>
      <c r="G9952" s="923">
        <v>5158.8032310813041</v>
      </c>
      <c r="H9952" s="929">
        <v>1.6666666666666668E-3</v>
      </c>
      <c r="I9952" s="929">
        <v>4.3333333333333335E-2</v>
      </c>
      <c r="J9952" s="923">
        <v>4935.255091067781</v>
      </c>
      <c r="K9952" s="922">
        <v>1</v>
      </c>
      <c r="L9952" s="923">
        <v>4935.255091067781</v>
      </c>
      <c r="M9952" s="923">
        <f t="shared" si="155"/>
        <v>103.17606462162608</v>
      </c>
    </row>
    <row r="9953" spans="2:13" ht="60">
      <c r="B9953" s="921" t="s">
        <v>2726</v>
      </c>
      <c r="C9953" s="921" t="s">
        <v>2714</v>
      </c>
      <c r="D9953" s="922" t="s">
        <v>986</v>
      </c>
      <c r="E9953" s="936">
        <v>1</v>
      </c>
      <c r="F9953" s="947">
        <v>44317</v>
      </c>
      <c r="G9953" s="923">
        <v>2579.4016155406521</v>
      </c>
      <c r="H9953" s="929">
        <v>1.6666666666666668E-3</v>
      </c>
      <c r="I9953" s="929">
        <v>4.3333333333333335E-2</v>
      </c>
      <c r="J9953" s="923">
        <v>2467.6275455338905</v>
      </c>
      <c r="K9953" s="922">
        <v>1</v>
      </c>
      <c r="L9953" s="923">
        <v>2467.6275455338905</v>
      </c>
      <c r="M9953" s="923">
        <f t="shared" si="155"/>
        <v>51.588032310813041</v>
      </c>
    </row>
    <row r="9954" spans="2:13" ht="60">
      <c r="B9954" s="921" t="s">
        <v>2788</v>
      </c>
      <c r="C9954" s="921" t="s">
        <v>2714</v>
      </c>
      <c r="D9954" s="922" t="s">
        <v>986</v>
      </c>
      <c r="E9954" s="936">
        <v>1</v>
      </c>
      <c r="F9954" s="947">
        <v>44317</v>
      </c>
      <c r="G9954" s="923">
        <v>3394.0435302775381</v>
      </c>
      <c r="H9954" s="929">
        <v>1.6666666666666668E-3</v>
      </c>
      <c r="I9954" s="929">
        <v>4.3333333333333335E-2</v>
      </c>
      <c r="J9954" s="923">
        <v>3246.9683106321781</v>
      </c>
      <c r="K9954" s="922">
        <v>1</v>
      </c>
      <c r="L9954" s="923">
        <v>3246.9683106321781</v>
      </c>
      <c r="M9954" s="923">
        <f t="shared" si="155"/>
        <v>67.880870605550768</v>
      </c>
    </row>
    <row r="9955" spans="2:13" ht="60">
      <c r="B9955" s="921" t="s">
        <v>2725</v>
      </c>
      <c r="C9955" s="921" t="s">
        <v>2714</v>
      </c>
      <c r="D9955" s="922" t="s">
        <v>986</v>
      </c>
      <c r="E9955" s="936">
        <v>1</v>
      </c>
      <c r="F9955" s="947">
        <v>44317</v>
      </c>
      <c r="G9955" s="923">
        <v>10094.976189133751</v>
      </c>
      <c r="H9955" s="929">
        <v>1.6666666666666668E-3</v>
      </c>
      <c r="I9955" s="929">
        <v>4.3333333333333335E-2</v>
      </c>
      <c r="J9955" s="923">
        <v>9657.5272209379546</v>
      </c>
      <c r="K9955" s="922">
        <v>1</v>
      </c>
      <c r="L9955" s="923">
        <v>9657.5272209379546</v>
      </c>
      <c r="M9955" s="923">
        <f t="shared" si="155"/>
        <v>201.89952378267503</v>
      </c>
    </row>
    <row r="9956" spans="2:13" ht="60">
      <c r="B9956" s="921" t="s">
        <v>2721</v>
      </c>
      <c r="C9956" s="921" t="s">
        <v>2714</v>
      </c>
      <c r="D9956" s="922" t="s">
        <v>986</v>
      </c>
      <c r="E9956" s="936">
        <v>1</v>
      </c>
      <c r="F9956" s="947">
        <v>44317</v>
      </c>
      <c r="G9956" s="923">
        <v>2099.7836797927398</v>
      </c>
      <c r="H9956" s="929">
        <v>1.6666666666666668E-3</v>
      </c>
      <c r="I9956" s="929">
        <v>4.3333333333333335E-2</v>
      </c>
      <c r="J9956" s="923">
        <v>2008.7930536683878</v>
      </c>
      <c r="K9956" s="922">
        <v>1</v>
      </c>
      <c r="L9956" s="923">
        <v>2008.7930536683878</v>
      </c>
      <c r="M9956" s="923">
        <f t="shared" si="155"/>
        <v>41.995673595854797</v>
      </c>
    </row>
    <row r="9957" spans="2:13" ht="60">
      <c r="B9957" s="921" t="s">
        <v>2722</v>
      </c>
      <c r="C9957" s="921" t="s">
        <v>2714</v>
      </c>
      <c r="D9957" s="922" t="s">
        <v>986</v>
      </c>
      <c r="E9957" s="936">
        <v>1</v>
      </c>
      <c r="F9957" s="947">
        <v>44560</v>
      </c>
      <c r="G9957" s="923">
        <v>0</v>
      </c>
      <c r="H9957" s="929">
        <v>1.6666666666666668E-3</v>
      </c>
      <c r="I9957" s="929">
        <v>3.1666666666666669E-2</v>
      </c>
      <c r="J9957" s="923">
        <v>0</v>
      </c>
      <c r="K9957" s="922">
        <v>1</v>
      </c>
      <c r="L9957" s="923">
        <v>0</v>
      </c>
      <c r="M9957" s="923" t="str">
        <f t="shared" si="155"/>
        <v/>
      </c>
    </row>
    <row r="9958" spans="2:13" ht="60">
      <c r="B9958" s="921" t="s">
        <v>2722</v>
      </c>
      <c r="C9958" s="921" t="s">
        <v>2714</v>
      </c>
      <c r="D9958" s="922" t="s">
        <v>986</v>
      </c>
      <c r="E9958" s="936">
        <v>1</v>
      </c>
      <c r="F9958" s="947">
        <v>44561</v>
      </c>
      <c r="G9958" s="923">
        <v>5158.8032310813041</v>
      </c>
      <c r="H9958" s="929">
        <v>1.6666666666666668E-3</v>
      </c>
      <c r="I9958" s="929">
        <v>3.0000000000000002E-2</v>
      </c>
      <c r="J9958" s="923">
        <v>5004.0391341488648</v>
      </c>
      <c r="K9958" s="922">
        <v>1</v>
      </c>
      <c r="L9958" s="923">
        <v>5004.0391341488648</v>
      </c>
      <c r="M9958" s="923">
        <f t="shared" si="155"/>
        <v>103.17606462162608</v>
      </c>
    </row>
    <row r="9959" spans="2:13" ht="60">
      <c r="B9959" s="921" t="s">
        <v>2797</v>
      </c>
      <c r="C9959" s="921" t="s">
        <v>2714</v>
      </c>
      <c r="D9959" s="922" t="s">
        <v>986</v>
      </c>
      <c r="E9959" s="936">
        <v>1</v>
      </c>
      <c r="F9959" s="947">
        <v>44561</v>
      </c>
      <c r="G9959" s="923">
        <v>3394.0435302775381</v>
      </c>
      <c r="H9959" s="929">
        <v>1.6666666666666668E-3</v>
      </c>
      <c r="I9959" s="929">
        <v>3.0000000000000002E-2</v>
      </c>
      <c r="J9959" s="923">
        <v>3292.2222243692122</v>
      </c>
      <c r="K9959" s="922">
        <v>1</v>
      </c>
      <c r="L9959" s="923">
        <v>3292.2222243692122</v>
      </c>
      <c r="M9959" s="923">
        <f t="shared" si="155"/>
        <v>67.880870605550768</v>
      </c>
    </row>
    <row r="9960" spans="2:13" ht="60">
      <c r="B9960" s="921" t="s">
        <v>2726</v>
      </c>
      <c r="C9960" s="921" t="s">
        <v>2714</v>
      </c>
      <c r="D9960" s="922" t="s">
        <v>986</v>
      </c>
      <c r="E9960" s="936">
        <v>1</v>
      </c>
      <c r="F9960" s="947">
        <v>44561</v>
      </c>
      <c r="G9960" s="923">
        <v>7738.2048466219567</v>
      </c>
      <c r="H9960" s="929">
        <v>1.6666666666666668E-3</v>
      </c>
      <c r="I9960" s="929">
        <v>3.0000000000000002E-2</v>
      </c>
      <c r="J9960" s="923">
        <v>7506.0587012232982</v>
      </c>
      <c r="K9960" s="922">
        <v>1</v>
      </c>
      <c r="L9960" s="923">
        <v>7506.0587012232982</v>
      </c>
      <c r="M9960" s="923">
        <f t="shared" si="155"/>
        <v>154.76409693243914</v>
      </c>
    </row>
    <row r="9961" spans="2:13" ht="60">
      <c r="B9961" s="921" t="s">
        <v>2725</v>
      </c>
      <c r="C9961" s="921" t="s">
        <v>2714</v>
      </c>
      <c r="D9961" s="922" t="s">
        <v>986</v>
      </c>
      <c r="E9961" s="936">
        <v>1</v>
      </c>
      <c r="F9961" s="947">
        <v>44561</v>
      </c>
      <c r="G9961" s="923">
        <v>8075.9809513070004</v>
      </c>
      <c r="H9961" s="929">
        <v>1.6666666666666668E-3</v>
      </c>
      <c r="I9961" s="929">
        <v>3.0000000000000002E-2</v>
      </c>
      <c r="J9961" s="923">
        <v>7833.7015227677903</v>
      </c>
      <c r="K9961" s="922">
        <v>1</v>
      </c>
      <c r="L9961" s="923">
        <v>7833.7015227677903</v>
      </c>
      <c r="M9961" s="923">
        <f t="shared" si="155"/>
        <v>161.51961902614002</v>
      </c>
    </row>
    <row r="9962" spans="2:13" ht="60">
      <c r="B9962" s="921" t="s">
        <v>2801</v>
      </c>
      <c r="C9962" s="921" t="s">
        <v>2714</v>
      </c>
      <c r="D9962" s="922" t="s">
        <v>986</v>
      </c>
      <c r="E9962" s="936">
        <v>1</v>
      </c>
      <c r="F9962" s="947">
        <v>44561</v>
      </c>
      <c r="G9962" s="923">
        <v>7738.2048466219567</v>
      </c>
      <c r="H9962" s="929">
        <v>1.6666666666666668E-3</v>
      </c>
      <c r="I9962" s="929">
        <v>3.0000000000000002E-2</v>
      </c>
      <c r="J9962" s="923">
        <v>7506.0587012232982</v>
      </c>
      <c r="K9962" s="922">
        <v>1</v>
      </c>
      <c r="L9962" s="923">
        <v>7506.0587012232982</v>
      </c>
      <c r="M9962" s="923">
        <f t="shared" si="155"/>
        <v>154.76409693243914</v>
      </c>
    </row>
    <row r="9963" spans="2:13" ht="60">
      <c r="B9963" s="921" t="s">
        <v>2729</v>
      </c>
      <c r="C9963" s="921" t="s">
        <v>2714</v>
      </c>
      <c r="D9963" s="922" t="s">
        <v>986</v>
      </c>
      <c r="E9963" s="936">
        <v>1</v>
      </c>
      <c r="F9963" s="947">
        <v>44561</v>
      </c>
      <c r="G9963" s="923">
        <v>4037.9904756535002</v>
      </c>
      <c r="H9963" s="929">
        <v>1.6666666666666668E-3</v>
      </c>
      <c r="I9963" s="929">
        <v>3.0000000000000002E-2</v>
      </c>
      <c r="J9963" s="923">
        <v>3916.8507613838951</v>
      </c>
      <c r="K9963" s="922">
        <v>1</v>
      </c>
      <c r="L9963" s="923">
        <v>3916.8507613838951</v>
      </c>
      <c r="M9963" s="923">
        <f t="shared" si="155"/>
        <v>80.75980951307001</v>
      </c>
    </row>
    <row r="9964" spans="2:13" ht="60">
      <c r="B9964" s="921" t="s">
        <v>2730</v>
      </c>
      <c r="C9964" s="921" t="s">
        <v>2714</v>
      </c>
      <c r="D9964" s="922" t="s">
        <v>986</v>
      </c>
      <c r="E9964" s="936">
        <v>1</v>
      </c>
      <c r="F9964" s="947">
        <v>44561</v>
      </c>
      <c r="G9964" s="923">
        <v>2099.7836797927398</v>
      </c>
      <c r="H9964" s="929">
        <v>1.6666666666666668E-3</v>
      </c>
      <c r="I9964" s="929">
        <v>3.0000000000000002E-2</v>
      </c>
      <c r="J9964" s="923">
        <v>2036.7901693989577</v>
      </c>
      <c r="K9964" s="922">
        <v>1</v>
      </c>
      <c r="L9964" s="923">
        <v>2036.7901693989577</v>
      </c>
      <c r="M9964" s="923">
        <f t="shared" si="155"/>
        <v>41.995673595854797</v>
      </c>
    </row>
    <row r="9965" spans="2:13" ht="60">
      <c r="B9965" s="921" t="s">
        <v>2726</v>
      </c>
      <c r="C9965" s="921" t="s">
        <v>2714</v>
      </c>
      <c r="D9965" s="922" t="s">
        <v>986</v>
      </c>
      <c r="E9965" s="936">
        <v>1</v>
      </c>
      <c r="F9965" s="947">
        <v>44561</v>
      </c>
      <c r="G9965" s="923">
        <v>10317.606462162608</v>
      </c>
      <c r="H9965" s="929">
        <v>1.6666666666666668E-3</v>
      </c>
      <c r="I9965" s="929">
        <v>3.0000000000000002E-2</v>
      </c>
      <c r="J9965" s="923">
        <v>10008.07826829773</v>
      </c>
      <c r="K9965" s="922">
        <v>1</v>
      </c>
      <c r="L9965" s="923">
        <v>10008.07826829773</v>
      </c>
      <c r="M9965" s="923">
        <f t="shared" si="155"/>
        <v>206.35212924325216</v>
      </c>
    </row>
    <row r="9966" spans="2:13" ht="60">
      <c r="B9966" s="921" t="s">
        <v>2788</v>
      </c>
      <c r="C9966" s="921" t="s">
        <v>2714</v>
      </c>
      <c r="D9966" s="922" t="s">
        <v>986</v>
      </c>
      <c r="E9966" s="936">
        <v>1</v>
      </c>
      <c r="F9966" s="947">
        <v>44561</v>
      </c>
      <c r="G9966" s="923">
        <v>6788.0870605550763</v>
      </c>
      <c r="H9966" s="929">
        <v>1.6666666666666668E-3</v>
      </c>
      <c r="I9966" s="929">
        <v>3.0000000000000002E-2</v>
      </c>
      <c r="J9966" s="923">
        <v>6584.4444487384244</v>
      </c>
      <c r="K9966" s="922">
        <v>1</v>
      </c>
      <c r="L9966" s="923">
        <v>6584.4444487384244</v>
      </c>
      <c r="M9966" s="923">
        <f t="shared" si="155"/>
        <v>135.76174121110154</v>
      </c>
    </row>
    <row r="9967" spans="2:13" ht="60">
      <c r="B9967" s="921" t="s">
        <v>2725</v>
      </c>
      <c r="C9967" s="921" t="s">
        <v>2714</v>
      </c>
      <c r="D9967" s="922" t="s">
        <v>986</v>
      </c>
      <c r="E9967" s="936">
        <v>1</v>
      </c>
      <c r="F9967" s="947">
        <v>44561</v>
      </c>
      <c r="G9967" s="923">
        <v>16151.961902614001</v>
      </c>
      <c r="H9967" s="929">
        <v>1.6666666666666668E-3</v>
      </c>
      <c r="I9967" s="929">
        <v>3.0000000000000002E-2</v>
      </c>
      <c r="J9967" s="923">
        <v>15667.403045535581</v>
      </c>
      <c r="K9967" s="922">
        <v>1</v>
      </c>
      <c r="L9967" s="923">
        <v>15667.403045535581</v>
      </c>
      <c r="M9967" s="923">
        <f t="shared" si="155"/>
        <v>323.03923805228004</v>
      </c>
    </row>
    <row r="9968" spans="2:13" ht="60">
      <c r="B9968" s="921" t="s">
        <v>2721</v>
      </c>
      <c r="C9968" s="921" t="s">
        <v>2714</v>
      </c>
      <c r="D9968" s="922" t="s">
        <v>986</v>
      </c>
      <c r="E9968" s="936">
        <v>1</v>
      </c>
      <c r="F9968" s="947">
        <v>44561</v>
      </c>
      <c r="G9968" s="923">
        <v>2099.7836797927398</v>
      </c>
      <c r="H9968" s="929">
        <v>1.6666666666666668E-3</v>
      </c>
      <c r="I9968" s="929">
        <v>3.0000000000000002E-2</v>
      </c>
      <c r="J9968" s="923">
        <v>2036.7901693989577</v>
      </c>
      <c r="K9968" s="922">
        <v>1</v>
      </c>
      <c r="L9968" s="923">
        <v>2036.7901693989577</v>
      </c>
      <c r="M9968" s="923">
        <f t="shared" si="155"/>
        <v>41.995673595854797</v>
      </c>
    </row>
    <row r="9969" spans="2:13" ht="60">
      <c r="B9969" s="921" t="s">
        <v>2722</v>
      </c>
      <c r="C9969" s="921" t="s">
        <v>2714</v>
      </c>
      <c r="D9969" s="922" t="s">
        <v>986</v>
      </c>
      <c r="E9969" s="936">
        <v>1</v>
      </c>
      <c r="F9969" s="947">
        <v>44561</v>
      </c>
      <c r="G9969" s="923">
        <v>30952.819386487827</v>
      </c>
      <c r="H9969" s="929">
        <v>1.6666666666666668E-3</v>
      </c>
      <c r="I9969" s="929">
        <v>3.0000000000000002E-2</v>
      </c>
      <c r="J9969" s="923">
        <v>30024.234804893193</v>
      </c>
      <c r="K9969" s="922">
        <v>1</v>
      </c>
      <c r="L9969" s="923">
        <v>30024.234804893193</v>
      </c>
      <c r="M9969" s="923">
        <f t="shared" si="155"/>
        <v>619.05638772975658</v>
      </c>
    </row>
    <row r="9970" spans="2:13" ht="60">
      <c r="B9970" s="921" t="s">
        <v>2733</v>
      </c>
      <c r="C9970" s="921" t="s">
        <v>2714</v>
      </c>
      <c r="D9970" s="922" t="s">
        <v>986</v>
      </c>
      <c r="E9970" s="936">
        <v>1</v>
      </c>
      <c r="F9970" s="947">
        <v>44561</v>
      </c>
      <c r="G9970" s="923">
        <v>6788.0870605550763</v>
      </c>
      <c r="H9970" s="929">
        <v>1.6666666666666668E-3</v>
      </c>
      <c r="I9970" s="929">
        <v>3.0000000000000002E-2</v>
      </c>
      <c r="J9970" s="923">
        <v>6584.4444487384244</v>
      </c>
      <c r="K9970" s="922">
        <v>1</v>
      </c>
      <c r="L9970" s="923">
        <v>6584.4444487384244</v>
      </c>
      <c r="M9970" s="923">
        <f t="shared" si="155"/>
        <v>135.76174121110154</v>
      </c>
    </row>
    <row r="9971" spans="2:13" ht="60">
      <c r="B9971" s="921" t="s">
        <v>2755</v>
      </c>
      <c r="C9971" s="921" t="s">
        <v>2714</v>
      </c>
      <c r="D9971" s="922" t="s">
        <v>986</v>
      </c>
      <c r="E9971" s="936">
        <v>1</v>
      </c>
      <c r="F9971" s="947">
        <v>44561</v>
      </c>
      <c r="G9971" s="923">
        <v>2018.9952378267501</v>
      </c>
      <c r="H9971" s="929">
        <v>1.6666666666666668E-3</v>
      </c>
      <c r="I9971" s="929">
        <v>3.0000000000000002E-2</v>
      </c>
      <c r="J9971" s="923">
        <v>1958.4253806919476</v>
      </c>
      <c r="K9971" s="922">
        <v>1</v>
      </c>
      <c r="L9971" s="923">
        <v>1958.4253806919476</v>
      </c>
      <c r="M9971" s="923">
        <f t="shared" si="155"/>
        <v>40.379904756535005</v>
      </c>
    </row>
    <row r="9972" spans="2:13" ht="60">
      <c r="B9972" s="921" t="s">
        <v>2756</v>
      </c>
      <c r="C9972" s="921" t="s">
        <v>2714</v>
      </c>
      <c r="D9972" s="922" t="s">
        <v>986</v>
      </c>
      <c r="E9972" s="936">
        <v>1</v>
      </c>
      <c r="F9972" s="947">
        <v>44561</v>
      </c>
      <c r="G9972" s="923">
        <v>5158.8032310813041</v>
      </c>
      <c r="H9972" s="929">
        <v>1.6666666666666668E-3</v>
      </c>
      <c r="I9972" s="929">
        <v>3.0000000000000002E-2</v>
      </c>
      <c r="J9972" s="923">
        <v>5004.0391341488648</v>
      </c>
      <c r="K9972" s="922">
        <v>1</v>
      </c>
      <c r="L9972" s="923">
        <v>5004.0391341488648</v>
      </c>
      <c r="M9972" s="923">
        <f t="shared" si="155"/>
        <v>103.17606462162608</v>
      </c>
    </row>
    <row r="9973" spans="2:13" ht="60">
      <c r="B9973" s="921" t="s">
        <v>2726</v>
      </c>
      <c r="C9973" s="921" t="s">
        <v>2714</v>
      </c>
      <c r="D9973" s="922" t="s">
        <v>986</v>
      </c>
      <c r="E9973" s="936">
        <v>1</v>
      </c>
      <c r="F9973" s="947">
        <v>44561</v>
      </c>
      <c r="G9973" s="923">
        <v>2579.4016155406521</v>
      </c>
      <c r="H9973" s="929">
        <v>1.6666666666666668E-3</v>
      </c>
      <c r="I9973" s="929">
        <v>3.0000000000000002E-2</v>
      </c>
      <c r="J9973" s="923">
        <v>2502.0195670744324</v>
      </c>
      <c r="K9973" s="922">
        <v>1</v>
      </c>
      <c r="L9973" s="923">
        <v>2502.0195670744324</v>
      </c>
      <c r="M9973" s="923">
        <f t="shared" si="155"/>
        <v>51.588032310813041</v>
      </c>
    </row>
    <row r="9974" spans="2:13" ht="60">
      <c r="B9974" s="921" t="s">
        <v>2722</v>
      </c>
      <c r="C9974" s="921" t="s">
        <v>2714</v>
      </c>
      <c r="D9974" s="922" t="s">
        <v>986</v>
      </c>
      <c r="E9974" s="936">
        <v>1</v>
      </c>
      <c r="F9974" s="947">
        <v>44561</v>
      </c>
      <c r="G9974" s="923">
        <v>7738.2048466219567</v>
      </c>
      <c r="H9974" s="929">
        <v>1.6666666666666668E-3</v>
      </c>
      <c r="I9974" s="929">
        <v>3.0000000000000002E-2</v>
      </c>
      <c r="J9974" s="923">
        <v>7506.0587012232982</v>
      </c>
      <c r="K9974" s="922">
        <v>1</v>
      </c>
      <c r="L9974" s="923">
        <v>7506.0587012232982</v>
      </c>
      <c r="M9974" s="923">
        <f t="shared" si="155"/>
        <v>154.76409693243914</v>
      </c>
    </row>
    <row r="9975" spans="2:13" ht="60">
      <c r="B9975" s="921" t="s">
        <v>2725</v>
      </c>
      <c r="C9975" s="921" t="s">
        <v>2714</v>
      </c>
      <c r="D9975" s="922" t="s">
        <v>986</v>
      </c>
      <c r="E9975" s="936">
        <v>1</v>
      </c>
      <c r="F9975" s="947">
        <v>44561</v>
      </c>
      <c r="G9975" s="923">
        <v>2018.9952378267501</v>
      </c>
      <c r="H9975" s="929">
        <v>1.6666666666666668E-3</v>
      </c>
      <c r="I9975" s="929">
        <v>3.0000000000000002E-2</v>
      </c>
      <c r="J9975" s="923">
        <v>1958.4253806919476</v>
      </c>
      <c r="K9975" s="922">
        <v>1</v>
      </c>
      <c r="L9975" s="923">
        <v>1958.4253806919476</v>
      </c>
      <c r="M9975" s="923">
        <f t="shared" si="155"/>
        <v>40.379904756535005</v>
      </c>
    </row>
    <row r="9976" spans="2:13" ht="60">
      <c r="B9976" s="921" t="s">
        <v>2721</v>
      </c>
      <c r="C9976" s="921" t="s">
        <v>2714</v>
      </c>
      <c r="D9976" s="922" t="s">
        <v>986</v>
      </c>
      <c r="E9976" s="936">
        <v>1</v>
      </c>
      <c r="F9976" s="947">
        <v>44561</v>
      </c>
      <c r="G9976" s="923">
        <v>2099.7836797927398</v>
      </c>
      <c r="H9976" s="929">
        <v>1.6666666666666668E-3</v>
      </c>
      <c r="I9976" s="929">
        <v>3.0000000000000002E-2</v>
      </c>
      <c r="J9976" s="923">
        <v>2036.7901693989577</v>
      </c>
      <c r="K9976" s="922">
        <v>1</v>
      </c>
      <c r="L9976" s="923">
        <v>2036.7901693989577</v>
      </c>
      <c r="M9976" s="923">
        <f t="shared" si="155"/>
        <v>41.995673595854797</v>
      </c>
    </row>
    <row r="9977" spans="2:13" ht="60">
      <c r="B9977" s="921" t="s">
        <v>2722</v>
      </c>
      <c r="C9977" s="921" t="s">
        <v>2714</v>
      </c>
      <c r="D9977" s="922" t="s">
        <v>986</v>
      </c>
      <c r="E9977" s="936">
        <v>1</v>
      </c>
      <c r="F9977" s="947">
        <v>44317</v>
      </c>
      <c r="G9977" s="923">
        <v>10317.606462162608</v>
      </c>
      <c r="H9977" s="929">
        <v>1.6666666666666668E-3</v>
      </c>
      <c r="I9977" s="929">
        <v>4.3333333333333335E-2</v>
      </c>
      <c r="J9977" s="923">
        <v>9870.510182135562</v>
      </c>
      <c r="K9977" s="922">
        <v>1</v>
      </c>
      <c r="L9977" s="923">
        <v>9870.510182135562</v>
      </c>
      <c r="M9977" s="923">
        <f t="shared" si="155"/>
        <v>206.35212924325216</v>
      </c>
    </row>
    <row r="9978" spans="2:13" ht="60">
      <c r="B9978" s="921" t="s">
        <v>2740</v>
      </c>
      <c r="C9978" s="921" t="s">
        <v>2714</v>
      </c>
      <c r="D9978" s="922" t="s">
        <v>986</v>
      </c>
      <c r="E9978" s="936">
        <v>1</v>
      </c>
      <c r="F9978" s="947">
        <v>45078</v>
      </c>
      <c r="G9978" s="923">
        <v>10317.606462162608</v>
      </c>
      <c r="H9978" s="929">
        <v>1.6666666666666668E-3</v>
      </c>
      <c r="I9978" s="929">
        <v>1.6666666666666668E-3</v>
      </c>
      <c r="J9978" s="923">
        <v>10300.410451392338</v>
      </c>
      <c r="K9978" s="922">
        <v>1</v>
      </c>
      <c r="L9978" s="923">
        <v>10300.410451392338</v>
      </c>
      <c r="M9978" s="923">
        <f t="shared" si="155"/>
        <v>206.35212924325216</v>
      </c>
    </row>
    <row r="9979" spans="2:13" ht="60">
      <c r="B9979" s="921" t="s">
        <v>2814</v>
      </c>
      <c r="C9979" s="921" t="s">
        <v>2714</v>
      </c>
      <c r="D9979" s="922" t="s">
        <v>986</v>
      </c>
      <c r="E9979" s="936">
        <v>1</v>
      </c>
      <c r="F9979" s="947">
        <v>45078</v>
      </c>
      <c r="G9979" s="923">
        <v>2018.9952378267501</v>
      </c>
      <c r="H9979" s="929">
        <v>1.6666666666666668E-3</v>
      </c>
      <c r="I9979" s="929">
        <v>1.6666666666666668E-3</v>
      </c>
      <c r="J9979" s="923">
        <v>2015.6302457637055</v>
      </c>
      <c r="K9979" s="922">
        <v>1</v>
      </c>
      <c r="L9979" s="923">
        <v>2015.6302457637055</v>
      </c>
      <c r="M9979" s="923">
        <f t="shared" si="155"/>
        <v>40.379904756535005</v>
      </c>
    </row>
    <row r="9980" spans="2:13" ht="60">
      <c r="B9980" s="921" t="s">
        <v>2846</v>
      </c>
      <c r="C9980" s="921" t="s">
        <v>2714</v>
      </c>
      <c r="D9980" s="922" t="s">
        <v>986</v>
      </c>
      <c r="E9980" s="936">
        <v>1</v>
      </c>
      <c r="F9980" s="947">
        <v>45078</v>
      </c>
      <c r="G9980" s="923">
        <v>4037.9904756535002</v>
      </c>
      <c r="H9980" s="929">
        <v>1.6666666666666668E-3</v>
      </c>
      <c r="I9980" s="929">
        <v>1.6666666666666668E-3</v>
      </c>
      <c r="J9980" s="923">
        <v>4031.260491527411</v>
      </c>
      <c r="K9980" s="922">
        <v>1</v>
      </c>
      <c r="L9980" s="923">
        <v>4031.260491527411</v>
      </c>
      <c r="M9980" s="923">
        <f t="shared" si="155"/>
        <v>80.75980951307001</v>
      </c>
    </row>
    <row r="9981" spans="2:13" ht="60">
      <c r="B9981" s="921" t="s">
        <v>2847</v>
      </c>
      <c r="C9981" s="921" t="s">
        <v>2714</v>
      </c>
      <c r="D9981" s="922" t="s">
        <v>986</v>
      </c>
      <c r="E9981" s="936">
        <v>1</v>
      </c>
      <c r="F9981" s="947">
        <v>45078</v>
      </c>
      <c r="G9981" s="923">
        <v>4037.9904756535002</v>
      </c>
      <c r="H9981" s="929">
        <v>1.6666666666666668E-3</v>
      </c>
      <c r="I9981" s="929">
        <v>1.6666666666666668E-3</v>
      </c>
      <c r="J9981" s="923">
        <v>4031.260491527411</v>
      </c>
      <c r="K9981" s="922">
        <v>1</v>
      </c>
      <c r="L9981" s="923">
        <v>4031.260491527411</v>
      </c>
      <c r="M9981" s="923">
        <f t="shared" si="155"/>
        <v>80.75980951307001</v>
      </c>
    </row>
    <row r="9982" spans="2:13" ht="60">
      <c r="B9982" s="921" t="s">
        <v>2739</v>
      </c>
      <c r="C9982" s="921" t="s">
        <v>2714</v>
      </c>
      <c r="D9982" s="922" t="s">
        <v>986</v>
      </c>
      <c r="E9982" s="936">
        <v>1</v>
      </c>
      <c r="F9982" s="947">
        <v>45078</v>
      </c>
      <c r="G9982" s="923">
        <v>104987.752366991</v>
      </c>
      <c r="H9982" s="929">
        <v>1.6666666666666668E-3</v>
      </c>
      <c r="I9982" s="929">
        <v>1.6666666666666668E-3</v>
      </c>
      <c r="J9982" s="923">
        <v>104812.77277971269</v>
      </c>
      <c r="K9982" s="922">
        <v>1</v>
      </c>
      <c r="L9982" s="923">
        <v>104812.77277971269</v>
      </c>
      <c r="M9982" s="923">
        <f t="shared" si="155"/>
        <v>2099.7550473398201</v>
      </c>
    </row>
    <row r="9983" spans="2:13" ht="60">
      <c r="B9983" s="921" t="s">
        <v>2739</v>
      </c>
      <c r="C9983" s="921" t="s">
        <v>2714</v>
      </c>
      <c r="D9983" s="922" t="s">
        <v>986</v>
      </c>
      <c r="E9983" s="936">
        <v>1</v>
      </c>
      <c r="F9983" s="947">
        <v>45078</v>
      </c>
      <c r="G9983" s="923">
        <v>0</v>
      </c>
      <c r="H9983" s="929">
        <v>1.6666666666666668E-3</v>
      </c>
      <c r="I9983" s="929">
        <v>1.6666666666666668E-3</v>
      </c>
      <c r="J9983" s="923">
        <v>0</v>
      </c>
      <c r="K9983" s="922">
        <v>1</v>
      </c>
      <c r="L9983" s="923">
        <v>0</v>
      </c>
      <c r="M9983" s="923" t="str">
        <f t="shared" si="155"/>
        <v/>
      </c>
    </row>
    <row r="9984" spans="2:13" ht="60">
      <c r="B9984" s="921" t="s">
        <v>2747</v>
      </c>
      <c r="C9984" s="921" t="s">
        <v>2714</v>
      </c>
      <c r="D9984" s="922" t="s">
        <v>986</v>
      </c>
      <c r="E9984" s="936">
        <v>1</v>
      </c>
      <c r="F9984" s="947">
        <v>45078</v>
      </c>
      <c r="G9984" s="923">
        <v>0</v>
      </c>
      <c r="H9984" s="929">
        <v>1.6666666666666668E-3</v>
      </c>
      <c r="I9984" s="929">
        <v>1.6666666666666668E-3</v>
      </c>
      <c r="J9984" s="923">
        <v>0</v>
      </c>
      <c r="K9984" s="922">
        <v>1</v>
      </c>
      <c r="L9984" s="923">
        <v>0</v>
      </c>
      <c r="M9984" s="923" t="str">
        <f t="shared" si="155"/>
        <v/>
      </c>
    </row>
    <row r="9985" spans="2:13" ht="60">
      <c r="B9985" s="921" t="s">
        <v>2740</v>
      </c>
      <c r="C9985" s="921" t="s">
        <v>2714</v>
      </c>
      <c r="D9985" s="922" t="s">
        <v>986</v>
      </c>
      <c r="E9985" s="936">
        <v>1</v>
      </c>
      <c r="F9985" s="947">
        <v>45078</v>
      </c>
      <c r="G9985" s="923">
        <v>0</v>
      </c>
      <c r="H9985" s="929">
        <v>1.6666666666666668E-3</v>
      </c>
      <c r="I9985" s="929">
        <v>1.6666666666666668E-3</v>
      </c>
      <c r="J9985" s="923">
        <v>0</v>
      </c>
      <c r="K9985" s="922">
        <v>1</v>
      </c>
      <c r="L9985" s="923">
        <v>0</v>
      </c>
      <c r="M9985" s="923" t="str">
        <f t="shared" si="155"/>
        <v/>
      </c>
    </row>
    <row r="9986" spans="2:13" ht="60">
      <c r="B9986" s="921" t="s">
        <v>2740</v>
      </c>
      <c r="C9986" s="921" t="s">
        <v>2714</v>
      </c>
      <c r="D9986" s="922" t="s">
        <v>986</v>
      </c>
      <c r="E9986" s="936">
        <v>1</v>
      </c>
      <c r="F9986" s="947">
        <v>45078</v>
      </c>
      <c r="G9986" s="923">
        <v>0</v>
      </c>
      <c r="H9986" s="929">
        <v>1.6666666666666668E-3</v>
      </c>
      <c r="I9986" s="929">
        <v>1.6666666666666668E-3</v>
      </c>
      <c r="J9986" s="923">
        <v>0</v>
      </c>
      <c r="K9986" s="922">
        <v>1</v>
      </c>
      <c r="L9986" s="923">
        <v>0</v>
      </c>
      <c r="M9986" s="923" t="str">
        <f t="shared" si="155"/>
        <v/>
      </c>
    </row>
    <row r="9987" spans="2:13" ht="60">
      <c r="B9987" s="921" t="s">
        <v>2734</v>
      </c>
      <c r="C9987" s="921" t="s">
        <v>2714</v>
      </c>
      <c r="D9987" s="922" t="s">
        <v>986</v>
      </c>
      <c r="E9987" s="936">
        <v>1</v>
      </c>
      <c r="F9987" s="947">
        <v>45078</v>
      </c>
      <c r="G9987" s="923">
        <v>0</v>
      </c>
      <c r="H9987" s="929">
        <v>1.6666666666666668E-3</v>
      </c>
      <c r="I9987" s="929">
        <v>1.6666666666666668E-3</v>
      </c>
      <c r="J9987" s="923">
        <v>0</v>
      </c>
      <c r="K9987" s="922">
        <v>1</v>
      </c>
      <c r="L9987" s="923">
        <v>0</v>
      </c>
      <c r="M9987" s="923" t="str">
        <f t="shared" si="155"/>
        <v/>
      </c>
    </row>
    <row r="9988" spans="2:13" ht="60">
      <c r="B9988" s="921" t="s">
        <v>2734</v>
      </c>
      <c r="C9988" s="921" t="s">
        <v>2714</v>
      </c>
      <c r="D9988" s="922" t="s">
        <v>986</v>
      </c>
      <c r="E9988" s="936">
        <v>1</v>
      </c>
      <c r="F9988" s="947">
        <v>44986</v>
      </c>
      <c r="G9988" s="923">
        <v>14132.966664787251</v>
      </c>
      <c r="H9988" s="929">
        <v>1.6666666666666668E-3</v>
      </c>
      <c r="I9988" s="929">
        <v>6.6666666666666671E-3</v>
      </c>
      <c r="J9988" s="923">
        <v>14038.746887022002</v>
      </c>
      <c r="K9988" s="922">
        <v>1</v>
      </c>
      <c r="L9988" s="923">
        <v>14038.746887022002</v>
      </c>
      <c r="M9988" s="923">
        <f t="shared" si="155"/>
        <v>282.659333295745</v>
      </c>
    </row>
    <row r="9989" spans="2:13" ht="60">
      <c r="B9989" s="921" t="s">
        <v>2734</v>
      </c>
      <c r="C9989" s="921" t="s">
        <v>2714</v>
      </c>
      <c r="D9989" s="922" t="s">
        <v>986</v>
      </c>
      <c r="E9989" s="936">
        <v>1</v>
      </c>
      <c r="F9989" s="947">
        <v>45078</v>
      </c>
      <c r="G9989" s="923">
        <v>58550.861896975752</v>
      </c>
      <c r="H9989" s="929">
        <v>1.6666666666666668E-3</v>
      </c>
      <c r="I9989" s="929">
        <v>1.6666666666666668E-3</v>
      </c>
      <c r="J9989" s="923">
        <v>58453.277127147456</v>
      </c>
      <c r="K9989" s="922">
        <v>1</v>
      </c>
      <c r="L9989" s="923">
        <v>58453.277127147456</v>
      </c>
      <c r="M9989" s="923">
        <f t="shared" si="155"/>
        <v>1171.0172379395151</v>
      </c>
    </row>
    <row r="9990" spans="2:13" ht="60">
      <c r="B9990" s="921" t="s">
        <v>2735</v>
      </c>
      <c r="C9990" s="921" t="s">
        <v>2714</v>
      </c>
      <c r="D9990" s="922" t="s">
        <v>986</v>
      </c>
      <c r="E9990" s="936">
        <v>1</v>
      </c>
      <c r="F9990" s="947">
        <v>45078</v>
      </c>
      <c r="G9990" s="923">
        <v>10498.918398963699</v>
      </c>
      <c r="H9990" s="929">
        <v>1.6666666666666668E-3</v>
      </c>
      <c r="I9990" s="929">
        <v>1.6666666666666668E-3</v>
      </c>
      <c r="J9990" s="923">
        <v>10481.420201632092</v>
      </c>
      <c r="K9990" s="922">
        <v>1</v>
      </c>
      <c r="L9990" s="923">
        <v>10481.420201632092</v>
      </c>
      <c r="M9990" s="923">
        <f t="shared" si="155"/>
        <v>209.97836797927397</v>
      </c>
    </row>
    <row r="9991" spans="2:13" ht="60">
      <c r="B9991" s="921" t="s">
        <v>2736</v>
      </c>
      <c r="C9991" s="921" t="s">
        <v>2714</v>
      </c>
      <c r="D9991" s="922" t="s">
        <v>986</v>
      </c>
      <c r="E9991" s="936">
        <v>1</v>
      </c>
      <c r="F9991" s="947">
        <v>45078</v>
      </c>
      <c r="G9991" s="923">
        <v>5158.8032310813041</v>
      </c>
      <c r="H9991" s="929">
        <v>1.6666666666666668E-3</v>
      </c>
      <c r="I9991" s="929">
        <v>1.6666666666666668E-3</v>
      </c>
      <c r="J9991" s="923">
        <v>5150.2052256961688</v>
      </c>
      <c r="K9991" s="922">
        <v>1</v>
      </c>
      <c r="L9991" s="923">
        <v>5150.2052256961688</v>
      </c>
      <c r="M9991" s="923">
        <f t="shared" si="155"/>
        <v>103.17606462162608</v>
      </c>
    </row>
    <row r="9992" spans="2:13" ht="60">
      <c r="B9992" s="921" t="s">
        <v>2737</v>
      </c>
      <c r="C9992" s="921" t="s">
        <v>2714</v>
      </c>
      <c r="D9992" s="922" t="s">
        <v>986</v>
      </c>
      <c r="E9992" s="936">
        <v>1</v>
      </c>
      <c r="F9992" s="947">
        <v>45078</v>
      </c>
      <c r="G9992" s="923">
        <v>3394.0435302775381</v>
      </c>
      <c r="H9992" s="929">
        <v>1.6666666666666668E-3</v>
      </c>
      <c r="I9992" s="929">
        <v>1.6666666666666668E-3</v>
      </c>
      <c r="J9992" s="923">
        <v>3388.386791060409</v>
      </c>
      <c r="K9992" s="922">
        <v>1</v>
      </c>
      <c r="L9992" s="923">
        <v>3388.386791060409</v>
      </c>
      <c r="M9992" s="923">
        <f t="shared" si="155"/>
        <v>67.880870605550768</v>
      </c>
    </row>
    <row r="9993" spans="2:13" ht="60">
      <c r="B9993" s="921" t="s">
        <v>2779</v>
      </c>
      <c r="C9993" s="921" t="s">
        <v>2714</v>
      </c>
      <c r="D9993" s="922" t="s">
        <v>986</v>
      </c>
      <c r="E9993" s="936">
        <v>1</v>
      </c>
      <c r="F9993" s="947">
        <v>43829</v>
      </c>
      <c r="G9993" s="923">
        <v>4037.9904756535002</v>
      </c>
      <c r="H9993" s="929">
        <v>1.6666666666666668E-3</v>
      </c>
      <c r="I9993" s="929">
        <v>7.166666666666667E-2</v>
      </c>
      <c r="J9993" s="923">
        <v>3748.601158231666</v>
      </c>
      <c r="K9993" s="922">
        <v>1</v>
      </c>
      <c r="L9993" s="923">
        <v>3748.601158231666</v>
      </c>
      <c r="M9993" s="923">
        <f t="shared" si="155"/>
        <v>80.75980951307001</v>
      </c>
    </row>
    <row r="9994" spans="2:13" ht="60">
      <c r="B9994" s="921" t="s">
        <v>2784</v>
      </c>
      <c r="C9994" s="921" t="s">
        <v>2714</v>
      </c>
      <c r="D9994" s="922" t="s">
        <v>986</v>
      </c>
      <c r="E9994" s="936">
        <v>1</v>
      </c>
      <c r="F9994" s="947">
        <v>43829</v>
      </c>
      <c r="G9994" s="923">
        <v>2099.7836797927398</v>
      </c>
      <c r="H9994" s="929">
        <v>1.6666666666666668E-3</v>
      </c>
      <c r="I9994" s="929">
        <v>7.166666666666667E-2</v>
      </c>
      <c r="J9994" s="923">
        <v>1949.2991827409269</v>
      </c>
      <c r="K9994" s="922">
        <v>1</v>
      </c>
      <c r="L9994" s="923">
        <v>1949.2991827409269</v>
      </c>
      <c r="M9994" s="923">
        <f t="shared" si="155"/>
        <v>41.995673595854797</v>
      </c>
    </row>
    <row r="9995" spans="2:13" ht="60">
      <c r="B9995" s="921" t="s">
        <v>2771</v>
      </c>
      <c r="C9995" s="921" t="s">
        <v>2714</v>
      </c>
      <c r="D9995" s="922" t="s">
        <v>986</v>
      </c>
      <c r="E9995" s="936">
        <v>1</v>
      </c>
      <c r="F9995" s="947">
        <v>43829</v>
      </c>
      <c r="G9995" s="923">
        <v>2018.9952378267501</v>
      </c>
      <c r="H9995" s="929">
        <v>1.6666666666666668E-3</v>
      </c>
      <c r="I9995" s="929">
        <v>7.166666666666667E-2</v>
      </c>
      <c r="J9995" s="923">
        <v>1874.300579115833</v>
      </c>
      <c r="K9995" s="922">
        <v>1</v>
      </c>
      <c r="L9995" s="923">
        <v>1874.300579115833</v>
      </c>
      <c r="M9995" s="923">
        <f t="shared" ref="M9995:M10058" si="156">IF(L9995=0,"",IF(I9995=100%,0,(H9995*12)*(G9995*E9995*K9995)))</f>
        <v>40.379904756535005</v>
      </c>
    </row>
    <row r="9996" spans="2:13" ht="60">
      <c r="B9996" s="921" t="s">
        <v>2779</v>
      </c>
      <c r="C9996" s="921" t="s">
        <v>2714</v>
      </c>
      <c r="D9996" s="922" t="s">
        <v>986</v>
      </c>
      <c r="E9996" s="936">
        <v>1</v>
      </c>
      <c r="F9996" s="947">
        <v>43829</v>
      </c>
      <c r="G9996" s="923">
        <v>24227.942853921002</v>
      </c>
      <c r="H9996" s="929">
        <v>1.6666666666666668E-3</v>
      </c>
      <c r="I9996" s="929">
        <v>7.166666666666667E-2</v>
      </c>
      <c r="J9996" s="923">
        <v>22491.606949389996</v>
      </c>
      <c r="K9996" s="922">
        <v>1</v>
      </c>
      <c r="L9996" s="923">
        <v>22491.606949389996</v>
      </c>
      <c r="M9996" s="923">
        <f t="shared" si="156"/>
        <v>484.55885707842003</v>
      </c>
    </row>
    <row r="9997" spans="2:13" ht="60">
      <c r="B9997" s="921" t="s">
        <v>2784</v>
      </c>
      <c r="C9997" s="921" t="s">
        <v>2714</v>
      </c>
      <c r="D9997" s="922" t="s">
        <v>986</v>
      </c>
      <c r="E9997" s="936">
        <v>1</v>
      </c>
      <c r="F9997" s="947">
        <v>43829</v>
      </c>
      <c r="G9997" s="923">
        <v>2099.7836797927398</v>
      </c>
      <c r="H9997" s="929">
        <v>1.6666666666666668E-3</v>
      </c>
      <c r="I9997" s="929">
        <v>7.166666666666667E-2</v>
      </c>
      <c r="J9997" s="923">
        <v>1949.2991827409269</v>
      </c>
      <c r="K9997" s="922">
        <v>1</v>
      </c>
      <c r="L9997" s="923">
        <v>1949.2991827409269</v>
      </c>
      <c r="M9997" s="923">
        <f t="shared" si="156"/>
        <v>41.995673595854797</v>
      </c>
    </row>
    <row r="9998" spans="2:13" ht="60">
      <c r="B9998" s="921" t="s">
        <v>2771</v>
      </c>
      <c r="C9998" s="921" t="s">
        <v>2714</v>
      </c>
      <c r="D9998" s="922" t="s">
        <v>986</v>
      </c>
      <c r="E9998" s="936">
        <v>1</v>
      </c>
      <c r="F9998" s="947">
        <v>43829</v>
      </c>
      <c r="G9998" s="923">
        <v>48455.885707842004</v>
      </c>
      <c r="H9998" s="929">
        <v>1.6666666666666668E-3</v>
      </c>
      <c r="I9998" s="929">
        <v>7.166666666666667E-2</v>
      </c>
      <c r="J9998" s="923">
        <v>44983.213898779992</v>
      </c>
      <c r="K9998" s="922">
        <v>1</v>
      </c>
      <c r="L9998" s="923">
        <v>44983.213898779992</v>
      </c>
      <c r="M9998" s="923">
        <f t="shared" si="156"/>
        <v>969.11771415684007</v>
      </c>
    </row>
    <row r="9999" spans="2:13" ht="60">
      <c r="B9999" s="921" t="s">
        <v>2773</v>
      </c>
      <c r="C9999" s="921" t="s">
        <v>2714</v>
      </c>
      <c r="D9999" s="922" t="s">
        <v>986</v>
      </c>
      <c r="E9999" s="936">
        <v>1</v>
      </c>
      <c r="F9999" s="947">
        <v>43829</v>
      </c>
      <c r="G9999" s="923">
        <v>10317.606462162608</v>
      </c>
      <c r="H9999" s="929">
        <v>1.6666666666666668E-3</v>
      </c>
      <c r="I9999" s="929">
        <v>7.166666666666667E-2</v>
      </c>
      <c r="J9999" s="923">
        <v>9578.1779990409541</v>
      </c>
      <c r="K9999" s="922">
        <v>1</v>
      </c>
      <c r="L9999" s="923">
        <v>9578.1779990409541</v>
      </c>
      <c r="M9999" s="923">
        <f t="shared" si="156"/>
        <v>206.35212924325216</v>
      </c>
    </row>
    <row r="10000" spans="2:13" ht="60">
      <c r="B10000" s="921" t="s">
        <v>2782</v>
      </c>
      <c r="C10000" s="921" t="s">
        <v>2714</v>
      </c>
      <c r="D10000" s="922" t="s">
        <v>986</v>
      </c>
      <c r="E10000" s="936">
        <v>1</v>
      </c>
      <c r="F10000" s="947">
        <v>44317</v>
      </c>
      <c r="G10000" s="923">
        <v>0</v>
      </c>
      <c r="H10000" s="929">
        <v>1.6666666666666668E-3</v>
      </c>
      <c r="I10000" s="929">
        <v>4.3333333333333335E-2</v>
      </c>
      <c r="J10000" s="923">
        <v>0</v>
      </c>
      <c r="K10000" s="922">
        <v>1</v>
      </c>
      <c r="L10000" s="923">
        <v>0</v>
      </c>
      <c r="M10000" s="923" t="str">
        <f t="shared" si="156"/>
        <v/>
      </c>
    </row>
    <row r="10001" spans="2:13" ht="60">
      <c r="B10001" s="921" t="s">
        <v>2785</v>
      </c>
      <c r="C10001" s="921" t="s">
        <v>2714</v>
      </c>
      <c r="D10001" s="922" t="s">
        <v>986</v>
      </c>
      <c r="E10001" s="936">
        <v>1</v>
      </c>
      <c r="F10001" s="947">
        <v>44317</v>
      </c>
      <c r="G10001" s="923">
        <v>0</v>
      </c>
      <c r="H10001" s="929">
        <v>1.6666666666666668E-3</v>
      </c>
      <c r="I10001" s="929">
        <v>4.3333333333333335E-2</v>
      </c>
      <c r="J10001" s="923">
        <v>0</v>
      </c>
      <c r="K10001" s="922">
        <v>1</v>
      </c>
      <c r="L10001" s="923">
        <v>0</v>
      </c>
      <c r="M10001" s="923" t="str">
        <f t="shared" si="156"/>
        <v/>
      </c>
    </row>
    <row r="10002" spans="2:13" ht="60">
      <c r="B10002" s="921" t="s">
        <v>2761</v>
      </c>
      <c r="C10002" s="921" t="s">
        <v>2714</v>
      </c>
      <c r="D10002" s="922" t="s">
        <v>986</v>
      </c>
      <c r="E10002" s="936">
        <v>1</v>
      </c>
      <c r="F10002" s="947">
        <v>44317</v>
      </c>
      <c r="G10002" s="923">
        <v>0</v>
      </c>
      <c r="H10002" s="929">
        <v>1.6666666666666668E-3</v>
      </c>
      <c r="I10002" s="929">
        <v>4.3333333333333335E-2</v>
      </c>
      <c r="J10002" s="923">
        <v>0</v>
      </c>
      <c r="K10002" s="922">
        <v>1</v>
      </c>
      <c r="L10002" s="923">
        <v>0</v>
      </c>
      <c r="M10002" s="923" t="str">
        <f t="shared" si="156"/>
        <v/>
      </c>
    </row>
    <row r="10003" spans="2:13" ht="60">
      <c r="B10003" s="921" t="s">
        <v>2761</v>
      </c>
      <c r="C10003" s="921" t="s">
        <v>2714</v>
      </c>
      <c r="D10003" s="922" t="s">
        <v>986</v>
      </c>
      <c r="E10003" s="936">
        <v>1</v>
      </c>
      <c r="F10003" s="947">
        <v>44013</v>
      </c>
      <c r="G10003" s="923">
        <v>12113.971426960501</v>
      </c>
      <c r="H10003" s="929">
        <v>1.6666666666666668E-3</v>
      </c>
      <c r="I10003" s="929">
        <v>6.0000000000000005E-2</v>
      </c>
      <c r="J10003" s="923">
        <v>11387.133141342871</v>
      </c>
      <c r="K10003" s="922">
        <v>1</v>
      </c>
      <c r="L10003" s="923">
        <v>11387.133141342871</v>
      </c>
      <c r="M10003" s="923">
        <f t="shared" si="156"/>
        <v>242.27942853921002</v>
      </c>
    </row>
    <row r="10004" spans="2:13" ht="60">
      <c r="B10004" s="921" t="s">
        <v>2761</v>
      </c>
      <c r="C10004" s="921" t="s">
        <v>2714</v>
      </c>
      <c r="D10004" s="922" t="s">
        <v>986</v>
      </c>
      <c r="E10004" s="936">
        <v>1</v>
      </c>
      <c r="F10004" s="947">
        <v>44012</v>
      </c>
      <c r="G10004" s="923">
        <v>0</v>
      </c>
      <c r="H10004" s="929">
        <v>1.6666666666666668E-3</v>
      </c>
      <c r="I10004" s="929">
        <v>6.1666666666666668E-2</v>
      </c>
      <c r="J10004" s="923">
        <v>0</v>
      </c>
      <c r="K10004" s="922">
        <v>1</v>
      </c>
      <c r="L10004" s="923">
        <v>0</v>
      </c>
      <c r="M10004" s="923" t="str">
        <f t="shared" si="156"/>
        <v/>
      </c>
    </row>
    <row r="10005" spans="2:13" ht="60">
      <c r="B10005" s="921" t="s">
        <v>2762</v>
      </c>
      <c r="C10005" s="921" t="s">
        <v>2714</v>
      </c>
      <c r="D10005" s="922" t="s">
        <v>986</v>
      </c>
      <c r="E10005" s="936">
        <v>1</v>
      </c>
      <c r="F10005" s="947">
        <v>44012</v>
      </c>
      <c r="G10005" s="923">
        <v>0</v>
      </c>
      <c r="H10005" s="929">
        <v>1.6666666666666668E-3</v>
      </c>
      <c r="I10005" s="929">
        <v>6.1666666666666668E-2</v>
      </c>
      <c r="J10005" s="923">
        <v>0</v>
      </c>
      <c r="K10005" s="922">
        <v>1</v>
      </c>
      <c r="L10005" s="923">
        <v>0</v>
      </c>
      <c r="M10005" s="923" t="str">
        <f t="shared" si="156"/>
        <v/>
      </c>
    </row>
    <row r="10006" spans="2:13" ht="60">
      <c r="B10006" s="921" t="s">
        <v>2782</v>
      </c>
      <c r="C10006" s="921" t="s">
        <v>2714</v>
      </c>
      <c r="D10006" s="922" t="s">
        <v>986</v>
      </c>
      <c r="E10006" s="936">
        <v>1</v>
      </c>
      <c r="F10006" s="947">
        <v>44012</v>
      </c>
      <c r="G10006" s="923">
        <v>4037.9904756535002</v>
      </c>
      <c r="H10006" s="929">
        <v>1.6666666666666668E-3</v>
      </c>
      <c r="I10006" s="929">
        <v>6.1666666666666668E-2</v>
      </c>
      <c r="J10006" s="923">
        <v>3788.9810629882008</v>
      </c>
      <c r="K10006" s="922">
        <v>1</v>
      </c>
      <c r="L10006" s="923">
        <v>3788.9810629882008</v>
      </c>
      <c r="M10006" s="923">
        <f t="shared" si="156"/>
        <v>80.75980951307001</v>
      </c>
    </row>
    <row r="10007" spans="2:13" ht="60">
      <c r="B10007" s="921" t="s">
        <v>2785</v>
      </c>
      <c r="C10007" s="921" t="s">
        <v>2714</v>
      </c>
      <c r="D10007" s="922" t="s">
        <v>986</v>
      </c>
      <c r="E10007" s="936">
        <v>1</v>
      </c>
      <c r="F10007" s="947">
        <v>44012</v>
      </c>
      <c r="G10007" s="923">
        <v>2579.4016155406521</v>
      </c>
      <c r="H10007" s="929">
        <v>1.6666666666666668E-3</v>
      </c>
      <c r="I10007" s="929">
        <v>6.1666666666666668E-2</v>
      </c>
      <c r="J10007" s="923">
        <v>2420.3385159156451</v>
      </c>
      <c r="K10007" s="922">
        <v>1</v>
      </c>
      <c r="L10007" s="923">
        <v>2420.3385159156451</v>
      </c>
      <c r="M10007" s="923">
        <f t="shared" si="156"/>
        <v>51.588032310813041</v>
      </c>
    </row>
    <row r="10008" spans="2:13" ht="60">
      <c r="B10008" s="921" t="s">
        <v>2782</v>
      </c>
      <c r="C10008" s="921" t="s">
        <v>2714</v>
      </c>
      <c r="D10008" s="922" t="s">
        <v>986</v>
      </c>
      <c r="E10008" s="936">
        <v>1</v>
      </c>
      <c r="F10008" s="947">
        <v>44012</v>
      </c>
      <c r="G10008" s="923">
        <v>0</v>
      </c>
      <c r="H10008" s="929">
        <v>1.6666666666666668E-3</v>
      </c>
      <c r="I10008" s="929">
        <v>6.1666666666666668E-2</v>
      </c>
      <c r="J10008" s="923">
        <v>0</v>
      </c>
      <c r="K10008" s="922">
        <v>1</v>
      </c>
      <c r="L10008" s="923">
        <v>0</v>
      </c>
      <c r="M10008" s="923" t="str">
        <f t="shared" si="156"/>
        <v/>
      </c>
    </row>
    <row r="10009" spans="2:13" ht="60">
      <c r="B10009" s="921" t="s">
        <v>2783</v>
      </c>
      <c r="C10009" s="921" t="s">
        <v>2714</v>
      </c>
      <c r="D10009" s="922" t="s">
        <v>986</v>
      </c>
      <c r="E10009" s="936">
        <v>1</v>
      </c>
      <c r="F10009" s="947">
        <v>44012</v>
      </c>
      <c r="G10009" s="923">
        <v>0</v>
      </c>
      <c r="H10009" s="929">
        <v>1.6666666666666668E-3</v>
      </c>
      <c r="I10009" s="929">
        <v>6.1666666666666668E-2</v>
      </c>
      <c r="J10009" s="923">
        <v>0</v>
      </c>
      <c r="K10009" s="922">
        <v>1</v>
      </c>
      <c r="L10009" s="923">
        <v>0</v>
      </c>
      <c r="M10009" s="923" t="str">
        <f t="shared" si="156"/>
        <v/>
      </c>
    </row>
    <row r="10010" spans="2:13" ht="60">
      <c r="B10010" s="921" t="s">
        <v>2761</v>
      </c>
      <c r="C10010" s="921" t="s">
        <v>2714</v>
      </c>
      <c r="D10010" s="922" t="s">
        <v>986</v>
      </c>
      <c r="E10010" s="936">
        <v>1</v>
      </c>
      <c r="F10010" s="947">
        <v>44012</v>
      </c>
      <c r="G10010" s="923">
        <v>0</v>
      </c>
      <c r="H10010" s="929">
        <v>1.6666666666666668E-3</v>
      </c>
      <c r="I10010" s="929">
        <v>6.1666666666666668E-2</v>
      </c>
      <c r="J10010" s="923">
        <v>0</v>
      </c>
      <c r="K10010" s="922">
        <v>1</v>
      </c>
      <c r="L10010" s="923">
        <v>0</v>
      </c>
      <c r="M10010" s="923" t="str">
        <f t="shared" si="156"/>
        <v/>
      </c>
    </row>
    <row r="10011" spans="2:13" ht="60">
      <c r="B10011" s="921" t="s">
        <v>2777</v>
      </c>
      <c r="C10011" s="921" t="s">
        <v>2714</v>
      </c>
      <c r="D10011" s="922" t="s">
        <v>986</v>
      </c>
      <c r="E10011" s="936">
        <v>1</v>
      </c>
      <c r="F10011" s="947">
        <v>44012</v>
      </c>
      <c r="G10011" s="923">
        <v>0</v>
      </c>
      <c r="H10011" s="929">
        <v>1.6666666666666668E-3</v>
      </c>
      <c r="I10011" s="929">
        <v>6.1666666666666668E-2</v>
      </c>
      <c r="J10011" s="923">
        <v>0</v>
      </c>
      <c r="K10011" s="922">
        <v>1</v>
      </c>
      <c r="L10011" s="923">
        <v>0</v>
      </c>
      <c r="M10011" s="923" t="str">
        <f t="shared" si="156"/>
        <v/>
      </c>
    </row>
    <row r="10012" spans="2:13" ht="60">
      <c r="B10012" s="921" t="s">
        <v>2782</v>
      </c>
      <c r="C10012" s="921" t="s">
        <v>2714</v>
      </c>
      <c r="D10012" s="922" t="s">
        <v>986</v>
      </c>
      <c r="E10012" s="936">
        <v>1</v>
      </c>
      <c r="F10012" s="947">
        <v>44012</v>
      </c>
      <c r="G10012" s="923">
        <v>2018.9952378267501</v>
      </c>
      <c r="H10012" s="929">
        <v>1.6666666666666668E-3</v>
      </c>
      <c r="I10012" s="929">
        <v>6.1666666666666668E-2</v>
      </c>
      <c r="J10012" s="923">
        <v>1894.4905314941004</v>
      </c>
      <c r="K10012" s="922">
        <v>1</v>
      </c>
      <c r="L10012" s="923">
        <v>1894.4905314941004</v>
      </c>
      <c r="M10012" s="923">
        <f t="shared" si="156"/>
        <v>40.379904756535005</v>
      </c>
    </row>
    <row r="10013" spans="2:13" ht="60">
      <c r="B10013" s="921" t="s">
        <v>2761</v>
      </c>
      <c r="C10013" s="921" t="s">
        <v>2714</v>
      </c>
      <c r="D10013" s="922" t="s">
        <v>986</v>
      </c>
      <c r="E10013" s="936">
        <v>1</v>
      </c>
      <c r="F10013" s="947">
        <v>44012</v>
      </c>
      <c r="G10013" s="923">
        <v>2018.9952378267501</v>
      </c>
      <c r="H10013" s="929">
        <v>1.6666666666666668E-3</v>
      </c>
      <c r="I10013" s="929">
        <v>6.1666666666666668E-2</v>
      </c>
      <c r="J10013" s="923">
        <v>1894.4905314941004</v>
      </c>
      <c r="K10013" s="922">
        <v>1</v>
      </c>
      <c r="L10013" s="923">
        <v>1894.4905314941004</v>
      </c>
      <c r="M10013" s="923">
        <f t="shared" si="156"/>
        <v>40.379904756535005</v>
      </c>
    </row>
    <row r="10014" spans="2:13" ht="60">
      <c r="B10014" s="921" t="s">
        <v>2762</v>
      </c>
      <c r="C10014" s="921" t="s">
        <v>2714</v>
      </c>
      <c r="D10014" s="922" t="s">
        <v>986</v>
      </c>
      <c r="E10014" s="936">
        <v>1</v>
      </c>
      <c r="F10014" s="947">
        <v>44012</v>
      </c>
      <c r="G10014" s="923">
        <v>2579.4016155406521</v>
      </c>
      <c r="H10014" s="929">
        <v>1.6666666666666668E-3</v>
      </c>
      <c r="I10014" s="929">
        <v>6.1666666666666668E-2</v>
      </c>
      <c r="J10014" s="923">
        <v>2420.3385159156451</v>
      </c>
      <c r="K10014" s="922">
        <v>1</v>
      </c>
      <c r="L10014" s="923">
        <v>2420.3385159156451</v>
      </c>
      <c r="M10014" s="923">
        <f t="shared" si="156"/>
        <v>51.588032310813041</v>
      </c>
    </row>
    <row r="10015" spans="2:13" ht="60">
      <c r="B10015" s="921" t="s">
        <v>2776</v>
      </c>
      <c r="C10015" s="921" t="s">
        <v>2714</v>
      </c>
      <c r="D10015" s="922" t="s">
        <v>986</v>
      </c>
      <c r="E10015" s="936">
        <v>1</v>
      </c>
      <c r="F10015" s="947">
        <v>44317</v>
      </c>
      <c r="G10015" s="923">
        <v>0</v>
      </c>
      <c r="H10015" s="929">
        <v>1.6666666666666668E-3</v>
      </c>
      <c r="I10015" s="929">
        <v>4.3333333333333335E-2</v>
      </c>
      <c r="J10015" s="923">
        <v>0</v>
      </c>
      <c r="K10015" s="922">
        <v>1</v>
      </c>
      <c r="L10015" s="923">
        <v>0</v>
      </c>
      <c r="M10015" s="923" t="str">
        <f t="shared" si="156"/>
        <v/>
      </c>
    </row>
    <row r="10016" spans="2:13" ht="60">
      <c r="B10016" s="921" t="s">
        <v>2778</v>
      </c>
      <c r="C10016" s="921" t="s">
        <v>2714</v>
      </c>
      <c r="D10016" s="922" t="s">
        <v>986</v>
      </c>
      <c r="E10016" s="936">
        <v>1</v>
      </c>
      <c r="F10016" s="947">
        <v>44317</v>
      </c>
      <c r="G10016" s="923">
        <v>0</v>
      </c>
      <c r="H10016" s="929">
        <v>1.6666666666666668E-3</v>
      </c>
      <c r="I10016" s="929">
        <v>4.3333333333333335E-2</v>
      </c>
      <c r="J10016" s="923">
        <v>0</v>
      </c>
      <c r="K10016" s="922">
        <v>1</v>
      </c>
      <c r="L10016" s="923">
        <v>0</v>
      </c>
      <c r="M10016" s="923" t="str">
        <f t="shared" si="156"/>
        <v/>
      </c>
    </row>
    <row r="10017" spans="2:13" ht="60">
      <c r="B10017" s="921" t="s">
        <v>2764</v>
      </c>
      <c r="C10017" s="921" t="s">
        <v>2714</v>
      </c>
      <c r="D10017" s="922" t="s">
        <v>986</v>
      </c>
      <c r="E10017" s="936">
        <v>1</v>
      </c>
      <c r="F10017" s="947">
        <v>44560</v>
      </c>
      <c r="G10017" s="923">
        <v>0</v>
      </c>
      <c r="H10017" s="929">
        <v>1.6666666666666668E-3</v>
      </c>
      <c r="I10017" s="929">
        <v>3.1666666666666669E-2</v>
      </c>
      <c r="J10017" s="923">
        <v>0</v>
      </c>
      <c r="K10017" s="922">
        <v>1</v>
      </c>
      <c r="L10017" s="923">
        <v>0</v>
      </c>
      <c r="M10017" s="923" t="str">
        <f t="shared" si="156"/>
        <v/>
      </c>
    </row>
    <row r="10018" spans="2:13" ht="60">
      <c r="B10018" s="921" t="s">
        <v>2764</v>
      </c>
      <c r="C10018" s="921" t="s">
        <v>2714</v>
      </c>
      <c r="D10018" s="922" t="s">
        <v>986</v>
      </c>
      <c r="E10018" s="936">
        <v>1</v>
      </c>
      <c r="F10018" s="947">
        <v>44560</v>
      </c>
      <c r="G10018" s="923">
        <v>10094.976189133751</v>
      </c>
      <c r="H10018" s="929">
        <v>1.6666666666666668E-3</v>
      </c>
      <c r="I10018" s="929">
        <v>3.1666666666666669E-2</v>
      </c>
      <c r="J10018" s="923">
        <v>9775.3019431445155</v>
      </c>
      <c r="K10018" s="922">
        <v>1</v>
      </c>
      <c r="L10018" s="923">
        <v>9775.3019431445155</v>
      </c>
      <c r="M10018" s="923">
        <f t="shared" si="156"/>
        <v>201.89952378267503</v>
      </c>
    </row>
    <row r="10019" spans="2:13" ht="60">
      <c r="B10019" s="921" t="s">
        <v>2764</v>
      </c>
      <c r="C10019" s="921" t="s">
        <v>2714</v>
      </c>
      <c r="D10019" s="922" t="s">
        <v>986</v>
      </c>
      <c r="E10019" s="936">
        <v>1</v>
      </c>
      <c r="F10019" s="947">
        <v>44317</v>
      </c>
      <c r="G10019" s="923">
        <v>20189.952378267502</v>
      </c>
      <c r="H10019" s="929">
        <v>1.6666666666666668E-3</v>
      </c>
      <c r="I10019" s="929">
        <v>4.3333333333333335E-2</v>
      </c>
      <c r="J10019" s="923">
        <v>19315.054441875909</v>
      </c>
      <c r="K10019" s="922">
        <v>1</v>
      </c>
      <c r="L10019" s="923">
        <v>19315.054441875909</v>
      </c>
      <c r="M10019" s="923">
        <f t="shared" si="156"/>
        <v>403.79904756535007</v>
      </c>
    </row>
    <row r="10020" spans="2:13" ht="60">
      <c r="B10020" s="921" t="s">
        <v>2764</v>
      </c>
      <c r="C10020" s="921" t="s">
        <v>2714</v>
      </c>
      <c r="D10020" s="922" t="s">
        <v>986</v>
      </c>
      <c r="E10020" s="936">
        <v>1</v>
      </c>
      <c r="F10020" s="947">
        <v>44560</v>
      </c>
      <c r="G10020" s="923">
        <v>16151.961902614001</v>
      </c>
      <c r="H10020" s="929">
        <v>1.6666666666666668E-3</v>
      </c>
      <c r="I10020" s="929">
        <v>3.1666666666666669E-2</v>
      </c>
      <c r="J10020" s="923">
        <v>15640.483109031224</v>
      </c>
      <c r="K10020" s="922">
        <v>1</v>
      </c>
      <c r="L10020" s="923">
        <v>15640.483109031224</v>
      </c>
      <c r="M10020" s="923">
        <f t="shared" si="156"/>
        <v>323.03923805228004</v>
      </c>
    </row>
    <row r="10021" spans="2:13" ht="60">
      <c r="B10021" s="921" t="s">
        <v>2764</v>
      </c>
      <c r="C10021" s="921" t="s">
        <v>2714</v>
      </c>
      <c r="D10021" s="922" t="s">
        <v>986</v>
      </c>
      <c r="E10021" s="936">
        <v>1</v>
      </c>
      <c r="F10021" s="947">
        <v>44560</v>
      </c>
      <c r="G10021" s="923">
        <v>4037.9904756535002</v>
      </c>
      <c r="H10021" s="929">
        <v>1.6666666666666668E-3</v>
      </c>
      <c r="I10021" s="929">
        <v>3.1666666666666669E-2</v>
      </c>
      <c r="J10021" s="923">
        <v>3910.1207772578059</v>
      </c>
      <c r="K10021" s="922">
        <v>1</v>
      </c>
      <c r="L10021" s="923">
        <v>3910.1207772578059</v>
      </c>
      <c r="M10021" s="923">
        <f t="shared" si="156"/>
        <v>80.75980951307001</v>
      </c>
    </row>
    <row r="10022" spans="2:13" ht="60">
      <c r="B10022" s="921" t="s">
        <v>2764</v>
      </c>
      <c r="C10022" s="921" t="s">
        <v>2714</v>
      </c>
      <c r="D10022" s="922" t="s">
        <v>986</v>
      </c>
      <c r="E10022" s="936">
        <v>1</v>
      </c>
      <c r="F10022" s="947">
        <v>44317</v>
      </c>
      <c r="G10022" s="923">
        <v>4037.9904756535002</v>
      </c>
      <c r="H10022" s="929">
        <v>1.6666666666666668E-3</v>
      </c>
      <c r="I10022" s="929">
        <v>4.3333333333333335E-2</v>
      </c>
      <c r="J10022" s="923">
        <v>3863.0108883751818</v>
      </c>
      <c r="K10022" s="922">
        <v>1</v>
      </c>
      <c r="L10022" s="923">
        <v>3863.0108883751818</v>
      </c>
      <c r="M10022" s="923">
        <f t="shared" si="156"/>
        <v>80.75980951307001</v>
      </c>
    </row>
    <row r="10023" spans="2:13" ht="60">
      <c r="B10023" s="921" t="s">
        <v>2764</v>
      </c>
      <c r="C10023" s="921" t="s">
        <v>2714</v>
      </c>
      <c r="D10023" s="922" t="s">
        <v>986</v>
      </c>
      <c r="E10023" s="936">
        <v>1</v>
      </c>
      <c r="F10023" s="947">
        <v>44652</v>
      </c>
      <c r="G10023" s="923">
        <v>0</v>
      </c>
      <c r="H10023" s="929">
        <v>1.6666666666666668E-3</v>
      </c>
      <c r="I10023" s="929">
        <v>2.5000000000000001E-2</v>
      </c>
      <c r="J10023" s="923">
        <v>0</v>
      </c>
      <c r="K10023" s="922">
        <v>1</v>
      </c>
      <c r="L10023" s="923">
        <v>0</v>
      </c>
      <c r="M10023" s="923" t="str">
        <f t="shared" si="156"/>
        <v/>
      </c>
    </row>
    <row r="10024" spans="2:13" ht="60">
      <c r="B10024" s="921" t="s">
        <v>2769</v>
      </c>
      <c r="C10024" s="921" t="s">
        <v>2714</v>
      </c>
      <c r="D10024" s="922" t="s">
        <v>986</v>
      </c>
      <c r="E10024" s="936">
        <v>1</v>
      </c>
      <c r="F10024" s="947">
        <v>44652</v>
      </c>
      <c r="G10024" s="923">
        <v>0</v>
      </c>
      <c r="H10024" s="929">
        <v>1.6666666666666668E-3</v>
      </c>
      <c r="I10024" s="929">
        <v>2.5000000000000001E-2</v>
      </c>
      <c r="J10024" s="923">
        <v>0</v>
      </c>
      <c r="K10024" s="922">
        <v>1</v>
      </c>
      <c r="L10024" s="923">
        <v>0</v>
      </c>
      <c r="M10024" s="923" t="str">
        <f t="shared" si="156"/>
        <v/>
      </c>
    </row>
    <row r="10025" spans="2:13" ht="60">
      <c r="B10025" s="921" t="s">
        <v>2765</v>
      </c>
      <c r="C10025" s="921" t="s">
        <v>2714</v>
      </c>
      <c r="D10025" s="922" t="s">
        <v>986</v>
      </c>
      <c r="E10025" s="936">
        <v>1</v>
      </c>
      <c r="F10025" s="947">
        <v>44652</v>
      </c>
      <c r="G10025" s="923">
        <v>0</v>
      </c>
      <c r="H10025" s="929">
        <v>1.6666666666666668E-3</v>
      </c>
      <c r="I10025" s="929">
        <v>2.5000000000000001E-2</v>
      </c>
      <c r="J10025" s="923">
        <v>0</v>
      </c>
      <c r="K10025" s="922">
        <v>1</v>
      </c>
      <c r="L10025" s="923">
        <v>0</v>
      </c>
      <c r="M10025" s="923" t="str">
        <f t="shared" si="156"/>
        <v/>
      </c>
    </row>
    <row r="10026" spans="2:13" ht="60">
      <c r="B10026" s="921" t="s">
        <v>2786</v>
      </c>
      <c r="C10026" s="921" t="s">
        <v>2714</v>
      </c>
      <c r="D10026" s="922" t="s">
        <v>986</v>
      </c>
      <c r="E10026" s="936">
        <v>1</v>
      </c>
      <c r="F10026" s="947">
        <v>44560</v>
      </c>
      <c r="G10026" s="923">
        <v>0</v>
      </c>
      <c r="H10026" s="929">
        <v>1.6666666666666668E-3</v>
      </c>
      <c r="I10026" s="929">
        <v>3.1666666666666669E-2</v>
      </c>
      <c r="J10026" s="923">
        <v>0</v>
      </c>
      <c r="K10026" s="922">
        <v>1</v>
      </c>
      <c r="L10026" s="923">
        <v>0</v>
      </c>
      <c r="M10026" s="923" t="str">
        <f t="shared" si="156"/>
        <v/>
      </c>
    </row>
    <row r="10027" spans="2:13" ht="60">
      <c r="B10027" s="921" t="s">
        <v>2776</v>
      </c>
      <c r="C10027" s="921" t="s">
        <v>2714</v>
      </c>
      <c r="D10027" s="922" t="s">
        <v>986</v>
      </c>
      <c r="E10027" s="936">
        <v>1</v>
      </c>
      <c r="F10027" s="947">
        <v>44560</v>
      </c>
      <c r="G10027" s="923">
        <v>14132.966664787251</v>
      </c>
      <c r="H10027" s="929">
        <v>1.6666666666666668E-3</v>
      </c>
      <c r="I10027" s="929">
        <v>3.1666666666666669E-2</v>
      </c>
      <c r="J10027" s="923">
        <v>13685.422720402321</v>
      </c>
      <c r="K10027" s="922">
        <v>1</v>
      </c>
      <c r="L10027" s="923">
        <v>13685.422720402321</v>
      </c>
      <c r="M10027" s="923">
        <f t="shared" si="156"/>
        <v>282.659333295745</v>
      </c>
    </row>
    <row r="10028" spans="2:13" ht="60">
      <c r="B10028" s="921" t="s">
        <v>2778</v>
      </c>
      <c r="C10028" s="921" t="s">
        <v>2714</v>
      </c>
      <c r="D10028" s="922" t="s">
        <v>986</v>
      </c>
      <c r="E10028" s="936">
        <v>1</v>
      </c>
      <c r="F10028" s="947">
        <v>44652</v>
      </c>
      <c r="G10028" s="923">
        <v>0</v>
      </c>
      <c r="H10028" s="929">
        <v>1.6666666666666668E-3</v>
      </c>
      <c r="I10028" s="929">
        <v>2.5000000000000001E-2</v>
      </c>
      <c r="J10028" s="923">
        <v>0</v>
      </c>
      <c r="K10028" s="922">
        <v>1</v>
      </c>
      <c r="L10028" s="923">
        <v>0</v>
      </c>
      <c r="M10028" s="923" t="str">
        <f t="shared" si="156"/>
        <v/>
      </c>
    </row>
    <row r="10029" spans="2:13" ht="60">
      <c r="B10029" s="921" t="s">
        <v>2764</v>
      </c>
      <c r="C10029" s="921" t="s">
        <v>2714</v>
      </c>
      <c r="D10029" s="922" t="s">
        <v>986</v>
      </c>
      <c r="E10029" s="936">
        <v>1</v>
      </c>
      <c r="F10029" s="947">
        <v>44652</v>
      </c>
      <c r="G10029" s="923">
        <v>0</v>
      </c>
      <c r="H10029" s="929">
        <v>1.6666666666666668E-3</v>
      </c>
      <c r="I10029" s="929">
        <v>2.5000000000000001E-2</v>
      </c>
      <c r="J10029" s="923">
        <v>0</v>
      </c>
      <c r="K10029" s="922">
        <v>1</v>
      </c>
      <c r="L10029" s="923">
        <v>0</v>
      </c>
      <c r="M10029" s="923" t="str">
        <f t="shared" si="156"/>
        <v/>
      </c>
    </row>
    <row r="10030" spans="2:13" ht="60">
      <c r="B10030" s="921" t="s">
        <v>2764</v>
      </c>
      <c r="C10030" s="921" t="s">
        <v>2714</v>
      </c>
      <c r="D10030" s="922" t="s">
        <v>986</v>
      </c>
      <c r="E10030" s="936">
        <v>1</v>
      </c>
      <c r="F10030" s="947">
        <v>44652</v>
      </c>
      <c r="G10030" s="923">
        <v>2018.9952378267501</v>
      </c>
      <c r="H10030" s="929">
        <v>1.6666666666666668E-3</v>
      </c>
      <c r="I10030" s="929">
        <v>2.5000000000000001E-2</v>
      </c>
      <c r="J10030" s="923">
        <v>1968.5203568810814</v>
      </c>
      <c r="K10030" s="922">
        <v>1</v>
      </c>
      <c r="L10030" s="923">
        <v>1968.5203568810814</v>
      </c>
      <c r="M10030" s="923">
        <f t="shared" si="156"/>
        <v>40.379904756535005</v>
      </c>
    </row>
    <row r="10031" spans="2:13" ht="60">
      <c r="B10031" s="921" t="s">
        <v>2764</v>
      </c>
      <c r="C10031" s="921" t="s">
        <v>2714</v>
      </c>
      <c r="D10031" s="922" t="s">
        <v>986</v>
      </c>
      <c r="E10031" s="936">
        <v>1</v>
      </c>
      <c r="F10031" s="947">
        <v>44561</v>
      </c>
      <c r="G10031" s="923">
        <v>2018.9952378267501</v>
      </c>
      <c r="H10031" s="929">
        <v>1.6666666666666668E-3</v>
      </c>
      <c r="I10031" s="929">
        <v>3.0000000000000002E-2</v>
      </c>
      <c r="J10031" s="923">
        <v>1958.4253806919476</v>
      </c>
      <c r="K10031" s="922">
        <v>1</v>
      </c>
      <c r="L10031" s="923">
        <v>1958.4253806919476</v>
      </c>
      <c r="M10031" s="923">
        <f t="shared" si="156"/>
        <v>40.379904756535005</v>
      </c>
    </row>
    <row r="10032" spans="2:13" ht="60">
      <c r="B10032" s="921" t="s">
        <v>2764</v>
      </c>
      <c r="C10032" s="921" t="s">
        <v>2714</v>
      </c>
      <c r="D10032" s="922" t="s">
        <v>986</v>
      </c>
      <c r="E10032" s="936">
        <v>1</v>
      </c>
      <c r="F10032" s="947">
        <v>44317</v>
      </c>
      <c r="G10032" s="923">
        <v>16151.961902614001</v>
      </c>
      <c r="H10032" s="929">
        <v>1.6666666666666668E-3</v>
      </c>
      <c r="I10032" s="929">
        <v>4.3333333333333335E-2</v>
      </c>
      <c r="J10032" s="923">
        <v>15452.043553500727</v>
      </c>
      <c r="K10032" s="922">
        <v>1</v>
      </c>
      <c r="L10032" s="923">
        <v>15452.043553500727</v>
      </c>
      <c r="M10032" s="923">
        <f t="shared" si="156"/>
        <v>323.03923805228004</v>
      </c>
    </row>
    <row r="10033" spans="2:13" ht="60">
      <c r="B10033" s="921" t="s">
        <v>2764</v>
      </c>
      <c r="C10033" s="921" t="s">
        <v>2714</v>
      </c>
      <c r="D10033" s="922" t="s">
        <v>986</v>
      </c>
      <c r="E10033" s="936">
        <v>1</v>
      </c>
      <c r="F10033" s="947">
        <v>44560</v>
      </c>
      <c r="G10033" s="923">
        <v>40379.904756535005</v>
      </c>
      <c r="H10033" s="929">
        <v>1.6666666666666668E-3</v>
      </c>
      <c r="I10033" s="929">
        <v>3.1666666666666669E-2</v>
      </c>
      <c r="J10033" s="923">
        <v>39101.207772578062</v>
      </c>
      <c r="K10033" s="922">
        <v>1</v>
      </c>
      <c r="L10033" s="923">
        <v>39101.207772578062</v>
      </c>
      <c r="M10033" s="923">
        <f t="shared" si="156"/>
        <v>807.59809513070013</v>
      </c>
    </row>
    <row r="10034" spans="2:13" ht="60">
      <c r="B10034" s="921" t="s">
        <v>2765</v>
      </c>
      <c r="C10034" s="921" t="s">
        <v>2714</v>
      </c>
      <c r="D10034" s="922" t="s">
        <v>986</v>
      </c>
      <c r="E10034" s="936">
        <v>1</v>
      </c>
      <c r="F10034" s="947">
        <v>44560</v>
      </c>
      <c r="G10034" s="923">
        <v>7738.2048466219567</v>
      </c>
      <c r="H10034" s="929">
        <v>1.6666666666666668E-3</v>
      </c>
      <c r="I10034" s="929">
        <v>3.1666666666666669E-2</v>
      </c>
      <c r="J10034" s="923">
        <v>7493.1616931455947</v>
      </c>
      <c r="K10034" s="922">
        <v>1</v>
      </c>
      <c r="L10034" s="923">
        <v>7493.1616931455947</v>
      </c>
      <c r="M10034" s="923">
        <f t="shared" si="156"/>
        <v>154.76409693243914</v>
      </c>
    </row>
    <row r="10035" spans="2:13" ht="60">
      <c r="B10035" s="921" t="s">
        <v>2764</v>
      </c>
      <c r="C10035" s="921" t="s">
        <v>2714</v>
      </c>
      <c r="D10035" s="922" t="s">
        <v>986</v>
      </c>
      <c r="E10035" s="936">
        <v>1</v>
      </c>
      <c r="F10035" s="947">
        <v>44560</v>
      </c>
      <c r="G10035" s="923">
        <v>0</v>
      </c>
      <c r="H10035" s="929">
        <v>1.6666666666666668E-3</v>
      </c>
      <c r="I10035" s="929">
        <v>3.1666666666666669E-2</v>
      </c>
      <c r="J10035" s="923">
        <v>0</v>
      </c>
      <c r="K10035" s="922">
        <v>1</v>
      </c>
      <c r="L10035" s="923">
        <v>0</v>
      </c>
      <c r="M10035" s="923" t="str">
        <f t="shared" si="156"/>
        <v/>
      </c>
    </row>
    <row r="10036" spans="2:13" ht="60">
      <c r="B10036" s="921" t="s">
        <v>2765</v>
      </c>
      <c r="C10036" s="921" t="s">
        <v>2714</v>
      </c>
      <c r="D10036" s="922" t="s">
        <v>986</v>
      </c>
      <c r="E10036" s="936">
        <v>1</v>
      </c>
      <c r="F10036" s="947">
        <v>44560</v>
      </c>
      <c r="G10036" s="923">
        <v>0</v>
      </c>
      <c r="H10036" s="929">
        <v>1.6666666666666668E-3</v>
      </c>
      <c r="I10036" s="929">
        <v>3.1666666666666669E-2</v>
      </c>
      <c r="J10036" s="923">
        <v>0</v>
      </c>
      <c r="K10036" s="922">
        <v>1</v>
      </c>
      <c r="L10036" s="923">
        <v>0</v>
      </c>
      <c r="M10036" s="923" t="str">
        <f t="shared" si="156"/>
        <v/>
      </c>
    </row>
    <row r="10037" spans="2:13" ht="60">
      <c r="B10037" s="921" t="s">
        <v>2824</v>
      </c>
      <c r="C10037" s="921" t="s">
        <v>2714</v>
      </c>
      <c r="D10037" s="922" t="s">
        <v>986</v>
      </c>
      <c r="E10037" s="936">
        <v>1</v>
      </c>
      <c r="F10037" s="947">
        <v>44228</v>
      </c>
      <c r="G10037" s="923">
        <v>2018.9952378267501</v>
      </c>
      <c r="H10037" s="929">
        <v>1.6666666666666668E-3</v>
      </c>
      <c r="I10037" s="929">
        <v>4.8333333333333339E-2</v>
      </c>
      <c r="J10037" s="923">
        <v>1921.4104679984571</v>
      </c>
      <c r="K10037" s="922">
        <v>1</v>
      </c>
      <c r="L10037" s="923">
        <v>1921.4104679984571</v>
      </c>
      <c r="M10037" s="923">
        <f t="shared" si="156"/>
        <v>40.379904756535005</v>
      </c>
    </row>
    <row r="10038" spans="2:13" ht="60">
      <c r="B10038" s="921" t="s">
        <v>2824</v>
      </c>
      <c r="C10038" s="921" t="s">
        <v>2714</v>
      </c>
      <c r="D10038" s="922" t="s">
        <v>986</v>
      </c>
      <c r="E10038" s="936">
        <v>1</v>
      </c>
      <c r="F10038" s="947">
        <v>44228</v>
      </c>
      <c r="G10038" s="923">
        <v>6056.9857134802505</v>
      </c>
      <c r="H10038" s="929">
        <v>1.6666666666666668E-3</v>
      </c>
      <c r="I10038" s="929">
        <v>4.8333333333333339E-2</v>
      </c>
      <c r="J10038" s="923">
        <v>5764.2314039953717</v>
      </c>
      <c r="K10038" s="922">
        <v>1</v>
      </c>
      <c r="L10038" s="923">
        <v>5764.2314039953717</v>
      </c>
      <c r="M10038" s="923">
        <f t="shared" si="156"/>
        <v>121.13971426960501</v>
      </c>
    </row>
    <row r="10039" spans="2:13" ht="60">
      <c r="B10039" s="921" t="s">
        <v>2825</v>
      </c>
      <c r="C10039" s="921" t="s">
        <v>2714</v>
      </c>
      <c r="D10039" s="922" t="s">
        <v>986</v>
      </c>
      <c r="E10039" s="936">
        <v>1</v>
      </c>
      <c r="F10039" s="947">
        <v>44228</v>
      </c>
      <c r="G10039" s="923">
        <v>0</v>
      </c>
      <c r="H10039" s="929">
        <v>1.6666666666666668E-3</v>
      </c>
      <c r="I10039" s="929">
        <v>4.8333333333333339E-2</v>
      </c>
      <c r="J10039" s="923">
        <v>0</v>
      </c>
      <c r="K10039" s="922">
        <v>1</v>
      </c>
      <c r="L10039" s="923">
        <v>0</v>
      </c>
      <c r="M10039" s="923" t="str">
        <f t="shared" si="156"/>
        <v/>
      </c>
    </row>
    <row r="10040" spans="2:13" ht="60">
      <c r="B10040" s="921" t="s">
        <v>2826</v>
      </c>
      <c r="C10040" s="921" t="s">
        <v>2714</v>
      </c>
      <c r="D10040" s="922" t="s">
        <v>986</v>
      </c>
      <c r="E10040" s="936">
        <v>1</v>
      </c>
      <c r="F10040" s="947">
        <v>44228</v>
      </c>
      <c r="G10040" s="923">
        <v>0</v>
      </c>
      <c r="H10040" s="929">
        <v>1.6666666666666668E-3</v>
      </c>
      <c r="I10040" s="929">
        <v>4.8333333333333339E-2</v>
      </c>
      <c r="J10040" s="923">
        <v>0</v>
      </c>
      <c r="K10040" s="922">
        <v>1</v>
      </c>
      <c r="L10040" s="923">
        <v>0</v>
      </c>
      <c r="M10040" s="923" t="str">
        <f t="shared" si="156"/>
        <v/>
      </c>
    </row>
    <row r="10041" spans="2:13" ht="60">
      <c r="B10041" s="921" t="s">
        <v>2826</v>
      </c>
      <c r="C10041" s="921" t="s">
        <v>2714</v>
      </c>
      <c r="D10041" s="922" t="s">
        <v>986</v>
      </c>
      <c r="E10041" s="936">
        <v>1</v>
      </c>
      <c r="F10041" s="947">
        <v>44228</v>
      </c>
      <c r="G10041" s="923">
        <v>5158.8032310813041</v>
      </c>
      <c r="H10041" s="929">
        <v>1.6666666666666668E-3</v>
      </c>
      <c r="I10041" s="929">
        <v>4.8333333333333339E-2</v>
      </c>
      <c r="J10041" s="923">
        <v>4909.461074912374</v>
      </c>
      <c r="K10041" s="922">
        <v>1</v>
      </c>
      <c r="L10041" s="923">
        <v>4909.461074912374</v>
      </c>
      <c r="M10041" s="923">
        <f t="shared" si="156"/>
        <v>103.17606462162608</v>
      </c>
    </row>
    <row r="10042" spans="2:13" ht="60">
      <c r="B10042" s="921" t="s">
        <v>2826</v>
      </c>
      <c r="C10042" s="921" t="s">
        <v>2714</v>
      </c>
      <c r="D10042" s="922" t="s">
        <v>986</v>
      </c>
      <c r="E10042" s="936">
        <v>1</v>
      </c>
      <c r="F10042" s="947">
        <v>44228</v>
      </c>
      <c r="G10042" s="923">
        <v>54167.433926353697</v>
      </c>
      <c r="H10042" s="929">
        <v>1.6666666666666668E-3</v>
      </c>
      <c r="I10042" s="929">
        <v>4.8333333333333339E-2</v>
      </c>
      <c r="J10042" s="923">
        <v>51549.341286579933</v>
      </c>
      <c r="K10042" s="922">
        <v>1</v>
      </c>
      <c r="L10042" s="923">
        <v>51549.341286579933</v>
      </c>
      <c r="M10042" s="923">
        <f t="shared" si="156"/>
        <v>1083.3486785270738</v>
      </c>
    </row>
    <row r="10043" spans="2:13" ht="60">
      <c r="B10043" s="921" t="s">
        <v>2828</v>
      </c>
      <c r="C10043" s="921" t="s">
        <v>2714</v>
      </c>
      <c r="D10043" s="922" t="s">
        <v>986</v>
      </c>
      <c r="E10043" s="936">
        <v>1</v>
      </c>
      <c r="F10043" s="947">
        <v>44228</v>
      </c>
      <c r="G10043" s="923">
        <v>37334.478833052919</v>
      </c>
      <c r="H10043" s="929">
        <v>1.6666666666666668E-3</v>
      </c>
      <c r="I10043" s="929">
        <v>4.8333333333333339E-2</v>
      </c>
      <c r="J10043" s="923">
        <v>35529.979022788692</v>
      </c>
      <c r="K10043" s="922">
        <v>1</v>
      </c>
      <c r="L10043" s="923">
        <v>35529.979022788692</v>
      </c>
      <c r="M10043" s="923">
        <f t="shared" si="156"/>
        <v>746.68957666105837</v>
      </c>
    </row>
    <row r="10044" spans="2:13" ht="60">
      <c r="B10044" s="921" t="s">
        <v>2827</v>
      </c>
      <c r="C10044" s="921" t="s">
        <v>2714</v>
      </c>
      <c r="D10044" s="922" t="s">
        <v>986</v>
      </c>
      <c r="E10044" s="936">
        <v>1</v>
      </c>
      <c r="F10044" s="947">
        <v>44228</v>
      </c>
      <c r="G10044" s="923">
        <v>6056.9857134802505</v>
      </c>
      <c r="H10044" s="929">
        <v>1.6666666666666668E-3</v>
      </c>
      <c r="I10044" s="929">
        <v>4.8333333333333339E-2</v>
      </c>
      <c r="J10044" s="923">
        <v>5764.2314039953717</v>
      </c>
      <c r="K10044" s="922">
        <v>1</v>
      </c>
      <c r="L10044" s="923">
        <v>5764.2314039953717</v>
      </c>
      <c r="M10044" s="923">
        <f t="shared" si="156"/>
        <v>121.13971426960501</v>
      </c>
    </row>
    <row r="10045" spans="2:13" ht="60">
      <c r="B10045" s="921" t="s">
        <v>2848</v>
      </c>
      <c r="C10045" s="921" t="s">
        <v>2714</v>
      </c>
      <c r="D10045" s="922" t="s">
        <v>986</v>
      </c>
      <c r="E10045" s="936">
        <v>1</v>
      </c>
      <c r="F10045" s="947">
        <v>44228</v>
      </c>
      <c r="G10045" s="923">
        <v>0</v>
      </c>
      <c r="H10045" s="929">
        <v>1.6666666666666668E-3</v>
      </c>
      <c r="I10045" s="929">
        <v>4.8333333333333339E-2</v>
      </c>
      <c r="J10045" s="923">
        <v>0</v>
      </c>
      <c r="K10045" s="922">
        <v>1</v>
      </c>
      <c r="L10045" s="923">
        <v>0</v>
      </c>
      <c r="M10045" s="923" t="str">
        <f t="shared" si="156"/>
        <v/>
      </c>
    </row>
    <row r="10046" spans="2:13" ht="60">
      <c r="B10046" s="921" t="s">
        <v>2849</v>
      </c>
      <c r="C10046" s="921" t="s">
        <v>2714</v>
      </c>
      <c r="D10046" s="922" t="s">
        <v>986</v>
      </c>
      <c r="E10046" s="936">
        <v>1</v>
      </c>
      <c r="F10046" s="947">
        <v>44228</v>
      </c>
      <c r="G10046" s="923">
        <v>0</v>
      </c>
      <c r="H10046" s="929">
        <v>1.6666666666666668E-3</v>
      </c>
      <c r="I10046" s="929">
        <v>4.8333333333333339E-2</v>
      </c>
      <c r="J10046" s="923">
        <v>0</v>
      </c>
      <c r="K10046" s="922">
        <v>1</v>
      </c>
      <c r="L10046" s="923">
        <v>0</v>
      </c>
      <c r="M10046" s="923" t="str">
        <f t="shared" si="156"/>
        <v/>
      </c>
    </row>
    <row r="10047" spans="2:13" ht="60">
      <c r="B10047" s="921" t="s">
        <v>2849</v>
      </c>
      <c r="C10047" s="921" t="s">
        <v>2714</v>
      </c>
      <c r="D10047" s="922" t="s">
        <v>986</v>
      </c>
      <c r="E10047" s="936">
        <v>1</v>
      </c>
      <c r="F10047" s="947">
        <v>44228</v>
      </c>
      <c r="G10047" s="923">
        <v>0</v>
      </c>
      <c r="H10047" s="929">
        <v>1.6666666666666668E-3</v>
      </c>
      <c r="I10047" s="929">
        <v>4.8333333333333339E-2</v>
      </c>
      <c r="J10047" s="923">
        <v>0</v>
      </c>
      <c r="K10047" s="922">
        <v>1</v>
      </c>
      <c r="L10047" s="923">
        <v>0</v>
      </c>
      <c r="M10047" s="923" t="str">
        <f t="shared" si="156"/>
        <v/>
      </c>
    </row>
    <row r="10048" spans="2:13" ht="60">
      <c r="B10048" s="921" t="s">
        <v>2850</v>
      </c>
      <c r="C10048" s="921" t="s">
        <v>2714</v>
      </c>
      <c r="D10048" s="922" t="s">
        <v>986</v>
      </c>
      <c r="E10048" s="936">
        <v>1</v>
      </c>
      <c r="F10048" s="947">
        <v>44228</v>
      </c>
      <c r="G10048" s="923">
        <v>0</v>
      </c>
      <c r="H10048" s="929">
        <v>1.6666666666666668E-3</v>
      </c>
      <c r="I10048" s="929">
        <v>4.8333333333333339E-2</v>
      </c>
      <c r="J10048" s="923">
        <v>0</v>
      </c>
      <c r="K10048" s="922">
        <v>1</v>
      </c>
      <c r="L10048" s="923">
        <v>0</v>
      </c>
      <c r="M10048" s="923" t="str">
        <f t="shared" si="156"/>
        <v/>
      </c>
    </row>
    <row r="10049" spans="2:13" ht="60">
      <c r="B10049" s="921" t="s">
        <v>2830</v>
      </c>
      <c r="C10049" s="921" t="s">
        <v>2714</v>
      </c>
      <c r="D10049" s="922" t="s">
        <v>986</v>
      </c>
      <c r="E10049" s="936">
        <v>1</v>
      </c>
      <c r="F10049" s="947">
        <v>44228</v>
      </c>
      <c r="G10049" s="923">
        <v>4037.9904756535002</v>
      </c>
      <c r="H10049" s="929">
        <v>1.6666666666666668E-3</v>
      </c>
      <c r="I10049" s="929">
        <v>4.8333333333333339E-2</v>
      </c>
      <c r="J10049" s="923">
        <v>3842.8209359969142</v>
      </c>
      <c r="K10049" s="922">
        <v>1</v>
      </c>
      <c r="L10049" s="923">
        <v>3842.8209359969142</v>
      </c>
      <c r="M10049" s="923">
        <f t="shared" si="156"/>
        <v>80.75980951307001</v>
      </c>
    </row>
    <row r="10050" spans="2:13" ht="60">
      <c r="B10050" s="921" t="s">
        <v>2834</v>
      </c>
      <c r="C10050" s="921" t="s">
        <v>2714</v>
      </c>
      <c r="D10050" s="922" t="s">
        <v>986</v>
      </c>
      <c r="E10050" s="936">
        <v>1</v>
      </c>
      <c r="F10050" s="947">
        <v>44228</v>
      </c>
      <c r="G10050" s="923">
        <v>0</v>
      </c>
      <c r="H10050" s="929">
        <v>1.6666666666666668E-3</v>
      </c>
      <c r="I10050" s="929">
        <v>4.8333333333333339E-2</v>
      </c>
      <c r="J10050" s="923">
        <v>0</v>
      </c>
      <c r="K10050" s="922">
        <v>1</v>
      </c>
      <c r="L10050" s="923">
        <v>0</v>
      </c>
      <c r="M10050" s="923" t="str">
        <f t="shared" si="156"/>
        <v/>
      </c>
    </row>
    <row r="10051" spans="2:13" ht="60">
      <c r="B10051" s="921" t="s">
        <v>2831</v>
      </c>
      <c r="C10051" s="921" t="s">
        <v>2714</v>
      </c>
      <c r="D10051" s="922" t="s">
        <v>986</v>
      </c>
      <c r="E10051" s="936">
        <v>1</v>
      </c>
      <c r="F10051" s="947">
        <v>44228</v>
      </c>
      <c r="G10051" s="923">
        <v>0</v>
      </c>
      <c r="H10051" s="929">
        <v>1.6666666666666668E-3</v>
      </c>
      <c r="I10051" s="929">
        <v>4.8333333333333339E-2</v>
      </c>
      <c r="J10051" s="923">
        <v>0</v>
      </c>
      <c r="K10051" s="922">
        <v>1</v>
      </c>
      <c r="L10051" s="923">
        <v>0</v>
      </c>
      <c r="M10051" s="923" t="str">
        <f t="shared" si="156"/>
        <v/>
      </c>
    </row>
    <row r="10052" spans="2:13" ht="60">
      <c r="B10052" s="921" t="s">
        <v>2831</v>
      </c>
      <c r="C10052" s="921" t="s">
        <v>2714</v>
      </c>
      <c r="D10052" s="922" t="s">
        <v>986</v>
      </c>
      <c r="E10052" s="936">
        <v>1</v>
      </c>
      <c r="F10052" s="947">
        <v>44228</v>
      </c>
      <c r="G10052" s="923">
        <v>49008.63069527239</v>
      </c>
      <c r="H10052" s="929">
        <v>1.6666666666666668E-3</v>
      </c>
      <c r="I10052" s="929">
        <v>4.8333333333333339E-2</v>
      </c>
      <c r="J10052" s="923">
        <v>46639.880211667558</v>
      </c>
      <c r="K10052" s="922">
        <v>1</v>
      </c>
      <c r="L10052" s="923">
        <v>46639.880211667558</v>
      </c>
      <c r="M10052" s="923">
        <f t="shared" si="156"/>
        <v>980.17261390544786</v>
      </c>
    </row>
    <row r="10053" spans="2:13" ht="60">
      <c r="B10053" s="921" t="s">
        <v>2833</v>
      </c>
      <c r="C10053" s="921" t="s">
        <v>2714</v>
      </c>
      <c r="D10053" s="922" t="s">
        <v>986</v>
      </c>
      <c r="E10053" s="936">
        <v>1</v>
      </c>
      <c r="F10053" s="947">
        <v>44228</v>
      </c>
      <c r="G10053" s="923">
        <v>0</v>
      </c>
      <c r="H10053" s="929">
        <v>1.6666666666666668E-3</v>
      </c>
      <c r="I10053" s="929">
        <v>4.8333333333333339E-2</v>
      </c>
      <c r="J10053" s="923">
        <v>0</v>
      </c>
      <c r="K10053" s="922">
        <v>1</v>
      </c>
      <c r="L10053" s="923">
        <v>0</v>
      </c>
      <c r="M10053" s="923" t="str">
        <f t="shared" si="156"/>
        <v/>
      </c>
    </row>
    <row r="10054" spans="2:13" ht="60">
      <c r="B10054" s="921" t="s">
        <v>2851</v>
      </c>
      <c r="C10054" s="921" t="s">
        <v>2714</v>
      </c>
      <c r="D10054" s="922" t="s">
        <v>986</v>
      </c>
      <c r="E10054" s="936">
        <v>1</v>
      </c>
      <c r="F10054" s="947">
        <v>44228</v>
      </c>
      <c r="G10054" s="923">
        <v>0</v>
      </c>
      <c r="H10054" s="929">
        <v>1.6666666666666668E-3</v>
      </c>
      <c r="I10054" s="929">
        <v>4.8333333333333339E-2</v>
      </c>
      <c r="J10054" s="923">
        <v>0</v>
      </c>
      <c r="K10054" s="922">
        <v>1</v>
      </c>
      <c r="L10054" s="923">
        <v>0</v>
      </c>
      <c r="M10054" s="923" t="str">
        <f t="shared" si="156"/>
        <v/>
      </c>
    </row>
    <row r="10055" spans="2:13" ht="60">
      <c r="B10055" s="921" t="s">
        <v>2852</v>
      </c>
      <c r="C10055" s="921" t="s">
        <v>2714</v>
      </c>
      <c r="D10055" s="922" t="s">
        <v>986</v>
      </c>
      <c r="E10055" s="936">
        <v>1</v>
      </c>
      <c r="F10055" s="947">
        <v>44228</v>
      </c>
      <c r="G10055" s="923">
        <v>0</v>
      </c>
      <c r="H10055" s="929">
        <v>1.6666666666666668E-3</v>
      </c>
      <c r="I10055" s="929">
        <v>4.8333333333333339E-2</v>
      </c>
      <c r="J10055" s="923">
        <v>0</v>
      </c>
      <c r="K10055" s="922">
        <v>1</v>
      </c>
      <c r="L10055" s="923">
        <v>0</v>
      </c>
      <c r="M10055" s="923" t="str">
        <f t="shared" si="156"/>
        <v/>
      </c>
    </row>
    <row r="10056" spans="2:13" ht="60">
      <c r="B10056" s="921" t="s">
        <v>2830</v>
      </c>
      <c r="C10056" s="921" t="s">
        <v>2714</v>
      </c>
      <c r="D10056" s="922" t="s">
        <v>986</v>
      </c>
      <c r="E10056" s="936">
        <v>1</v>
      </c>
      <c r="F10056" s="947">
        <v>44228</v>
      </c>
      <c r="G10056" s="923">
        <v>2018.9952378267501</v>
      </c>
      <c r="H10056" s="929">
        <v>1.6666666666666668E-3</v>
      </c>
      <c r="I10056" s="929">
        <v>4.8333333333333339E-2</v>
      </c>
      <c r="J10056" s="923">
        <v>1921.4104679984571</v>
      </c>
      <c r="K10056" s="922">
        <v>1</v>
      </c>
      <c r="L10056" s="923">
        <v>1921.4104679984571</v>
      </c>
      <c r="M10056" s="923">
        <f t="shared" si="156"/>
        <v>40.379904756535005</v>
      </c>
    </row>
    <row r="10057" spans="2:13" ht="60">
      <c r="B10057" s="921" t="s">
        <v>2834</v>
      </c>
      <c r="C10057" s="921" t="s">
        <v>2714</v>
      </c>
      <c r="D10057" s="922" t="s">
        <v>986</v>
      </c>
      <c r="E10057" s="936">
        <v>1</v>
      </c>
      <c r="F10057" s="947">
        <v>44228</v>
      </c>
      <c r="G10057" s="923">
        <v>2099.7836797927398</v>
      </c>
      <c r="H10057" s="929">
        <v>1.6666666666666668E-3</v>
      </c>
      <c r="I10057" s="929">
        <v>4.8333333333333339E-2</v>
      </c>
      <c r="J10057" s="923">
        <v>1998.294135269424</v>
      </c>
      <c r="K10057" s="922">
        <v>1</v>
      </c>
      <c r="L10057" s="923">
        <v>1998.294135269424</v>
      </c>
      <c r="M10057" s="923">
        <f t="shared" si="156"/>
        <v>41.995673595854797</v>
      </c>
    </row>
    <row r="10058" spans="2:13" ht="60">
      <c r="B10058" s="921" t="s">
        <v>2833</v>
      </c>
      <c r="C10058" s="921" t="s">
        <v>2714</v>
      </c>
      <c r="D10058" s="922" t="s">
        <v>986</v>
      </c>
      <c r="E10058" s="936">
        <v>1</v>
      </c>
      <c r="F10058" s="947">
        <v>44228</v>
      </c>
      <c r="G10058" s="923">
        <v>2018.9952378267501</v>
      </c>
      <c r="H10058" s="929">
        <v>1.6666666666666668E-3</v>
      </c>
      <c r="I10058" s="929">
        <v>4.8333333333333339E-2</v>
      </c>
      <c r="J10058" s="923">
        <v>1921.4104679984571</v>
      </c>
      <c r="K10058" s="922">
        <v>1</v>
      </c>
      <c r="L10058" s="923">
        <v>1921.4104679984571</v>
      </c>
      <c r="M10058" s="923">
        <f t="shared" si="156"/>
        <v>40.379904756535005</v>
      </c>
    </row>
    <row r="10059" spans="2:13" ht="60">
      <c r="B10059" s="921" t="s">
        <v>2853</v>
      </c>
      <c r="C10059" s="921" t="s">
        <v>2714</v>
      </c>
      <c r="D10059" s="922" t="s">
        <v>986</v>
      </c>
      <c r="E10059" s="936">
        <v>1</v>
      </c>
      <c r="F10059" s="947">
        <v>44228</v>
      </c>
      <c r="G10059" s="923">
        <v>0</v>
      </c>
      <c r="H10059" s="929">
        <v>1.6666666666666668E-3</v>
      </c>
      <c r="I10059" s="929">
        <v>4.8333333333333339E-2</v>
      </c>
      <c r="J10059" s="923">
        <v>0</v>
      </c>
      <c r="K10059" s="922">
        <v>1</v>
      </c>
      <c r="L10059" s="923">
        <v>0</v>
      </c>
      <c r="M10059" s="923" t="str">
        <f t="shared" ref="M10059:M10122" si="157">IF(L10059=0,"",IF(I10059=100%,0,(H10059*12)*(G10059*E10059*K10059)))</f>
        <v/>
      </c>
    </row>
    <row r="10060" spans="2:13" ht="60">
      <c r="B10060" s="921" t="s">
        <v>2793</v>
      </c>
      <c r="C10060" s="921" t="s">
        <v>2714</v>
      </c>
      <c r="D10060" s="922" t="s">
        <v>986</v>
      </c>
      <c r="E10060" s="936">
        <v>1</v>
      </c>
      <c r="F10060" s="947">
        <v>44228</v>
      </c>
      <c r="G10060" s="923">
        <v>0</v>
      </c>
      <c r="H10060" s="929">
        <v>1.6666666666666668E-3</v>
      </c>
      <c r="I10060" s="929">
        <v>4.8333333333333339E-2</v>
      </c>
      <c r="J10060" s="923">
        <v>0</v>
      </c>
      <c r="K10060" s="922">
        <v>1</v>
      </c>
      <c r="L10060" s="923">
        <v>0</v>
      </c>
      <c r="M10060" s="923" t="str">
        <f t="shared" si="157"/>
        <v/>
      </c>
    </row>
    <row r="10061" spans="2:13" ht="60">
      <c r="B10061" s="921" t="s">
        <v>2830</v>
      </c>
      <c r="C10061" s="921" t="s">
        <v>2714</v>
      </c>
      <c r="D10061" s="922" t="s">
        <v>986</v>
      </c>
      <c r="E10061" s="936">
        <v>1</v>
      </c>
      <c r="F10061" s="947">
        <v>44228</v>
      </c>
      <c r="G10061" s="923">
        <v>0</v>
      </c>
      <c r="H10061" s="929">
        <v>1.6666666666666668E-3</v>
      </c>
      <c r="I10061" s="929">
        <v>4.8333333333333339E-2</v>
      </c>
      <c r="J10061" s="923">
        <v>0</v>
      </c>
      <c r="K10061" s="922">
        <v>1</v>
      </c>
      <c r="L10061" s="923">
        <v>0</v>
      </c>
      <c r="M10061" s="923" t="str">
        <f t="shared" si="157"/>
        <v/>
      </c>
    </row>
    <row r="10062" spans="2:13" ht="60">
      <c r="B10062" s="921" t="s">
        <v>2834</v>
      </c>
      <c r="C10062" s="921" t="s">
        <v>2714</v>
      </c>
      <c r="D10062" s="922" t="s">
        <v>986</v>
      </c>
      <c r="E10062" s="936">
        <v>1</v>
      </c>
      <c r="F10062" s="947">
        <v>44228</v>
      </c>
      <c r="G10062" s="923">
        <v>0</v>
      </c>
      <c r="H10062" s="929">
        <v>1.6666666666666668E-3</v>
      </c>
      <c r="I10062" s="929">
        <v>4.8333333333333339E-2</v>
      </c>
      <c r="J10062" s="923">
        <v>0</v>
      </c>
      <c r="K10062" s="922">
        <v>1</v>
      </c>
      <c r="L10062" s="923">
        <v>0</v>
      </c>
      <c r="M10062" s="923" t="str">
        <f t="shared" si="157"/>
        <v/>
      </c>
    </row>
    <row r="10063" spans="2:13" ht="60">
      <c r="B10063" s="921" t="s">
        <v>2831</v>
      </c>
      <c r="C10063" s="921" t="s">
        <v>2714</v>
      </c>
      <c r="D10063" s="922" t="s">
        <v>986</v>
      </c>
      <c r="E10063" s="936">
        <v>1</v>
      </c>
      <c r="F10063" s="947">
        <v>44228</v>
      </c>
      <c r="G10063" s="923">
        <v>0</v>
      </c>
      <c r="H10063" s="929">
        <v>1.6666666666666668E-3</v>
      </c>
      <c r="I10063" s="929">
        <v>4.8333333333333339E-2</v>
      </c>
      <c r="J10063" s="923">
        <v>0</v>
      </c>
      <c r="K10063" s="922">
        <v>1</v>
      </c>
      <c r="L10063" s="923">
        <v>0</v>
      </c>
      <c r="M10063" s="923" t="str">
        <f t="shared" si="157"/>
        <v/>
      </c>
    </row>
    <row r="10064" spans="2:13" ht="60">
      <c r="B10064" s="921" t="s">
        <v>2833</v>
      </c>
      <c r="C10064" s="921" t="s">
        <v>2714</v>
      </c>
      <c r="D10064" s="922" t="s">
        <v>986</v>
      </c>
      <c r="E10064" s="936">
        <v>1</v>
      </c>
      <c r="F10064" s="947">
        <v>44228</v>
      </c>
      <c r="G10064" s="923">
        <v>0</v>
      </c>
      <c r="H10064" s="929">
        <v>1.6666666666666668E-3</v>
      </c>
      <c r="I10064" s="929">
        <v>4.8333333333333339E-2</v>
      </c>
      <c r="J10064" s="923">
        <v>0</v>
      </c>
      <c r="K10064" s="922">
        <v>1</v>
      </c>
      <c r="L10064" s="923">
        <v>0</v>
      </c>
      <c r="M10064" s="923" t="str">
        <f t="shared" si="157"/>
        <v/>
      </c>
    </row>
    <row r="10065" spans="2:13" ht="60">
      <c r="B10065" s="921" t="s">
        <v>2852</v>
      </c>
      <c r="C10065" s="921" t="s">
        <v>2714</v>
      </c>
      <c r="D10065" s="922" t="s">
        <v>986</v>
      </c>
      <c r="E10065" s="936">
        <v>1</v>
      </c>
      <c r="F10065" s="947">
        <v>44228</v>
      </c>
      <c r="G10065" s="923">
        <v>0</v>
      </c>
      <c r="H10065" s="929">
        <v>1.6666666666666668E-3</v>
      </c>
      <c r="I10065" s="929">
        <v>4.8333333333333339E-2</v>
      </c>
      <c r="J10065" s="923">
        <v>0</v>
      </c>
      <c r="K10065" s="922">
        <v>1</v>
      </c>
      <c r="L10065" s="923">
        <v>0</v>
      </c>
      <c r="M10065" s="923" t="str">
        <f t="shared" si="157"/>
        <v/>
      </c>
    </row>
    <row r="10066" spans="2:13" ht="60">
      <c r="B10066" s="921" t="s">
        <v>2818</v>
      </c>
      <c r="C10066" s="921" t="s">
        <v>2714</v>
      </c>
      <c r="D10066" s="922" t="s">
        <v>994</v>
      </c>
      <c r="E10066" s="936">
        <v>0</v>
      </c>
      <c r="F10066" s="947">
        <v>44340</v>
      </c>
      <c r="G10066" s="923">
        <v>39371.15</v>
      </c>
      <c r="H10066" s="929">
        <v>1.6666666666666668E-3</v>
      </c>
      <c r="I10066" s="929">
        <v>4.3333333333333335E-2</v>
      </c>
      <c r="J10066" s="923">
        <v>37665.066833333338</v>
      </c>
      <c r="K10066" s="922">
        <v>1</v>
      </c>
      <c r="L10066" s="923">
        <v>0</v>
      </c>
      <c r="M10066" s="923" t="str">
        <f t="shared" si="157"/>
        <v/>
      </c>
    </row>
    <row r="10067" spans="2:13" ht="60">
      <c r="B10067" s="921" t="s">
        <v>2818</v>
      </c>
      <c r="C10067" s="921" t="s">
        <v>2714</v>
      </c>
      <c r="D10067" s="922" t="s">
        <v>986</v>
      </c>
      <c r="E10067" s="936">
        <v>1</v>
      </c>
      <c r="F10067" s="947">
        <v>44862</v>
      </c>
      <c r="G10067" s="923">
        <v>2018.9952378267501</v>
      </c>
      <c r="H10067" s="929">
        <v>1.6666666666666668E-3</v>
      </c>
      <c r="I10067" s="929">
        <v>1.5000000000000001E-2</v>
      </c>
      <c r="J10067" s="923">
        <v>1988.7103092593488</v>
      </c>
      <c r="K10067" s="922">
        <v>1</v>
      </c>
      <c r="L10067" s="923">
        <v>1988.7103092593488</v>
      </c>
      <c r="M10067" s="923">
        <f t="shared" si="157"/>
        <v>40.379904756535005</v>
      </c>
    </row>
    <row r="10068" spans="2:13" ht="60">
      <c r="B10068" s="921" t="s">
        <v>2818</v>
      </c>
      <c r="C10068" s="921" t="s">
        <v>2714</v>
      </c>
      <c r="D10068" s="922" t="s">
        <v>986</v>
      </c>
      <c r="E10068" s="936">
        <v>1</v>
      </c>
      <c r="F10068" s="947">
        <v>44838</v>
      </c>
      <c r="G10068" s="923">
        <v>8075.9809513070004</v>
      </c>
      <c r="H10068" s="929">
        <v>1.6666666666666668E-3</v>
      </c>
      <c r="I10068" s="929">
        <v>1.5000000000000001E-2</v>
      </c>
      <c r="J10068" s="923">
        <v>7954.8412370373953</v>
      </c>
      <c r="K10068" s="922">
        <v>1</v>
      </c>
      <c r="L10068" s="923">
        <v>7954.8412370373953</v>
      </c>
      <c r="M10068" s="923">
        <f t="shared" si="157"/>
        <v>161.51961902614002</v>
      </c>
    </row>
    <row r="10069" spans="2:13" ht="60">
      <c r="B10069" s="921" t="s">
        <v>2818</v>
      </c>
      <c r="C10069" s="921" t="s">
        <v>2714</v>
      </c>
      <c r="D10069" s="922" t="s">
        <v>986</v>
      </c>
      <c r="E10069" s="936">
        <v>1</v>
      </c>
      <c r="F10069" s="947">
        <v>44921</v>
      </c>
      <c r="G10069" s="923">
        <v>16151.961902614001</v>
      </c>
      <c r="H10069" s="929">
        <v>1.6666666666666668E-3</v>
      </c>
      <c r="I10069" s="929">
        <v>1.1666666666666667E-2</v>
      </c>
      <c r="J10069" s="923">
        <v>15963.522347083504</v>
      </c>
      <c r="K10069" s="922">
        <v>1</v>
      </c>
      <c r="L10069" s="923">
        <v>15963.522347083504</v>
      </c>
      <c r="M10069" s="923">
        <f t="shared" si="157"/>
        <v>323.03923805228004</v>
      </c>
    </row>
    <row r="10070" spans="2:13" ht="60">
      <c r="B10070" s="921" t="s">
        <v>2818</v>
      </c>
      <c r="C10070" s="921" t="s">
        <v>2714</v>
      </c>
      <c r="D10070" s="922" t="s">
        <v>986</v>
      </c>
      <c r="E10070" s="936">
        <v>1</v>
      </c>
      <c r="F10070" s="947">
        <v>44865</v>
      </c>
      <c r="G10070" s="923">
        <v>84797.799988723506</v>
      </c>
      <c r="H10070" s="929">
        <v>1.6666666666666668E-3</v>
      </c>
      <c r="I10070" s="929">
        <v>1.3333333333333334E-2</v>
      </c>
      <c r="J10070" s="923">
        <v>83667.162655540524</v>
      </c>
      <c r="K10070" s="922">
        <v>1</v>
      </c>
      <c r="L10070" s="923">
        <v>83667.162655540524</v>
      </c>
      <c r="M10070" s="923">
        <f t="shared" si="157"/>
        <v>1695.9559997744702</v>
      </c>
    </row>
    <row r="10071" spans="2:13" ht="60">
      <c r="B10071" s="921" t="s">
        <v>2818</v>
      </c>
      <c r="C10071" s="921" t="s">
        <v>2714</v>
      </c>
      <c r="D10071" s="922" t="s">
        <v>986</v>
      </c>
      <c r="E10071" s="936">
        <v>1</v>
      </c>
      <c r="F10071" s="947">
        <v>44850</v>
      </c>
      <c r="G10071" s="923">
        <v>18170.957140440751</v>
      </c>
      <c r="H10071" s="929">
        <v>1.6666666666666668E-3</v>
      </c>
      <c r="I10071" s="929">
        <v>1.5000000000000001E-2</v>
      </c>
      <c r="J10071" s="923">
        <v>17898.39278333414</v>
      </c>
      <c r="K10071" s="922">
        <v>1</v>
      </c>
      <c r="L10071" s="923">
        <v>17898.39278333414</v>
      </c>
      <c r="M10071" s="923">
        <f t="shared" si="157"/>
        <v>363.41914280881502</v>
      </c>
    </row>
    <row r="10072" spans="2:13" ht="60">
      <c r="B10072" s="921" t="s">
        <v>2818</v>
      </c>
      <c r="C10072" s="921" t="s">
        <v>2714</v>
      </c>
      <c r="D10072" s="922" t="s">
        <v>986</v>
      </c>
      <c r="E10072" s="936">
        <v>1</v>
      </c>
      <c r="F10072" s="947">
        <v>44906</v>
      </c>
      <c r="G10072" s="923">
        <v>10094.976189133751</v>
      </c>
      <c r="H10072" s="929">
        <v>1.6666666666666668E-3</v>
      </c>
      <c r="I10072" s="929">
        <v>1.1666666666666667E-2</v>
      </c>
      <c r="J10072" s="923">
        <v>9977.2014669271903</v>
      </c>
      <c r="K10072" s="922">
        <v>1</v>
      </c>
      <c r="L10072" s="923">
        <v>9977.2014669271903</v>
      </c>
      <c r="M10072" s="923">
        <f t="shared" si="157"/>
        <v>201.89952378267503</v>
      </c>
    </row>
    <row r="10073" spans="2:13" ht="60">
      <c r="B10073" s="921" t="s">
        <v>2818</v>
      </c>
      <c r="C10073" s="921" t="s">
        <v>2714</v>
      </c>
      <c r="D10073" s="922" t="s">
        <v>986</v>
      </c>
      <c r="E10073" s="936">
        <v>1</v>
      </c>
      <c r="F10073" s="947">
        <v>44863</v>
      </c>
      <c r="G10073" s="923">
        <v>6056.9857134802505</v>
      </c>
      <c r="H10073" s="929">
        <v>1.6666666666666668E-3</v>
      </c>
      <c r="I10073" s="929">
        <v>1.5000000000000001E-2</v>
      </c>
      <c r="J10073" s="923">
        <v>5966.1309277780465</v>
      </c>
      <c r="K10073" s="922">
        <v>1</v>
      </c>
      <c r="L10073" s="923">
        <v>5966.1309277780465</v>
      </c>
      <c r="M10073" s="923">
        <f t="shared" si="157"/>
        <v>121.13971426960501</v>
      </c>
    </row>
    <row r="10074" spans="2:13" ht="60">
      <c r="B10074" s="921" t="s">
        <v>2818</v>
      </c>
      <c r="C10074" s="921" t="s">
        <v>2714</v>
      </c>
      <c r="D10074" s="922" t="s">
        <v>986</v>
      </c>
      <c r="E10074" s="936">
        <v>1</v>
      </c>
      <c r="F10074" s="947">
        <v>44911</v>
      </c>
      <c r="G10074" s="923">
        <v>4037.9904756535002</v>
      </c>
      <c r="H10074" s="929">
        <v>1.6666666666666668E-3</v>
      </c>
      <c r="I10074" s="929">
        <v>1.1666666666666667E-2</v>
      </c>
      <c r="J10074" s="923">
        <v>3990.8805867708761</v>
      </c>
      <c r="K10074" s="922">
        <v>1</v>
      </c>
      <c r="L10074" s="923">
        <v>3990.8805867708761</v>
      </c>
      <c r="M10074" s="923">
        <f t="shared" si="157"/>
        <v>80.75980951307001</v>
      </c>
    </row>
    <row r="10075" spans="2:13" ht="60">
      <c r="B10075" s="921" t="s">
        <v>2818</v>
      </c>
      <c r="C10075" s="921" t="s">
        <v>2714</v>
      </c>
      <c r="D10075" s="922" t="s">
        <v>986</v>
      </c>
      <c r="E10075" s="936">
        <v>1</v>
      </c>
      <c r="F10075" s="947">
        <v>44908</v>
      </c>
      <c r="G10075" s="923">
        <v>2018.9952378267501</v>
      </c>
      <c r="H10075" s="929">
        <v>1.6666666666666668E-3</v>
      </c>
      <c r="I10075" s="929">
        <v>1.1666666666666667E-2</v>
      </c>
      <c r="J10075" s="923">
        <v>1995.4402933854381</v>
      </c>
      <c r="K10075" s="922">
        <v>1</v>
      </c>
      <c r="L10075" s="923">
        <v>1995.4402933854381</v>
      </c>
      <c r="M10075" s="923">
        <f t="shared" si="157"/>
        <v>40.379904756535005</v>
      </c>
    </row>
    <row r="10076" spans="2:13" ht="60">
      <c r="B10076" s="921" t="s">
        <v>2818</v>
      </c>
      <c r="C10076" s="921" t="s">
        <v>2714</v>
      </c>
      <c r="D10076" s="922" t="s">
        <v>986</v>
      </c>
      <c r="E10076" s="936">
        <v>1</v>
      </c>
      <c r="F10076" s="947">
        <v>44907</v>
      </c>
      <c r="G10076" s="923">
        <v>2018.9952378267501</v>
      </c>
      <c r="H10076" s="929">
        <v>1.6666666666666668E-3</v>
      </c>
      <c r="I10076" s="929">
        <v>1.1666666666666667E-2</v>
      </c>
      <c r="J10076" s="923">
        <v>1995.4402933854381</v>
      </c>
      <c r="K10076" s="922">
        <v>1</v>
      </c>
      <c r="L10076" s="923">
        <v>1995.4402933854381</v>
      </c>
      <c r="M10076" s="923">
        <f t="shared" si="157"/>
        <v>40.379904756535005</v>
      </c>
    </row>
    <row r="10077" spans="2:13" ht="60">
      <c r="B10077" s="921" t="s">
        <v>2818</v>
      </c>
      <c r="C10077" s="921" t="s">
        <v>2714</v>
      </c>
      <c r="D10077" s="922" t="s">
        <v>986</v>
      </c>
      <c r="E10077" s="936">
        <v>1</v>
      </c>
      <c r="F10077" s="947">
        <v>44897</v>
      </c>
      <c r="G10077" s="923">
        <v>46436.890470015249</v>
      </c>
      <c r="H10077" s="929">
        <v>1.6666666666666668E-3</v>
      </c>
      <c r="I10077" s="929">
        <v>1.1666666666666667E-2</v>
      </c>
      <c r="J10077" s="923">
        <v>45895.12674786507</v>
      </c>
      <c r="K10077" s="922">
        <v>1</v>
      </c>
      <c r="L10077" s="923">
        <v>45895.12674786507</v>
      </c>
      <c r="M10077" s="923">
        <f t="shared" si="157"/>
        <v>928.73780940030497</v>
      </c>
    </row>
    <row r="10078" spans="2:13" ht="60">
      <c r="B10078" s="921" t="s">
        <v>2818</v>
      </c>
      <c r="C10078" s="921" t="s">
        <v>2714</v>
      </c>
      <c r="D10078" s="922" t="s">
        <v>986</v>
      </c>
      <c r="E10078" s="936">
        <v>1</v>
      </c>
      <c r="F10078" s="947">
        <v>43829</v>
      </c>
      <c r="G10078" s="923">
        <v>222089.47616094252</v>
      </c>
      <c r="H10078" s="929">
        <v>1.6666666666666668E-3</v>
      </c>
      <c r="I10078" s="929">
        <v>7.166666666666667E-2</v>
      </c>
      <c r="J10078" s="923">
        <v>206173.06370274164</v>
      </c>
      <c r="K10078" s="922">
        <v>1</v>
      </c>
      <c r="L10078" s="923">
        <v>206173.06370274164</v>
      </c>
      <c r="M10078" s="923">
        <f t="shared" si="157"/>
        <v>4441.7895232188503</v>
      </c>
    </row>
    <row r="10079" spans="2:13" ht="60">
      <c r="B10079" s="921" t="s">
        <v>2818</v>
      </c>
      <c r="C10079" s="921" t="s">
        <v>2714</v>
      </c>
      <c r="D10079" s="922" t="s">
        <v>986</v>
      </c>
      <c r="E10079" s="936">
        <v>1</v>
      </c>
      <c r="F10079" s="947">
        <v>44013</v>
      </c>
      <c r="G10079" s="923">
        <v>30284.92856740125</v>
      </c>
      <c r="H10079" s="929">
        <v>1.6666666666666668E-3</v>
      </c>
      <c r="I10079" s="929">
        <v>6.0000000000000005E-2</v>
      </c>
      <c r="J10079" s="923">
        <v>28467.832853357177</v>
      </c>
      <c r="K10079" s="922">
        <v>1</v>
      </c>
      <c r="L10079" s="923">
        <v>28467.832853357177</v>
      </c>
      <c r="M10079" s="923">
        <f t="shared" si="157"/>
        <v>605.69857134802498</v>
      </c>
    </row>
    <row r="10080" spans="2:13" ht="60">
      <c r="B10080" s="921" t="s">
        <v>2818</v>
      </c>
      <c r="C10080" s="921" t="s">
        <v>2714</v>
      </c>
      <c r="D10080" s="922" t="s">
        <v>986</v>
      </c>
      <c r="E10080" s="936">
        <v>1</v>
      </c>
      <c r="F10080" s="947">
        <v>44846</v>
      </c>
      <c r="G10080" s="923">
        <v>102968.75712916425</v>
      </c>
      <c r="H10080" s="929">
        <v>1.6666666666666668E-3</v>
      </c>
      <c r="I10080" s="929">
        <v>1.5000000000000001E-2</v>
      </c>
      <c r="J10080" s="923">
        <v>101424.22577222678</v>
      </c>
      <c r="K10080" s="922">
        <v>1</v>
      </c>
      <c r="L10080" s="923">
        <v>101424.22577222678</v>
      </c>
      <c r="M10080" s="923">
        <f t="shared" si="157"/>
        <v>2059.3751425832852</v>
      </c>
    </row>
    <row r="10081" spans="2:13" ht="60">
      <c r="B10081" s="921" t="s">
        <v>2818</v>
      </c>
      <c r="C10081" s="921" t="s">
        <v>2714</v>
      </c>
      <c r="D10081" s="922" t="s">
        <v>986</v>
      </c>
      <c r="E10081" s="936">
        <v>1</v>
      </c>
      <c r="F10081" s="947">
        <v>44134</v>
      </c>
      <c r="G10081" s="923">
        <v>32303.923805228002</v>
      </c>
      <c r="H10081" s="929">
        <v>1.6666666666666668E-3</v>
      </c>
      <c r="I10081" s="929">
        <v>5.5E-2</v>
      </c>
      <c r="J10081" s="923">
        <v>30527.207995940462</v>
      </c>
      <c r="K10081" s="922">
        <v>1</v>
      </c>
      <c r="L10081" s="923">
        <v>30527.207995940462</v>
      </c>
      <c r="M10081" s="923">
        <f t="shared" si="157"/>
        <v>646.07847610456008</v>
      </c>
    </row>
    <row r="10082" spans="2:13" ht="60">
      <c r="B10082" s="921" t="s">
        <v>2818</v>
      </c>
      <c r="C10082" s="921" t="s">
        <v>2714</v>
      </c>
      <c r="D10082" s="922" t="s">
        <v>986</v>
      </c>
      <c r="E10082" s="936">
        <v>1</v>
      </c>
      <c r="F10082" s="947">
        <v>44986</v>
      </c>
      <c r="G10082" s="923">
        <v>28265.933329574502</v>
      </c>
      <c r="H10082" s="929">
        <v>1.6666666666666668E-3</v>
      </c>
      <c r="I10082" s="929">
        <v>6.6666666666666671E-3</v>
      </c>
      <c r="J10082" s="923">
        <v>28077.493774044004</v>
      </c>
      <c r="K10082" s="922">
        <v>1</v>
      </c>
      <c r="L10082" s="923">
        <v>28077.493774044004</v>
      </c>
      <c r="M10082" s="923">
        <f t="shared" si="157"/>
        <v>565.31866659149</v>
      </c>
    </row>
    <row r="10083" spans="2:13" ht="60">
      <c r="B10083" s="921" t="s">
        <v>2818</v>
      </c>
      <c r="C10083" s="921" t="s">
        <v>2714</v>
      </c>
      <c r="D10083" s="922" t="s">
        <v>986</v>
      </c>
      <c r="E10083" s="936">
        <v>1</v>
      </c>
      <c r="F10083" s="947">
        <v>45078</v>
      </c>
      <c r="G10083" s="923">
        <v>10094.976189133751</v>
      </c>
      <c r="H10083" s="929">
        <v>1.6666666666666668E-3</v>
      </c>
      <c r="I10083" s="929">
        <v>1.6666666666666668E-3</v>
      </c>
      <c r="J10083" s="923">
        <v>10078.151228818528</v>
      </c>
      <c r="K10083" s="922">
        <v>1</v>
      </c>
      <c r="L10083" s="923">
        <v>10078.151228818528</v>
      </c>
      <c r="M10083" s="923">
        <f t="shared" si="157"/>
        <v>201.89952378267503</v>
      </c>
    </row>
    <row r="10084" spans="2:13" ht="60">
      <c r="B10084" s="921" t="s">
        <v>2818</v>
      </c>
      <c r="C10084" s="921" t="s">
        <v>2714</v>
      </c>
      <c r="D10084" s="922" t="s">
        <v>986</v>
      </c>
      <c r="E10084" s="936">
        <v>1</v>
      </c>
      <c r="F10084" s="947">
        <v>44990</v>
      </c>
      <c r="G10084" s="923">
        <v>16151.961902614001</v>
      </c>
      <c r="H10084" s="929">
        <v>1.6666666666666668E-3</v>
      </c>
      <c r="I10084" s="929">
        <v>6.6666666666666671E-3</v>
      </c>
      <c r="J10084" s="923">
        <v>16044.282156596573</v>
      </c>
      <c r="K10084" s="922">
        <v>1</v>
      </c>
      <c r="L10084" s="923">
        <v>16044.282156596573</v>
      </c>
      <c r="M10084" s="923">
        <f t="shared" si="157"/>
        <v>323.03923805228004</v>
      </c>
    </row>
    <row r="10085" spans="2:13" ht="60">
      <c r="B10085" s="921" t="s">
        <v>2818</v>
      </c>
      <c r="C10085" s="921" t="s">
        <v>2714</v>
      </c>
      <c r="D10085" s="922" t="s">
        <v>986</v>
      </c>
      <c r="E10085" s="936">
        <v>1</v>
      </c>
      <c r="F10085" s="947">
        <v>44847</v>
      </c>
      <c r="G10085" s="923">
        <v>30284.92856740125</v>
      </c>
      <c r="H10085" s="929">
        <v>1.6666666666666668E-3</v>
      </c>
      <c r="I10085" s="929">
        <v>1.5000000000000001E-2</v>
      </c>
      <c r="J10085" s="923">
        <v>29830.654638890232</v>
      </c>
      <c r="K10085" s="922">
        <v>1</v>
      </c>
      <c r="L10085" s="923">
        <v>29830.654638890232</v>
      </c>
      <c r="M10085" s="923">
        <f t="shared" si="157"/>
        <v>605.69857134802498</v>
      </c>
    </row>
    <row r="10086" spans="2:13" ht="60">
      <c r="B10086" s="921" t="s">
        <v>2818</v>
      </c>
      <c r="C10086" s="921" t="s">
        <v>2714</v>
      </c>
      <c r="D10086" s="922" t="s">
        <v>986</v>
      </c>
      <c r="E10086" s="936">
        <v>1</v>
      </c>
      <c r="F10086" s="947">
        <v>44851</v>
      </c>
      <c r="G10086" s="923">
        <v>32303.923805228002</v>
      </c>
      <c r="H10086" s="929">
        <v>1.6666666666666668E-3</v>
      </c>
      <c r="I10086" s="929">
        <v>1.5000000000000001E-2</v>
      </c>
      <c r="J10086" s="923">
        <v>31819.364948149581</v>
      </c>
      <c r="K10086" s="922">
        <v>1</v>
      </c>
      <c r="L10086" s="923">
        <v>31819.364948149581</v>
      </c>
      <c r="M10086" s="923">
        <f t="shared" si="157"/>
        <v>646.07847610456008</v>
      </c>
    </row>
    <row r="10087" spans="2:13" ht="60">
      <c r="B10087" s="921" t="s">
        <v>2818</v>
      </c>
      <c r="C10087" s="921" t="s">
        <v>2714</v>
      </c>
      <c r="D10087" s="922" t="s">
        <v>986</v>
      </c>
      <c r="E10087" s="936">
        <v>1</v>
      </c>
      <c r="F10087" s="947">
        <v>44751</v>
      </c>
      <c r="G10087" s="923">
        <v>2018.9952378267501</v>
      </c>
      <c r="H10087" s="929">
        <v>1.6666666666666668E-3</v>
      </c>
      <c r="I10087" s="929">
        <v>0.02</v>
      </c>
      <c r="J10087" s="923">
        <v>1978.615333070215</v>
      </c>
      <c r="K10087" s="922">
        <v>1</v>
      </c>
      <c r="L10087" s="923">
        <v>1978.615333070215</v>
      </c>
      <c r="M10087" s="923">
        <f t="shared" si="157"/>
        <v>40.379904756535005</v>
      </c>
    </row>
    <row r="10088" spans="2:13" ht="60">
      <c r="B10088" s="921" t="s">
        <v>2818</v>
      </c>
      <c r="C10088" s="921" t="s">
        <v>2714</v>
      </c>
      <c r="D10088" s="922" t="s">
        <v>986</v>
      </c>
      <c r="E10088" s="936">
        <v>1</v>
      </c>
      <c r="F10088" s="947">
        <v>44932</v>
      </c>
      <c r="G10088" s="923">
        <v>26246.93809174775</v>
      </c>
      <c r="H10088" s="929">
        <v>1.6666666666666668E-3</v>
      </c>
      <c r="I10088" s="929">
        <v>0.01</v>
      </c>
      <c r="J10088" s="923">
        <v>25984.468710830271</v>
      </c>
      <c r="K10088" s="922">
        <v>1</v>
      </c>
      <c r="L10088" s="923">
        <v>25984.468710830271</v>
      </c>
      <c r="M10088" s="923">
        <f t="shared" si="157"/>
        <v>524.93876183495502</v>
      </c>
    </row>
    <row r="10089" spans="2:13" ht="60">
      <c r="B10089" s="921" t="s">
        <v>2818</v>
      </c>
      <c r="C10089" s="921" t="s">
        <v>2714</v>
      </c>
      <c r="D10089" s="922" t="s">
        <v>986</v>
      </c>
      <c r="E10089" s="936">
        <v>1</v>
      </c>
      <c r="F10089" s="947">
        <v>44923</v>
      </c>
      <c r="G10089" s="923">
        <v>2018.9952378267501</v>
      </c>
      <c r="H10089" s="929">
        <v>1.6666666666666668E-3</v>
      </c>
      <c r="I10089" s="929">
        <v>1.1666666666666667E-2</v>
      </c>
      <c r="J10089" s="923">
        <v>1995.4402933854381</v>
      </c>
      <c r="K10089" s="922">
        <v>1</v>
      </c>
      <c r="L10089" s="923">
        <v>1995.4402933854381</v>
      </c>
      <c r="M10089" s="923">
        <f t="shared" si="157"/>
        <v>40.379904756535005</v>
      </c>
    </row>
    <row r="10090" spans="2:13" ht="60">
      <c r="B10090" s="921" t="s">
        <v>2818</v>
      </c>
      <c r="C10090" s="921" t="s">
        <v>2714</v>
      </c>
      <c r="D10090" s="922" t="s">
        <v>986</v>
      </c>
      <c r="E10090" s="936">
        <v>1</v>
      </c>
      <c r="F10090" s="947">
        <v>44909</v>
      </c>
      <c r="G10090" s="923">
        <v>6056.9857134802505</v>
      </c>
      <c r="H10090" s="929">
        <v>1.6666666666666668E-3</v>
      </c>
      <c r="I10090" s="929">
        <v>1.1666666666666667E-2</v>
      </c>
      <c r="J10090" s="923">
        <v>5986.3208801563142</v>
      </c>
      <c r="K10090" s="922">
        <v>1</v>
      </c>
      <c r="L10090" s="923">
        <v>5986.3208801563142</v>
      </c>
      <c r="M10090" s="923">
        <f t="shared" si="157"/>
        <v>121.13971426960501</v>
      </c>
    </row>
    <row r="10091" spans="2:13" ht="60">
      <c r="B10091" s="921" t="s">
        <v>2818</v>
      </c>
      <c r="C10091" s="921" t="s">
        <v>2714</v>
      </c>
      <c r="D10091" s="922" t="s">
        <v>986</v>
      </c>
      <c r="E10091" s="936">
        <v>1</v>
      </c>
      <c r="F10091" s="947">
        <v>44836</v>
      </c>
      <c r="G10091" s="923">
        <v>6056.9857134802505</v>
      </c>
      <c r="H10091" s="929">
        <v>1.6666666666666668E-3</v>
      </c>
      <c r="I10091" s="929">
        <v>1.5000000000000001E-2</v>
      </c>
      <c r="J10091" s="923">
        <v>5966.1309277780465</v>
      </c>
      <c r="K10091" s="922">
        <v>1</v>
      </c>
      <c r="L10091" s="923">
        <v>5966.1309277780465</v>
      </c>
      <c r="M10091" s="923">
        <f t="shared" si="157"/>
        <v>121.13971426960501</v>
      </c>
    </row>
    <row r="10092" spans="2:13" ht="60">
      <c r="B10092" s="921" t="s">
        <v>2818</v>
      </c>
      <c r="C10092" s="921" t="s">
        <v>2714</v>
      </c>
      <c r="D10092" s="922" t="s">
        <v>986</v>
      </c>
      <c r="E10092" s="936">
        <v>1</v>
      </c>
      <c r="F10092" s="947">
        <v>44425</v>
      </c>
      <c r="G10092" s="923">
        <v>6056.9857134802505</v>
      </c>
      <c r="H10092" s="929">
        <v>1.6666666666666668E-3</v>
      </c>
      <c r="I10092" s="929">
        <v>3.8333333333333337E-2</v>
      </c>
      <c r="J10092" s="923">
        <v>5824.8012611301747</v>
      </c>
      <c r="K10092" s="922">
        <v>1</v>
      </c>
      <c r="L10092" s="923">
        <v>5824.8012611301747</v>
      </c>
      <c r="M10092" s="923">
        <f t="shared" si="157"/>
        <v>121.13971426960501</v>
      </c>
    </row>
    <row r="10093" spans="2:13" ht="60">
      <c r="B10093" s="921" t="s">
        <v>2818</v>
      </c>
      <c r="C10093" s="921" t="s">
        <v>2714</v>
      </c>
      <c r="D10093" s="922" t="s">
        <v>986</v>
      </c>
      <c r="E10093" s="936">
        <v>1</v>
      </c>
      <c r="F10093" s="947">
        <v>44905</v>
      </c>
      <c r="G10093" s="923">
        <v>2018.9952378267501</v>
      </c>
      <c r="H10093" s="929">
        <v>1.6666666666666668E-3</v>
      </c>
      <c r="I10093" s="929">
        <v>1.1666666666666667E-2</v>
      </c>
      <c r="J10093" s="923">
        <v>1995.4402933854381</v>
      </c>
      <c r="K10093" s="922">
        <v>1</v>
      </c>
      <c r="L10093" s="923">
        <v>1995.4402933854381</v>
      </c>
      <c r="M10093" s="923">
        <f t="shared" si="157"/>
        <v>40.379904756535005</v>
      </c>
    </row>
    <row r="10094" spans="2:13" ht="60">
      <c r="B10094" s="921" t="s">
        <v>2818</v>
      </c>
      <c r="C10094" s="921" t="s">
        <v>2714</v>
      </c>
      <c r="D10094" s="922" t="s">
        <v>986</v>
      </c>
      <c r="E10094" s="936">
        <v>1</v>
      </c>
      <c r="F10094" s="947">
        <v>44987</v>
      </c>
      <c r="G10094" s="923">
        <v>10094.976189133751</v>
      </c>
      <c r="H10094" s="929">
        <v>1.6666666666666668E-3</v>
      </c>
      <c r="I10094" s="929">
        <v>6.6666666666666671E-3</v>
      </c>
      <c r="J10094" s="923">
        <v>10027.676347872859</v>
      </c>
      <c r="K10094" s="922">
        <v>1</v>
      </c>
      <c r="L10094" s="923">
        <v>10027.676347872859</v>
      </c>
      <c r="M10094" s="923">
        <f t="shared" si="157"/>
        <v>201.89952378267503</v>
      </c>
    </row>
    <row r="10095" spans="2:13" ht="60">
      <c r="B10095" s="921" t="s">
        <v>2818</v>
      </c>
      <c r="C10095" s="921" t="s">
        <v>2714</v>
      </c>
      <c r="D10095" s="922" t="s">
        <v>986</v>
      </c>
      <c r="E10095" s="936">
        <v>1</v>
      </c>
      <c r="F10095" s="947">
        <v>44196</v>
      </c>
      <c r="G10095" s="923">
        <v>327077.22852793353</v>
      </c>
      <c r="H10095" s="929">
        <v>1.6666666666666668E-3</v>
      </c>
      <c r="I10095" s="929">
        <v>0.05</v>
      </c>
      <c r="J10095" s="923">
        <v>310723.36710153683</v>
      </c>
      <c r="K10095" s="922">
        <v>1</v>
      </c>
      <c r="L10095" s="923">
        <v>310723.36710153683</v>
      </c>
      <c r="M10095" s="923">
        <f t="shared" si="157"/>
        <v>6541.5445705586708</v>
      </c>
    </row>
    <row r="10096" spans="2:13" ht="60">
      <c r="B10096" s="921" t="s">
        <v>2818</v>
      </c>
      <c r="C10096" s="921" t="s">
        <v>2714</v>
      </c>
      <c r="D10096" s="922" t="s">
        <v>986</v>
      </c>
      <c r="E10096" s="936">
        <v>1</v>
      </c>
      <c r="F10096" s="947">
        <v>44404</v>
      </c>
      <c r="G10096" s="923">
        <v>42398.899994361753</v>
      </c>
      <c r="H10096" s="929">
        <v>1.6666666666666668E-3</v>
      </c>
      <c r="I10096" s="929">
        <v>0.04</v>
      </c>
      <c r="J10096" s="923">
        <v>40702.94399458728</v>
      </c>
      <c r="K10096" s="922">
        <v>1</v>
      </c>
      <c r="L10096" s="923">
        <v>40702.94399458728</v>
      </c>
      <c r="M10096" s="923">
        <f t="shared" si="157"/>
        <v>847.97799988723511</v>
      </c>
    </row>
    <row r="10097" spans="2:13" ht="60">
      <c r="B10097" s="921" t="s">
        <v>2818</v>
      </c>
      <c r="C10097" s="921" t="s">
        <v>2714</v>
      </c>
      <c r="D10097" s="922" t="s">
        <v>986</v>
      </c>
      <c r="E10097" s="936">
        <v>1</v>
      </c>
      <c r="F10097" s="947">
        <v>44904</v>
      </c>
      <c r="G10097" s="923">
        <v>2018.9952378267501</v>
      </c>
      <c r="H10097" s="929">
        <v>1.6666666666666668E-3</v>
      </c>
      <c r="I10097" s="929">
        <v>1.1666666666666667E-2</v>
      </c>
      <c r="J10097" s="923">
        <v>1995.4402933854381</v>
      </c>
      <c r="K10097" s="922">
        <v>1</v>
      </c>
      <c r="L10097" s="923">
        <v>1995.4402933854381</v>
      </c>
      <c r="M10097" s="923">
        <f t="shared" si="157"/>
        <v>40.379904756535005</v>
      </c>
    </row>
    <row r="10098" spans="2:13" ht="60">
      <c r="B10098" s="921" t="s">
        <v>2818</v>
      </c>
      <c r="C10098" s="921" t="s">
        <v>2714</v>
      </c>
      <c r="D10098" s="922" t="s">
        <v>986</v>
      </c>
      <c r="E10098" s="936">
        <v>1</v>
      </c>
      <c r="F10098" s="947">
        <v>44713</v>
      </c>
      <c r="G10098" s="923">
        <v>18170.957140440751</v>
      </c>
      <c r="H10098" s="929">
        <v>1.6666666666666668E-3</v>
      </c>
      <c r="I10098" s="929">
        <v>2.1666666666666667E-2</v>
      </c>
      <c r="J10098" s="923">
        <v>17777.253069064533</v>
      </c>
      <c r="K10098" s="922">
        <v>1</v>
      </c>
      <c r="L10098" s="923">
        <v>17777.253069064533</v>
      </c>
      <c r="M10098" s="923">
        <f t="shared" si="157"/>
        <v>363.41914280881502</v>
      </c>
    </row>
    <row r="10099" spans="2:13" ht="60">
      <c r="B10099" s="921" t="s">
        <v>2854</v>
      </c>
      <c r="C10099" s="921" t="s">
        <v>2714</v>
      </c>
      <c r="D10099" s="922" t="s">
        <v>986</v>
      </c>
      <c r="E10099" s="936">
        <v>1</v>
      </c>
      <c r="F10099" s="947">
        <v>44713</v>
      </c>
      <c r="G10099" s="923">
        <v>28265.933329574502</v>
      </c>
      <c r="H10099" s="929">
        <v>1.6666666666666668E-3</v>
      </c>
      <c r="I10099" s="929">
        <v>2.1666666666666667E-2</v>
      </c>
      <c r="J10099" s="923">
        <v>27653.504774100387</v>
      </c>
      <c r="K10099" s="922">
        <v>1</v>
      </c>
      <c r="L10099" s="923">
        <v>27653.504774100387</v>
      </c>
      <c r="M10099" s="923">
        <f t="shared" si="157"/>
        <v>565.31866659149</v>
      </c>
    </row>
    <row r="10100" spans="2:13" ht="60">
      <c r="B10100" s="921" t="s">
        <v>2855</v>
      </c>
      <c r="C10100" s="921" t="s">
        <v>2714</v>
      </c>
      <c r="D10100" s="922" t="s">
        <v>986</v>
      </c>
      <c r="E10100" s="936">
        <v>1</v>
      </c>
      <c r="F10100" s="947">
        <v>44713</v>
      </c>
      <c r="G10100" s="923">
        <v>4037.9904756535002</v>
      </c>
      <c r="H10100" s="929">
        <v>1.6666666666666668E-3</v>
      </c>
      <c r="I10100" s="929">
        <v>2.1666666666666667E-2</v>
      </c>
      <c r="J10100" s="923">
        <v>3950.5006820143412</v>
      </c>
      <c r="K10100" s="922">
        <v>1</v>
      </c>
      <c r="L10100" s="923">
        <v>3950.5006820143412</v>
      </c>
      <c r="M10100" s="923">
        <f t="shared" si="157"/>
        <v>80.75980951307001</v>
      </c>
    </row>
    <row r="10101" spans="2:13" ht="60">
      <c r="B10101" s="921" t="s">
        <v>2855</v>
      </c>
      <c r="C10101" s="921" t="s">
        <v>2714</v>
      </c>
      <c r="D10101" s="922" t="s">
        <v>986</v>
      </c>
      <c r="E10101" s="936">
        <v>1</v>
      </c>
      <c r="F10101" s="947">
        <v>44926</v>
      </c>
      <c r="G10101" s="923">
        <v>2018.9952378267501</v>
      </c>
      <c r="H10101" s="929">
        <v>1.6666666666666668E-3</v>
      </c>
      <c r="I10101" s="929">
        <v>0.01</v>
      </c>
      <c r="J10101" s="923">
        <v>1998.8052854484827</v>
      </c>
      <c r="K10101" s="922">
        <v>1</v>
      </c>
      <c r="L10101" s="923">
        <v>1998.8052854484827</v>
      </c>
      <c r="M10101" s="923">
        <f t="shared" si="157"/>
        <v>40.379904756535005</v>
      </c>
    </row>
    <row r="10102" spans="2:13" ht="60">
      <c r="B10102" s="921" t="s">
        <v>2855</v>
      </c>
      <c r="C10102" s="921" t="s">
        <v>2714</v>
      </c>
      <c r="D10102" s="922" t="s">
        <v>986</v>
      </c>
      <c r="E10102" s="936">
        <v>1</v>
      </c>
      <c r="F10102" s="947">
        <v>44960</v>
      </c>
      <c r="G10102" s="923">
        <v>24227.942853921002</v>
      </c>
      <c r="H10102" s="929">
        <v>1.6666666666666668E-3</v>
      </c>
      <c r="I10102" s="929">
        <v>8.3333333333333332E-3</v>
      </c>
      <c r="J10102" s="923">
        <v>24026.043330138327</v>
      </c>
      <c r="K10102" s="922">
        <v>1</v>
      </c>
      <c r="L10102" s="923">
        <v>24026.043330138327</v>
      </c>
      <c r="M10102" s="923">
        <f t="shared" si="157"/>
        <v>484.55885707842003</v>
      </c>
    </row>
    <row r="10103" spans="2:13" ht="60">
      <c r="B10103" s="921" t="s">
        <v>2855</v>
      </c>
      <c r="C10103" s="921" t="s">
        <v>2714</v>
      </c>
      <c r="D10103" s="922" t="s">
        <v>986</v>
      </c>
      <c r="E10103" s="936">
        <v>1</v>
      </c>
      <c r="F10103" s="947">
        <v>44988</v>
      </c>
      <c r="G10103" s="923">
        <v>4037.9904756535002</v>
      </c>
      <c r="H10103" s="929">
        <v>1.6666666666666668E-3</v>
      </c>
      <c r="I10103" s="929">
        <v>6.6666666666666671E-3</v>
      </c>
      <c r="J10103" s="923">
        <v>4011.0705391491433</v>
      </c>
      <c r="K10103" s="922">
        <v>1</v>
      </c>
      <c r="L10103" s="923">
        <v>4011.0705391491433</v>
      </c>
      <c r="M10103" s="923">
        <f t="shared" si="157"/>
        <v>80.75980951307001</v>
      </c>
    </row>
    <row r="10104" spans="2:13" ht="60">
      <c r="B10104" s="921" t="s">
        <v>2855</v>
      </c>
      <c r="C10104" s="921" t="s">
        <v>2714</v>
      </c>
      <c r="D10104" s="922" t="s">
        <v>986</v>
      </c>
      <c r="E10104" s="936">
        <v>1</v>
      </c>
      <c r="F10104" s="947">
        <v>45078</v>
      </c>
      <c r="G10104" s="923">
        <v>10094.976189133751</v>
      </c>
      <c r="H10104" s="929">
        <v>1.6666666666666668E-3</v>
      </c>
      <c r="I10104" s="929">
        <v>1.6666666666666668E-3</v>
      </c>
      <c r="J10104" s="923">
        <v>10078.151228818528</v>
      </c>
      <c r="K10104" s="922">
        <v>1</v>
      </c>
      <c r="L10104" s="923">
        <v>10078.151228818528</v>
      </c>
      <c r="M10104" s="923">
        <f t="shared" si="157"/>
        <v>201.89952378267503</v>
      </c>
    </row>
    <row r="10105" spans="2:13" ht="60">
      <c r="B10105" s="921" t="s">
        <v>2855</v>
      </c>
      <c r="C10105" s="921" t="s">
        <v>2714</v>
      </c>
      <c r="D10105" s="922" t="s">
        <v>986</v>
      </c>
      <c r="E10105" s="936">
        <v>1</v>
      </c>
      <c r="F10105" s="947">
        <v>43829</v>
      </c>
      <c r="G10105" s="923">
        <v>30284.92856740125</v>
      </c>
      <c r="H10105" s="929">
        <v>1.6666666666666668E-3</v>
      </c>
      <c r="I10105" s="929">
        <v>7.166666666666667E-2</v>
      </c>
      <c r="J10105" s="923">
        <v>28114.508686737492</v>
      </c>
      <c r="K10105" s="922">
        <v>1</v>
      </c>
      <c r="L10105" s="923">
        <v>28114.508686737492</v>
      </c>
      <c r="M10105" s="923">
        <f t="shared" si="157"/>
        <v>605.69857134802498</v>
      </c>
    </row>
    <row r="10106" spans="2:13" ht="60">
      <c r="B10106" s="921" t="s">
        <v>2856</v>
      </c>
      <c r="C10106" s="921" t="s">
        <v>2714</v>
      </c>
      <c r="D10106" s="922" t="s">
        <v>986</v>
      </c>
      <c r="E10106" s="936">
        <v>1</v>
      </c>
      <c r="F10106" s="947">
        <v>43829</v>
      </c>
      <c r="G10106" s="923">
        <v>48455.885707842004</v>
      </c>
      <c r="H10106" s="929">
        <v>1.6666666666666668E-3</v>
      </c>
      <c r="I10106" s="929">
        <v>7.166666666666667E-2</v>
      </c>
      <c r="J10106" s="923">
        <v>44983.213898779992</v>
      </c>
      <c r="K10106" s="922">
        <v>1</v>
      </c>
      <c r="L10106" s="923">
        <v>44983.213898779992</v>
      </c>
      <c r="M10106" s="923">
        <f t="shared" si="157"/>
        <v>969.11771415684007</v>
      </c>
    </row>
    <row r="10107" spans="2:13" ht="60">
      <c r="B10107" s="921" t="s">
        <v>2856</v>
      </c>
      <c r="C10107" s="921" t="s">
        <v>2714</v>
      </c>
      <c r="D10107" s="922" t="s">
        <v>986</v>
      </c>
      <c r="E10107" s="936">
        <v>1</v>
      </c>
      <c r="F10107" s="947">
        <v>44743</v>
      </c>
      <c r="G10107" s="923">
        <v>14132.966664787251</v>
      </c>
      <c r="H10107" s="929">
        <v>1.6666666666666668E-3</v>
      </c>
      <c r="I10107" s="929">
        <v>0.02</v>
      </c>
      <c r="J10107" s="923">
        <v>13850.307331491505</v>
      </c>
      <c r="K10107" s="922">
        <v>1</v>
      </c>
      <c r="L10107" s="923">
        <v>13850.307331491505</v>
      </c>
      <c r="M10107" s="923">
        <f t="shared" si="157"/>
        <v>282.659333295745</v>
      </c>
    </row>
    <row r="10108" spans="2:13" ht="60">
      <c r="B10108" s="921" t="s">
        <v>2856</v>
      </c>
      <c r="C10108" s="921" t="s">
        <v>2714</v>
      </c>
      <c r="D10108" s="922" t="s">
        <v>986</v>
      </c>
      <c r="E10108" s="936">
        <v>1</v>
      </c>
      <c r="F10108" s="947">
        <v>44134</v>
      </c>
      <c r="G10108" s="923">
        <v>2018.9952378267501</v>
      </c>
      <c r="H10108" s="929">
        <v>1.6666666666666668E-3</v>
      </c>
      <c r="I10108" s="929">
        <v>5.5E-2</v>
      </c>
      <c r="J10108" s="923">
        <v>1907.9504997462789</v>
      </c>
      <c r="K10108" s="922">
        <v>1</v>
      </c>
      <c r="L10108" s="923">
        <v>1907.9504997462789</v>
      </c>
      <c r="M10108" s="923">
        <f t="shared" si="157"/>
        <v>40.379904756535005</v>
      </c>
    </row>
    <row r="10109" spans="2:13" ht="60">
      <c r="B10109" s="921" t="s">
        <v>2856</v>
      </c>
      <c r="C10109" s="921" t="s">
        <v>2714</v>
      </c>
      <c r="D10109" s="922" t="s">
        <v>986</v>
      </c>
      <c r="E10109" s="936">
        <v>1</v>
      </c>
      <c r="F10109" s="947">
        <v>44866</v>
      </c>
      <c r="G10109" s="923">
        <v>10094.976189133751</v>
      </c>
      <c r="H10109" s="929">
        <v>1.6666666666666668E-3</v>
      </c>
      <c r="I10109" s="929">
        <v>1.3333333333333334E-2</v>
      </c>
      <c r="J10109" s="923">
        <v>9960.3765066119686</v>
      </c>
      <c r="K10109" s="922">
        <v>1</v>
      </c>
      <c r="L10109" s="923">
        <v>9960.3765066119686</v>
      </c>
      <c r="M10109" s="923">
        <f t="shared" si="157"/>
        <v>201.89952378267503</v>
      </c>
    </row>
    <row r="10110" spans="2:13" ht="60">
      <c r="B10110" s="921" t="s">
        <v>2856</v>
      </c>
      <c r="C10110" s="921" t="s">
        <v>2714</v>
      </c>
      <c r="D10110" s="922" t="s">
        <v>986</v>
      </c>
      <c r="E10110" s="936">
        <v>1</v>
      </c>
      <c r="F10110" s="947">
        <v>44228</v>
      </c>
      <c r="G10110" s="923">
        <v>6056.9857134802505</v>
      </c>
      <c r="H10110" s="929">
        <v>1.6666666666666668E-3</v>
      </c>
      <c r="I10110" s="929">
        <v>4.8333333333333339E-2</v>
      </c>
      <c r="J10110" s="923">
        <v>5764.2314039953717</v>
      </c>
      <c r="K10110" s="922">
        <v>1</v>
      </c>
      <c r="L10110" s="923">
        <v>5764.2314039953717</v>
      </c>
      <c r="M10110" s="923">
        <f t="shared" si="157"/>
        <v>121.13971426960501</v>
      </c>
    </row>
    <row r="10111" spans="2:13" ht="60">
      <c r="B10111" s="921" t="s">
        <v>2818</v>
      </c>
      <c r="C10111" s="921" t="s">
        <v>2714</v>
      </c>
      <c r="D10111" s="922" t="s">
        <v>994</v>
      </c>
      <c r="E10111" s="936">
        <v>0</v>
      </c>
      <c r="F10111" s="947">
        <v>44317</v>
      </c>
      <c r="G10111" s="923">
        <v>13270.03</v>
      </c>
      <c r="H10111" s="929">
        <v>1.6666666666666668E-3</v>
      </c>
      <c r="I10111" s="929">
        <v>4.3333333333333335E-2</v>
      </c>
      <c r="J10111" s="923">
        <v>12694.995366666668</v>
      </c>
      <c r="K10111" s="922">
        <v>1</v>
      </c>
      <c r="L10111" s="923">
        <v>0</v>
      </c>
      <c r="M10111" s="923" t="str">
        <f t="shared" si="157"/>
        <v/>
      </c>
    </row>
    <row r="10112" spans="2:13" ht="60">
      <c r="B10112" s="921" t="s">
        <v>2818</v>
      </c>
      <c r="C10112" s="921" t="s">
        <v>2714</v>
      </c>
      <c r="D10112" s="922" t="s">
        <v>986</v>
      </c>
      <c r="E10112" s="936">
        <v>1</v>
      </c>
      <c r="F10112" s="947">
        <v>44599</v>
      </c>
      <c r="G10112" s="923">
        <v>104987.752366991</v>
      </c>
      <c r="H10112" s="929">
        <v>1.6666666666666668E-3</v>
      </c>
      <c r="I10112" s="929">
        <v>2.8333333333333335E-2</v>
      </c>
      <c r="J10112" s="923">
        <v>102013.09938325959</v>
      </c>
      <c r="K10112" s="922">
        <v>1</v>
      </c>
      <c r="L10112" s="923">
        <v>102013.09938325959</v>
      </c>
      <c r="M10112" s="923">
        <f t="shared" si="157"/>
        <v>2099.7550473398201</v>
      </c>
    </row>
    <row r="10113" spans="2:13" ht="60">
      <c r="B10113" s="921" t="s">
        <v>2818</v>
      </c>
      <c r="C10113" s="921" t="s">
        <v>2714</v>
      </c>
      <c r="D10113" s="922" t="s">
        <v>986</v>
      </c>
      <c r="E10113" s="936">
        <v>1</v>
      </c>
      <c r="F10113" s="947">
        <v>44931</v>
      </c>
      <c r="G10113" s="923">
        <v>84797.799988723506</v>
      </c>
      <c r="H10113" s="929">
        <v>1.6666666666666668E-3</v>
      </c>
      <c r="I10113" s="929">
        <v>0.01</v>
      </c>
      <c r="J10113" s="923">
        <v>83949.821988836266</v>
      </c>
      <c r="K10113" s="922">
        <v>1</v>
      </c>
      <c r="L10113" s="923">
        <v>83949.821988836266</v>
      </c>
      <c r="M10113" s="923">
        <f t="shared" si="157"/>
        <v>1695.9559997744702</v>
      </c>
    </row>
    <row r="10114" spans="2:13" ht="60">
      <c r="B10114" s="921" t="s">
        <v>2818</v>
      </c>
      <c r="C10114" s="921" t="s">
        <v>2714</v>
      </c>
      <c r="D10114" s="922" t="s">
        <v>986</v>
      </c>
      <c r="E10114" s="936">
        <v>1</v>
      </c>
      <c r="F10114" s="947">
        <v>43829</v>
      </c>
      <c r="G10114" s="923">
        <v>16151.961902614001</v>
      </c>
      <c r="H10114" s="929">
        <v>1.6666666666666668E-3</v>
      </c>
      <c r="I10114" s="929">
        <v>7.166666666666667E-2</v>
      </c>
      <c r="J10114" s="923">
        <v>14994.404632926664</v>
      </c>
      <c r="K10114" s="922">
        <v>1</v>
      </c>
      <c r="L10114" s="923">
        <v>14994.404632926664</v>
      </c>
      <c r="M10114" s="923">
        <f t="shared" si="157"/>
        <v>323.03923805228004</v>
      </c>
    </row>
    <row r="10115" spans="2:13" ht="60">
      <c r="B10115" s="921" t="s">
        <v>2818</v>
      </c>
      <c r="C10115" s="921" t="s">
        <v>2714</v>
      </c>
      <c r="D10115" s="922" t="s">
        <v>986</v>
      </c>
      <c r="E10115" s="936">
        <v>1</v>
      </c>
      <c r="F10115" s="947">
        <v>45091</v>
      </c>
      <c r="G10115" s="923">
        <v>82778.804750896757</v>
      </c>
      <c r="H10115" s="929">
        <v>1.6666666666666668E-3</v>
      </c>
      <c r="I10115" s="929">
        <v>1.6666666666666668E-3</v>
      </c>
      <c r="J10115" s="923">
        <v>82640.840076311928</v>
      </c>
      <c r="K10115" s="922">
        <v>1</v>
      </c>
      <c r="L10115" s="923">
        <v>82640.840076311928</v>
      </c>
      <c r="M10115" s="923">
        <f t="shared" si="157"/>
        <v>1655.5760950179351</v>
      </c>
    </row>
    <row r="10116" spans="2:13" ht="60">
      <c r="B10116" s="921" t="s">
        <v>2818</v>
      </c>
      <c r="C10116" s="921" t="s">
        <v>2714</v>
      </c>
      <c r="D10116" s="922" t="s">
        <v>986</v>
      </c>
      <c r="E10116" s="936">
        <v>1</v>
      </c>
      <c r="F10116" s="947">
        <v>44990</v>
      </c>
      <c r="G10116" s="923">
        <v>28265.933329574502</v>
      </c>
      <c r="H10116" s="929">
        <v>1.6666666666666668E-3</v>
      </c>
      <c r="I10116" s="929">
        <v>6.6666666666666671E-3</v>
      </c>
      <c r="J10116" s="923">
        <v>28077.493774044004</v>
      </c>
      <c r="K10116" s="922">
        <v>1</v>
      </c>
      <c r="L10116" s="923">
        <v>28077.493774044004</v>
      </c>
      <c r="M10116" s="923">
        <f t="shared" si="157"/>
        <v>565.31866659149</v>
      </c>
    </row>
    <row r="10117" spans="2:13" ht="60">
      <c r="B10117" s="921" t="s">
        <v>2857</v>
      </c>
      <c r="C10117" s="921" t="s">
        <v>2714</v>
      </c>
      <c r="D10117" s="922" t="s">
        <v>986</v>
      </c>
      <c r="E10117" s="936">
        <v>1</v>
      </c>
      <c r="F10117" s="947">
        <v>44990</v>
      </c>
      <c r="G10117" s="923">
        <v>12897.00807770326</v>
      </c>
      <c r="H10117" s="929">
        <v>1.6666666666666668E-3</v>
      </c>
      <c r="I10117" s="929">
        <v>6.6666666666666671E-3</v>
      </c>
      <c r="J10117" s="923">
        <v>12811.028023851904</v>
      </c>
      <c r="K10117" s="922">
        <v>1</v>
      </c>
      <c r="L10117" s="923">
        <v>12811.028023851904</v>
      </c>
      <c r="M10117" s="923">
        <f t="shared" si="157"/>
        <v>257.94016155406518</v>
      </c>
    </row>
    <row r="10118" spans="2:13" ht="60">
      <c r="B10118" s="921" t="s">
        <v>2854</v>
      </c>
      <c r="C10118" s="921" t="s">
        <v>2714</v>
      </c>
      <c r="D10118" s="922" t="s">
        <v>986</v>
      </c>
      <c r="E10118" s="936">
        <v>1</v>
      </c>
      <c r="F10118" s="947">
        <v>44990</v>
      </c>
      <c r="G10118" s="923">
        <v>90854.78570220375</v>
      </c>
      <c r="H10118" s="929">
        <v>1.6666666666666668E-3</v>
      </c>
      <c r="I10118" s="929">
        <v>6.6666666666666671E-3</v>
      </c>
      <c r="J10118" s="923">
        <v>90249.087130855725</v>
      </c>
      <c r="K10118" s="922">
        <v>1</v>
      </c>
      <c r="L10118" s="923">
        <v>90249.087130855725</v>
      </c>
      <c r="M10118" s="923">
        <f t="shared" si="157"/>
        <v>1817.0957140440751</v>
      </c>
    </row>
    <row r="10119" spans="2:13" ht="60">
      <c r="B10119" s="921" t="s">
        <v>2854</v>
      </c>
      <c r="C10119" s="921" t="s">
        <v>2714</v>
      </c>
      <c r="D10119" s="922" t="s">
        <v>986</v>
      </c>
      <c r="E10119" s="936">
        <v>1</v>
      </c>
      <c r="F10119" s="947">
        <v>44876</v>
      </c>
      <c r="G10119" s="923">
        <v>179690.57616658075</v>
      </c>
      <c r="H10119" s="929">
        <v>1.6666666666666668E-3</v>
      </c>
      <c r="I10119" s="929">
        <v>1.3333333333333334E-2</v>
      </c>
      <c r="J10119" s="923">
        <v>177294.70181769301</v>
      </c>
      <c r="K10119" s="922">
        <v>1</v>
      </c>
      <c r="L10119" s="923">
        <v>177294.70181769301</v>
      </c>
      <c r="M10119" s="923">
        <f t="shared" si="157"/>
        <v>3593.8115233316153</v>
      </c>
    </row>
    <row r="10120" spans="2:13" ht="60">
      <c r="B10120" s="921" t="s">
        <v>2854</v>
      </c>
      <c r="C10120" s="921" t="s">
        <v>2714</v>
      </c>
      <c r="D10120" s="922" t="s">
        <v>986</v>
      </c>
      <c r="E10120" s="936">
        <v>1</v>
      </c>
      <c r="F10120" s="947">
        <v>44867</v>
      </c>
      <c r="G10120" s="923">
        <v>155462.63331265975</v>
      </c>
      <c r="H10120" s="929">
        <v>1.6666666666666668E-3</v>
      </c>
      <c r="I10120" s="929">
        <v>1.3333333333333334E-2</v>
      </c>
      <c r="J10120" s="923">
        <v>153389.79820182428</v>
      </c>
      <c r="K10120" s="922">
        <v>1</v>
      </c>
      <c r="L10120" s="923">
        <v>153389.79820182428</v>
      </c>
      <c r="M10120" s="923">
        <f t="shared" si="157"/>
        <v>3109.252666253195</v>
      </c>
    </row>
    <row r="10121" spans="2:13" ht="60">
      <c r="B10121" s="921" t="s">
        <v>2854</v>
      </c>
      <c r="C10121" s="921" t="s">
        <v>2714</v>
      </c>
      <c r="D10121" s="922" t="s">
        <v>986</v>
      </c>
      <c r="E10121" s="936">
        <v>1</v>
      </c>
      <c r="F10121" s="947">
        <v>45026</v>
      </c>
      <c r="G10121" s="923">
        <v>64607.847610456003</v>
      </c>
      <c r="H10121" s="929">
        <v>1.6666666666666668E-3</v>
      </c>
      <c r="I10121" s="929">
        <v>5.0000000000000001E-3</v>
      </c>
      <c r="J10121" s="923">
        <v>64284.808372403721</v>
      </c>
      <c r="K10121" s="922">
        <v>1</v>
      </c>
      <c r="L10121" s="923">
        <v>64284.808372403721</v>
      </c>
      <c r="M10121" s="923">
        <f t="shared" si="157"/>
        <v>1292.1569522091202</v>
      </c>
    </row>
    <row r="10122" spans="2:13" ht="60">
      <c r="B10122" s="921" t="s">
        <v>2858</v>
      </c>
      <c r="C10122" s="921" t="s">
        <v>2714</v>
      </c>
      <c r="D10122" s="922" t="s">
        <v>986</v>
      </c>
      <c r="E10122" s="936">
        <v>1</v>
      </c>
      <c r="F10122" s="947">
        <v>45026</v>
      </c>
      <c r="G10122" s="923">
        <v>28373.417770947173</v>
      </c>
      <c r="H10122" s="929">
        <v>1.6666666666666668E-3</v>
      </c>
      <c r="I10122" s="929">
        <v>5.0000000000000001E-3</v>
      </c>
      <c r="J10122" s="923">
        <v>28231.550682092438</v>
      </c>
      <c r="K10122" s="922">
        <v>1</v>
      </c>
      <c r="L10122" s="923">
        <v>28231.550682092438</v>
      </c>
      <c r="M10122" s="923">
        <f t="shared" si="157"/>
        <v>567.46835541894347</v>
      </c>
    </row>
    <row r="10123" spans="2:13" ht="60">
      <c r="B10123" s="921" t="s">
        <v>2858</v>
      </c>
      <c r="C10123" s="921" t="s">
        <v>2714</v>
      </c>
      <c r="D10123" s="922" t="s">
        <v>986</v>
      </c>
      <c r="E10123" s="936">
        <v>1</v>
      </c>
      <c r="F10123" s="947">
        <v>45020</v>
      </c>
      <c r="G10123" s="923">
        <v>2579.4016155406521</v>
      </c>
      <c r="H10123" s="929">
        <v>1.6666666666666668E-3</v>
      </c>
      <c r="I10123" s="929">
        <v>5.0000000000000001E-3</v>
      </c>
      <c r="J10123" s="923">
        <v>2566.504607462949</v>
      </c>
      <c r="K10123" s="922">
        <v>1</v>
      </c>
      <c r="L10123" s="923">
        <v>2566.504607462949</v>
      </c>
      <c r="M10123" s="923">
        <f t="shared" ref="M10123:M10186" si="158">IF(L10123=0,"",IF(I10123=100%,0,(H10123*12)*(G10123*E10123*K10123)))</f>
        <v>51.588032310813041</v>
      </c>
    </row>
    <row r="10124" spans="2:13" ht="60">
      <c r="B10124" s="921" t="s">
        <v>2855</v>
      </c>
      <c r="C10124" s="921" t="s">
        <v>2714</v>
      </c>
      <c r="D10124" s="922" t="s">
        <v>986</v>
      </c>
      <c r="E10124" s="936">
        <v>1</v>
      </c>
      <c r="F10124" s="947">
        <v>45020</v>
      </c>
      <c r="G10124" s="923">
        <v>52493.8761834955</v>
      </c>
      <c r="H10124" s="929">
        <v>1.6666666666666668E-3</v>
      </c>
      <c r="I10124" s="929">
        <v>5.0000000000000001E-3</v>
      </c>
      <c r="J10124" s="923">
        <v>52231.406802578022</v>
      </c>
      <c r="K10124" s="922">
        <v>1</v>
      </c>
      <c r="L10124" s="923">
        <v>52231.406802578022</v>
      </c>
      <c r="M10124" s="923">
        <f t="shared" si="158"/>
        <v>1049.87752366991</v>
      </c>
    </row>
    <row r="10125" spans="2:13" ht="60">
      <c r="B10125" s="921" t="s">
        <v>2855</v>
      </c>
      <c r="C10125" s="921" t="s">
        <v>2714</v>
      </c>
      <c r="D10125" s="922" t="s">
        <v>986</v>
      </c>
      <c r="E10125" s="936">
        <v>1</v>
      </c>
      <c r="F10125" s="947">
        <v>45095</v>
      </c>
      <c r="G10125" s="923">
        <v>177671.580928754</v>
      </c>
      <c r="H10125" s="929">
        <v>1.6666666666666668E-3</v>
      </c>
      <c r="I10125" s="929">
        <v>1.6666666666666668E-3</v>
      </c>
      <c r="J10125" s="923">
        <v>177375.46162720607</v>
      </c>
      <c r="K10125" s="922">
        <v>1</v>
      </c>
      <c r="L10125" s="923">
        <v>177375.46162720607</v>
      </c>
      <c r="M10125" s="923">
        <f t="shared" si="158"/>
        <v>3553.4316185750799</v>
      </c>
    </row>
    <row r="10126" spans="2:13" ht="60">
      <c r="B10126" s="921" t="s">
        <v>2855</v>
      </c>
      <c r="C10126" s="921" t="s">
        <v>2714</v>
      </c>
      <c r="D10126" s="922" t="s">
        <v>986</v>
      </c>
      <c r="E10126" s="936">
        <v>1</v>
      </c>
      <c r="F10126" s="947">
        <v>45031</v>
      </c>
      <c r="G10126" s="923">
        <v>161519.61902614002</v>
      </c>
      <c r="H10126" s="929">
        <v>1.6666666666666668E-3</v>
      </c>
      <c r="I10126" s="929">
        <v>5.0000000000000001E-3</v>
      </c>
      <c r="J10126" s="923">
        <v>160712.02093100932</v>
      </c>
      <c r="K10126" s="922">
        <v>1</v>
      </c>
      <c r="L10126" s="923">
        <v>160712.02093100932</v>
      </c>
      <c r="M10126" s="923">
        <f t="shared" si="158"/>
        <v>3230.3923805228005</v>
      </c>
    </row>
    <row r="10127" spans="2:13" ht="60">
      <c r="B10127" s="921" t="s">
        <v>2855</v>
      </c>
      <c r="C10127" s="921" t="s">
        <v>2714</v>
      </c>
      <c r="D10127" s="922" t="s">
        <v>986</v>
      </c>
      <c r="E10127" s="936">
        <v>1</v>
      </c>
      <c r="F10127" s="947">
        <v>45030</v>
      </c>
      <c r="G10127" s="923">
        <v>74702.823799589751</v>
      </c>
      <c r="H10127" s="929">
        <v>1.6666666666666668E-3</v>
      </c>
      <c r="I10127" s="929">
        <v>5.0000000000000001E-3</v>
      </c>
      <c r="J10127" s="923">
        <v>74329.309680591803</v>
      </c>
      <c r="K10127" s="922">
        <v>1</v>
      </c>
      <c r="L10127" s="923">
        <v>74329.309680591803</v>
      </c>
      <c r="M10127" s="923">
        <f t="shared" si="158"/>
        <v>1494.056475991795</v>
      </c>
    </row>
    <row r="10128" spans="2:13" ht="60">
      <c r="B10128" s="921" t="s">
        <v>2855</v>
      </c>
      <c r="C10128" s="921" t="s">
        <v>2714</v>
      </c>
      <c r="D10128" s="922" t="s">
        <v>986</v>
      </c>
      <c r="E10128" s="936">
        <v>1</v>
      </c>
      <c r="F10128" s="947">
        <v>45023</v>
      </c>
      <c r="G10128" s="923">
        <v>36341.914280881501</v>
      </c>
      <c r="H10128" s="929">
        <v>1.6666666666666668E-3</v>
      </c>
      <c r="I10128" s="929">
        <v>5.0000000000000001E-3</v>
      </c>
      <c r="J10128" s="923">
        <v>36160.204709477097</v>
      </c>
      <c r="K10128" s="922">
        <v>1</v>
      </c>
      <c r="L10128" s="923">
        <v>36160.204709477097</v>
      </c>
      <c r="M10128" s="923">
        <f t="shared" si="158"/>
        <v>726.83828561763005</v>
      </c>
    </row>
    <row r="10129" spans="2:13" ht="60">
      <c r="B10129" s="921" t="s">
        <v>2855</v>
      </c>
      <c r="C10129" s="921" t="s">
        <v>2714</v>
      </c>
      <c r="D10129" s="922" t="s">
        <v>986</v>
      </c>
      <c r="E10129" s="936">
        <v>1</v>
      </c>
      <c r="F10129" s="947">
        <v>44837</v>
      </c>
      <c r="G10129" s="923">
        <v>78740.814275243247</v>
      </c>
      <c r="H10129" s="929">
        <v>1.6666666666666668E-3</v>
      </c>
      <c r="I10129" s="929">
        <v>1.5000000000000001E-2</v>
      </c>
      <c r="J10129" s="923">
        <v>77559.7020611146</v>
      </c>
      <c r="K10129" s="922">
        <v>1</v>
      </c>
      <c r="L10129" s="923">
        <v>77559.7020611146</v>
      </c>
      <c r="M10129" s="923">
        <f t="shared" si="158"/>
        <v>1574.8162855048649</v>
      </c>
    </row>
    <row r="10130" spans="2:13" ht="60">
      <c r="B10130" s="921" t="s">
        <v>2855</v>
      </c>
      <c r="C10130" s="921" t="s">
        <v>2714</v>
      </c>
      <c r="D10130" s="922" t="s">
        <v>986</v>
      </c>
      <c r="E10130" s="936">
        <v>1</v>
      </c>
      <c r="F10130" s="947">
        <v>45097</v>
      </c>
      <c r="G10130" s="923">
        <v>191804.54759354127</v>
      </c>
      <c r="H10130" s="929">
        <v>1.6666666666666668E-3</v>
      </c>
      <c r="I10130" s="929">
        <v>1.6666666666666668E-3</v>
      </c>
      <c r="J10130" s="923">
        <v>191484.87334755203</v>
      </c>
      <c r="K10130" s="922">
        <v>1</v>
      </c>
      <c r="L10130" s="923">
        <v>191484.87334755203</v>
      </c>
      <c r="M10130" s="923">
        <f t="shared" si="158"/>
        <v>3836.0909518708254</v>
      </c>
    </row>
    <row r="10131" spans="2:13" ht="60">
      <c r="B10131" s="921" t="s">
        <v>2855</v>
      </c>
      <c r="C10131" s="921" t="s">
        <v>2714</v>
      </c>
      <c r="D10131" s="922" t="s">
        <v>986</v>
      </c>
      <c r="E10131" s="936">
        <v>1</v>
      </c>
      <c r="F10131" s="947">
        <v>45025</v>
      </c>
      <c r="G10131" s="923">
        <v>153443.638074833</v>
      </c>
      <c r="H10131" s="929">
        <v>1.6666666666666668E-3</v>
      </c>
      <c r="I10131" s="929">
        <v>5.0000000000000001E-3</v>
      </c>
      <c r="J10131" s="923">
        <v>152676.41988445882</v>
      </c>
      <c r="K10131" s="922">
        <v>1</v>
      </c>
      <c r="L10131" s="923">
        <v>152676.41988445882</v>
      </c>
      <c r="M10131" s="923">
        <f t="shared" si="158"/>
        <v>3068.8727614966601</v>
      </c>
    </row>
    <row r="10132" spans="2:13" ht="60">
      <c r="B10132" s="921" t="s">
        <v>2859</v>
      </c>
      <c r="C10132" s="921" t="s">
        <v>2714</v>
      </c>
      <c r="D10132" s="922" t="s">
        <v>986</v>
      </c>
      <c r="E10132" s="936">
        <v>1</v>
      </c>
      <c r="F10132" s="947">
        <v>45025</v>
      </c>
      <c r="G10132" s="923">
        <v>2099.7836797927398</v>
      </c>
      <c r="H10132" s="929">
        <v>1.6666666666666668E-3</v>
      </c>
      <c r="I10132" s="929">
        <v>5.0000000000000001E-3</v>
      </c>
      <c r="J10132" s="923">
        <v>2089.2847613937761</v>
      </c>
      <c r="K10132" s="922">
        <v>1</v>
      </c>
      <c r="L10132" s="923">
        <v>2089.2847613937761</v>
      </c>
      <c r="M10132" s="923">
        <f t="shared" si="158"/>
        <v>41.995673595854797</v>
      </c>
    </row>
    <row r="10133" spans="2:13" ht="60">
      <c r="B10133" s="921" t="s">
        <v>2860</v>
      </c>
      <c r="C10133" s="921" t="s">
        <v>2714</v>
      </c>
      <c r="D10133" s="922" t="s">
        <v>986</v>
      </c>
      <c r="E10133" s="936">
        <v>1</v>
      </c>
      <c r="F10133" s="947">
        <v>45025</v>
      </c>
      <c r="G10133" s="923">
        <v>38691.024233109783</v>
      </c>
      <c r="H10133" s="929">
        <v>1.6666666666666668E-3</v>
      </c>
      <c r="I10133" s="929">
        <v>5.0000000000000001E-3</v>
      </c>
      <c r="J10133" s="923">
        <v>38497.569111944234</v>
      </c>
      <c r="K10133" s="922">
        <v>1</v>
      </c>
      <c r="L10133" s="923">
        <v>38497.569111944234</v>
      </c>
      <c r="M10133" s="923">
        <f t="shared" si="158"/>
        <v>773.82048466219567</v>
      </c>
    </row>
    <row r="10134" spans="2:13" ht="60">
      <c r="B10134" s="921" t="s">
        <v>2856</v>
      </c>
      <c r="C10134" s="921" t="s">
        <v>2714</v>
      </c>
      <c r="D10134" s="922" t="s">
        <v>986</v>
      </c>
      <c r="E10134" s="936">
        <v>1</v>
      </c>
      <c r="F10134" s="947">
        <v>45025</v>
      </c>
      <c r="G10134" s="923">
        <v>24227.942853921002</v>
      </c>
      <c r="H10134" s="929">
        <v>1.6666666666666668E-3</v>
      </c>
      <c r="I10134" s="929">
        <v>5.0000000000000001E-3</v>
      </c>
      <c r="J10134" s="923">
        <v>24106.803139651398</v>
      </c>
      <c r="K10134" s="922">
        <v>1</v>
      </c>
      <c r="L10134" s="923">
        <v>24106.803139651398</v>
      </c>
      <c r="M10134" s="923">
        <f t="shared" si="158"/>
        <v>484.55885707842003</v>
      </c>
    </row>
    <row r="10135" spans="2:13" ht="60">
      <c r="B10135" s="921" t="s">
        <v>2856</v>
      </c>
      <c r="C10135" s="921" t="s">
        <v>2714</v>
      </c>
      <c r="D10135" s="922" t="s">
        <v>986</v>
      </c>
      <c r="E10135" s="936">
        <v>1</v>
      </c>
      <c r="F10135" s="947">
        <v>45089</v>
      </c>
      <c r="G10135" s="923">
        <v>98930.766653510756</v>
      </c>
      <c r="H10135" s="929">
        <v>1.6666666666666668E-3</v>
      </c>
      <c r="I10135" s="929">
        <v>1.6666666666666668E-3</v>
      </c>
      <c r="J10135" s="923">
        <v>98765.882042421566</v>
      </c>
      <c r="K10135" s="922">
        <v>1</v>
      </c>
      <c r="L10135" s="923">
        <v>98765.882042421566</v>
      </c>
      <c r="M10135" s="923">
        <f t="shared" si="158"/>
        <v>1978.6153330702152</v>
      </c>
    </row>
    <row r="10136" spans="2:13" ht="60">
      <c r="B10136" s="921" t="s">
        <v>2856</v>
      </c>
      <c r="C10136" s="921" t="s">
        <v>2714</v>
      </c>
      <c r="D10136" s="922" t="s">
        <v>986</v>
      </c>
      <c r="E10136" s="936">
        <v>1</v>
      </c>
      <c r="F10136" s="947">
        <v>44835</v>
      </c>
      <c r="G10136" s="923">
        <v>270545.36186878453</v>
      </c>
      <c r="H10136" s="929">
        <v>1.6666666666666668E-3</v>
      </c>
      <c r="I10136" s="929">
        <v>1.5000000000000001E-2</v>
      </c>
      <c r="J10136" s="923">
        <v>266487.18144075276</v>
      </c>
      <c r="K10136" s="922">
        <v>1</v>
      </c>
      <c r="L10136" s="923">
        <v>266487.18144075276</v>
      </c>
      <c r="M10136" s="923">
        <f t="shared" si="158"/>
        <v>5410.9072373756908</v>
      </c>
    </row>
    <row r="10137" spans="2:13" ht="60">
      <c r="B10137" s="921" t="s">
        <v>2856</v>
      </c>
      <c r="C10137" s="921" t="s">
        <v>2714</v>
      </c>
      <c r="D10137" s="922" t="s">
        <v>986</v>
      </c>
      <c r="E10137" s="936">
        <v>1</v>
      </c>
      <c r="F10137" s="947">
        <v>45019</v>
      </c>
      <c r="G10137" s="923">
        <v>216032.49044746227</v>
      </c>
      <c r="H10137" s="929">
        <v>1.6666666666666668E-3</v>
      </c>
      <c r="I10137" s="929">
        <v>5.0000000000000001E-3</v>
      </c>
      <c r="J10137" s="923">
        <v>214952.32799522497</v>
      </c>
      <c r="K10137" s="922">
        <v>1</v>
      </c>
      <c r="L10137" s="923">
        <v>214952.32799522497</v>
      </c>
      <c r="M10137" s="923">
        <f t="shared" si="158"/>
        <v>4320.6498089492452</v>
      </c>
    </row>
    <row r="10138" spans="2:13" ht="60">
      <c r="B10138" s="921" t="s">
        <v>2856</v>
      </c>
      <c r="C10138" s="921" t="s">
        <v>2714</v>
      </c>
      <c r="D10138" s="922" t="s">
        <v>986</v>
      </c>
      <c r="E10138" s="936">
        <v>1</v>
      </c>
      <c r="F10138" s="947">
        <v>44844</v>
      </c>
      <c r="G10138" s="923">
        <v>86816.795226550254</v>
      </c>
      <c r="H10138" s="929">
        <v>1.6666666666666668E-3</v>
      </c>
      <c r="I10138" s="929">
        <v>1.5000000000000001E-2</v>
      </c>
      <c r="J10138" s="923">
        <v>85514.543298151999</v>
      </c>
      <c r="K10138" s="922">
        <v>1</v>
      </c>
      <c r="L10138" s="923">
        <v>85514.543298151999</v>
      </c>
      <c r="M10138" s="923">
        <f t="shared" si="158"/>
        <v>1736.3359045310051</v>
      </c>
    </row>
    <row r="10139" spans="2:13" ht="60">
      <c r="B10139" s="921" t="s">
        <v>2856</v>
      </c>
      <c r="C10139" s="921" t="s">
        <v>2714</v>
      </c>
      <c r="D10139" s="922" t="s">
        <v>986</v>
      </c>
      <c r="E10139" s="936">
        <v>1</v>
      </c>
      <c r="F10139" s="947">
        <v>45078</v>
      </c>
      <c r="G10139" s="923">
        <v>181709.5714044075</v>
      </c>
      <c r="H10139" s="929">
        <v>1.6666666666666668E-3</v>
      </c>
      <c r="I10139" s="929">
        <v>1.6666666666666668E-3</v>
      </c>
      <c r="J10139" s="923">
        <v>181406.72211873348</v>
      </c>
      <c r="K10139" s="922">
        <v>1</v>
      </c>
      <c r="L10139" s="923">
        <v>181406.72211873348</v>
      </c>
      <c r="M10139" s="923">
        <f t="shared" si="158"/>
        <v>3634.1914280881501</v>
      </c>
    </row>
    <row r="10140" spans="2:13" ht="60">
      <c r="B10140" s="921" t="s">
        <v>2856</v>
      </c>
      <c r="C10140" s="921" t="s">
        <v>2714</v>
      </c>
      <c r="D10140" s="922" t="s">
        <v>986</v>
      </c>
      <c r="E10140" s="936">
        <v>1</v>
      </c>
      <c r="F10140" s="947">
        <v>44935</v>
      </c>
      <c r="G10140" s="923">
        <v>10094.976189133751</v>
      </c>
      <c r="H10140" s="929">
        <v>1.6666666666666668E-3</v>
      </c>
      <c r="I10140" s="929">
        <v>0.01</v>
      </c>
      <c r="J10140" s="923">
        <v>9994.0264272424138</v>
      </c>
      <c r="K10140" s="922">
        <v>1</v>
      </c>
      <c r="L10140" s="923">
        <v>9994.0264272424138</v>
      </c>
      <c r="M10140" s="923">
        <f t="shared" si="158"/>
        <v>201.89952378267503</v>
      </c>
    </row>
    <row r="10141" spans="2:13" ht="60">
      <c r="B10141" s="921" t="s">
        <v>2856</v>
      </c>
      <c r="C10141" s="921" t="s">
        <v>2714</v>
      </c>
      <c r="D10141" s="922" t="s">
        <v>986</v>
      </c>
      <c r="E10141" s="936">
        <v>1</v>
      </c>
      <c r="F10141" s="947">
        <v>44903</v>
      </c>
      <c r="G10141" s="923">
        <v>60569.8571348025</v>
      </c>
      <c r="H10141" s="929">
        <v>1.6666666666666668E-3</v>
      </c>
      <c r="I10141" s="929">
        <v>1.1666666666666667E-2</v>
      </c>
      <c r="J10141" s="923">
        <v>59863.208801563138</v>
      </c>
      <c r="K10141" s="922">
        <v>1</v>
      </c>
      <c r="L10141" s="923">
        <v>59863.208801563138</v>
      </c>
      <c r="M10141" s="923">
        <f t="shared" si="158"/>
        <v>1211.39714269605</v>
      </c>
    </row>
    <row r="10142" spans="2:13" ht="60">
      <c r="B10142" s="921" t="s">
        <v>2861</v>
      </c>
      <c r="C10142" s="921" t="s">
        <v>2714</v>
      </c>
      <c r="D10142" s="922" t="s">
        <v>986</v>
      </c>
      <c r="E10142" s="936">
        <v>1</v>
      </c>
      <c r="F10142" s="947">
        <v>44903</v>
      </c>
      <c r="G10142" s="923">
        <v>74802.64685067891</v>
      </c>
      <c r="H10142" s="929">
        <v>1.6666666666666668E-3</v>
      </c>
      <c r="I10142" s="929">
        <v>1.1666666666666667E-2</v>
      </c>
      <c r="J10142" s="923">
        <v>73929.949304087655</v>
      </c>
      <c r="K10142" s="922">
        <v>1</v>
      </c>
      <c r="L10142" s="923">
        <v>73929.949304087655</v>
      </c>
      <c r="M10142" s="923">
        <f t="shared" si="158"/>
        <v>1496.0529370135782</v>
      </c>
    </row>
    <row r="10143" spans="2:13" ht="60">
      <c r="B10143" s="921" t="s">
        <v>2862</v>
      </c>
      <c r="C10143" s="921" t="s">
        <v>2714</v>
      </c>
      <c r="D10143" s="922" t="s">
        <v>986</v>
      </c>
      <c r="E10143" s="936">
        <v>1</v>
      </c>
      <c r="F10143" s="947">
        <v>44903</v>
      </c>
      <c r="G10143" s="923">
        <v>3394.0435302775381</v>
      </c>
      <c r="H10143" s="929">
        <v>1.6666666666666668E-3</v>
      </c>
      <c r="I10143" s="929">
        <v>1.1666666666666667E-2</v>
      </c>
      <c r="J10143" s="923">
        <v>3354.4463557576337</v>
      </c>
      <c r="K10143" s="922">
        <v>1</v>
      </c>
      <c r="L10143" s="923">
        <v>3354.4463557576337</v>
      </c>
      <c r="M10143" s="923">
        <f t="shared" si="158"/>
        <v>67.880870605550768</v>
      </c>
    </row>
    <row r="10144" spans="2:13" ht="60">
      <c r="B10144" s="921" t="s">
        <v>2863</v>
      </c>
      <c r="C10144" s="921" t="s">
        <v>2714</v>
      </c>
      <c r="D10144" s="922" t="s">
        <v>986</v>
      </c>
      <c r="E10144" s="936">
        <v>1</v>
      </c>
      <c r="F10144" s="947">
        <v>44903</v>
      </c>
      <c r="G10144" s="923">
        <v>28265.933329574502</v>
      </c>
      <c r="H10144" s="929">
        <v>1.6666666666666668E-3</v>
      </c>
      <c r="I10144" s="929">
        <v>1.1666666666666667E-2</v>
      </c>
      <c r="J10144" s="923">
        <v>27936.164107396133</v>
      </c>
      <c r="K10144" s="922">
        <v>1</v>
      </c>
      <c r="L10144" s="923">
        <v>27936.164107396133</v>
      </c>
      <c r="M10144" s="923">
        <f t="shared" si="158"/>
        <v>565.31866659149</v>
      </c>
    </row>
    <row r="10145" spans="2:13" ht="60">
      <c r="B10145" s="921" t="s">
        <v>2863</v>
      </c>
      <c r="C10145" s="921" t="s">
        <v>2714</v>
      </c>
      <c r="D10145" s="922" t="s">
        <v>986</v>
      </c>
      <c r="E10145" s="936">
        <v>1</v>
      </c>
      <c r="F10145" s="947">
        <v>44896</v>
      </c>
      <c r="G10145" s="923">
        <v>129215.69522091201</v>
      </c>
      <c r="H10145" s="929">
        <v>1.6666666666666668E-3</v>
      </c>
      <c r="I10145" s="929">
        <v>1.1666666666666667E-2</v>
      </c>
      <c r="J10145" s="923">
        <v>127708.17877666804</v>
      </c>
      <c r="K10145" s="922">
        <v>1</v>
      </c>
      <c r="L10145" s="923">
        <v>127708.17877666804</v>
      </c>
      <c r="M10145" s="923">
        <f t="shared" si="158"/>
        <v>2584.3139044182403</v>
      </c>
    </row>
    <row r="10146" spans="2:13" ht="60">
      <c r="B10146" s="921" t="s">
        <v>2863</v>
      </c>
      <c r="C10146" s="921" t="s">
        <v>2714</v>
      </c>
      <c r="D10146" s="922" t="s">
        <v>986</v>
      </c>
      <c r="E10146" s="936">
        <v>1</v>
      </c>
      <c r="F10146" s="947">
        <v>44944</v>
      </c>
      <c r="G10146" s="923">
        <v>143348.66188569926</v>
      </c>
      <c r="H10146" s="929">
        <v>1.6666666666666668E-3</v>
      </c>
      <c r="I10146" s="929">
        <v>0.01</v>
      </c>
      <c r="J10146" s="923">
        <v>141915.17526684227</v>
      </c>
      <c r="K10146" s="922">
        <v>1</v>
      </c>
      <c r="L10146" s="923">
        <v>141915.17526684227</v>
      </c>
      <c r="M10146" s="923">
        <f t="shared" si="158"/>
        <v>2866.9732377139853</v>
      </c>
    </row>
    <row r="10147" spans="2:13" ht="60">
      <c r="B10147" s="921" t="s">
        <v>2863</v>
      </c>
      <c r="C10147" s="921" t="s">
        <v>2714</v>
      </c>
      <c r="D10147" s="922" t="s">
        <v>986</v>
      </c>
      <c r="E10147" s="936">
        <v>1</v>
      </c>
      <c r="F10147" s="947">
        <v>44934</v>
      </c>
      <c r="G10147" s="923">
        <v>131234.69045873877</v>
      </c>
      <c r="H10147" s="929">
        <v>1.6666666666666668E-3</v>
      </c>
      <c r="I10147" s="929">
        <v>0.01</v>
      </c>
      <c r="J10147" s="923">
        <v>129922.34355415138</v>
      </c>
      <c r="K10147" s="922">
        <v>1</v>
      </c>
      <c r="L10147" s="923">
        <v>129922.34355415138</v>
      </c>
      <c r="M10147" s="923">
        <f t="shared" si="158"/>
        <v>2624.6938091747757</v>
      </c>
    </row>
    <row r="10148" spans="2:13" ht="60">
      <c r="B10148" s="921" t="s">
        <v>2863</v>
      </c>
      <c r="C10148" s="921" t="s">
        <v>2714</v>
      </c>
      <c r="D10148" s="922" t="s">
        <v>986</v>
      </c>
      <c r="E10148" s="936">
        <v>1</v>
      </c>
      <c r="F10148" s="947">
        <v>44902</v>
      </c>
      <c r="G10148" s="923">
        <v>4037.9904756535002</v>
      </c>
      <c r="H10148" s="929">
        <v>1.6666666666666668E-3</v>
      </c>
      <c r="I10148" s="929">
        <v>1.1666666666666667E-2</v>
      </c>
      <c r="J10148" s="923">
        <v>3990.8805867708761</v>
      </c>
      <c r="K10148" s="922">
        <v>1</v>
      </c>
      <c r="L10148" s="923">
        <v>3990.8805867708761</v>
      </c>
      <c r="M10148" s="923">
        <f t="shared" si="158"/>
        <v>80.75980951307001</v>
      </c>
    </row>
    <row r="10149" spans="2:13" ht="60">
      <c r="B10149" s="921" t="s">
        <v>2864</v>
      </c>
      <c r="C10149" s="921" t="s">
        <v>2714</v>
      </c>
      <c r="D10149" s="922" t="s">
        <v>986</v>
      </c>
      <c r="E10149" s="936">
        <v>1</v>
      </c>
      <c r="F10149" s="947">
        <v>44902</v>
      </c>
      <c r="G10149" s="923">
        <v>41270.425848650433</v>
      </c>
      <c r="H10149" s="929">
        <v>1.6666666666666668E-3</v>
      </c>
      <c r="I10149" s="929">
        <v>1.1666666666666667E-2</v>
      </c>
      <c r="J10149" s="923">
        <v>40788.937547082845</v>
      </c>
      <c r="K10149" s="922">
        <v>1</v>
      </c>
      <c r="L10149" s="923">
        <v>40788.937547082845</v>
      </c>
      <c r="M10149" s="923">
        <f t="shared" si="158"/>
        <v>825.40851697300866</v>
      </c>
    </row>
    <row r="10150" spans="2:13" ht="60">
      <c r="B10150" s="921" t="s">
        <v>2818</v>
      </c>
      <c r="C10150" s="921" t="s">
        <v>2714</v>
      </c>
      <c r="D10150" s="922" t="s">
        <v>986</v>
      </c>
      <c r="E10150" s="936">
        <v>1</v>
      </c>
      <c r="F10150" s="947">
        <v>44932</v>
      </c>
      <c r="G10150" s="923">
        <v>2018.9952378267501</v>
      </c>
      <c r="H10150" s="929">
        <v>1.6666666666666668E-3</v>
      </c>
      <c r="I10150" s="929">
        <v>0.01</v>
      </c>
      <c r="J10150" s="923">
        <v>1998.8052854484827</v>
      </c>
      <c r="K10150" s="922">
        <v>1</v>
      </c>
      <c r="L10150" s="923">
        <v>1998.8052854484827</v>
      </c>
      <c r="M10150" s="923">
        <f t="shared" si="158"/>
        <v>40.379904756535005</v>
      </c>
    </row>
    <row r="10151" spans="2:13" ht="60">
      <c r="B10151" s="921" t="s">
        <v>2818</v>
      </c>
      <c r="C10151" s="921" t="s">
        <v>2714</v>
      </c>
      <c r="D10151" s="922" t="s">
        <v>986</v>
      </c>
      <c r="E10151" s="936">
        <v>1</v>
      </c>
      <c r="F10151" s="947">
        <v>44920</v>
      </c>
      <c r="G10151" s="923">
        <v>2018.9952378267501</v>
      </c>
      <c r="H10151" s="929">
        <v>1.6666666666666668E-3</v>
      </c>
      <c r="I10151" s="929">
        <v>1.1666666666666667E-2</v>
      </c>
      <c r="J10151" s="923">
        <v>1995.4402933854381</v>
      </c>
      <c r="K10151" s="922">
        <v>1</v>
      </c>
      <c r="L10151" s="923">
        <v>1995.4402933854381</v>
      </c>
      <c r="M10151" s="923">
        <f t="shared" si="158"/>
        <v>40.379904756535005</v>
      </c>
    </row>
    <row r="10152" spans="2:13" ht="60">
      <c r="B10152" s="921" t="s">
        <v>2818</v>
      </c>
      <c r="C10152" s="921" t="s">
        <v>2714</v>
      </c>
      <c r="D10152" s="922" t="s">
        <v>986</v>
      </c>
      <c r="E10152" s="936">
        <v>1</v>
      </c>
      <c r="F10152" s="947">
        <v>45029</v>
      </c>
      <c r="G10152" s="923">
        <v>2018.9952378267501</v>
      </c>
      <c r="H10152" s="929">
        <v>1.6666666666666668E-3</v>
      </c>
      <c r="I10152" s="929">
        <v>5.0000000000000001E-3</v>
      </c>
      <c r="J10152" s="923">
        <v>2008.9002616376163</v>
      </c>
      <c r="K10152" s="922">
        <v>1</v>
      </c>
      <c r="L10152" s="923">
        <v>2008.9002616376163</v>
      </c>
      <c r="M10152" s="923">
        <f t="shared" si="158"/>
        <v>40.379904756535005</v>
      </c>
    </row>
    <row r="10153" spans="2:13" ht="60">
      <c r="B10153" s="921" t="s">
        <v>2818</v>
      </c>
      <c r="C10153" s="921" t="s">
        <v>2714</v>
      </c>
      <c r="D10153" s="922" t="s">
        <v>986</v>
      </c>
      <c r="E10153" s="936">
        <v>1</v>
      </c>
      <c r="F10153" s="947">
        <v>44911</v>
      </c>
      <c r="G10153" s="923">
        <v>82778.804750896757</v>
      </c>
      <c r="H10153" s="929">
        <v>1.6666666666666668E-3</v>
      </c>
      <c r="I10153" s="929">
        <v>1.1666666666666667E-2</v>
      </c>
      <c r="J10153" s="923">
        <v>81813.052028802966</v>
      </c>
      <c r="K10153" s="922">
        <v>1</v>
      </c>
      <c r="L10153" s="923">
        <v>81813.052028802966</v>
      </c>
      <c r="M10153" s="923">
        <f t="shared" si="158"/>
        <v>1655.5760950179351</v>
      </c>
    </row>
    <row r="10154" spans="2:13" ht="60">
      <c r="B10154" s="921" t="s">
        <v>2854</v>
      </c>
      <c r="C10154" s="921" t="s">
        <v>2714</v>
      </c>
      <c r="D10154" s="922" t="s">
        <v>986</v>
      </c>
      <c r="E10154" s="936">
        <v>1</v>
      </c>
      <c r="F10154" s="947">
        <v>44911</v>
      </c>
      <c r="G10154" s="923">
        <v>36341.914280881501</v>
      </c>
      <c r="H10154" s="929">
        <v>1.6666666666666668E-3</v>
      </c>
      <c r="I10154" s="929">
        <v>1.1666666666666667E-2</v>
      </c>
      <c r="J10154" s="923">
        <v>35917.925280937881</v>
      </c>
      <c r="K10154" s="922">
        <v>1</v>
      </c>
      <c r="L10154" s="923">
        <v>35917.925280937881</v>
      </c>
      <c r="M10154" s="923">
        <f t="shared" si="158"/>
        <v>726.83828561763005</v>
      </c>
    </row>
    <row r="10155" spans="2:13" ht="60">
      <c r="B10155" s="921" t="s">
        <v>2854</v>
      </c>
      <c r="C10155" s="921" t="s">
        <v>2714</v>
      </c>
      <c r="D10155" s="922" t="s">
        <v>986</v>
      </c>
      <c r="E10155" s="936">
        <v>1</v>
      </c>
      <c r="F10155" s="947">
        <v>44134</v>
      </c>
      <c r="G10155" s="923">
        <v>26246.93809174775</v>
      </c>
      <c r="H10155" s="929">
        <v>1.6666666666666668E-3</v>
      </c>
      <c r="I10155" s="929">
        <v>5.5E-2</v>
      </c>
      <c r="J10155" s="923">
        <v>24803.356496701625</v>
      </c>
      <c r="K10155" s="922">
        <v>1</v>
      </c>
      <c r="L10155" s="923">
        <v>24803.356496701625</v>
      </c>
      <c r="M10155" s="923">
        <f t="shared" si="158"/>
        <v>524.93876183495502</v>
      </c>
    </row>
    <row r="10156" spans="2:13" ht="60">
      <c r="B10156" s="921" t="s">
        <v>2854</v>
      </c>
      <c r="C10156" s="921" t="s">
        <v>2714</v>
      </c>
      <c r="D10156" s="922" t="s">
        <v>986</v>
      </c>
      <c r="E10156" s="936">
        <v>1</v>
      </c>
      <c r="F10156" s="947">
        <v>43829</v>
      </c>
      <c r="G10156" s="923">
        <v>143348.66188569926</v>
      </c>
      <c r="H10156" s="929">
        <v>1.6666666666666668E-3</v>
      </c>
      <c r="I10156" s="929">
        <v>7.166666666666667E-2</v>
      </c>
      <c r="J10156" s="923">
        <v>133075.34111722413</v>
      </c>
      <c r="K10156" s="922">
        <v>1</v>
      </c>
      <c r="L10156" s="923">
        <v>133075.34111722413</v>
      </c>
      <c r="M10156" s="923">
        <f t="shared" si="158"/>
        <v>2866.9732377139853</v>
      </c>
    </row>
    <row r="10157" spans="2:13" ht="60">
      <c r="B10157" s="921" t="s">
        <v>2855</v>
      </c>
      <c r="C10157" s="921" t="s">
        <v>2714</v>
      </c>
      <c r="D10157" s="922" t="s">
        <v>986</v>
      </c>
      <c r="E10157" s="936">
        <v>1</v>
      </c>
      <c r="F10157" s="947">
        <v>43829</v>
      </c>
      <c r="G10157" s="923">
        <v>133253.68569656552</v>
      </c>
      <c r="H10157" s="929">
        <v>1.6666666666666668E-3</v>
      </c>
      <c r="I10157" s="929">
        <v>7.166666666666667E-2</v>
      </c>
      <c r="J10157" s="923">
        <v>123703.83822164498</v>
      </c>
      <c r="K10157" s="922">
        <v>1</v>
      </c>
      <c r="L10157" s="923">
        <v>123703.83822164498</v>
      </c>
      <c r="M10157" s="923">
        <f t="shared" si="158"/>
        <v>2665.0737139313105</v>
      </c>
    </row>
    <row r="10158" spans="2:13" ht="60">
      <c r="B10158" s="921" t="s">
        <v>2855</v>
      </c>
      <c r="C10158" s="921" t="s">
        <v>2714</v>
      </c>
      <c r="D10158" s="922" t="s">
        <v>986</v>
      </c>
      <c r="E10158" s="936">
        <v>1</v>
      </c>
      <c r="F10158" s="947">
        <v>44900</v>
      </c>
      <c r="G10158" s="923">
        <v>12113.971426960501</v>
      </c>
      <c r="H10158" s="929">
        <v>1.6666666666666668E-3</v>
      </c>
      <c r="I10158" s="929">
        <v>1.1666666666666667E-2</v>
      </c>
      <c r="J10158" s="923">
        <v>11972.641760312628</v>
      </c>
      <c r="K10158" s="922">
        <v>1</v>
      </c>
      <c r="L10158" s="923">
        <v>11972.641760312628</v>
      </c>
      <c r="M10158" s="923">
        <f t="shared" si="158"/>
        <v>242.27942853921002</v>
      </c>
    </row>
    <row r="10159" spans="2:13" ht="60">
      <c r="B10159" s="921" t="s">
        <v>2855</v>
      </c>
      <c r="C10159" s="921" t="s">
        <v>2714</v>
      </c>
      <c r="D10159" s="922" t="s">
        <v>986</v>
      </c>
      <c r="E10159" s="936">
        <v>1</v>
      </c>
      <c r="F10159" s="947">
        <v>44743</v>
      </c>
      <c r="G10159" s="923">
        <v>26246.93809174775</v>
      </c>
      <c r="H10159" s="929">
        <v>1.6666666666666668E-3</v>
      </c>
      <c r="I10159" s="929">
        <v>0.02</v>
      </c>
      <c r="J10159" s="923">
        <v>25721.999329912796</v>
      </c>
      <c r="K10159" s="922">
        <v>1</v>
      </c>
      <c r="L10159" s="923">
        <v>25721.999329912796</v>
      </c>
      <c r="M10159" s="923">
        <f t="shared" si="158"/>
        <v>524.93876183495502</v>
      </c>
    </row>
    <row r="10160" spans="2:13" ht="60">
      <c r="B10160" s="921" t="s">
        <v>2855</v>
      </c>
      <c r="C10160" s="921" t="s">
        <v>2714</v>
      </c>
      <c r="D10160" s="922" t="s">
        <v>986</v>
      </c>
      <c r="E10160" s="936">
        <v>1</v>
      </c>
      <c r="F10160" s="947">
        <v>44958</v>
      </c>
      <c r="G10160" s="923">
        <v>10094.976189133751</v>
      </c>
      <c r="H10160" s="929">
        <v>1.6666666666666668E-3</v>
      </c>
      <c r="I10160" s="929">
        <v>8.3333333333333332E-3</v>
      </c>
      <c r="J10160" s="923">
        <v>10010.851387557637</v>
      </c>
      <c r="K10160" s="922">
        <v>1</v>
      </c>
      <c r="L10160" s="923">
        <v>10010.851387557637</v>
      </c>
      <c r="M10160" s="923">
        <f t="shared" si="158"/>
        <v>201.89952378267503</v>
      </c>
    </row>
    <row r="10161" spans="2:13" ht="60">
      <c r="B10161" s="921" t="s">
        <v>2855</v>
      </c>
      <c r="C10161" s="921" t="s">
        <v>2714</v>
      </c>
      <c r="D10161" s="922" t="s">
        <v>986</v>
      </c>
      <c r="E10161" s="936">
        <v>1</v>
      </c>
      <c r="F10161" s="947">
        <v>44899</v>
      </c>
      <c r="G10161" s="923">
        <v>2018.9952378267501</v>
      </c>
      <c r="H10161" s="929">
        <v>1.6666666666666668E-3</v>
      </c>
      <c r="I10161" s="929">
        <v>1.1666666666666667E-2</v>
      </c>
      <c r="J10161" s="923">
        <v>1995.4402933854381</v>
      </c>
      <c r="K10161" s="922">
        <v>1</v>
      </c>
      <c r="L10161" s="923">
        <v>1995.4402933854381</v>
      </c>
      <c r="M10161" s="923">
        <f t="shared" si="158"/>
        <v>40.379904756535005</v>
      </c>
    </row>
    <row r="10162" spans="2:13" ht="60">
      <c r="B10162" s="921" t="s">
        <v>2855</v>
      </c>
      <c r="C10162" s="921" t="s">
        <v>2714</v>
      </c>
      <c r="D10162" s="922" t="s">
        <v>986</v>
      </c>
      <c r="E10162" s="936">
        <v>1</v>
      </c>
      <c r="F10162" s="947">
        <v>44837</v>
      </c>
      <c r="G10162" s="923">
        <v>16151.961902614001</v>
      </c>
      <c r="H10162" s="929">
        <v>1.6666666666666668E-3</v>
      </c>
      <c r="I10162" s="929">
        <v>1.5000000000000001E-2</v>
      </c>
      <c r="J10162" s="923">
        <v>15909.682474074791</v>
      </c>
      <c r="K10162" s="922">
        <v>1</v>
      </c>
      <c r="L10162" s="923">
        <v>15909.682474074791</v>
      </c>
      <c r="M10162" s="923">
        <f t="shared" si="158"/>
        <v>323.03923805228004</v>
      </c>
    </row>
    <row r="10163" spans="2:13" ht="60">
      <c r="B10163" s="921" t="s">
        <v>2860</v>
      </c>
      <c r="C10163" s="921" t="s">
        <v>2714</v>
      </c>
      <c r="D10163" s="922" t="s">
        <v>986</v>
      </c>
      <c r="E10163" s="936">
        <v>1</v>
      </c>
      <c r="F10163" s="947">
        <v>44837</v>
      </c>
      <c r="G10163" s="923">
        <v>2579.4016155406521</v>
      </c>
      <c r="H10163" s="929">
        <v>1.6666666666666668E-3</v>
      </c>
      <c r="I10163" s="929">
        <v>1.5000000000000001E-2</v>
      </c>
      <c r="J10163" s="923">
        <v>2540.7105913075425</v>
      </c>
      <c r="K10163" s="922">
        <v>1</v>
      </c>
      <c r="L10163" s="923">
        <v>2540.7105913075425</v>
      </c>
      <c r="M10163" s="923">
        <f t="shared" si="158"/>
        <v>51.588032310813041</v>
      </c>
    </row>
    <row r="10164" spans="2:13" ht="60">
      <c r="B10164" s="921" t="s">
        <v>2856</v>
      </c>
      <c r="C10164" s="921" t="s">
        <v>2714</v>
      </c>
      <c r="D10164" s="922" t="s">
        <v>986</v>
      </c>
      <c r="E10164" s="936">
        <v>1</v>
      </c>
      <c r="F10164" s="947">
        <v>44837</v>
      </c>
      <c r="G10164" s="923">
        <v>181709.5714044075</v>
      </c>
      <c r="H10164" s="929">
        <v>1.6666666666666668E-3</v>
      </c>
      <c r="I10164" s="929">
        <v>1.5000000000000001E-2</v>
      </c>
      <c r="J10164" s="923">
        <v>178983.92783334138</v>
      </c>
      <c r="K10164" s="922">
        <v>1</v>
      </c>
      <c r="L10164" s="923">
        <v>178983.92783334138</v>
      </c>
      <c r="M10164" s="923">
        <f t="shared" si="158"/>
        <v>3634.1914280881501</v>
      </c>
    </row>
    <row r="10165" spans="2:13" ht="60">
      <c r="B10165" s="921" t="s">
        <v>2856</v>
      </c>
      <c r="C10165" s="921" t="s">
        <v>2714</v>
      </c>
      <c r="D10165" s="922" t="s">
        <v>986</v>
      </c>
      <c r="E10165" s="936">
        <v>1</v>
      </c>
      <c r="F10165" s="947">
        <v>44560</v>
      </c>
      <c r="G10165" s="923">
        <v>179690.57616658075</v>
      </c>
      <c r="H10165" s="929">
        <v>1.6666666666666668E-3</v>
      </c>
      <c r="I10165" s="929">
        <v>3.1666666666666669E-2</v>
      </c>
      <c r="J10165" s="923">
        <v>174000.37458797236</v>
      </c>
      <c r="K10165" s="922">
        <v>1</v>
      </c>
      <c r="L10165" s="923">
        <v>174000.37458797236</v>
      </c>
      <c r="M10165" s="923">
        <f t="shared" si="158"/>
        <v>3593.8115233316153</v>
      </c>
    </row>
    <row r="10166" spans="2:13" ht="60">
      <c r="B10166" s="921" t="s">
        <v>2856</v>
      </c>
      <c r="C10166" s="921" t="s">
        <v>2714</v>
      </c>
      <c r="D10166" s="922" t="s">
        <v>986</v>
      </c>
      <c r="E10166" s="936">
        <v>1</v>
      </c>
      <c r="F10166" s="947">
        <v>44926</v>
      </c>
      <c r="G10166" s="923">
        <v>66626.842848282758</v>
      </c>
      <c r="H10166" s="929">
        <v>1.6666666666666668E-3</v>
      </c>
      <c r="I10166" s="929">
        <v>0.01</v>
      </c>
      <c r="J10166" s="923">
        <v>65960.57441979993</v>
      </c>
      <c r="K10166" s="922">
        <v>1</v>
      </c>
      <c r="L10166" s="923">
        <v>65960.57441979993</v>
      </c>
      <c r="M10166" s="923">
        <f t="shared" si="158"/>
        <v>1332.5368569656553</v>
      </c>
    </row>
    <row r="10167" spans="2:13" ht="60">
      <c r="B10167" s="921" t="s">
        <v>2856</v>
      </c>
      <c r="C10167" s="921" t="s">
        <v>2714</v>
      </c>
      <c r="D10167" s="922" t="s">
        <v>986</v>
      </c>
      <c r="E10167" s="936">
        <v>1</v>
      </c>
      <c r="F10167" s="947">
        <v>44866</v>
      </c>
      <c r="G10167" s="923">
        <v>54512.871421322256</v>
      </c>
      <c r="H10167" s="929">
        <v>1.6666666666666668E-3</v>
      </c>
      <c r="I10167" s="929">
        <v>1.3333333333333334E-2</v>
      </c>
      <c r="J10167" s="923">
        <v>53786.033135704623</v>
      </c>
      <c r="K10167" s="922">
        <v>1</v>
      </c>
      <c r="L10167" s="923">
        <v>53786.033135704623</v>
      </c>
      <c r="M10167" s="923">
        <f t="shared" si="158"/>
        <v>1090.2574284264451</v>
      </c>
    </row>
    <row r="10168" spans="2:13" ht="60">
      <c r="B10168" s="921" t="s">
        <v>2861</v>
      </c>
      <c r="C10168" s="921" t="s">
        <v>2714</v>
      </c>
      <c r="D10168" s="922" t="s">
        <v>986</v>
      </c>
      <c r="E10168" s="936">
        <v>1</v>
      </c>
      <c r="F10168" s="947">
        <v>44866</v>
      </c>
      <c r="G10168" s="923">
        <v>23214.61453986587</v>
      </c>
      <c r="H10168" s="929">
        <v>1.6666666666666668E-3</v>
      </c>
      <c r="I10168" s="929">
        <v>1.3333333333333334E-2</v>
      </c>
      <c r="J10168" s="923">
        <v>22905.086346000993</v>
      </c>
      <c r="K10168" s="922">
        <v>1</v>
      </c>
      <c r="L10168" s="923">
        <v>22905.086346000993</v>
      </c>
      <c r="M10168" s="923">
        <f t="shared" si="158"/>
        <v>464.29229079731743</v>
      </c>
    </row>
    <row r="10169" spans="2:13" ht="60">
      <c r="B10169" s="921" t="s">
        <v>2863</v>
      </c>
      <c r="C10169" s="921" t="s">
        <v>2714</v>
      </c>
      <c r="D10169" s="922" t="s">
        <v>986</v>
      </c>
      <c r="E10169" s="936">
        <v>1</v>
      </c>
      <c r="F10169" s="947">
        <v>44866</v>
      </c>
      <c r="G10169" s="923">
        <v>10094.976189133751</v>
      </c>
      <c r="H10169" s="929">
        <v>1.6666666666666668E-3</v>
      </c>
      <c r="I10169" s="929">
        <v>1.3333333333333334E-2</v>
      </c>
      <c r="J10169" s="923">
        <v>9960.3765066119686</v>
      </c>
      <c r="K10169" s="922">
        <v>1</v>
      </c>
      <c r="L10169" s="923">
        <v>9960.3765066119686</v>
      </c>
      <c r="M10169" s="923">
        <f t="shared" si="158"/>
        <v>201.89952378267503</v>
      </c>
    </row>
    <row r="10170" spans="2:13" ht="60">
      <c r="B10170" s="921" t="s">
        <v>2863</v>
      </c>
      <c r="C10170" s="921" t="s">
        <v>2714</v>
      </c>
      <c r="D10170" s="922" t="s">
        <v>986</v>
      </c>
      <c r="E10170" s="936">
        <v>1</v>
      </c>
      <c r="F10170" s="947">
        <v>44228</v>
      </c>
      <c r="G10170" s="923">
        <v>86816.795226550254</v>
      </c>
      <c r="H10170" s="929">
        <v>1.6666666666666668E-3</v>
      </c>
      <c r="I10170" s="929">
        <v>4.8333333333333339E-2</v>
      </c>
      <c r="J10170" s="923">
        <v>82620.65012393365</v>
      </c>
      <c r="K10170" s="922">
        <v>1</v>
      </c>
      <c r="L10170" s="923">
        <v>82620.65012393365</v>
      </c>
      <c r="M10170" s="923">
        <f t="shared" si="158"/>
        <v>1736.3359045310051</v>
      </c>
    </row>
    <row r="10171" spans="2:13" ht="60">
      <c r="B10171" s="921" t="s">
        <v>2863</v>
      </c>
      <c r="C10171" s="921" t="s">
        <v>2714</v>
      </c>
      <c r="D10171" s="922" t="s">
        <v>986</v>
      </c>
      <c r="E10171" s="936">
        <v>1</v>
      </c>
      <c r="F10171" s="947">
        <v>44317</v>
      </c>
      <c r="G10171" s="923">
        <v>36341.914280881501</v>
      </c>
      <c r="H10171" s="929">
        <v>1.6666666666666668E-3</v>
      </c>
      <c r="I10171" s="929">
        <v>4.3333333333333335E-2</v>
      </c>
      <c r="J10171" s="923">
        <v>34767.097995376636</v>
      </c>
      <c r="K10171" s="922">
        <v>1</v>
      </c>
      <c r="L10171" s="923">
        <v>34767.097995376636</v>
      </c>
      <c r="M10171" s="923">
        <f t="shared" si="158"/>
        <v>726.83828561763005</v>
      </c>
    </row>
    <row r="10172" spans="2:13" ht="60">
      <c r="B10172" s="921" t="s">
        <v>2864</v>
      </c>
      <c r="C10172" s="921" t="s">
        <v>2714</v>
      </c>
      <c r="D10172" s="922" t="s">
        <v>986</v>
      </c>
      <c r="E10172" s="936">
        <v>1</v>
      </c>
      <c r="F10172" s="947">
        <v>44317</v>
      </c>
      <c r="G10172" s="923">
        <v>2579.4016155406521</v>
      </c>
      <c r="H10172" s="929">
        <v>1.6666666666666668E-3</v>
      </c>
      <c r="I10172" s="929">
        <v>4.3333333333333335E-2</v>
      </c>
      <c r="J10172" s="923">
        <v>2467.6275455338905</v>
      </c>
      <c r="K10172" s="922">
        <v>1</v>
      </c>
      <c r="L10172" s="923">
        <v>2467.6275455338905</v>
      </c>
      <c r="M10172" s="923">
        <f t="shared" si="158"/>
        <v>51.588032310813041</v>
      </c>
    </row>
    <row r="10173" spans="2:13" ht="60">
      <c r="B10173" s="921" t="s">
        <v>2818</v>
      </c>
      <c r="C10173" s="921" t="s">
        <v>2714</v>
      </c>
      <c r="D10173" s="922" t="s">
        <v>986</v>
      </c>
      <c r="E10173" s="936">
        <v>1</v>
      </c>
      <c r="F10173" s="947">
        <v>44848</v>
      </c>
      <c r="G10173" s="923">
        <v>36341.914280881501</v>
      </c>
      <c r="H10173" s="929">
        <v>1.6666666666666668E-3</v>
      </c>
      <c r="I10173" s="929">
        <v>1.5000000000000001E-2</v>
      </c>
      <c r="J10173" s="923">
        <v>35796.785566668281</v>
      </c>
      <c r="K10173" s="922">
        <v>1</v>
      </c>
      <c r="L10173" s="923">
        <v>35796.785566668281</v>
      </c>
      <c r="M10173" s="923">
        <f t="shared" si="158"/>
        <v>726.83828561763005</v>
      </c>
    </row>
    <row r="10174" spans="2:13" ht="60">
      <c r="B10174" s="921" t="s">
        <v>2818</v>
      </c>
      <c r="C10174" s="921" t="s">
        <v>2714</v>
      </c>
      <c r="D10174" s="922" t="s">
        <v>986</v>
      </c>
      <c r="E10174" s="936">
        <v>1</v>
      </c>
      <c r="F10174" s="947">
        <v>45028</v>
      </c>
      <c r="G10174" s="923">
        <v>36341.914280881501</v>
      </c>
      <c r="H10174" s="929">
        <v>1.6666666666666668E-3</v>
      </c>
      <c r="I10174" s="929">
        <v>5.0000000000000001E-3</v>
      </c>
      <c r="J10174" s="923">
        <v>36160.204709477097</v>
      </c>
      <c r="K10174" s="922">
        <v>1</v>
      </c>
      <c r="L10174" s="923">
        <v>36160.204709477097</v>
      </c>
      <c r="M10174" s="923">
        <f t="shared" si="158"/>
        <v>726.83828561763005</v>
      </c>
    </row>
    <row r="10175" spans="2:13" ht="60">
      <c r="B10175" s="921" t="s">
        <v>2818</v>
      </c>
      <c r="C10175" s="921" t="s">
        <v>2714</v>
      </c>
      <c r="D10175" s="922" t="s">
        <v>986</v>
      </c>
      <c r="E10175" s="936">
        <v>1</v>
      </c>
      <c r="F10175" s="947">
        <v>45078</v>
      </c>
      <c r="G10175" s="923">
        <v>44417.895232188501</v>
      </c>
      <c r="H10175" s="929">
        <v>1.6666666666666668E-3</v>
      </c>
      <c r="I10175" s="929">
        <v>1.6666666666666668E-3</v>
      </c>
      <c r="J10175" s="923">
        <v>44343.865406801517</v>
      </c>
      <c r="K10175" s="922">
        <v>1</v>
      </c>
      <c r="L10175" s="923">
        <v>44343.865406801517</v>
      </c>
      <c r="M10175" s="923">
        <f t="shared" si="158"/>
        <v>888.35790464376998</v>
      </c>
    </row>
    <row r="10176" spans="2:13" ht="60">
      <c r="B10176" s="921" t="s">
        <v>2854</v>
      </c>
      <c r="C10176" s="921" t="s">
        <v>2714</v>
      </c>
      <c r="D10176" s="922" t="s">
        <v>986</v>
      </c>
      <c r="E10176" s="936">
        <v>1</v>
      </c>
      <c r="F10176" s="947">
        <v>45078</v>
      </c>
      <c r="G10176" s="923">
        <v>62588.852372629255</v>
      </c>
      <c r="H10176" s="929">
        <v>1.6666666666666668E-3</v>
      </c>
      <c r="I10176" s="929">
        <v>1.6666666666666668E-3</v>
      </c>
      <c r="J10176" s="923">
        <v>62484.537618674876</v>
      </c>
      <c r="K10176" s="922">
        <v>1</v>
      </c>
      <c r="L10176" s="923">
        <v>62484.537618674876</v>
      </c>
      <c r="M10176" s="923">
        <f t="shared" si="158"/>
        <v>1251.7770474525851</v>
      </c>
    </row>
    <row r="10177" spans="2:13" ht="60">
      <c r="B10177" s="921" t="s">
        <v>2854</v>
      </c>
      <c r="C10177" s="921" t="s">
        <v>2714</v>
      </c>
      <c r="D10177" s="922" t="s">
        <v>986</v>
      </c>
      <c r="E10177" s="936">
        <v>1</v>
      </c>
      <c r="F10177" s="947">
        <v>45051</v>
      </c>
      <c r="G10177" s="923">
        <v>8075.9809513070004</v>
      </c>
      <c r="H10177" s="929">
        <v>1.6666666666666668E-3</v>
      </c>
      <c r="I10177" s="929">
        <v>3.3333333333333335E-3</v>
      </c>
      <c r="J10177" s="923">
        <v>8049.0610148026435</v>
      </c>
      <c r="K10177" s="922">
        <v>1</v>
      </c>
      <c r="L10177" s="923">
        <v>8049.0610148026435</v>
      </c>
      <c r="M10177" s="923">
        <f t="shared" si="158"/>
        <v>161.51961902614002</v>
      </c>
    </row>
    <row r="10178" spans="2:13" ht="60">
      <c r="B10178" s="921" t="s">
        <v>2854</v>
      </c>
      <c r="C10178" s="921" t="s">
        <v>2714</v>
      </c>
      <c r="D10178" s="922" t="s">
        <v>986</v>
      </c>
      <c r="E10178" s="936">
        <v>1</v>
      </c>
      <c r="F10178" s="947">
        <v>44987</v>
      </c>
      <c r="G10178" s="923">
        <v>4037.9904756535002</v>
      </c>
      <c r="H10178" s="929">
        <v>1.6666666666666668E-3</v>
      </c>
      <c r="I10178" s="929">
        <v>6.6666666666666671E-3</v>
      </c>
      <c r="J10178" s="923">
        <v>4011.0705391491433</v>
      </c>
      <c r="K10178" s="922">
        <v>1</v>
      </c>
      <c r="L10178" s="923">
        <v>4011.0705391491433</v>
      </c>
      <c r="M10178" s="923">
        <f t="shared" si="158"/>
        <v>80.75980951307001</v>
      </c>
    </row>
    <row r="10179" spans="2:13" ht="60">
      <c r="B10179" s="921" t="s">
        <v>2854</v>
      </c>
      <c r="C10179" s="921" t="s">
        <v>2714</v>
      </c>
      <c r="D10179" s="922" t="s">
        <v>986</v>
      </c>
      <c r="E10179" s="936">
        <v>1</v>
      </c>
      <c r="F10179" s="947">
        <v>44868</v>
      </c>
      <c r="G10179" s="923">
        <v>22208.94761609425</v>
      </c>
      <c r="H10179" s="929">
        <v>1.6666666666666668E-3</v>
      </c>
      <c r="I10179" s="929">
        <v>1.3333333333333334E-2</v>
      </c>
      <c r="J10179" s="923">
        <v>21912.828314546328</v>
      </c>
      <c r="K10179" s="922">
        <v>1</v>
      </c>
      <c r="L10179" s="923">
        <v>21912.828314546328</v>
      </c>
      <c r="M10179" s="923">
        <f t="shared" si="158"/>
        <v>444.17895232188499</v>
      </c>
    </row>
    <row r="10180" spans="2:13" ht="60">
      <c r="B10180" s="921" t="s">
        <v>2855</v>
      </c>
      <c r="C10180" s="921" t="s">
        <v>2714</v>
      </c>
      <c r="D10180" s="922" t="s">
        <v>986</v>
      </c>
      <c r="E10180" s="936">
        <v>1</v>
      </c>
      <c r="F10180" s="947">
        <v>44868</v>
      </c>
      <c r="G10180" s="923">
        <v>22208.94761609425</v>
      </c>
      <c r="H10180" s="929">
        <v>1.6666666666666668E-3</v>
      </c>
      <c r="I10180" s="929">
        <v>1.3333333333333334E-2</v>
      </c>
      <c r="J10180" s="923">
        <v>21912.828314546328</v>
      </c>
      <c r="K10180" s="922">
        <v>1</v>
      </c>
      <c r="L10180" s="923">
        <v>21912.828314546328</v>
      </c>
      <c r="M10180" s="923">
        <f t="shared" si="158"/>
        <v>444.17895232188499</v>
      </c>
    </row>
    <row r="10181" spans="2:13" ht="60">
      <c r="B10181" s="921" t="s">
        <v>2855</v>
      </c>
      <c r="C10181" s="921" t="s">
        <v>2714</v>
      </c>
      <c r="D10181" s="922" t="s">
        <v>986</v>
      </c>
      <c r="E10181" s="936">
        <v>1</v>
      </c>
      <c r="F10181" s="947">
        <v>45078</v>
      </c>
      <c r="G10181" s="923">
        <v>28265.933329574502</v>
      </c>
      <c r="H10181" s="929">
        <v>1.6666666666666668E-3</v>
      </c>
      <c r="I10181" s="929">
        <v>1.6666666666666668E-3</v>
      </c>
      <c r="J10181" s="923">
        <v>28218.823440691878</v>
      </c>
      <c r="K10181" s="922">
        <v>1</v>
      </c>
      <c r="L10181" s="923">
        <v>28218.823440691878</v>
      </c>
      <c r="M10181" s="923">
        <f t="shared" si="158"/>
        <v>565.31866659149</v>
      </c>
    </row>
    <row r="10182" spans="2:13" ht="60">
      <c r="B10182" s="921" t="s">
        <v>2855</v>
      </c>
      <c r="C10182" s="921" t="s">
        <v>2714</v>
      </c>
      <c r="D10182" s="922" t="s">
        <v>986</v>
      </c>
      <c r="E10182" s="936">
        <v>1</v>
      </c>
      <c r="F10182" s="947">
        <v>44835</v>
      </c>
      <c r="G10182" s="923">
        <v>12113.971426960501</v>
      </c>
      <c r="H10182" s="929">
        <v>1.6666666666666668E-3</v>
      </c>
      <c r="I10182" s="929">
        <v>1.5000000000000001E-2</v>
      </c>
      <c r="J10182" s="923">
        <v>11932.261855556093</v>
      </c>
      <c r="K10182" s="922">
        <v>1</v>
      </c>
      <c r="L10182" s="923">
        <v>11932.261855556093</v>
      </c>
      <c r="M10182" s="923">
        <f t="shared" si="158"/>
        <v>242.27942853921002</v>
      </c>
    </row>
    <row r="10183" spans="2:13" ht="60">
      <c r="B10183" s="921" t="s">
        <v>2855</v>
      </c>
      <c r="C10183" s="921" t="s">
        <v>2714</v>
      </c>
      <c r="D10183" s="922" t="s">
        <v>986</v>
      </c>
      <c r="E10183" s="936">
        <v>1</v>
      </c>
      <c r="F10183" s="947">
        <v>44986</v>
      </c>
      <c r="G10183" s="923">
        <v>123158.70950743176</v>
      </c>
      <c r="H10183" s="929">
        <v>1.6666666666666668E-3</v>
      </c>
      <c r="I10183" s="929">
        <v>6.6666666666666671E-3</v>
      </c>
      <c r="J10183" s="923">
        <v>122337.65144404888</v>
      </c>
      <c r="K10183" s="922">
        <v>1</v>
      </c>
      <c r="L10183" s="923">
        <v>122337.65144404888</v>
      </c>
      <c r="M10183" s="923">
        <f t="shared" si="158"/>
        <v>2463.1741901486353</v>
      </c>
    </row>
    <row r="10184" spans="2:13" ht="60">
      <c r="B10184" s="921" t="s">
        <v>2855</v>
      </c>
      <c r="C10184" s="921" t="s">
        <v>2714</v>
      </c>
      <c r="D10184" s="922" t="s">
        <v>986</v>
      </c>
      <c r="E10184" s="936">
        <v>1</v>
      </c>
      <c r="F10184" s="947">
        <v>44986</v>
      </c>
      <c r="G10184" s="923">
        <v>107006.74760481775</v>
      </c>
      <c r="H10184" s="929">
        <v>1.6666666666666668E-3</v>
      </c>
      <c r="I10184" s="929">
        <v>6.6666666666666671E-3</v>
      </c>
      <c r="J10184" s="923">
        <v>106293.3692874523</v>
      </c>
      <c r="K10184" s="922">
        <v>1</v>
      </c>
      <c r="L10184" s="923">
        <v>106293.3692874523</v>
      </c>
      <c r="M10184" s="923">
        <f t="shared" si="158"/>
        <v>2140.1349520963549</v>
      </c>
    </row>
    <row r="10185" spans="2:13" ht="60">
      <c r="B10185" s="921" t="s">
        <v>2855</v>
      </c>
      <c r="C10185" s="921" t="s">
        <v>2714</v>
      </c>
      <c r="D10185" s="922" t="s">
        <v>986</v>
      </c>
      <c r="E10185" s="936">
        <v>1</v>
      </c>
      <c r="F10185" s="947">
        <v>45052</v>
      </c>
      <c r="G10185" s="923">
        <v>163538.61426396677</v>
      </c>
      <c r="H10185" s="929">
        <v>1.6666666666666668E-3</v>
      </c>
      <c r="I10185" s="929">
        <v>3.3333333333333335E-3</v>
      </c>
      <c r="J10185" s="923">
        <v>162993.48554975353</v>
      </c>
      <c r="K10185" s="922">
        <v>1</v>
      </c>
      <c r="L10185" s="923">
        <v>162993.48554975353</v>
      </c>
      <c r="M10185" s="923">
        <f t="shared" si="158"/>
        <v>3270.7722852793354</v>
      </c>
    </row>
    <row r="10186" spans="2:13" ht="60">
      <c r="B10186" s="921" t="s">
        <v>2818</v>
      </c>
      <c r="C10186" s="921" t="s">
        <v>2714</v>
      </c>
      <c r="D10186" s="922" t="s">
        <v>986</v>
      </c>
      <c r="E10186" s="936">
        <v>1</v>
      </c>
      <c r="F10186" s="947">
        <v>44958</v>
      </c>
      <c r="G10186" s="923">
        <v>6056.9857134802505</v>
      </c>
      <c r="H10186" s="929">
        <v>1.6666666666666668E-3</v>
      </c>
      <c r="I10186" s="929">
        <v>8.3333333333333332E-3</v>
      </c>
      <c r="J10186" s="923">
        <v>6006.5108325345818</v>
      </c>
      <c r="K10186" s="922">
        <v>1</v>
      </c>
      <c r="L10186" s="923">
        <v>6006.5108325345818</v>
      </c>
      <c r="M10186" s="923">
        <f t="shared" si="158"/>
        <v>121.13971426960501</v>
      </c>
    </row>
    <row r="10187" spans="2:13" ht="60">
      <c r="B10187" s="921" t="s">
        <v>2818</v>
      </c>
      <c r="C10187" s="921" t="s">
        <v>2714</v>
      </c>
      <c r="D10187" s="922" t="s">
        <v>986</v>
      </c>
      <c r="E10187" s="936">
        <v>1</v>
      </c>
      <c r="F10187" s="947">
        <v>45100</v>
      </c>
      <c r="G10187" s="923">
        <v>6056.9857134802505</v>
      </c>
      <c r="H10187" s="929">
        <v>1.6666666666666668E-3</v>
      </c>
      <c r="I10187" s="929">
        <v>1.6666666666666668E-3</v>
      </c>
      <c r="J10187" s="923">
        <v>6046.8907372911171</v>
      </c>
      <c r="K10187" s="922">
        <v>1</v>
      </c>
      <c r="L10187" s="923">
        <v>6046.8907372911171</v>
      </c>
      <c r="M10187" s="923">
        <f t="shared" ref="M10187:M10250" si="159">IF(L10187=0,"",IF(I10187=100%,0,(H10187*12)*(G10187*E10187*K10187)))</f>
        <v>121.13971426960501</v>
      </c>
    </row>
    <row r="10188" spans="2:13" ht="60">
      <c r="B10188" s="921" t="s">
        <v>2818</v>
      </c>
      <c r="C10188" s="921" t="s">
        <v>2714</v>
      </c>
      <c r="D10188" s="922" t="s">
        <v>986</v>
      </c>
      <c r="E10188" s="936">
        <v>1</v>
      </c>
      <c r="F10188" s="947">
        <v>44926</v>
      </c>
      <c r="G10188" s="923">
        <v>2018.9952378267501</v>
      </c>
      <c r="H10188" s="929">
        <v>1.6666666666666668E-3</v>
      </c>
      <c r="I10188" s="929">
        <v>0.01</v>
      </c>
      <c r="J10188" s="923">
        <v>1998.8052854484827</v>
      </c>
      <c r="K10188" s="922">
        <v>1</v>
      </c>
      <c r="L10188" s="923">
        <v>1998.8052854484827</v>
      </c>
      <c r="M10188" s="923">
        <f t="shared" si="159"/>
        <v>40.379904756535005</v>
      </c>
    </row>
    <row r="10189" spans="2:13" ht="60">
      <c r="B10189" s="921" t="s">
        <v>2854</v>
      </c>
      <c r="C10189" s="921" t="s">
        <v>2714</v>
      </c>
      <c r="D10189" s="922" t="s">
        <v>986</v>
      </c>
      <c r="E10189" s="936">
        <v>1</v>
      </c>
      <c r="F10189" s="947">
        <v>44926</v>
      </c>
      <c r="G10189" s="923">
        <v>6056.9857134802505</v>
      </c>
      <c r="H10189" s="929">
        <v>1.6666666666666668E-3</v>
      </c>
      <c r="I10189" s="929">
        <v>0.01</v>
      </c>
      <c r="J10189" s="923">
        <v>5996.4158563454484</v>
      </c>
      <c r="K10189" s="922">
        <v>1</v>
      </c>
      <c r="L10189" s="923">
        <v>5996.4158563454484</v>
      </c>
      <c r="M10189" s="923">
        <f t="shared" si="159"/>
        <v>121.13971426960501</v>
      </c>
    </row>
    <row r="10190" spans="2:13" ht="60">
      <c r="B10190" s="921" t="s">
        <v>2854</v>
      </c>
      <c r="C10190" s="921" t="s">
        <v>2714</v>
      </c>
      <c r="D10190" s="922" t="s">
        <v>986</v>
      </c>
      <c r="E10190" s="936">
        <v>1</v>
      </c>
      <c r="F10190" s="947">
        <v>44713</v>
      </c>
      <c r="G10190" s="923">
        <v>2018.9952378267501</v>
      </c>
      <c r="H10190" s="929">
        <v>1.6666666666666668E-3</v>
      </c>
      <c r="I10190" s="929">
        <v>2.1666666666666667E-2</v>
      </c>
      <c r="J10190" s="923">
        <v>1975.2503410071706</v>
      </c>
      <c r="K10190" s="922">
        <v>1</v>
      </c>
      <c r="L10190" s="923">
        <v>1975.2503410071706</v>
      </c>
      <c r="M10190" s="923">
        <f t="shared" si="159"/>
        <v>40.379904756535005</v>
      </c>
    </row>
    <row r="10191" spans="2:13" ht="60">
      <c r="B10191" s="921" t="s">
        <v>2854</v>
      </c>
      <c r="C10191" s="921" t="s">
        <v>2714</v>
      </c>
      <c r="D10191" s="922" t="s">
        <v>986</v>
      </c>
      <c r="E10191" s="936">
        <v>1</v>
      </c>
      <c r="F10191" s="947">
        <v>44926</v>
      </c>
      <c r="G10191" s="923">
        <v>4037.9904756535002</v>
      </c>
      <c r="H10191" s="929">
        <v>1.6666666666666668E-3</v>
      </c>
      <c r="I10191" s="929">
        <v>0.01</v>
      </c>
      <c r="J10191" s="923">
        <v>3997.6105708969653</v>
      </c>
      <c r="K10191" s="922">
        <v>1</v>
      </c>
      <c r="L10191" s="923">
        <v>3997.6105708969653</v>
      </c>
      <c r="M10191" s="923">
        <f t="shared" si="159"/>
        <v>80.75980951307001</v>
      </c>
    </row>
    <row r="10192" spans="2:13" ht="60">
      <c r="B10192" s="921" t="s">
        <v>2854</v>
      </c>
      <c r="C10192" s="921" t="s">
        <v>2714</v>
      </c>
      <c r="D10192" s="922" t="s">
        <v>986</v>
      </c>
      <c r="E10192" s="936">
        <v>1</v>
      </c>
      <c r="F10192" s="947">
        <v>44317</v>
      </c>
      <c r="G10192" s="923">
        <v>2018.9952378267501</v>
      </c>
      <c r="H10192" s="929">
        <v>1.6666666666666668E-3</v>
      </c>
      <c r="I10192" s="929">
        <v>4.3333333333333335E-2</v>
      </c>
      <c r="J10192" s="923">
        <v>1931.5054441875909</v>
      </c>
      <c r="K10192" s="922">
        <v>1</v>
      </c>
      <c r="L10192" s="923">
        <v>1931.5054441875909</v>
      </c>
      <c r="M10192" s="923">
        <f t="shared" si="159"/>
        <v>40.379904756535005</v>
      </c>
    </row>
    <row r="10193" spans="2:13" ht="60">
      <c r="B10193" s="921" t="s">
        <v>2854</v>
      </c>
      <c r="C10193" s="921" t="s">
        <v>2714</v>
      </c>
      <c r="D10193" s="922" t="s">
        <v>986</v>
      </c>
      <c r="E10193" s="936">
        <v>1</v>
      </c>
      <c r="F10193" s="947">
        <v>44652</v>
      </c>
      <c r="G10193" s="923">
        <v>2018.9952378267501</v>
      </c>
      <c r="H10193" s="929">
        <v>1.6666666666666668E-3</v>
      </c>
      <c r="I10193" s="929">
        <v>2.5000000000000001E-2</v>
      </c>
      <c r="J10193" s="923">
        <v>1968.5203568810814</v>
      </c>
      <c r="K10193" s="922">
        <v>1</v>
      </c>
      <c r="L10193" s="923">
        <v>1968.5203568810814</v>
      </c>
      <c r="M10193" s="923">
        <f t="shared" si="159"/>
        <v>40.379904756535005</v>
      </c>
    </row>
    <row r="10194" spans="2:13" ht="60">
      <c r="B10194" s="921" t="s">
        <v>2854</v>
      </c>
      <c r="C10194" s="921" t="s">
        <v>2714</v>
      </c>
      <c r="D10194" s="922" t="s">
        <v>986</v>
      </c>
      <c r="E10194" s="936">
        <v>1</v>
      </c>
      <c r="F10194" s="947">
        <v>44743</v>
      </c>
      <c r="G10194" s="923">
        <v>20189.952378267502</v>
      </c>
      <c r="H10194" s="929">
        <v>1.6666666666666668E-3</v>
      </c>
      <c r="I10194" s="929">
        <v>0.02</v>
      </c>
      <c r="J10194" s="923">
        <v>19786.153330702153</v>
      </c>
      <c r="K10194" s="922">
        <v>1</v>
      </c>
      <c r="L10194" s="923">
        <v>19786.153330702153</v>
      </c>
      <c r="M10194" s="923">
        <f t="shared" si="159"/>
        <v>403.79904756535007</v>
      </c>
    </row>
    <row r="10195" spans="2:13" ht="60">
      <c r="B10195" s="921" t="s">
        <v>2855</v>
      </c>
      <c r="C10195" s="921" t="s">
        <v>2714</v>
      </c>
      <c r="D10195" s="922" t="s">
        <v>986</v>
      </c>
      <c r="E10195" s="936">
        <v>1</v>
      </c>
      <c r="F10195" s="947">
        <v>44743</v>
      </c>
      <c r="G10195" s="923">
        <v>6056.9857134802505</v>
      </c>
      <c r="H10195" s="929">
        <v>1.6666666666666668E-3</v>
      </c>
      <c r="I10195" s="929">
        <v>0.02</v>
      </c>
      <c r="J10195" s="923">
        <v>5935.8459992106455</v>
      </c>
      <c r="K10195" s="922">
        <v>1</v>
      </c>
      <c r="L10195" s="923">
        <v>5935.8459992106455</v>
      </c>
      <c r="M10195" s="923">
        <f t="shared" si="159"/>
        <v>121.13971426960501</v>
      </c>
    </row>
    <row r="10196" spans="2:13" ht="60">
      <c r="B10196" s="921" t="s">
        <v>2856</v>
      </c>
      <c r="C10196" s="921" t="s">
        <v>2714</v>
      </c>
      <c r="D10196" s="922" t="s">
        <v>986</v>
      </c>
      <c r="E10196" s="936">
        <v>1</v>
      </c>
      <c r="F10196" s="947">
        <v>44743</v>
      </c>
      <c r="G10196" s="923">
        <v>6056.9857134802505</v>
      </c>
      <c r="H10196" s="929">
        <v>1.6666666666666668E-3</v>
      </c>
      <c r="I10196" s="929">
        <v>0.02</v>
      </c>
      <c r="J10196" s="923">
        <v>5935.8459992106455</v>
      </c>
      <c r="K10196" s="922">
        <v>1</v>
      </c>
      <c r="L10196" s="923">
        <v>5935.8459992106455</v>
      </c>
      <c r="M10196" s="923">
        <f t="shared" si="159"/>
        <v>121.13971426960501</v>
      </c>
    </row>
    <row r="10197" spans="2:13" ht="60">
      <c r="B10197" s="921" t="s">
        <v>2854</v>
      </c>
      <c r="C10197" s="921" t="s">
        <v>2714</v>
      </c>
      <c r="D10197" s="922" t="s">
        <v>986</v>
      </c>
      <c r="E10197" s="936">
        <v>1</v>
      </c>
      <c r="F10197" s="947">
        <v>45078</v>
      </c>
      <c r="G10197" s="923">
        <v>8075.9809513070004</v>
      </c>
      <c r="H10197" s="929">
        <v>1.6666666666666668E-3</v>
      </c>
      <c r="I10197" s="929">
        <v>1.6666666666666668E-3</v>
      </c>
      <c r="J10197" s="923">
        <v>8062.520983054822</v>
      </c>
      <c r="K10197" s="922">
        <v>1</v>
      </c>
      <c r="L10197" s="923">
        <v>8062.520983054822</v>
      </c>
      <c r="M10197" s="923">
        <f t="shared" si="159"/>
        <v>161.51961902614002</v>
      </c>
    </row>
    <row r="10198" spans="2:13" ht="60">
      <c r="B10198" s="921" t="s">
        <v>2855</v>
      </c>
      <c r="C10198" s="921" t="s">
        <v>2714</v>
      </c>
      <c r="D10198" s="922" t="s">
        <v>986</v>
      </c>
      <c r="E10198" s="936">
        <v>1</v>
      </c>
      <c r="F10198" s="947">
        <v>45078</v>
      </c>
      <c r="G10198" s="923">
        <v>2018.9952378267501</v>
      </c>
      <c r="H10198" s="929">
        <v>1.6666666666666668E-3</v>
      </c>
      <c r="I10198" s="929">
        <v>1.6666666666666668E-3</v>
      </c>
      <c r="J10198" s="923">
        <v>2015.6302457637055</v>
      </c>
      <c r="K10198" s="922">
        <v>1</v>
      </c>
      <c r="L10198" s="923">
        <v>2015.6302457637055</v>
      </c>
      <c r="M10198" s="923">
        <f t="shared" si="159"/>
        <v>40.379904756535005</v>
      </c>
    </row>
    <row r="10199" spans="2:13" ht="60">
      <c r="B10199" s="921" t="s">
        <v>2818</v>
      </c>
      <c r="C10199" s="921" t="s">
        <v>2714</v>
      </c>
      <c r="D10199" s="922" t="s">
        <v>986</v>
      </c>
      <c r="E10199" s="936">
        <v>1</v>
      </c>
      <c r="F10199" s="947">
        <v>45078</v>
      </c>
      <c r="G10199" s="923">
        <v>62588.852372629255</v>
      </c>
      <c r="H10199" s="929">
        <v>1.6666666666666668E-3</v>
      </c>
      <c r="I10199" s="929">
        <v>1.6666666666666668E-3</v>
      </c>
      <c r="J10199" s="923">
        <v>62484.537618674876</v>
      </c>
      <c r="K10199" s="922">
        <v>1</v>
      </c>
      <c r="L10199" s="923">
        <v>62484.537618674876</v>
      </c>
      <c r="M10199" s="923">
        <f t="shared" si="159"/>
        <v>1251.7770474525851</v>
      </c>
    </row>
    <row r="10200" spans="2:13" ht="60">
      <c r="B10200" s="921" t="s">
        <v>2818</v>
      </c>
      <c r="C10200" s="921" t="s">
        <v>2714</v>
      </c>
      <c r="D10200" s="922" t="s">
        <v>986</v>
      </c>
      <c r="E10200" s="936">
        <v>1</v>
      </c>
      <c r="F10200" s="947">
        <v>44713</v>
      </c>
      <c r="G10200" s="923">
        <v>20189.952378267502</v>
      </c>
      <c r="H10200" s="929">
        <v>1.6666666666666668E-3</v>
      </c>
      <c r="I10200" s="929">
        <v>2.1666666666666667E-2</v>
      </c>
      <c r="J10200" s="923">
        <v>19752.503410071706</v>
      </c>
      <c r="K10200" s="922">
        <v>1</v>
      </c>
      <c r="L10200" s="923">
        <v>19752.503410071706</v>
      </c>
      <c r="M10200" s="923">
        <f t="shared" si="159"/>
        <v>403.79904756535007</v>
      </c>
    </row>
    <row r="10201" spans="2:13" ht="60">
      <c r="B10201" s="921" t="s">
        <v>2818</v>
      </c>
      <c r="C10201" s="921" t="s">
        <v>2714</v>
      </c>
      <c r="D10201" s="922" t="s">
        <v>986</v>
      </c>
      <c r="E10201" s="936">
        <v>1</v>
      </c>
      <c r="F10201" s="947">
        <v>43829</v>
      </c>
      <c r="G10201" s="923">
        <v>16151.961902614001</v>
      </c>
      <c r="H10201" s="929">
        <v>1.6666666666666668E-3</v>
      </c>
      <c r="I10201" s="929">
        <v>7.166666666666667E-2</v>
      </c>
      <c r="J10201" s="923">
        <v>14994.404632926664</v>
      </c>
      <c r="K10201" s="922">
        <v>1</v>
      </c>
      <c r="L10201" s="923">
        <v>14994.404632926664</v>
      </c>
      <c r="M10201" s="923">
        <f t="shared" si="159"/>
        <v>323.03923805228004</v>
      </c>
    </row>
    <row r="10202" spans="2:13" ht="60">
      <c r="B10202" s="921" t="s">
        <v>2818</v>
      </c>
      <c r="C10202" s="921" t="s">
        <v>2714</v>
      </c>
      <c r="D10202" s="922" t="s">
        <v>986</v>
      </c>
      <c r="E10202" s="936">
        <v>1</v>
      </c>
      <c r="F10202" s="947">
        <v>44986</v>
      </c>
      <c r="G10202" s="923">
        <v>2018.9952378267501</v>
      </c>
      <c r="H10202" s="929">
        <v>1.6666666666666668E-3</v>
      </c>
      <c r="I10202" s="929">
        <v>6.6666666666666671E-3</v>
      </c>
      <c r="J10202" s="923">
        <v>2005.5352695745717</v>
      </c>
      <c r="K10202" s="922">
        <v>1</v>
      </c>
      <c r="L10202" s="923">
        <v>2005.5352695745717</v>
      </c>
      <c r="M10202" s="923">
        <f t="shared" si="159"/>
        <v>40.379904756535005</v>
      </c>
    </row>
    <row r="10203" spans="2:13" ht="60">
      <c r="B10203" s="921" t="s">
        <v>2818</v>
      </c>
      <c r="C10203" s="921" t="s">
        <v>2714</v>
      </c>
      <c r="D10203" s="922" t="s">
        <v>986</v>
      </c>
      <c r="E10203" s="936">
        <v>1</v>
      </c>
      <c r="F10203" s="947">
        <v>44986</v>
      </c>
      <c r="G10203" s="923">
        <v>34322.919043054753</v>
      </c>
      <c r="H10203" s="929">
        <v>1.6666666666666668E-3</v>
      </c>
      <c r="I10203" s="929">
        <v>6.6666666666666671E-3</v>
      </c>
      <c r="J10203" s="923">
        <v>34094.099582767718</v>
      </c>
      <c r="K10203" s="922">
        <v>1</v>
      </c>
      <c r="L10203" s="923">
        <v>34094.099582767718</v>
      </c>
      <c r="M10203" s="923">
        <f t="shared" si="159"/>
        <v>686.45838086109507</v>
      </c>
    </row>
    <row r="10204" spans="2:13" ht="60">
      <c r="B10204" s="921" t="s">
        <v>2818</v>
      </c>
      <c r="C10204" s="921" t="s">
        <v>2714</v>
      </c>
      <c r="D10204" s="922" t="s">
        <v>986</v>
      </c>
      <c r="E10204" s="936">
        <v>1</v>
      </c>
      <c r="F10204" s="947">
        <v>44835</v>
      </c>
      <c r="G10204" s="923">
        <v>121139.714269605</v>
      </c>
      <c r="H10204" s="929">
        <v>1.6666666666666668E-3</v>
      </c>
      <c r="I10204" s="929">
        <v>1.5000000000000001E-2</v>
      </c>
      <c r="J10204" s="923">
        <v>119322.61855556093</v>
      </c>
      <c r="K10204" s="922">
        <v>1</v>
      </c>
      <c r="L10204" s="923">
        <v>119322.61855556093</v>
      </c>
      <c r="M10204" s="923">
        <f t="shared" si="159"/>
        <v>2422.7942853920999</v>
      </c>
    </row>
    <row r="10205" spans="2:13" ht="60">
      <c r="B10205" s="921" t="s">
        <v>2857</v>
      </c>
      <c r="C10205" s="921" t="s">
        <v>2714</v>
      </c>
      <c r="D10205" s="922" t="s">
        <v>986</v>
      </c>
      <c r="E10205" s="936">
        <v>1</v>
      </c>
      <c r="F10205" s="947">
        <v>44835</v>
      </c>
      <c r="G10205" s="923">
        <v>15476.409693243913</v>
      </c>
      <c r="H10205" s="929">
        <v>1.6666666666666668E-3</v>
      </c>
      <c r="I10205" s="929">
        <v>1.5000000000000001E-2</v>
      </c>
      <c r="J10205" s="923">
        <v>15244.263547845254</v>
      </c>
      <c r="K10205" s="922">
        <v>1</v>
      </c>
      <c r="L10205" s="923">
        <v>15244.263547845254</v>
      </c>
      <c r="M10205" s="923">
        <f t="shared" si="159"/>
        <v>309.52819386487829</v>
      </c>
    </row>
    <row r="10206" spans="2:13" ht="60">
      <c r="B10206" s="921" t="s">
        <v>2854</v>
      </c>
      <c r="C10206" s="921" t="s">
        <v>2714</v>
      </c>
      <c r="D10206" s="922" t="s">
        <v>986</v>
      </c>
      <c r="E10206" s="936">
        <v>1</v>
      </c>
      <c r="F10206" s="947">
        <v>44835</v>
      </c>
      <c r="G10206" s="923">
        <v>149405.6475991795</v>
      </c>
      <c r="H10206" s="929">
        <v>1.6666666666666668E-3</v>
      </c>
      <c r="I10206" s="929">
        <v>1.5000000000000001E-2</v>
      </c>
      <c r="J10206" s="923">
        <v>147164.56288519182</v>
      </c>
      <c r="K10206" s="922">
        <v>1</v>
      </c>
      <c r="L10206" s="923">
        <v>147164.56288519182</v>
      </c>
      <c r="M10206" s="923">
        <f t="shared" si="159"/>
        <v>2988.1129519835899</v>
      </c>
    </row>
    <row r="10207" spans="2:13" ht="60">
      <c r="B10207" s="921" t="s">
        <v>2818</v>
      </c>
      <c r="C10207" s="921" t="s">
        <v>2714</v>
      </c>
      <c r="D10207" s="922" t="s">
        <v>986</v>
      </c>
      <c r="E10207" s="936">
        <v>1</v>
      </c>
      <c r="F10207" s="947">
        <v>44692</v>
      </c>
      <c r="G10207" s="923">
        <v>80759.809513070009</v>
      </c>
      <c r="H10207" s="929">
        <v>1.6666666666666668E-3</v>
      </c>
      <c r="I10207" s="929">
        <v>2.3333333333333334E-2</v>
      </c>
      <c r="J10207" s="923">
        <v>78875.413957765049</v>
      </c>
      <c r="K10207" s="922">
        <v>1</v>
      </c>
      <c r="L10207" s="923">
        <v>78875.413957765049</v>
      </c>
      <c r="M10207" s="923">
        <f t="shared" si="159"/>
        <v>1615.1961902614003</v>
      </c>
    </row>
    <row r="10208" spans="2:13" ht="60">
      <c r="B10208" s="921" t="s">
        <v>2818</v>
      </c>
      <c r="C10208" s="921" t="s">
        <v>2714</v>
      </c>
      <c r="D10208" s="922" t="s">
        <v>986</v>
      </c>
      <c r="E10208" s="936">
        <v>1</v>
      </c>
      <c r="F10208" s="947">
        <v>44013</v>
      </c>
      <c r="G10208" s="923">
        <v>4037.9904756535002</v>
      </c>
      <c r="H10208" s="929">
        <v>1.6666666666666668E-3</v>
      </c>
      <c r="I10208" s="929">
        <v>6.0000000000000005E-2</v>
      </c>
      <c r="J10208" s="923">
        <v>3795.7110471142901</v>
      </c>
      <c r="K10208" s="922">
        <v>1</v>
      </c>
      <c r="L10208" s="923">
        <v>3795.7110471142901</v>
      </c>
      <c r="M10208" s="923">
        <f t="shared" si="159"/>
        <v>80.75980951307001</v>
      </c>
    </row>
    <row r="10209" spans="2:13" ht="60">
      <c r="B10209" s="921" t="s">
        <v>2818</v>
      </c>
      <c r="C10209" s="921" t="s">
        <v>2714</v>
      </c>
      <c r="D10209" s="922" t="s">
        <v>986</v>
      </c>
      <c r="E10209" s="936">
        <v>1</v>
      </c>
      <c r="F10209" s="947">
        <v>43829</v>
      </c>
      <c r="G10209" s="923">
        <v>10094.976189133751</v>
      </c>
      <c r="H10209" s="929">
        <v>1.6666666666666668E-3</v>
      </c>
      <c r="I10209" s="929">
        <v>7.166666666666667E-2</v>
      </c>
      <c r="J10209" s="923">
        <v>9371.5028955791659</v>
      </c>
      <c r="K10209" s="922">
        <v>1</v>
      </c>
      <c r="L10209" s="923">
        <v>9371.5028955791659</v>
      </c>
      <c r="M10209" s="923">
        <f t="shared" si="159"/>
        <v>201.89952378267503</v>
      </c>
    </row>
    <row r="10210" spans="2:13" ht="60">
      <c r="B10210" s="921" t="s">
        <v>2854</v>
      </c>
      <c r="C10210" s="921" t="s">
        <v>2714</v>
      </c>
      <c r="D10210" s="922" t="s">
        <v>986</v>
      </c>
      <c r="E10210" s="936">
        <v>1</v>
      </c>
      <c r="F10210" s="947">
        <v>43829</v>
      </c>
      <c r="G10210" s="923">
        <v>30284.92856740125</v>
      </c>
      <c r="H10210" s="929">
        <v>1.6666666666666668E-3</v>
      </c>
      <c r="I10210" s="929">
        <v>7.166666666666667E-2</v>
      </c>
      <c r="J10210" s="923">
        <v>28114.508686737492</v>
      </c>
      <c r="K10210" s="922">
        <v>1</v>
      </c>
      <c r="L10210" s="923">
        <v>28114.508686737492</v>
      </c>
      <c r="M10210" s="923">
        <f t="shared" si="159"/>
        <v>605.69857134802498</v>
      </c>
    </row>
    <row r="10211" spans="2:13" ht="60">
      <c r="B10211" s="921" t="s">
        <v>2854</v>
      </c>
      <c r="C10211" s="921" t="s">
        <v>2714</v>
      </c>
      <c r="D10211" s="922" t="s">
        <v>986</v>
      </c>
      <c r="E10211" s="936">
        <v>1</v>
      </c>
      <c r="F10211" s="947">
        <v>45099</v>
      </c>
      <c r="G10211" s="923">
        <v>64607.847610456003</v>
      </c>
      <c r="H10211" s="929">
        <v>1.6666666666666668E-3</v>
      </c>
      <c r="I10211" s="929">
        <v>1.6666666666666668E-3</v>
      </c>
      <c r="J10211" s="923">
        <v>64500.167864438576</v>
      </c>
      <c r="K10211" s="922">
        <v>1</v>
      </c>
      <c r="L10211" s="923">
        <v>64500.167864438576</v>
      </c>
      <c r="M10211" s="923">
        <f t="shared" si="159"/>
        <v>1292.1569522091202</v>
      </c>
    </row>
    <row r="10212" spans="2:13" ht="60">
      <c r="B10212" s="921" t="s">
        <v>2854</v>
      </c>
      <c r="C10212" s="921" t="s">
        <v>2714</v>
      </c>
      <c r="D10212" s="922" t="s">
        <v>986</v>
      </c>
      <c r="E10212" s="936">
        <v>1</v>
      </c>
      <c r="F10212" s="947">
        <v>44842</v>
      </c>
      <c r="G10212" s="923">
        <v>2018.9952378267501</v>
      </c>
      <c r="H10212" s="929">
        <v>1.6666666666666668E-3</v>
      </c>
      <c r="I10212" s="929">
        <v>1.5000000000000001E-2</v>
      </c>
      <c r="J10212" s="923">
        <v>1988.7103092593488</v>
      </c>
      <c r="K10212" s="922">
        <v>1</v>
      </c>
      <c r="L10212" s="923">
        <v>1988.7103092593488</v>
      </c>
      <c r="M10212" s="923">
        <f t="shared" si="159"/>
        <v>40.379904756535005</v>
      </c>
    </row>
    <row r="10213" spans="2:13" ht="60">
      <c r="B10213" s="921" t="s">
        <v>2854</v>
      </c>
      <c r="C10213" s="921" t="s">
        <v>2714</v>
      </c>
      <c r="D10213" s="922" t="s">
        <v>986</v>
      </c>
      <c r="E10213" s="936">
        <v>1</v>
      </c>
      <c r="F10213" s="947">
        <v>44866</v>
      </c>
      <c r="G10213" s="923">
        <v>14132.966664787251</v>
      </c>
      <c r="H10213" s="929">
        <v>1.6666666666666668E-3</v>
      </c>
      <c r="I10213" s="929">
        <v>1.3333333333333334E-2</v>
      </c>
      <c r="J10213" s="923">
        <v>13944.527109256755</v>
      </c>
      <c r="K10213" s="922">
        <v>1</v>
      </c>
      <c r="L10213" s="923">
        <v>13944.527109256755</v>
      </c>
      <c r="M10213" s="923">
        <f t="shared" si="159"/>
        <v>282.659333295745</v>
      </c>
    </row>
    <row r="10214" spans="2:13" ht="60">
      <c r="B10214" s="921" t="s">
        <v>2854</v>
      </c>
      <c r="C10214" s="921" t="s">
        <v>2714</v>
      </c>
      <c r="D10214" s="922" t="s">
        <v>986</v>
      </c>
      <c r="E10214" s="936">
        <v>1</v>
      </c>
      <c r="F10214" s="947">
        <v>44228</v>
      </c>
      <c r="G10214" s="923">
        <v>10094.976189133751</v>
      </c>
      <c r="H10214" s="929">
        <v>1.6666666666666668E-3</v>
      </c>
      <c r="I10214" s="929">
        <v>4.8333333333333339E-2</v>
      </c>
      <c r="J10214" s="923">
        <v>9607.0523399922859</v>
      </c>
      <c r="K10214" s="922">
        <v>1</v>
      </c>
      <c r="L10214" s="923">
        <v>9607.0523399922859</v>
      </c>
      <c r="M10214" s="923">
        <f t="shared" si="159"/>
        <v>201.89952378267503</v>
      </c>
    </row>
    <row r="10215" spans="2:13" ht="60">
      <c r="B10215" s="921" t="s">
        <v>2854</v>
      </c>
      <c r="C10215" s="921" t="s">
        <v>2714</v>
      </c>
      <c r="D10215" s="922" t="s">
        <v>986</v>
      </c>
      <c r="E10215" s="936">
        <v>1</v>
      </c>
      <c r="F10215" s="947">
        <v>44845</v>
      </c>
      <c r="G10215" s="923">
        <v>10094.976189133751</v>
      </c>
      <c r="H10215" s="929">
        <v>1.6666666666666668E-3</v>
      </c>
      <c r="I10215" s="929">
        <v>1.5000000000000001E-2</v>
      </c>
      <c r="J10215" s="923">
        <v>9943.5515462967451</v>
      </c>
      <c r="K10215" s="922">
        <v>1</v>
      </c>
      <c r="L10215" s="923">
        <v>9943.5515462967451</v>
      </c>
      <c r="M10215" s="923">
        <f t="shared" si="159"/>
        <v>201.89952378267503</v>
      </c>
    </row>
    <row r="10216" spans="2:13" ht="60">
      <c r="B10216" s="921" t="s">
        <v>2854</v>
      </c>
      <c r="C10216" s="921" t="s">
        <v>2714</v>
      </c>
      <c r="D10216" s="922" t="s">
        <v>986</v>
      </c>
      <c r="E10216" s="936">
        <v>1</v>
      </c>
      <c r="F10216" s="947">
        <v>44844</v>
      </c>
      <c r="G10216" s="923">
        <v>6056.9857134802505</v>
      </c>
      <c r="H10216" s="929">
        <v>1.6666666666666668E-3</v>
      </c>
      <c r="I10216" s="929">
        <v>1.5000000000000001E-2</v>
      </c>
      <c r="J10216" s="923">
        <v>5966.1309277780465</v>
      </c>
      <c r="K10216" s="922">
        <v>1</v>
      </c>
      <c r="L10216" s="923">
        <v>5966.1309277780465</v>
      </c>
      <c r="M10216" s="923">
        <f t="shared" si="159"/>
        <v>121.13971426960501</v>
      </c>
    </row>
    <row r="10217" spans="2:13" ht="60">
      <c r="B10217" s="921" t="s">
        <v>2855</v>
      </c>
      <c r="C10217" s="921" t="s">
        <v>2714</v>
      </c>
      <c r="D10217" s="922" t="s">
        <v>986</v>
      </c>
      <c r="E10217" s="936">
        <v>1</v>
      </c>
      <c r="F10217" s="947">
        <v>44844</v>
      </c>
      <c r="G10217" s="923">
        <v>44417.895232188501</v>
      </c>
      <c r="H10217" s="929">
        <v>1.6666666666666668E-3</v>
      </c>
      <c r="I10217" s="929">
        <v>1.5000000000000001E-2</v>
      </c>
      <c r="J10217" s="923">
        <v>43751.626803705673</v>
      </c>
      <c r="K10217" s="922">
        <v>1</v>
      </c>
      <c r="L10217" s="923">
        <v>43751.626803705673</v>
      </c>
      <c r="M10217" s="923">
        <f t="shared" si="159"/>
        <v>888.35790464376998</v>
      </c>
    </row>
    <row r="10218" spans="2:13" ht="60">
      <c r="B10218" s="921" t="s">
        <v>2855</v>
      </c>
      <c r="C10218" s="921" t="s">
        <v>2714</v>
      </c>
      <c r="D10218" s="922" t="s">
        <v>986</v>
      </c>
      <c r="E10218" s="936">
        <v>1</v>
      </c>
      <c r="F10218" s="947">
        <v>44743</v>
      </c>
      <c r="G10218" s="923">
        <v>12113.971426960501</v>
      </c>
      <c r="H10218" s="929">
        <v>1.6666666666666668E-3</v>
      </c>
      <c r="I10218" s="929">
        <v>0.02</v>
      </c>
      <c r="J10218" s="923">
        <v>11871.691998421291</v>
      </c>
      <c r="K10218" s="922">
        <v>1</v>
      </c>
      <c r="L10218" s="923">
        <v>11871.691998421291</v>
      </c>
      <c r="M10218" s="923">
        <f t="shared" si="159"/>
        <v>242.27942853921002</v>
      </c>
    </row>
    <row r="10219" spans="2:13" ht="60">
      <c r="B10219" s="921" t="s">
        <v>2855</v>
      </c>
      <c r="C10219" s="921" t="s">
        <v>2714</v>
      </c>
      <c r="D10219" s="922" t="s">
        <v>986</v>
      </c>
      <c r="E10219" s="936">
        <v>1</v>
      </c>
      <c r="F10219" s="947">
        <v>45048</v>
      </c>
      <c r="G10219" s="923">
        <v>82778.804750896757</v>
      </c>
      <c r="H10219" s="929">
        <v>1.6666666666666668E-3</v>
      </c>
      <c r="I10219" s="929">
        <v>3.3333333333333335E-3</v>
      </c>
      <c r="J10219" s="923">
        <v>82502.875401727099</v>
      </c>
      <c r="K10219" s="922">
        <v>1</v>
      </c>
      <c r="L10219" s="923">
        <v>82502.875401727099</v>
      </c>
      <c r="M10219" s="923">
        <f t="shared" si="159"/>
        <v>1655.5760950179351</v>
      </c>
    </row>
    <row r="10220" spans="2:13" ht="60">
      <c r="B10220" s="921" t="s">
        <v>2856</v>
      </c>
      <c r="C10220" s="921" t="s">
        <v>2714</v>
      </c>
      <c r="D10220" s="922" t="s">
        <v>986</v>
      </c>
      <c r="E10220" s="936">
        <v>1</v>
      </c>
      <c r="F10220" s="947">
        <v>45048</v>
      </c>
      <c r="G10220" s="923">
        <v>10094.976189133751</v>
      </c>
      <c r="H10220" s="929">
        <v>1.6666666666666668E-3</v>
      </c>
      <c r="I10220" s="929">
        <v>3.3333333333333335E-3</v>
      </c>
      <c r="J10220" s="923">
        <v>10061.326268503306</v>
      </c>
      <c r="K10220" s="922">
        <v>1</v>
      </c>
      <c r="L10220" s="923">
        <v>10061.326268503306</v>
      </c>
      <c r="M10220" s="923">
        <f t="shared" si="159"/>
        <v>201.89952378267503</v>
      </c>
    </row>
    <row r="10221" spans="2:13" ht="60">
      <c r="B10221" s="921" t="s">
        <v>2856</v>
      </c>
      <c r="C10221" s="921" t="s">
        <v>2714</v>
      </c>
      <c r="D10221" s="922" t="s">
        <v>986</v>
      </c>
      <c r="E10221" s="936">
        <v>1</v>
      </c>
      <c r="F10221" s="947">
        <v>44839</v>
      </c>
      <c r="G10221" s="923">
        <v>32303.923805228002</v>
      </c>
      <c r="H10221" s="929">
        <v>1.6666666666666668E-3</v>
      </c>
      <c r="I10221" s="929">
        <v>1.5000000000000001E-2</v>
      </c>
      <c r="J10221" s="923">
        <v>31819.364948149581</v>
      </c>
      <c r="K10221" s="922">
        <v>1</v>
      </c>
      <c r="L10221" s="923">
        <v>31819.364948149581</v>
      </c>
      <c r="M10221" s="923">
        <f t="shared" si="159"/>
        <v>646.07847610456008</v>
      </c>
    </row>
    <row r="10222" spans="2:13" ht="60">
      <c r="B10222" s="921" t="s">
        <v>2856</v>
      </c>
      <c r="C10222" s="921" t="s">
        <v>2714</v>
      </c>
      <c r="D10222" s="922" t="s">
        <v>986</v>
      </c>
      <c r="E10222" s="936">
        <v>1</v>
      </c>
      <c r="F10222" s="947">
        <v>44473</v>
      </c>
      <c r="G10222" s="923">
        <v>2018.9952378267501</v>
      </c>
      <c r="H10222" s="929">
        <v>1.6666666666666668E-3</v>
      </c>
      <c r="I10222" s="929">
        <v>3.5000000000000003E-2</v>
      </c>
      <c r="J10222" s="923">
        <v>1948.3304045028137</v>
      </c>
      <c r="K10222" s="922">
        <v>1</v>
      </c>
      <c r="L10222" s="923">
        <v>1948.3304045028137</v>
      </c>
      <c r="M10222" s="923">
        <f t="shared" si="159"/>
        <v>40.379904756535005</v>
      </c>
    </row>
    <row r="10223" spans="2:13" ht="60">
      <c r="B10223" s="921" t="s">
        <v>2856</v>
      </c>
      <c r="C10223" s="921" t="s">
        <v>2714</v>
      </c>
      <c r="D10223" s="922" t="s">
        <v>986</v>
      </c>
      <c r="E10223" s="936">
        <v>1</v>
      </c>
      <c r="F10223" s="947">
        <v>44561</v>
      </c>
      <c r="G10223" s="923">
        <v>54512.871421322256</v>
      </c>
      <c r="H10223" s="929">
        <v>1.6666666666666668E-3</v>
      </c>
      <c r="I10223" s="929">
        <v>3.0000000000000002E-2</v>
      </c>
      <c r="J10223" s="923">
        <v>52877.485278682587</v>
      </c>
      <c r="K10223" s="922">
        <v>1</v>
      </c>
      <c r="L10223" s="923">
        <v>52877.485278682587</v>
      </c>
      <c r="M10223" s="923">
        <f t="shared" si="159"/>
        <v>1090.2574284264451</v>
      </c>
    </row>
    <row r="10224" spans="2:13" ht="60">
      <c r="B10224" s="921" t="s">
        <v>2818</v>
      </c>
      <c r="C10224" s="921" t="s">
        <v>2714</v>
      </c>
      <c r="D10224" s="922" t="s">
        <v>986</v>
      </c>
      <c r="E10224" s="936">
        <v>1</v>
      </c>
      <c r="F10224" s="947">
        <v>44910</v>
      </c>
      <c r="G10224" s="923">
        <v>6056.9857134802505</v>
      </c>
      <c r="H10224" s="929">
        <v>1.6666666666666668E-3</v>
      </c>
      <c r="I10224" s="929">
        <v>1.1666666666666667E-2</v>
      </c>
      <c r="J10224" s="923">
        <v>5986.3208801563142</v>
      </c>
      <c r="K10224" s="922">
        <v>1</v>
      </c>
      <c r="L10224" s="923">
        <v>5986.3208801563142</v>
      </c>
      <c r="M10224" s="923">
        <f t="shared" si="159"/>
        <v>121.13971426960501</v>
      </c>
    </row>
    <row r="10225" spans="2:13" ht="60">
      <c r="B10225" s="921" t="s">
        <v>2818</v>
      </c>
      <c r="C10225" s="921" t="s">
        <v>2714</v>
      </c>
      <c r="D10225" s="922" t="s">
        <v>986</v>
      </c>
      <c r="E10225" s="936">
        <v>1</v>
      </c>
      <c r="F10225" s="947">
        <v>43829</v>
      </c>
      <c r="G10225" s="923">
        <v>16151.961902614001</v>
      </c>
      <c r="H10225" s="929">
        <v>1.6666666666666668E-3</v>
      </c>
      <c r="I10225" s="929">
        <v>7.166666666666667E-2</v>
      </c>
      <c r="J10225" s="923">
        <v>14994.404632926664</v>
      </c>
      <c r="K10225" s="922">
        <v>1</v>
      </c>
      <c r="L10225" s="923">
        <v>14994.404632926664</v>
      </c>
      <c r="M10225" s="923">
        <f t="shared" si="159"/>
        <v>323.03923805228004</v>
      </c>
    </row>
    <row r="10226" spans="2:13" ht="60">
      <c r="B10226" s="921" t="s">
        <v>2818</v>
      </c>
      <c r="C10226" s="921" t="s">
        <v>2714</v>
      </c>
      <c r="D10226" s="922" t="s">
        <v>986</v>
      </c>
      <c r="E10226" s="936">
        <v>1</v>
      </c>
      <c r="F10226" s="947">
        <v>44853</v>
      </c>
      <c r="G10226" s="923">
        <v>4037.9904756535002</v>
      </c>
      <c r="H10226" s="929">
        <v>1.6666666666666668E-3</v>
      </c>
      <c r="I10226" s="929">
        <v>1.5000000000000001E-2</v>
      </c>
      <c r="J10226" s="923">
        <v>3977.4206185186977</v>
      </c>
      <c r="K10226" s="922">
        <v>1</v>
      </c>
      <c r="L10226" s="923">
        <v>3977.4206185186977</v>
      </c>
      <c r="M10226" s="923">
        <f t="shared" si="159"/>
        <v>80.75980951307001</v>
      </c>
    </row>
    <row r="10227" spans="2:13" ht="60">
      <c r="B10227" s="921" t="s">
        <v>2854</v>
      </c>
      <c r="C10227" s="921" t="s">
        <v>2714</v>
      </c>
      <c r="D10227" s="922" t="s">
        <v>986</v>
      </c>
      <c r="E10227" s="936">
        <v>1</v>
      </c>
      <c r="F10227" s="947">
        <v>44853</v>
      </c>
      <c r="G10227" s="923">
        <v>36341.914280881501</v>
      </c>
      <c r="H10227" s="929">
        <v>1.6666666666666668E-3</v>
      </c>
      <c r="I10227" s="929">
        <v>1.5000000000000001E-2</v>
      </c>
      <c r="J10227" s="923">
        <v>35796.785566668281</v>
      </c>
      <c r="K10227" s="922">
        <v>1</v>
      </c>
      <c r="L10227" s="923">
        <v>35796.785566668281</v>
      </c>
      <c r="M10227" s="923">
        <f t="shared" si="159"/>
        <v>726.83828561763005</v>
      </c>
    </row>
    <row r="10228" spans="2:13" ht="60">
      <c r="B10228" s="921" t="s">
        <v>2854</v>
      </c>
      <c r="C10228" s="921" t="s">
        <v>2714</v>
      </c>
      <c r="D10228" s="922" t="s">
        <v>994</v>
      </c>
      <c r="E10228" s="936">
        <v>0</v>
      </c>
      <c r="F10228" s="947">
        <v>44777</v>
      </c>
      <c r="G10228" s="923">
        <v>3844</v>
      </c>
      <c r="H10228" s="929">
        <v>1.6666666666666668E-3</v>
      </c>
      <c r="I10228" s="929">
        <v>1.8333333333333333E-2</v>
      </c>
      <c r="J10228" s="923">
        <v>3773.5266666666666</v>
      </c>
      <c r="K10228" s="922">
        <v>1</v>
      </c>
      <c r="L10228" s="923">
        <v>0</v>
      </c>
      <c r="M10228" s="923" t="str">
        <f t="shared" si="159"/>
        <v/>
      </c>
    </row>
    <row r="10229" spans="2:13" ht="60">
      <c r="B10229" s="921" t="s">
        <v>2854</v>
      </c>
      <c r="C10229" s="921" t="s">
        <v>2714</v>
      </c>
      <c r="D10229" s="922" t="s">
        <v>986</v>
      </c>
      <c r="E10229" s="936">
        <v>1</v>
      </c>
      <c r="F10229" s="947">
        <v>44866</v>
      </c>
      <c r="G10229" s="923">
        <v>10094.976189133751</v>
      </c>
      <c r="H10229" s="929">
        <v>1.6666666666666668E-3</v>
      </c>
      <c r="I10229" s="929">
        <v>1.3333333333333334E-2</v>
      </c>
      <c r="J10229" s="923">
        <v>9960.3765066119686</v>
      </c>
      <c r="K10229" s="922">
        <v>1</v>
      </c>
      <c r="L10229" s="923">
        <v>9960.3765066119686</v>
      </c>
      <c r="M10229" s="923">
        <f t="shared" si="159"/>
        <v>201.89952378267503</v>
      </c>
    </row>
    <row r="10230" spans="2:13" ht="60">
      <c r="B10230" s="921" t="s">
        <v>2854</v>
      </c>
      <c r="C10230" s="921" t="s">
        <v>2714</v>
      </c>
      <c r="D10230" s="922" t="s">
        <v>986</v>
      </c>
      <c r="E10230" s="936">
        <v>1</v>
      </c>
      <c r="F10230" s="947">
        <v>44743</v>
      </c>
      <c r="G10230" s="923">
        <v>6056.9857134802505</v>
      </c>
      <c r="H10230" s="929">
        <v>1.6666666666666668E-3</v>
      </c>
      <c r="I10230" s="929">
        <v>0.02</v>
      </c>
      <c r="J10230" s="923">
        <v>5935.8459992106455</v>
      </c>
      <c r="K10230" s="922">
        <v>1</v>
      </c>
      <c r="L10230" s="923">
        <v>5935.8459992106455</v>
      </c>
      <c r="M10230" s="923">
        <f t="shared" si="159"/>
        <v>121.13971426960501</v>
      </c>
    </row>
    <row r="10231" spans="2:13" ht="60">
      <c r="B10231" s="921" t="s">
        <v>2855</v>
      </c>
      <c r="C10231" s="921" t="s">
        <v>2714</v>
      </c>
      <c r="D10231" s="922" t="s">
        <v>986</v>
      </c>
      <c r="E10231" s="936">
        <v>1</v>
      </c>
      <c r="F10231" s="947">
        <v>44743</v>
      </c>
      <c r="G10231" s="923">
        <v>2018.9952378267501</v>
      </c>
      <c r="H10231" s="929">
        <v>1.6666666666666668E-3</v>
      </c>
      <c r="I10231" s="929">
        <v>0.02</v>
      </c>
      <c r="J10231" s="923">
        <v>1978.615333070215</v>
      </c>
      <c r="K10231" s="922">
        <v>1</v>
      </c>
      <c r="L10231" s="923">
        <v>1978.615333070215</v>
      </c>
      <c r="M10231" s="923">
        <f t="shared" si="159"/>
        <v>40.379904756535005</v>
      </c>
    </row>
    <row r="10232" spans="2:13" ht="60">
      <c r="B10232" s="921" t="s">
        <v>2855</v>
      </c>
      <c r="C10232" s="921" t="s">
        <v>2714</v>
      </c>
      <c r="D10232" s="922" t="s">
        <v>986</v>
      </c>
      <c r="E10232" s="936">
        <v>1</v>
      </c>
      <c r="F10232" s="947">
        <v>44926</v>
      </c>
      <c r="G10232" s="923">
        <v>6056.9857134802505</v>
      </c>
      <c r="H10232" s="929">
        <v>1.6666666666666668E-3</v>
      </c>
      <c r="I10232" s="929">
        <v>0.01</v>
      </c>
      <c r="J10232" s="923">
        <v>5996.4158563454484</v>
      </c>
      <c r="K10232" s="922">
        <v>1</v>
      </c>
      <c r="L10232" s="923">
        <v>5996.4158563454484</v>
      </c>
      <c r="M10232" s="923">
        <f t="shared" si="159"/>
        <v>121.13971426960501</v>
      </c>
    </row>
    <row r="10233" spans="2:13" ht="60">
      <c r="B10233" s="921" t="s">
        <v>2855</v>
      </c>
      <c r="C10233" s="921" t="s">
        <v>2714</v>
      </c>
      <c r="D10233" s="922" t="s">
        <v>986</v>
      </c>
      <c r="E10233" s="936">
        <v>1</v>
      </c>
      <c r="F10233" s="947">
        <v>44228</v>
      </c>
      <c r="G10233" s="923">
        <v>6056.9857134802505</v>
      </c>
      <c r="H10233" s="929">
        <v>1.6666666666666668E-3</v>
      </c>
      <c r="I10233" s="929">
        <v>4.8333333333333339E-2</v>
      </c>
      <c r="J10233" s="923">
        <v>5764.2314039953717</v>
      </c>
      <c r="K10233" s="922">
        <v>1</v>
      </c>
      <c r="L10233" s="923">
        <v>5764.2314039953717</v>
      </c>
      <c r="M10233" s="923">
        <f t="shared" si="159"/>
        <v>121.13971426960501</v>
      </c>
    </row>
    <row r="10234" spans="2:13" ht="60">
      <c r="B10234" s="921" t="s">
        <v>2855</v>
      </c>
      <c r="C10234" s="921" t="s">
        <v>2714</v>
      </c>
      <c r="D10234" s="922" t="s">
        <v>994</v>
      </c>
      <c r="E10234" s="936">
        <v>0</v>
      </c>
      <c r="F10234" s="947">
        <v>44517</v>
      </c>
      <c r="G10234" s="923">
        <v>590</v>
      </c>
      <c r="H10234" s="929">
        <v>1.6666666666666668E-3</v>
      </c>
      <c r="I10234" s="929">
        <v>3.3333333333333333E-2</v>
      </c>
      <c r="J10234" s="923">
        <v>570.33333333333337</v>
      </c>
      <c r="K10234" s="922">
        <v>1</v>
      </c>
      <c r="L10234" s="923">
        <v>0</v>
      </c>
      <c r="M10234" s="923" t="str">
        <f t="shared" si="159"/>
        <v/>
      </c>
    </row>
    <row r="10235" spans="2:13" ht="60">
      <c r="B10235" s="921" t="s">
        <v>2855</v>
      </c>
      <c r="C10235" s="921" t="s">
        <v>2714</v>
      </c>
      <c r="D10235" s="922" t="s">
        <v>986</v>
      </c>
      <c r="E10235" s="936">
        <v>1</v>
      </c>
      <c r="F10235" s="947">
        <v>44392</v>
      </c>
      <c r="G10235" s="923">
        <v>8075.9809513070004</v>
      </c>
      <c r="H10235" s="929">
        <v>1.6666666666666668E-3</v>
      </c>
      <c r="I10235" s="929">
        <v>0.04</v>
      </c>
      <c r="J10235" s="923">
        <v>7752.9417132547205</v>
      </c>
      <c r="K10235" s="922">
        <v>1</v>
      </c>
      <c r="L10235" s="923">
        <v>7752.9417132547205</v>
      </c>
      <c r="M10235" s="923">
        <f t="shared" si="159"/>
        <v>161.51961902614002</v>
      </c>
    </row>
    <row r="10236" spans="2:13" ht="60">
      <c r="B10236" s="921" t="s">
        <v>2855</v>
      </c>
      <c r="C10236" s="921" t="s">
        <v>2714</v>
      </c>
      <c r="D10236" s="922" t="s">
        <v>986</v>
      </c>
      <c r="E10236" s="936">
        <v>1</v>
      </c>
      <c r="F10236" s="947">
        <v>44215</v>
      </c>
      <c r="G10236" s="923">
        <v>24227.942853921002</v>
      </c>
      <c r="H10236" s="929">
        <v>1.6666666666666668E-3</v>
      </c>
      <c r="I10236" s="929">
        <v>0.05</v>
      </c>
      <c r="J10236" s="923">
        <v>23016.545711224953</v>
      </c>
      <c r="K10236" s="922">
        <v>1</v>
      </c>
      <c r="L10236" s="923">
        <v>23016.545711224953</v>
      </c>
      <c r="M10236" s="923">
        <f t="shared" si="159"/>
        <v>484.55885707842003</v>
      </c>
    </row>
    <row r="10237" spans="2:13" ht="60">
      <c r="B10237" s="921" t="s">
        <v>2856</v>
      </c>
      <c r="C10237" s="921" t="s">
        <v>2714</v>
      </c>
      <c r="D10237" s="922" t="s">
        <v>986</v>
      </c>
      <c r="E10237" s="936">
        <v>1</v>
      </c>
      <c r="F10237" s="947">
        <v>44215</v>
      </c>
      <c r="G10237" s="923">
        <v>12113.971426960501</v>
      </c>
      <c r="H10237" s="929">
        <v>1.6666666666666668E-3</v>
      </c>
      <c r="I10237" s="929">
        <v>0.05</v>
      </c>
      <c r="J10237" s="923">
        <v>11508.272855612477</v>
      </c>
      <c r="K10237" s="922">
        <v>1</v>
      </c>
      <c r="L10237" s="923">
        <v>11508.272855612477</v>
      </c>
      <c r="M10237" s="923">
        <f t="shared" si="159"/>
        <v>242.27942853921002</v>
      </c>
    </row>
    <row r="10238" spans="2:13" ht="60">
      <c r="B10238" s="921" t="s">
        <v>2818</v>
      </c>
      <c r="C10238" s="921" t="s">
        <v>2714</v>
      </c>
      <c r="D10238" s="922" t="s">
        <v>986</v>
      </c>
      <c r="E10238" s="936">
        <v>1</v>
      </c>
      <c r="F10238" s="947">
        <v>45078</v>
      </c>
      <c r="G10238" s="923">
        <v>16151.961902614001</v>
      </c>
      <c r="H10238" s="929">
        <v>1.6666666666666668E-3</v>
      </c>
      <c r="I10238" s="929">
        <v>1.6666666666666668E-3</v>
      </c>
      <c r="J10238" s="923">
        <v>16125.041966109644</v>
      </c>
      <c r="K10238" s="922">
        <v>1</v>
      </c>
      <c r="L10238" s="923">
        <v>16125.041966109644</v>
      </c>
      <c r="M10238" s="923">
        <f t="shared" si="159"/>
        <v>323.03923805228004</v>
      </c>
    </row>
    <row r="10239" spans="2:13" ht="60">
      <c r="B10239" s="921" t="s">
        <v>2818</v>
      </c>
      <c r="C10239" s="921" t="s">
        <v>2714</v>
      </c>
      <c r="D10239" s="922" t="s">
        <v>986</v>
      </c>
      <c r="E10239" s="936">
        <v>1</v>
      </c>
      <c r="F10239" s="947">
        <v>44866</v>
      </c>
      <c r="G10239" s="923">
        <v>2018.9952378267501</v>
      </c>
      <c r="H10239" s="929">
        <v>1.6666666666666668E-3</v>
      </c>
      <c r="I10239" s="929">
        <v>1.3333333333333334E-2</v>
      </c>
      <c r="J10239" s="923">
        <v>1992.0753013223934</v>
      </c>
      <c r="K10239" s="922">
        <v>1</v>
      </c>
      <c r="L10239" s="923">
        <v>1992.0753013223934</v>
      </c>
      <c r="M10239" s="923">
        <f t="shared" si="159"/>
        <v>40.379904756535005</v>
      </c>
    </row>
    <row r="10240" spans="2:13" ht="60">
      <c r="B10240" s="921" t="s">
        <v>2818</v>
      </c>
      <c r="C10240" s="921" t="s">
        <v>2714</v>
      </c>
      <c r="D10240" s="922" t="s">
        <v>986</v>
      </c>
      <c r="E10240" s="936">
        <v>1</v>
      </c>
      <c r="F10240" s="947">
        <v>44743</v>
      </c>
      <c r="G10240" s="923">
        <v>10094.976189133751</v>
      </c>
      <c r="H10240" s="929">
        <v>1.6666666666666668E-3</v>
      </c>
      <c r="I10240" s="929">
        <v>0.02</v>
      </c>
      <c r="J10240" s="923">
        <v>9893.0766653510764</v>
      </c>
      <c r="K10240" s="922">
        <v>1</v>
      </c>
      <c r="L10240" s="923">
        <v>9893.0766653510764</v>
      </c>
      <c r="M10240" s="923">
        <f t="shared" si="159"/>
        <v>201.89952378267503</v>
      </c>
    </row>
    <row r="10241" spans="2:13" ht="60">
      <c r="B10241" s="921" t="s">
        <v>2818</v>
      </c>
      <c r="C10241" s="921" t="s">
        <v>2714</v>
      </c>
      <c r="D10241" s="922" t="s">
        <v>986</v>
      </c>
      <c r="E10241" s="936">
        <v>1</v>
      </c>
      <c r="F10241" s="947">
        <v>44228</v>
      </c>
      <c r="G10241" s="923">
        <v>24227.942853921002</v>
      </c>
      <c r="H10241" s="929">
        <v>1.6666666666666668E-3</v>
      </c>
      <c r="I10241" s="929">
        <v>4.8333333333333339E-2</v>
      </c>
      <c r="J10241" s="923">
        <v>23056.925615981487</v>
      </c>
      <c r="K10241" s="922">
        <v>1</v>
      </c>
      <c r="L10241" s="923">
        <v>23056.925615981487</v>
      </c>
      <c r="M10241" s="923">
        <f t="shared" si="159"/>
        <v>484.55885707842003</v>
      </c>
    </row>
    <row r="10242" spans="2:13" ht="60">
      <c r="B10242" s="921" t="s">
        <v>2818</v>
      </c>
      <c r="C10242" s="921" t="s">
        <v>2714</v>
      </c>
      <c r="D10242" s="922" t="s">
        <v>986</v>
      </c>
      <c r="E10242" s="936">
        <v>1</v>
      </c>
      <c r="F10242" s="947">
        <v>44134</v>
      </c>
      <c r="G10242" s="923">
        <v>2018.9952378267501</v>
      </c>
      <c r="H10242" s="929">
        <v>1.6666666666666668E-3</v>
      </c>
      <c r="I10242" s="929">
        <v>5.5E-2</v>
      </c>
      <c r="J10242" s="923">
        <v>1907.9504997462789</v>
      </c>
      <c r="K10242" s="922">
        <v>1</v>
      </c>
      <c r="L10242" s="923">
        <v>1907.9504997462789</v>
      </c>
      <c r="M10242" s="923">
        <f t="shared" si="159"/>
        <v>40.379904756535005</v>
      </c>
    </row>
    <row r="10243" spans="2:13" ht="60">
      <c r="B10243" s="921" t="s">
        <v>2818</v>
      </c>
      <c r="C10243" s="921" t="s">
        <v>2714</v>
      </c>
      <c r="D10243" s="922" t="s">
        <v>986</v>
      </c>
      <c r="E10243" s="936">
        <v>1</v>
      </c>
      <c r="F10243" s="947">
        <v>44926</v>
      </c>
      <c r="G10243" s="923">
        <v>8075.9809513070004</v>
      </c>
      <c r="H10243" s="929">
        <v>1.6666666666666668E-3</v>
      </c>
      <c r="I10243" s="929">
        <v>0.01</v>
      </c>
      <c r="J10243" s="923">
        <v>7995.2211417939307</v>
      </c>
      <c r="K10243" s="922">
        <v>1</v>
      </c>
      <c r="L10243" s="923">
        <v>7995.2211417939307</v>
      </c>
      <c r="M10243" s="923">
        <f t="shared" si="159"/>
        <v>161.51961902614002</v>
      </c>
    </row>
    <row r="10244" spans="2:13" ht="60">
      <c r="B10244" s="921" t="s">
        <v>2818</v>
      </c>
      <c r="C10244" s="921" t="s">
        <v>2714</v>
      </c>
      <c r="D10244" s="922" t="s">
        <v>986</v>
      </c>
      <c r="E10244" s="936">
        <v>1</v>
      </c>
      <c r="F10244" s="947">
        <v>44595</v>
      </c>
      <c r="G10244" s="923">
        <v>4037.9904756535002</v>
      </c>
      <c r="H10244" s="929">
        <v>1.6666666666666668E-3</v>
      </c>
      <c r="I10244" s="929">
        <v>2.8333333333333335E-2</v>
      </c>
      <c r="J10244" s="923">
        <v>3923.5807455099844</v>
      </c>
      <c r="K10244" s="922">
        <v>1</v>
      </c>
      <c r="L10244" s="923">
        <v>3923.5807455099844</v>
      </c>
      <c r="M10244" s="923">
        <f t="shared" si="159"/>
        <v>80.75980951307001</v>
      </c>
    </row>
    <row r="10245" spans="2:13" ht="60">
      <c r="B10245" s="921" t="s">
        <v>2818</v>
      </c>
      <c r="C10245" s="921" t="s">
        <v>2714</v>
      </c>
      <c r="D10245" s="922" t="s">
        <v>986</v>
      </c>
      <c r="E10245" s="936">
        <v>1</v>
      </c>
      <c r="F10245" s="947">
        <v>44425</v>
      </c>
      <c r="G10245" s="923">
        <v>20189.952378267502</v>
      </c>
      <c r="H10245" s="929">
        <v>1.6666666666666668E-3</v>
      </c>
      <c r="I10245" s="929">
        <v>3.8333333333333337E-2</v>
      </c>
      <c r="J10245" s="923">
        <v>19416.004203767247</v>
      </c>
      <c r="K10245" s="922">
        <v>1</v>
      </c>
      <c r="L10245" s="923">
        <v>19416.004203767247</v>
      </c>
      <c r="M10245" s="923">
        <f t="shared" si="159"/>
        <v>403.79904756535007</v>
      </c>
    </row>
    <row r="10246" spans="2:13" ht="60">
      <c r="B10246" s="921" t="s">
        <v>2818</v>
      </c>
      <c r="C10246" s="921" t="s">
        <v>2714</v>
      </c>
      <c r="D10246" s="922" t="s">
        <v>986</v>
      </c>
      <c r="E10246" s="936">
        <v>1</v>
      </c>
      <c r="F10246" s="947">
        <v>44866</v>
      </c>
      <c r="G10246" s="923">
        <v>2018.9952378267501</v>
      </c>
      <c r="H10246" s="929">
        <v>1.6666666666666668E-3</v>
      </c>
      <c r="I10246" s="929">
        <v>1.3333333333333334E-2</v>
      </c>
      <c r="J10246" s="923">
        <v>1992.0753013223934</v>
      </c>
      <c r="K10246" s="922">
        <v>1</v>
      </c>
      <c r="L10246" s="923">
        <v>1992.0753013223934</v>
      </c>
      <c r="M10246" s="923">
        <f t="shared" si="159"/>
        <v>40.379904756535005</v>
      </c>
    </row>
    <row r="10247" spans="2:13" ht="60">
      <c r="B10247" s="921" t="s">
        <v>2818</v>
      </c>
      <c r="C10247" s="921" t="s">
        <v>2714</v>
      </c>
      <c r="D10247" s="922" t="s">
        <v>986</v>
      </c>
      <c r="E10247" s="936">
        <v>1</v>
      </c>
      <c r="F10247" s="947">
        <v>45078</v>
      </c>
      <c r="G10247" s="923">
        <v>16151.961902614001</v>
      </c>
      <c r="H10247" s="929">
        <v>1.6666666666666668E-3</v>
      </c>
      <c r="I10247" s="929">
        <v>1.6666666666666668E-3</v>
      </c>
      <c r="J10247" s="923">
        <v>16125.041966109644</v>
      </c>
      <c r="K10247" s="922">
        <v>1</v>
      </c>
      <c r="L10247" s="923">
        <v>16125.041966109644</v>
      </c>
      <c r="M10247" s="923">
        <f t="shared" si="159"/>
        <v>323.03923805228004</v>
      </c>
    </row>
    <row r="10248" spans="2:13" ht="60">
      <c r="B10248" s="921" t="s">
        <v>2818</v>
      </c>
      <c r="C10248" s="921" t="s">
        <v>2714</v>
      </c>
      <c r="D10248" s="922" t="s">
        <v>986</v>
      </c>
      <c r="E10248" s="936">
        <v>1</v>
      </c>
      <c r="F10248" s="947">
        <v>44926</v>
      </c>
      <c r="G10248" s="923">
        <v>6056.9857134802505</v>
      </c>
      <c r="H10248" s="929">
        <v>1.6666666666666668E-3</v>
      </c>
      <c r="I10248" s="929">
        <v>0.01</v>
      </c>
      <c r="J10248" s="923">
        <v>5996.4158563454484</v>
      </c>
      <c r="K10248" s="922">
        <v>1</v>
      </c>
      <c r="L10248" s="923">
        <v>5996.4158563454484</v>
      </c>
      <c r="M10248" s="923">
        <f t="shared" si="159"/>
        <v>121.13971426960501</v>
      </c>
    </row>
    <row r="10249" spans="2:13" ht="60">
      <c r="B10249" s="921" t="s">
        <v>2857</v>
      </c>
      <c r="C10249" s="921" t="s">
        <v>2714</v>
      </c>
      <c r="D10249" s="922" t="s">
        <v>986</v>
      </c>
      <c r="E10249" s="936">
        <v>1</v>
      </c>
      <c r="F10249" s="947">
        <v>44926</v>
      </c>
      <c r="G10249" s="923">
        <v>2579.4016155406521</v>
      </c>
      <c r="H10249" s="929">
        <v>1.6666666666666668E-3</v>
      </c>
      <c r="I10249" s="929">
        <v>0.01</v>
      </c>
      <c r="J10249" s="923">
        <v>2553.6075993852455</v>
      </c>
      <c r="K10249" s="922">
        <v>1</v>
      </c>
      <c r="L10249" s="923">
        <v>2553.6075993852455</v>
      </c>
      <c r="M10249" s="923">
        <f t="shared" si="159"/>
        <v>51.588032310813041</v>
      </c>
    </row>
    <row r="10250" spans="2:13" ht="60">
      <c r="B10250" s="921" t="s">
        <v>2854</v>
      </c>
      <c r="C10250" s="921" t="s">
        <v>2714</v>
      </c>
      <c r="D10250" s="922" t="s">
        <v>986</v>
      </c>
      <c r="E10250" s="936">
        <v>1</v>
      </c>
      <c r="F10250" s="947">
        <v>44926</v>
      </c>
      <c r="G10250" s="923">
        <v>20189.952378267502</v>
      </c>
      <c r="H10250" s="929">
        <v>1.6666666666666668E-3</v>
      </c>
      <c r="I10250" s="929">
        <v>0.01</v>
      </c>
      <c r="J10250" s="923">
        <v>19988.052854484828</v>
      </c>
      <c r="K10250" s="922">
        <v>1</v>
      </c>
      <c r="L10250" s="923">
        <v>19988.052854484828</v>
      </c>
      <c r="M10250" s="923">
        <f t="shared" si="159"/>
        <v>403.79904756535007</v>
      </c>
    </row>
    <row r="10251" spans="2:13" ht="60">
      <c r="B10251" s="921" t="s">
        <v>2854</v>
      </c>
      <c r="C10251" s="921" t="s">
        <v>2714</v>
      </c>
      <c r="D10251" s="922" t="s">
        <v>986</v>
      </c>
      <c r="E10251" s="936">
        <v>1</v>
      </c>
      <c r="F10251" s="947">
        <v>44228</v>
      </c>
      <c r="G10251" s="923">
        <v>14132.966664787251</v>
      </c>
      <c r="H10251" s="929">
        <v>1.6666666666666668E-3</v>
      </c>
      <c r="I10251" s="929">
        <v>4.8333333333333339E-2</v>
      </c>
      <c r="J10251" s="923">
        <v>13449.873275989201</v>
      </c>
      <c r="K10251" s="922">
        <v>1</v>
      </c>
      <c r="L10251" s="923">
        <v>13449.873275989201</v>
      </c>
      <c r="M10251" s="923">
        <f t="shared" ref="M10251:M10314" si="160">IF(L10251=0,"",IF(I10251=100%,0,(H10251*12)*(G10251*E10251*K10251)))</f>
        <v>282.659333295745</v>
      </c>
    </row>
    <row r="10252" spans="2:13" ht="60">
      <c r="B10252" s="921" t="s">
        <v>2854</v>
      </c>
      <c r="C10252" s="921" t="s">
        <v>2714</v>
      </c>
      <c r="D10252" s="922" t="s">
        <v>986</v>
      </c>
      <c r="E10252" s="936">
        <v>1</v>
      </c>
      <c r="F10252" s="947">
        <v>43829</v>
      </c>
      <c r="G10252" s="923">
        <v>84797.799988723506</v>
      </c>
      <c r="H10252" s="929">
        <v>1.6666666666666668E-3</v>
      </c>
      <c r="I10252" s="929">
        <v>7.166666666666667E-2</v>
      </c>
      <c r="J10252" s="923">
        <v>78720.624322864984</v>
      </c>
      <c r="K10252" s="922">
        <v>1</v>
      </c>
      <c r="L10252" s="923">
        <v>78720.624322864984</v>
      </c>
      <c r="M10252" s="923">
        <f t="shared" si="160"/>
        <v>1695.9559997744702</v>
      </c>
    </row>
    <row r="10253" spans="2:13" ht="60">
      <c r="B10253" s="921" t="s">
        <v>2854</v>
      </c>
      <c r="C10253" s="921" t="s">
        <v>2714</v>
      </c>
      <c r="D10253" s="922" t="s">
        <v>986</v>
      </c>
      <c r="E10253" s="936">
        <v>1</v>
      </c>
      <c r="F10253" s="947">
        <v>44013</v>
      </c>
      <c r="G10253" s="923">
        <v>32303.923805228002</v>
      </c>
      <c r="H10253" s="929">
        <v>1.6666666666666668E-3</v>
      </c>
      <c r="I10253" s="929">
        <v>6.0000000000000005E-2</v>
      </c>
      <c r="J10253" s="923">
        <v>30365.688376914321</v>
      </c>
      <c r="K10253" s="922">
        <v>1</v>
      </c>
      <c r="L10253" s="923">
        <v>30365.688376914321</v>
      </c>
      <c r="M10253" s="923">
        <f t="shared" si="160"/>
        <v>646.07847610456008</v>
      </c>
    </row>
    <row r="10254" spans="2:13" ht="60">
      <c r="B10254" s="921" t="s">
        <v>2854</v>
      </c>
      <c r="C10254" s="921" t="s">
        <v>2714</v>
      </c>
      <c r="D10254" s="922" t="s">
        <v>986</v>
      </c>
      <c r="E10254" s="936">
        <v>1</v>
      </c>
      <c r="F10254" s="947">
        <v>44898</v>
      </c>
      <c r="G10254" s="923">
        <v>2018.9952378267501</v>
      </c>
      <c r="H10254" s="929">
        <v>1.6666666666666668E-3</v>
      </c>
      <c r="I10254" s="929">
        <v>1.1666666666666667E-2</v>
      </c>
      <c r="J10254" s="923">
        <v>1995.4402933854381</v>
      </c>
      <c r="K10254" s="922">
        <v>1</v>
      </c>
      <c r="L10254" s="923">
        <v>1995.4402933854381</v>
      </c>
      <c r="M10254" s="923">
        <f t="shared" si="160"/>
        <v>40.379904756535005</v>
      </c>
    </row>
    <row r="10255" spans="2:13" ht="60">
      <c r="B10255" s="921" t="s">
        <v>2854</v>
      </c>
      <c r="C10255" s="921" t="s">
        <v>2714</v>
      </c>
      <c r="D10255" s="922" t="s">
        <v>994</v>
      </c>
      <c r="E10255" s="936">
        <v>0</v>
      </c>
      <c r="F10255" s="947">
        <v>44534</v>
      </c>
      <c r="G10255" s="923">
        <v>590.5</v>
      </c>
      <c r="H10255" s="929">
        <v>1.6666666666666668E-3</v>
      </c>
      <c r="I10255" s="929">
        <v>3.1666666666666669E-2</v>
      </c>
      <c r="J10255" s="923">
        <v>571.80083333333334</v>
      </c>
      <c r="K10255" s="922">
        <v>1</v>
      </c>
      <c r="L10255" s="923">
        <v>0</v>
      </c>
      <c r="M10255" s="923" t="str">
        <f t="shared" si="160"/>
        <v/>
      </c>
    </row>
    <row r="10256" spans="2:13" ht="60">
      <c r="B10256" s="921" t="s">
        <v>2858</v>
      </c>
      <c r="C10256" s="921" t="s">
        <v>2714</v>
      </c>
      <c r="D10256" s="922" t="s">
        <v>986</v>
      </c>
      <c r="E10256" s="936">
        <v>1</v>
      </c>
      <c r="F10256" s="947">
        <v>45029</v>
      </c>
      <c r="G10256" s="923">
        <v>2579.4016155406521</v>
      </c>
      <c r="H10256" s="929">
        <v>1.6666666666666668E-3</v>
      </c>
      <c r="I10256" s="929">
        <v>5.0000000000000001E-3</v>
      </c>
      <c r="J10256" s="923">
        <v>2566.504607462949</v>
      </c>
      <c r="K10256" s="922">
        <v>1</v>
      </c>
      <c r="L10256" s="923">
        <v>2566.504607462949</v>
      </c>
      <c r="M10256" s="923">
        <f t="shared" si="160"/>
        <v>51.588032310813041</v>
      </c>
    </row>
    <row r="10257" spans="2:13" ht="60">
      <c r="B10257" s="921" t="s">
        <v>2858</v>
      </c>
      <c r="C10257" s="921" t="s">
        <v>2714</v>
      </c>
      <c r="D10257" s="922" t="s">
        <v>986</v>
      </c>
      <c r="E10257" s="936">
        <v>1</v>
      </c>
      <c r="F10257" s="947">
        <v>45024</v>
      </c>
      <c r="G10257" s="923">
        <v>38691.024233109783</v>
      </c>
      <c r="H10257" s="929">
        <v>1.6666666666666668E-3</v>
      </c>
      <c r="I10257" s="929">
        <v>5.0000000000000001E-3</v>
      </c>
      <c r="J10257" s="923">
        <v>38497.569111944234</v>
      </c>
      <c r="K10257" s="922">
        <v>1</v>
      </c>
      <c r="L10257" s="923">
        <v>38497.569111944234</v>
      </c>
      <c r="M10257" s="923">
        <f t="shared" si="160"/>
        <v>773.82048466219567</v>
      </c>
    </row>
    <row r="10258" spans="2:13" ht="60">
      <c r="B10258" s="921" t="s">
        <v>2855</v>
      </c>
      <c r="C10258" s="921" t="s">
        <v>2714</v>
      </c>
      <c r="D10258" s="922" t="s">
        <v>986</v>
      </c>
      <c r="E10258" s="936">
        <v>1</v>
      </c>
      <c r="F10258" s="947">
        <v>45024</v>
      </c>
      <c r="G10258" s="923">
        <v>2018.9952378267501</v>
      </c>
      <c r="H10258" s="929">
        <v>1.6666666666666668E-3</v>
      </c>
      <c r="I10258" s="929">
        <v>5.0000000000000001E-3</v>
      </c>
      <c r="J10258" s="923">
        <v>2008.9002616376163</v>
      </c>
      <c r="K10258" s="922">
        <v>1</v>
      </c>
      <c r="L10258" s="923">
        <v>2008.9002616376163</v>
      </c>
      <c r="M10258" s="923">
        <f t="shared" si="160"/>
        <v>40.379904756535005</v>
      </c>
    </row>
    <row r="10259" spans="2:13" ht="60">
      <c r="B10259" s="921" t="s">
        <v>2856</v>
      </c>
      <c r="C10259" s="921" t="s">
        <v>2714</v>
      </c>
      <c r="D10259" s="922" t="s">
        <v>986</v>
      </c>
      <c r="E10259" s="936">
        <v>1</v>
      </c>
      <c r="F10259" s="947">
        <v>45024</v>
      </c>
      <c r="G10259" s="923">
        <v>2018.9952378267501</v>
      </c>
      <c r="H10259" s="929">
        <v>1.6666666666666668E-3</v>
      </c>
      <c r="I10259" s="929">
        <v>5.0000000000000001E-3</v>
      </c>
      <c r="J10259" s="923">
        <v>2008.9002616376163</v>
      </c>
      <c r="K10259" s="922">
        <v>1</v>
      </c>
      <c r="L10259" s="923">
        <v>2008.9002616376163</v>
      </c>
      <c r="M10259" s="923">
        <f t="shared" si="160"/>
        <v>40.379904756535005</v>
      </c>
    </row>
    <row r="10260" spans="2:13" ht="60">
      <c r="B10260" s="921" t="s">
        <v>2818</v>
      </c>
      <c r="C10260" s="921" t="s">
        <v>2714</v>
      </c>
      <c r="D10260" s="922" t="s">
        <v>986</v>
      </c>
      <c r="E10260" s="936">
        <v>1</v>
      </c>
      <c r="F10260" s="947">
        <v>45024</v>
      </c>
      <c r="G10260" s="923">
        <v>195842.53806919476</v>
      </c>
      <c r="H10260" s="929">
        <v>1.6666666666666668E-3</v>
      </c>
      <c r="I10260" s="929">
        <v>5.0000000000000001E-3</v>
      </c>
      <c r="J10260" s="923">
        <v>194863.32537884879</v>
      </c>
      <c r="K10260" s="922">
        <v>1</v>
      </c>
      <c r="L10260" s="923">
        <v>194863.32537884879</v>
      </c>
      <c r="M10260" s="923">
        <f t="shared" si="160"/>
        <v>3916.8507613838956</v>
      </c>
    </row>
    <row r="10261" spans="2:13" ht="60">
      <c r="B10261" s="921" t="s">
        <v>2818</v>
      </c>
      <c r="C10261" s="921" t="s">
        <v>2714</v>
      </c>
      <c r="D10261" s="922" t="s">
        <v>986</v>
      </c>
      <c r="E10261" s="936">
        <v>1</v>
      </c>
      <c r="F10261" s="947">
        <v>45093</v>
      </c>
      <c r="G10261" s="923">
        <v>40379.904756535005</v>
      </c>
      <c r="H10261" s="929">
        <v>1.6666666666666668E-3</v>
      </c>
      <c r="I10261" s="929">
        <v>1.6666666666666668E-3</v>
      </c>
      <c r="J10261" s="923">
        <v>40312.604915274111</v>
      </c>
      <c r="K10261" s="922">
        <v>1</v>
      </c>
      <c r="L10261" s="923">
        <v>40312.604915274111</v>
      </c>
      <c r="M10261" s="923">
        <f t="shared" si="160"/>
        <v>807.59809513070013</v>
      </c>
    </row>
    <row r="10262" spans="2:13" ht="60">
      <c r="B10262" s="921" t="s">
        <v>2818</v>
      </c>
      <c r="C10262" s="921" t="s">
        <v>2714</v>
      </c>
      <c r="D10262" s="922" t="s">
        <v>986</v>
      </c>
      <c r="E10262" s="936">
        <v>1</v>
      </c>
      <c r="F10262" s="947">
        <v>45078</v>
      </c>
      <c r="G10262" s="923">
        <v>24227.942853921002</v>
      </c>
      <c r="H10262" s="929">
        <v>1.6666666666666668E-3</v>
      </c>
      <c r="I10262" s="929">
        <v>1.6666666666666668E-3</v>
      </c>
      <c r="J10262" s="923">
        <v>24187.562949164469</v>
      </c>
      <c r="K10262" s="922">
        <v>1</v>
      </c>
      <c r="L10262" s="923">
        <v>24187.562949164469</v>
      </c>
      <c r="M10262" s="923">
        <f t="shared" si="160"/>
        <v>484.55885707842003</v>
      </c>
    </row>
    <row r="10263" spans="2:13" ht="60">
      <c r="B10263" s="921" t="s">
        <v>2857</v>
      </c>
      <c r="C10263" s="921" t="s">
        <v>2714</v>
      </c>
      <c r="D10263" s="922" t="s">
        <v>986</v>
      </c>
      <c r="E10263" s="936">
        <v>1</v>
      </c>
      <c r="F10263" s="947">
        <v>45078</v>
      </c>
      <c r="G10263" s="923">
        <v>7738.2048466219567</v>
      </c>
      <c r="H10263" s="929">
        <v>1.6666666666666668E-3</v>
      </c>
      <c r="I10263" s="929">
        <v>1.6666666666666668E-3</v>
      </c>
      <c r="J10263" s="923">
        <v>7725.3078385442532</v>
      </c>
      <c r="K10263" s="922">
        <v>1</v>
      </c>
      <c r="L10263" s="923">
        <v>7725.3078385442532</v>
      </c>
      <c r="M10263" s="923">
        <f t="shared" si="160"/>
        <v>154.76409693243914</v>
      </c>
    </row>
    <row r="10264" spans="2:13" ht="60">
      <c r="B10264" s="921" t="s">
        <v>2854</v>
      </c>
      <c r="C10264" s="921" t="s">
        <v>2714</v>
      </c>
      <c r="D10264" s="922" t="s">
        <v>986</v>
      </c>
      <c r="E10264" s="936">
        <v>1</v>
      </c>
      <c r="F10264" s="947">
        <v>45078</v>
      </c>
      <c r="G10264" s="923">
        <v>321020.24281445326</v>
      </c>
      <c r="H10264" s="929">
        <v>1.6666666666666668E-3</v>
      </c>
      <c r="I10264" s="929">
        <v>1.6666666666666668E-3</v>
      </c>
      <c r="J10264" s="923">
        <v>320485.20907642919</v>
      </c>
      <c r="K10264" s="922">
        <v>1</v>
      </c>
      <c r="L10264" s="923">
        <v>320485.20907642919</v>
      </c>
      <c r="M10264" s="923">
        <f t="shared" si="160"/>
        <v>6420.4048562890657</v>
      </c>
    </row>
    <row r="10265" spans="2:13" ht="60">
      <c r="B10265" s="921" t="s">
        <v>2858</v>
      </c>
      <c r="C10265" s="921" t="s">
        <v>2714</v>
      </c>
      <c r="D10265" s="922" t="s">
        <v>986</v>
      </c>
      <c r="E10265" s="936">
        <v>1</v>
      </c>
      <c r="F10265" s="947">
        <v>45078</v>
      </c>
      <c r="G10265" s="923">
        <v>12897.00807770326</v>
      </c>
      <c r="H10265" s="929">
        <v>1.6666666666666668E-3</v>
      </c>
      <c r="I10265" s="929">
        <v>1.6666666666666668E-3</v>
      </c>
      <c r="J10265" s="923">
        <v>12875.513064240422</v>
      </c>
      <c r="K10265" s="922">
        <v>1</v>
      </c>
      <c r="L10265" s="923">
        <v>12875.513064240422</v>
      </c>
      <c r="M10265" s="923">
        <f t="shared" si="160"/>
        <v>257.94016155406518</v>
      </c>
    </row>
    <row r="10266" spans="2:13" ht="60">
      <c r="B10266" s="921" t="s">
        <v>2855</v>
      </c>
      <c r="C10266" s="921" t="s">
        <v>2714</v>
      </c>
      <c r="D10266" s="922" t="s">
        <v>986</v>
      </c>
      <c r="E10266" s="936">
        <v>1</v>
      </c>
      <c r="F10266" s="947">
        <v>45078</v>
      </c>
      <c r="G10266" s="923">
        <v>46436.890470015249</v>
      </c>
      <c r="H10266" s="929">
        <v>1.6666666666666668E-3</v>
      </c>
      <c r="I10266" s="929">
        <v>1.6666666666666668E-3</v>
      </c>
      <c r="J10266" s="923">
        <v>46359.495652565223</v>
      </c>
      <c r="K10266" s="922">
        <v>1</v>
      </c>
      <c r="L10266" s="923">
        <v>46359.495652565223</v>
      </c>
      <c r="M10266" s="923">
        <f t="shared" si="160"/>
        <v>928.73780940030497</v>
      </c>
    </row>
    <row r="10267" spans="2:13" ht="60">
      <c r="B10267" s="921" t="s">
        <v>2855</v>
      </c>
      <c r="C10267" s="921" t="s">
        <v>2714</v>
      </c>
      <c r="D10267" s="922" t="s">
        <v>994</v>
      </c>
      <c r="E10267" s="936">
        <v>0</v>
      </c>
      <c r="F10267" s="947">
        <v>44927</v>
      </c>
      <c r="G10267" s="923">
        <v>24210.5</v>
      </c>
      <c r="H10267" s="929">
        <v>1.6666666666666668E-3</v>
      </c>
      <c r="I10267" s="929">
        <v>0.01</v>
      </c>
      <c r="J10267" s="923">
        <v>23968.395</v>
      </c>
      <c r="K10267" s="922">
        <v>1</v>
      </c>
      <c r="L10267" s="923">
        <v>0</v>
      </c>
      <c r="M10267" s="923" t="str">
        <f t="shared" si="160"/>
        <v/>
      </c>
    </row>
    <row r="10268" spans="2:13" ht="60">
      <c r="B10268" s="921" t="s">
        <v>2855</v>
      </c>
      <c r="C10268" s="921" t="s">
        <v>2714</v>
      </c>
      <c r="D10268" s="922" t="s">
        <v>986</v>
      </c>
      <c r="E10268" s="936">
        <v>1</v>
      </c>
      <c r="F10268" s="947">
        <v>44392</v>
      </c>
      <c r="G10268" s="923">
        <v>2018.9952378267501</v>
      </c>
      <c r="H10268" s="929">
        <v>1.6666666666666668E-3</v>
      </c>
      <c r="I10268" s="929">
        <v>0.04</v>
      </c>
      <c r="J10268" s="923">
        <v>1938.2354283136801</v>
      </c>
      <c r="K10268" s="922">
        <v>1</v>
      </c>
      <c r="L10268" s="923">
        <v>1938.2354283136801</v>
      </c>
      <c r="M10268" s="923">
        <f t="shared" si="160"/>
        <v>40.379904756535005</v>
      </c>
    </row>
    <row r="10269" spans="2:13" ht="60">
      <c r="B10269" s="921" t="s">
        <v>2855</v>
      </c>
      <c r="C10269" s="921" t="s">
        <v>2714</v>
      </c>
      <c r="D10269" s="922" t="s">
        <v>986</v>
      </c>
      <c r="E10269" s="936">
        <v>1</v>
      </c>
      <c r="F10269" s="947">
        <v>44986</v>
      </c>
      <c r="G10269" s="923">
        <v>335153.20947924053</v>
      </c>
      <c r="H10269" s="929">
        <v>1.6666666666666668E-3</v>
      </c>
      <c r="I10269" s="929">
        <v>6.6666666666666671E-3</v>
      </c>
      <c r="J10269" s="923">
        <v>332918.85474937892</v>
      </c>
      <c r="K10269" s="922">
        <v>1</v>
      </c>
      <c r="L10269" s="923">
        <v>332918.85474937892</v>
      </c>
      <c r="M10269" s="923">
        <f t="shared" si="160"/>
        <v>6703.0641895848103</v>
      </c>
    </row>
    <row r="10270" spans="2:13" ht="60">
      <c r="B10270" s="921" t="s">
        <v>2855</v>
      </c>
      <c r="C10270" s="921" t="s">
        <v>2714</v>
      </c>
      <c r="D10270" s="922" t="s">
        <v>986</v>
      </c>
      <c r="E10270" s="936">
        <v>1</v>
      </c>
      <c r="F10270" s="947">
        <v>44133</v>
      </c>
      <c r="G10270" s="923">
        <v>2018.9952378267501</v>
      </c>
      <c r="H10270" s="929">
        <v>1.6666666666666668E-3</v>
      </c>
      <c r="I10270" s="929">
        <v>5.5E-2</v>
      </c>
      <c r="J10270" s="923">
        <v>1907.9504997462789</v>
      </c>
      <c r="K10270" s="922">
        <v>1</v>
      </c>
      <c r="L10270" s="923">
        <v>1907.9504997462789</v>
      </c>
      <c r="M10270" s="923">
        <f t="shared" si="160"/>
        <v>40.379904756535005</v>
      </c>
    </row>
    <row r="10271" spans="2:13" ht="60">
      <c r="B10271" s="921" t="s">
        <v>2855</v>
      </c>
      <c r="C10271" s="921" t="s">
        <v>2714</v>
      </c>
      <c r="D10271" s="922" t="s">
        <v>986</v>
      </c>
      <c r="E10271" s="936">
        <v>1</v>
      </c>
      <c r="F10271" s="947">
        <v>43829</v>
      </c>
      <c r="G10271" s="923">
        <v>379571.10471142904</v>
      </c>
      <c r="H10271" s="929">
        <v>1.6666666666666668E-3</v>
      </c>
      <c r="I10271" s="929">
        <v>7.166666666666667E-2</v>
      </c>
      <c r="J10271" s="923">
        <v>352368.50887377665</v>
      </c>
      <c r="K10271" s="922">
        <v>1</v>
      </c>
      <c r="L10271" s="923">
        <v>352368.50887377665</v>
      </c>
      <c r="M10271" s="923">
        <f t="shared" si="160"/>
        <v>7591.422094228581</v>
      </c>
    </row>
    <row r="10272" spans="2:13" ht="60">
      <c r="B10272" s="921" t="s">
        <v>2855</v>
      </c>
      <c r="C10272" s="921" t="s">
        <v>2714</v>
      </c>
      <c r="D10272" s="922" t="s">
        <v>986</v>
      </c>
      <c r="E10272" s="936">
        <v>1</v>
      </c>
      <c r="F10272" s="947">
        <v>43739</v>
      </c>
      <c r="G10272" s="923">
        <v>52493.8761834955</v>
      </c>
      <c r="H10272" s="929">
        <v>1.6666666666666668E-3</v>
      </c>
      <c r="I10272" s="929">
        <v>7.5000000000000011E-2</v>
      </c>
      <c r="J10272" s="923">
        <v>48556.835469733334</v>
      </c>
      <c r="K10272" s="922">
        <v>1</v>
      </c>
      <c r="L10272" s="923">
        <v>48556.835469733334</v>
      </c>
      <c r="M10272" s="923">
        <f t="shared" si="160"/>
        <v>1049.87752366991</v>
      </c>
    </row>
    <row r="10273" spans="2:13" ht="60">
      <c r="B10273" s="921" t="s">
        <v>2859</v>
      </c>
      <c r="C10273" s="921" t="s">
        <v>2714</v>
      </c>
      <c r="D10273" s="922" t="s">
        <v>986</v>
      </c>
      <c r="E10273" s="936">
        <v>1</v>
      </c>
      <c r="F10273" s="947">
        <v>43739</v>
      </c>
      <c r="G10273" s="923">
        <v>2099.7836797927398</v>
      </c>
      <c r="H10273" s="929">
        <v>1.6666666666666668E-3</v>
      </c>
      <c r="I10273" s="929">
        <v>7.5000000000000011E-2</v>
      </c>
      <c r="J10273" s="923">
        <v>1942.2999038082844</v>
      </c>
      <c r="K10273" s="922">
        <v>1</v>
      </c>
      <c r="L10273" s="923">
        <v>1942.2999038082844</v>
      </c>
      <c r="M10273" s="923">
        <f t="shared" si="160"/>
        <v>41.995673595854797</v>
      </c>
    </row>
    <row r="10274" spans="2:13" ht="60">
      <c r="B10274" s="921" t="s">
        <v>2860</v>
      </c>
      <c r="C10274" s="921" t="s">
        <v>2714</v>
      </c>
      <c r="D10274" s="922" t="s">
        <v>986</v>
      </c>
      <c r="E10274" s="936">
        <v>1</v>
      </c>
      <c r="F10274" s="947">
        <v>43739</v>
      </c>
      <c r="G10274" s="923">
        <v>85120.253312841523</v>
      </c>
      <c r="H10274" s="929">
        <v>1.6666666666666668E-3</v>
      </c>
      <c r="I10274" s="929">
        <v>7.5000000000000011E-2</v>
      </c>
      <c r="J10274" s="923">
        <v>78736.234314378409</v>
      </c>
      <c r="K10274" s="922">
        <v>1</v>
      </c>
      <c r="L10274" s="923">
        <v>78736.234314378409</v>
      </c>
      <c r="M10274" s="923">
        <f t="shared" si="160"/>
        <v>1702.4050662568304</v>
      </c>
    </row>
    <row r="10275" spans="2:13" ht="60">
      <c r="B10275" s="921" t="s">
        <v>2856</v>
      </c>
      <c r="C10275" s="921" t="s">
        <v>2714</v>
      </c>
      <c r="D10275" s="922" t="s">
        <v>986</v>
      </c>
      <c r="E10275" s="936">
        <v>1</v>
      </c>
      <c r="F10275" s="947">
        <v>43739</v>
      </c>
      <c r="G10275" s="923">
        <v>1057953.504621217</v>
      </c>
      <c r="H10275" s="929">
        <v>1.6666666666666668E-3</v>
      </c>
      <c r="I10275" s="929">
        <v>7.5000000000000011E-2</v>
      </c>
      <c r="J10275" s="923">
        <v>978606.99177462573</v>
      </c>
      <c r="K10275" s="922">
        <v>1</v>
      </c>
      <c r="L10275" s="923">
        <v>978606.99177462573</v>
      </c>
      <c r="M10275" s="923">
        <f t="shared" si="160"/>
        <v>21159.070092424339</v>
      </c>
    </row>
    <row r="10276" spans="2:13" ht="60">
      <c r="B10276" s="921" t="s">
        <v>2818</v>
      </c>
      <c r="C10276" s="921" t="s">
        <v>2714</v>
      </c>
      <c r="D10276" s="922" t="s">
        <v>986</v>
      </c>
      <c r="E10276" s="936">
        <v>1</v>
      </c>
      <c r="F10276" s="947">
        <v>45080</v>
      </c>
      <c r="G10276" s="923">
        <v>66626.842848282758</v>
      </c>
      <c r="H10276" s="929">
        <v>1.6666666666666668E-3</v>
      </c>
      <c r="I10276" s="929">
        <v>1.6666666666666668E-3</v>
      </c>
      <c r="J10276" s="923">
        <v>66515.79811020229</v>
      </c>
      <c r="K10276" s="922">
        <v>1</v>
      </c>
      <c r="L10276" s="923">
        <v>66515.79811020229</v>
      </c>
      <c r="M10276" s="923">
        <f t="shared" si="160"/>
        <v>1332.5368569656553</v>
      </c>
    </row>
    <row r="10277" spans="2:13" ht="60">
      <c r="B10277" s="921" t="s">
        <v>2818</v>
      </c>
      <c r="C10277" s="921" t="s">
        <v>2714</v>
      </c>
      <c r="D10277" s="922" t="s">
        <v>986</v>
      </c>
      <c r="E10277" s="936">
        <v>1</v>
      </c>
      <c r="F10277" s="947">
        <v>44868</v>
      </c>
      <c r="G10277" s="923">
        <v>68645.838086109507</v>
      </c>
      <c r="H10277" s="929">
        <v>1.6666666666666668E-3</v>
      </c>
      <c r="I10277" s="929">
        <v>1.3333333333333334E-2</v>
      </c>
      <c r="J10277" s="923">
        <v>67730.56024496138</v>
      </c>
      <c r="K10277" s="922">
        <v>1</v>
      </c>
      <c r="L10277" s="923">
        <v>67730.56024496138</v>
      </c>
      <c r="M10277" s="923">
        <f t="shared" si="160"/>
        <v>1372.9167617221901</v>
      </c>
    </row>
    <row r="10278" spans="2:13" ht="60">
      <c r="B10278" s="921" t="s">
        <v>2818</v>
      </c>
      <c r="C10278" s="921" t="s">
        <v>2714</v>
      </c>
      <c r="D10278" s="922" t="s">
        <v>986</v>
      </c>
      <c r="E10278" s="936">
        <v>1</v>
      </c>
      <c r="F10278" s="947">
        <v>45018</v>
      </c>
      <c r="G10278" s="923">
        <v>4037.9904756535002</v>
      </c>
      <c r="H10278" s="929">
        <v>1.6666666666666668E-3</v>
      </c>
      <c r="I10278" s="929">
        <v>5.0000000000000001E-3</v>
      </c>
      <c r="J10278" s="923">
        <v>4017.8005232752325</v>
      </c>
      <c r="K10278" s="922">
        <v>1</v>
      </c>
      <c r="L10278" s="923">
        <v>4017.8005232752325</v>
      </c>
      <c r="M10278" s="923">
        <f t="shared" si="160"/>
        <v>80.75980951307001</v>
      </c>
    </row>
    <row r="10279" spans="2:13" ht="60">
      <c r="B10279" s="921" t="s">
        <v>2818</v>
      </c>
      <c r="C10279" s="921" t="s">
        <v>2714</v>
      </c>
      <c r="D10279" s="922" t="s">
        <v>986</v>
      </c>
      <c r="E10279" s="936">
        <v>1</v>
      </c>
      <c r="F10279" s="947">
        <v>43829</v>
      </c>
      <c r="G10279" s="923">
        <v>6056.9857134802505</v>
      </c>
      <c r="H10279" s="929">
        <v>1.6666666666666668E-3</v>
      </c>
      <c r="I10279" s="929">
        <v>7.166666666666667E-2</v>
      </c>
      <c r="J10279" s="923">
        <v>5622.901737347499</v>
      </c>
      <c r="K10279" s="922">
        <v>1</v>
      </c>
      <c r="L10279" s="923">
        <v>5622.901737347499</v>
      </c>
      <c r="M10279" s="923">
        <f t="shared" si="160"/>
        <v>121.13971426960501</v>
      </c>
    </row>
    <row r="10280" spans="2:13" ht="60">
      <c r="B10280" s="921" t="s">
        <v>2818</v>
      </c>
      <c r="C10280" s="921" t="s">
        <v>2714</v>
      </c>
      <c r="D10280" s="922" t="s">
        <v>986</v>
      </c>
      <c r="E10280" s="936">
        <v>1</v>
      </c>
      <c r="F10280" s="947">
        <v>44922</v>
      </c>
      <c r="G10280" s="923">
        <v>12113.971426960501</v>
      </c>
      <c r="H10280" s="929">
        <v>1.6666666666666668E-3</v>
      </c>
      <c r="I10280" s="929">
        <v>1.1666666666666667E-2</v>
      </c>
      <c r="J10280" s="923">
        <v>11972.641760312628</v>
      </c>
      <c r="K10280" s="922">
        <v>1</v>
      </c>
      <c r="L10280" s="923">
        <v>11972.641760312628</v>
      </c>
      <c r="M10280" s="923">
        <f t="shared" si="160"/>
        <v>242.27942853921002</v>
      </c>
    </row>
    <row r="10281" spans="2:13" ht="60">
      <c r="B10281" s="921" t="s">
        <v>2818</v>
      </c>
      <c r="C10281" s="921" t="s">
        <v>2714</v>
      </c>
      <c r="D10281" s="922" t="s">
        <v>986</v>
      </c>
      <c r="E10281" s="936">
        <v>1</v>
      </c>
      <c r="F10281" s="947">
        <v>44572</v>
      </c>
      <c r="G10281" s="923">
        <v>2018.9952378267501</v>
      </c>
      <c r="H10281" s="929">
        <v>1.6666666666666668E-3</v>
      </c>
      <c r="I10281" s="929">
        <v>3.0000000000000002E-2</v>
      </c>
      <c r="J10281" s="923">
        <v>1958.4253806919476</v>
      </c>
      <c r="K10281" s="922">
        <v>1</v>
      </c>
      <c r="L10281" s="923">
        <v>1958.4253806919476</v>
      </c>
      <c r="M10281" s="923">
        <f t="shared" si="160"/>
        <v>40.379904756535005</v>
      </c>
    </row>
    <row r="10282" spans="2:13" ht="60">
      <c r="B10282" s="921" t="s">
        <v>2818</v>
      </c>
      <c r="C10282" s="921" t="s">
        <v>2714</v>
      </c>
      <c r="D10282" s="922" t="s">
        <v>986</v>
      </c>
      <c r="E10282" s="936">
        <v>1</v>
      </c>
      <c r="F10282" s="947">
        <v>44926</v>
      </c>
      <c r="G10282" s="923">
        <v>14132.966664787251</v>
      </c>
      <c r="H10282" s="929">
        <v>1.6666666666666668E-3</v>
      </c>
      <c r="I10282" s="929">
        <v>0.01</v>
      </c>
      <c r="J10282" s="923">
        <v>13991.636998139378</v>
      </c>
      <c r="K10282" s="922">
        <v>1</v>
      </c>
      <c r="L10282" s="923">
        <v>13991.636998139378</v>
      </c>
      <c r="M10282" s="923">
        <f t="shared" si="160"/>
        <v>282.659333295745</v>
      </c>
    </row>
    <row r="10283" spans="2:13" ht="60">
      <c r="B10283" s="921" t="s">
        <v>2818</v>
      </c>
      <c r="C10283" s="921" t="s">
        <v>2714</v>
      </c>
      <c r="D10283" s="922" t="s">
        <v>986</v>
      </c>
      <c r="E10283" s="936">
        <v>1</v>
      </c>
      <c r="F10283" s="947">
        <v>44228</v>
      </c>
      <c r="G10283" s="923">
        <v>34322.919043054753</v>
      </c>
      <c r="H10283" s="929">
        <v>1.6666666666666668E-3</v>
      </c>
      <c r="I10283" s="929">
        <v>4.8333333333333339E-2</v>
      </c>
      <c r="J10283" s="923">
        <v>32663.977955973773</v>
      </c>
      <c r="K10283" s="922">
        <v>1</v>
      </c>
      <c r="L10283" s="923">
        <v>32663.977955973773</v>
      </c>
      <c r="M10283" s="923">
        <f t="shared" si="160"/>
        <v>686.45838086109507</v>
      </c>
    </row>
    <row r="10284" spans="2:13" ht="60">
      <c r="B10284" s="921" t="s">
        <v>2818</v>
      </c>
      <c r="C10284" s="921" t="s">
        <v>2714</v>
      </c>
      <c r="D10284" s="922" t="s">
        <v>986</v>
      </c>
      <c r="E10284" s="936">
        <v>1</v>
      </c>
      <c r="F10284" s="947">
        <v>44902</v>
      </c>
      <c r="G10284" s="923">
        <v>26246.93809174775</v>
      </c>
      <c r="H10284" s="929">
        <v>1.6666666666666668E-3</v>
      </c>
      <c r="I10284" s="929">
        <v>1.1666666666666667E-2</v>
      </c>
      <c r="J10284" s="923">
        <v>25940.723814010693</v>
      </c>
      <c r="K10284" s="922">
        <v>1</v>
      </c>
      <c r="L10284" s="923">
        <v>25940.723814010693</v>
      </c>
      <c r="M10284" s="923">
        <f t="shared" si="160"/>
        <v>524.93876183495502</v>
      </c>
    </row>
    <row r="10285" spans="2:13" ht="60">
      <c r="B10285" s="921" t="s">
        <v>2818</v>
      </c>
      <c r="C10285" s="921" t="s">
        <v>2714</v>
      </c>
      <c r="D10285" s="922" t="s">
        <v>986</v>
      </c>
      <c r="E10285" s="936">
        <v>1</v>
      </c>
      <c r="F10285" s="947">
        <v>44838</v>
      </c>
      <c r="G10285" s="923">
        <v>16151.961902614001</v>
      </c>
      <c r="H10285" s="929">
        <v>1.6666666666666668E-3</v>
      </c>
      <c r="I10285" s="929">
        <v>1.5000000000000001E-2</v>
      </c>
      <c r="J10285" s="923">
        <v>15909.682474074791</v>
      </c>
      <c r="K10285" s="922">
        <v>1</v>
      </c>
      <c r="L10285" s="923">
        <v>15909.682474074791</v>
      </c>
      <c r="M10285" s="923">
        <f t="shared" si="160"/>
        <v>323.03923805228004</v>
      </c>
    </row>
    <row r="10286" spans="2:13" ht="60">
      <c r="B10286" s="921" t="s">
        <v>2818</v>
      </c>
      <c r="C10286" s="921" t="s">
        <v>2714</v>
      </c>
      <c r="D10286" s="922" t="s">
        <v>986</v>
      </c>
      <c r="E10286" s="936">
        <v>1</v>
      </c>
      <c r="F10286" s="947">
        <v>44743</v>
      </c>
      <c r="G10286" s="923">
        <v>74702.823799589751</v>
      </c>
      <c r="H10286" s="929">
        <v>1.6666666666666668E-3</v>
      </c>
      <c r="I10286" s="929">
        <v>0.02</v>
      </c>
      <c r="J10286" s="923">
        <v>73208.76732359796</v>
      </c>
      <c r="K10286" s="922">
        <v>1</v>
      </c>
      <c r="L10286" s="923">
        <v>73208.76732359796</v>
      </c>
      <c r="M10286" s="923">
        <f t="shared" si="160"/>
        <v>1494.056475991795</v>
      </c>
    </row>
    <row r="10287" spans="2:13" ht="60">
      <c r="B10287" s="921" t="s">
        <v>2818</v>
      </c>
      <c r="C10287" s="921" t="s">
        <v>2714</v>
      </c>
      <c r="D10287" s="922" t="s">
        <v>986</v>
      </c>
      <c r="E10287" s="936">
        <v>1</v>
      </c>
      <c r="F10287" s="947">
        <v>44921</v>
      </c>
      <c r="G10287" s="923">
        <v>40379.904756535005</v>
      </c>
      <c r="H10287" s="929">
        <v>1.6666666666666668E-3</v>
      </c>
      <c r="I10287" s="929">
        <v>1.1666666666666667E-2</v>
      </c>
      <c r="J10287" s="923">
        <v>39908.805867708761</v>
      </c>
      <c r="K10287" s="922">
        <v>1</v>
      </c>
      <c r="L10287" s="923">
        <v>39908.805867708761</v>
      </c>
      <c r="M10287" s="923">
        <f t="shared" si="160"/>
        <v>807.59809513070013</v>
      </c>
    </row>
    <row r="10288" spans="2:13" ht="60">
      <c r="B10288" s="921" t="s">
        <v>2854</v>
      </c>
      <c r="C10288" s="921" t="s">
        <v>2714</v>
      </c>
      <c r="D10288" s="922" t="s">
        <v>986</v>
      </c>
      <c r="E10288" s="936">
        <v>1</v>
      </c>
      <c r="F10288" s="947">
        <v>43829</v>
      </c>
      <c r="G10288" s="923">
        <v>6056.9857134802505</v>
      </c>
      <c r="H10288" s="929">
        <v>1.6666666666666668E-3</v>
      </c>
      <c r="I10288" s="929">
        <v>7.166666666666667E-2</v>
      </c>
      <c r="J10288" s="923">
        <v>5622.901737347499</v>
      </c>
      <c r="K10288" s="922">
        <v>1</v>
      </c>
      <c r="L10288" s="923">
        <v>5622.901737347499</v>
      </c>
      <c r="M10288" s="923">
        <f t="shared" si="160"/>
        <v>121.13971426960501</v>
      </c>
    </row>
    <row r="10289" spans="2:13" ht="60">
      <c r="B10289" s="921" t="s">
        <v>2854</v>
      </c>
      <c r="C10289" s="921" t="s">
        <v>2714</v>
      </c>
      <c r="D10289" s="922" t="s">
        <v>986</v>
      </c>
      <c r="E10289" s="936">
        <v>1</v>
      </c>
      <c r="F10289" s="947">
        <v>44013</v>
      </c>
      <c r="G10289" s="923">
        <v>6056.9857134802505</v>
      </c>
      <c r="H10289" s="929">
        <v>1.6666666666666668E-3</v>
      </c>
      <c r="I10289" s="929">
        <v>6.0000000000000005E-2</v>
      </c>
      <c r="J10289" s="923">
        <v>5693.5665706714353</v>
      </c>
      <c r="K10289" s="922">
        <v>1</v>
      </c>
      <c r="L10289" s="923">
        <v>5693.5665706714353</v>
      </c>
      <c r="M10289" s="923">
        <f t="shared" si="160"/>
        <v>121.13971426960501</v>
      </c>
    </row>
    <row r="10290" spans="2:13" ht="60">
      <c r="B10290" s="921" t="s">
        <v>2854</v>
      </c>
      <c r="C10290" s="921" t="s">
        <v>2714</v>
      </c>
      <c r="D10290" s="922" t="s">
        <v>986</v>
      </c>
      <c r="E10290" s="936">
        <v>1</v>
      </c>
      <c r="F10290" s="947">
        <v>45078</v>
      </c>
      <c r="G10290" s="923">
        <v>2018.9952378267501</v>
      </c>
      <c r="H10290" s="929">
        <v>1.6666666666666668E-3</v>
      </c>
      <c r="I10290" s="929">
        <v>1.6666666666666668E-3</v>
      </c>
      <c r="J10290" s="923">
        <v>2015.6302457637055</v>
      </c>
      <c r="K10290" s="922">
        <v>1</v>
      </c>
      <c r="L10290" s="923">
        <v>2015.6302457637055</v>
      </c>
      <c r="M10290" s="923">
        <f t="shared" si="160"/>
        <v>40.379904756535005</v>
      </c>
    </row>
    <row r="10291" spans="2:13" ht="60">
      <c r="B10291" s="921" t="s">
        <v>2855</v>
      </c>
      <c r="C10291" s="921" t="s">
        <v>2714</v>
      </c>
      <c r="D10291" s="922" t="s">
        <v>986</v>
      </c>
      <c r="E10291" s="936">
        <v>1</v>
      </c>
      <c r="F10291" s="947">
        <v>45078</v>
      </c>
      <c r="G10291" s="923">
        <v>4037.9904756535002</v>
      </c>
      <c r="H10291" s="929">
        <v>1.6666666666666668E-3</v>
      </c>
      <c r="I10291" s="929">
        <v>1.6666666666666668E-3</v>
      </c>
      <c r="J10291" s="923">
        <v>4031.260491527411</v>
      </c>
      <c r="K10291" s="922">
        <v>1</v>
      </c>
      <c r="L10291" s="923">
        <v>4031.260491527411</v>
      </c>
      <c r="M10291" s="923">
        <f t="shared" si="160"/>
        <v>80.75980951307001</v>
      </c>
    </row>
    <row r="10292" spans="2:13" ht="60">
      <c r="B10292" s="921" t="s">
        <v>2855</v>
      </c>
      <c r="C10292" s="921" t="s">
        <v>2714</v>
      </c>
      <c r="D10292" s="922" t="s">
        <v>986</v>
      </c>
      <c r="E10292" s="936">
        <v>1</v>
      </c>
      <c r="F10292" s="947">
        <v>44317</v>
      </c>
      <c r="G10292" s="923">
        <v>2018.9952378267501</v>
      </c>
      <c r="H10292" s="929">
        <v>1.6666666666666668E-3</v>
      </c>
      <c r="I10292" s="929">
        <v>4.3333333333333335E-2</v>
      </c>
      <c r="J10292" s="923">
        <v>1931.5054441875909</v>
      </c>
      <c r="K10292" s="922">
        <v>1</v>
      </c>
      <c r="L10292" s="923">
        <v>1931.5054441875909</v>
      </c>
      <c r="M10292" s="923">
        <f t="shared" si="160"/>
        <v>40.379904756535005</v>
      </c>
    </row>
    <row r="10293" spans="2:13" ht="60">
      <c r="B10293" s="921" t="s">
        <v>2855</v>
      </c>
      <c r="C10293" s="921" t="s">
        <v>2714</v>
      </c>
      <c r="D10293" s="922" t="s">
        <v>986</v>
      </c>
      <c r="E10293" s="936">
        <v>1</v>
      </c>
      <c r="F10293" s="947">
        <v>44743</v>
      </c>
      <c r="G10293" s="923">
        <v>2018.9952378267501</v>
      </c>
      <c r="H10293" s="929">
        <v>1.6666666666666668E-3</v>
      </c>
      <c r="I10293" s="929">
        <v>0.02</v>
      </c>
      <c r="J10293" s="923">
        <v>1978.615333070215</v>
      </c>
      <c r="K10293" s="922">
        <v>1</v>
      </c>
      <c r="L10293" s="923">
        <v>1978.615333070215</v>
      </c>
      <c r="M10293" s="923">
        <f t="shared" si="160"/>
        <v>40.379904756535005</v>
      </c>
    </row>
    <row r="10294" spans="2:13" ht="60">
      <c r="B10294" s="921" t="s">
        <v>2856</v>
      </c>
      <c r="C10294" s="921" t="s">
        <v>2714</v>
      </c>
      <c r="D10294" s="922" t="s">
        <v>986</v>
      </c>
      <c r="E10294" s="936">
        <v>1</v>
      </c>
      <c r="F10294" s="947">
        <v>44743</v>
      </c>
      <c r="G10294" s="923">
        <v>10094.976189133751</v>
      </c>
      <c r="H10294" s="929">
        <v>1.6666666666666668E-3</v>
      </c>
      <c r="I10294" s="929">
        <v>0.02</v>
      </c>
      <c r="J10294" s="923">
        <v>9893.0766653510764</v>
      </c>
      <c r="K10294" s="922">
        <v>1</v>
      </c>
      <c r="L10294" s="923">
        <v>9893.0766653510764</v>
      </c>
      <c r="M10294" s="923">
        <f t="shared" si="160"/>
        <v>201.89952378267503</v>
      </c>
    </row>
    <row r="10295" spans="2:13" ht="60">
      <c r="B10295" s="921" t="s">
        <v>2863</v>
      </c>
      <c r="C10295" s="921" t="s">
        <v>2714</v>
      </c>
      <c r="D10295" s="922" t="s">
        <v>986</v>
      </c>
      <c r="E10295" s="936">
        <v>1</v>
      </c>
      <c r="F10295" s="947">
        <v>44743</v>
      </c>
      <c r="G10295" s="923">
        <v>2018.9952378267501</v>
      </c>
      <c r="H10295" s="929">
        <v>1.6666666666666668E-3</v>
      </c>
      <c r="I10295" s="929">
        <v>0.02</v>
      </c>
      <c r="J10295" s="923">
        <v>1978.615333070215</v>
      </c>
      <c r="K10295" s="922">
        <v>1</v>
      </c>
      <c r="L10295" s="923">
        <v>1978.615333070215</v>
      </c>
      <c r="M10295" s="923">
        <f t="shared" si="160"/>
        <v>40.379904756535005</v>
      </c>
    </row>
    <row r="10296" spans="2:13" ht="60">
      <c r="B10296" s="921" t="s">
        <v>2864</v>
      </c>
      <c r="C10296" s="921" t="s">
        <v>2714</v>
      </c>
      <c r="D10296" s="922" t="s">
        <v>986</v>
      </c>
      <c r="E10296" s="936">
        <v>1</v>
      </c>
      <c r="F10296" s="947">
        <v>44743</v>
      </c>
      <c r="G10296" s="923">
        <v>2579.4016155406521</v>
      </c>
      <c r="H10296" s="929">
        <v>1.6666666666666668E-3</v>
      </c>
      <c r="I10296" s="929">
        <v>0.02</v>
      </c>
      <c r="J10296" s="923">
        <v>2527.813583229839</v>
      </c>
      <c r="K10296" s="922">
        <v>1</v>
      </c>
      <c r="L10296" s="923">
        <v>2527.813583229839</v>
      </c>
      <c r="M10296" s="923">
        <f t="shared" si="160"/>
        <v>51.588032310813041</v>
      </c>
    </row>
    <row r="10297" spans="2:13" ht="60">
      <c r="B10297" s="921" t="s">
        <v>2818</v>
      </c>
      <c r="C10297" s="921" t="s">
        <v>2714</v>
      </c>
      <c r="D10297" s="922" t="s">
        <v>986</v>
      </c>
      <c r="E10297" s="936">
        <v>1</v>
      </c>
      <c r="F10297" s="947">
        <v>43829</v>
      </c>
      <c r="G10297" s="923">
        <v>6056.9857134802505</v>
      </c>
      <c r="H10297" s="929">
        <v>1.6666666666666668E-3</v>
      </c>
      <c r="I10297" s="929">
        <v>7.166666666666667E-2</v>
      </c>
      <c r="J10297" s="923">
        <v>5622.901737347499</v>
      </c>
      <c r="K10297" s="922">
        <v>1</v>
      </c>
      <c r="L10297" s="923">
        <v>5622.901737347499</v>
      </c>
      <c r="M10297" s="923">
        <f t="shared" si="160"/>
        <v>121.13971426960501</v>
      </c>
    </row>
    <row r="10298" spans="2:13" ht="60">
      <c r="B10298" s="921" t="s">
        <v>2818</v>
      </c>
      <c r="C10298" s="921" t="s">
        <v>2714</v>
      </c>
      <c r="D10298" s="922" t="s">
        <v>986</v>
      </c>
      <c r="E10298" s="936">
        <v>1</v>
      </c>
      <c r="F10298" s="947">
        <v>44835</v>
      </c>
      <c r="G10298" s="923">
        <v>54512.871421322256</v>
      </c>
      <c r="H10298" s="929">
        <v>1.6666666666666668E-3</v>
      </c>
      <c r="I10298" s="929">
        <v>1.5000000000000001E-2</v>
      </c>
      <c r="J10298" s="923">
        <v>53695.178350002425</v>
      </c>
      <c r="K10298" s="922">
        <v>1</v>
      </c>
      <c r="L10298" s="923">
        <v>53695.178350002425</v>
      </c>
      <c r="M10298" s="923">
        <f t="shared" si="160"/>
        <v>1090.2574284264451</v>
      </c>
    </row>
    <row r="10299" spans="2:13" ht="60">
      <c r="B10299" s="921" t="s">
        <v>2818</v>
      </c>
      <c r="C10299" s="921" t="s">
        <v>2714</v>
      </c>
      <c r="D10299" s="922" t="s">
        <v>986</v>
      </c>
      <c r="E10299" s="936">
        <v>1</v>
      </c>
      <c r="F10299" s="947">
        <v>44926</v>
      </c>
      <c r="G10299" s="923">
        <v>6056.9857134802505</v>
      </c>
      <c r="H10299" s="929">
        <v>1.6666666666666668E-3</v>
      </c>
      <c r="I10299" s="929">
        <v>0.01</v>
      </c>
      <c r="J10299" s="923">
        <v>5996.4158563454484</v>
      </c>
      <c r="K10299" s="922">
        <v>1</v>
      </c>
      <c r="L10299" s="923">
        <v>5996.4158563454484</v>
      </c>
      <c r="M10299" s="923">
        <f t="shared" si="160"/>
        <v>121.13971426960501</v>
      </c>
    </row>
    <row r="10300" spans="2:13" ht="60">
      <c r="B10300" s="921" t="s">
        <v>2818</v>
      </c>
      <c r="C10300" s="921" t="s">
        <v>2714</v>
      </c>
      <c r="D10300" s="922" t="s">
        <v>986</v>
      </c>
      <c r="E10300" s="936">
        <v>1</v>
      </c>
      <c r="F10300" s="947">
        <v>44866</v>
      </c>
      <c r="G10300" s="923">
        <v>2018.9952378267501</v>
      </c>
      <c r="H10300" s="929">
        <v>1.6666666666666668E-3</v>
      </c>
      <c r="I10300" s="929">
        <v>1.3333333333333334E-2</v>
      </c>
      <c r="J10300" s="923">
        <v>1992.0753013223934</v>
      </c>
      <c r="K10300" s="922">
        <v>1</v>
      </c>
      <c r="L10300" s="923">
        <v>1992.0753013223934</v>
      </c>
      <c r="M10300" s="923">
        <f t="shared" si="160"/>
        <v>40.379904756535005</v>
      </c>
    </row>
    <row r="10301" spans="2:13" ht="60">
      <c r="B10301" s="921" t="s">
        <v>2818</v>
      </c>
      <c r="C10301" s="921" t="s">
        <v>2714</v>
      </c>
      <c r="D10301" s="922" t="s">
        <v>986</v>
      </c>
      <c r="E10301" s="936">
        <v>1</v>
      </c>
      <c r="F10301" s="947">
        <v>44560</v>
      </c>
      <c r="G10301" s="923">
        <v>4037.9904756535002</v>
      </c>
      <c r="H10301" s="929">
        <v>1.6666666666666668E-3</v>
      </c>
      <c r="I10301" s="929">
        <v>3.1666666666666669E-2</v>
      </c>
      <c r="J10301" s="923">
        <v>3910.1207772578059</v>
      </c>
      <c r="K10301" s="922">
        <v>1</v>
      </c>
      <c r="L10301" s="923">
        <v>3910.1207772578059</v>
      </c>
      <c r="M10301" s="923">
        <f t="shared" si="160"/>
        <v>80.75980951307001</v>
      </c>
    </row>
    <row r="10302" spans="2:13" ht="60">
      <c r="B10302" s="921" t="s">
        <v>2818</v>
      </c>
      <c r="C10302" s="921" t="s">
        <v>2714</v>
      </c>
      <c r="D10302" s="922" t="s">
        <v>986</v>
      </c>
      <c r="E10302" s="936">
        <v>1</v>
      </c>
      <c r="F10302" s="947">
        <v>44835</v>
      </c>
      <c r="G10302" s="923">
        <v>2018.9952378267501</v>
      </c>
      <c r="H10302" s="929">
        <v>1.6666666666666668E-3</v>
      </c>
      <c r="I10302" s="929">
        <v>1.5000000000000001E-2</v>
      </c>
      <c r="J10302" s="923">
        <v>1988.7103092593488</v>
      </c>
      <c r="K10302" s="922">
        <v>1</v>
      </c>
      <c r="L10302" s="923">
        <v>1988.7103092593488</v>
      </c>
      <c r="M10302" s="923">
        <f t="shared" si="160"/>
        <v>40.379904756535005</v>
      </c>
    </row>
    <row r="10303" spans="2:13" ht="60">
      <c r="B10303" s="921" t="s">
        <v>2818</v>
      </c>
      <c r="C10303" s="921" t="s">
        <v>2714</v>
      </c>
      <c r="D10303" s="922" t="s">
        <v>986</v>
      </c>
      <c r="E10303" s="936">
        <v>1</v>
      </c>
      <c r="F10303" s="947">
        <v>43829</v>
      </c>
      <c r="G10303" s="923">
        <v>50474.880945668752</v>
      </c>
      <c r="H10303" s="929">
        <v>1.6666666666666668E-3</v>
      </c>
      <c r="I10303" s="929">
        <v>7.166666666666667E-2</v>
      </c>
      <c r="J10303" s="923">
        <v>46857.514477895827</v>
      </c>
      <c r="K10303" s="922">
        <v>1</v>
      </c>
      <c r="L10303" s="923">
        <v>46857.514477895827</v>
      </c>
      <c r="M10303" s="923">
        <f t="shared" si="160"/>
        <v>1009.497618913375</v>
      </c>
    </row>
    <row r="10304" spans="2:13" ht="60">
      <c r="B10304" s="921" t="s">
        <v>2818</v>
      </c>
      <c r="C10304" s="921" t="s">
        <v>2714</v>
      </c>
      <c r="D10304" s="922" t="s">
        <v>986</v>
      </c>
      <c r="E10304" s="936">
        <v>1</v>
      </c>
      <c r="F10304" s="947">
        <v>44743</v>
      </c>
      <c r="G10304" s="923">
        <v>4037.9904756535002</v>
      </c>
      <c r="H10304" s="929">
        <v>1.6666666666666668E-3</v>
      </c>
      <c r="I10304" s="929">
        <v>0.02</v>
      </c>
      <c r="J10304" s="923">
        <v>3957.23066614043</v>
      </c>
      <c r="K10304" s="922">
        <v>1</v>
      </c>
      <c r="L10304" s="923">
        <v>3957.23066614043</v>
      </c>
      <c r="M10304" s="923">
        <f t="shared" si="160"/>
        <v>80.75980951307001</v>
      </c>
    </row>
    <row r="10305" spans="2:13" ht="60">
      <c r="B10305" s="921" t="s">
        <v>2818</v>
      </c>
      <c r="C10305" s="921" t="s">
        <v>2714</v>
      </c>
      <c r="D10305" s="922" t="s">
        <v>986</v>
      </c>
      <c r="E10305" s="936">
        <v>1</v>
      </c>
      <c r="F10305" s="947">
        <v>45078</v>
      </c>
      <c r="G10305" s="923">
        <v>2018.9952378267501</v>
      </c>
      <c r="H10305" s="929">
        <v>1.6666666666666668E-3</v>
      </c>
      <c r="I10305" s="929">
        <v>1.6666666666666668E-3</v>
      </c>
      <c r="J10305" s="923">
        <v>2015.6302457637055</v>
      </c>
      <c r="K10305" s="922">
        <v>1</v>
      </c>
      <c r="L10305" s="923">
        <v>2015.6302457637055</v>
      </c>
      <c r="M10305" s="923">
        <f t="shared" si="160"/>
        <v>40.379904756535005</v>
      </c>
    </row>
    <row r="10306" spans="2:13" ht="60">
      <c r="B10306" s="921" t="s">
        <v>2818</v>
      </c>
      <c r="C10306" s="921" t="s">
        <v>2714</v>
      </c>
      <c r="D10306" s="922" t="s">
        <v>986</v>
      </c>
      <c r="E10306" s="936">
        <v>1</v>
      </c>
      <c r="F10306" s="947">
        <v>44901</v>
      </c>
      <c r="G10306" s="923">
        <v>34322.919043054753</v>
      </c>
      <c r="H10306" s="929">
        <v>1.6666666666666668E-3</v>
      </c>
      <c r="I10306" s="929">
        <v>1.1666666666666667E-2</v>
      </c>
      <c r="J10306" s="923">
        <v>33922.484987552445</v>
      </c>
      <c r="K10306" s="922">
        <v>1</v>
      </c>
      <c r="L10306" s="923">
        <v>33922.484987552445</v>
      </c>
      <c r="M10306" s="923">
        <f t="shared" si="160"/>
        <v>686.45838086109507</v>
      </c>
    </row>
    <row r="10307" spans="2:13" ht="60">
      <c r="B10307" s="921" t="s">
        <v>2818</v>
      </c>
      <c r="C10307" s="921" t="s">
        <v>2714</v>
      </c>
      <c r="D10307" s="922" t="s">
        <v>986</v>
      </c>
      <c r="E10307" s="936">
        <v>1</v>
      </c>
      <c r="F10307" s="947">
        <v>44561</v>
      </c>
      <c r="G10307" s="923">
        <v>4037.9904756535002</v>
      </c>
      <c r="H10307" s="929">
        <v>1.6666666666666668E-3</v>
      </c>
      <c r="I10307" s="929">
        <v>3.0000000000000002E-2</v>
      </c>
      <c r="J10307" s="923">
        <v>3916.8507613838951</v>
      </c>
      <c r="K10307" s="922">
        <v>1</v>
      </c>
      <c r="L10307" s="923">
        <v>3916.8507613838951</v>
      </c>
      <c r="M10307" s="923">
        <f t="shared" si="160"/>
        <v>80.75980951307001</v>
      </c>
    </row>
    <row r="10308" spans="2:13" ht="60">
      <c r="B10308" s="921" t="s">
        <v>2818</v>
      </c>
      <c r="C10308" s="921" t="s">
        <v>2714</v>
      </c>
      <c r="D10308" s="922" t="s">
        <v>986</v>
      </c>
      <c r="E10308" s="936">
        <v>1</v>
      </c>
      <c r="F10308" s="947">
        <v>44926</v>
      </c>
      <c r="G10308" s="923">
        <v>2018.9952378267501</v>
      </c>
      <c r="H10308" s="929">
        <v>1.6666666666666668E-3</v>
      </c>
      <c r="I10308" s="929">
        <v>0.01</v>
      </c>
      <c r="J10308" s="923">
        <v>1998.8052854484827</v>
      </c>
      <c r="K10308" s="922">
        <v>1</v>
      </c>
      <c r="L10308" s="923">
        <v>1998.8052854484827</v>
      </c>
      <c r="M10308" s="923">
        <f t="shared" si="160"/>
        <v>40.379904756535005</v>
      </c>
    </row>
    <row r="10309" spans="2:13" ht="60">
      <c r="B10309" s="921" t="s">
        <v>2854</v>
      </c>
      <c r="C10309" s="921" t="s">
        <v>2714</v>
      </c>
      <c r="D10309" s="922" t="s">
        <v>986</v>
      </c>
      <c r="E10309" s="936">
        <v>1</v>
      </c>
      <c r="F10309" s="947">
        <v>44926</v>
      </c>
      <c r="G10309" s="923">
        <v>36341.914280881501</v>
      </c>
      <c r="H10309" s="929">
        <v>1.6666666666666668E-3</v>
      </c>
      <c r="I10309" s="929">
        <v>0.01</v>
      </c>
      <c r="J10309" s="923">
        <v>35978.495138072685</v>
      </c>
      <c r="K10309" s="922">
        <v>1</v>
      </c>
      <c r="L10309" s="923">
        <v>35978.495138072685</v>
      </c>
      <c r="M10309" s="923">
        <f t="shared" si="160"/>
        <v>726.83828561763005</v>
      </c>
    </row>
    <row r="10310" spans="2:13" ht="60">
      <c r="B10310" s="921" t="s">
        <v>2854</v>
      </c>
      <c r="C10310" s="921" t="s">
        <v>2714</v>
      </c>
      <c r="D10310" s="922" t="s">
        <v>986</v>
      </c>
      <c r="E10310" s="936">
        <v>1</v>
      </c>
      <c r="F10310" s="947">
        <v>44228</v>
      </c>
      <c r="G10310" s="923">
        <v>18170.957140440751</v>
      </c>
      <c r="H10310" s="929">
        <v>1.6666666666666668E-3</v>
      </c>
      <c r="I10310" s="929">
        <v>4.8333333333333339E-2</v>
      </c>
      <c r="J10310" s="923">
        <v>17292.694211986116</v>
      </c>
      <c r="K10310" s="922">
        <v>1</v>
      </c>
      <c r="L10310" s="923">
        <v>17292.694211986116</v>
      </c>
      <c r="M10310" s="923">
        <f t="shared" si="160"/>
        <v>363.41914280881502</v>
      </c>
    </row>
    <row r="10311" spans="2:13" ht="60">
      <c r="B10311" s="921" t="s">
        <v>2854</v>
      </c>
      <c r="C10311" s="921" t="s">
        <v>2714</v>
      </c>
      <c r="D10311" s="922" t="s">
        <v>986</v>
      </c>
      <c r="E10311" s="936">
        <v>1</v>
      </c>
      <c r="F10311" s="947">
        <v>44317</v>
      </c>
      <c r="G10311" s="923">
        <v>26246.93809174775</v>
      </c>
      <c r="H10311" s="929">
        <v>1.6666666666666668E-3</v>
      </c>
      <c r="I10311" s="929">
        <v>4.3333333333333335E-2</v>
      </c>
      <c r="J10311" s="923">
        <v>25109.570774438682</v>
      </c>
      <c r="K10311" s="922">
        <v>1</v>
      </c>
      <c r="L10311" s="923">
        <v>25109.570774438682</v>
      </c>
      <c r="M10311" s="923">
        <f t="shared" si="160"/>
        <v>524.93876183495502</v>
      </c>
    </row>
    <row r="10312" spans="2:13" ht="60">
      <c r="B10312" s="921" t="s">
        <v>2854</v>
      </c>
      <c r="C10312" s="921" t="s">
        <v>2714</v>
      </c>
      <c r="D10312" s="922" t="s">
        <v>986</v>
      </c>
      <c r="E10312" s="936">
        <v>1</v>
      </c>
      <c r="F10312" s="947">
        <v>44134</v>
      </c>
      <c r="G10312" s="923">
        <v>2018.9952378267501</v>
      </c>
      <c r="H10312" s="929">
        <v>1.6666666666666668E-3</v>
      </c>
      <c r="I10312" s="929">
        <v>5.5E-2</v>
      </c>
      <c r="J10312" s="923">
        <v>1907.9504997462789</v>
      </c>
      <c r="K10312" s="922">
        <v>1</v>
      </c>
      <c r="L10312" s="923">
        <v>1907.9504997462789</v>
      </c>
      <c r="M10312" s="923">
        <f t="shared" si="160"/>
        <v>40.379904756535005</v>
      </c>
    </row>
    <row r="10313" spans="2:13" ht="60">
      <c r="B10313" s="921" t="s">
        <v>2818</v>
      </c>
      <c r="C10313" s="921" t="s">
        <v>2714</v>
      </c>
      <c r="D10313" s="922" t="s">
        <v>986</v>
      </c>
      <c r="E10313" s="936">
        <v>1</v>
      </c>
      <c r="F10313" s="947">
        <v>44134</v>
      </c>
      <c r="G10313" s="923">
        <v>6056.9857134802505</v>
      </c>
      <c r="H10313" s="929">
        <v>1.6666666666666668E-3</v>
      </c>
      <c r="I10313" s="929">
        <v>5.5E-2</v>
      </c>
      <c r="J10313" s="923">
        <v>5723.8514992388364</v>
      </c>
      <c r="K10313" s="922">
        <v>1</v>
      </c>
      <c r="L10313" s="923">
        <v>5723.8514992388364</v>
      </c>
      <c r="M10313" s="923">
        <f t="shared" si="160"/>
        <v>121.13971426960501</v>
      </c>
    </row>
    <row r="10314" spans="2:13" ht="60">
      <c r="B10314" s="921" t="s">
        <v>2818</v>
      </c>
      <c r="C10314" s="921" t="s">
        <v>2714</v>
      </c>
      <c r="D10314" s="922" t="s">
        <v>986</v>
      </c>
      <c r="E10314" s="936">
        <v>1</v>
      </c>
      <c r="F10314" s="947">
        <v>43829</v>
      </c>
      <c r="G10314" s="923">
        <v>80759.809513070009</v>
      </c>
      <c r="H10314" s="929">
        <v>1.6666666666666668E-3</v>
      </c>
      <c r="I10314" s="929">
        <v>7.166666666666667E-2</v>
      </c>
      <c r="J10314" s="923">
        <v>74972.023164633327</v>
      </c>
      <c r="K10314" s="922">
        <v>1</v>
      </c>
      <c r="L10314" s="923">
        <v>74972.023164633327</v>
      </c>
      <c r="M10314" s="923">
        <f t="shared" si="160"/>
        <v>1615.1961902614003</v>
      </c>
    </row>
    <row r="10315" spans="2:13" ht="60">
      <c r="B10315" s="921" t="s">
        <v>2818</v>
      </c>
      <c r="C10315" s="921" t="s">
        <v>2714</v>
      </c>
      <c r="D10315" s="922" t="s">
        <v>986</v>
      </c>
      <c r="E10315" s="936">
        <v>1</v>
      </c>
      <c r="F10315" s="947">
        <v>45078</v>
      </c>
      <c r="G10315" s="923">
        <v>28265.933329574502</v>
      </c>
      <c r="H10315" s="929">
        <v>1.6666666666666668E-3</v>
      </c>
      <c r="I10315" s="929">
        <v>1.6666666666666668E-3</v>
      </c>
      <c r="J10315" s="923">
        <v>28218.823440691878</v>
      </c>
      <c r="K10315" s="922">
        <v>1</v>
      </c>
      <c r="L10315" s="923">
        <v>28218.823440691878</v>
      </c>
      <c r="M10315" s="923">
        <f t="shared" ref="M10315:M10378" si="161">IF(L10315=0,"",IF(I10315=100%,0,(H10315*12)*(G10315*E10315*K10315)))</f>
        <v>565.31866659149</v>
      </c>
    </row>
    <row r="10316" spans="2:13" ht="60">
      <c r="B10316" s="921" t="s">
        <v>2818</v>
      </c>
      <c r="C10316" s="921" t="s">
        <v>2714</v>
      </c>
      <c r="D10316" s="922" t="s">
        <v>986</v>
      </c>
      <c r="E10316" s="936">
        <v>1</v>
      </c>
      <c r="F10316" s="947">
        <v>45018</v>
      </c>
      <c r="G10316" s="923">
        <v>2018.9952378267501</v>
      </c>
      <c r="H10316" s="929">
        <v>1.6666666666666668E-3</v>
      </c>
      <c r="I10316" s="929">
        <v>5.0000000000000001E-3</v>
      </c>
      <c r="J10316" s="923">
        <v>2008.9002616376163</v>
      </c>
      <c r="K10316" s="922">
        <v>1</v>
      </c>
      <c r="L10316" s="923">
        <v>2008.9002616376163</v>
      </c>
      <c r="M10316" s="923">
        <f t="shared" si="161"/>
        <v>40.379904756535005</v>
      </c>
    </row>
    <row r="10317" spans="2:13" ht="60">
      <c r="B10317" s="921" t="s">
        <v>2818</v>
      </c>
      <c r="C10317" s="921" t="s">
        <v>2714</v>
      </c>
      <c r="D10317" s="922" t="s">
        <v>986</v>
      </c>
      <c r="E10317" s="936">
        <v>1</v>
      </c>
      <c r="F10317" s="947">
        <v>44986</v>
      </c>
      <c r="G10317" s="923">
        <v>90854.78570220375</v>
      </c>
      <c r="H10317" s="929">
        <v>1.6666666666666668E-3</v>
      </c>
      <c r="I10317" s="929">
        <v>6.6666666666666671E-3</v>
      </c>
      <c r="J10317" s="923">
        <v>90249.087130855725</v>
      </c>
      <c r="K10317" s="922">
        <v>1</v>
      </c>
      <c r="L10317" s="923">
        <v>90249.087130855725</v>
      </c>
      <c r="M10317" s="923">
        <f t="shared" si="161"/>
        <v>1817.0957140440751</v>
      </c>
    </row>
    <row r="10318" spans="2:13" ht="60">
      <c r="B10318" s="921" t="s">
        <v>2818</v>
      </c>
      <c r="C10318" s="921" t="s">
        <v>2714</v>
      </c>
      <c r="D10318" s="922" t="s">
        <v>986</v>
      </c>
      <c r="E10318" s="936">
        <v>1</v>
      </c>
      <c r="F10318" s="947">
        <v>43829</v>
      </c>
      <c r="G10318" s="923">
        <v>12113.971426960501</v>
      </c>
      <c r="H10318" s="929">
        <v>1.6666666666666668E-3</v>
      </c>
      <c r="I10318" s="929">
        <v>7.166666666666667E-2</v>
      </c>
      <c r="J10318" s="923">
        <v>11245.803474694998</v>
      </c>
      <c r="K10318" s="922">
        <v>1</v>
      </c>
      <c r="L10318" s="923">
        <v>11245.803474694998</v>
      </c>
      <c r="M10318" s="923">
        <f t="shared" si="161"/>
        <v>242.27942853921002</v>
      </c>
    </row>
    <row r="10319" spans="2:13" ht="60">
      <c r="B10319" s="921" t="s">
        <v>2854</v>
      </c>
      <c r="C10319" s="921" t="s">
        <v>2714</v>
      </c>
      <c r="D10319" s="922" t="s">
        <v>986</v>
      </c>
      <c r="E10319" s="936">
        <v>1</v>
      </c>
      <c r="F10319" s="947">
        <v>43829</v>
      </c>
      <c r="G10319" s="923">
        <v>24227.942853921002</v>
      </c>
      <c r="H10319" s="929">
        <v>1.6666666666666668E-3</v>
      </c>
      <c r="I10319" s="929">
        <v>7.166666666666667E-2</v>
      </c>
      <c r="J10319" s="923">
        <v>22491.606949389996</v>
      </c>
      <c r="K10319" s="922">
        <v>1</v>
      </c>
      <c r="L10319" s="923">
        <v>22491.606949389996</v>
      </c>
      <c r="M10319" s="923">
        <f t="shared" si="161"/>
        <v>484.55885707842003</v>
      </c>
    </row>
    <row r="10320" spans="2:13" ht="60">
      <c r="B10320" s="921" t="s">
        <v>2854</v>
      </c>
      <c r="C10320" s="921" t="s">
        <v>2714</v>
      </c>
      <c r="D10320" s="922" t="s">
        <v>986</v>
      </c>
      <c r="E10320" s="936">
        <v>1</v>
      </c>
      <c r="F10320" s="947">
        <v>45078</v>
      </c>
      <c r="G10320" s="923">
        <v>4037.9904756535002</v>
      </c>
      <c r="H10320" s="929">
        <v>1.6666666666666668E-3</v>
      </c>
      <c r="I10320" s="929">
        <v>1.6666666666666668E-3</v>
      </c>
      <c r="J10320" s="923">
        <v>4031.260491527411</v>
      </c>
      <c r="K10320" s="922">
        <v>1</v>
      </c>
      <c r="L10320" s="923">
        <v>4031.260491527411</v>
      </c>
      <c r="M10320" s="923">
        <f t="shared" si="161"/>
        <v>80.75980951307001</v>
      </c>
    </row>
    <row r="10321" spans="2:13" ht="60">
      <c r="B10321" s="921" t="s">
        <v>2855</v>
      </c>
      <c r="C10321" s="921" t="s">
        <v>2714</v>
      </c>
      <c r="D10321" s="922" t="s">
        <v>986</v>
      </c>
      <c r="E10321" s="936">
        <v>1</v>
      </c>
      <c r="F10321" s="947">
        <v>45078</v>
      </c>
      <c r="G10321" s="923">
        <v>42398.899994361753</v>
      </c>
      <c r="H10321" s="929">
        <v>1.6666666666666668E-3</v>
      </c>
      <c r="I10321" s="929">
        <v>1.6666666666666668E-3</v>
      </c>
      <c r="J10321" s="923">
        <v>42328.235161037817</v>
      </c>
      <c r="K10321" s="922">
        <v>1</v>
      </c>
      <c r="L10321" s="923">
        <v>42328.235161037817</v>
      </c>
      <c r="M10321" s="923">
        <f t="shared" si="161"/>
        <v>847.97799988723511</v>
      </c>
    </row>
    <row r="10322" spans="2:13" ht="60">
      <c r="B10322" s="921" t="s">
        <v>2855</v>
      </c>
      <c r="C10322" s="921" t="s">
        <v>2714</v>
      </c>
      <c r="D10322" s="922" t="s">
        <v>986</v>
      </c>
      <c r="E10322" s="936">
        <v>1</v>
      </c>
      <c r="F10322" s="947">
        <v>44686</v>
      </c>
      <c r="G10322" s="923">
        <v>2018.9952378267501</v>
      </c>
      <c r="H10322" s="929">
        <v>1.6666666666666668E-3</v>
      </c>
      <c r="I10322" s="929">
        <v>2.3333333333333334E-2</v>
      </c>
      <c r="J10322" s="923">
        <v>1971.885348944126</v>
      </c>
      <c r="K10322" s="922">
        <v>1</v>
      </c>
      <c r="L10322" s="923">
        <v>1971.885348944126</v>
      </c>
      <c r="M10322" s="923">
        <f t="shared" si="161"/>
        <v>40.379904756535005</v>
      </c>
    </row>
    <row r="10323" spans="2:13" ht="60">
      <c r="B10323" s="921" t="s">
        <v>2855</v>
      </c>
      <c r="C10323" s="921" t="s">
        <v>2714</v>
      </c>
      <c r="D10323" s="922" t="s">
        <v>986</v>
      </c>
      <c r="E10323" s="936">
        <v>1</v>
      </c>
      <c r="F10323" s="947">
        <v>44835</v>
      </c>
      <c r="G10323" s="923">
        <v>2018.9952378267501</v>
      </c>
      <c r="H10323" s="929">
        <v>1.6666666666666668E-3</v>
      </c>
      <c r="I10323" s="929">
        <v>1.5000000000000001E-2</v>
      </c>
      <c r="J10323" s="923">
        <v>1988.7103092593488</v>
      </c>
      <c r="K10323" s="922">
        <v>1</v>
      </c>
      <c r="L10323" s="923">
        <v>1988.7103092593488</v>
      </c>
      <c r="M10323" s="923">
        <f t="shared" si="161"/>
        <v>40.379904756535005</v>
      </c>
    </row>
    <row r="10324" spans="2:13" ht="60">
      <c r="B10324" s="921" t="s">
        <v>2860</v>
      </c>
      <c r="C10324" s="921" t="s">
        <v>2714</v>
      </c>
      <c r="D10324" s="922" t="s">
        <v>986</v>
      </c>
      <c r="E10324" s="936">
        <v>1</v>
      </c>
      <c r="F10324" s="947">
        <v>44835</v>
      </c>
      <c r="G10324" s="923">
        <v>5158.8032310813041</v>
      </c>
      <c r="H10324" s="929">
        <v>1.6666666666666668E-3</v>
      </c>
      <c r="I10324" s="929">
        <v>1.5000000000000001E-2</v>
      </c>
      <c r="J10324" s="923">
        <v>5081.4211826150849</v>
      </c>
      <c r="K10324" s="922">
        <v>1</v>
      </c>
      <c r="L10324" s="923">
        <v>5081.4211826150849</v>
      </c>
      <c r="M10324" s="923">
        <f t="shared" si="161"/>
        <v>103.17606462162608</v>
      </c>
    </row>
    <row r="10325" spans="2:13" ht="60">
      <c r="B10325" s="921" t="s">
        <v>2856</v>
      </c>
      <c r="C10325" s="921" t="s">
        <v>2714</v>
      </c>
      <c r="D10325" s="922" t="s">
        <v>986</v>
      </c>
      <c r="E10325" s="936">
        <v>1</v>
      </c>
      <c r="F10325" s="947">
        <v>44835</v>
      </c>
      <c r="G10325" s="923">
        <v>20189.952378267502</v>
      </c>
      <c r="H10325" s="929">
        <v>1.6666666666666668E-3</v>
      </c>
      <c r="I10325" s="929">
        <v>1.5000000000000001E-2</v>
      </c>
      <c r="J10325" s="923">
        <v>19887.10309259349</v>
      </c>
      <c r="K10325" s="922">
        <v>1</v>
      </c>
      <c r="L10325" s="923">
        <v>19887.10309259349</v>
      </c>
      <c r="M10325" s="923">
        <f t="shared" si="161"/>
        <v>403.79904756535007</v>
      </c>
    </row>
    <row r="10326" spans="2:13" ht="60">
      <c r="B10326" s="921" t="s">
        <v>2861</v>
      </c>
      <c r="C10326" s="921" t="s">
        <v>2714</v>
      </c>
      <c r="D10326" s="922" t="s">
        <v>986</v>
      </c>
      <c r="E10326" s="936">
        <v>1</v>
      </c>
      <c r="F10326" s="947">
        <v>44835</v>
      </c>
      <c r="G10326" s="923">
        <v>12897.00807770326</v>
      </c>
      <c r="H10326" s="929">
        <v>1.6666666666666668E-3</v>
      </c>
      <c r="I10326" s="929">
        <v>1.5000000000000001E-2</v>
      </c>
      <c r="J10326" s="923">
        <v>12703.552956537711</v>
      </c>
      <c r="K10326" s="922">
        <v>1</v>
      </c>
      <c r="L10326" s="923">
        <v>12703.552956537711</v>
      </c>
      <c r="M10326" s="923">
        <f t="shared" si="161"/>
        <v>257.94016155406518</v>
      </c>
    </row>
    <row r="10327" spans="2:13" ht="60">
      <c r="B10327" s="921" t="s">
        <v>2863</v>
      </c>
      <c r="C10327" s="921" t="s">
        <v>2714</v>
      </c>
      <c r="D10327" s="922" t="s">
        <v>986</v>
      </c>
      <c r="E10327" s="936">
        <v>1</v>
      </c>
      <c r="F10327" s="947">
        <v>44835</v>
      </c>
      <c r="G10327" s="923">
        <v>22208.94761609425</v>
      </c>
      <c r="H10327" s="929">
        <v>1.6666666666666668E-3</v>
      </c>
      <c r="I10327" s="929">
        <v>1.5000000000000001E-2</v>
      </c>
      <c r="J10327" s="923">
        <v>21875.813401852836</v>
      </c>
      <c r="K10327" s="922">
        <v>1</v>
      </c>
      <c r="L10327" s="923">
        <v>21875.813401852836</v>
      </c>
      <c r="M10327" s="923">
        <f t="shared" si="161"/>
        <v>444.17895232188499</v>
      </c>
    </row>
    <row r="10328" spans="2:13" ht="60">
      <c r="B10328" s="921" t="s">
        <v>2818</v>
      </c>
      <c r="C10328" s="921" t="s">
        <v>2714</v>
      </c>
      <c r="D10328" s="922" t="s">
        <v>986</v>
      </c>
      <c r="E10328" s="936">
        <v>1</v>
      </c>
      <c r="F10328" s="947">
        <v>44849</v>
      </c>
      <c r="G10328" s="923">
        <v>2018.9952378267501</v>
      </c>
      <c r="H10328" s="929">
        <v>1.6666666666666668E-3</v>
      </c>
      <c r="I10328" s="929">
        <v>1.5000000000000001E-2</v>
      </c>
      <c r="J10328" s="923">
        <v>1988.7103092593488</v>
      </c>
      <c r="K10328" s="922">
        <v>1</v>
      </c>
      <c r="L10328" s="923">
        <v>1988.7103092593488</v>
      </c>
      <c r="M10328" s="923">
        <f t="shared" si="161"/>
        <v>40.379904756535005</v>
      </c>
    </row>
    <row r="10329" spans="2:13" ht="60">
      <c r="B10329" s="921" t="s">
        <v>2818</v>
      </c>
      <c r="C10329" s="921" t="s">
        <v>2714</v>
      </c>
      <c r="D10329" s="922" t="s">
        <v>986</v>
      </c>
      <c r="E10329" s="936">
        <v>1</v>
      </c>
      <c r="F10329" s="947">
        <v>44835</v>
      </c>
      <c r="G10329" s="923">
        <v>62588.852372629255</v>
      </c>
      <c r="H10329" s="929">
        <v>1.6666666666666668E-3</v>
      </c>
      <c r="I10329" s="929">
        <v>1.5000000000000001E-2</v>
      </c>
      <c r="J10329" s="923">
        <v>61650.019587039817</v>
      </c>
      <c r="K10329" s="922">
        <v>1</v>
      </c>
      <c r="L10329" s="923">
        <v>61650.019587039817</v>
      </c>
      <c r="M10329" s="923">
        <f t="shared" si="161"/>
        <v>1251.7770474525851</v>
      </c>
    </row>
    <row r="10330" spans="2:13" ht="60">
      <c r="B10330" s="921" t="s">
        <v>2818</v>
      </c>
      <c r="C10330" s="921" t="s">
        <v>2714</v>
      </c>
      <c r="D10330" s="922" t="s">
        <v>986</v>
      </c>
      <c r="E10330" s="936">
        <v>1</v>
      </c>
      <c r="F10330" s="947">
        <v>44986</v>
      </c>
      <c r="G10330" s="923">
        <v>72683.828561763003</v>
      </c>
      <c r="H10330" s="929">
        <v>1.6666666666666668E-3</v>
      </c>
      <c r="I10330" s="929">
        <v>6.6666666666666671E-3</v>
      </c>
      <c r="J10330" s="923">
        <v>72199.269704684586</v>
      </c>
      <c r="K10330" s="922">
        <v>1</v>
      </c>
      <c r="L10330" s="923">
        <v>72199.269704684586</v>
      </c>
      <c r="M10330" s="923">
        <f t="shared" si="161"/>
        <v>1453.6765712352601</v>
      </c>
    </row>
    <row r="10331" spans="2:13" ht="60">
      <c r="B10331" s="921" t="s">
        <v>2818</v>
      </c>
      <c r="C10331" s="921" t="s">
        <v>2714</v>
      </c>
      <c r="D10331" s="922" t="s">
        <v>986</v>
      </c>
      <c r="E10331" s="936">
        <v>1</v>
      </c>
      <c r="F10331" s="947">
        <v>43829</v>
      </c>
      <c r="G10331" s="923">
        <v>2018.9952378267501</v>
      </c>
      <c r="H10331" s="929">
        <v>1.6666666666666668E-3</v>
      </c>
      <c r="I10331" s="929">
        <v>7.166666666666667E-2</v>
      </c>
      <c r="J10331" s="923">
        <v>1874.300579115833</v>
      </c>
      <c r="K10331" s="922">
        <v>1</v>
      </c>
      <c r="L10331" s="923">
        <v>1874.300579115833</v>
      </c>
      <c r="M10331" s="923">
        <f t="shared" si="161"/>
        <v>40.379904756535005</v>
      </c>
    </row>
    <row r="10332" spans="2:13" ht="60">
      <c r="B10332" s="921" t="s">
        <v>2818</v>
      </c>
      <c r="C10332" s="921" t="s">
        <v>2714</v>
      </c>
      <c r="D10332" s="922" t="s">
        <v>986</v>
      </c>
      <c r="E10332" s="936">
        <v>1</v>
      </c>
      <c r="F10332" s="947">
        <v>44743</v>
      </c>
      <c r="G10332" s="923">
        <v>2018.9952378267501</v>
      </c>
      <c r="H10332" s="929">
        <v>1.6666666666666668E-3</v>
      </c>
      <c r="I10332" s="929">
        <v>0.02</v>
      </c>
      <c r="J10332" s="923">
        <v>1978.615333070215</v>
      </c>
      <c r="K10332" s="922">
        <v>1</v>
      </c>
      <c r="L10332" s="923">
        <v>1978.615333070215</v>
      </c>
      <c r="M10332" s="923">
        <f t="shared" si="161"/>
        <v>40.379904756535005</v>
      </c>
    </row>
    <row r="10333" spans="2:13" ht="60">
      <c r="B10333" s="921" t="s">
        <v>2854</v>
      </c>
      <c r="C10333" s="921" t="s">
        <v>2714</v>
      </c>
      <c r="D10333" s="922" t="s">
        <v>986</v>
      </c>
      <c r="E10333" s="936">
        <v>1</v>
      </c>
      <c r="F10333" s="947">
        <v>44743</v>
      </c>
      <c r="G10333" s="923">
        <v>38360.909518708249</v>
      </c>
      <c r="H10333" s="929">
        <v>1.6666666666666668E-3</v>
      </c>
      <c r="I10333" s="929">
        <v>0.02</v>
      </c>
      <c r="J10333" s="923">
        <v>37593.691328334084</v>
      </c>
      <c r="K10333" s="922">
        <v>1</v>
      </c>
      <c r="L10333" s="923">
        <v>37593.691328334084</v>
      </c>
      <c r="M10333" s="923">
        <f t="shared" si="161"/>
        <v>767.21819037416503</v>
      </c>
    </row>
    <row r="10334" spans="2:13" ht="60">
      <c r="B10334" s="921" t="s">
        <v>2854</v>
      </c>
      <c r="C10334" s="921" t="s">
        <v>2714</v>
      </c>
      <c r="D10334" s="922" t="s">
        <v>986</v>
      </c>
      <c r="E10334" s="936">
        <v>1</v>
      </c>
      <c r="F10334" s="947">
        <v>44926</v>
      </c>
      <c r="G10334" s="923">
        <v>2018.9952378267501</v>
      </c>
      <c r="H10334" s="929">
        <v>1.6666666666666668E-3</v>
      </c>
      <c r="I10334" s="929">
        <v>0.01</v>
      </c>
      <c r="J10334" s="923">
        <v>1998.8052854484827</v>
      </c>
      <c r="K10334" s="922">
        <v>1</v>
      </c>
      <c r="L10334" s="923">
        <v>1998.8052854484827</v>
      </c>
      <c r="M10334" s="923">
        <f t="shared" si="161"/>
        <v>40.379904756535005</v>
      </c>
    </row>
    <row r="10335" spans="2:13" ht="60">
      <c r="B10335" s="921" t="s">
        <v>2818</v>
      </c>
      <c r="C10335" s="921" t="s">
        <v>2714</v>
      </c>
      <c r="D10335" s="922" t="s">
        <v>986</v>
      </c>
      <c r="E10335" s="936">
        <v>1</v>
      </c>
      <c r="F10335" s="947">
        <v>43829</v>
      </c>
      <c r="G10335" s="923">
        <v>10094.976189133751</v>
      </c>
      <c r="H10335" s="929">
        <v>1.6666666666666668E-3</v>
      </c>
      <c r="I10335" s="929">
        <v>7.166666666666667E-2</v>
      </c>
      <c r="J10335" s="923">
        <v>9371.5028955791659</v>
      </c>
      <c r="K10335" s="922">
        <v>1</v>
      </c>
      <c r="L10335" s="923">
        <v>9371.5028955791659</v>
      </c>
      <c r="M10335" s="923">
        <f t="shared" si="161"/>
        <v>201.89952378267503</v>
      </c>
    </row>
    <row r="10336" spans="2:13" ht="60">
      <c r="B10336" s="921" t="s">
        <v>2818</v>
      </c>
      <c r="C10336" s="921" t="s">
        <v>2714</v>
      </c>
      <c r="D10336" s="922" t="s">
        <v>986</v>
      </c>
      <c r="E10336" s="936">
        <v>1</v>
      </c>
      <c r="F10336" s="947">
        <v>45078</v>
      </c>
      <c r="G10336" s="923">
        <v>50474.880945668752</v>
      </c>
      <c r="H10336" s="929">
        <v>1.6666666666666668E-3</v>
      </c>
      <c r="I10336" s="929">
        <v>1.6666666666666668E-3</v>
      </c>
      <c r="J10336" s="923">
        <v>50390.756144092637</v>
      </c>
      <c r="K10336" s="922">
        <v>1</v>
      </c>
      <c r="L10336" s="923">
        <v>50390.756144092637</v>
      </c>
      <c r="M10336" s="923">
        <f t="shared" si="161"/>
        <v>1009.497618913375</v>
      </c>
    </row>
    <row r="10337" spans="2:13" ht="60">
      <c r="B10337" s="921" t="s">
        <v>2818</v>
      </c>
      <c r="C10337" s="921" t="s">
        <v>2714</v>
      </c>
      <c r="D10337" s="922" t="s">
        <v>986</v>
      </c>
      <c r="E10337" s="936">
        <v>1</v>
      </c>
      <c r="F10337" s="947">
        <v>44835</v>
      </c>
      <c r="G10337" s="923">
        <v>109025.74284264451</v>
      </c>
      <c r="H10337" s="929">
        <v>1.6666666666666668E-3</v>
      </c>
      <c r="I10337" s="929">
        <v>1.5000000000000001E-2</v>
      </c>
      <c r="J10337" s="923">
        <v>107390.35670000485</v>
      </c>
      <c r="K10337" s="922">
        <v>1</v>
      </c>
      <c r="L10337" s="923">
        <v>107390.35670000485</v>
      </c>
      <c r="M10337" s="923">
        <f t="shared" si="161"/>
        <v>2180.5148568528903</v>
      </c>
    </row>
    <row r="10338" spans="2:13" ht="60">
      <c r="B10338" s="921" t="s">
        <v>2818</v>
      </c>
      <c r="C10338" s="921" t="s">
        <v>2714</v>
      </c>
      <c r="D10338" s="922" t="s">
        <v>986</v>
      </c>
      <c r="E10338" s="936">
        <v>1</v>
      </c>
      <c r="F10338" s="947">
        <v>44875</v>
      </c>
      <c r="G10338" s="923">
        <v>2018.9952378267501</v>
      </c>
      <c r="H10338" s="929">
        <v>1.6666666666666668E-3</v>
      </c>
      <c r="I10338" s="929">
        <v>1.3333333333333334E-2</v>
      </c>
      <c r="J10338" s="923">
        <v>1992.0753013223934</v>
      </c>
      <c r="K10338" s="922">
        <v>1</v>
      </c>
      <c r="L10338" s="923">
        <v>1992.0753013223934</v>
      </c>
      <c r="M10338" s="923">
        <f t="shared" si="161"/>
        <v>40.379904756535005</v>
      </c>
    </row>
    <row r="10339" spans="2:13" ht="60">
      <c r="B10339" s="921" t="s">
        <v>2818</v>
      </c>
      <c r="C10339" s="921" t="s">
        <v>2714</v>
      </c>
      <c r="D10339" s="922" t="s">
        <v>986</v>
      </c>
      <c r="E10339" s="936">
        <v>1</v>
      </c>
      <c r="F10339" s="947">
        <v>44986</v>
      </c>
      <c r="G10339" s="923">
        <v>62588.852372629255</v>
      </c>
      <c r="H10339" s="929">
        <v>1.6666666666666668E-3</v>
      </c>
      <c r="I10339" s="929">
        <v>6.6666666666666671E-3</v>
      </c>
      <c r="J10339" s="923">
        <v>62171.593356811725</v>
      </c>
      <c r="K10339" s="922">
        <v>1</v>
      </c>
      <c r="L10339" s="923">
        <v>62171.593356811725</v>
      </c>
      <c r="M10339" s="923">
        <f t="shared" si="161"/>
        <v>1251.7770474525851</v>
      </c>
    </row>
    <row r="10340" spans="2:13" ht="60">
      <c r="B10340" s="921" t="s">
        <v>2818</v>
      </c>
      <c r="C10340" s="921" t="s">
        <v>2714</v>
      </c>
      <c r="D10340" s="922" t="s">
        <v>986</v>
      </c>
      <c r="E10340" s="936">
        <v>1</v>
      </c>
      <c r="F10340" s="947">
        <v>43829</v>
      </c>
      <c r="G10340" s="923">
        <v>22208.94761609425</v>
      </c>
      <c r="H10340" s="929">
        <v>1.6666666666666668E-3</v>
      </c>
      <c r="I10340" s="929">
        <v>7.166666666666667E-2</v>
      </c>
      <c r="J10340" s="923">
        <v>20617.306370274164</v>
      </c>
      <c r="K10340" s="922">
        <v>1</v>
      </c>
      <c r="L10340" s="923">
        <v>20617.306370274164</v>
      </c>
      <c r="M10340" s="923">
        <f t="shared" si="161"/>
        <v>444.17895232188499</v>
      </c>
    </row>
    <row r="10341" spans="2:13" ht="60">
      <c r="B10341" s="921" t="s">
        <v>2857</v>
      </c>
      <c r="C10341" s="921" t="s">
        <v>2714</v>
      </c>
      <c r="D10341" s="922" t="s">
        <v>986</v>
      </c>
      <c r="E10341" s="936">
        <v>1</v>
      </c>
      <c r="F10341" s="947">
        <v>43829</v>
      </c>
      <c r="G10341" s="923">
        <v>2579.4016155406521</v>
      </c>
      <c r="H10341" s="929">
        <v>1.6666666666666668E-3</v>
      </c>
      <c r="I10341" s="929">
        <v>7.166666666666667E-2</v>
      </c>
      <c r="J10341" s="923">
        <v>2394.5444997602385</v>
      </c>
      <c r="K10341" s="922">
        <v>1</v>
      </c>
      <c r="L10341" s="923">
        <v>2394.5444997602385</v>
      </c>
      <c r="M10341" s="923">
        <f t="shared" si="161"/>
        <v>51.588032310813041</v>
      </c>
    </row>
    <row r="10342" spans="2:13" ht="60">
      <c r="B10342" s="921" t="s">
        <v>2854</v>
      </c>
      <c r="C10342" s="921" t="s">
        <v>2714</v>
      </c>
      <c r="D10342" s="922" t="s">
        <v>986</v>
      </c>
      <c r="E10342" s="936">
        <v>1</v>
      </c>
      <c r="F10342" s="947">
        <v>43829</v>
      </c>
      <c r="G10342" s="923">
        <v>10094.976189133751</v>
      </c>
      <c r="H10342" s="929">
        <v>1.6666666666666668E-3</v>
      </c>
      <c r="I10342" s="929">
        <v>7.166666666666667E-2</v>
      </c>
      <c r="J10342" s="923">
        <v>9371.5028955791659</v>
      </c>
      <c r="K10342" s="922">
        <v>1</v>
      </c>
      <c r="L10342" s="923">
        <v>9371.5028955791659</v>
      </c>
      <c r="M10342" s="923">
        <f t="shared" si="161"/>
        <v>201.89952378267503</v>
      </c>
    </row>
    <row r="10343" spans="2:13" ht="60">
      <c r="B10343" s="921" t="s">
        <v>2854</v>
      </c>
      <c r="C10343" s="921" t="s">
        <v>2714</v>
      </c>
      <c r="D10343" s="922" t="s">
        <v>986</v>
      </c>
      <c r="E10343" s="936">
        <v>1</v>
      </c>
      <c r="F10343" s="947">
        <v>44228</v>
      </c>
      <c r="G10343" s="923">
        <v>66626.842848282758</v>
      </c>
      <c r="H10343" s="929">
        <v>1.6666666666666668E-3</v>
      </c>
      <c r="I10343" s="929">
        <v>4.8333333333333339E-2</v>
      </c>
      <c r="J10343" s="923">
        <v>63406.545443949093</v>
      </c>
      <c r="K10343" s="922">
        <v>1</v>
      </c>
      <c r="L10343" s="923">
        <v>63406.545443949093</v>
      </c>
      <c r="M10343" s="923">
        <f t="shared" si="161"/>
        <v>1332.5368569656553</v>
      </c>
    </row>
    <row r="10344" spans="2:13" ht="60">
      <c r="B10344" s="921" t="s">
        <v>2818</v>
      </c>
      <c r="C10344" s="921" t="s">
        <v>2714</v>
      </c>
      <c r="D10344" s="922" t="s">
        <v>986</v>
      </c>
      <c r="E10344" s="936">
        <v>1</v>
      </c>
      <c r="F10344" s="947">
        <v>43829</v>
      </c>
      <c r="G10344" s="923">
        <v>16151.961902614001</v>
      </c>
      <c r="H10344" s="929">
        <v>1.6666666666666668E-3</v>
      </c>
      <c r="I10344" s="929">
        <v>7.166666666666667E-2</v>
      </c>
      <c r="J10344" s="923">
        <v>14994.404632926664</v>
      </c>
      <c r="K10344" s="922">
        <v>1</v>
      </c>
      <c r="L10344" s="923">
        <v>14994.404632926664</v>
      </c>
      <c r="M10344" s="923">
        <f t="shared" si="161"/>
        <v>323.03923805228004</v>
      </c>
    </row>
    <row r="10345" spans="2:13" ht="60">
      <c r="B10345" s="921" t="s">
        <v>2854</v>
      </c>
      <c r="C10345" s="921" t="s">
        <v>2714</v>
      </c>
      <c r="D10345" s="922" t="s">
        <v>986</v>
      </c>
      <c r="E10345" s="936">
        <v>1</v>
      </c>
      <c r="F10345" s="947">
        <v>43829</v>
      </c>
      <c r="G10345" s="923">
        <v>8075.9809513070004</v>
      </c>
      <c r="H10345" s="929">
        <v>1.6666666666666668E-3</v>
      </c>
      <c r="I10345" s="929">
        <v>7.166666666666667E-2</v>
      </c>
      <c r="J10345" s="923">
        <v>7497.202316463332</v>
      </c>
      <c r="K10345" s="922">
        <v>1</v>
      </c>
      <c r="L10345" s="923">
        <v>7497.202316463332</v>
      </c>
      <c r="M10345" s="923">
        <f t="shared" si="161"/>
        <v>161.51961902614002</v>
      </c>
    </row>
    <row r="10346" spans="2:13" ht="60">
      <c r="B10346" s="921" t="s">
        <v>2854</v>
      </c>
      <c r="C10346" s="921" t="s">
        <v>2714</v>
      </c>
      <c r="D10346" s="922" t="s">
        <v>986</v>
      </c>
      <c r="E10346" s="936">
        <v>1</v>
      </c>
      <c r="F10346" s="947">
        <v>44317</v>
      </c>
      <c r="G10346" s="923">
        <v>2018.9952378267501</v>
      </c>
      <c r="H10346" s="929">
        <v>1.6666666666666668E-3</v>
      </c>
      <c r="I10346" s="929">
        <v>4.3333333333333335E-2</v>
      </c>
      <c r="J10346" s="923">
        <v>1931.5054441875909</v>
      </c>
      <c r="K10346" s="922">
        <v>1</v>
      </c>
      <c r="L10346" s="923">
        <v>1931.5054441875909</v>
      </c>
      <c r="M10346" s="923">
        <f t="shared" si="161"/>
        <v>40.379904756535005</v>
      </c>
    </row>
    <row r="10347" spans="2:13" ht="60">
      <c r="B10347" s="921" t="s">
        <v>2818</v>
      </c>
      <c r="C10347" s="921" t="s">
        <v>2714</v>
      </c>
      <c r="D10347" s="922" t="s">
        <v>986</v>
      </c>
      <c r="E10347" s="936">
        <v>1</v>
      </c>
      <c r="F10347" s="947">
        <v>44228</v>
      </c>
      <c r="G10347" s="923">
        <v>14132.966664787251</v>
      </c>
      <c r="H10347" s="929">
        <v>1.6666666666666668E-3</v>
      </c>
      <c r="I10347" s="929">
        <v>4.8333333333333339E-2</v>
      </c>
      <c r="J10347" s="923">
        <v>13449.873275989201</v>
      </c>
      <c r="K10347" s="922">
        <v>1</v>
      </c>
      <c r="L10347" s="923">
        <v>13449.873275989201</v>
      </c>
      <c r="M10347" s="923">
        <f t="shared" si="161"/>
        <v>282.659333295745</v>
      </c>
    </row>
    <row r="10348" spans="2:13" ht="60">
      <c r="B10348" s="921" t="s">
        <v>2818</v>
      </c>
      <c r="C10348" s="921" t="s">
        <v>2714</v>
      </c>
      <c r="D10348" s="922" t="s">
        <v>986</v>
      </c>
      <c r="E10348" s="936">
        <v>1</v>
      </c>
      <c r="F10348" s="947">
        <v>44317</v>
      </c>
      <c r="G10348" s="923">
        <v>2018.9952378267501</v>
      </c>
      <c r="H10348" s="929">
        <v>1.6666666666666668E-3</v>
      </c>
      <c r="I10348" s="929">
        <v>4.3333333333333335E-2</v>
      </c>
      <c r="J10348" s="923">
        <v>1931.5054441875909</v>
      </c>
      <c r="K10348" s="922">
        <v>1</v>
      </c>
      <c r="L10348" s="923">
        <v>1931.5054441875909</v>
      </c>
      <c r="M10348" s="923">
        <f t="shared" si="161"/>
        <v>40.379904756535005</v>
      </c>
    </row>
    <row r="10349" spans="2:13" ht="60">
      <c r="B10349" s="921" t="s">
        <v>2856</v>
      </c>
      <c r="C10349" s="921" t="s">
        <v>2714</v>
      </c>
      <c r="D10349" s="922" t="s">
        <v>986</v>
      </c>
      <c r="E10349" s="936">
        <v>1</v>
      </c>
      <c r="F10349" s="947">
        <v>44228</v>
      </c>
      <c r="G10349" s="923">
        <v>6056.9857134802505</v>
      </c>
      <c r="H10349" s="929">
        <v>1.6666666666666668E-3</v>
      </c>
      <c r="I10349" s="929">
        <v>4.8333333333333339E-2</v>
      </c>
      <c r="J10349" s="923">
        <v>5764.2314039953717</v>
      </c>
      <c r="K10349" s="922">
        <v>1</v>
      </c>
      <c r="L10349" s="923">
        <v>5764.2314039953717</v>
      </c>
      <c r="M10349" s="923">
        <f t="shared" si="161"/>
        <v>121.13971426960501</v>
      </c>
    </row>
    <row r="10350" spans="2:13" ht="60">
      <c r="B10350" s="921" t="s">
        <v>2856</v>
      </c>
      <c r="C10350" s="921" t="s">
        <v>2714</v>
      </c>
      <c r="D10350" s="922" t="s">
        <v>986</v>
      </c>
      <c r="E10350" s="936">
        <v>1</v>
      </c>
      <c r="F10350" s="947">
        <v>44926</v>
      </c>
      <c r="G10350" s="923">
        <v>6056.9857134802505</v>
      </c>
      <c r="H10350" s="929">
        <v>1.6666666666666668E-3</v>
      </c>
      <c r="I10350" s="929">
        <v>0.01</v>
      </c>
      <c r="J10350" s="923">
        <v>5996.4158563454484</v>
      </c>
      <c r="K10350" s="922">
        <v>1</v>
      </c>
      <c r="L10350" s="923">
        <v>5996.4158563454484</v>
      </c>
      <c r="M10350" s="923">
        <f t="shared" si="161"/>
        <v>121.13971426960501</v>
      </c>
    </row>
    <row r="10351" spans="2:13" ht="60">
      <c r="B10351" s="921" t="s">
        <v>2818</v>
      </c>
      <c r="C10351" s="921" t="s">
        <v>2714</v>
      </c>
      <c r="D10351" s="922" t="s">
        <v>986</v>
      </c>
      <c r="E10351" s="936">
        <v>1</v>
      </c>
      <c r="F10351" s="947">
        <v>45078</v>
      </c>
      <c r="G10351" s="923">
        <v>2018.9952378267501</v>
      </c>
      <c r="H10351" s="929">
        <v>1.6666666666666668E-3</v>
      </c>
      <c r="I10351" s="929">
        <v>1.6666666666666668E-3</v>
      </c>
      <c r="J10351" s="923">
        <v>2015.6302457637055</v>
      </c>
      <c r="K10351" s="922">
        <v>1</v>
      </c>
      <c r="L10351" s="923">
        <v>2015.6302457637055</v>
      </c>
      <c r="M10351" s="923">
        <f t="shared" si="161"/>
        <v>40.379904756535005</v>
      </c>
    </row>
    <row r="10352" spans="2:13" ht="60">
      <c r="B10352" s="921" t="s">
        <v>2855</v>
      </c>
      <c r="C10352" s="921" t="s">
        <v>2714</v>
      </c>
      <c r="D10352" s="922" t="s">
        <v>986</v>
      </c>
      <c r="E10352" s="936">
        <v>1</v>
      </c>
      <c r="F10352" s="947">
        <v>45078</v>
      </c>
      <c r="G10352" s="923">
        <v>2018.9952378267501</v>
      </c>
      <c r="H10352" s="929">
        <v>1.6666666666666668E-3</v>
      </c>
      <c r="I10352" s="929">
        <v>1.6666666666666668E-3</v>
      </c>
      <c r="J10352" s="923">
        <v>2015.6302457637055</v>
      </c>
      <c r="K10352" s="922">
        <v>1</v>
      </c>
      <c r="L10352" s="923">
        <v>2015.6302457637055</v>
      </c>
      <c r="M10352" s="923">
        <f t="shared" si="161"/>
        <v>40.379904756535005</v>
      </c>
    </row>
    <row r="10353" spans="2:13" ht="60">
      <c r="B10353" s="921" t="s">
        <v>2863</v>
      </c>
      <c r="C10353" s="921" t="s">
        <v>2714</v>
      </c>
      <c r="D10353" s="922" t="s">
        <v>986</v>
      </c>
      <c r="E10353" s="936">
        <v>1</v>
      </c>
      <c r="F10353" s="947">
        <v>45078</v>
      </c>
      <c r="G10353" s="923">
        <v>10094.976189133751</v>
      </c>
      <c r="H10353" s="929">
        <v>1.6666666666666668E-3</v>
      </c>
      <c r="I10353" s="929">
        <v>1.6666666666666668E-3</v>
      </c>
      <c r="J10353" s="923">
        <v>10078.151228818528</v>
      </c>
      <c r="K10353" s="922">
        <v>1</v>
      </c>
      <c r="L10353" s="923">
        <v>10078.151228818528</v>
      </c>
      <c r="M10353" s="923">
        <f t="shared" si="161"/>
        <v>201.89952378267503</v>
      </c>
    </row>
    <row r="10354" spans="2:13" ht="60">
      <c r="B10354" s="921" t="s">
        <v>2861</v>
      </c>
      <c r="C10354" s="921" t="s">
        <v>2714</v>
      </c>
      <c r="D10354" s="922" t="s">
        <v>986</v>
      </c>
      <c r="E10354" s="936">
        <v>1</v>
      </c>
      <c r="F10354" s="947">
        <v>45078</v>
      </c>
      <c r="G10354" s="923">
        <v>2579.4016155406521</v>
      </c>
      <c r="H10354" s="929">
        <v>1.6666666666666668E-3</v>
      </c>
      <c r="I10354" s="929">
        <v>1.6666666666666668E-3</v>
      </c>
      <c r="J10354" s="923">
        <v>2575.1026128480844</v>
      </c>
      <c r="K10354" s="922">
        <v>1</v>
      </c>
      <c r="L10354" s="923">
        <v>2575.1026128480844</v>
      </c>
      <c r="M10354" s="923">
        <f t="shared" si="161"/>
        <v>51.588032310813041</v>
      </c>
    </row>
    <row r="10355" spans="2:13" ht="60">
      <c r="B10355" s="921" t="s">
        <v>2818</v>
      </c>
      <c r="C10355" s="921" t="s">
        <v>2714</v>
      </c>
      <c r="D10355" s="922" t="s">
        <v>986</v>
      </c>
      <c r="E10355" s="936">
        <v>1</v>
      </c>
      <c r="F10355" s="947">
        <v>45078</v>
      </c>
      <c r="G10355" s="923">
        <v>2018.9952378267501</v>
      </c>
      <c r="H10355" s="929">
        <v>1.6666666666666668E-3</v>
      </c>
      <c r="I10355" s="929">
        <v>1.6666666666666668E-3</v>
      </c>
      <c r="J10355" s="923">
        <v>2015.6302457637055</v>
      </c>
      <c r="K10355" s="922">
        <v>1</v>
      </c>
      <c r="L10355" s="923">
        <v>2015.6302457637055</v>
      </c>
      <c r="M10355" s="923">
        <f t="shared" si="161"/>
        <v>40.379904756535005</v>
      </c>
    </row>
    <row r="10356" spans="2:13" ht="60">
      <c r="B10356" s="921" t="s">
        <v>2818</v>
      </c>
      <c r="C10356" s="921" t="s">
        <v>2714</v>
      </c>
      <c r="D10356" s="922" t="s">
        <v>986</v>
      </c>
      <c r="E10356" s="936">
        <v>1</v>
      </c>
      <c r="F10356" s="947">
        <v>44866</v>
      </c>
      <c r="G10356" s="923">
        <v>44417.895232188501</v>
      </c>
      <c r="H10356" s="929">
        <v>1.6666666666666668E-3</v>
      </c>
      <c r="I10356" s="929">
        <v>1.3333333333333334E-2</v>
      </c>
      <c r="J10356" s="923">
        <v>43825.656629092657</v>
      </c>
      <c r="K10356" s="922">
        <v>1</v>
      </c>
      <c r="L10356" s="923">
        <v>43825.656629092657</v>
      </c>
      <c r="M10356" s="923">
        <f t="shared" si="161"/>
        <v>888.35790464376998</v>
      </c>
    </row>
    <row r="10357" spans="2:13" ht="60">
      <c r="B10357" s="921" t="s">
        <v>2857</v>
      </c>
      <c r="C10357" s="921" t="s">
        <v>2714</v>
      </c>
      <c r="D10357" s="922" t="s">
        <v>986</v>
      </c>
      <c r="E10357" s="936">
        <v>1</v>
      </c>
      <c r="F10357" s="947">
        <v>44866</v>
      </c>
      <c r="G10357" s="923">
        <v>2579.4016155406521</v>
      </c>
      <c r="H10357" s="929">
        <v>1.6666666666666668E-3</v>
      </c>
      <c r="I10357" s="929">
        <v>1.3333333333333334E-2</v>
      </c>
      <c r="J10357" s="923">
        <v>2545.0095940001102</v>
      </c>
      <c r="K10357" s="922">
        <v>1</v>
      </c>
      <c r="L10357" s="923">
        <v>2545.0095940001102</v>
      </c>
      <c r="M10357" s="923">
        <f t="shared" si="161"/>
        <v>51.588032310813041</v>
      </c>
    </row>
    <row r="10358" spans="2:13" ht="60">
      <c r="B10358" s="921" t="s">
        <v>2854</v>
      </c>
      <c r="C10358" s="921" t="s">
        <v>2714</v>
      </c>
      <c r="D10358" s="922" t="s">
        <v>986</v>
      </c>
      <c r="E10358" s="936">
        <v>1</v>
      </c>
      <c r="F10358" s="947">
        <v>44012</v>
      </c>
      <c r="G10358" s="923">
        <v>54512.871421322256</v>
      </c>
      <c r="H10358" s="929">
        <v>1.6666666666666668E-3</v>
      </c>
      <c r="I10358" s="929">
        <v>6.1666666666666668E-2</v>
      </c>
      <c r="J10358" s="923">
        <v>51151.244350340719</v>
      </c>
      <c r="K10358" s="922">
        <v>1</v>
      </c>
      <c r="L10358" s="923">
        <v>51151.244350340719</v>
      </c>
      <c r="M10358" s="923">
        <f t="shared" si="161"/>
        <v>1090.2574284264451</v>
      </c>
    </row>
    <row r="10359" spans="2:13" ht="60">
      <c r="B10359" s="921" t="s">
        <v>2858</v>
      </c>
      <c r="C10359" s="921" t="s">
        <v>2714</v>
      </c>
      <c r="D10359" s="922" t="s">
        <v>986</v>
      </c>
      <c r="E10359" s="936">
        <v>1</v>
      </c>
      <c r="F10359" s="947">
        <v>44012</v>
      </c>
      <c r="G10359" s="923">
        <v>2579.4016155406521</v>
      </c>
      <c r="H10359" s="929">
        <v>1.6666666666666668E-3</v>
      </c>
      <c r="I10359" s="929">
        <v>6.1666666666666668E-2</v>
      </c>
      <c r="J10359" s="923">
        <v>2420.3385159156451</v>
      </c>
      <c r="K10359" s="922">
        <v>1</v>
      </c>
      <c r="L10359" s="923">
        <v>2420.3385159156451</v>
      </c>
      <c r="M10359" s="923">
        <f t="shared" si="161"/>
        <v>51.588032310813041</v>
      </c>
    </row>
    <row r="10360" spans="2:13" ht="60">
      <c r="B10360" s="921" t="s">
        <v>2855</v>
      </c>
      <c r="C10360" s="921" t="s">
        <v>2714</v>
      </c>
      <c r="D10360" s="922" t="s">
        <v>986</v>
      </c>
      <c r="E10360" s="936">
        <v>1</v>
      </c>
      <c r="F10360" s="947">
        <v>44012</v>
      </c>
      <c r="G10360" s="923">
        <v>62588.852372629255</v>
      </c>
      <c r="H10360" s="929">
        <v>1.6666666666666668E-3</v>
      </c>
      <c r="I10360" s="929">
        <v>6.1666666666666668E-2</v>
      </c>
      <c r="J10360" s="923">
        <v>58729.206476317115</v>
      </c>
      <c r="K10360" s="922">
        <v>1</v>
      </c>
      <c r="L10360" s="923">
        <v>58729.206476317115</v>
      </c>
      <c r="M10360" s="923">
        <f t="shared" si="161"/>
        <v>1251.7770474525851</v>
      </c>
    </row>
    <row r="10361" spans="2:13" ht="60">
      <c r="B10361" s="921" t="s">
        <v>2855</v>
      </c>
      <c r="C10361" s="921" t="s">
        <v>2714</v>
      </c>
      <c r="D10361" s="922" t="s">
        <v>986</v>
      </c>
      <c r="E10361" s="936">
        <v>1</v>
      </c>
      <c r="F10361" s="947">
        <v>43829</v>
      </c>
      <c r="G10361" s="923">
        <v>50474.880945668752</v>
      </c>
      <c r="H10361" s="929">
        <v>1.6666666666666668E-3</v>
      </c>
      <c r="I10361" s="929">
        <v>7.166666666666667E-2</v>
      </c>
      <c r="J10361" s="923">
        <v>46857.514477895827</v>
      </c>
      <c r="K10361" s="922">
        <v>1</v>
      </c>
      <c r="L10361" s="923">
        <v>46857.514477895827</v>
      </c>
      <c r="M10361" s="923">
        <f t="shared" si="161"/>
        <v>1009.497618913375</v>
      </c>
    </row>
    <row r="10362" spans="2:13" ht="60">
      <c r="B10362" s="921" t="s">
        <v>2860</v>
      </c>
      <c r="C10362" s="921" t="s">
        <v>2714</v>
      </c>
      <c r="D10362" s="922" t="s">
        <v>986</v>
      </c>
      <c r="E10362" s="936">
        <v>1</v>
      </c>
      <c r="F10362" s="947">
        <v>43829</v>
      </c>
      <c r="G10362" s="923">
        <v>2579.4016155406521</v>
      </c>
      <c r="H10362" s="929">
        <v>1.6666666666666668E-3</v>
      </c>
      <c r="I10362" s="929">
        <v>7.166666666666667E-2</v>
      </c>
      <c r="J10362" s="923">
        <v>2394.5444997602385</v>
      </c>
      <c r="K10362" s="922">
        <v>1</v>
      </c>
      <c r="L10362" s="923">
        <v>2394.5444997602385</v>
      </c>
      <c r="M10362" s="923">
        <f t="shared" si="161"/>
        <v>51.588032310813041</v>
      </c>
    </row>
    <row r="10363" spans="2:13" ht="60">
      <c r="B10363" s="921" t="s">
        <v>2856</v>
      </c>
      <c r="C10363" s="921" t="s">
        <v>2714</v>
      </c>
      <c r="D10363" s="922" t="s">
        <v>986</v>
      </c>
      <c r="E10363" s="936">
        <v>1</v>
      </c>
      <c r="F10363" s="947">
        <v>43829</v>
      </c>
      <c r="G10363" s="923">
        <v>189785.55235571452</v>
      </c>
      <c r="H10363" s="929">
        <v>1.6666666666666668E-3</v>
      </c>
      <c r="I10363" s="929">
        <v>7.166666666666667E-2</v>
      </c>
      <c r="J10363" s="923">
        <v>176184.25443688832</v>
      </c>
      <c r="K10363" s="922">
        <v>1</v>
      </c>
      <c r="L10363" s="923">
        <v>176184.25443688832</v>
      </c>
      <c r="M10363" s="923">
        <f t="shared" si="161"/>
        <v>3795.7110471142905</v>
      </c>
    </row>
    <row r="10364" spans="2:13" ht="60">
      <c r="B10364" s="921" t="s">
        <v>2861</v>
      </c>
      <c r="C10364" s="921" t="s">
        <v>2714</v>
      </c>
      <c r="D10364" s="922" t="s">
        <v>986</v>
      </c>
      <c r="E10364" s="936">
        <v>1</v>
      </c>
      <c r="F10364" s="947">
        <v>43829</v>
      </c>
      <c r="G10364" s="923">
        <v>18055.811308784563</v>
      </c>
      <c r="H10364" s="929">
        <v>1.6666666666666668E-3</v>
      </c>
      <c r="I10364" s="929">
        <v>7.166666666666667E-2</v>
      </c>
      <c r="J10364" s="923">
        <v>16761.811498321669</v>
      </c>
      <c r="K10364" s="922">
        <v>1</v>
      </c>
      <c r="L10364" s="923">
        <v>16761.811498321669</v>
      </c>
      <c r="M10364" s="923">
        <f t="shared" si="161"/>
        <v>361.11622617569128</v>
      </c>
    </row>
    <row r="10365" spans="2:13" ht="60">
      <c r="B10365" s="921" t="s">
        <v>2863</v>
      </c>
      <c r="C10365" s="921" t="s">
        <v>2714</v>
      </c>
      <c r="D10365" s="922" t="s">
        <v>986</v>
      </c>
      <c r="E10365" s="936">
        <v>1</v>
      </c>
      <c r="F10365" s="947">
        <v>43829</v>
      </c>
      <c r="G10365" s="923">
        <v>24227.942853921002</v>
      </c>
      <c r="H10365" s="929">
        <v>1.6666666666666668E-3</v>
      </c>
      <c r="I10365" s="929">
        <v>7.166666666666667E-2</v>
      </c>
      <c r="J10365" s="923">
        <v>22491.606949389996</v>
      </c>
      <c r="K10365" s="922">
        <v>1</v>
      </c>
      <c r="L10365" s="923">
        <v>22491.606949389996</v>
      </c>
      <c r="M10365" s="923">
        <f t="shared" si="161"/>
        <v>484.55885707842003</v>
      </c>
    </row>
    <row r="10366" spans="2:13" ht="60">
      <c r="B10366" s="921" t="s">
        <v>2863</v>
      </c>
      <c r="C10366" s="921" t="s">
        <v>2714</v>
      </c>
      <c r="D10366" s="922" t="s">
        <v>986</v>
      </c>
      <c r="E10366" s="936">
        <v>1</v>
      </c>
      <c r="F10366" s="947">
        <v>44228</v>
      </c>
      <c r="G10366" s="923">
        <v>6056.9857134802505</v>
      </c>
      <c r="H10366" s="929">
        <v>1.6666666666666668E-3</v>
      </c>
      <c r="I10366" s="929">
        <v>4.8333333333333339E-2</v>
      </c>
      <c r="J10366" s="923">
        <v>5764.2314039953717</v>
      </c>
      <c r="K10366" s="922">
        <v>1</v>
      </c>
      <c r="L10366" s="923">
        <v>5764.2314039953717</v>
      </c>
      <c r="M10366" s="923">
        <f t="shared" si="161"/>
        <v>121.13971426960501</v>
      </c>
    </row>
    <row r="10367" spans="2:13" ht="60">
      <c r="B10367" s="921" t="s">
        <v>2863</v>
      </c>
      <c r="C10367" s="921" t="s">
        <v>2714</v>
      </c>
      <c r="D10367" s="922" t="s">
        <v>986</v>
      </c>
      <c r="E10367" s="936">
        <v>1</v>
      </c>
      <c r="F10367" s="947">
        <v>44652</v>
      </c>
      <c r="G10367" s="923">
        <v>109025.74284264451</v>
      </c>
      <c r="H10367" s="929">
        <v>1.6666666666666668E-3</v>
      </c>
      <c r="I10367" s="929">
        <v>2.5000000000000001E-2</v>
      </c>
      <c r="J10367" s="923">
        <v>106300.09927157839</v>
      </c>
      <c r="K10367" s="922">
        <v>1</v>
      </c>
      <c r="L10367" s="923">
        <v>106300.09927157839</v>
      </c>
      <c r="M10367" s="923">
        <f t="shared" si="161"/>
        <v>2180.5148568528903</v>
      </c>
    </row>
    <row r="10368" spans="2:13" ht="60">
      <c r="B10368" s="921" t="s">
        <v>2864</v>
      </c>
      <c r="C10368" s="921" t="s">
        <v>2714</v>
      </c>
      <c r="D10368" s="922" t="s">
        <v>986</v>
      </c>
      <c r="E10368" s="936">
        <v>1</v>
      </c>
      <c r="F10368" s="947">
        <v>44652</v>
      </c>
      <c r="G10368" s="923">
        <v>5158.8032310813041</v>
      </c>
      <c r="H10368" s="929">
        <v>1.6666666666666668E-3</v>
      </c>
      <c r="I10368" s="929">
        <v>2.5000000000000001E-2</v>
      </c>
      <c r="J10368" s="923">
        <v>5029.8331503042718</v>
      </c>
      <c r="K10368" s="922">
        <v>1</v>
      </c>
      <c r="L10368" s="923">
        <v>5029.8331503042718</v>
      </c>
      <c r="M10368" s="923">
        <f t="shared" si="161"/>
        <v>103.17606462162608</v>
      </c>
    </row>
    <row r="10369" spans="2:13" ht="60">
      <c r="B10369" s="921" t="s">
        <v>2854</v>
      </c>
      <c r="C10369" s="921" t="s">
        <v>2714</v>
      </c>
      <c r="D10369" s="922" t="s">
        <v>986</v>
      </c>
      <c r="E10369" s="936">
        <v>1</v>
      </c>
      <c r="F10369" s="947">
        <v>44013</v>
      </c>
      <c r="G10369" s="923">
        <v>2018.9952378267501</v>
      </c>
      <c r="H10369" s="929">
        <v>1.6666666666666668E-3</v>
      </c>
      <c r="I10369" s="929">
        <v>6.0000000000000005E-2</v>
      </c>
      <c r="J10369" s="923">
        <v>1897.855523557145</v>
      </c>
      <c r="K10369" s="922">
        <v>1</v>
      </c>
      <c r="L10369" s="923">
        <v>1897.855523557145</v>
      </c>
      <c r="M10369" s="923">
        <f t="shared" si="161"/>
        <v>40.379904756535005</v>
      </c>
    </row>
    <row r="10370" spans="2:13" ht="60">
      <c r="B10370" s="921" t="s">
        <v>2854</v>
      </c>
      <c r="C10370" s="921" t="s">
        <v>2714</v>
      </c>
      <c r="D10370" s="922" t="s">
        <v>986</v>
      </c>
      <c r="E10370" s="936">
        <v>1</v>
      </c>
      <c r="F10370" s="947">
        <v>45078</v>
      </c>
      <c r="G10370" s="923">
        <v>2018.9952378267501</v>
      </c>
      <c r="H10370" s="929">
        <v>1.6666666666666668E-3</v>
      </c>
      <c r="I10370" s="929">
        <v>1.6666666666666668E-3</v>
      </c>
      <c r="J10370" s="923">
        <v>2015.6302457637055</v>
      </c>
      <c r="K10370" s="922">
        <v>1</v>
      </c>
      <c r="L10370" s="923">
        <v>2015.6302457637055</v>
      </c>
      <c r="M10370" s="923">
        <f t="shared" si="161"/>
        <v>40.379904756535005</v>
      </c>
    </row>
    <row r="10371" spans="2:13" ht="60">
      <c r="B10371" s="921" t="s">
        <v>2855</v>
      </c>
      <c r="C10371" s="921" t="s">
        <v>2714</v>
      </c>
      <c r="D10371" s="922" t="s">
        <v>986</v>
      </c>
      <c r="E10371" s="936">
        <v>1</v>
      </c>
      <c r="F10371" s="947">
        <v>44317</v>
      </c>
      <c r="G10371" s="923">
        <v>6056.9857134802505</v>
      </c>
      <c r="H10371" s="929">
        <v>1.6666666666666668E-3</v>
      </c>
      <c r="I10371" s="929">
        <v>4.3333333333333335E-2</v>
      </c>
      <c r="J10371" s="923">
        <v>5794.5163325627727</v>
      </c>
      <c r="K10371" s="922">
        <v>1</v>
      </c>
      <c r="L10371" s="923">
        <v>5794.5163325627727</v>
      </c>
      <c r="M10371" s="923">
        <f t="shared" si="161"/>
        <v>121.13971426960501</v>
      </c>
    </row>
    <row r="10372" spans="2:13" ht="60">
      <c r="B10372" s="921" t="s">
        <v>2856</v>
      </c>
      <c r="C10372" s="921" t="s">
        <v>2714</v>
      </c>
      <c r="D10372" s="922" t="s">
        <v>986</v>
      </c>
      <c r="E10372" s="936">
        <v>1</v>
      </c>
      <c r="F10372" s="947">
        <v>44317</v>
      </c>
      <c r="G10372" s="923">
        <v>18170.957140440751</v>
      </c>
      <c r="H10372" s="929">
        <v>1.6666666666666668E-3</v>
      </c>
      <c r="I10372" s="929">
        <v>4.3333333333333335E-2</v>
      </c>
      <c r="J10372" s="923">
        <v>17383.548997688318</v>
      </c>
      <c r="K10372" s="922">
        <v>1</v>
      </c>
      <c r="L10372" s="923">
        <v>17383.548997688318</v>
      </c>
      <c r="M10372" s="923">
        <f t="shared" si="161"/>
        <v>363.41914280881502</v>
      </c>
    </row>
    <row r="10373" spans="2:13" ht="60">
      <c r="B10373" s="921" t="s">
        <v>2863</v>
      </c>
      <c r="C10373" s="921" t="s">
        <v>2714</v>
      </c>
      <c r="D10373" s="922" t="s">
        <v>986</v>
      </c>
      <c r="E10373" s="936">
        <v>1</v>
      </c>
      <c r="F10373" s="947">
        <v>44317</v>
      </c>
      <c r="G10373" s="923">
        <v>8075.9809513070004</v>
      </c>
      <c r="H10373" s="929">
        <v>1.6666666666666668E-3</v>
      </c>
      <c r="I10373" s="929">
        <v>4.3333333333333335E-2</v>
      </c>
      <c r="J10373" s="923">
        <v>7726.0217767503636</v>
      </c>
      <c r="K10373" s="922">
        <v>1</v>
      </c>
      <c r="L10373" s="923">
        <v>7726.0217767503636</v>
      </c>
      <c r="M10373" s="923">
        <f t="shared" si="161"/>
        <v>161.51961902614002</v>
      </c>
    </row>
    <row r="10374" spans="2:13" ht="60">
      <c r="B10374" s="921" t="s">
        <v>2854</v>
      </c>
      <c r="C10374" s="921" t="s">
        <v>2714</v>
      </c>
      <c r="D10374" s="922" t="s">
        <v>986</v>
      </c>
      <c r="E10374" s="936">
        <v>1</v>
      </c>
      <c r="F10374" s="947">
        <v>44988</v>
      </c>
      <c r="G10374" s="923">
        <v>86816.795226550254</v>
      </c>
      <c r="H10374" s="929">
        <v>1.6666666666666668E-3</v>
      </c>
      <c r="I10374" s="929">
        <v>6.6666666666666671E-3</v>
      </c>
      <c r="J10374" s="923">
        <v>86238.01659170659</v>
      </c>
      <c r="K10374" s="922">
        <v>1</v>
      </c>
      <c r="L10374" s="923">
        <v>86238.01659170659</v>
      </c>
      <c r="M10374" s="923">
        <f t="shared" si="161"/>
        <v>1736.3359045310051</v>
      </c>
    </row>
    <row r="10375" spans="2:13" ht="60">
      <c r="B10375" s="921" t="s">
        <v>2855</v>
      </c>
      <c r="C10375" s="921" t="s">
        <v>2714</v>
      </c>
      <c r="D10375" s="922" t="s">
        <v>986</v>
      </c>
      <c r="E10375" s="936">
        <v>1</v>
      </c>
      <c r="F10375" s="947">
        <v>44988</v>
      </c>
      <c r="G10375" s="923">
        <v>16151.961902614001</v>
      </c>
      <c r="H10375" s="929">
        <v>1.6666666666666668E-3</v>
      </c>
      <c r="I10375" s="929">
        <v>6.6666666666666671E-3</v>
      </c>
      <c r="J10375" s="923">
        <v>16044.282156596573</v>
      </c>
      <c r="K10375" s="922">
        <v>1</v>
      </c>
      <c r="L10375" s="923">
        <v>16044.282156596573</v>
      </c>
      <c r="M10375" s="923">
        <f t="shared" si="161"/>
        <v>323.03923805228004</v>
      </c>
    </row>
    <row r="10376" spans="2:13" ht="60">
      <c r="B10376" s="921" t="s">
        <v>2855</v>
      </c>
      <c r="C10376" s="921" t="s">
        <v>2714</v>
      </c>
      <c r="D10376" s="922" t="s">
        <v>986</v>
      </c>
      <c r="E10376" s="936">
        <v>1</v>
      </c>
      <c r="F10376" s="947">
        <v>43829</v>
      </c>
      <c r="G10376" s="923">
        <v>48455.885707842004</v>
      </c>
      <c r="H10376" s="929">
        <v>1.6666666666666668E-3</v>
      </c>
      <c r="I10376" s="929">
        <v>7.166666666666667E-2</v>
      </c>
      <c r="J10376" s="923">
        <v>44983.213898779992</v>
      </c>
      <c r="K10376" s="922">
        <v>1</v>
      </c>
      <c r="L10376" s="923">
        <v>44983.213898779992</v>
      </c>
      <c r="M10376" s="923">
        <f t="shared" si="161"/>
        <v>969.11771415684007</v>
      </c>
    </row>
    <row r="10377" spans="2:13" ht="60">
      <c r="B10377" s="921" t="s">
        <v>2855</v>
      </c>
      <c r="C10377" s="921" t="s">
        <v>2714</v>
      </c>
      <c r="D10377" s="922" t="s">
        <v>986</v>
      </c>
      <c r="E10377" s="936">
        <v>1</v>
      </c>
      <c r="F10377" s="947">
        <v>44228</v>
      </c>
      <c r="G10377" s="923">
        <v>2018.9952378267501</v>
      </c>
      <c r="H10377" s="929">
        <v>1.6666666666666668E-3</v>
      </c>
      <c r="I10377" s="929">
        <v>4.8333333333333339E-2</v>
      </c>
      <c r="J10377" s="923">
        <v>1921.4104679984571</v>
      </c>
      <c r="K10377" s="922">
        <v>1</v>
      </c>
      <c r="L10377" s="923">
        <v>1921.4104679984571</v>
      </c>
      <c r="M10377" s="923">
        <f t="shared" si="161"/>
        <v>40.379904756535005</v>
      </c>
    </row>
    <row r="10378" spans="2:13" ht="60">
      <c r="B10378" s="921" t="s">
        <v>2855</v>
      </c>
      <c r="C10378" s="921" t="s">
        <v>2714</v>
      </c>
      <c r="D10378" s="922" t="s">
        <v>986</v>
      </c>
      <c r="E10378" s="936">
        <v>1</v>
      </c>
      <c r="F10378" s="947">
        <v>44866</v>
      </c>
      <c r="G10378" s="923">
        <v>2018.9952378267501</v>
      </c>
      <c r="H10378" s="929">
        <v>1.6666666666666668E-3</v>
      </c>
      <c r="I10378" s="929">
        <v>1.3333333333333334E-2</v>
      </c>
      <c r="J10378" s="923">
        <v>1992.0753013223934</v>
      </c>
      <c r="K10378" s="922">
        <v>1</v>
      </c>
      <c r="L10378" s="923">
        <v>1992.0753013223934</v>
      </c>
      <c r="M10378" s="923">
        <f t="shared" si="161"/>
        <v>40.379904756535005</v>
      </c>
    </row>
    <row r="10379" spans="2:13" ht="60">
      <c r="B10379" s="921" t="s">
        <v>2855</v>
      </c>
      <c r="C10379" s="921" t="s">
        <v>2714</v>
      </c>
      <c r="D10379" s="922" t="s">
        <v>986</v>
      </c>
      <c r="E10379" s="936">
        <v>1</v>
      </c>
      <c r="F10379" s="947">
        <v>44561</v>
      </c>
      <c r="G10379" s="923">
        <v>2018.9952378267501</v>
      </c>
      <c r="H10379" s="929">
        <v>1.6666666666666668E-3</v>
      </c>
      <c r="I10379" s="929">
        <v>3.0000000000000002E-2</v>
      </c>
      <c r="J10379" s="923">
        <v>1958.4253806919476</v>
      </c>
      <c r="K10379" s="922">
        <v>1</v>
      </c>
      <c r="L10379" s="923">
        <v>1958.4253806919476</v>
      </c>
      <c r="M10379" s="923">
        <f t="shared" ref="M10379:M10442" si="162">IF(L10379=0,"",IF(I10379=100%,0,(H10379*12)*(G10379*E10379*K10379)))</f>
        <v>40.379904756535005</v>
      </c>
    </row>
    <row r="10380" spans="2:13" ht="60">
      <c r="B10380" s="921" t="s">
        <v>2855</v>
      </c>
      <c r="C10380" s="921" t="s">
        <v>2714</v>
      </c>
      <c r="D10380" s="922" t="s">
        <v>986</v>
      </c>
      <c r="E10380" s="936">
        <v>1</v>
      </c>
      <c r="F10380" s="947">
        <v>44743</v>
      </c>
      <c r="G10380" s="923">
        <v>10094.976189133751</v>
      </c>
      <c r="H10380" s="929">
        <v>1.6666666666666668E-3</v>
      </c>
      <c r="I10380" s="929">
        <v>0.02</v>
      </c>
      <c r="J10380" s="923">
        <v>9893.0766653510764</v>
      </c>
      <c r="K10380" s="922">
        <v>1</v>
      </c>
      <c r="L10380" s="923">
        <v>9893.0766653510764</v>
      </c>
      <c r="M10380" s="923">
        <f t="shared" si="162"/>
        <v>201.89952378267503</v>
      </c>
    </row>
    <row r="10381" spans="2:13" ht="60">
      <c r="B10381" s="921" t="s">
        <v>2855</v>
      </c>
      <c r="C10381" s="921" t="s">
        <v>2714</v>
      </c>
      <c r="D10381" s="922" t="s">
        <v>986</v>
      </c>
      <c r="E10381" s="936">
        <v>1</v>
      </c>
      <c r="F10381" s="947">
        <v>44561</v>
      </c>
      <c r="G10381" s="923">
        <v>2018.9952378267501</v>
      </c>
      <c r="H10381" s="929">
        <v>1.6666666666666668E-3</v>
      </c>
      <c r="I10381" s="929">
        <v>3.0000000000000002E-2</v>
      </c>
      <c r="J10381" s="923">
        <v>1958.4253806919476</v>
      </c>
      <c r="K10381" s="922">
        <v>1</v>
      </c>
      <c r="L10381" s="923">
        <v>1958.4253806919476</v>
      </c>
      <c r="M10381" s="923">
        <f t="shared" si="162"/>
        <v>40.379904756535005</v>
      </c>
    </row>
    <row r="10382" spans="2:13" ht="60">
      <c r="B10382" s="921" t="s">
        <v>2855</v>
      </c>
      <c r="C10382" s="921" t="s">
        <v>2714</v>
      </c>
      <c r="D10382" s="922" t="s">
        <v>986</v>
      </c>
      <c r="E10382" s="936">
        <v>1</v>
      </c>
      <c r="F10382" s="947">
        <v>44781</v>
      </c>
      <c r="G10382" s="923">
        <v>74702.823799589751</v>
      </c>
      <c r="H10382" s="929">
        <v>1.6666666666666668E-3</v>
      </c>
      <c r="I10382" s="929">
        <v>1.8333333333333333E-2</v>
      </c>
      <c r="J10382" s="923">
        <v>73333.272029930609</v>
      </c>
      <c r="K10382" s="922">
        <v>1</v>
      </c>
      <c r="L10382" s="923">
        <v>73333.272029930609</v>
      </c>
      <c r="M10382" s="923">
        <f t="shared" si="162"/>
        <v>1494.056475991795</v>
      </c>
    </row>
    <row r="10383" spans="2:13" ht="60">
      <c r="B10383" s="921" t="s">
        <v>2855</v>
      </c>
      <c r="C10383" s="921" t="s">
        <v>2714</v>
      </c>
      <c r="D10383" s="922" t="s">
        <v>986</v>
      </c>
      <c r="E10383" s="936">
        <v>1</v>
      </c>
      <c r="F10383" s="947">
        <v>44743</v>
      </c>
      <c r="G10383" s="923">
        <v>22208.94761609425</v>
      </c>
      <c r="H10383" s="929">
        <v>1.6666666666666668E-3</v>
      </c>
      <c r="I10383" s="929">
        <v>0.02</v>
      </c>
      <c r="J10383" s="923">
        <v>21764.768663772364</v>
      </c>
      <c r="K10383" s="922">
        <v>1</v>
      </c>
      <c r="L10383" s="923">
        <v>21764.768663772364</v>
      </c>
      <c r="M10383" s="923">
        <f t="shared" si="162"/>
        <v>444.17895232188499</v>
      </c>
    </row>
    <row r="10384" spans="2:13" ht="60">
      <c r="B10384" s="921" t="s">
        <v>2855</v>
      </c>
      <c r="C10384" s="921" t="s">
        <v>2714</v>
      </c>
      <c r="D10384" s="922" t="s">
        <v>986</v>
      </c>
      <c r="E10384" s="936">
        <v>1</v>
      </c>
      <c r="F10384" s="947">
        <v>44134</v>
      </c>
      <c r="G10384" s="923">
        <v>36341.914280881501</v>
      </c>
      <c r="H10384" s="929">
        <v>1.6666666666666668E-3</v>
      </c>
      <c r="I10384" s="929">
        <v>5.5E-2</v>
      </c>
      <c r="J10384" s="923">
        <v>34343.108995433016</v>
      </c>
      <c r="K10384" s="922">
        <v>1</v>
      </c>
      <c r="L10384" s="923">
        <v>34343.108995433016</v>
      </c>
      <c r="M10384" s="923">
        <f t="shared" si="162"/>
        <v>726.83828561763005</v>
      </c>
    </row>
    <row r="10385" spans="2:13" ht="60">
      <c r="B10385" s="921" t="s">
        <v>2856</v>
      </c>
      <c r="C10385" s="921" t="s">
        <v>2714</v>
      </c>
      <c r="D10385" s="922" t="s">
        <v>986</v>
      </c>
      <c r="E10385" s="936">
        <v>1</v>
      </c>
      <c r="F10385" s="947">
        <v>44959</v>
      </c>
      <c r="G10385" s="923">
        <v>109025.74284264451</v>
      </c>
      <c r="H10385" s="929">
        <v>1.6666666666666668E-3</v>
      </c>
      <c r="I10385" s="929">
        <v>8.3333333333333332E-3</v>
      </c>
      <c r="J10385" s="923">
        <v>108117.19498562247</v>
      </c>
      <c r="K10385" s="922">
        <v>1</v>
      </c>
      <c r="L10385" s="923">
        <v>108117.19498562247</v>
      </c>
      <c r="M10385" s="923">
        <f t="shared" si="162"/>
        <v>2180.5148568528903</v>
      </c>
    </row>
    <row r="10386" spans="2:13" ht="60">
      <c r="B10386" s="921" t="s">
        <v>2856</v>
      </c>
      <c r="C10386" s="921" t="s">
        <v>2714</v>
      </c>
      <c r="D10386" s="922" t="s">
        <v>986</v>
      </c>
      <c r="E10386" s="936">
        <v>1</v>
      </c>
      <c r="F10386" s="947">
        <v>45053</v>
      </c>
      <c r="G10386" s="923">
        <v>98930.766653510756</v>
      </c>
      <c r="H10386" s="929">
        <v>1.6666666666666668E-3</v>
      </c>
      <c r="I10386" s="929">
        <v>3.3333333333333335E-3</v>
      </c>
      <c r="J10386" s="923">
        <v>98600.997431332391</v>
      </c>
      <c r="K10386" s="922">
        <v>1</v>
      </c>
      <c r="L10386" s="923">
        <v>98600.997431332391</v>
      </c>
      <c r="M10386" s="923">
        <f t="shared" si="162"/>
        <v>1978.6153330702152</v>
      </c>
    </row>
    <row r="10387" spans="2:13" ht="60">
      <c r="B10387" s="921" t="s">
        <v>2856</v>
      </c>
      <c r="C10387" s="921" t="s">
        <v>2714</v>
      </c>
      <c r="D10387" s="922" t="s">
        <v>986</v>
      </c>
      <c r="E10387" s="936">
        <v>1</v>
      </c>
      <c r="F10387" s="947">
        <v>45054</v>
      </c>
      <c r="G10387" s="923">
        <v>104987.752366991</v>
      </c>
      <c r="H10387" s="929">
        <v>1.6666666666666668E-3</v>
      </c>
      <c r="I10387" s="929">
        <v>3.3333333333333335E-3</v>
      </c>
      <c r="J10387" s="923">
        <v>104637.79319243436</v>
      </c>
      <c r="K10387" s="922">
        <v>1</v>
      </c>
      <c r="L10387" s="923">
        <v>104637.79319243436</v>
      </c>
      <c r="M10387" s="923">
        <f t="shared" si="162"/>
        <v>2099.7550473398201</v>
      </c>
    </row>
    <row r="10388" spans="2:13" ht="60">
      <c r="B10388" s="921" t="s">
        <v>2856</v>
      </c>
      <c r="C10388" s="921" t="s">
        <v>2714</v>
      </c>
      <c r="D10388" s="922" t="s">
        <v>986</v>
      </c>
      <c r="E10388" s="936">
        <v>1</v>
      </c>
      <c r="F10388" s="947">
        <v>45049</v>
      </c>
      <c r="G10388" s="923">
        <v>22208.94761609425</v>
      </c>
      <c r="H10388" s="929">
        <v>1.6666666666666668E-3</v>
      </c>
      <c r="I10388" s="929">
        <v>3.3333333333333335E-3</v>
      </c>
      <c r="J10388" s="923">
        <v>22134.91779070727</v>
      </c>
      <c r="K10388" s="922">
        <v>1</v>
      </c>
      <c r="L10388" s="923">
        <v>22134.91779070727</v>
      </c>
      <c r="M10388" s="923">
        <f t="shared" si="162"/>
        <v>444.17895232188499</v>
      </c>
    </row>
    <row r="10389" spans="2:13" ht="60">
      <c r="B10389" s="921" t="s">
        <v>2856</v>
      </c>
      <c r="C10389" s="921" t="s">
        <v>2714</v>
      </c>
      <c r="D10389" s="922" t="s">
        <v>986</v>
      </c>
      <c r="E10389" s="936">
        <v>1</v>
      </c>
      <c r="F10389" s="947">
        <v>44864</v>
      </c>
      <c r="G10389" s="923">
        <v>2018.9952378267501</v>
      </c>
      <c r="H10389" s="929">
        <v>1.6666666666666668E-3</v>
      </c>
      <c r="I10389" s="929">
        <v>1.5000000000000001E-2</v>
      </c>
      <c r="J10389" s="923">
        <v>1988.7103092593488</v>
      </c>
      <c r="K10389" s="922">
        <v>1</v>
      </c>
      <c r="L10389" s="923">
        <v>1988.7103092593488</v>
      </c>
      <c r="M10389" s="923">
        <f t="shared" si="162"/>
        <v>40.379904756535005</v>
      </c>
    </row>
    <row r="10390" spans="2:13" ht="60">
      <c r="B10390" s="921" t="s">
        <v>2861</v>
      </c>
      <c r="C10390" s="921" t="s">
        <v>2714</v>
      </c>
      <c r="D10390" s="922" t="s">
        <v>986</v>
      </c>
      <c r="E10390" s="936">
        <v>1</v>
      </c>
      <c r="F10390" s="947">
        <v>44864</v>
      </c>
      <c r="G10390" s="923">
        <v>54167.433926353697</v>
      </c>
      <c r="H10390" s="929">
        <v>1.6666666666666668E-3</v>
      </c>
      <c r="I10390" s="929">
        <v>1.5000000000000001E-2</v>
      </c>
      <c r="J10390" s="923">
        <v>53354.922417458394</v>
      </c>
      <c r="K10390" s="922">
        <v>1</v>
      </c>
      <c r="L10390" s="923">
        <v>53354.922417458394</v>
      </c>
      <c r="M10390" s="923">
        <f t="shared" si="162"/>
        <v>1083.3486785270738</v>
      </c>
    </row>
    <row r="10391" spans="2:13" ht="60">
      <c r="B10391" s="921" t="s">
        <v>2863</v>
      </c>
      <c r="C10391" s="921" t="s">
        <v>2714</v>
      </c>
      <c r="D10391" s="922" t="s">
        <v>986</v>
      </c>
      <c r="E10391" s="936">
        <v>1</v>
      </c>
      <c r="F10391" s="947">
        <v>44864</v>
      </c>
      <c r="G10391" s="923">
        <v>36341.914280881501</v>
      </c>
      <c r="H10391" s="929">
        <v>1.6666666666666668E-3</v>
      </c>
      <c r="I10391" s="929">
        <v>1.5000000000000001E-2</v>
      </c>
      <c r="J10391" s="923">
        <v>35796.785566668281</v>
      </c>
      <c r="K10391" s="922">
        <v>1</v>
      </c>
      <c r="L10391" s="923">
        <v>35796.785566668281</v>
      </c>
      <c r="M10391" s="923">
        <f t="shared" si="162"/>
        <v>726.83828561763005</v>
      </c>
    </row>
    <row r="10392" spans="2:13" ht="60">
      <c r="B10392" s="921" t="s">
        <v>2863</v>
      </c>
      <c r="C10392" s="921" t="s">
        <v>2714</v>
      </c>
      <c r="D10392" s="922" t="s">
        <v>986</v>
      </c>
      <c r="E10392" s="936">
        <v>1</v>
      </c>
      <c r="F10392" s="947">
        <v>45078</v>
      </c>
      <c r="G10392" s="923">
        <v>270545.36186878453</v>
      </c>
      <c r="H10392" s="929">
        <v>1.6666666666666668E-3</v>
      </c>
      <c r="I10392" s="929">
        <v>1.6666666666666668E-3</v>
      </c>
      <c r="J10392" s="923">
        <v>270094.45293233654</v>
      </c>
      <c r="K10392" s="922">
        <v>1</v>
      </c>
      <c r="L10392" s="923">
        <v>270094.45293233654</v>
      </c>
      <c r="M10392" s="923">
        <f t="shared" si="162"/>
        <v>5410.9072373756908</v>
      </c>
    </row>
    <row r="10393" spans="2:13" ht="60">
      <c r="B10393" s="921" t="s">
        <v>2863</v>
      </c>
      <c r="C10393" s="921" t="s">
        <v>2714</v>
      </c>
      <c r="D10393" s="922" t="s">
        <v>986</v>
      </c>
      <c r="E10393" s="936">
        <v>1</v>
      </c>
      <c r="F10393" s="947">
        <v>45090</v>
      </c>
      <c r="G10393" s="923">
        <v>189785.55235571452</v>
      </c>
      <c r="H10393" s="929">
        <v>1.6666666666666668E-3</v>
      </c>
      <c r="I10393" s="929">
        <v>1.6666666666666668E-3</v>
      </c>
      <c r="J10393" s="923">
        <v>189469.24310178834</v>
      </c>
      <c r="K10393" s="922">
        <v>1</v>
      </c>
      <c r="L10393" s="923">
        <v>189469.24310178834</v>
      </c>
      <c r="M10393" s="923">
        <f t="shared" si="162"/>
        <v>3795.7110471142905</v>
      </c>
    </row>
    <row r="10394" spans="2:13" ht="60">
      <c r="B10394" s="921" t="s">
        <v>2863</v>
      </c>
      <c r="C10394" s="921" t="s">
        <v>2714</v>
      </c>
      <c r="D10394" s="922" t="s">
        <v>986</v>
      </c>
      <c r="E10394" s="936">
        <v>1</v>
      </c>
      <c r="F10394" s="947">
        <v>45048</v>
      </c>
      <c r="G10394" s="923">
        <v>167576.60473962026</v>
      </c>
      <c r="H10394" s="929">
        <v>1.6666666666666668E-3</v>
      </c>
      <c r="I10394" s="929">
        <v>3.3333333333333335E-3</v>
      </c>
      <c r="J10394" s="923">
        <v>167018.01605715486</v>
      </c>
      <c r="K10394" s="922">
        <v>1</v>
      </c>
      <c r="L10394" s="923">
        <v>167018.01605715486</v>
      </c>
      <c r="M10394" s="923">
        <f t="shared" si="162"/>
        <v>3351.5320947924051</v>
      </c>
    </row>
    <row r="10395" spans="2:13" ht="60">
      <c r="B10395" s="921" t="s">
        <v>2863</v>
      </c>
      <c r="C10395" s="921" t="s">
        <v>2714</v>
      </c>
      <c r="D10395" s="922" t="s">
        <v>986</v>
      </c>
      <c r="E10395" s="936">
        <v>1</v>
      </c>
      <c r="F10395" s="947">
        <v>44902</v>
      </c>
      <c r="G10395" s="923">
        <v>6056.9857134802505</v>
      </c>
      <c r="H10395" s="929">
        <v>1.6666666666666668E-3</v>
      </c>
      <c r="I10395" s="929">
        <v>1.1666666666666667E-2</v>
      </c>
      <c r="J10395" s="923">
        <v>5986.3208801563142</v>
      </c>
      <c r="K10395" s="922">
        <v>1</v>
      </c>
      <c r="L10395" s="923">
        <v>5986.3208801563142</v>
      </c>
      <c r="M10395" s="923">
        <f t="shared" si="162"/>
        <v>121.13971426960501</v>
      </c>
    </row>
    <row r="10396" spans="2:13" ht="60">
      <c r="B10396" s="921" t="s">
        <v>2864</v>
      </c>
      <c r="C10396" s="921" t="s">
        <v>2714</v>
      </c>
      <c r="D10396" s="922" t="s">
        <v>986</v>
      </c>
      <c r="E10396" s="936">
        <v>1</v>
      </c>
      <c r="F10396" s="947">
        <v>44902</v>
      </c>
      <c r="G10396" s="923">
        <v>33532.221002028477</v>
      </c>
      <c r="H10396" s="929">
        <v>1.6666666666666668E-3</v>
      </c>
      <c r="I10396" s="929">
        <v>1.1666666666666667E-2</v>
      </c>
      <c r="J10396" s="923">
        <v>33141.01175700481</v>
      </c>
      <c r="K10396" s="922">
        <v>1</v>
      </c>
      <c r="L10396" s="923">
        <v>33141.01175700481</v>
      </c>
      <c r="M10396" s="923">
        <f t="shared" si="162"/>
        <v>670.64442004056957</v>
      </c>
    </row>
    <row r="10397" spans="2:13" ht="60">
      <c r="B10397" s="921" t="s">
        <v>2818</v>
      </c>
      <c r="C10397" s="921" t="s">
        <v>2714</v>
      </c>
      <c r="D10397" s="922" t="s">
        <v>986</v>
      </c>
      <c r="E10397" s="936">
        <v>1</v>
      </c>
      <c r="F10397" s="947">
        <v>44902</v>
      </c>
      <c r="G10397" s="923">
        <v>102968.75712916425</v>
      </c>
      <c r="H10397" s="929">
        <v>1.6666666666666668E-3</v>
      </c>
      <c r="I10397" s="929">
        <v>1.1666666666666667E-2</v>
      </c>
      <c r="J10397" s="923">
        <v>101767.45496265734</v>
      </c>
      <c r="K10397" s="922">
        <v>1</v>
      </c>
      <c r="L10397" s="923">
        <v>101767.45496265734</v>
      </c>
      <c r="M10397" s="923">
        <f t="shared" si="162"/>
        <v>2059.3751425832852</v>
      </c>
    </row>
    <row r="10398" spans="2:13" ht="60">
      <c r="B10398" s="921" t="s">
        <v>2818</v>
      </c>
      <c r="C10398" s="921" t="s">
        <v>2714</v>
      </c>
      <c r="D10398" s="922" t="s">
        <v>986</v>
      </c>
      <c r="E10398" s="936">
        <v>1</v>
      </c>
      <c r="F10398" s="947">
        <v>44930</v>
      </c>
      <c r="G10398" s="923">
        <v>462349.9094623258</v>
      </c>
      <c r="H10398" s="929">
        <v>1.6666666666666668E-3</v>
      </c>
      <c r="I10398" s="929">
        <v>0.01</v>
      </c>
      <c r="J10398" s="923">
        <v>457726.41036770254</v>
      </c>
      <c r="K10398" s="922">
        <v>1</v>
      </c>
      <c r="L10398" s="923">
        <v>457726.41036770254</v>
      </c>
      <c r="M10398" s="923">
        <f t="shared" si="162"/>
        <v>9246.9981892465166</v>
      </c>
    </row>
    <row r="10399" spans="2:13" ht="60">
      <c r="B10399" s="921" t="s">
        <v>2818</v>
      </c>
      <c r="C10399" s="921" t="s">
        <v>2714</v>
      </c>
      <c r="D10399" s="922" t="s">
        <v>986</v>
      </c>
      <c r="E10399" s="936">
        <v>1</v>
      </c>
      <c r="F10399" s="947">
        <v>44938</v>
      </c>
      <c r="G10399" s="923">
        <v>216032.49044746227</v>
      </c>
      <c r="H10399" s="929">
        <v>1.6666666666666668E-3</v>
      </c>
      <c r="I10399" s="929">
        <v>0.01</v>
      </c>
      <c r="J10399" s="923">
        <v>213872.16554298764</v>
      </c>
      <c r="K10399" s="922">
        <v>1</v>
      </c>
      <c r="L10399" s="923">
        <v>213872.16554298764</v>
      </c>
      <c r="M10399" s="923">
        <f t="shared" si="162"/>
        <v>4320.6498089492452</v>
      </c>
    </row>
    <row r="10400" spans="2:13" ht="60">
      <c r="B10400" s="921" t="s">
        <v>2818</v>
      </c>
      <c r="C10400" s="921" t="s">
        <v>2714</v>
      </c>
      <c r="D10400" s="922" t="s">
        <v>986</v>
      </c>
      <c r="E10400" s="936">
        <v>1</v>
      </c>
      <c r="F10400" s="947">
        <v>44986</v>
      </c>
      <c r="G10400" s="923">
        <v>254393.39996617052</v>
      </c>
      <c r="H10400" s="929">
        <v>1.6666666666666668E-3</v>
      </c>
      <c r="I10400" s="929">
        <v>6.6666666666666671E-3</v>
      </c>
      <c r="J10400" s="923">
        <v>252697.44396639604</v>
      </c>
      <c r="K10400" s="922">
        <v>1</v>
      </c>
      <c r="L10400" s="923">
        <v>252697.44396639604</v>
      </c>
      <c r="M10400" s="923">
        <f t="shared" si="162"/>
        <v>5087.86799932341</v>
      </c>
    </row>
    <row r="10401" spans="2:13" ht="60">
      <c r="B10401" s="921" t="s">
        <v>2818</v>
      </c>
      <c r="C10401" s="921" t="s">
        <v>2714</v>
      </c>
      <c r="D10401" s="922" t="s">
        <v>986</v>
      </c>
      <c r="E10401" s="936">
        <v>1</v>
      </c>
      <c r="F10401" s="947">
        <v>44986</v>
      </c>
      <c r="G10401" s="923">
        <v>238241.4380635565</v>
      </c>
      <c r="H10401" s="929">
        <v>1.6666666666666668E-3</v>
      </c>
      <c r="I10401" s="929">
        <v>6.6666666666666671E-3</v>
      </c>
      <c r="J10401" s="923">
        <v>236653.16180979947</v>
      </c>
      <c r="K10401" s="922">
        <v>1</v>
      </c>
      <c r="L10401" s="923">
        <v>236653.16180979947</v>
      </c>
      <c r="M10401" s="923">
        <f t="shared" si="162"/>
        <v>4764.8287612711301</v>
      </c>
    </row>
    <row r="10402" spans="2:13" ht="60">
      <c r="B10402" s="921" t="s">
        <v>2818</v>
      </c>
      <c r="C10402" s="921" t="s">
        <v>2714</v>
      </c>
      <c r="D10402" s="922" t="s">
        <v>986</v>
      </c>
      <c r="E10402" s="936">
        <v>1</v>
      </c>
      <c r="F10402" s="947">
        <v>45027</v>
      </c>
      <c r="G10402" s="923">
        <v>22208.94761609425</v>
      </c>
      <c r="H10402" s="929">
        <v>1.6666666666666668E-3</v>
      </c>
      <c r="I10402" s="929">
        <v>5.0000000000000001E-3</v>
      </c>
      <c r="J10402" s="923">
        <v>22097.902878013778</v>
      </c>
      <c r="K10402" s="922">
        <v>1</v>
      </c>
      <c r="L10402" s="923">
        <v>22097.902878013778</v>
      </c>
      <c r="M10402" s="923">
        <f t="shared" si="162"/>
        <v>444.17895232188499</v>
      </c>
    </row>
    <row r="10403" spans="2:13" ht="60">
      <c r="B10403" s="921" t="s">
        <v>2818</v>
      </c>
      <c r="C10403" s="921" t="s">
        <v>2714</v>
      </c>
      <c r="D10403" s="922" t="s">
        <v>986</v>
      </c>
      <c r="E10403" s="936">
        <v>1</v>
      </c>
      <c r="F10403" s="947">
        <v>44391</v>
      </c>
      <c r="G10403" s="923">
        <v>300830.29043618578</v>
      </c>
      <c r="H10403" s="929">
        <v>1.6666666666666668E-3</v>
      </c>
      <c r="I10403" s="929">
        <v>0.04</v>
      </c>
      <c r="J10403" s="923">
        <v>288797.07881873834</v>
      </c>
      <c r="K10403" s="922">
        <v>1</v>
      </c>
      <c r="L10403" s="923">
        <v>288797.07881873834</v>
      </c>
      <c r="M10403" s="923">
        <f t="shared" si="162"/>
        <v>6016.6058087237161</v>
      </c>
    </row>
    <row r="10404" spans="2:13" ht="60">
      <c r="B10404" s="921" t="s">
        <v>2818</v>
      </c>
      <c r="C10404" s="921" t="s">
        <v>2714</v>
      </c>
      <c r="D10404" s="922" t="s">
        <v>986</v>
      </c>
      <c r="E10404" s="936">
        <v>1</v>
      </c>
      <c r="F10404" s="947">
        <v>44912</v>
      </c>
      <c r="G10404" s="923">
        <v>16151.961902614001</v>
      </c>
      <c r="H10404" s="929">
        <v>1.6666666666666668E-3</v>
      </c>
      <c r="I10404" s="929">
        <v>1.1666666666666667E-2</v>
      </c>
      <c r="J10404" s="923">
        <v>15963.522347083504</v>
      </c>
      <c r="K10404" s="922">
        <v>1</v>
      </c>
      <c r="L10404" s="923">
        <v>15963.522347083504</v>
      </c>
      <c r="M10404" s="923">
        <f t="shared" si="162"/>
        <v>323.03923805228004</v>
      </c>
    </row>
    <row r="10405" spans="2:13" ht="60">
      <c r="B10405" s="921" t="s">
        <v>2854</v>
      </c>
      <c r="C10405" s="921" t="s">
        <v>2714</v>
      </c>
      <c r="D10405" s="922" t="s">
        <v>986</v>
      </c>
      <c r="E10405" s="936">
        <v>1</v>
      </c>
      <c r="F10405" s="947">
        <v>44317</v>
      </c>
      <c r="G10405" s="923">
        <v>24227.942853921002</v>
      </c>
      <c r="H10405" s="929">
        <v>1.6666666666666668E-3</v>
      </c>
      <c r="I10405" s="929">
        <v>4.3333333333333335E-2</v>
      </c>
      <c r="J10405" s="923">
        <v>23178.065330251091</v>
      </c>
      <c r="K10405" s="922">
        <v>1</v>
      </c>
      <c r="L10405" s="923">
        <v>23178.065330251091</v>
      </c>
      <c r="M10405" s="923">
        <f t="shared" si="162"/>
        <v>484.55885707842003</v>
      </c>
    </row>
    <row r="10406" spans="2:13" ht="60">
      <c r="B10406" s="921" t="s">
        <v>2855</v>
      </c>
      <c r="C10406" s="921" t="s">
        <v>2714</v>
      </c>
      <c r="D10406" s="922" t="s">
        <v>986</v>
      </c>
      <c r="E10406" s="936">
        <v>1</v>
      </c>
      <c r="F10406" s="947">
        <v>44317</v>
      </c>
      <c r="G10406" s="923">
        <v>0</v>
      </c>
      <c r="H10406" s="929">
        <v>1.6666666666666668E-3</v>
      </c>
      <c r="I10406" s="929">
        <v>4.3333333333333335E-2</v>
      </c>
      <c r="J10406" s="923">
        <v>0</v>
      </c>
      <c r="K10406" s="922">
        <v>1</v>
      </c>
      <c r="L10406" s="923">
        <v>0</v>
      </c>
      <c r="M10406" s="923" t="str">
        <f t="shared" si="162"/>
        <v/>
      </c>
    </row>
    <row r="10407" spans="2:13" ht="60">
      <c r="B10407" s="921" t="s">
        <v>2855</v>
      </c>
      <c r="C10407" s="921" t="s">
        <v>2714</v>
      </c>
      <c r="D10407" s="922" t="s">
        <v>986</v>
      </c>
      <c r="E10407" s="936">
        <v>1</v>
      </c>
      <c r="F10407" s="947">
        <v>45078</v>
      </c>
      <c r="G10407" s="923">
        <v>0</v>
      </c>
      <c r="H10407" s="929">
        <v>1.6666666666666668E-3</v>
      </c>
      <c r="I10407" s="929">
        <v>1.6666666666666668E-3</v>
      </c>
      <c r="J10407" s="923">
        <v>0</v>
      </c>
      <c r="K10407" s="922">
        <v>1</v>
      </c>
      <c r="L10407" s="923">
        <v>0</v>
      </c>
      <c r="M10407" s="923" t="str">
        <f t="shared" si="162"/>
        <v/>
      </c>
    </row>
    <row r="10408" spans="2:13" ht="60">
      <c r="B10408" s="921" t="s">
        <v>2855</v>
      </c>
      <c r="C10408" s="921" t="s">
        <v>2714</v>
      </c>
      <c r="D10408" s="922" t="s">
        <v>986</v>
      </c>
      <c r="E10408" s="936">
        <v>1</v>
      </c>
      <c r="F10408" s="947">
        <v>44228</v>
      </c>
      <c r="G10408" s="923">
        <v>2018.9952378267501</v>
      </c>
      <c r="H10408" s="929">
        <v>1.6666666666666668E-3</v>
      </c>
      <c r="I10408" s="929">
        <v>4.8333333333333339E-2</v>
      </c>
      <c r="J10408" s="923">
        <v>1921.4104679984571</v>
      </c>
      <c r="K10408" s="922">
        <v>1</v>
      </c>
      <c r="L10408" s="923">
        <v>1921.4104679984571</v>
      </c>
      <c r="M10408" s="923">
        <f t="shared" si="162"/>
        <v>40.379904756535005</v>
      </c>
    </row>
    <row r="10409" spans="2:13" ht="60">
      <c r="B10409" s="921" t="s">
        <v>2855</v>
      </c>
      <c r="C10409" s="921" t="s">
        <v>2714</v>
      </c>
      <c r="D10409" s="922" t="s">
        <v>986</v>
      </c>
      <c r="E10409" s="936">
        <v>1</v>
      </c>
      <c r="F10409" s="947">
        <v>44228</v>
      </c>
      <c r="G10409" s="923">
        <v>4037.9904756535002</v>
      </c>
      <c r="H10409" s="929">
        <v>1.6666666666666668E-3</v>
      </c>
      <c r="I10409" s="929">
        <v>4.8333333333333339E-2</v>
      </c>
      <c r="J10409" s="923">
        <v>3842.8209359969142</v>
      </c>
      <c r="K10409" s="922">
        <v>1</v>
      </c>
      <c r="L10409" s="923">
        <v>3842.8209359969142</v>
      </c>
      <c r="M10409" s="923">
        <f t="shared" si="162"/>
        <v>80.75980951307001</v>
      </c>
    </row>
    <row r="10410" spans="2:13" ht="60">
      <c r="B10410" s="921" t="s">
        <v>2855</v>
      </c>
      <c r="C10410" s="921" t="s">
        <v>2714</v>
      </c>
      <c r="D10410" s="922" t="s">
        <v>986</v>
      </c>
      <c r="E10410" s="936">
        <v>1</v>
      </c>
      <c r="F10410" s="947">
        <v>44774</v>
      </c>
      <c r="G10410" s="923">
        <v>0</v>
      </c>
      <c r="H10410" s="929">
        <v>1.6666666666666668E-3</v>
      </c>
      <c r="I10410" s="929">
        <v>1.8333333333333333E-2</v>
      </c>
      <c r="J10410" s="923">
        <v>0</v>
      </c>
      <c r="K10410" s="922">
        <v>1</v>
      </c>
      <c r="L10410" s="923">
        <v>0</v>
      </c>
      <c r="M10410" s="923" t="str">
        <f t="shared" si="162"/>
        <v/>
      </c>
    </row>
    <row r="10411" spans="2:13" ht="60">
      <c r="B10411" s="921" t="s">
        <v>2856</v>
      </c>
      <c r="C10411" s="921" t="s">
        <v>2714</v>
      </c>
      <c r="D10411" s="922" t="s">
        <v>986</v>
      </c>
      <c r="E10411" s="936">
        <v>1</v>
      </c>
      <c r="F10411" s="947">
        <v>44774</v>
      </c>
      <c r="G10411" s="923">
        <v>0</v>
      </c>
      <c r="H10411" s="929">
        <v>1.6666666666666668E-3</v>
      </c>
      <c r="I10411" s="929">
        <v>1.8333333333333333E-2</v>
      </c>
      <c r="J10411" s="923">
        <v>0</v>
      </c>
      <c r="K10411" s="922">
        <v>1</v>
      </c>
      <c r="L10411" s="923">
        <v>0</v>
      </c>
      <c r="M10411" s="923" t="str">
        <f t="shared" si="162"/>
        <v/>
      </c>
    </row>
    <row r="10412" spans="2:13" ht="60">
      <c r="B10412" s="921" t="s">
        <v>2856</v>
      </c>
      <c r="C10412" s="921" t="s">
        <v>2714</v>
      </c>
      <c r="D10412" s="922" t="s">
        <v>986</v>
      </c>
      <c r="E10412" s="936">
        <v>1</v>
      </c>
      <c r="F10412" s="947">
        <v>44468</v>
      </c>
      <c r="G10412" s="923">
        <v>2018.9952378267501</v>
      </c>
      <c r="H10412" s="929">
        <v>1.6666666666666668E-3</v>
      </c>
      <c r="I10412" s="929">
        <v>3.6666666666666667E-2</v>
      </c>
      <c r="J10412" s="923">
        <v>1944.9654124397694</v>
      </c>
      <c r="K10412" s="922">
        <v>1</v>
      </c>
      <c r="L10412" s="923">
        <v>1944.9654124397694</v>
      </c>
      <c r="M10412" s="923">
        <f t="shared" si="162"/>
        <v>40.379904756535005</v>
      </c>
    </row>
    <row r="10413" spans="2:13" ht="60">
      <c r="B10413" s="921" t="s">
        <v>2856</v>
      </c>
      <c r="C10413" s="921" t="s">
        <v>2714</v>
      </c>
      <c r="D10413" s="922" t="s">
        <v>986</v>
      </c>
      <c r="E10413" s="936">
        <v>1</v>
      </c>
      <c r="F10413" s="947">
        <v>44317</v>
      </c>
      <c r="G10413" s="923">
        <v>10094.976189133751</v>
      </c>
      <c r="H10413" s="929">
        <v>1.6666666666666668E-3</v>
      </c>
      <c r="I10413" s="929">
        <v>4.3333333333333335E-2</v>
      </c>
      <c r="J10413" s="923">
        <v>9657.5272209379546</v>
      </c>
      <c r="K10413" s="922">
        <v>1</v>
      </c>
      <c r="L10413" s="923">
        <v>9657.5272209379546</v>
      </c>
      <c r="M10413" s="923">
        <f t="shared" si="162"/>
        <v>201.89952378267503</v>
      </c>
    </row>
    <row r="10414" spans="2:13" ht="60">
      <c r="B10414" s="921" t="s">
        <v>2818</v>
      </c>
      <c r="C10414" s="921" t="s">
        <v>2714</v>
      </c>
      <c r="D10414" s="922" t="s">
        <v>986</v>
      </c>
      <c r="E10414" s="936">
        <v>1</v>
      </c>
      <c r="F10414" s="947">
        <v>44835</v>
      </c>
      <c r="G10414" s="923">
        <v>48455.885707842004</v>
      </c>
      <c r="H10414" s="929">
        <v>1.6666666666666668E-3</v>
      </c>
      <c r="I10414" s="929">
        <v>1.5000000000000001E-2</v>
      </c>
      <c r="J10414" s="923">
        <v>47729.047422224372</v>
      </c>
      <c r="K10414" s="922">
        <v>1</v>
      </c>
      <c r="L10414" s="923">
        <v>47729.047422224372</v>
      </c>
      <c r="M10414" s="923">
        <f t="shared" si="162"/>
        <v>969.11771415684007</v>
      </c>
    </row>
    <row r="10415" spans="2:13" ht="60">
      <c r="B10415" s="921" t="s">
        <v>2857</v>
      </c>
      <c r="C10415" s="921" t="s">
        <v>2714</v>
      </c>
      <c r="D10415" s="922" t="s">
        <v>986</v>
      </c>
      <c r="E10415" s="936">
        <v>1</v>
      </c>
      <c r="F10415" s="947">
        <v>44835</v>
      </c>
      <c r="G10415" s="923">
        <v>2579.4016155406521</v>
      </c>
      <c r="H10415" s="929">
        <v>1.6666666666666668E-3</v>
      </c>
      <c r="I10415" s="929">
        <v>1.5000000000000001E-2</v>
      </c>
      <c r="J10415" s="923">
        <v>2540.7105913075425</v>
      </c>
      <c r="K10415" s="922">
        <v>1</v>
      </c>
      <c r="L10415" s="923">
        <v>2540.7105913075425</v>
      </c>
      <c r="M10415" s="923">
        <f t="shared" si="162"/>
        <v>51.588032310813041</v>
      </c>
    </row>
    <row r="10416" spans="2:13" ht="60">
      <c r="B10416" s="921" t="s">
        <v>2854</v>
      </c>
      <c r="C10416" s="921" t="s">
        <v>2714</v>
      </c>
      <c r="D10416" s="922" t="s">
        <v>986</v>
      </c>
      <c r="E10416" s="936">
        <v>1</v>
      </c>
      <c r="F10416" s="947">
        <v>44835</v>
      </c>
      <c r="G10416" s="923">
        <v>24227.942853921002</v>
      </c>
      <c r="H10416" s="929">
        <v>1.6666666666666668E-3</v>
      </c>
      <c r="I10416" s="929">
        <v>1.5000000000000001E-2</v>
      </c>
      <c r="J10416" s="923">
        <v>23864.523711112186</v>
      </c>
      <c r="K10416" s="922">
        <v>1</v>
      </c>
      <c r="L10416" s="923">
        <v>23864.523711112186</v>
      </c>
      <c r="M10416" s="923">
        <f t="shared" si="162"/>
        <v>484.55885707842003</v>
      </c>
    </row>
    <row r="10417" spans="2:13" ht="60">
      <c r="B10417" s="921" t="s">
        <v>2854</v>
      </c>
      <c r="C10417" s="921" t="s">
        <v>2714</v>
      </c>
      <c r="D10417" s="922" t="s">
        <v>986</v>
      </c>
      <c r="E10417" s="936">
        <v>1</v>
      </c>
      <c r="F10417" s="947">
        <v>44986</v>
      </c>
      <c r="G10417" s="923">
        <v>10094.976189133751</v>
      </c>
      <c r="H10417" s="929">
        <v>1.6666666666666668E-3</v>
      </c>
      <c r="I10417" s="929">
        <v>6.6666666666666671E-3</v>
      </c>
      <c r="J10417" s="923">
        <v>10027.676347872859</v>
      </c>
      <c r="K10417" s="922">
        <v>1</v>
      </c>
      <c r="L10417" s="923">
        <v>10027.676347872859</v>
      </c>
      <c r="M10417" s="923">
        <f t="shared" si="162"/>
        <v>201.89952378267503</v>
      </c>
    </row>
    <row r="10418" spans="2:13" ht="60">
      <c r="B10418" s="921" t="s">
        <v>2855</v>
      </c>
      <c r="C10418" s="921" t="s">
        <v>2714</v>
      </c>
      <c r="D10418" s="922" t="s">
        <v>986</v>
      </c>
      <c r="E10418" s="936">
        <v>1</v>
      </c>
      <c r="F10418" s="947">
        <v>44986</v>
      </c>
      <c r="G10418" s="923">
        <v>74702.823799589751</v>
      </c>
      <c r="H10418" s="929">
        <v>1.6666666666666668E-3</v>
      </c>
      <c r="I10418" s="929">
        <v>6.6666666666666671E-3</v>
      </c>
      <c r="J10418" s="923">
        <v>74204.804974259154</v>
      </c>
      <c r="K10418" s="922">
        <v>1</v>
      </c>
      <c r="L10418" s="923">
        <v>74204.804974259154</v>
      </c>
      <c r="M10418" s="923">
        <f t="shared" si="162"/>
        <v>1494.056475991795</v>
      </c>
    </row>
    <row r="10419" spans="2:13" ht="75">
      <c r="B10419" s="921" t="s">
        <v>2865</v>
      </c>
      <c r="C10419" s="921" t="s">
        <v>2866</v>
      </c>
      <c r="D10419" s="922" t="s">
        <v>986</v>
      </c>
      <c r="E10419" s="936">
        <v>1</v>
      </c>
      <c r="F10419" s="947">
        <v>43829</v>
      </c>
      <c r="G10419" s="923">
        <v>727.29591227332719</v>
      </c>
      <c r="H10419" s="929">
        <v>1.6666666666666668E-3</v>
      </c>
      <c r="I10419" s="929">
        <v>7.166666666666667E-2</v>
      </c>
      <c r="J10419" s="923">
        <v>675.17303856040542</v>
      </c>
      <c r="K10419" s="922">
        <v>1</v>
      </c>
      <c r="L10419" s="923">
        <v>675.17303856040542</v>
      </c>
      <c r="M10419" s="923">
        <f t="shared" si="162"/>
        <v>14.545918245466543</v>
      </c>
    </row>
    <row r="10420" spans="2:13" ht="75">
      <c r="B10420" s="921" t="s">
        <v>2865</v>
      </c>
      <c r="C10420" s="921" t="s">
        <v>2866</v>
      </c>
      <c r="D10420" s="922" t="s">
        <v>986</v>
      </c>
      <c r="E10420" s="936">
        <v>1</v>
      </c>
      <c r="F10420" s="947">
        <v>43829</v>
      </c>
      <c r="G10420" s="923">
        <v>74184.183051879372</v>
      </c>
      <c r="H10420" s="929">
        <v>1.6666666666666668E-3</v>
      </c>
      <c r="I10420" s="929">
        <v>7.166666666666667E-2</v>
      </c>
      <c r="J10420" s="923">
        <v>68867.649933161345</v>
      </c>
      <c r="K10420" s="922">
        <v>1</v>
      </c>
      <c r="L10420" s="923">
        <v>68867.649933161345</v>
      </c>
      <c r="M10420" s="923">
        <f t="shared" si="162"/>
        <v>1483.6836610375874</v>
      </c>
    </row>
    <row r="10421" spans="2:13" ht="75">
      <c r="B10421" s="921" t="s">
        <v>2865</v>
      </c>
      <c r="C10421" s="921" t="s">
        <v>2866</v>
      </c>
      <c r="D10421" s="922" t="s">
        <v>986</v>
      </c>
      <c r="E10421" s="936">
        <v>1</v>
      </c>
      <c r="F10421" s="947">
        <v>44501</v>
      </c>
      <c r="G10421" s="923">
        <v>66911.223929146101</v>
      </c>
      <c r="H10421" s="929">
        <v>1.6666666666666668E-3</v>
      </c>
      <c r="I10421" s="929">
        <v>3.3333333333333333E-2</v>
      </c>
      <c r="J10421" s="923">
        <v>64680.849798174568</v>
      </c>
      <c r="K10421" s="922">
        <v>1</v>
      </c>
      <c r="L10421" s="923">
        <v>64680.849798174568</v>
      </c>
      <c r="M10421" s="923">
        <f t="shared" si="162"/>
        <v>1338.2244785829221</v>
      </c>
    </row>
    <row r="10422" spans="2:13" ht="75">
      <c r="B10422" s="921" t="s">
        <v>2865</v>
      </c>
      <c r="C10422" s="921" t="s">
        <v>2866</v>
      </c>
      <c r="D10422" s="922" t="s">
        <v>986</v>
      </c>
      <c r="E10422" s="936">
        <v>1</v>
      </c>
      <c r="F10422" s="947">
        <v>43829</v>
      </c>
      <c r="G10422" s="923">
        <v>103276.01954281246</v>
      </c>
      <c r="H10422" s="929">
        <v>1.6666666666666668E-3</v>
      </c>
      <c r="I10422" s="929">
        <v>7.166666666666667E-2</v>
      </c>
      <c r="J10422" s="923">
        <v>95874.57147557757</v>
      </c>
      <c r="K10422" s="922">
        <v>1</v>
      </c>
      <c r="L10422" s="923">
        <v>95874.57147557757</v>
      </c>
      <c r="M10422" s="923">
        <f t="shared" si="162"/>
        <v>2065.5203908562494</v>
      </c>
    </row>
    <row r="10423" spans="2:13" ht="75">
      <c r="B10423" s="921" t="s">
        <v>2865</v>
      </c>
      <c r="C10423" s="921" t="s">
        <v>2866</v>
      </c>
      <c r="D10423" s="922" t="s">
        <v>986</v>
      </c>
      <c r="E10423" s="936">
        <v>1</v>
      </c>
      <c r="F10423" s="947">
        <v>43829</v>
      </c>
      <c r="G10423" s="923">
        <v>56729.081157319524</v>
      </c>
      <c r="H10423" s="929">
        <v>1.6666666666666668E-3</v>
      </c>
      <c r="I10423" s="929">
        <v>7.166666666666667E-2</v>
      </c>
      <c r="J10423" s="923">
        <v>52663.497007711623</v>
      </c>
      <c r="K10423" s="922">
        <v>1</v>
      </c>
      <c r="L10423" s="923">
        <v>52663.497007711623</v>
      </c>
      <c r="M10423" s="923">
        <f t="shared" si="162"/>
        <v>1134.5816231463905</v>
      </c>
    </row>
    <row r="10424" spans="2:13" ht="75">
      <c r="B10424" s="921" t="s">
        <v>2867</v>
      </c>
      <c r="C10424" s="921" t="s">
        <v>2866</v>
      </c>
      <c r="D10424" s="922" t="s">
        <v>986</v>
      </c>
      <c r="E10424" s="936">
        <v>1</v>
      </c>
      <c r="F10424" s="947">
        <v>43832</v>
      </c>
      <c r="G10424" s="923">
        <v>727.29591227332719</v>
      </c>
      <c r="H10424" s="929">
        <v>1.6666666666666668E-3</v>
      </c>
      <c r="I10424" s="929">
        <v>7.0000000000000007E-2</v>
      </c>
      <c r="J10424" s="923">
        <v>676.38519841419429</v>
      </c>
      <c r="K10424" s="922">
        <v>1</v>
      </c>
      <c r="L10424" s="923">
        <v>676.38519841419429</v>
      </c>
      <c r="M10424" s="923">
        <f t="shared" si="162"/>
        <v>14.545918245466543</v>
      </c>
    </row>
    <row r="10425" spans="2:13" ht="75">
      <c r="B10425" s="921" t="s">
        <v>2868</v>
      </c>
      <c r="C10425" s="921" t="s">
        <v>2866</v>
      </c>
      <c r="D10425" s="922" t="s">
        <v>986</v>
      </c>
      <c r="E10425" s="936">
        <v>1</v>
      </c>
      <c r="F10425" s="947">
        <v>43829</v>
      </c>
      <c r="G10425" s="923">
        <v>3636.4795613666361</v>
      </c>
      <c r="H10425" s="929">
        <v>1.6666666666666668E-3</v>
      </c>
      <c r="I10425" s="929">
        <v>7.166666666666667E-2</v>
      </c>
      <c r="J10425" s="923">
        <v>3375.8651928020272</v>
      </c>
      <c r="K10425" s="922">
        <v>1</v>
      </c>
      <c r="L10425" s="923">
        <v>3375.8651928020272</v>
      </c>
      <c r="M10425" s="923">
        <f t="shared" si="162"/>
        <v>72.729591227332719</v>
      </c>
    </row>
    <row r="10426" spans="2:13" ht="75">
      <c r="B10426" s="921" t="s">
        <v>2868</v>
      </c>
      <c r="C10426" s="921" t="s">
        <v>2866</v>
      </c>
      <c r="D10426" s="922" t="s">
        <v>986</v>
      </c>
      <c r="E10426" s="936">
        <v>1</v>
      </c>
      <c r="F10426" s="947">
        <v>43829</v>
      </c>
      <c r="G10426" s="923">
        <v>727.29591227332719</v>
      </c>
      <c r="H10426" s="929">
        <v>1.6666666666666668E-3</v>
      </c>
      <c r="I10426" s="929">
        <v>7.166666666666667E-2</v>
      </c>
      <c r="J10426" s="923">
        <v>675.17303856040542</v>
      </c>
      <c r="K10426" s="922">
        <v>1</v>
      </c>
      <c r="L10426" s="923">
        <v>675.17303856040542</v>
      </c>
      <c r="M10426" s="923">
        <f t="shared" si="162"/>
        <v>14.545918245466543</v>
      </c>
    </row>
    <row r="10427" spans="2:13" ht="75">
      <c r="B10427" s="921" t="s">
        <v>2868</v>
      </c>
      <c r="C10427" s="921" t="s">
        <v>2866</v>
      </c>
      <c r="D10427" s="922" t="s">
        <v>986</v>
      </c>
      <c r="E10427" s="936">
        <v>1</v>
      </c>
      <c r="F10427" s="947">
        <v>43829</v>
      </c>
      <c r="G10427" s="923">
        <v>20364.285543653161</v>
      </c>
      <c r="H10427" s="929">
        <v>1.6666666666666668E-3</v>
      </c>
      <c r="I10427" s="929">
        <v>7.166666666666667E-2</v>
      </c>
      <c r="J10427" s="923">
        <v>18904.845079691349</v>
      </c>
      <c r="K10427" s="922">
        <v>1</v>
      </c>
      <c r="L10427" s="923">
        <v>18904.845079691349</v>
      </c>
      <c r="M10427" s="923">
        <f t="shared" si="162"/>
        <v>407.28571087306324</v>
      </c>
    </row>
    <row r="10428" spans="2:13" ht="75">
      <c r="B10428" s="921" t="s">
        <v>2868</v>
      </c>
      <c r="C10428" s="921" t="s">
        <v>2866</v>
      </c>
      <c r="D10428" s="922" t="s">
        <v>986</v>
      </c>
      <c r="E10428" s="936">
        <v>1</v>
      </c>
      <c r="F10428" s="947">
        <v>43829</v>
      </c>
      <c r="G10428" s="923">
        <v>52365.305683679559</v>
      </c>
      <c r="H10428" s="929">
        <v>1.6666666666666668E-3</v>
      </c>
      <c r="I10428" s="929">
        <v>7.166666666666667E-2</v>
      </c>
      <c r="J10428" s="923">
        <v>48612.458776349187</v>
      </c>
      <c r="K10428" s="922">
        <v>1</v>
      </c>
      <c r="L10428" s="923">
        <v>48612.458776349187</v>
      </c>
      <c r="M10428" s="923">
        <f t="shared" si="162"/>
        <v>1047.3061136735912</v>
      </c>
    </row>
    <row r="10429" spans="2:13" ht="75">
      <c r="B10429" s="921" t="s">
        <v>2868</v>
      </c>
      <c r="C10429" s="921" t="s">
        <v>2866</v>
      </c>
      <c r="D10429" s="922" t="s">
        <v>986</v>
      </c>
      <c r="E10429" s="936">
        <v>1</v>
      </c>
      <c r="F10429" s="947">
        <v>43829</v>
      </c>
      <c r="G10429" s="923">
        <v>118549.23370055233</v>
      </c>
      <c r="H10429" s="929">
        <v>1.6666666666666668E-3</v>
      </c>
      <c r="I10429" s="929">
        <v>7.166666666666667E-2</v>
      </c>
      <c r="J10429" s="923">
        <v>110053.20528534608</v>
      </c>
      <c r="K10429" s="922">
        <v>1</v>
      </c>
      <c r="L10429" s="923">
        <v>110053.20528534608</v>
      </c>
      <c r="M10429" s="923">
        <f t="shared" si="162"/>
        <v>2370.9846740110465</v>
      </c>
    </row>
    <row r="10430" spans="2:13" ht="75">
      <c r="B10430" s="921" t="s">
        <v>2868</v>
      </c>
      <c r="C10430" s="921" t="s">
        <v>2866</v>
      </c>
      <c r="D10430" s="922" t="s">
        <v>986</v>
      </c>
      <c r="E10430" s="936">
        <v>1</v>
      </c>
      <c r="F10430" s="947">
        <v>43829</v>
      </c>
      <c r="G10430" s="923">
        <v>8727.5509472799258</v>
      </c>
      <c r="H10430" s="929">
        <v>1.6666666666666668E-3</v>
      </c>
      <c r="I10430" s="929">
        <v>7.166666666666667E-2</v>
      </c>
      <c r="J10430" s="923">
        <v>8102.0764627248645</v>
      </c>
      <c r="K10430" s="922">
        <v>1</v>
      </c>
      <c r="L10430" s="923">
        <v>8102.0764627248645</v>
      </c>
      <c r="M10430" s="923">
        <f t="shared" si="162"/>
        <v>174.55101894559851</v>
      </c>
    </row>
    <row r="10431" spans="2:13" ht="75">
      <c r="B10431" s="921" t="s">
        <v>2869</v>
      </c>
      <c r="C10431" s="921" t="s">
        <v>2866</v>
      </c>
      <c r="D10431" s="922" t="s">
        <v>986</v>
      </c>
      <c r="E10431" s="936">
        <v>1</v>
      </c>
      <c r="F10431" s="947">
        <v>44652</v>
      </c>
      <c r="G10431" s="923">
        <v>3636.4795613666361</v>
      </c>
      <c r="H10431" s="929">
        <v>1.6666666666666668E-3</v>
      </c>
      <c r="I10431" s="929">
        <v>2.5000000000000001E-2</v>
      </c>
      <c r="J10431" s="923">
        <v>3545.5675723324703</v>
      </c>
      <c r="K10431" s="922">
        <v>1</v>
      </c>
      <c r="L10431" s="923">
        <v>3545.5675723324703</v>
      </c>
      <c r="M10431" s="923">
        <f t="shared" si="162"/>
        <v>72.729591227332719</v>
      </c>
    </row>
    <row r="10432" spans="2:13" ht="75">
      <c r="B10432" s="921" t="s">
        <v>2869</v>
      </c>
      <c r="C10432" s="921" t="s">
        <v>2866</v>
      </c>
      <c r="D10432" s="922" t="s">
        <v>986</v>
      </c>
      <c r="E10432" s="936">
        <v>1</v>
      </c>
      <c r="F10432" s="947">
        <v>44560</v>
      </c>
      <c r="G10432" s="923">
        <v>13818.622333193216</v>
      </c>
      <c r="H10432" s="929">
        <v>1.6666666666666668E-3</v>
      </c>
      <c r="I10432" s="929">
        <v>3.1666666666666669E-2</v>
      </c>
      <c r="J10432" s="923">
        <v>13381.032625975431</v>
      </c>
      <c r="K10432" s="922">
        <v>1</v>
      </c>
      <c r="L10432" s="923">
        <v>13381.032625975431</v>
      </c>
      <c r="M10432" s="923">
        <f t="shared" si="162"/>
        <v>276.37244666386431</v>
      </c>
    </row>
    <row r="10433" spans="2:13" ht="75">
      <c r="B10433" s="921" t="s">
        <v>2869</v>
      </c>
      <c r="C10433" s="921" t="s">
        <v>2866</v>
      </c>
      <c r="D10433" s="922" t="s">
        <v>986</v>
      </c>
      <c r="E10433" s="936">
        <v>1</v>
      </c>
      <c r="F10433" s="947">
        <v>44652</v>
      </c>
      <c r="G10433" s="923">
        <v>7272.9591227332721</v>
      </c>
      <c r="H10433" s="929">
        <v>1.6666666666666668E-3</v>
      </c>
      <c r="I10433" s="929">
        <v>2.5000000000000001E-2</v>
      </c>
      <c r="J10433" s="923">
        <v>7091.1351446649405</v>
      </c>
      <c r="K10433" s="922">
        <v>1</v>
      </c>
      <c r="L10433" s="923">
        <v>7091.1351446649405</v>
      </c>
      <c r="M10433" s="923">
        <f t="shared" si="162"/>
        <v>145.45918245466544</v>
      </c>
    </row>
    <row r="10434" spans="2:13" ht="75">
      <c r="B10434" s="921" t="s">
        <v>2869</v>
      </c>
      <c r="C10434" s="921" t="s">
        <v>2866</v>
      </c>
      <c r="D10434" s="922" t="s">
        <v>986</v>
      </c>
      <c r="E10434" s="936">
        <v>1</v>
      </c>
      <c r="F10434" s="947">
        <v>44560</v>
      </c>
      <c r="G10434" s="923">
        <v>320010.20140026399</v>
      </c>
      <c r="H10434" s="929">
        <v>1.6666666666666668E-3</v>
      </c>
      <c r="I10434" s="929">
        <v>3.1666666666666669E-2</v>
      </c>
      <c r="J10434" s="923">
        <v>309876.54502258898</v>
      </c>
      <c r="K10434" s="922">
        <v>1</v>
      </c>
      <c r="L10434" s="923">
        <v>309876.54502258898</v>
      </c>
      <c r="M10434" s="923">
        <f t="shared" si="162"/>
        <v>6400.2040280052797</v>
      </c>
    </row>
    <row r="10435" spans="2:13" ht="75">
      <c r="B10435" s="921" t="s">
        <v>2869</v>
      </c>
      <c r="C10435" s="921" t="s">
        <v>2866</v>
      </c>
      <c r="D10435" s="922" t="s">
        <v>986</v>
      </c>
      <c r="E10435" s="936">
        <v>1</v>
      </c>
      <c r="F10435" s="947">
        <v>44652</v>
      </c>
      <c r="G10435" s="923">
        <v>10182.14277182658</v>
      </c>
      <c r="H10435" s="929">
        <v>1.6666666666666668E-3</v>
      </c>
      <c r="I10435" s="929">
        <v>2.5000000000000001E-2</v>
      </c>
      <c r="J10435" s="923">
        <v>9927.5892025309167</v>
      </c>
      <c r="K10435" s="922">
        <v>1</v>
      </c>
      <c r="L10435" s="923">
        <v>9927.5892025309167</v>
      </c>
      <c r="M10435" s="923">
        <f t="shared" si="162"/>
        <v>203.64285543653162</v>
      </c>
    </row>
    <row r="10436" spans="2:13" ht="75">
      <c r="B10436" s="921" t="s">
        <v>2869</v>
      </c>
      <c r="C10436" s="921" t="s">
        <v>2866</v>
      </c>
      <c r="D10436" s="922" t="s">
        <v>986</v>
      </c>
      <c r="E10436" s="936">
        <v>1</v>
      </c>
      <c r="F10436" s="947">
        <v>44560</v>
      </c>
      <c r="G10436" s="923">
        <v>250189.79382202454</v>
      </c>
      <c r="H10436" s="929">
        <v>1.6666666666666668E-3</v>
      </c>
      <c r="I10436" s="929">
        <v>3.1666666666666669E-2</v>
      </c>
      <c r="J10436" s="923">
        <v>242267.11701766044</v>
      </c>
      <c r="K10436" s="922">
        <v>1</v>
      </c>
      <c r="L10436" s="923">
        <v>242267.11701766044</v>
      </c>
      <c r="M10436" s="923">
        <f t="shared" si="162"/>
        <v>5003.7958764404912</v>
      </c>
    </row>
    <row r="10437" spans="2:13" ht="75">
      <c r="B10437" s="921" t="s">
        <v>2869</v>
      </c>
      <c r="C10437" s="921" t="s">
        <v>2866</v>
      </c>
      <c r="D10437" s="922" t="s">
        <v>986</v>
      </c>
      <c r="E10437" s="936">
        <v>1</v>
      </c>
      <c r="F10437" s="947">
        <v>44652</v>
      </c>
      <c r="G10437" s="923">
        <v>3636.4795613666361</v>
      </c>
      <c r="H10437" s="929">
        <v>1.6666666666666668E-3</v>
      </c>
      <c r="I10437" s="929">
        <v>2.5000000000000001E-2</v>
      </c>
      <c r="J10437" s="923">
        <v>3545.5675723324703</v>
      </c>
      <c r="K10437" s="922">
        <v>1</v>
      </c>
      <c r="L10437" s="923">
        <v>3545.5675723324703</v>
      </c>
      <c r="M10437" s="923">
        <f t="shared" si="162"/>
        <v>72.729591227332719</v>
      </c>
    </row>
    <row r="10438" spans="2:13" ht="75">
      <c r="B10438" s="921" t="s">
        <v>2869</v>
      </c>
      <c r="C10438" s="921" t="s">
        <v>2866</v>
      </c>
      <c r="D10438" s="922" t="s">
        <v>986</v>
      </c>
      <c r="E10438" s="936">
        <v>1</v>
      </c>
      <c r="F10438" s="947">
        <v>44560</v>
      </c>
      <c r="G10438" s="923">
        <v>26182.652841839779</v>
      </c>
      <c r="H10438" s="929">
        <v>1.6666666666666668E-3</v>
      </c>
      <c r="I10438" s="929">
        <v>3.1666666666666669E-2</v>
      </c>
      <c r="J10438" s="923">
        <v>25353.535501848186</v>
      </c>
      <c r="K10438" s="922">
        <v>1</v>
      </c>
      <c r="L10438" s="923">
        <v>25353.535501848186</v>
      </c>
      <c r="M10438" s="923">
        <f t="shared" si="162"/>
        <v>523.6530568367956</v>
      </c>
    </row>
    <row r="10439" spans="2:13" ht="75">
      <c r="B10439" s="921" t="s">
        <v>2870</v>
      </c>
      <c r="C10439" s="921" t="s">
        <v>2866</v>
      </c>
      <c r="D10439" s="922" t="s">
        <v>986</v>
      </c>
      <c r="E10439" s="936">
        <v>1</v>
      </c>
      <c r="F10439" s="947">
        <v>44012</v>
      </c>
      <c r="G10439" s="923">
        <v>9454.846859553254</v>
      </c>
      <c r="H10439" s="929">
        <v>1.6666666666666668E-3</v>
      </c>
      <c r="I10439" s="929">
        <v>6.1666666666666668E-2</v>
      </c>
      <c r="J10439" s="923">
        <v>8871.7979698808031</v>
      </c>
      <c r="K10439" s="922">
        <v>1</v>
      </c>
      <c r="L10439" s="923">
        <v>8871.7979698808031</v>
      </c>
      <c r="M10439" s="923">
        <f t="shared" si="162"/>
        <v>189.09693719106508</v>
      </c>
    </row>
    <row r="10440" spans="2:13" ht="75">
      <c r="B10440" s="921" t="s">
        <v>2869</v>
      </c>
      <c r="C10440" s="921" t="s">
        <v>2866</v>
      </c>
      <c r="D10440" s="922" t="s">
        <v>986</v>
      </c>
      <c r="E10440" s="936">
        <v>1</v>
      </c>
      <c r="F10440" s="947">
        <v>44652</v>
      </c>
      <c r="G10440" s="923">
        <v>4363.7754736399629</v>
      </c>
      <c r="H10440" s="929">
        <v>1.6666666666666668E-3</v>
      </c>
      <c r="I10440" s="929">
        <v>2.5000000000000001E-2</v>
      </c>
      <c r="J10440" s="923">
        <v>4254.6810867989634</v>
      </c>
      <c r="K10440" s="922">
        <v>1</v>
      </c>
      <c r="L10440" s="923">
        <v>4254.6810867989634</v>
      </c>
      <c r="M10440" s="923">
        <f t="shared" si="162"/>
        <v>87.275509472799257</v>
      </c>
    </row>
    <row r="10441" spans="2:13" ht="75">
      <c r="B10441" s="921" t="s">
        <v>2869</v>
      </c>
      <c r="C10441" s="921" t="s">
        <v>2866</v>
      </c>
      <c r="D10441" s="922" t="s">
        <v>986</v>
      </c>
      <c r="E10441" s="936">
        <v>1</v>
      </c>
      <c r="F10441" s="947">
        <v>44560</v>
      </c>
      <c r="G10441" s="923">
        <v>96730.356332352516</v>
      </c>
      <c r="H10441" s="929">
        <v>1.6666666666666668E-3</v>
      </c>
      <c r="I10441" s="929">
        <v>3.1666666666666669E-2</v>
      </c>
      <c r="J10441" s="923">
        <v>93667.228381828027</v>
      </c>
      <c r="K10441" s="922">
        <v>1</v>
      </c>
      <c r="L10441" s="923">
        <v>93667.228381828027</v>
      </c>
      <c r="M10441" s="923">
        <f t="shared" si="162"/>
        <v>1934.6071266470503</v>
      </c>
    </row>
    <row r="10442" spans="2:13" ht="75">
      <c r="B10442" s="921" t="s">
        <v>2871</v>
      </c>
      <c r="C10442" s="921" t="s">
        <v>2866</v>
      </c>
      <c r="D10442" s="922" t="s">
        <v>986</v>
      </c>
      <c r="E10442" s="936">
        <v>1</v>
      </c>
      <c r="F10442" s="947">
        <v>45078</v>
      </c>
      <c r="G10442" s="923">
        <v>12364.030508646561</v>
      </c>
      <c r="H10442" s="929">
        <v>1.6666666666666668E-3</v>
      </c>
      <c r="I10442" s="929">
        <v>1.6666666666666668E-3</v>
      </c>
      <c r="J10442" s="923">
        <v>12343.423791132151</v>
      </c>
      <c r="K10442" s="922">
        <v>1</v>
      </c>
      <c r="L10442" s="923">
        <v>12343.423791132151</v>
      </c>
      <c r="M10442" s="923">
        <f t="shared" si="162"/>
        <v>247.28061017293123</v>
      </c>
    </row>
    <row r="10443" spans="2:13" ht="75">
      <c r="B10443" s="921" t="s">
        <v>2871</v>
      </c>
      <c r="C10443" s="921" t="s">
        <v>2866</v>
      </c>
      <c r="D10443" s="922" t="s">
        <v>986</v>
      </c>
      <c r="E10443" s="936">
        <v>1</v>
      </c>
      <c r="F10443" s="947">
        <v>45078</v>
      </c>
      <c r="G10443" s="923">
        <v>50910.713859132906</v>
      </c>
      <c r="H10443" s="929">
        <v>1.6666666666666668E-3</v>
      </c>
      <c r="I10443" s="929">
        <v>1.6666666666666668E-3</v>
      </c>
      <c r="J10443" s="923">
        <v>50825.862669367685</v>
      </c>
      <c r="K10443" s="922">
        <v>1</v>
      </c>
      <c r="L10443" s="923">
        <v>50825.862669367685</v>
      </c>
      <c r="M10443" s="923">
        <f t="shared" ref="M10443:M10506" si="163">IF(L10443=0,"",IF(I10443=100%,0,(H10443*12)*(G10443*E10443*K10443)))</f>
        <v>1018.2142771826582</v>
      </c>
    </row>
    <row r="10444" spans="2:13" ht="75">
      <c r="B10444" s="921" t="s">
        <v>2872</v>
      </c>
      <c r="C10444" s="921" t="s">
        <v>2866</v>
      </c>
      <c r="D10444" s="922" t="s">
        <v>986</v>
      </c>
      <c r="E10444" s="936">
        <v>1</v>
      </c>
      <c r="F10444" s="947">
        <v>45078</v>
      </c>
      <c r="G10444" s="923">
        <v>727.29591227332719</v>
      </c>
      <c r="H10444" s="929">
        <v>1.6666666666666668E-3</v>
      </c>
      <c r="I10444" s="929">
        <v>1.6666666666666668E-3</v>
      </c>
      <c r="J10444" s="923">
        <v>726.08375241953831</v>
      </c>
      <c r="K10444" s="922">
        <v>1</v>
      </c>
      <c r="L10444" s="923">
        <v>726.08375241953831</v>
      </c>
      <c r="M10444" s="923">
        <f t="shared" si="163"/>
        <v>14.545918245466543</v>
      </c>
    </row>
    <row r="10445" spans="2:13" ht="75">
      <c r="B10445" s="921" t="s">
        <v>2873</v>
      </c>
      <c r="C10445" s="921" t="s">
        <v>2866</v>
      </c>
      <c r="D10445" s="922" t="s">
        <v>986</v>
      </c>
      <c r="E10445" s="936">
        <v>1</v>
      </c>
      <c r="F10445" s="947">
        <v>44743</v>
      </c>
      <c r="G10445" s="923">
        <v>22546.173280473144</v>
      </c>
      <c r="H10445" s="929">
        <v>1.6666666666666668E-3</v>
      </c>
      <c r="I10445" s="929">
        <v>0.02</v>
      </c>
      <c r="J10445" s="923">
        <v>22095.249814863681</v>
      </c>
      <c r="K10445" s="922">
        <v>1</v>
      </c>
      <c r="L10445" s="923">
        <v>22095.249814863681</v>
      </c>
      <c r="M10445" s="923">
        <f t="shared" si="163"/>
        <v>450.92346560946288</v>
      </c>
    </row>
    <row r="10446" spans="2:13" ht="75">
      <c r="B10446" s="921" t="s">
        <v>2873</v>
      </c>
      <c r="C10446" s="921" t="s">
        <v>2866</v>
      </c>
      <c r="D10446" s="922" t="s">
        <v>986</v>
      </c>
      <c r="E10446" s="936">
        <v>1</v>
      </c>
      <c r="F10446" s="947">
        <v>44866</v>
      </c>
      <c r="G10446" s="923">
        <v>40001.275175032999</v>
      </c>
      <c r="H10446" s="929">
        <v>1.6666666666666668E-3</v>
      </c>
      <c r="I10446" s="929">
        <v>1.3333333333333334E-2</v>
      </c>
      <c r="J10446" s="923">
        <v>39467.924839365893</v>
      </c>
      <c r="K10446" s="922">
        <v>1</v>
      </c>
      <c r="L10446" s="923">
        <v>39467.924839365893</v>
      </c>
      <c r="M10446" s="923">
        <f t="shared" si="163"/>
        <v>800.02550350065997</v>
      </c>
    </row>
    <row r="10447" spans="2:13" ht="75">
      <c r="B10447" s="921" t="s">
        <v>2873</v>
      </c>
      <c r="C10447" s="921" t="s">
        <v>2866</v>
      </c>
      <c r="D10447" s="922" t="s">
        <v>986</v>
      </c>
      <c r="E10447" s="936">
        <v>1</v>
      </c>
      <c r="F10447" s="947">
        <v>44743</v>
      </c>
      <c r="G10447" s="923">
        <v>3636.4795613666361</v>
      </c>
      <c r="H10447" s="929">
        <v>1.6666666666666668E-3</v>
      </c>
      <c r="I10447" s="929">
        <v>0.02</v>
      </c>
      <c r="J10447" s="923">
        <v>3563.7499701393035</v>
      </c>
      <c r="K10447" s="922">
        <v>1</v>
      </c>
      <c r="L10447" s="923">
        <v>3563.7499701393035</v>
      </c>
      <c r="M10447" s="923">
        <f t="shared" si="163"/>
        <v>72.729591227332719</v>
      </c>
    </row>
    <row r="10448" spans="2:13" ht="75">
      <c r="B10448" s="921" t="s">
        <v>2873</v>
      </c>
      <c r="C10448" s="921" t="s">
        <v>2866</v>
      </c>
      <c r="D10448" s="922" t="s">
        <v>986</v>
      </c>
      <c r="E10448" s="936">
        <v>1</v>
      </c>
      <c r="F10448" s="947">
        <v>44926</v>
      </c>
      <c r="G10448" s="923">
        <v>2181.8877368199815</v>
      </c>
      <c r="H10448" s="929">
        <v>1.6666666666666668E-3</v>
      </c>
      <c r="I10448" s="929">
        <v>0.01</v>
      </c>
      <c r="J10448" s="923">
        <v>2160.0688594517815</v>
      </c>
      <c r="K10448" s="922">
        <v>1</v>
      </c>
      <c r="L10448" s="923">
        <v>2160.0688594517815</v>
      </c>
      <c r="M10448" s="923">
        <f t="shared" si="163"/>
        <v>43.637754736399629</v>
      </c>
    </row>
    <row r="10449" spans="2:13" ht="75">
      <c r="B10449" s="921" t="s">
        <v>2873</v>
      </c>
      <c r="C10449" s="921" t="s">
        <v>2866</v>
      </c>
      <c r="D10449" s="922" t="s">
        <v>986</v>
      </c>
      <c r="E10449" s="936">
        <v>1</v>
      </c>
      <c r="F10449" s="947">
        <v>44866</v>
      </c>
      <c r="G10449" s="923">
        <v>2909.1836490933088</v>
      </c>
      <c r="H10449" s="929">
        <v>1.6666666666666668E-3</v>
      </c>
      <c r="I10449" s="929">
        <v>1.3333333333333334E-2</v>
      </c>
      <c r="J10449" s="923">
        <v>2870.3945337720647</v>
      </c>
      <c r="K10449" s="922">
        <v>1</v>
      </c>
      <c r="L10449" s="923">
        <v>2870.3945337720647</v>
      </c>
      <c r="M10449" s="923">
        <f t="shared" si="163"/>
        <v>58.183672981866174</v>
      </c>
    </row>
    <row r="10450" spans="2:13" ht="75">
      <c r="B10450" s="921" t="s">
        <v>2869</v>
      </c>
      <c r="C10450" s="921" t="s">
        <v>2866</v>
      </c>
      <c r="D10450" s="922" t="s">
        <v>986</v>
      </c>
      <c r="E10450" s="936">
        <v>1</v>
      </c>
      <c r="F10450" s="947">
        <v>44652</v>
      </c>
      <c r="G10450" s="923">
        <v>8727.5509472799258</v>
      </c>
      <c r="H10450" s="929">
        <v>1.6666666666666668E-3</v>
      </c>
      <c r="I10450" s="929">
        <v>2.5000000000000001E-2</v>
      </c>
      <c r="J10450" s="923">
        <v>8509.3621735979268</v>
      </c>
      <c r="K10450" s="922">
        <v>1</v>
      </c>
      <c r="L10450" s="923">
        <v>8509.3621735979268</v>
      </c>
      <c r="M10450" s="923">
        <f t="shared" si="163"/>
        <v>174.55101894559851</v>
      </c>
    </row>
    <row r="10451" spans="2:13" ht="75">
      <c r="B10451" s="921" t="s">
        <v>2869</v>
      </c>
      <c r="C10451" s="921" t="s">
        <v>2866</v>
      </c>
      <c r="D10451" s="922" t="s">
        <v>986</v>
      </c>
      <c r="E10451" s="936">
        <v>1</v>
      </c>
      <c r="F10451" s="947">
        <v>44560</v>
      </c>
      <c r="G10451" s="923">
        <v>67638.519841419431</v>
      </c>
      <c r="H10451" s="929">
        <v>1.6666666666666668E-3</v>
      </c>
      <c r="I10451" s="929">
        <v>3.1666666666666669E-2</v>
      </c>
      <c r="J10451" s="923">
        <v>65496.633379774481</v>
      </c>
      <c r="K10451" s="922">
        <v>1</v>
      </c>
      <c r="L10451" s="923">
        <v>65496.633379774481</v>
      </c>
      <c r="M10451" s="923">
        <f t="shared" si="163"/>
        <v>1352.7703968283886</v>
      </c>
    </row>
    <row r="10452" spans="2:13" ht="75">
      <c r="B10452" s="921" t="s">
        <v>2874</v>
      </c>
      <c r="C10452" s="921" t="s">
        <v>2866</v>
      </c>
      <c r="D10452" s="922" t="s">
        <v>986</v>
      </c>
      <c r="E10452" s="936">
        <v>1</v>
      </c>
      <c r="F10452" s="947">
        <v>45078</v>
      </c>
      <c r="G10452" s="923">
        <v>5818.3672981866175</v>
      </c>
      <c r="H10452" s="929">
        <v>1.6666666666666668E-3</v>
      </c>
      <c r="I10452" s="929">
        <v>1.6666666666666668E-3</v>
      </c>
      <c r="J10452" s="923">
        <v>5808.6700193563065</v>
      </c>
      <c r="K10452" s="922">
        <v>1</v>
      </c>
      <c r="L10452" s="923">
        <v>5808.6700193563065</v>
      </c>
      <c r="M10452" s="923">
        <f t="shared" si="163"/>
        <v>116.36734596373235</v>
      </c>
    </row>
    <row r="10453" spans="2:13" ht="75">
      <c r="B10453" s="921" t="s">
        <v>2869</v>
      </c>
      <c r="C10453" s="921" t="s">
        <v>2866</v>
      </c>
      <c r="D10453" s="922" t="s">
        <v>986</v>
      </c>
      <c r="E10453" s="936">
        <v>1</v>
      </c>
      <c r="F10453" s="947">
        <v>44652</v>
      </c>
      <c r="G10453" s="923">
        <v>1454.5918245466544</v>
      </c>
      <c r="H10453" s="929">
        <v>1.6666666666666668E-3</v>
      </c>
      <c r="I10453" s="929">
        <v>2.5000000000000001E-2</v>
      </c>
      <c r="J10453" s="923">
        <v>1418.2270289329881</v>
      </c>
      <c r="K10453" s="922">
        <v>1</v>
      </c>
      <c r="L10453" s="923">
        <v>1418.2270289329881</v>
      </c>
      <c r="M10453" s="923">
        <f t="shared" si="163"/>
        <v>29.091836490933087</v>
      </c>
    </row>
    <row r="10454" spans="2:13" ht="75">
      <c r="B10454" s="921" t="s">
        <v>2869</v>
      </c>
      <c r="C10454" s="921" t="s">
        <v>2866</v>
      </c>
      <c r="D10454" s="922" t="s">
        <v>986</v>
      </c>
      <c r="E10454" s="936">
        <v>1</v>
      </c>
      <c r="F10454" s="947">
        <v>44560</v>
      </c>
      <c r="G10454" s="923">
        <v>13818.622333193216</v>
      </c>
      <c r="H10454" s="929">
        <v>1.6666666666666668E-3</v>
      </c>
      <c r="I10454" s="929">
        <v>3.1666666666666669E-2</v>
      </c>
      <c r="J10454" s="923">
        <v>13381.032625975431</v>
      </c>
      <c r="K10454" s="922">
        <v>1</v>
      </c>
      <c r="L10454" s="923">
        <v>13381.032625975431</v>
      </c>
      <c r="M10454" s="923">
        <f t="shared" si="163"/>
        <v>276.37244666386431</v>
      </c>
    </row>
    <row r="10455" spans="2:13" ht="75">
      <c r="B10455" s="921" t="s">
        <v>2873</v>
      </c>
      <c r="C10455" s="921" t="s">
        <v>2866</v>
      </c>
      <c r="D10455" s="922" t="s">
        <v>986</v>
      </c>
      <c r="E10455" s="936">
        <v>1</v>
      </c>
      <c r="F10455" s="947">
        <v>44743</v>
      </c>
      <c r="G10455" s="923">
        <v>34182.907876846381</v>
      </c>
      <c r="H10455" s="929">
        <v>1.6666666666666668E-3</v>
      </c>
      <c r="I10455" s="929">
        <v>0.02</v>
      </c>
      <c r="J10455" s="923">
        <v>33499.249719309453</v>
      </c>
      <c r="K10455" s="922">
        <v>1</v>
      </c>
      <c r="L10455" s="923">
        <v>33499.249719309453</v>
      </c>
      <c r="M10455" s="923">
        <f t="shared" si="163"/>
        <v>683.65815753692766</v>
      </c>
    </row>
    <row r="10456" spans="2:13" ht="75">
      <c r="B10456" s="921" t="s">
        <v>2873</v>
      </c>
      <c r="C10456" s="921" t="s">
        <v>2866</v>
      </c>
      <c r="D10456" s="922" t="s">
        <v>986</v>
      </c>
      <c r="E10456" s="936">
        <v>1</v>
      </c>
      <c r="F10456" s="947">
        <v>44926</v>
      </c>
      <c r="G10456" s="923">
        <v>24728.061017293123</v>
      </c>
      <c r="H10456" s="929">
        <v>1.6666666666666668E-3</v>
      </c>
      <c r="I10456" s="929">
        <v>0.01</v>
      </c>
      <c r="J10456" s="923">
        <v>24480.78040712019</v>
      </c>
      <c r="K10456" s="922">
        <v>1</v>
      </c>
      <c r="L10456" s="923">
        <v>24480.78040712019</v>
      </c>
      <c r="M10456" s="923">
        <f t="shared" si="163"/>
        <v>494.56122034586247</v>
      </c>
    </row>
    <row r="10457" spans="2:13" ht="75">
      <c r="B10457" s="921" t="s">
        <v>2873</v>
      </c>
      <c r="C10457" s="921" t="s">
        <v>2866</v>
      </c>
      <c r="D10457" s="922" t="s">
        <v>986</v>
      </c>
      <c r="E10457" s="936">
        <v>1</v>
      </c>
      <c r="F10457" s="947">
        <v>44866</v>
      </c>
      <c r="G10457" s="923">
        <v>35637.499701393033</v>
      </c>
      <c r="H10457" s="929">
        <v>1.6666666666666668E-3</v>
      </c>
      <c r="I10457" s="929">
        <v>1.3333333333333334E-2</v>
      </c>
      <c r="J10457" s="923">
        <v>35162.333038707795</v>
      </c>
      <c r="K10457" s="922">
        <v>1</v>
      </c>
      <c r="L10457" s="923">
        <v>35162.333038707795</v>
      </c>
      <c r="M10457" s="923">
        <f t="shared" si="163"/>
        <v>712.74999402786068</v>
      </c>
    </row>
    <row r="10458" spans="2:13" ht="75">
      <c r="B10458" s="921" t="s">
        <v>2871</v>
      </c>
      <c r="C10458" s="921" t="s">
        <v>2866</v>
      </c>
      <c r="D10458" s="922" t="s">
        <v>986</v>
      </c>
      <c r="E10458" s="936">
        <v>1</v>
      </c>
      <c r="F10458" s="947">
        <v>45078</v>
      </c>
      <c r="G10458" s="923">
        <v>26182.652841839779</v>
      </c>
      <c r="H10458" s="929">
        <v>1.6666666666666668E-3</v>
      </c>
      <c r="I10458" s="929">
        <v>1.6666666666666668E-3</v>
      </c>
      <c r="J10458" s="923">
        <v>26139.01508710338</v>
      </c>
      <c r="K10458" s="922">
        <v>1</v>
      </c>
      <c r="L10458" s="923">
        <v>26139.01508710338</v>
      </c>
      <c r="M10458" s="923">
        <f t="shared" si="163"/>
        <v>523.6530568367956</v>
      </c>
    </row>
    <row r="10459" spans="2:13" ht="75">
      <c r="B10459" s="921" t="s">
        <v>2872</v>
      </c>
      <c r="C10459" s="921" t="s">
        <v>2866</v>
      </c>
      <c r="D10459" s="922" t="s">
        <v>986</v>
      </c>
      <c r="E10459" s="936">
        <v>1</v>
      </c>
      <c r="F10459" s="947">
        <v>45078</v>
      </c>
      <c r="G10459" s="923">
        <v>3636.4795613666361</v>
      </c>
      <c r="H10459" s="929">
        <v>1.6666666666666668E-3</v>
      </c>
      <c r="I10459" s="929">
        <v>1.6666666666666668E-3</v>
      </c>
      <c r="J10459" s="923">
        <v>3630.4187620976918</v>
      </c>
      <c r="K10459" s="922">
        <v>1</v>
      </c>
      <c r="L10459" s="923">
        <v>3630.4187620976918</v>
      </c>
      <c r="M10459" s="923">
        <f t="shared" si="163"/>
        <v>72.729591227332719</v>
      </c>
    </row>
    <row r="10460" spans="2:13" ht="75">
      <c r="B10460" s="921" t="s">
        <v>2872</v>
      </c>
      <c r="C10460" s="921" t="s">
        <v>2866</v>
      </c>
      <c r="D10460" s="922" t="s">
        <v>986</v>
      </c>
      <c r="E10460" s="936">
        <v>1</v>
      </c>
      <c r="F10460" s="947">
        <v>45078</v>
      </c>
      <c r="G10460" s="923">
        <v>22546.173280473144</v>
      </c>
      <c r="H10460" s="929">
        <v>1.6666666666666668E-3</v>
      </c>
      <c r="I10460" s="929">
        <v>1.6666666666666668E-3</v>
      </c>
      <c r="J10460" s="923">
        <v>22508.596325005688</v>
      </c>
      <c r="K10460" s="922">
        <v>1</v>
      </c>
      <c r="L10460" s="923">
        <v>22508.596325005688</v>
      </c>
      <c r="M10460" s="923">
        <f t="shared" si="163"/>
        <v>450.92346560946288</v>
      </c>
    </row>
    <row r="10461" spans="2:13" ht="75">
      <c r="B10461" s="921" t="s">
        <v>2871</v>
      </c>
      <c r="C10461" s="921" t="s">
        <v>2866</v>
      </c>
      <c r="D10461" s="922" t="s">
        <v>986</v>
      </c>
      <c r="E10461" s="936">
        <v>1</v>
      </c>
      <c r="F10461" s="947">
        <v>45078</v>
      </c>
      <c r="G10461" s="923">
        <v>118549.23370055233</v>
      </c>
      <c r="H10461" s="929">
        <v>1.6666666666666668E-3</v>
      </c>
      <c r="I10461" s="929">
        <v>1.6666666666666668E-3</v>
      </c>
      <c r="J10461" s="923">
        <v>118351.65164438474</v>
      </c>
      <c r="K10461" s="922">
        <v>1</v>
      </c>
      <c r="L10461" s="923">
        <v>118351.65164438474</v>
      </c>
      <c r="M10461" s="923">
        <f t="shared" si="163"/>
        <v>2370.9846740110465</v>
      </c>
    </row>
    <row r="10462" spans="2:13" ht="75">
      <c r="B10462" s="921" t="s">
        <v>2870</v>
      </c>
      <c r="C10462" s="921" t="s">
        <v>2866</v>
      </c>
      <c r="D10462" s="922" t="s">
        <v>986</v>
      </c>
      <c r="E10462" s="936">
        <v>1</v>
      </c>
      <c r="F10462" s="947">
        <v>44012</v>
      </c>
      <c r="G10462" s="923">
        <v>15273.214157739871</v>
      </c>
      <c r="H10462" s="929">
        <v>1.6666666666666668E-3</v>
      </c>
      <c r="I10462" s="929">
        <v>6.1666666666666668E-2</v>
      </c>
      <c r="J10462" s="923">
        <v>14331.365951345912</v>
      </c>
      <c r="K10462" s="922">
        <v>1</v>
      </c>
      <c r="L10462" s="923">
        <v>14331.365951345912</v>
      </c>
      <c r="M10462" s="923">
        <f t="shared" si="163"/>
        <v>305.46428315479744</v>
      </c>
    </row>
    <row r="10463" spans="2:13" ht="75">
      <c r="B10463" s="921" t="s">
        <v>2873</v>
      </c>
      <c r="C10463" s="921" t="s">
        <v>2866</v>
      </c>
      <c r="D10463" s="922" t="s">
        <v>986</v>
      </c>
      <c r="E10463" s="936">
        <v>1</v>
      </c>
      <c r="F10463" s="947">
        <v>44926</v>
      </c>
      <c r="G10463" s="923">
        <v>17455.101894559852</v>
      </c>
      <c r="H10463" s="929">
        <v>1.6666666666666668E-3</v>
      </c>
      <c r="I10463" s="929">
        <v>0.01</v>
      </c>
      <c r="J10463" s="923">
        <v>17280.550875614252</v>
      </c>
      <c r="K10463" s="922">
        <v>1</v>
      </c>
      <c r="L10463" s="923">
        <v>17280.550875614252</v>
      </c>
      <c r="M10463" s="923">
        <f t="shared" si="163"/>
        <v>349.10203789119703</v>
      </c>
    </row>
    <row r="10464" spans="2:13" ht="75">
      <c r="B10464" s="921" t="s">
        <v>2871</v>
      </c>
      <c r="C10464" s="921" t="s">
        <v>2866</v>
      </c>
      <c r="D10464" s="922" t="s">
        <v>986</v>
      </c>
      <c r="E10464" s="936">
        <v>1</v>
      </c>
      <c r="F10464" s="947">
        <v>45078</v>
      </c>
      <c r="G10464" s="923">
        <v>10182.14277182658</v>
      </c>
      <c r="H10464" s="929">
        <v>1.6666666666666668E-3</v>
      </c>
      <c r="I10464" s="929">
        <v>1.6666666666666668E-3</v>
      </c>
      <c r="J10464" s="923">
        <v>10165.172533873536</v>
      </c>
      <c r="K10464" s="922">
        <v>1</v>
      </c>
      <c r="L10464" s="923">
        <v>10165.172533873536</v>
      </c>
      <c r="M10464" s="923">
        <f t="shared" si="163"/>
        <v>203.64285543653162</v>
      </c>
    </row>
    <row r="10465" spans="2:13" ht="75">
      <c r="B10465" s="921" t="s">
        <v>2873</v>
      </c>
      <c r="C10465" s="921" t="s">
        <v>2866</v>
      </c>
      <c r="D10465" s="922" t="s">
        <v>986</v>
      </c>
      <c r="E10465" s="936">
        <v>1</v>
      </c>
      <c r="F10465" s="947">
        <v>44926</v>
      </c>
      <c r="G10465" s="923">
        <v>1454.5918245466544</v>
      </c>
      <c r="H10465" s="929">
        <v>1.6666666666666668E-3</v>
      </c>
      <c r="I10465" s="929">
        <v>0.01</v>
      </c>
      <c r="J10465" s="923">
        <v>1440.0459063011879</v>
      </c>
      <c r="K10465" s="922">
        <v>1</v>
      </c>
      <c r="L10465" s="923">
        <v>1440.0459063011879</v>
      </c>
      <c r="M10465" s="923">
        <f t="shared" si="163"/>
        <v>29.091836490933087</v>
      </c>
    </row>
    <row r="10466" spans="2:13" ht="75">
      <c r="B10466" s="921" t="s">
        <v>2873</v>
      </c>
      <c r="C10466" s="921" t="s">
        <v>2866</v>
      </c>
      <c r="D10466" s="922" t="s">
        <v>986</v>
      </c>
      <c r="E10466" s="936">
        <v>1</v>
      </c>
      <c r="F10466" s="947">
        <v>44866</v>
      </c>
      <c r="G10466" s="923">
        <v>10909.438684099909</v>
      </c>
      <c r="H10466" s="929">
        <v>1.6666666666666668E-3</v>
      </c>
      <c r="I10466" s="929">
        <v>1.3333333333333334E-2</v>
      </c>
      <c r="J10466" s="923">
        <v>10763.979501645243</v>
      </c>
      <c r="K10466" s="922">
        <v>1</v>
      </c>
      <c r="L10466" s="923">
        <v>10763.979501645243</v>
      </c>
      <c r="M10466" s="923">
        <f t="shared" si="163"/>
        <v>218.18877368199819</v>
      </c>
    </row>
    <row r="10467" spans="2:13" ht="75">
      <c r="B10467" s="921" t="s">
        <v>2873</v>
      </c>
      <c r="C10467" s="921" t="s">
        <v>2866</v>
      </c>
      <c r="D10467" s="922" t="s">
        <v>986</v>
      </c>
      <c r="E10467" s="936">
        <v>1</v>
      </c>
      <c r="F10467" s="947">
        <v>44743</v>
      </c>
      <c r="G10467" s="923">
        <v>13818.622333193216</v>
      </c>
      <c r="H10467" s="929">
        <v>1.6666666666666668E-3</v>
      </c>
      <c r="I10467" s="929">
        <v>0.02</v>
      </c>
      <c r="J10467" s="923">
        <v>13542.249886529351</v>
      </c>
      <c r="K10467" s="922">
        <v>1</v>
      </c>
      <c r="L10467" s="923">
        <v>13542.249886529351</v>
      </c>
      <c r="M10467" s="923">
        <f t="shared" si="163"/>
        <v>276.37244666386431</v>
      </c>
    </row>
    <row r="10468" spans="2:13" ht="75">
      <c r="B10468" s="921" t="s">
        <v>2872</v>
      </c>
      <c r="C10468" s="921" t="s">
        <v>2866</v>
      </c>
      <c r="D10468" s="922" t="s">
        <v>986</v>
      </c>
      <c r="E10468" s="936">
        <v>1</v>
      </c>
      <c r="F10468" s="947">
        <v>45008</v>
      </c>
      <c r="G10468" s="923">
        <v>47274.23429776627</v>
      </c>
      <c r="H10468" s="929">
        <v>1.6666666666666668E-3</v>
      </c>
      <c r="I10468" s="929">
        <v>6.6666666666666671E-3</v>
      </c>
      <c r="J10468" s="923">
        <v>46959.072735781163</v>
      </c>
      <c r="K10468" s="922">
        <v>1</v>
      </c>
      <c r="L10468" s="923">
        <v>46959.072735781163</v>
      </c>
      <c r="M10468" s="923">
        <f t="shared" si="163"/>
        <v>945.4846859553254</v>
      </c>
    </row>
    <row r="10469" spans="2:13" ht="75">
      <c r="B10469" s="921" t="s">
        <v>2872</v>
      </c>
      <c r="C10469" s="921" t="s">
        <v>2866</v>
      </c>
      <c r="D10469" s="922" t="s">
        <v>986</v>
      </c>
      <c r="E10469" s="936">
        <v>1</v>
      </c>
      <c r="F10469" s="947">
        <v>45008</v>
      </c>
      <c r="G10469" s="923">
        <v>37819.387438213016</v>
      </c>
      <c r="H10469" s="929">
        <v>1.6666666666666668E-3</v>
      </c>
      <c r="I10469" s="929">
        <v>6.6666666666666671E-3</v>
      </c>
      <c r="J10469" s="923">
        <v>37567.258188624932</v>
      </c>
      <c r="K10469" s="922">
        <v>1</v>
      </c>
      <c r="L10469" s="923">
        <v>37567.258188624932</v>
      </c>
      <c r="M10469" s="923">
        <f t="shared" si="163"/>
        <v>756.38774876426032</v>
      </c>
    </row>
    <row r="10470" spans="2:13" ht="75">
      <c r="B10470" s="921" t="s">
        <v>2872</v>
      </c>
      <c r="C10470" s="921" t="s">
        <v>2866</v>
      </c>
      <c r="D10470" s="922" t="s">
        <v>986</v>
      </c>
      <c r="E10470" s="936">
        <v>1</v>
      </c>
      <c r="F10470" s="947">
        <v>45078</v>
      </c>
      <c r="G10470" s="923">
        <v>60365.56071868616</v>
      </c>
      <c r="H10470" s="929">
        <v>1.6666666666666668E-3</v>
      </c>
      <c r="I10470" s="929">
        <v>1.6666666666666668E-3</v>
      </c>
      <c r="J10470" s="923">
        <v>60264.951450821682</v>
      </c>
      <c r="K10470" s="922">
        <v>1</v>
      </c>
      <c r="L10470" s="923">
        <v>60264.951450821682</v>
      </c>
      <c r="M10470" s="923">
        <f t="shared" si="163"/>
        <v>1207.3112143737233</v>
      </c>
    </row>
    <row r="10471" spans="2:13" ht="75">
      <c r="B10471" s="921" t="s">
        <v>2869</v>
      </c>
      <c r="C10471" s="921" t="s">
        <v>2866</v>
      </c>
      <c r="D10471" s="922" t="s">
        <v>986</v>
      </c>
      <c r="E10471" s="936">
        <v>1</v>
      </c>
      <c r="F10471" s="947">
        <v>44652</v>
      </c>
      <c r="G10471" s="923">
        <v>8727.5509472799258</v>
      </c>
      <c r="H10471" s="929">
        <v>1.6666666666666668E-3</v>
      </c>
      <c r="I10471" s="929">
        <v>2.5000000000000001E-2</v>
      </c>
      <c r="J10471" s="923">
        <v>8509.3621735979268</v>
      </c>
      <c r="K10471" s="922">
        <v>1</v>
      </c>
      <c r="L10471" s="923">
        <v>8509.3621735979268</v>
      </c>
      <c r="M10471" s="923">
        <f t="shared" si="163"/>
        <v>174.55101894559851</v>
      </c>
    </row>
    <row r="10472" spans="2:13" ht="75">
      <c r="B10472" s="921" t="s">
        <v>2869</v>
      </c>
      <c r="C10472" s="921" t="s">
        <v>2866</v>
      </c>
      <c r="D10472" s="922" t="s">
        <v>986</v>
      </c>
      <c r="E10472" s="936">
        <v>1</v>
      </c>
      <c r="F10472" s="947">
        <v>44560</v>
      </c>
      <c r="G10472" s="923">
        <v>21091.581455926487</v>
      </c>
      <c r="H10472" s="929">
        <v>1.6666666666666668E-3</v>
      </c>
      <c r="I10472" s="929">
        <v>3.1666666666666669E-2</v>
      </c>
      <c r="J10472" s="923">
        <v>20423.681376488814</v>
      </c>
      <c r="K10472" s="922">
        <v>1</v>
      </c>
      <c r="L10472" s="923">
        <v>20423.681376488814</v>
      </c>
      <c r="M10472" s="923">
        <f t="shared" si="163"/>
        <v>421.83162911852975</v>
      </c>
    </row>
    <row r="10473" spans="2:13" ht="75">
      <c r="B10473" s="921" t="s">
        <v>2869</v>
      </c>
      <c r="C10473" s="921" t="s">
        <v>2866</v>
      </c>
      <c r="D10473" s="922" t="s">
        <v>986</v>
      </c>
      <c r="E10473" s="936">
        <v>1</v>
      </c>
      <c r="F10473" s="947">
        <v>44652</v>
      </c>
      <c r="G10473" s="923">
        <v>4363.7754736399629</v>
      </c>
      <c r="H10473" s="929">
        <v>1.6666666666666668E-3</v>
      </c>
      <c r="I10473" s="929">
        <v>2.5000000000000001E-2</v>
      </c>
      <c r="J10473" s="923">
        <v>4254.6810867989634</v>
      </c>
      <c r="K10473" s="922">
        <v>1</v>
      </c>
      <c r="L10473" s="923">
        <v>4254.6810867989634</v>
      </c>
      <c r="M10473" s="923">
        <f t="shared" si="163"/>
        <v>87.275509472799257</v>
      </c>
    </row>
    <row r="10474" spans="2:13" ht="75">
      <c r="B10474" s="921" t="s">
        <v>2869</v>
      </c>
      <c r="C10474" s="921" t="s">
        <v>2866</v>
      </c>
      <c r="D10474" s="922" t="s">
        <v>986</v>
      </c>
      <c r="E10474" s="936">
        <v>1</v>
      </c>
      <c r="F10474" s="947">
        <v>44560</v>
      </c>
      <c r="G10474" s="923">
        <v>22546.173280473144</v>
      </c>
      <c r="H10474" s="929">
        <v>1.6666666666666668E-3</v>
      </c>
      <c r="I10474" s="929">
        <v>3.1666666666666669E-2</v>
      </c>
      <c r="J10474" s="923">
        <v>21832.211126591494</v>
      </c>
      <c r="K10474" s="922">
        <v>1</v>
      </c>
      <c r="L10474" s="923">
        <v>21832.211126591494</v>
      </c>
      <c r="M10474" s="923">
        <f t="shared" si="163"/>
        <v>450.92346560946288</v>
      </c>
    </row>
    <row r="10475" spans="2:13" ht="75">
      <c r="B10475" s="921" t="s">
        <v>2871</v>
      </c>
      <c r="C10475" s="921" t="s">
        <v>2866</v>
      </c>
      <c r="D10475" s="922" t="s">
        <v>986</v>
      </c>
      <c r="E10475" s="936">
        <v>1</v>
      </c>
      <c r="F10475" s="947">
        <v>45078</v>
      </c>
      <c r="G10475" s="923">
        <v>2181.8877368199815</v>
      </c>
      <c r="H10475" s="929">
        <v>1.6666666666666668E-3</v>
      </c>
      <c r="I10475" s="929">
        <v>1.6666666666666668E-3</v>
      </c>
      <c r="J10475" s="923">
        <v>2178.2512572586147</v>
      </c>
      <c r="K10475" s="922">
        <v>1</v>
      </c>
      <c r="L10475" s="923">
        <v>2178.2512572586147</v>
      </c>
      <c r="M10475" s="923">
        <f t="shared" si="163"/>
        <v>43.637754736399629</v>
      </c>
    </row>
    <row r="10476" spans="2:13" ht="75">
      <c r="B10476" s="921" t="s">
        <v>2870</v>
      </c>
      <c r="C10476" s="921" t="s">
        <v>2866</v>
      </c>
      <c r="D10476" s="922" t="s">
        <v>986</v>
      </c>
      <c r="E10476" s="936">
        <v>1</v>
      </c>
      <c r="F10476" s="947">
        <v>44012</v>
      </c>
      <c r="G10476" s="923">
        <v>80729.846262339313</v>
      </c>
      <c r="H10476" s="929">
        <v>1.6666666666666668E-3</v>
      </c>
      <c r="I10476" s="929">
        <v>6.1666666666666668E-2</v>
      </c>
      <c r="J10476" s="923">
        <v>75751.505742828391</v>
      </c>
      <c r="K10476" s="922">
        <v>1</v>
      </c>
      <c r="L10476" s="923">
        <v>75751.505742828391</v>
      </c>
      <c r="M10476" s="923">
        <f t="shared" si="163"/>
        <v>1614.5969252467862</v>
      </c>
    </row>
    <row r="10477" spans="2:13" ht="75">
      <c r="B10477" s="921" t="s">
        <v>2870</v>
      </c>
      <c r="C10477" s="921" t="s">
        <v>2866</v>
      </c>
      <c r="D10477" s="922" t="s">
        <v>986</v>
      </c>
      <c r="E10477" s="936">
        <v>1</v>
      </c>
      <c r="F10477" s="947">
        <v>44196</v>
      </c>
      <c r="G10477" s="923">
        <v>14545.918245466544</v>
      </c>
      <c r="H10477" s="929">
        <v>1.6666666666666668E-3</v>
      </c>
      <c r="I10477" s="929">
        <v>0.05</v>
      </c>
      <c r="J10477" s="923">
        <v>13818.622333193216</v>
      </c>
      <c r="K10477" s="922">
        <v>1</v>
      </c>
      <c r="L10477" s="923">
        <v>13818.622333193216</v>
      </c>
      <c r="M10477" s="923">
        <f t="shared" si="163"/>
        <v>290.91836490933088</v>
      </c>
    </row>
    <row r="10478" spans="2:13" ht="75">
      <c r="B10478" s="921" t="s">
        <v>2870</v>
      </c>
      <c r="C10478" s="921" t="s">
        <v>2866</v>
      </c>
      <c r="D10478" s="922" t="s">
        <v>986</v>
      </c>
      <c r="E10478" s="936">
        <v>1</v>
      </c>
      <c r="F10478" s="947">
        <v>44012</v>
      </c>
      <c r="G10478" s="923">
        <v>89457.397209619245</v>
      </c>
      <c r="H10478" s="929">
        <v>1.6666666666666668E-3</v>
      </c>
      <c r="I10478" s="929">
        <v>6.1666666666666668E-2</v>
      </c>
      <c r="J10478" s="923">
        <v>83940.857715026053</v>
      </c>
      <c r="K10478" s="922">
        <v>1</v>
      </c>
      <c r="L10478" s="923">
        <v>83940.857715026053</v>
      </c>
      <c r="M10478" s="923">
        <f t="shared" si="163"/>
        <v>1789.147944192385</v>
      </c>
    </row>
    <row r="10479" spans="2:13" ht="75">
      <c r="B10479" s="921" t="s">
        <v>2872</v>
      </c>
      <c r="C10479" s="921" t="s">
        <v>2866</v>
      </c>
      <c r="D10479" s="922" t="s">
        <v>986</v>
      </c>
      <c r="E10479" s="936">
        <v>1</v>
      </c>
      <c r="F10479" s="947">
        <v>45008</v>
      </c>
      <c r="G10479" s="923">
        <v>11636.734596373235</v>
      </c>
      <c r="H10479" s="929">
        <v>1.6666666666666668E-3</v>
      </c>
      <c r="I10479" s="929">
        <v>6.6666666666666671E-3</v>
      </c>
      <c r="J10479" s="923">
        <v>11559.156365730747</v>
      </c>
      <c r="K10479" s="922">
        <v>1</v>
      </c>
      <c r="L10479" s="923">
        <v>11559.156365730747</v>
      </c>
      <c r="M10479" s="923">
        <f t="shared" si="163"/>
        <v>232.7346919274647</v>
      </c>
    </row>
    <row r="10480" spans="2:13" ht="75">
      <c r="B10480" s="921" t="s">
        <v>2872</v>
      </c>
      <c r="C10480" s="921" t="s">
        <v>2866</v>
      </c>
      <c r="D10480" s="922" t="s">
        <v>986</v>
      </c>
      <c r="E10480" s="936">
        <v>1</v>
      </c>
      <c r="F10480" s="947">
        <v>45078</v>
      </c>
      <c r="G10480" s="923">
        <v>55274.489332772864</v>
      </c>
      <c r="H10480" s="929">
        <v>1.6666666666666668E-3</v>
      </c>
      <c r="I10480" s="929">
        <v>1.6666666666666668E-3</v>
      </c>
      <c r="J10480" s="923">
        <v>55182.365183884911</v>
      </c>
      <c r="K10480" s="922">
        <v>1</v>
      </c>
      <c r="L10480" s="923">
        <v>55182.365183884911</v>
      </c>
      <c r="M10480" s="923">
        <f t="shared" si="163"/>
        <v>1105.4897866554572</v>
      </c>
    </row>
    <row r="10481" spans="2:13" ht="75">
      <c r="B10481" s="921" t="s">
        <v>2875</v>
      </c>
      <c r="C10481" s="921" t="s">
        <v>2866</v>
      </c>
      <c r="D10481" s="922" t="s">
        <v>986</v>
      </c>
      <c r="E10481" s="936">
        <v>1</v>
      </c>
      <c r="F10481" s="947">
        <v>45078</v>
      </c>
      <c r="G10481" s="923">
        <v>1198.8798563764606</v>
      </c>
      <c r="H10481" s="929">
        <v>1.6666666666666668E-3</v>
      </c>
      <c r="I10481" s="929">
        <v>1.6666666666666668E-3</v>
      </c>
      <c r="J10481" s="923">
        <v>1196.8817232824997</v>
      </c>
      <c r="K10481" s="922">
        <v>1</v>
      </c>
      <c r="L10481" s="923">
        <v>1196.8817232824997</v>
      </c>
      <c r="M10481" s="923">
        <f t="shared" si="163"/>
        <v>23.977597127529211</v>
      </c>
    </row>
    <row r="10482" spans="2:13" ht="75">
      <c r="B10482" s="921" t="s">
        <v>2870</v>
      </c>
      <c r="C10482" s="921" t="s">
        <v>2866</v>
      </c>
      <c r="D10482" s="922" t="s">
        <v>986</v>
      </c>
      <c r="E10482" s="936">
        <v>1</v>
      </c>
      <c r="F10482" s="947">
        <v>44012</v>
      </c>
      <c r="G10482" s="923">
        <v>13818.622333193216</v>
      </c>
      <c r="H10482" s="929">
        <v>1.6666666666666668E-3</v>
      </c>
      <c r="I10482" s="929">
        <v>6.1666666666666668E-2</v>
      </c>
      <c r="J10482" s="923">
        <v>12966.473955979634</v>
      </c>
      <c r="K10482" s="922">
        <v>1</v>
      </c>
      <c r="L10482" s="923">
        <v>12966.473955979634</v>
      </c>
      <c r="M10482" s="923">
        <f t="shared" si="163"/>
        <v>276.37244666386431</v>
      </c>
    </row>
    <row r="10483" spans="2:13" ht="75">
      <c r="B10483" s="921" t="s">
        <v>2873</v>
      </c>
      <c r="C10483" s="921" t="s">
        <v>2866</v>
      </c>
      <c r="D10483" s="922" t="s">
        <v>986</v>
      </c>
      <c r="E10483" s="936">
        <v>1</v>
      </c>
      <c r="F10483" s="947">
        <v>44866</v>
      </c>
      <c r="G10483" s="923">
        <v>108367.09092872575</v>
      </c>
      <c r="H10483" s="929">
        <v>1.6666666666666668E-3</v>
      </c>
      <c r="I10483" s="929">
        <v>1.3333333333333334E-2</v>
      </c>
      <c r="J10483" s="923">
        <v>106922.1963830094</v>
      </c>
      <c r="K10483" s="922">
        <v>1</v>
      </c>
      <c r="L10483" s="923">
        <v>106922.1963830094</v>
      </c>
      <c r="M10483" s="923">
        <f t="shared" si="163"/>
        <v>2167.3418185745149</v>
      </c>
    </row>
    <row r="10484" spans="2:13" ht="75">
      <c r="B10484" s="921" t="s">
        <v>2873</v>
      </c>
      <c r="C10484" s="921" t="s">
        <v>2866</v>
      </c>
      <c r="D10484" s="922" t="s">
        <v>986</v>
      </c>
      <c r="E10484" s="936">
        <v>1</v>
      </c>
      <c r="F10484" s="947">
        <v>44926</v>
      </c>
      <c r="G10484" s="923">
        <v>104003.31545508579</v>
      </c>
      <c r="H10484" s="929">
        <v>1.6666666666666668E-3</v>
      </c>
      <c r="I10484" s="929">
        <v>0.01</v>
      </c>
      <c r="J10484" s="923">
        <v>102963.28230053493</v>
      </c>
      <c r="K10484" s="922">
        <v>1</v>
      </c>
      <c r="L10484" s="923">
        <v>102963.28230053493</v>
      </c>
      <c r="M10484" s="923">
        <f t="shared" si="163"/>
        <v>2080.0663091017159</v>
      </c>
    </row>
    <row r="10485" spans="2:13" ht="75">
      <c r="B10485" s="921" t="s">
        <v>2873</v>
      </c>
      <c r="C10485" s="921" t="s">
        <v>2866</v>
      </c>
      <c r="D10485" s="922" t="s">
        <v>986</v>
      </c>
      <c r="E10485" s="936">
        <v>1</v>
      </c>
      <c r="F10485" s="947">
        <v>44743</v>
      </c>
      <c r="G10485" s="923">
        <v>88002.805385072585</v>
      </c>
      <c r="H10485" s="929">
        <v>1.6666666666666668E-3</v>
      </c>
      <c r="I10485" s="929">
        <v>0.02</v>
      </c>
      <c r="J10485" s="923">
        <v>86242.749277371127</v>
      </c>
      <c r="K10485" s="922">
        <v>1</v>
      </c>
      <c r="L10485" s="923">
        <v>86242.749277371127</v>
      </c>
      <c r="M10485" s="923">
        <f t="shared" si="163"/>
        <v>1760.0561077014518</v>
      </c>
    </row>
    <row r="10486" spans="2:13" ht="75">
      <c r="B10486" s="921" t="s">
        <v>2872</v>
      </c>
      <c r="C10486" s="921" t="s">
        <v>2866</v>
      </c>
      <c r="D10486" s="922" t="s">
        <v>986</v>
      </c>
      <c r="E10486" s="936">
        <v>1</v>
      </c>
      <c r="F10486" s="947">
        <v>45078</v>
      </c>
      <c r="G10486" s="923">
        <v>8000.2550350065994</v>
      </c>
      <c r="H10486" s="929">
        <v>1.6666666666666668E-3</v>
      </c>
      <c r="I10486" s="929">
        <v>1.6666666666666668E-3</v>
      </c>
      <c r="J10486" s="923">
        <v>7986.9212766149221</v>
      </c>
      <c r="K10486" s="922">
        <v>1</v>
      </c>
      <c r="L10486" s="923">
        <v>7986.9212766149221</v>
      </c>
      <c r="M10486" s="923">
        <f t="shared" si="163"/>
        <v>160.005100700132</v>
      </c>
    </row>
    <row r="10487" spans="2:13" ht="75">
      <c r="B10487" s="921" t="s">
        <v>2872</v>
      </c>
      <c r="C10487" s="921" t="s">
        <v>2866</v>
      </c>
      <c r="D10487" s="922" t="s">
        <v>986</v>
      </c>
      <c r="E10487" s="936">
        <v>1</v>
      </c>
      <c r="F10487" s="947">
        <v>45078</v>
      </c>
      <c r="G10487" s="923">
        <v>1454.5918245466544</v>
      </c>
      <c r="H10487" s="929">
        <v>1.6666666666666668E-3</v>
      </c>
      <c r="I10487" s="929">
        <v>1.6666666666666668E-3</v>
      </c>
      <c r="J10487" s="923">
        <v>1452.1675048390766</v>
      </c>
      <c r="K10487" s="922">
        <v>1</v>
      </c>
      <c r="L10487" s="923">
        <v>1452.1675048390766</v>
      </c>
      <c r="M10487" s="923">
        <f t="shared" si="163"/>
        <v>29.091836490933087</v>
      </c>
    </row>
    <row r="10488" spans="2:13" ht="75">
      <c r="B10488" s="921" t="s">
        <v>2875</v>
      </c>
      <c r="C10488" s="921" t="s">
        <v>2866</v>
      </c>
      <c r="D10488" s="922" t="s">
        <v>986</v>
      </c>
      <c r="E10488" s="936">
        <v>1</v>
      </c>
      <c r="F10488" s="947">
        <v>45078</v>
      </c>
      <c r="G10488" s="923">
        <v>1198.8798563764606</v>
      </c>
      <c r="H10488" s="929">
        <v>1.6666666666666668E-3</v>
      </c>
      <c r="I10488" s="929">
        <v>1.6666666666666668E-3</v>
      </c>
      <c r="J10488" s="923">
        <v>1196.8817232824997</v>
      </c>
      <c r="K10488" s="922">
        <v>1</v>
      </c>
      <c r="L10488" s="923">
        <v>1196.8817232824997</v>
      </c>
      <c r="M10488" s="923">
        <f t="shared" si="163"/>
        <v>23.977597127529211</v>
      </c>
    </row>
    <row r="10489" spans="2:13" ht="75">
      <c r="B10489" s="921" t="s">
        <v>2876</v>
      </c>
      <c r="C10489" s="921" t="s">
        <v>2866</v>
      </c>
      <c r="D10489" s="922" t="s">
        <v>986</v>
      </c>
      <c r="E10489" s="936">
        <v>1</v>
      </c>
      <c r="F10489" s="947">
        <v>45078</v>
      </c>
      <c r="G10489" s="923">
        <v>2645.5429057646002</v>
      </c>
      <c r="H10489" s="929">
        <v>1.6666666666666668E-3</v>
      </c>
      <c r="I10489" s="929">
        <v>1.6666666666666668E-3</v>
      </c>
      <c r="J10489" s="923">
        <v>2641.1336675883258</v>
      </c>
      <c r="K10489" s="922">
        <v>1</v>
      </c>
      <c r="L10489" s="923">
        <v>2641.1336675883258</v>
      </c>
      <c r="M10489" s="923">
        <f t="shared" si="163"/>
        <v>52.910858115292001</v>
      </c>
    </row>
    <row r="10490" spans="2:13" ht="75">
      <c r="B10490" s="921" t="s">
        <v>2872</v>
      </c>
      <c r="C10490" s="921" t="s">
        <v>2866</v>
      </c>
      <c r="D10490" s="922" t="s">
        <v>986</v>
      </c>
      <c r="E10490" s="936">
        <v>1</v>
      </c>
      <c r="F10490" s="947">
        <v>45078</v>
      </c>
      <c r="G10490" s="923">
        <v>1454.5918245466544</v>
      </c>
      <c r="H10490" s="929">
        <v>1.6666666666666668E-3</v>
      </c>
      <c r="I10490" s="929">
        <v>1.6666666666666668E-3</v>
      </c>
      <c r="J10490" s="923">
        <v>1452.1675048390766</v>
      </c>
      <c r="K10490" s="922">
        <v>1</v>
      </c>
      <c r="L10490" s="923">
        <v>1452.1675048390766</v>
      </c>
      <c r="M10490" s="923">
        <f t="shared" si="163"/>
        <v>29.091836490933087</v>
      </c>
    </row>
    <row r="10491" spans="2:13" ht="75">
      <c r="B10491" s="921" t="s">
        <v>2872</v>
      </c>
      <c r="C10491" s="921" t="s">
        <v>2866</v>
      </c>
      <c r="D10491" s="922" t="s">
        <v>986</v>
      </c>
      <c r="E10491" s="936">
        <v>1</v>
      </c>
      <c r="F10491" s="947">
        <v>45078</v>
      </c>
      <c r="G10491" s="923">
        <v>68365.815753692761</v>
      </c>
      <c r="H10491" s="929">
        <v>1.6666666666666668E-3</v>
      </c>
      <c r="I10491" s="929">
        <v>1.6666666666666668E-3</v>
      </c>
      <c r="J10491" s="923">
        <v>68251.87272743661</v>
      </c>
      <c r="K10491" s="922">
        <v>1</v>
      </c>
      <c r="L10491" s="923">
        <v>68251.87272743661</v>
      </c>
      <c r="M10491" s="923">
        <f t="shared" si="163"/>
        <v>1367.3163150738553</v>
      </c>
    </row>
    <row r="10492" spans="2:13" ht="75">
      <c r="B10492" s="921" t="s">
        <v>2876</v>
      </c>
      <c r="C10492" s="921" t="s">
        <v>2866</v>
      </c>
      <c r="D10492" s="922" t="s">
        <v>986</v>
      </c>
      <c r="E10492" s="936">
        <v>1</v>
      </c>
      <c r="F10492" s="947">
        <v>45078</v>
      </c>
      <c r="G10492" s="923">
        <v>11904.943075940701</v>
      </c>
      <c r="H10492" s="929">
        <v>1.6666666666666668E-3</v>
      </c>
      <c r="I10492" s="929">
        <v>1.6666666666666668E-3</v>
      </c>
      <c r="J10492" s="923">
        <v>11885.101504147466</v>
      </c>
      <c r="K10492" s="922">
        <v>1</v>
      </c>
      <c r="L10492" s="923">
        <v>11885.101504147466</v>
      </c>
      <c r="M10492" s="923">
        <f t="shared" si="163"/>
        <v>238.098861518814</v>
      </c>
    </row>
    <row r="10493" spans="2:13" ht="75">
      <c r="B10493" s="921" t="s">
        <v>2877</v>
      </c>
      <c r="C10493" s="921" t="s">
        <v>2866</v>
      </c>
      <c r="D10493" s="922" t="s">
        <v>986</v>
      </c>
      <c r="E10493" s="936">
        <v>1</v>
      </c>
      <c r="F10493" s="947">
        <v>44135</v>
      </c>
      <c r="G10493" s="923">
        <v>727.29591227332719</v>
      </c>
      <c r="H10493" s="929">
        <v>1.6666666666666668E-3</v>
      </c>
      <c r="I10493" s="929">
        <v>5.3333333333333337E-2</v>
      </c>
      <c r="J10493" s="923">
        <v>688.50679695208305</v>
      </c>
      <c r="K10493" s="922">
        <v>1</v>
      </c>
      <c r="L10493" s="923">
        <v>688.50679695208305</v>
      </c>
      <c r="M10493" s="923">
        <f t="shared" si="163"/>
        <v>14.545918245466543</v>
      </c>
    </row>
    <row r="10494" spans="2:13" ht="75">
      <c r="B10494" s="921" t="s">
        <v>2871</v>
      </c>
      <c r="C10494" s="921" t="s">
        <v>2866</v>
      </c>
      <c r="D10494" s="922" t="s">
        <v>986</v>
      </c>
      <c r="E10494" s="936">
        <v>1</v>
      </c>
      <c r="F10494" s="947">
        <v>45078</v>
      </c>
      <c r="G10494" s="923">
        <v>61820.152543232813</v>
      </c>
      <c r="H10494" s="929">
        <v>1.6666666666666668E-3</v>
      </c>
      <c r="I10494" s="929">
        <v>1.6666666666666668E-3</v>
      </c>
      <c r="J10494" s="923">
        <v>61717.118955660757</v>
      </c>
      <c r="K10494" s="922">
        <v>1</v>
      </c>
      <c r="L10494" s="923">
        <v>61717.118955660757</v>
      </c>
      <c r="M10494" s="923">
        <f t="shared" si="163"/>
        <v>1236.4030508646563</v>
      </c>
    </row>
    <row r="10495" spans="2:13" ht="75">
      <c r="B10495" s="921" t="s">
        <v>2871</v>
      </c>
      <c r="C10495" s="921" t="s">
        <v>2866</v>
      </c>
      <c r="D10495" s="922" t="s">
        <v>986</v>
      </c>
      <c r="E10495" s="936">
        <v>1</v>
      </c>
      <c r="F10495" s="947">
        <v>45078</v>
      </c>
      <c r="G10495" s="923">
        <v>7272.9591227332721</v>
      </c>
      <c r="H10495" s="929">
        <v>1.6666666666666668E-3</v>
      </c>
      <c r="I10495" s="929">
        <v>1.6666666666666668E-3</v>
      </c>
      <c r="J10495" s="923">
        <v>7260.8375241953836</v>
      </c>
      <c r="K10495" s="922">
        <v>1</v>
      </c>
      <c r="L10495" s="923">
        <v>7260.8375241953836</v>
      </c>
      <c r="M10495" s="923">
        <f t="shared" si="163"/>
        <v>145.45918245466544</v>
      </c>
    </row>
    <row r="10496" spans="2:13" ht="75">
      <c r="B10496" s="921" t="s">
        <v>2878</v>
      </c>
      <c r="C10496" s="921" t="s">
        <v>2866</v>
      </c>
      <c r="D10496" s="922" t="s">
        <v>986</v>
      </c>
      <c r="E10496" s="936">
        <v>1</v>
      </c>
      <c r="F10496" s="947">
        <v>44317</v>
      </c>
      <c r="G10496" s="923">
        <v>13091.32642091989</v>
      </c>
      <c r="H10496" s="929">
        <v>1.6666666666666668E-3</v>
      </c>
      <c r="I10496" s="929">
        <v>4.3333333333333335E-2</v>
      </c>
      <c r="J10496" s="923">
        <v>12524.035609346694</v>
      </c>
      <c r="K10496" s="922">
        <v>1</v>
      </c>
      <c r="L10496" s="923">
        <v>12524.035609346694</v>
      </c>
      <c r="M10496" s="923">
        <f t="shared" si="163"/>
        <v>261.8265284183978</v>
      </c>
    </row>
    <row r="10497" spans="2:13" ht="75">
      <c r="B10497" s="921" t="s">
        <v>2879</v>
      </c>
      <c r="C10497" s="921" t="s">
        <v>2866</v>
      </c>
      <c r="D10497" s="922" t="s">
        <v>986</v>
      </c>
      <c r="E10497" s="936">
        <v>1</v>
      </c>
      <c r="F10497" s="947">
        <v>44317</v>
      </c>
      <c r="G10497" s="923">
        <v>1198.8798563764606</v>
      </c>
      <c r="H10497" s="929">
        <v>1.6666666666666668E-3</v>
      </c>
      <c r="I10497" s="929">
        <v>4.3333333333333335E-2</v>
      </c>
      <c r="J10497" s="923">
        <v>1146.9283959334807</v>
      </c>
      <c r="K10497" s="922">
        <v>1</v>
      </c>
      <c r="L10497" s="923">
        <v>1146.9283959334807</v>
      </c>
      <c r="M10497" s="923">
        <f t="shared" si="163"/>
        <v>23.977597127529211</v>
      </c>
    </row>
    <row r="10498" spans="2:13" ht="75">
      <c r="B10498" s="921" t="s">
        <v>2878</v>
      </c>
      <c r="C10498" s="921" t="s">
        <v>2866</v>
      </c>
      <c r="D10498" s="922" t="s">
        <v>986</v>
      </c>
      <c r="E10498" s="936">
        <v>1</v>
      </c>
      <c r="F10498" s="947">
        <v>44317</v>
      </c>
      <c r="G10498" s="923">
        <v>10909.438684099909</v>
      </c>
      <c r="H10498" s="929">
        <v>1.6666666666666668E-3</v>
      </c>
      <c r="I10498" s="929">
        <v>4.3333333333333335E-2</v>
      </c>
      <c r="J10498" s="923">
        <v>10436.696341122246</v>
      </c>
      <c r="K10498" s="922">
        <v>1</v>
      </c>
      <c r="L10498" s="923">
        <v>10436.696341122246</v>
      </c>
      <c r="M10498" s="923">
        <f t="shared" si="163"/>
        <v>218.18877368199819</v>
      </c>
    </row>
    <row r="10499" spans="2:13" ht="75">
      <c r="B10499" s="921" t="s">
        <v>2873</v>
      </c>
      <c r="C10499" s="921" t="s">
        <v>2866</v>
      </c>
      <c r="D10499" s="922" t="s">
        <v>986</v>
      </c>
      <c r="E10499" s="936">
        <v>1</v>
      </c>
      <c r="F10499" s="947">
        <v>44926</v>
      </c>
      <c r="G10499" s="923">
        <v>15273.214157739871</v>
      </c>
      <c r="H10499" s="929">
        <v>1.6666666666666668E-3</v>
      </c>
      <c r="I10499" s="929">
        <v>0.01</v>
      </c>
      <c r="J10499" s="923">
        <v>15120.482016162472</v>
      </c>
      <c r="K10499" s="922">
        <v>1</v>
      </c>
      <c r="L10499" s="923">
        <v>15120.482016162472</v>
      </c>
      <c r="M10499" s="923">
        <f t="shared" si="163"/>
        <v>305.46428315479744</v>
      </c>
    </row>
    <row r="10500" spans="2:13" ht="75">
      <c r="B10500" s="921" t="s">
        <v>2873</v>
      </c>
      <c r="C10500" s="921" t="s">
        <v>2866</v>
      </c>
      <c r="D10500" s="922" t="s">
        <v>986</v>
      </c>
      <c r="E10500" s="936">
        <v>1</v>
      </c>
      <c r="F10500" s="947">
        <v>44743</v>
      </c>
      <c r="G10500" s="923">
        <v>5091.0713859132902</v>
      </c>
      <c r="H10500" s="929">
        <v>1.6666666666666668E-3</v>
      </c>
      <c r="I10500" s="929">
        <v>0.02</v>
      </c>
      <c r="J10500" s="923">
        <v>4989.2499581950242</v>
      </c>
      <c r="K10500" s="922">
        <v>1</v>
      </c>
      <c r="L10500" s="923">
        <v>4989.2499581950242</v>
      </c>
      <c r="M10500" s="923">
        <f t="shared" si="163"/>
        <v>101.82142771826581</v>
      </c>
    </row>
    <row r="10501" spans="2:13" ht="75">
      <c r="B10501" s="921" t="s">
        <v>2880</v>
      </c>
      <c r="C10501" s="921" t="s">
        <v>2866</v>
      </c>
      <c r="D10501" s="922" t="s">
        <v>986</v>
      </c>
      <c r="E10501" s="936">
        <v>1</v>
      </c>
      <c r="F10501" s="947">
        <v>44986</v>
      </c>
      <c r="G10501" s="923">
        <v>727.29591227332719</v>
      </c>
      <c r="H10501" s="929">
        <v>1.6666666666666668E-3</v>
      </c>
      <c r="I10501" s="929">
        <v>6.6666666666666671E-3</v>
      </c>
      <c r="J10501" s="923">
        <v>722.44727285817169</v>
      </c>
      <c r="K10501" s="922">
        <v>1</v>
      </c>
      <c r="L10501" s="923">
        <v>722.44727285817169</v>
      </c>
      <c r="M10501" s="923">
        <f t="shared" si="163"/>
        <v>14.545918245466543</v>
      </c>
    </row>
    <row r="10502" spans="2:13" ht="75">
      <c r="B10502" s="921" t="s">
        <v>2880</v>
      </c>
      <c r="C10502" s="921" t="s">
        <v>2866</v>
      </c>
      <c r="D10502" s="922" t="s">
        <v>986</v>
      </c>
      <c r="E10502" s="936">
        <v>1</v>
      </c>
      <c r="F10502" s="947">
        <v>44835</v>
      </c>
      <c r="G10502" s="923">
        <v>4363.7754736399629</v>
      </c>
      <c r="H10502" s="929">
        <v>1.6666666666666668E-3</v>
      </c>
      <c r="I10502" s="929">
        <v>1.5000000000000001E-2</v>
      </c>
      <c r="J10502" s="923">
        <v>4298.3188415353634</v>
      </c>
      <c r="K10502" s="922">
        <v>1</v>
      </c>
      <c r="L10502" s="923">
        <v>4298.3188415353634</v>
      </c>
      <c r="M10502" s="923">
        <f t="shared" si="163"/>
        <v>87.275509472799257</v>
      </c>
    </row>
    <row r="10503" spans="2:13" ht="75">
      <c r="B10503" s="921" t="s">
        <v>2881</v>
      </c>
      <c r="C10503" s="921" t="s">
        <v>2866</v>
      </c>
      <c r="D10503" s="922" t="s">
        <v>986</v>
      </c>
      <c r="E10503" s="936">
        <v>1</v>
      </c>
      <c r="F10503" s="947">
        <v>45078</v>
      </c>
      <c r="G10503" s="923">
        <v>33455.61196457305</v>
      </c>
      <c r="H10503" s="929">
        <v>1.6666666666666668E-3</v>
      </c>
      <c r="I10503" s="929">
        <v>1.6666666666666668E-3</v>
      </c>
      <c r="J10503" s="923">
        <v>33399.85261129876</v>
      </c>
      <c r="K10503" s="922">
        <v>1</v>
      </c>
      <c r="L10503" s="923">
        <v>33399.85261129876</v>
      </c>
      <c r="M10503" s="923">
        <f t="shared" si="163"/>
        <v>669.11223929146104</v>
      </c>
    </row>
    <row r="10504" spans="2:13" ht="75">
      <c r="B10504" s="921" t="s">
        <v>2874</v>
      </c>
      <c r="C10504" s="921" t="s">
        <v>2866</v>
      </c>
      <c r="D10504" s="922" t="s">
        <v>986</v>
      </c>
      <c r="E10504" s="936">
        <v>1</v>
      </c>
      <c r="F10504" s="947">
        <v>45078</v>
      </c>
      <c r="G10504" s="923">
        <v>36364.795613666356</v>
      </c>
      <c r="H10504" s="929">
        <v>1.6666666666666668E-3</v>
      </c>
      <c r="I10504" s="929">
        <v>1.6666666666666668E-3</v>
      </c>
      <c r="J10504" s="923">
        <v>36304.187620976911</v>
      </c>
      <c r="K10504" s="922">
        <v>1</v>
      </c>
      <c r="L10504" s="923">
        <v>36304.187620976911</v>
      </c>
      <c r="M10504" s="923">
        <f t="shared" si="163"/>
        <v>727.29591227332719</v>
      </c>
    </row>
    <row r="10505" spans="2:13" ht="75">
      <c r="B10505" s="921" t="s">
        <v>2873</v>
      </c>
      <c r="C10505" s="921" t="s">
        <v>2866</v>
      </c>
      <c r="D10505" s="922" t="s">
        <v>986</v>
      </c>
      <c r="E10505" s="936">
        <v>1</v>
      </c>
      <c r="F10505" s="947">
        <v>44743</v>
      </c>
      <c r="G10505" s="923">
        <v>93093.87677098588</v>
      </c>
      <c r="H10505" s="929">
        <v>1.6666666666666668E-3</v>
      </c>
      <c r="I10505" s="929">
        <v>0.02</v>
      </c>
      <c r="J10505" s="923">
        <v>91231.999235566167</v>
      </c>
      <c r="K10505" s="922">
        <v>1</v>
      </c>
      <c r="L10505" s="923">
        <v>91231.999235566167</v>
      </c>
      <c r="M10505" s="923">
        <f t="shared" si="163"/>
        <v>1861.8775354197176</v>
      </c>
    </row>
    <row r="10506" spans="2:13" ht="75">
      <c r="B10506" s="921" t="s">
        <v>2873</v>
      </c>
      <c r="C10506" s="921" t="s">
        <v>2866</v>
      </c>
      <c r="D10506" s="922" t="s">
        <v>986</v>
      </c>
      <c r="E10506" s="936">
        <v>1</v>
      </c>
      <c r="F10506" s="947">
        <v>44926</v>
      </c>
      <c r="G10506" s="923">
        <v>60365.56071868616</v>
      </c>
      <c r="H10506" s="929">
        <v>1.6666666666666668E-3</v>
      </c>
      <c r="I10506" s="929">
        <v>0.01</v>
      </c>
      <c r="J10506" s="923">
        <v>59761.905111499298</v>
      </c>
      <c r="K10506" s="922">
        <v>1</v>
      </c>
      <c r="L10506" s="923">
        <v>59761.905111499298</v>
      </c>
      <c r="M10506" s="923">
        <f t="shared" si="163"/>
        <v>1207.3112143737233</v>
      </c>
    </row>
    <row r="10507" spans="2:13" ht="75">
      <c r="B10507" s="921" t="s">
        <v>2873</v>
      </c>
      <c r="C10507" s="921" t="s">
        <v>2866</v>
      </c>
      <c r="D10507" s="922" t="s">
        <v>986</v>
      </c>
      <c r="E10507" s="936">
        <v>1</v>
      </c>
      <c r="F10507" s="947">
        <v>44866</v>
      </c>
      <c r="G10507" s="923">
        <v>74184.183051879372</v>
      </c>
      <c r="H10507" s="929">
        <v>1.6666666666666668E-3</v>
      </c>
      <c r="I10507" s="929">
        <v>1.3333333333333334E-2</v>
      </c>
      <c r="J10507" s="923">
        <v>73195.06061118764</v>
      </c>
      <c r="K10507" s="922">
        <v>1</v>
      </c>
      <c r="L10507" s="923">
        <v>73195.06061118764</v>
      </c>
      <c r="M10507" s="923">
        <f t="shared" ref="M10507:M10570" si="164">IF(L10507=0,"",IF(I10507=100%,0,(H10507*12)*(G10507*E10507*K10507)))</f>
        <v>1483.6836610375874</v>
      </c>
    </row>
    <row r="10508" spans="2:13" ht="75">
      <c r="B10508" s="921" t="s">
        <v>2873</v>
      </c>
      <c r="C10508" s="921" t="s">
        <v>2866</v>
      </c>
      <c r="D10508" s="922" t="s">
        <v>986</v>
      </c>
      <c r="E10508" s="936">
        <v>1</v>
      </c>
      <c r="F10508" s="947">
        <v>44743</v>
      </c>
      <c r="G10508" s="923">
        <v>10182.14277182658</v>
      </c>
      <c r="H10508" s="929">
        <v>1.6666666666666668E-3</v>
      </c>
      <c r="I10508" s="929">
        <v>0.02</v>
      </c>
      <c r="J10508" s="923">
        <v>9978.4999163900484</v>
      </c>
      <c r="K10508" s="922">
        <v>1</v>
      </c>
      <c r="L10508" s="923">
        <v>9978.4999163900484</v>
      </c>
      <c r="M10508" s="923">
        <f t="shared" si="164"/>
        <v>203.64285543653162</v>
      </c>
    </row>
    <row r="10509" spans="2:13" ht="75">
      <c r="B10509" s="921" t="s">
        <v>2873</v>
      </c>
      <c r="C10509" s="921" t="s">
        <v>2866</v>
      </c>
      <c r="D10509" s="922" t="s">
        <v>986</v>
      </c>
      <c r="E10509" s="936">
        <v>1</v>
      </c>
      <c r="F10509" s="947">
        <v>44866</v>
      </c>
      <c r="G10509" s="923">
        <v>10909.438684099909</v>
      </c>
      <c r="H10509" s="929">
        <v>1.6666666666666668E-3</v>
      </c>
      <c r="I10509" s="929">
        <v>1.3333333333333334E-2</v>
      </c>
      <c r="J10509" s="923">
        <v>10763.979501645243</v>
      </c>
      <c r="K10509" s="922">
        <v>1</v>
      </c>
      <c r="L10509" s="923">
        <v>10763.979501645243</v>
      </c>
      <c r="M10509" s="923">
        <f t="shared" si="164"/>
        <v>218.18877368199819</v>
      </c>
    </row>
    <row r="10510" spans="2:13" ht="75">
      <c r="B10510" s="921" t="s">
        <v>2872</v>
      </c>
      <c r="C10510" s="921" t="s">
        <v>2866</v>
      </c>
      <c r="D10510" s="922" t="s">
        <v>986</v>
      </c>
      <c r="E10510" s="936">
        <v>1</v>
      </c>
      <c r="F10510" s="947">
        <v>45078</v>
      </c>
      <c r="G10510" s="923">
        <v>37092.091525939686</v>
      </c>
      <c r="H10510" s="929">
        <v>1.6666666666666668E-3</v>
      </c>
      <c r="I10510" s="929">
        <v>1.6666666666666668E-3</v>
      </c>
      <c r="J10510" s="923">
        <v>37030.271373396456</v>
      </c>
      <c r="K10510" s="922">
        <v>1</v>
      </c>
      <c r="L10510" s="923">
        <v>37030.271373396456</v>
      </c>
      <c r="M10510" s="923">
        <f t="shared" si="164"/>
        <v>741.8418305187937</v>
      </c>
    </row>
    <row r="10511" spans="2:13" ht="75">
      <c r="B10511" s="921" t="s">
        <v>2874</v>
      </c>
      <c r="C10511" s="921" t="s">
        <v>2866</v>
      </c>
      <c r="D10511" s="922" t="s">
        <v>986</v>
      </c>
      <c r="E10511" s="936">
        <v>1</v>
      </c>
      <c r="F10511" s="947">
        <v>45078</v>
      </c>
      <c r="G10511" s="923">
        <v>40728.571087306322</v>
      </c>
      <c r="H10511" s="929">
        <v>1.6666666666666668E-3</v>
      </c>
      <c r="I10511" s="929">
        <v>1.6666666666666668E-3</v>
      </c>
      <c r="J10511" s="923">
        <v>40660.690135494144</v>
      </c>
      <c r="K10511" s="922">
        <v>1</v>
      </c>
      <c r="L10511" s="923">
        <v>40660.690135494144</v>
      </c>
      <c r="M10511" s="923">
        <f t="shared" si="164"/>
        <v>814.57142174612648</v>
      </c>
    </row>
    <row r="10512" spans="2:13" ht="75">
      <c r="B10512" s="921" t="s">
        <v>2881</v>
      </c>
      <c r="C10512" s="921" t="s">
        <v>2866</v>
      </c>
      <c r="D10512" s="922" t="s">
        <v>986</v>
      </c>
      <c r="E10512" s="936">
        <v>1</v>
      </c>
      <c r="F10512" s="947">
        <v>45078</v>
      </c>
      <c r="G10512" s="923">
        <v>69820.407578239407</v>
      </c>
      <c r="H10512" s="929">
        <v>1.6666666666666668E-3</v>
      </c>
      <c r="I10512" s="929">
        <v>1.6666666666666668E-3</v>
      </c>
      <c r="J10512" s="923">
        <v>69704.040232275671</v>
      </c>
      <c r="K10512" s="922">
        <v>1</v>
      </c>
      <c r="L10512" s="923">
        <v>69704.040232275671</v>
      </c>
      <c r="M10512" s="923">
        <f t="shared" si="164"/>
        <v>1396.4081515647881</v>
      </c>
    </row>
    <row r="10513" spans="2:13" ht="75">
      <c r="B10513" s="921" t="s">
        <v>2881</v>
      </c>
      <c r="C10513" s="921" t="s">
        <v>2866</v>
      </c>
      <c r="D10513" s="922" t="s">
        <v>986</v>
      </c>
      <c r="E10513" s="936">
        <v>1</v>
      </c>
      <c r="F10513" s="947">
        <v>45078</v>
      </c>
      <c r="G10513" s="923">
        <v>727.29591227332719</v>
      </c>
      <c r="H10513" s="929">
        <v>1.6666666666666668E-3</v>
      </c>
      <c r="I10513" s="929">
        <v>1.6666666666666668E-3</v>
      </c>
      <c r="J10513" s="923">
        <v>726.08375241953831</v>
      </c>
      <c r="K10513" s="922">
        <v>1</v>
      </c>
      <c r="L10513" s="923">
        <v>726.08375241953831</v>
      </c>
      <c r="M10513" s="923">
        <f t="shared" si="164"/>
        <v>14.545918245466543</v>
      </c>
    </row>
    <row r="10514" spans="2:13" ht="75">
      <c r="B10514" s="921" t="s">
        <v>2881</v>
      </c>
      <c r="C10514" s="921" t="s">
        <v>2866</v>
      </c>
      <c r="D10514" s="922" t="s">
        <v>986</v>
      </c>
      <c r="E10514" s="936">
        <v>1</v>
      </c>
      <c r="F10514" s="947">
        <v>45078</v>
      </c>
      <c r="G10514" s="923">
        <v>2181.8877368199815</v>
      </c>
      <c r="H10514" s="929">
        <v>1.6666666666666668E-3</v>
      </c>
      <c r="I10514" s="929">
        <v>1.6666666666666668E-3</v>
      </c>
      <c r="J10514" s="923">
        <v>2178.2512572586147</v>
      </c>
      <c r="K10514" s="922">
        <v>1</v>
      </c>
      <c r="L10514" s="923">
        <v>2178.2512572586147</v>
      </c>
      <c r="M10514" s="923">
        <f t="shared" si="164"/>
        <v>43.637754736399629</v>
      </c>
    </row>
    <row r="10515" spans="2:13" ht="75">
      <c r="B10515" s="921" t="s">
        <v>2880</v>
      </c>
      <c r="C10515" s="921" t="s">
        <v>2866</v>
      </c>
      <c r="D10515" s="922" t="s">
        <v>986</v>
      </c>
      <c r="E10515" s="936">
        <v>1</v>
      </c>
      <c r="F10515" s="947">
        <v>44835</v>
      </c>
      <c r="G10515" s="923">
        <v>14545.918245466544</v>
      </c>
      <c r="H10515" s="929">
        <v>1.6666666666666668E-3</v>
      </c>
      <c r="I10515" s="929">
        <v>1.5000000000000001E-2</v>
      </c>
      <c r="J10515" s="923">
        <v>14327.729471784545</v>
      </c>
      <c r="K10515" s="922">
        <v>1</v>
      </c>
      <c r="L10515" s="923">
        <v>14327.729471784545</v>
      </c>
      <c r="M10515" s="923">
        <f t="shared" si="164"/>
        <v>290.91836490933088</v>
      </c>
    </row>
    <row r="10516" spans="2:13" ht="75">
      <c r="B10516" s="921" t="s">
        <v>2882</v>
      </c>
      <c r="C10516" s="921" t="s">
        <v>2866</v>
      </c>
      <c r="D10516" s="922" t="s">
        <v>986</v>
      </c>
      <c r="E10516" s="936">
        <v>1</v>
      </c>
      <c r="F10516" s="947">
        <v>44835</v>
      </c>
      <c r="G10516" s="923">
        <v>4795.5194255058423</v>
      </c>
      <c r="H10516" s="929">
        <v>1.6666666666666668E-3</v>
      </c>
      <c r="I10516" s="929">
        <v>1.5000000000000001E-2</v>
      </c>
      <c r="J10516" s="923">
        <v>4723.586634123255</v>
      </c>
      <c r="K10516" s="922">
        <v>1</v>
      </c>
      <c r="L10516" s="923">
        <v>4723.586634123255</v>
      </c>
      <c r="M10516" s="923">
        <f t="shared" si="164"/>
        <v>95.910388510116846</v>
      </c>
    </row>
    <row r="10517" spans="2:13" ht="75">
      <c r="B10517" s="921" t="s">
        <v>2883</v>
      </c>
      <c r="C10517" s="921" t="s">
        <v>2866</v>
      </c>
      <c r="D10517" s="922" t="s">
        <v>986</v>
      </c>
      <c r="E10517" s="936">
        <v>1</v>
      </c>
      <c r="F10517" s="947">
        <v>44835</v>
      </c>
      <c r="G10517" s="923">
        <v>1322.7714528823001</v>
      </c>
      <c r="H10517" s="929">
        <v>1.6666666666666668E-3</v>
      </c>
      <c r="I10517" s="929">
        <v>1.5000000000000001E-2</v>
      </c>
      <c r="J10517" s="923">
        <v>1302.9298810890655</v>
      </c>
      <c r="K10517" s="922">
        <v>1</v>
      </c>
      <c r="L10517" s="923">
        <v>1302.9298810890655</v>
      </c>
      <c r="M10517" s="923">
        <f t="shared" si="164"/>
        <v>26.455429057646001</v>
      </c>
    </row>
    <row r="10518" spans="2:13" ht="75">
      <c r="B10518" s="921" t="s">
        <v>2870</v>
      </c>
      <c r="C10518" s="921" t="s">
        <v>2866</v>
      </c>
      <c r="D10518" s="922" t="s">
        <v>986</v>
      </c>
      <c r="E10518" s="936">
        <v>1</v>
      </c>
      <c r="F10518" s="947">
        <v>44012</v>
      </c>
      <c r="G10518" s="923">
        <v>41455.866999579652</v>
      </c>
      <c r="H10518" s="929">
        <v>1.6666666666666668E-3</v>
      </c>
      <c r="I10518" s="929">
        <v>6.1666666666666668E-2</v>
      </c>
      <c r="J10518" s="923">
        <v>38899.421867938909</v>
      </c>
      <c r="K10518" s="922">
        <v>1</v>
      </c>
      <c r="L10518" s="923">
        <v>38899.421867938909</v>
      </c>
      <c r="M10518" s="923">
        <f t="shared" si="164"/>
        <v>829.1173399915931</v>
      </c>
    </row>
    <row r="10519" spans="2:13" ht="75">
      <c r="B10519" s="921" t="s">
        <v>2870</v>
      </c>
      <c r="C10519" s="921" t="s">
        <v>2866</v>
      </c>
      <c r="D10519" s="922" t="s">
        <v>986</v>
      </c>
      <c r="E10519" s="936">
        <v>1</v>
      </c>
      <c r="F10519" s="947">
        <v>44317</v>
      </c>
      <c r="G10519" s="923">
        <v>16727.805982286525</v>
      </c>
      <c r="H10519" s="929">
        <v>1.6666666666666668E-3</v>
      </c>
      <c r="I10519" s="929">
        <v>4.3333333333333335E-2</v>
      </c>
      <c r="J10519" s="923">
        <v>16002.934389720776</v>
      </c>
      <c r="K10519" s="922">
        <v>1</v>
      </c>
      <c r="L10519" s="923">
        <v>16002.934389720776</v>
      </c>
      <c r="M10519" s="923">
        <f t="shared" si="164"/>
        <v>334.55611964573052</v>
      </c>
    </row>
    <row r="10520" spans="2:13" ht="75">
      <c r="B10520" s="921" t="s">
        <v>2874</v>
      </c>
      <c r="C10520" s="921" t="s">
        <v>2866</v>
      </c>
      <c r="D10520" s="922" t="s">
        <v>986</v>
      </c>
      <c r="E10520" s="936">
        <v>1</v>
      </c>
      <c r="F10520" s="947">
        <v>45078</v>
      </c>
      <c r="G10520" s="923">
        <v>41455.866999579652</v>
      </c>
      <c r="H10520" s="929">
        <v>1.6666666666666668E-3</v>
      </c>
      <c r="I10520" s="929">
        <v>1.6666666666666668E-3</v>
      </c>
      <c r="J10520" s="923">
        <v>41386.773887913689</v>
      </c>
      <c r="K10520" s="922">
        <v>1</v>
      </c>
      <c r="L10520" s="923">
        <v>41386.773887913689</v>
      </c>
      <c r="M10520" s="923">
        <f t="shared" si="164"/>
        <v>829.1173399915931</v>
      </c>
    </row>
    <row r="10521" spans="2:13" ht="75">
      <c r="B10521" s="921" t="s">
        <v>2881</v>
      </c>
      <c r="C10521" s="921" t="s">
        <v>2866</v>
      </c>
      <c r="D10521" s="922" t="s">
        <v>986</v>
      </c>
      <c r="E10521" s="936">
        <v>1</v>
      </c>
      <c r="F10521" s="947">
        <v>45078</v>
      </c>
      <c r="G10521" s="923">
        <v>16000.510070013199</v>
      </c>
      <c r="H10521" s="929">
        <v>1.6666666666666668E-3</v>
      </c>
      <c r="I10521" s="929">
        <v>1.6666666666666668E-3</v>
      </c>
      <c r="J10521" s="923">
        <v>15973.842553229844</v>
      </c>
      <c r="K10521" s="922">
        <v>1</v>
      </c>
      <c r="L10521" s="923">
        <v>15973.842553229844</v>
      </c>
      <c r="M10521" s="923">
        <f t="shared" si="164"/>
        <v>320.01020140026401</v>
      </c>
    </row>
    <row r="10522" spans="2:13" ht="75">
      <c r="B10522" s="921" t="s">
        <v>2881</v>
      </c>
      <c r="C10522" s="921" t="s">
        <v>2866</v>
      </c>
      <c r="D10522" s="922" t="s">
        <v>986</v>
      </c>
      <c r="E10522" s="936">
        <v>1</v>
      </c>
      <c r="F10522" s="947">
        <v>45078</v>
      </c>
      <c r="G10522" s="923">
        <v>44365.050648672957</v>
      </c>
      <c r="H10522" s="929">
        <v>1.6666666666666668E-3</v>
      </c>
      <c r="I10522" s="929">
        <v>1.6666666666666668E-3</v>
      </c>
      <c r="J10522" s="923">
        <v>44291.108897591839</v>
      </c>
      <c r="K10522" s="922">
        <v>1</v>
      </c>
      <c r="L10522" s="923">
        <v>44291.108897591839</v>
      </c>
      <c r="M10522" s="923">
        <f t="shared" si="164"/>
        <v>887.30101297345914</v>
      </c>
    </row>
    <row r="10523" spans="2:13" ht="75">
      <c r="B10523" s="921" t="s">
        <v>2878</v>
      </c>
      <c r="C10523" s="921" t="s">
        <v>2866</v>
      </c>
      <c r="D10523" s="922" t="s">
        <v>986</v>
      </c>
      <c r="E10523" s="936">
        <v>1</v>
      </c>
      <c r="F10523" s="947">
        <v>44317</v>
      </c>
      <c r="G10523" s="923">
        <v>88002.805385072585</v>
      </c>
      <c r="H10523" s="929">
        <v>1.6666666666666668E-3</v>
      </c>
      <c r="I10523" s="929">
        <v>4.3333333333333335E-2</v>
      </c>
      <c r="J10523" s="923">
        <v>84189.350485052768</v>
      </c>
      <c r="K10523" s="922">
        <v>1</v>
      </c>
      <c r="L10523" s="923">
        <v>84189.350485052768</v>
      </c>
      <c r="M10523" s="923">
        <f t="shared" si="164"/>
        <v>1760.0561077014518</v>
      </c>
    </row>
    <row r="10524" spans="2:13" ht="75">
      <c r="B10524" s="921" t="s">
        <v>2878</v>
      </c>
      <c r="C10524" s="921" t="s">
        <v>2866</v>
      </c>
      <c r="D10524" s="922" t="s">
        <v>986</v>
      </c>
      <c r="E10524" s="936">
        <v>1</v>
      </c>
      <c r="F10524" s="947">
        <v>44317</v>
      </c>
      <c r="G10524" s="923">
        <v>123640.30508646563</v>
      </c>
      <c r="H10524" s="929">
        <v>1.6666666666666668E-3</v>
      </c>
      <c r="I10524" s="929">
        <v>4.3333333333333335E-2</v>
      </c>
      <c r="J10524" s="923">
        <v>118282.55853271879</v>
      </c>
      <c r="K10524" s="922">
        <v>1</v>
      </c>
      <c r="L10524" s="923">
        <v>118282.55853271879</v>
      </c>
      <c r="M10524" s="923">
        <f t="shared" si="164"/>
        <v>2472.8061017293126</v>
      </c>
    </row>
    <row r="10525" spans="2:13" ht="75">
      <c r="B10525" s="921" t="s">
        <v>2881</v>
      </c>
      <c r="C10525" s="921" t="s">
        <v>2866</v>
      </c>
      <c r="D10525" s="922" t="s">
        <v>986</v>
      </c>
      <c r="E10525" s="936">
        <v>1</v>
      </c>
      <c r="F10525" s="947">
        <v>45078</v>
      </c>
      <c r="G10525" s="923">
        <v>59638.26480641283</v>
      </c>
      <c r="H10525" s="929">
        <v>1.6666666666666668E-3</v>
      </c>
      <c r="I10525" s="929">
        <v>1.6666666666666668E-3</v>
      </c>
      <c r="J10525" s="923">
        <v>59538.867698402144</v>
      </c>
      <c r="K10525" s="922">
        <v>1</v>
      </c>
      <c r="L10525" s="923">
        <v>59538.867698402144</v>
      </c>
      <c r="M10525" s="923">
        <f t="shared" si="164"/>
        <v>1192.7652961282565</v>
      </c>
    </row>
    <row r="10526" spans="2:13" ht="75">
      <c r="B10526" s="921" t="s">
        <v>2878</v>
      </c>
      <c r="C10526" s="921" t="s">
        <v>2866</v>
      </c>
      <c r="D10526" s="922" t="s">
        <v>986</v>
      </c>
      <c r="E10526" s="936">
        <v>1</v>
      </c>
      <c r="F10526" s="947">
        <v>44317</v>
      </c>
      <c r="G10526" s="923">
        <v>43637.754736399635</v>
      </c>
      <c r="H10526" s="929">
        <v>1.6666666666666668E-3</v>
      </c>
      <c r="I10526" s="929">
        <v>4.3333333333333335E-2</v>
      </c>
      <c r="J10526" s="923">
        <v>41746.785364488984</v>
      </c>
      <c r="K10526" s="922">
        <v>1</v>
      </c>
      <c r="L10526" s="923">
        <v>41746.785364488984</v>
      </c>
      <c r="M10526" s="923">
        <f t="shared" si="164"/>
        <v>872.75509472799274</v>
      </c>
    </row>
    <row r="10527" spans="2:13" ht="75">
      <c r="B10527" s="921" t="s">
        <v>2884</v>
      </c>
      <c r="C10527" s="921" t="s">
        <v>2866</v>
      </c>
      <c r="D10527" s="922" t="s">
        <v>986</v>
      </c>
      <c r="E10527" s="936">
        <v>1</v>
      </c>
      <c r="F10527" s="947">
        <v>44317</v>
      </c>
      <c r="G10527" s="923">
        <v>1322.7714528823001</v>
      </c>
      <c r="H10527" s="929">
        <v>1.6666666666666668E-3</v>
      </c>
      <c r="I10527" s="929">
        <v>4.3333333333333335E-2</v>
      </c>
      <c r="J10527" s="923">
        <v>1265.4513565907337</v>
      </c>
      <c r="K10527" s="922">
        <v>1</v>
      </c>
      <c r="L10527" s="923">
        <v>1265.4513565907337</v>
      </c>
      <c r="M10527" s="923">
        <f t="shared" si="164"/>
        <v>26.455429057646001</v>
      </c>
    </row>
    <row r="10528" spans="2:13" ht="75">
      <c r="B10528" s="921" t="s">
        <v>2880</v>
      </c>
      <c r="C10528" s="921" t="s">
        <v>2866</v>
      </c>
      <c r="D10528" s="922" t="s">
        <v>986</v>
      </c>
      <c r="E10528" s="936">
        <v>1</v>
      </c>
      <c r="F10528" s="947">
        <v>44986</v>
      </c>
      <c r="G10528" s="923">
        <v>141095.40698102547</v>
      </c>
      <c r="H10528" s="929">
        <v>1.6666666666666668E-3</v>
      </c>
      <c r="I10528" s="929">
        <v>6.6666666666666671E-3</v>
      </c>
      <c r="J10528" s="923">
        <v>140154.77093448531</v>
      </c>
      <c r="K10528" s="922">
        <v>1</v>
      </c>
      <c r="L10528" s="923">
        <v>140154.77093448531</v>
      </c>
      <c r="M10528" s="923">
        <f t="shared" si="164"/>
        <v>2821.9081396205097</v>
      </c>
    </row>
    <row r="10529" spans="2:13" ht="75">
      <c r="B10529" s="921" t="s">
        <v>2882</v>
      </c>
      <c r="C10529" s="921" t="s">
        <v>2866</v>
      </c>
      <c r="D10529" s="922" t="s">
        <v>986</v>
      </c>
      <c r="E10529" s="936">
        <v>1</v>
      </c>
      <c r="F10529" s="947">
        <v>44986</v>
      </c>
      <c r="G10529" s="923">
        <v>1198.8798563764606</v>
      </c>
      <c r="H10529" s="929">
        <v>1.6666666666666668E-3</v>
      </c>
      <c r="I10529" s="929">
        <v>6.6666666666666671E-3</v>
      </c>
      <c r="J10529" s="923">
        <v>1190.8873240006176</v>
      </c>
      <c r="K10529" s="922">
        <v>1</v>
      </c>
      <c r="L10529" s="923">
        <v>1190.8873240006176</v>
      </c>
      <c r="M10529" s="923">
        <f t="shared" si="164"/>
        <v>23.977597127529211</v>
      </c>
    </row>
    <row r="10530" spans="2:13" ht="75">
      <c r="B10530" s="921" t="s">
        <v>2883</v>
      </c>
      <c r="C10530" s="921" t="s">
        <v>2866</v>
      </c>
      <c r="D10530" s="922" t="s">
        <v>986</v>
      </c>
      <c r="E10530" s="936">
        <v>1</v>
      </c>
      <c r="F10530" s="947">
        <v>44986</v>
      </c>
      <c r="G10530" s="923">
        <v>37037.600680704403</v>
      </c>
      <c r="H10530" s="929">
        <v>1.6666666666666668E-3</v>
      </c>
      <c r="I10530" s="929">
        <v>6.6666666666666671E-3</v>
      </c>
      <c r="J10530" s="923">
        <v>36790.683342833043</v>
      </c>
      <c r="K10530" s="922">
        <v>1</v>
      </c>
      <c r="L10530" s="923">
        <v>36790.683342833043</v>
      </c>
      <c r="M10530" s="923">
        <f t="shared" si="164"/>
        <v>740.75201361408813</v>
      </c>
    </row>
    <row r="10531" spans="2:13" ht="75">
      <c r="B10531" s="921" t="s">
        <v>2881</v>
      </c>
      <c r="C10531" s="921" t="s">
        <v>2866</v>
      </c>
      <c r="D10531" s="922" t="s">
        <v>986</v>
      </c>
      <c r="E10531" s="936">
        <v>1</v>
      </c>
      <c r="F10531" s="947">
        <v>45078</v>
      </c>
      <c r="G10531" s="923">
        <v>77820.662613246008</v>
      </c>
      <c r="H10531" s="929">
        <v>1.6666666666666668E-3</v>
      </c>
      <c r="I10531" s="929">
        <v>1.6666666666666668E-3</v>
      </c>
      <c r="J10531" s="923">
        <v>77690.961508890599</v>
      </c>
      <c r="K10531" s="922">
        <v>1</v>
      </c>
      <c r="L10531" s="923">
        <v>77690.961508890599</v>
      </c>
      <c r="M10531" s="923">
        <f t="shared" si="164"/>
        <v>1556.4132522649202</v>
      </c>
    </row>
    <row r="10532" spans="2:13" ht="75">
      <c r="B10532" s="921" t="s">
        <v>2880</v>
      </c>
      <c r="C10532" s="921" t="s">
        <v>2866</v>
      </c>
      <c r="D10532" s="922" t="s">
        <v>986</v>
      </c>
      <c r="E10532" s="936">
        <v>1</v>
      </c>
      <c r="F10532" s="947">
        <v>44835</v>
      </c>
      <c r="G10532" s="923">
        <v>319282.90548799065</v>
      </c>
      <c r="H10532" s="929">
        <v>1.6666666666666668E-3</v>
      </c>
      <c r="I10532" s="929">
        <v>1.5000000000000001E-2</v>
      </c>
      <c r="J10532" s="923">
        <v>314493.66190567077</v>
      </c>
      <c r="K10532" s="922">
        <v>1</v>
      </c>
      <c r="L10532" s="923">
        <v>314493.66190567077</v>
      </c>
      <c r="M10532" s="923">
        <f t="shared" si="164"/>
        <v>6385.6581097598128</v>
      </c>
    </row>
    <row r="10533" spans="2:13" ht="75">
      <c r="B10533" s="921" t="s">
        <v>2882</v>
      </c>
      <c r="C10533" s="921" t="s">
        <v>2866</v>
      </c>
      <c r="D10533" s="922" t="s">
        <v>986</v>
      </c>
      <c r="E10533" s="936">
        <v>1</v>
      </c>
      <c r="F10533" s="947">
        <v>44835</v>
      </c>
      <c r="G10533" s="923">
        <v>1198.8798563764606</v>
      </c>
      <c r="H10533" s="929">
        <v>1.6666666666666668E-3</v>
      </c>
      <c r="I10533" s="929">
        <v>1.5000000000000001E-2</v>
      </c>
      <c r="J10533" s="923">
        <v>1180.8966585308137</v>
      </c>
      <c r="K10533" s="922">
        <v>1</v>
      </c>
      <c r="L10533" s="923">
        <v>1180.8966585308137</v>
      </c>
      <c r="M10533" s="923">
        <f t="shared" si="164"/>
        <v>23.977597127529211</v>
      </c>
    </row>
    <row r="10534" spans="2:13" ht="75">
      <c r="B10534" s="921" t="s">
        <v>2880</v>
      </c>
      <c r="C10534" s="921" t="s">
        <v>2866</v>
      </c>
      <c r="D10534" s="922" t="s">
        <v>986</v>
      </c>
      <c r="E10534" s="936">
        <v>1</v>
      </c>
      <c r="F10534" s="947">
        <v>44835</v>
      </c>
      <c r="G10534" s="923">
        <v>30546.428315479741</v>
      </c>
      <c r="H10534" s="929">
        <v>1.6666666666666668E-3</v>
      </c>
      <c r="I10534" s="929">
        <v>1.5000000000000001E-2</v>
      </c>
      <c r="J10534" s="923">
        <v>30088.231890747546</v>
      </c>
      <c r="K10534" s="922">
        <v>1</v>
      </c>
      <c r="L10534" s="923">
        <v>30088.231890747546</v>
      </c>
      <c r="M10534" s="923">
        <f t="shared" si="164"/>
        <v>610.92856630959488</v>
      </c>
    </row>
    <row r="10535" spans="2:13" ht="75">
      <c r="B10535" s="921" t="s">
        <v>2881</v>
      </c>
      <c r="C10535" s="921" t="s">
        <v>2866</v>
      </c>
      <c r="D10535" s="922" t="s">
        <v>986</v>
      </c>
      <c r="E10535" s="936">
        <v>1</v>
      </c>
      <c r="F10535" s="947">
        <v>45078</v>
      </c>
      <c r="G10535" s="923">
        <v>2909.1836490933088</v>
      </c>
      <c r="H10535" s="929">
        <v>1.6666666666666668E-3</v>
      </c>
      <c r="I10535" s="929">
        <v>1.6666666666666668E-3</v>
      </c>
      <c r="J10535" s="923">
        <v>2904.3350096781533</v>
      </c>
      <c r="K10535" s="922">
        <v>1</v>
      </c>
      <c r="L10535" s="923">
        <v>2904.3350096781533</v>
      </c>
      <c r="M10535" s="923">
        <f t="shared" si="164"/>
        <v>58.183672981866174</v>
      </c>
    </row>
    <row r="10536" spans="2:13" ht="75">
      <c r="B10536" s="921" t="s">
        <v>2880</v>
      </c>
      <c r="C10536" s="921" t="s">
        <v>2866</v>
      </c>
      <c r="D10536" s="922" t="s">
        <v>986</v>
      </c>
      <c r="E10536" s="936">
        <v>1</v>
      </c>
      <c r="F10536" s="947">
        <v>44986</v>
      </c>
      <c r="G10536" s="923">
        <v>197097.19222607167</v>
      </c>
      <c r="H10536" s="929">
        <v>1.6666666666666668E-3</v>
      </c>
      <c r="I10536" s="929">
        <v>6.6666666666666671E-3</v>
      </c>
      <c r="J10536" s="923">
        <v>195783.21094456452</v>
      </c>
      <c r="K10536" s="922">
        <v>1</v>
      </c>
      <c r="L10536" s="923">
        <v>195783.21094456452</v>
      </c>
      <c r="M10536" s="923">
        <f t="shared" si="164"/>
        <v>3941.9438445214332</v>
      </c>
    </row>
    <row r="10537" spans="2:13" ht="75">
      <c r="B10537" s="921" t="s">
        <v>2871</v>
      </c>
      <c r="C10537" s="921" t="s">
        <v>2866</v>
      </c>
      <c r="D10537" s="922" t="s">
        <v>986</v>
      </c>
      <c r="E10537" s="936">
        <v>1</v>
      </c>
      <c r="F10537" s="947">
        <v>45078</v>
      </c>
      <c r="G10537" s="923">
        <v>5091.0713859132902</v>
      </c>
      <c r="H10537" s="929">
        <v>1.6666666666666668E-3</v>
      </c>
      <c r="I10537" s="929">
        <v>1.6666666666666668E-3</v>
      </c>
      <c r="J10537" s="923">
        <v>5082.586266936768</v>
      </c>
      <c r="K10537" s="922">
        <v>1</v>
      </c>
      <c r="L10537" s="923">
        <v>5082.586266936768</v>
      </c>
      <c r="M10537" s="923">
        <f t="shared" si="164"/>
        <v>101.82142771826581</v>
      </c>
    </row>
    <row r="10538" spans="2:13" ht="75">
      <c r="B10538" s="921" t="s">
        <v>2881</v>
      </c>
      <c r="C10538" s="921" t="s">
        <v>2866</v>
      </c>
      <c r="D10538" s="922" t="s">
        <v>986</v>
      </c>
      <c r="E10538" s="936">
        <v>1</v>
      </c>
      <c r="F10538" s="947">
        <v>45078</v>
      </c>
      <c r="G10538" s="923">
        <v>55274.489332772864</v>
      </c>
      <c r="H10538" s="929">
        <v>1.6666666666666668E-3</v>
      </c>
      <c r="I10538" s="929">
        <v>1.6666666666666668E-3</v>
      </c>
      <c r="J10538" s="923">
        <v>55182.365183884911</v>
      </c>
      <c r="K10538" s="922">
        <v>1</v>
      </c>
      <c r="L10538" s="923">
        <v>55182.365183884911</v>
      </c>
      <c r="M10538" s="923">
        <f t="shared" si="164"/>
        <v>1105.4897866554572</v>
      </c>
    </row>
    <row r="10539" spans="2:13" ht="75">
      <c r="B10539" s="921" t="s">
        <v>2874</v>
      </c>
      <c r="C10539" s="921" t="s">
        <v>2866</v>
      </c>
      <c r="D10539" s="922" t="s">
        <v>986</v>
      </c>
      <c r="E10539" s="936">
        <v>1</v>
      </c>
      <c r="F10539" s="947">
        <v>45078</v>
      </c>
      <c r="G10539" s="923">
        <v>104730.61136735912</v>
      </c>
      <c r="H10539" s="929">
        <v>1.6666666666666668E-3</v>
      </c>
      <c r="I10539" s="929">
        <v>1.6666666666666668E-3</v>
      </c>
      <c r="J10539" s="923">
        <v>104556.06034841352</v>
      </c>
      <c r="K10539" s="922">
        <v>1</v>
      </c>
      <c r="L10539" s="923">
        <v>104556.06034841352</v>
      </c>
      <c r="M10539" s="923">
        <f t="shared" si="164"/>
        <v>2094.6122273471824</v>
      </c>
    </row>
    <row r="10540" spans="2:13" ht="75">
      <c r="B10540" s="921" t="s">
        <v>2885</v>
      </c>
      <c r="C10540" s="921" t="s">
        <v>2866</v>
      </c>
      <c r="D10540" s="922" t="s">
        <v>986</v>
      </c>
      <c r="E10540" s="936">
        <v>1</v>
      </c>
      <c r="F10540" s="947">
        <v>44835</v>
      </c>
      <c r="G10540" s="923">
        <v>159277.80478785865</v>
      </c>
      <c r="H10540" s="929">
        <v>1.6666666666666668E-3</v>
      </c>
      <c r="I10540" s="929">
        <v>1.5000000000000001E-2</v>
      </c>
      <c r="J10540" s="923">
        <v>156888.63771604077</v>
      </c>
      <c r="K10540" s="922">
        <v>1</v>
      </c>
      <c r="L10540" s="923">
        <v>156888.63771604077</v>
      </c>
      <c r="M10540" s="923">
        <f t="shared" si="164"/>
        <v>3185.5560957571729</v>
      </c>
    </row>
    <row r="10541" spans="2:13" ht="75">
      <c r="B10541" s="921" t="s">
        <v>2885</v>
      </c>
      <c r="C10541" s="921" t="s">
        <v>2866</v>
      </c>
      <c r="D10541" s="922" t="s">
        <v>986</v>
      </c>
      <c r="E10541" s="936">
        <v>1</v>
      </c>
      <c r="F10541" s="947">
        <v>44986</v>
      </c>
      <c r="G10541" s="923">
        <v>351283.92562801705</v>
      </c>
      <c r="H10541" s="929">
        <v>1.6666666666666668E-3</v>
      </c>
      <c r="I10541" s="929">
        <v>6.6666666666666671E-3</v>
      </c>
      <c r="J10541" s="923">
        <v>348942.03279049695</v>
      </c>
      <c r="K10541" s="922">
        <v>1</v>
      </c>
      <c r="L10541" s="923">
        <v>348942.03279049695</v>
      </c>
      <c r="M10541" s="923">
        <f t="shared" si="164"/>
        <v>7025.678512560341</v>
      </c>
    </row>
    <row r="10542" spans="2:13" ht="75">
      <c r="B10542" s="921" t="s">
        <v>2878</v>
      </c>
      <c r="C10542" s="921" t="s">
        <v>2866</v>
      </c>
      <c r="D10542" s="922" t="s">
        <v>986</v>
      </c>
      <c r="E10542" s="936">
        <v>1</v>
      </c>
      <c r="F10542" s="947">
        <v>44317</v>
      </c>
      <c r="G10542" s="923">
        <v>3636.4795613666361</v>
      </c>
      <c r="H10542" s="929">
        <v>1.6666666666666668E-3</v>
      </c>
      <c r="I10542" s="929">
        <v>4.3333333333333335E-2</v>
      </c>
      <c r="J10542" s="923">
        <v>3478.898780374082</v>
      </c>
      <c r="K10542" s="922">
        <v>1</v>
      </c>
      <c r="L10542" s="923">
        <v>3478.898780374082</v>
      </c>
      <c r="M10542" s="923">
        <f t="shared" si="164"/>
        <v>72.729591227332719</v>
      </c>
    </row>
    <row r="10543" spans="2:13" ht="75">
      <c r="B10543" s="921" t="s">
        <v>2874</v>
      </c>
      <c r="C10543" s="921" t="s">
        <v>2866</v>
      </c>
      <c r="D10543" s="922" t="s">
        <v>986</v>
      </c>
      <c r="E10543" s="936">
        <v>1</v>
      </c>
      <c r="F10543" s="947">
        <v>45078</v>
      </c>
      <c r="G10543" s="923">
        <v>66911.223929146101</v>
      </c>
      <c r="H10543" s="929">
        <v>1.6666666666666668E-3</v>
      </c>
      <c r="I10543" s="929">
        <v>1.6666666666666668E-3</v>
      </c>
      <c r="J10543" s="923">
        <v>66799.70522259752</v>
      </c>
      <c r="K10543" s="922">
        <v>1</v>
      </c>
      <c r="L10543" s="923">
        <v>66799.70522259752</v>
      </c>
      <c r="M10543" s="923">
        <f t="shared" si="164"/>
        <v>1338.2244785829221</v>
      </c>
    </row>
    <row r="10544" spans="2:13" ht="75">
      <c r="B10544" s="921" t="s">
        <v>2880</v>
      </c>
      <c r="C10544" s="921" t="s">
        <v>2866</v>
      </c>
      <c r="D10544" s="922" t="s">
        <v>986</v>
      </c>
      <c r="E10544" s="936">
        <v>1</v>
      </c>
      <c r="F10544" s="947">
        <v>44835</v>
      </c>
      <c r="G10544" s="923">
        <v>120731.12143737232</v>
      </c>
      <c r="H10544" s="929">
        <v>1.6666666666666668E-3</v>
      </c>
      <c r="I10544" s="929">
        <v>1.5000000000000001E-2</v>
      </c>
      <c r="J10544" s="923">
        <v>118920.15461581174</v>
      </c>
      <c r="K10544" s="922">
        <v>1</v>
      </c>
      <c r="L10544" s="923">
        <v>118920.15461581174</v>
      </c>
      <c r="M10544" s="923">
        <f t="shared" si="164"/>
        <v>2414.6224287474465</v>
      </c>
    </row>
    <row r="10545" spans="2:13" ht="75">
      <c r="B10545" s="921" t="s">
        <v>2885</v>
      </c>
      <c r="C10545" s="921" t="s">
        <v>2866</v>
      </c>
      <c r="D10545" s="922" t="s">
        <v>986</v>
      </c>
      <c r="E10545" s="936">
        <v>1</v>
      </c>
      <c r="F10545" s="947">
        <v>44835</v>
      </c>
      <c r="G10545" s="923">
        <v>117821.937788279</v>
      </c>
      <c r="H10545" s="929">
        <v>1.6666666666666668E-3</v>
      </c>
      <c r="I10545" s="929">
        <v>1.5000000000000001E-2</v>
      </c>
      <c r="J10545" s="923">
        <v>116054.60872145482</v>
      </c>
      <c r="K10545" s="922">
        <v>1</v>
      </c>
      <c r="L10545" s="923">
        <v>116054.60872145482</v>
      </c>
      <c r="M10545" s="923">
        <f t="shared" si="164"/>
        <v>2356.43875576558</v>
      </c>
    </row>
    <row r="10546" spans="2:13" ht="75">
      <c r="B10546" s="921" t="s">
        <v>2885</v>
      </c>
      <c r="C10546" s="921" t="s">
        <v>2866</v>
      </c>
      <c r="D10546" s="922" t="s">
        <v>986</v>
      </c>
      <c r="E10546" s="936">
        <v>1</v>
      </c>
      <c r="F10546" s="947">
        <v>44986</v>
      </c>
      <c r="G10546" s="923">
        <v>10909.438684099909</v>
      </c>
      <c r="H10546" s="929">
        <v>1.6666666666666668E-3</v>
      </c>
      <c r="I10546" s="929">
        <v>6.6666666666666671E-3</v>
      </c>
      <c r="J10546" s="923">
        <v>10836.709092872576</v>
      </c>
      <c r="K10546" s="922">
        <v>1</v>
      </c>
      <c r="L10546" s="923">
        <v>10836.709092872576</v>
      </c>
      <c r="M10546" s="923">
        <f t="shared" si="164"/>
        <v>218.18877368199819</v>
      </c>
    </row>
    <row r="10547" spans="2:13" ht="75">
      <c r="B10547" s="921" t="s">
        <v>2870</v>
      </c>
      <c r="C10547" s="921" t="s">
        <v>2866</v>
      </c>
      <c r="D10547" s="922" t="s">
        <v>986</v>
      </c>
      <c r="E10547" s="936">
        <v>1</v>
      </c>
      <c r="F10547" s="947">
        <v>44196</v>
      </c>
      <c r="G10547" s="923">
        <v>2181.8877368199815</v>
      </c>
      <c r="H10547" s="929">
        <v>1.6666666666666668E-3</v>
      </c>
      <c r="I10547" s="929">
        <v>0.05</v>
      </c>
      <c r="J10547" s="923">
        <v>2072.7933499789824</v>
      </c>
      <c r="K10547" s="922">
        <v>1</v>
      </c>
      <c r="L10547" s="923">
        <v>2072.7933499789824</v>
      </c>
      <c r="M10547" s="923">
        <f t="shared" si="164"/>
        <v>43.637754736399629</v>
      </c>
    </row>
    <row r="10548" spans="2:13" ht="75">
      <c r="B10548" s="921" t="s">
        <v>2885</v>
      </c>
      <c r="C10548" s="921" t="s">
        <v>2866</v>
      </c>
      <c r="D10548" s="922" t="s">
        <v>986</v>
      </c>
      <c r="E10548" s="936">
        <v>1</v>
      </c>
      <c r="F10548" s="947">
        <v>44835</v>
      </c>
      <c r="G10548" s="923">
        <v>153459.43748967204</v>
      </c>
      <c r="H10548" s="929">
        <v>1.6666666666666668E-3</v>
      </c>
      <c r="I10548" s="929">
        <v>1.5000000000000001E-2</v>
      </c>
      <c r="J10548" s="923">
        <v>151157.54592732695</v>
      </c>
      <c r="K10548" s="922">
        <v>1</v>
      </c>
      <c r="L10548" s="923">
        <v>151157.54592732695</v>
      </c>
      <c r="M10548" s="923">
        <f t="shared" si="164"/>
        <v>3069.1887497934408</v>
      </c>
    </row>
    <row r="10549" spans="2:13" ht="75">
      <c r="B10549" s="921" t="s">
        <v>2870</v>
      </c>
      <c r="C10549" s="921" t="s">
        <v>2866</v>
      </c>
      <c r="D10549" s="922" t="s">
        <v>986</v>
      </c>
      <c r="E10549" s="936">
        <v>1</v>
      </c>
      <c r="F10549" s="947">
        <v>44012</v>
      </c>
      <c r="G10549" s="923">
        <v>11636.734596373235</v>
      </c>
      <c r="H10549" s="929">
        <v>1.6666666666666668E-3</v>
      </c>
      <c r="I10549" s="929">
        <v>6.1666666666666668E-2</v>
      </c>
      <c r="J10549" s="923">
        <v>10919.135962930219</v>
      </c>
      <c r="K10549" s="922">
        <v>1</v>
      </c>
      <c r="L10549" s="923">
        <v>10919.135962930219</v>
      </c>
      <c r="M10549" s="923">
        <f t="shared" si="164"/>
        <v>232.7346919274647</v>
      </c>
    </row>
    <row r="10550" spans="2:13" ht="75">
      <c r="B10550" s="921" t="s">
        <v>2881</v>
      </c>
      <c r="C10550" s="921" t="s">
        <v>2866</v>
      </c>
      <c r="D10550" s="922" t="s">
        <v>986</v>
      </c>
      <c r="E10550" s="936">
        <v>1</v>
      </c>
      <c r="F10550" s="947">
        <v>45078</v>
      </c>
      <c r="G10550" s="923">
        <v>9454.846859553254</v>
      </c>
      <c r="H10550" s="929">
        <v>1.6666666666666668E-3</v>
      </c>
      <c r="I10550" s="929">
        <v>1.6666666666666668E-3</v>
      </c>
      <c r="J10550" s="923">
        <v>9439.0887814539983</v>
      </c>
      <c r="K10550" s="922">
        <v>1</v>
      </c>
      <c r="L10550" s="923">
        <v>9439.0887814539983</v>
      </c>
      <c r="M10550" s="923">
        <f t="shared" si="164"/>
        <v>189.09693719106508</v>
      </c>
    </row>
    <row r="10551" spans="2:13" ht="75">
      <c r="B10551" s="921" t="s">
        <v>2885</v>
      </c>
      <c r="C10551" s="921" t="s">
        <v>2866</v>
      </c>
      <c r="D10551" s="922" t="s">
        <v>986</v>
      </c>
      <c r="E10551" s="936">
        <v>1</v>
      </c>
      <c r="F10551" s="947">
        <v>44835</v>
      </c>
      <c r="G10551" s="923">
        <v>153459.43748967204</v>
      </c>
      <c r="H10551" s="929">
        <v>1.6666666666666668E-3</v>
      </c>
      <c r="I10551" s="929">
        <v>1.5000000000000001E-2</v>
      </c>
      <c r="J10551" s="923">
        <v>151157.54592732695</v>
      </c>
      <c r="K10551" s="922">
        <v>1</v>
      </c>
      <c r="L10551" s="923">
        <v>151157.54592732695</v>
      </c>
      <c r="M10551" s="923">
        <f t="shared" si="164"/>
        <v>3069.1887497934408</v>
      </c>
    </row>
    <row r="10552" spans="2:13" ht="75">
      <c r="B10552" s="921" t="s">
        <v>2878</v>
      </c>
      <c r="C10552" s="921" t="s">
        <v>2866</v>
      </c>
      <c r="D10552" s="922" t="s">
        <v>986</v>
      </c>
      <c r="E10552" s="936">
        <v>1</v>
      </c>
      <c r="F10552" s="947">
        <v>44317</v>
      </c>
      <c r="G10552" s="923">
        <v>8727.5509472799258</v>
      </c>
      <c r="H10552" s="929">
        <v>1.6666666666666668E-3</v>
      </c>
      <c r="I10552" s="929">
        <v>4.3333333333333335E-2</v>
      </c>
      <c r="J10552" s="923">
        <v>8349.3570728977957</v>
      </c>
      <c r="K10552" s="922">
        <v>1</v>
      </c>
      <c r="L10552" s="923">
        <v>8349.3570728977957</v>
      </c>
      <c r="M10552" s="923">
        <f t="shared" si="164"/>
        <v>174.55101894559851</v>
      </c>
    </row>
    <row r="10553" spans="2:13" ht="75">
      <c r="B10553" s="921" t="s">
        <v>2886</v>
      </c>
      <c r="C10553" s="921" t="s">
        <v>2866</v>
      </c>
      <c r="D10553" s="922" t="s">
        <v>986</v>
      </c>
      <c r="E10553" s="936">
        <v>1</v>
      </c>
      <c r="F10553" s="947">
        <v>44228</v>
      </c>
      <c r="G10553" s="923">
        <v>51638.009771406229</v>
      </c>
      <c r="H10553" s="929">
        <v>1.6666666666666668E-3</v>
      </c>
      <c r="I10553" s="929">
        <v>4.8333333333333339E-2</v>
      </c>
      <c r="J10553" s="923">
        <v>49142.172632454924</v>
      </c>
      <c r="K10553" s="922">
        <v>1</v>
      </c>
      <c r="L10553" s="923">
        <v>49142.172632454924</v>
      </c>
      <c r="M10553" s="923">
        <f t="shared" si="164"/>
        <v>1032.7601954281247</v>
      </c>
    </row>
    <row r="10554" spans="2:13" ht="75">
      <c r="B10554" s="921" t="s">
        <v>2878</v>
      </c>
      <c r="C10554" s="921" t="s">
        <v>2866</v>
      </c>
      <c r="D10554" s="922" t="s">
        <v>986</v>
      </c>
      <c r="E10554" s="936">
        <v>1</v>
      </c>
      <c r="F10554" s="947">
        <v>44317</v>
      </c>
      <c r="G10554" s="923">
        <v>17455.101894559852</v>
      </c>
      <c r="H10554" s="929">
        <v>1.6666666666666668E-3</v>
      </c>
      <c r="I10554" s="929">
        <v>4.3333333333333335E-2</v>
      </c>
      <c r="J10554" s="923">
        <v>16698.714145795591</v>
      </c>
      <c r="K10554" s="922">
        <v>1</v>
      </c>
      <c r="L10554" s="923">
        <v>16698.714145795591</v>
      </c>
      <c r="M10554" s="923">
        <f t="shared" si="164"/>
        <v>349.10203789119703</v>
      </c>
    </row>
    <row r="10555" spans="2:13" ht="75">
      <c r="B10555" s="921" t="s">
        <v>2867</v>
      </c>
      <c r="C10555" s="921" t="s">
        <v>2866</v>
      </c>
      <c r="D10555" s="922" t="s">
        <v>986</v>
      </c>
      <c r="E10555" s="936">
        <v>1</v>
      </c>
      <c r="F10555" s="947">
        <v>43739</v>
      </c>
      <c r="G10555" s="923">
        <v>20364.285543653161</v>
      </c>
      <c r="H10555" s="929">
        <v>1.6666666666666668E-3</v>
      </c>
      <c r="I10555" s="929">
        <v>7.5000000000000011E-2</v>
      </c>
      <c r="J10555" s="923">
        <v>18836.964127879175</v>
      </c>
      <c r="K10555" s="922">
        <v>1</v>
      </c>
      <c r="L10555" s="923">
        <v>18836.964127879175</v>
      </c>
      <c r="M10555" s="923">
        <f t="shared" si="164"/>
        <v>407.28571087306324</v>
      </c>
    </row>
    <row r="10556" spans="2:13" ht="75">
      <c r="B10556" s="921" t="s">
        <v>2886</v>
      </c>
      <c r="C10556" s="921" t="s">
        <v>2866</v>
      </c>
      <c r="D10556" s="922" t="s">
        <v>986</v>
      </c>
      <c r="E10556" s="936">
        <v>1</v>
      </c>
      <c r="F10556" s="947">
        <v>44228</v>
      </c>
      <c r="G10556" s="923">
        <v>16727.805982286525</v>
      </c>
      <c r="H10556" s="929">
        <v>1.6666666666666668E-3</v>
      </c>
      <c r="I10556" s="929">
        <v>4.8333333333333339E-2</v>
      </c>
      <c r="J10556" s="923">
        <v>15919.295359809343</v>
      </c>
      <c r="K10556" s="922">
        <v>1</v>
      </c>
      <c r="L10556" s="923">
        <v>15919.295359809343</v>
      </c>
      <c r="M10556" s="923">
        <f t="shared" si="164"/>
        <v>334.55611964573052</v>
      </c>
    </row>
    <row r="10557" spans="2:13" ht="75">
      <c r="B10557" s="921" t="s">
        <v>2886</v>
      </c>
      <c r="C10557" s="921" t="s">
        <v>2866</v>
      </c>
      <c r="D10557" s="922" t="s">
        <v>986</v>
      </c>
      <c r="E10557" s="936">
        <v>1</v>
      </c>
      <c r="F10557" s="947">
        <v>44228</v>
      </c>
      <c r="G10557" s="923">
        <v>15273.214157739871</v>
      </c>
      <c r="H10557" s="929">
        <v>1.6666666666666668E-3</v>
      </c>
      <c r="I10557" s="929">
        <v>4.8333333333333339E-2</v>
      </c>
      <c r="J10557" s="923">
        <v>14535.008806782444</v>
      </c>
      <c r="K10557" s="922">
        <v>1</v>
      </c>
      <c r="L10557" s="923">
        <v>14535.008806782444</v>
      </c>
      <c r="M10557" s="923">
        <f t="shared" si="164"/>
        <v>305.46428315479744</v>
      </c>
    </row>
    <row r="10558" spans="2:13" ht="75">
      <c r="B10558" s="921" t="s">
        <v>2886</v>
      </c>
      <c r="C10558" s="921" t="s">
        <v>2866</v>
      </c>
      <c r="D10558" s="922" t="s">
        <v>986</v>
      </c>
      <c r="E10558" s="936">
        <v>1</v>
      </c>
      <c r="F10558" s="947">
        <v>44228</v>
      </c>
      <c r="G10558" s="923">
        <v>24000.765105019796</v>
      </c>
      <c r="H10558" s="929">
        <v>1.6666666666666668E-3</v>
      </c>
      <c r="I10558" s="929">
        <v>4.8333333333333339E-2</v>
      </c>
      <c r="J10558" s="923">
        <v>22840.728124943838</v>
      </c>
      <c r="K10558" s="922">
        <v>1</v>
      </c>
      <c r="L10558" s="923">
        <v>22840.728124943838</v>
      </c>
      <c r="M10558" s="923">
        <f t="shared" si="164"/>
        <v>480.01530210039596</v>
      </c>
    </row>
    <row r="10559" spans="2:13" ht="75">
      <c r="B10559" s="921" t="s">
        <v>2886</v>
      </c>
      <c r="C10559" s="921" t="s">
        <v>2866</v>
      </c>
      <c r="D10559" s="922" t="s">
        <v>986</v>
      </c>
      <c r="E10559" s="936">
        <v>1</v>
      </c>
      <c r="F10559" s="947">
        <v>44228</v>
      </c>
      <c r="G10559" s="923">
        <v>38546.683350486339</v>
      </c>
      <c r="H10559" s="929">
        <v>1.6666666666666668E-3</v>
      </c>
      <c r="I10559" s="929">
        <v>4.8333333333333339E-2</v>
      </c>
      <c r="J10559" s="923">
        <v>36683.593655212833</v>
      </c>
      <c r="K10559" s="922">
        <v>1</v>
      </c>
      <c r="L10559" s="923">
        <v>36683.593655212833</v>
      </c>
      <c r="M10559" s="923">
        <f t="shared" si="164"/>
        <v>770.93366700972683</v>
      </c>
    </row>
    <row r="10560" spans="2:13" ht="75">
      <c r="B10560" s="921" t="s">
        <v>2887</v>
      </c>
      <c r="C10560" s="921" t="s">
        <v>2866</v>
      </c>
      <c r="D10560" s="922" t="s">
        <v>986</v>
      </c>
      <c r="E10560" s="936">
        <v>1</v>
      </c>
      <c r="F10560" s="947">
        <v>43829</v>
      </c>
      <c r="G10560" s="923">
        <v>15273.214157739871</v>
      </c>
      <c r="H10560" s="929">
        <v>1.6666666666666668E-3</v>
      </c>
      <c r="I10560" s="929">
        <v>7.166666666666667E-2</v>
      </c>
      <c r="J10560" s="923">
        <v>14178.633809768513</v>
      </c>
      <c r="K10560" s="922">
        <v>1</v>
      </c>
      <c r="L10560" s="923">
        <v>14178.633809768513</v>
      </c>
      <c r="M10560" s="923">
        <f t="shared" si="164"/>
        <v>305.46428315479744</v>
      </c>
    </row>
    <row r="10561" spans="2:13" ht="75">
      <c r="B10561" s="921" t="s">
        <v>2865</v>
      </c>
      <c r="C10561" s="921" t="s">
        <v>2866</v>
      </c>
      <c r="D10561" s="922" t="s">
        <v>986</v>
      </c>
      <c r="E10561" s="936">
        <v>1</v>
      </c>
      <c r="F10561" s="947">
        <v>43829</v>
      </c>
      <c r="G10561" s="923">
        <v>51638.009771406229</v>
      </c>
      <c r="H10561" s="929">
        <v>1.6666666666666668E-3</v>
      </c>
      <c r="I10561" s="929">
        <v>7.166666666666667E-2</v>
      </c>
      <c r="J10561" s="923">
        <v>47937.285737788785</v>
      </c>
      <c r="K10561" s="922">
        <v>1</v>
      </c>
      <c r="L10561" s="923">
        <v>47937.285737788785</v>
      </c>
      <c r="M10561" s="923">
        <f t="shared" si="164"/>
        <v>1032.7601954281247</v>
      </c>
    </row>
    <row r="10562" spans="2:13" ht="75">
      <c r="B10562" s="921" t="s">
        <v>2887</v>
      </c>
      <c r="C10562" s="921" t="s">
        <v>2866</v>
      </c>
      <c r="D10562" s="922" t="s">
        <v>986</v>
      </c>
      <c r="E10562" s="936">
        <v>1</v>
      </c>
      <c r="F10562" s="947">
        <v>43829</v>
      </c>
      <c r="G10562" s="923">
        <v>7272.9591227332721</v>
      </c>
      <c r="H10562" s="929">
        <v>1.6666666666666668E-3</v>
      </c>
      <c r="I10562" s="929">
        <v>7.166666666666667E-2</v>
      </c>
      <c r="J10562" s="923">
        <v>6751.7303856040544</v>
      </c>
      <c r="K10562" s="922">
        <v>1</v>
      </c>
      <c r="L10562" s="923">
        <v>6751.7303856040544</v>
      </c>
      <c r="M10562" s="923">
        <f t="shared" si="164"/>
        <v>145.45918245466544</v>
      </c>
    </row>
    <row r="10563" spans="2:13" ht="75">
      <c r="B10563" s="921" t="s">
        <v>2888</v>
      </c>
      <c r="C10563" s="921" t="s">
        <v>2866</v>
      </c>
      <c r="D10563" s="922" t="s">
        <v>986</v>
      </c>
      <c r="E10563" s="936">
        <v>1</v>
      </c>
      <c r="F10563" s="947">
        <v>43829</v>
      </c>
      <c r="G10563" s="923">
        <v>1198.8798563764606</v>
      </c>
      <c r="H10563" s="929">
        <v>1.6666666666666668E-3</v>
      </c>
      <c r="I10563" s="929">
        <v>7.166666666666667E-2</v>
      </c>
      <c r="J10563" s="923">
        <v>1112.9601333361475</v>
      </c>
      <c r="K10563" s="922">
        <v>1</v>
      </c>
      <c r="L10563" s="923">
        <v>1112.9601333361475</v>
      </c>
      <c r="M10563" s="923">
        <f t="shared" si="164"/>
        <v>23.977597127529211</v>
      </c>
    </row>
    <row r="10564" spans="2:13" ht="75">
      <c r="B10564" s="921" t="s">
        <v>2888</v>
      </c>
      <c r="C10564" s="921" t="s">
        <v>2866</v>
      </c>
      <c r="D10564" s="922" t="s">
        <v>986</v>
      </c>
      <c r="E10564" s="936">
        <v>1</v>
      </c>
      <c r="F10564" s="947">
        <v>43829</v>
      </c>
      <c r="G10564" s="923">
        <v>3596.6395691293819</v>
      </c>
      <c r="H10564" s="929">
        <v>1.6666666666666668E-3</v>
      </c>
      <c r="I10564" s="929">
        <v>7.166666666666667E-2</v>
      </c>
      <c r="J10564" s="923">
        <v>3338.8804000084428</v>
      </c>
      <c r="K10564" s="922">
        <v>1</v>
      </c>
      <c r="L10564" s="923">
        <v>3338.8804000084428</v>
      </c>
      <c r="M10564" s="923">
        <f t="shared" si="164"/>
        <v>71.932791382587638</v>
      </c>
    </row>
    <row r="10565" spans="2:13" ht="75">
      <c r="B10565" s="921" t="s">
        <v>2887</v>
      </c>
      <c r="C10565" s="921" t="s">
        <v>2866</v>
      </c>
      <c r="D10565" s="922" t="s">
        <v>986</v>
      </c>
      <c r="E10565" s="936">
        <v>1</v>
      </c>
      <c r="F10565" s="947">
        <v>43829</v>
      </c>
      <c r="G10565" s="923">
        <v>170187.24347195856</v>
      </c>
      <c r="H10565" s="929">
        <v>1.6666666666666668E-3</v>
      </c>
      <c r="I10565" s="929">
        <v>7.166666666666667E-2</v>
      </c>
      <c r="J10565" s="923">
        <v>157990.49102313485</v>
      </c>
      <c r="K10565" s="922">
        <v>1</v>
      </c>
      <c r="L10565" s="923">
        <v>157990.49102313485</v>
      </c>
      <c r="M10565" s="923">
        <f t="shared" si="164"/>
        <v>3403.7448694391715</v>
      </c>
    </row>
    <row r="10566" spans="2:13" ht="75">
      <c r="B10566" s="921" t="s">
        <v>2887</v>
      </c>
      <c r="C10566" s="921" t="s">
        <v>2866</v>
      </c>
      <c r="D10566" s="922" t="s">
        <v>986</v>
      </c>
      <c r="E10566" s="936">
        <v>1</v>
      </c>
      <c r="F10566" s="947">
        <v>43829</v>
      </c>
      <c r="G10566" s="923">
        <v>27637.244666386432</v>
      </c>
      <c r="H10566" s="929">
        <v>1.6666666666666668E-3</v>
      </c>
      <c r="I10566" s="929">
        <v>7.166666666666667E-2</v>
      </c>
      <c r="J10566" s="923">
        <v>25656.575465295406</v>
      </c>
      <c r="K10566" s="922">
        <v>1</v>
      </c>
      <c r="L10566" s="923">
        <v>25656.575465295406</v>
      </c>
      <c r="M10566" s="923">
        <f t="shared" si="164"/>
        <v>552.74489332772862</v>
      </c>
    </row>
    <row r="10567" spans="2:13" ht="75">
      <c r="B10567" s="921" t="s">
        <v>2887</v>
      </c>
      <c r="C10567" s="921" t="s">
        <v>2866</v>
      </c>
      <c r="D10567" s="922" t="s">
        <v>986</v>
      </c>
      <c r="E10567" s="936">
        <v>1</v>
      </c>
      <c r="F10567" s="947">
        <v>43829</v>
      </c>
      <c r="G10567" s="923">
        <v>38546.683350486339</v>
      </c>
      <c r="H10567" s="929">
        <v>1.6666666666666668E-3</v>
      </c>
      <c r="I10567" s="929">
        <v>7.166666666666667E-2</v>
      </c>
      <c r="J10567" s="923">
        <v>35784.171043701484</v>
      </c>
      <c r="K10567" s="922">
        <v>1</v>
      </c>
      <c r="L10567" s="923">
        <v>35784.171043701484</v>
      </c>
      <c r="M10567" s="923">
        <f t="shared" si="164"/>
        <v>770.93366700972683</v>
      </c>
    </row>
    <row r="10568" spans="2:13" ht="75">
      <c r="B10568" s="921" t="s">
        <v>2887</v>
      </c>
      <c r="C10568" s="921" t="s">
        <v>2866</v>
      </c>
      <c r="D10568" s="922" t="s">
        <v>986</v>
      </c>
      <c r="E10568" s="936">
        <v>1</v>
      </c>
      <c r="F10568" s="947">
        <v>43829</v>
      </c>
      <c r="G10568" s="923">
        <v>2909.1836490933088</v>
      </c>
      <c r="H10568" s="929">
        <v>1.6666666666666668E-3</v>
      </c>
      <c r="I10568" s="929">
        <v>7.166666666666667E-2</v>
      </c>
      <c r="J10568" s="923">
        <v>2700.6921542416217</v>
      </c>
      <c r="K10568" s="922">
        <v>1</v>
      </c>
      <c r="L10568" s="923">
        <v>2700.6921542416217</v>
      </c>
      <c r="M10568" s="923">
        <f t="shared" si="164"/>
        <v>58.183672981866174</v>
      </c>
    </row>
    <row r="10569" spans="2:13" ht="75">
      <c r="B10569" s="921" t="s">
        <v>2869</v>
      </c>
      <c r="C10569" s="921" t="s">
        <v>2866</v>
      </c>
      <c r="D10569" s="922" t="s">
        <v>986</v>
      </c>
      <c r="E10569" s="936">
        <v>1</v>
      </c>
      <c r="F10569" s="947">
        <v>44317</v>
      </c>
      <c r="G10569" s="923">
        <v>54547.193420499541</v>
      </c>
      <c r="H10569" s="929">
        <v>1.6666666666666668E-3</v>
      </c>
      <c r="I10569" s="929">
        <v>4.3333333333333335E-2</v>
      </c>
      <c r="J10569" s="923">
        <v>52183.48170561123</v>
      </c>
      <c r="K10569" s="922">
        <v>1</v>
      </c>
      <c r="L10569" s="923">
        <v>52183.48170561123</v>
      </c>
      <c r="M10569" s="923">
        <f t="shared" si="164"/>
        <v>1090.943868409991</v>
      </c>
    </row>
    <row r="10570" spans="2:13" ht="75">
      <c r="B10570" s="921" t="s">
        <v>2869</v>
      </c>
      <c r="C10570" s="921" t="s">
        <v>2866</v>
      </c>
      <c r="D10570" s="922" t="s">
        <v>986</v>
      </c>
      <c r="E10570" s="936">
        <v>1</v>
      </c>
      <c r="F10570" s="947">
        <v>44317</v>
      </c>
      <c r="G10570" s="923">
        <v>42183.162911852975</v>
      </c>
      <c r="H10570" s="929">
        <v>1.6666666666666668E-3</v>
      </c>
      <c r="I10570" s="929">
        <v>4.3333333333333335E-2</v>
      </c>
      <c r="J10570" s="923">
        <v>40355.225852339347</v>
      </c>
      <c r="K10570" s="922">
        <v>1</v>
      </c>
      <c r="L10570" s="923">
        <v>40355.225852339347</v>
      </c>
      <c r="M10570" s="923">
        <f t="shared" si="164"/>
        <v>843.66325823705949</v>
      </c>
    </row>
    <row r="10571" spans="2:13" ht="75">
      <c r="B10571" s="921" t="s">
        <v>2869</v>
      </c>
      <c r="C10571" s="921" t="s">
        <v>2866</v>
      </c>
      <c r="D10571" s="922" t="s">
        <v>986</v>
      </c>
      <c r="E10571" s="936">
        <v>1</v>
      </c>
      <c r="F10571" s="947">
        <v>44317</v>
      </c>
      <c r="G10571" s="923">
        <v>27637.244666386432</v>
      </c>
      <c r="H10571" s="929">
        <v>1.6666666666666668E-3</v>
      </c>
      <c r="I10571" s="929">
        <v>4.3333333333333335E-2</v>
      </c>
      <c r="J10571" s="923">
        <v>26439.630730843019</v>
      </c>
      <c r="K10571" s="922">
        <v>1</v>
      </c>
      <c r="L10571" s="923">
        <v>26439.630730843019</v>
      </c>
      <c r="M10571" s="923">
        <f t="shared" ref="M10571:M10634" si="165">IF(L10571=0,"",IF(I10571=100%,0,(H10571*12)*(G10571*E10571*K10571)))</f>
        <v>552.74489332772862</v>
      </c>
    </row>
    <row r="10572" spans="2:13" ht="75">
      <c r="B10572" s="921" t="s">
        <v>2887</v>
      </c>
      <c r="C10572" s="921" t="s">
        <v>2866</v>
      </c>
      <c r="D10572" s="922" t="s">
        <v>986</v>
      </c>
      <c r="E10572" s="936">
        <v>1</v>
      </c>
      <c r="F10572" s="947">
        <v>43829</v>
      </c>
      <c r="G10572" s="923">
        <v>54547.193420499541</v>
      </c>
      <c r="H10572" s="929">
        <v>1.6666666666666668E-3</v>
      </c>
      <c r="I10572" s="929">
        <v>7.166666666666667E-2</v>
      </c>
      <c r="J10572" s="923">
        <v>50637.977892030409</v>
      </c>
      <c r="K10572" s="922">
        <v>1</v>
      </c>
      <c r="L10572" s="923">
        <v>50637.977892030409</v>
      </c>
      <c r="M10572" s="923">
        <f t="shared" si="165"/>
        <v>1090.943868409991</v>
      </c>
    </row>
    <row r="10573" spans="2:13" ht="75">
      <c r="B10573" s="921" t="s">
        <v>2869</v>
      </c>
      <c r="C10573" s="921" t="s">
        <v>2866</v>
      </c>
      <c r="D10573" s="922" t="s">
        <v>986</v>
      </c>
      <c r="E10573" s="936">
        <v>1</v>
      </c>
      <c r="F10573" s="947">
        <v>44317</v>
      </c>
      <c r="G10573" s="923">
        <v>8000.2550350065994</v>
      </c>
      <c r="H10573" s="929">
        <v>1.6666666666666668E-3</v>
      </c>
      <c r="I10573" s="929">
        <v>4.3333333333333335E-2</v>
      </c>
      <c r="J10573" s="923">
        <v>7653.5773168229798</v>
      </c>
      <c r="K10573" s="922">
        <v>1</v>
      </c>
      <c r="L10573" s="923">
        <v>7653.5773168229798</v>
      </c>
      <c r="M10573" s="923">
        <f t="shared" si="165"/>
        <v>160.005100700132</v>
      </c>
    </row>
    <row r="10574" spans="2:13" ht="75">
      <c r="B10574" s="921" t="s">
        <v>2887</v>
      </c>
      <c r="C10574" s="921" t="s">
        <v>2866</v>
      </c>
      <c r="D10574" s="922" t="s">
        <v>986</v>
      </c>
      <c r="E10574" s="936">
        <v>1</v>
      </c>
      <c r="F10574" s="947">
        <v>43829</v>
      </c>
      <c r="G10574" s="923">
        <v>17455.101894559852</v>
      </c>
      <c r="H10574" s="929">
        <v>1.6666666666666668E-3</v>
      </c>
      <c r="I10574" s="929">
        <v>7.166666666666667E-2</v>
      </c>
      <c r="J10574" s="923">
        <v>16204.152925449729</v>
      </c>
      <c r="K10574" s="922">
        <v>1</v>
      </c>
      <c r="L10574" s="923">
        <v>16204.152925449729</v>
      </c>
      <c r="M10574" s="923">
        <f t="shared" si="165"/>
        <v>349.10203789119703</v>
      </c>
    </row>
    <row r="10575" spans="2:13" ht="75">
      <c r="B10575" s="921" t="s">
        <v>2887</v>
      </c>
      <c r="C10575" s="921" t="s">
        <v>2866</v>
      </c>
      <c r="D10575" s="922" t="s">
        <v>986</v>
      </c>
      <c r="E10575" s="936">
        <v>1</v>
      </c>
      <c r="F10575" s="947">
        <v>43829</v>
      </c>
      <c r="G10575" s="923">
        <v>4363.7754736399629</v>
      </c>
      <c r="H10575" s="929">
        <v>1.6666666666666668E-3</v>
      </c>
      <c r="I10575" s="929">
        <v>7.166666666666667E-2</v>
      </c>
      <c r="J10575" s="923">
        <v>4051.0382313624323</v>
      </c>
      <c r="K10575" s="922">
        <v>1</v>
      </c>
      <c r="L10575" s="923">
        <v>4051.0382313624323</v>
      </c>
      <c r="M10575" s="923">
        <f t="shared" si="165"/>
        <v>87.275509472799257</v>
      </c>
    </row>
    <row r="10576" spans="2:13" ht="75">
      <c r="B10576" s="921" t="s">
        <v>2869</v>
      </c>
      <c r="C10576" s="921" t="s">
        <v>2866</v>
      </c>
      <c r="D10576" s="922" t="s">
        <v>986</v>
      </c>
      <c r="E10576" s="936">
        <v>1</v>
      </c>
      <c r="F10576" s="947">
        <v>44317</v>
      </c>
      <c r="G10576" s="923">
        <v>2181.8877368199815</v>
      </c>
      <c r="H10576" s="929">
        <v>1.6666666666666668E-3</v>
      </c>
      <c r="I10576" s="929">
        <v>4.3333333333333335E-2</v>
      </c>
      <c r="J10576" s="923">
        <v>2087.3392682244489</v>
      </c>
      <c r="K10576" s="922">
        <v>1</v>
      </c>
      <c r="L10576" s="923">
        <v>2087.3392682244489</v>
      </c>
      <c r="M10576" s="923">
        <f t="shared" si="165"/>
        <v>43.637754736399629</v>
      </c>
    </row>
    <row r="10577" spans="2:13" ht="75">
      <c r="B10577" s="921" t="s">
        <v>2889</v>
      </c>
      <c r="C10577" s="921" t="s">
        <v>2866</v>
      </c>
      <c r="D10577" s="922" t="s">
        <v>986</v>
      </c>
      <c r="E10577" s="936">
        <v>1</v>
      </c>
      <c r="F10577" s="947">
        <v>44652</v>
      </c>
      <c r="G10577" s="923">
        <v>8727.5509472799258</v>
      </c>
      <c r="H10577" s="929">
        <v>1.6666666666666668E-3</v>
      </c>
      <c r="I10577" s="929">
        <v>2.5000000000000001E-2</v>
      </c>
      <c r="J10577" s="923">
        <v>8509.3621735979268</v>
      </c>
      <c r="K10577" s="922">
        <v>1</v>
      </c>
      <c r="L10577" s="923">
        <v>8509.3621735979268</v>
      </c>
      <c r="M10577" s="923">
        <f t="shared" si="165"/>
        <v>174.55101894559851</v>
      </c>
    </row>
    <row r="10578" spans="2:13" ht="75">
      <c r="B10578" s="921" t="s">
        <v>2889</v>
      </c>
      <c r="C10578" s="921" t="s">
        <v>2866</v>
      </c>
      <c r="D10578" s="922" t="s">
        <v>986</v>
      </c>
      <c r="E10578" s="936">
        <v>1</v>
      </c>
      <c r="F10578" s="947">
        <v>44560</v>
      </c>
      <c r="G10578" s="923">
        <v>125094.89691101227</v>
      </c>
      <c r="H10578" s="929">
        <v>1.6666666666666668E-3</v>
      </c>
      <c r="I10578" s="929">
        <v>3.1666666666666669E-2</v>
      </c>
      <c r="J10578" s="923">
        <v>121133.55850883022</v>
      </c>
      <c r="K10578" s="922">
        <v>1</v>
      </c>
      <c r="L10578" s="923">
        <v>121133.55850883022</v>
      </c>
      <c r="M10578" s="923">
        <f t="shared" si="165"/>
        <v>2501.8979382202456</v>
      </c>
    </row>
    <row r="10579" spans="2:13" ht="75">
      <c r="B10579" s="921" t="s">
        <v>2889</v>
      </c>
      <c r="C10579" s="921" t="s">
        <v>2866</v>
      </c>
      <c r="D10579" s="922" t="s">
        <v>986</v>
      </c>
      <c r="E10579" s="936">
        <v>1</v>
      </c>
      <c r="F10579" s="947">
        <v>44652</v>
      </c>
      <c r="G10579" s="923">
        <v>7272.9591227332721</v>
      </c>
      <c r="H10579" s="929">
        <v>1.6666666666666668E-3</v>
      </c>
      <c r="I10579" s="929">
        <v>2.5000000000000001E-2</v>
      </c>
      <c r="J10579" s="923">
        <v>7091.1351446649405</v>
      </c>
      <c r="K10579" s="922">
        <v>1</v>
      </c>
      <c r="L10579" s="923">
        <v>7091.1351446649405</v>
      </c>
      <c r="M10579" s="923">
        <f t="shared" si="165"/>
        <v>145.45918245466544</v>
      </c>
    </row>
    <row r="10580" spans="2:13" ht="75">
      <c r="B10580" s="921" t="s">
        <v>2889</v>
      </c>
      <c r="C10580" s="921" t="s">
        <v>2866</v>
      </c>
      <c r="D10580" s="922" t="s">
        <v>986</v>
      </c>
      <c r="E10580" s="936">
        <v>1</v>
      </c>
      <c r="F10580" s="947">
        <v>44560</v>
      </c>
      <c r="G10580" s="923">
        <v>165823.46799831861</v>
      </c>
      <c r="H10580" s="929">
        <v>1.6666666666666668E-3</v>
      </c>
      <c r="I10580" s="929">
        <v>3.1666666666666669E-2</v>
      </c>
      <c r="J10580" s="923">
        <v>160572.39151170518</v>
      </c>
      <c r="K10580" s="922">
        <v>1</v>
      </c>
      <c r="L10580" s="923">
        <v>160572.39151170518</v>
      </c>
      <c r="M10580" s="923">
        <f t="shared" si="165"/>
        <v>3316.4693599663724</v>
      </c>
    </row>
    <row r="10581" spans="2:13" ht="75">
      <c r="B10581" s="921" t="s">
        <v>2889</v>
      </c>
      <c r="C10581" s="921" t="s">
        <v>2866</v>
      </c>
      <c r="D10581" s="922" t="s">
        <v>986</v>
      </c>
      <c r="E10581" s="936">
        <v>1</v>
      </c>
      <c r="F10581" s="947">
        <v>44652</v>
      </c>
      <c r="G10581" s="923">
        <v>7272.9591227332721</v>
      </c>
      <c r="H10581" s="929">
        <v>1.6666666666666668E-3</v>
      </c>
      <c r="I10581" s="929">
        <v>2.5000000000000001E-2</v>
      </c>
      <c r="J10581" s="923">
        <v>7091.1351446649405</v>
      </c>
      <c r="K10581" s="922">
        <v>1</v>
      </c>
      <c r="L10581" s="923">
        <v>7091.1351446649405</v>
      </c>
      <c r="M10581" s="923">
        <f t="shared" si="165"/>
        <v>145.45918245466544</v>
      </c>
    </row>
    <row r="10582" spans="2:13" ht="75">
      <c r="B10582" s="921" t="s">
        <v>2889</v>
      </c>
      <c r="C10582" s="921" t="s">
        <v>2866</v>
      </c>
      <c r="D10582" s="922" t="s">
        <v>986</v>
      </c>
      <c r="E10582" s="936">
        <v>1</v>
      </c>
      <c r="F10582" s="947">
        <v>44560</v>
      </c>
      <c r="G10582" s="923">
        <v>202915.55952425828</v>
      </c>
      <c r="H10582" s="929">
        <v>1.6666666666666668E-3</v>
      </c>
      <c r="I10582" s="929">
        <v>3.1666666666666669E-2</v>
      </c>
      <c r="J10582" s="923">
        <v>196489.90013932344</v>
      </c>
      <c r="K10582" s="922">
        <v>1</v>
      </c>
      <c r="L10582" s="923">
        <v>196489.90013932344</v>
      </c>
      <c r="M10582" s="923">
        <f t="shared" si="165"/>
        <v>4058.3111904851658</v>
      </c>
    </row>
    <row r="10583" spans="2:13" ht="75">
      <c r="B10583" s="921" t="s">
        <v>2889</v>
      </c>
      <c r="C10583" s="921" t="s">
        <v>2866</v>
      </c>
      <c r="D10583" s="922" t="s">
        <v>986</v>
      </c>
      <c r="E10583" s="936">
        <v>1</v>
      </c>
      <c r="F10583" s="947">
        <v>44652</v>
      </c>
      <c r="G10583" s="923">
        <v>25455.356929566453</v>
      </c>
      <c r="H10583" s="929">
        <v>1.6666666666666668E-3</v>
      </c>
      <c r="I10583" s="929">
        <v>2.5000000000000001E-2</v>
      </c>
      <c r="J10583" s="923">
        <v>24818.973006327291</v>
      </c>
      <c r="K10583" s="922">
        <v>1</v>
      </c>
      <c r="L10583" s="923">
        <v>24818.973006327291</v>
      </c>
      <c r="M10583" s="923">
        <f t="shared" si="165"/>
        <v>509.10713859132909</v>
      </c>
    </row>
    <row r="10584" spans="2:13" ht="75">
      <c r="B10584" s="921" t="s">
        <v>2889</v>
      </c>
      <c r="C10584" s="921" t="s">
        <v>2866</v>
      </c>
      <c r="D10584" s="922" t="s">
        <v>986</v>
      </c>
      <c r="E10584" s="936">
        <v>1</v>
      </c>
      <c r="F10584" s="947">
        <v>44560</v>
      </c>
      <c r="G10584" s="923">
        <v>157823.21296331199</v>
      </c>
      <c r="H10584" s="929">
        <v>1.6666666666666668E-3</v>
      </c>
      <c r="I10584" s="929">
        <v>3.1666666666666669E-2</v>
      </c>
      <c r="J10584" s="923">
        <v>152825.47788614043</v>
      </c>
      <c r="K10584" s="922">
        <v>1</v>
      </c>
      <c r="L10584" s="923">
        <v>152825.47788614043</v>
      </c>
      <c r="M10584" s="923">
        <f t="shared" si="165"/>
        <v>3156.4642592662399</v>
      </c>
    </row>
    <row r="10585" spans="2:13" ht="75">
      <c r="B10585" s="921" t="s">
        <v>2889</v>
      </c>
      <c r="C10585" s="921" t="s">
        <v>2866</v>
      </c>
      <c r="D10585" s="922" t="s">
        <v>986</v>
      </c>
      <c r="E10585" s="936">
        <v>1</v>
      </c>
      <c r="F10585" s="947">
        <v>44652</v>
      </c>
      <c r="G10585" s="923">
        <v>5818.3672981866175</v>
      </c>
      <c r="H10585" s="929">
        <v>1.6666666666666668E-3</v>
      </c>
      <c r="I10585" s="929">
        <v>2.5000000000000001E-2</v>
      </c>
      <c r="J10585" s="923">
        <v>5672.9081157319524</v>
      </c>
      <c r="K10585" s="922">
        <v>1</v>
      </c>
      <c r="L10585" s="923">
        <v>5672.9081157319524</v>
      </c>
      <c r="M10585" s="923">
        <f t="shared" si="165"/>
        <v>116.36734596373235</v>
      </c>
    </row>
    <row r="10586" spans="2:13" ht="75">
      <c r="B10586" s="921" t="s">
        <v>2889</v>
      </c>
      <c r="C10586" s="921" t="s">
        <v>2866</v>
      </c>
      <c r="D10586" s="922" t="s">
        <v>986</v>
      </c>
      <c r="E10586" s="936">
        <v>1</v>
      </c>
      <c r="F10586" s="947">
        <v>44560</v>
      </c>
      <c r="G10586" s="923">
        <v>61092.856630959483</v>
      </c>
      <c r="H10586" s="929">
        <v>1.6666666666666668E-3</v>
      </c>
      <c r="I10586" s="929">
        <v>3.1666666666666669E-2</v>
      </c>
      <c r="J10586" s="923">
        <v>59158.249504312429</v>
      </c>
      <c r="K10586" s="922">
        <v>1</v>
      </c>
      <c r="L10586" s="923">
        <v>59158.249504312429</v>
      </c>
      <c r="M10586" s="923">
        <f t="shared" si="165"/>
        <v>1221.8571326191898</v>
      </c>
    </row>
    <row r="10587" spans="2:13" ht="75">
      <c r="B10587" s="921" t="s">
        <v>2890</v>
      </c>
      <c r="C10587" s="921" t="s">
        <v>2866</v>
      </c>
      <c r="D10587" s="922" t="s">
        <v>986</v>
      </c>
      <c r="E10587" s="936">
        <v>1</v>
      </c>
      <c r="F10587" s="947">
        <v>44317</v>
      </c>
      <c r="G10587" s="923">
        <v>50910.713859132906</v>
      </c>
      <c r="H10587" s="929">
        <v>1.6666666666666668E-3</v>
      </c>
      <c r="I10587" s="929">
        <v>4.3333333333333335E-2</v>
      </c>
      <c r="J10587" s="923">
        <v>48704.582925237148</v>
      </c>
      <c r="K10587" s="922">
        <v>1</v>
      </c>
      <c r="L10587" s="923">
        <v>48704.582925237148</v>
      </c>
      <c r="M10587" s="923">
        <f t="shared" si="165"/>
        <v>1018.2142771826582</v>
      </c>
    </row>
    <row r="10588" spans="2:13" ht="75">
      <c r="B10588" s="921" t="s">
        <v>2889</v>
      </c>
      <c r="C10588" s="921" t="s">
        <v>2866</v>
      </c>
      <c r="D10588" s="922" t="s">
        <v>986</v>
      </c>
      <c r="E10588" s="936">
        <v>1</v>
      </c>
      <c r="F10588" s="947">
        <v>44652</v>
      </c>
      <c r="G10588" s="923">
        <v>8000.2550350065994</v>
      </c>
      <c r="H10588" s="929">
        <v>1.6666666666666668E-3</v>
      </c>
      <c r="I10588" s="929">
        <v>2.5000000000000001E-2</v>
      </c>
      <c r="J10588" s="923">
        <v>7800.2486591314346</v>
      </c>
      <c r="K10588" s="922">
        <v>1</v>
      </c>
      <c r="L10588" s="923">
        <v>7800.2486591314346</v>
      </c>
      <c r="M10588" s="923">
        <f t="shared" si="165"/>
        <v>160.005100700132</v>
      </c>
    </row>
    <row r="10589" spans="2:13" ht="75">
      <c r="B10589" s="921" t="s">
        <v>2889</v>
      </c>
      <c r="C10589" s="921" t="s">
        <v>2866</v>
      </c>
      <c r="D10589" s="922" t="s">
        <v>986</v>
      </c>
      <c r="E10589" s="936">
        <v>1</v>
      </c>
      <c r="F10589" s="947">
        <v>44560</v>
      </c>
      <c r="G10589" s="923">
        <v>161459.69252467863</v>
      </c>
      <c r="H10589" s="929">
        <v>1.6666666666666668E-3</v>
      </c>
      <c r="I10589" s="929">
        <v>3.1666666666666669E-2</v>
      </c>
      <c r="J10589" s="923">
        <v>156346.80226139713</v>
      </c>
      <c r="K10589" s="922">
        <v>1</v>
      </c>
      <c r="L10589" s="923">
        <v>156346.80226139713</v>
      </c>
      <c r="M10589" s="923">
        <f t="shared" si="165"/>
        <v>3229.1938504935724</v>
      </c>
    </row>
    <row r="10590" spans="2:13" ht="75">
      <c r="B10590" s="921" t="s">
        <v>2889</v>
      </c>
      <c r="C10590" s="921" t="s">
        <v>2866</v>
      </c>
      <c r="D10590" s="922" t="s">
        <v>986</v>
      </c>
      <c r="E10590" s="936">
        <v>1</v>
      </c>
      <c r="F10590" s="947">
        <v>44652</v>
      </c>
      <c r="G10590" s="923">
        <v>5091.0713859132902</v>
      </c>
      <c r="H10590" s="929">
        <v>1.6666666666666668E-3</v>
      </c>
      <c r="I10590" s="929">
        <v>2.5000000000000001E-2</v>
      </c>
      <c r="J10590" s="923">
        <v>4963.7946012654584</v>
      </c>
      <c r="K10590" s="922">
        <v>1</v>
      </c>
      <c r="L10590" s="923">
        <v>4963.7946012654584</v>
      </c>
      <c r="M10590" s="923">
        <f t="shared" si="165"/>
        <v>101.82142771826581</v>
      </c>
    </row>
    <row r="10591" spans="2:13" ht="75">
      <c r="B10591" s="921" t="s">
        <v>2889</v>
      </c>
      <c r="C10591" s="921" t="s">
        <v>2866</v>
      </c>
      <c r="D10591" s="922" t="s">
        <v>986</v>
      </c>
      <c r="E10591" s="936">
        <v>1</v>
      </c>
      <c r="F10591" s="947">
        <v>44560</v>
      </c>
      <c r="G10591" s="923">
        <v>5818.3672981866175</v>
      </c>
      <c r="H10591" s="929">
        <v>1.6666666666666668E-3</v>
      </c>
      <c r="I10591" s="929">
        <v>3.1666666666666669E-2</v>
      </c>
      <c r="J10591" s="923">
        <v>5634.1190004107084</v>
      </c>
      <c r="K10591" s="922">
        <v>1</v>
      </c>
      <c r="L10591" s="923">
        <v>5634.1190004107084</v>
      </c>
      <c r="M10591" s="923">
        <f t="shared" si="165"/>
        <v>116.36734596373235</v>
      </c>
    </row>
    <row r="10592" spans="2:13" ht="75">
      <c r="B10592" s="921" t="s">
        <v>2891</v>
      </c>
      <c r="C10592" s="921" t="s">
        <v>2866</v>
      </c>
      <c r="D10592" s="922" t="s">
        <v>986</v>
      </c>
      <c r="E10592" s="936">
        <v>1</v>
      </c>
      <c r="F10592" s="947">
        <v>44196</v>
      </c>
      <c r="G10592" s="923">
        <v>727.29591227332719</v>
      </c>
      <c r="H10592" s="929">
        <v>1.6666666666666668E-3</v>
      </c>
      <c r="I10592" s="929">
        <v>0.05</v>
      </c>
      <c r="J10592" s="923">
        <v>690.9311166596608</v>
      </c>
      <c r="K10592" s="922">
        <v>1</v>
      </c>
      <c r="L10592" s="923">
        <v>690.9311166596608</v>
      </c>
      <c r="M10592" s="923">
        <f t="shared" si="165"/>
        <v>14.545918245466543</v>
      </c>
    </row>
    <row r="10593" spans="2:13" ht="75">
      <c r="B10593" s="921" t="s">
        <v>2891</v>
      </c>
      <c r="C10593" s="921" t="s">
        <v>2866</v>
      </c>
      <c r="D10593" s="922" t="s">
        <v>986</v>
      </c>
      <c r="E10593" s="936">
        <v>1</v>
      </c>
      <c r="F10593" s="947">
        <v>44012</v>
      </c>
      <c r="G10593" s="923">
        <v>3636.4795613666361</v>
      </c>
      <c r="H10593" s="929">
        <v>1.6666666666666668E-3</v>
      </c>
      <c r="I10593" s="929">
        <v>6.1666666666666668E-2</v>
      </c>
      <c r="J10593" s="923">
        <v>3412.2299884156937</v>
      </c>
      <c r="K10593" s="922">
        <v>1</v>
      </c>
      <c r="L10593" s="923">
        <v>3412.2299884156937</v>
      </c>
      <c r="M10593" s="923">
        <f t="shared" si="165"/>
        <v>72.729591227332719</v>
      </c>
    </row>
    <row r="10594" spans="2:13" ht="75">
      <c r="B10594" s="921" t="s">
        <v>2889</v>
      </c>
      <c r="C10594" s="921" t="s">
        <v>2866</v>
      </c>
      <c r="D10594" s="922" t="s">
        <v>986</v>
      </c>
      <c r="E10594" s="936">
        <v>1</v>
      </c>
      <c r="F10594" s="947">
        <v>44652</v>
      </c>
      <c r="G10594" s="923">
        <v>4363.7754736399629</v>
      </c>
      <c r="H10594" s="929">
        <v>1.6666666666666668E-3</v>
      </c>
      <c r="I10594" s="929">
        <v>2.5000000000000001E-2</v>
      </c>
      <c r="J10594" s="923">
        <v>4254.6810867989634</v>
      </c>
      <c r="K10594" s="922">
        <v>1</v>
      </c>
      <c r="L10594" s="923">
        <v>4254.6810867989634</v>
      </c>
      <c r="M10594" s="923">
        <f t="shared" si="165"/>
        <v>87.275509472799257</v>
      </c>
    </row>
    <row r="10595" spans="2:13" ht="75">
      <c r="B10595" s="921" t="s">
        <v>2889</v>
      </c>
      <c r="C10595" s="921" t="s">
        <v>2866</v>
      </c>
      <c r="D10595" s="922" t="s">
        <v>986</v>
      </c>
      <c r="E10595" s="936">
        <v>1</v>
      </c>
      <c r="F10595" s="947">
        <v>44560</v>
      </c>
      <c r="G10595" s="923">
        <v>40001.275175032999</v>
      </c>
      <c r="H10595" s="929">
        <v>1.6666666666666668E-3</v>
      </c>
      <c r="I10595" s="929">
        <v>3.1666666666666669E-2</v>
      </c>
      <c r="J10595" s="923">
        <v>38734.568127823622</v>
      </c>
      <c r="K10595" s="922">
        <v>1</v>
      </c>
      <c r="L10595" s="923">
        <v>38734.568127823622</v>
      </c>
      <c r="M10595" s="923">
        <f t="shared" si="165"/>
        <v>800.02550350065997</v>
      </c>
    </row>
    <row r="10596" spans="2:13" ht="75">
      <c r="B10596" s="921" t="s">
        <v>2891</v>
      </c>
      <c r="C10596" s="921" t="s">
        <v>2866</v>
      </c>
      <c r="D10596" s="922" t="s">
        <v>986</v>
      </c>
      <c r="E10596" s="936">
        <v>1</v>
      </c>
      <c r="F10596" s="947">
        <v>44012</v>
      </c>
      <c r="G10596" s="923">
        <v>47274.23429776627</v>
      </c>
      <c r="H10596" s="929">
        <v>1.6666666666666668E-3</v>
      </c>
      <c r="I10596" s="929">
        <v>6.1666666666666668E-2</v>
      </c>
      <c r="J10596" s="923">
        <v>44358.989849404017</v>
      </c>
      <c r="K10596" s="922">
        <v>1</v>
      </c>
      <c r="L10596" s="923">
        <v>44358.989849404017</v>
      </c>
      <c r="M10596" s="923">
        <f t="shared" si="165"/>
        <v>945.4846859553254</v>
      </c>
    </row>
    <row r="10597" spans="2:13" ht="75">
      <c r="B10597" s="921" t="s">
        <v>2891</v>
      </c>
      <c r="C10597" s="921" t="s">
        <v>2866</v>
      </c>
      <c r="D10597" s="922" t="s">
        <v>986</v>
      </c>
      <c r="E10597" s="936">
        <v>1</v>
      </c>
      <c r="F10597" s="947">
        <v>44317</v>
      </c>
      <c r="G10597" s="923">
        <v>9454.846859553254</v>
      </c>
      <c r="H10597" s="929">
        <v>1.6666666666666668E-3</v>
      </c>
      <c r="I10597" s="929">
        <v>4.3333333333333335E-2</v>
      </c>
      <c r="J10597" s="923">
        <v>9045.1368289726124</v>
      </c>
      <c r="K10597" s="922">
        <v>1</v>
      </c>
      <c r="L10597" s="923">
        <v>9045.1368289726124</v>
      </c>
      <c r="M10597" s="923">
        <f t="shared" si="165"/>
        <v>189.09693719106508</v>
      </c>
    </row>
    <row r="10598" spans="2:13" ht="75">
      <c r="B10598" s="921" t="s">
        <v>2889</v>
      </c>
      <c r="C10598" s="921" t="s">
        <v>2866</v>
      </c>
      <c r="D10598" s="922" t="s">
        <v>986</v>
      </c>
      <c r="E10598" s="936">
        <v>1</v>
      </c>
      <c r="F10598" s="947">
        <v>44560</v>
      </c>
      <c r="G10598" s="923">
        <v>727.29591227332719</v>
      </c>
      <c r="H10598" s="929">
        <v>1.6666666666666668E-3</v>
      </c>
      <c r="I10598" s="929">
        <v>3.1666666666666669E-2</v>
      </c>
      <c r="J10598" s="923">
        <v>704.26487505133855</v>
      </c>
      <c r="K10598" s="922">
        <v>1</v>
      </c>
      <c r="L10598" s="923">
        <v>704.26487505133855</v>
      </c>
      <c r="M10598" s="923">
        <f t="shared" si="165"/>
        <v>14.545918245466543</v>
      </c>
    </row>
    <row r="10599" spans="2:13" ht="75">
      <c r="B10599" s="921" t="s">
        <v>2891</v>
      </c>
      <c r="C10599" s="921" t="s">
        <v>2866</v>
      </c>
      <c r="D10599" s="922" t="s">
        <v>986</v>
      </c>
      <c r="E10599" s="936">
        <v>1</v>
      </c>
      <c r="F10599" s="947">
        <v>44012</v>
      </c>
      <c r="G10599" s="923">
        <v>38546.683350486339</v>
      </c>
      <c r="H10599" s="929">
        <v>1.6666666666666668E-3</v>
      </c>
      <c r="I10599" s="929">
        <v>6.1666666666666668E-2</v>
      </c>
      <c r="J10599" s="923">
        <v>36169.637877206347</v>
      </c>
      <c r="K10599" s="922">
        <v>1</v>
      </c>
      <c r="L10599" s="923">
        <v>36169.637877206347</v>
      </c>
      <c r="M10599" s="923">
        <f t="shared" si="165"/>
        <v>770.93366700972683</v>
      </c>
    </row>
    <row r="10600" spans="2:13" ht="75">
      <c r="B10600" s="921" t="s">
        <v>2890</v>
      </c>
      <c r="C10600" s="921" t="s">
        <v>2866</v>
      </c>
      <c r="D10600" s="922" t="s">
        <v>986</v>
      </c>
      <c r="E10600" s="936">
        <v>1</v>
      </c>
      <c r="F10600" s="947">
        <v>44317</v>
      </c>
      <c r="G10600" s="923">
        <v>1454.5918245466544</v>
      </c>
      <c r="H10600" s="929">
        <v>1.6666666666666668E-3</v>
      </c>
      <c r="I10600" s="929">
        <v>4.3333333333333335E-2</v>
      </c>
      <c r="J10600" s="923">
        <v>1391.5595121496326</v>
      </c>
      <c r="K10600" s="922">
        <v>1</v>
      </c>
      <c r="L10600" s="923">
        <v>1391.5595121496326</v>
      </c>
      <c r="M10600" s="923">
        <f t="shared" si="165"/>
        <v>29.091836490933087</v>
      </c>
    </row>
    <row r="10601" spans="2:13" ht="75">
      <c r="B10601" s="921" t="s">
        <v>2892</v>
      </c>
      <c r="C10601" s="921" t="s">
        <v>2866</v>
      </c>
      <c r="D10601" s="922" t="s">
        <v>986</v>
      </c>
      <c r="E10601" s="936">
        <v>1</v>
      </c>
      <c r="F10601" s="947">
        <v>44743</v>
      </c>
      <c r="G10601" s="923">
        <v>42183.162911852975</v>
      </c>
      <c r="H10601" s="929">
        <v>1.6666666666666668E-3</v>
      </c>
      <c r="I10601" s="929">
        <v>0.02</v>
      </c>
      <c r="J10601" s="923">
        <v>41339.499653615916</v>
      </c>
      <c r="K10601" s="922">
        <v>1</v>
      </c>
      <c r="L10601" s="923">
        <v>41339.499653615916</v>
      </c>
      <c r="M10601" s="923">
        <f t="shared" si="165"/>
        <v>843.66325823705949</v>
      </c>
    </row>
    <row r="10602" spans="2:13" ht="75">
      <c r="B10602" s="921" t="s">
        <v>2892</v>
      </c>
      <c r="C10602" s="921" t="s">
        <v>2866</v>
      </c>
      <c r="D10602" s="922" t="s">
        <v>986</v>
      </c>
      <c r="E10602" s="936">
        <v>1</v>
      </c>
      <c r="F10602" s="947">
        <v>44926</v>
      </c>
      <c r="G10602" s="923">
        <v>45092.346560946287</v>
      </c>
      <c r="H10602" s="929">
        <v>1.6666666666666668E-3</v>
      </c>
      <c r="I10602" s="929">
        <v>0.01</v>
      </c>
      <c r="J10602" s="923">
        <v>44641.423095336824</v>
      </c>
      <c r="K10602" s="922">
        <v>1</v>
      </c>
      <c r="L10602" s="923">
        <v>44641.423095336824</v>
      </c>
      <c r="M10602" s="923">
        <f t="shared" si="165"/>
        <v>901.84693121892576</v>
      </c>
    </row>
    <row r="10603" spans="2:13" ht="75">
      <c r="B10603" s="921" t="s">
        <v>2892</v>
      </c>
      <c r="C10603" s="921" t="s">
        <v>2866</v>
      </c>
      <c r="D10603" s="922" t="s">
        <v>986</v>
      </c>
      <c r="E10603" s="936">
        <v>1</v>
      </c>
      <c r="F10603" s="947">
        <v>44866</v>
      </c>
      <c r="G10603" s="923">
        <v>8727.5509472799258</v>
      </c>
      <c r="H10603" s="929">
        <v>1.6666666666666668E-3</v>
      </c>
      <c r="I10603" s="929">
        <v>1.3333333333333334E-2</v>
      </c>
      <c r="J10603" s="923">
        <v>8611.1836013161937</v>
      </c>
      <c r="K10603" s="922">
        <v>1</v>
      </c>
      <c r="L10603" s="923">
        <v>8611.1836013161937</v>
      </c>
      <c r="M10603" s="923">
        <f t="shared" si="165"/>
        <v>174.55101894559851</v>
      </c>
    </row>
    <row r="10604" spans="2:13" ht="75">
      <c r="B10604" s="921" t="s">
        <v>2890</v>
      </c>
      <c r="C10604" s="921" t="s">
        <v>2866</v>
      </c>
      <c r="D10604" s="922" t="s">
        <v>986</v>
      </c>
      <c r="E10604" s="936">
        <v>1</v>
      </c>
      <c r="F10604" s="947">
        <v>44317</v>
      </c>
      <c r="G10604" s="923">
        <v>27637.244666386432</v>
      </c>
      <c r="H10604" s="929">
        <v>1.6666666666666668E-3</v>
      </c>
      <c r="I10604" s="929">
        <v>4.3333333333333335E-2</v>
      </c>
      <c r="J10604" s="923">
        <v>26439.630730843019</v>
      </c>
      <c r="K10604" s="922">
        <v>1</v>
      </c>
      <c r="L10604" s="923">
        <v>26439.630730843019</v>
      </c>
      <c r="M10604" s="923">
        <f t="shared" si="165"/>
        <v>552.74489332772862</v>
      </c>
    </row>
    <row r="10605" spans="2:13" ht="75">
      <c r="B10605" s="921" t="s">
        <v>2889</v>
      </c>
      <c r="C10605" s="921" t="s">
        <v>2866</v>
      </c>
      <c r="D10605" s="922" t="s">
        <v>986</v>
      </c>
      <c r="E10605" s="936">
        <v>1</v>
      </c>
      <c r="F10605" s="947">
        <v>44652</v>
      </c>
      <c r="G10605" s="923">
        <v>3636.4795613666361</v>
      </c>
      <c r="H10605" s="929">
        <v>1.6666666666666668E-3</v>
      </c>
      <c r="I10605" s="929">
        <v>2.5000000000000001E-2</v>
      </c>
      <c r="J10605" s="923">
        <v>3545.5675723324703</v>
      </c>
      <c r="K10605" s="922">
        <v>1</v>
      </c>
      <c r="L10605" s="923">
        <v>3545.5675723324703</v>
      </c>
      <c r="M10605" s="923">
        <f t="shared" si="165"/>
        <v>72.729591227332719</v>
      </c>
    </row>
    <row r="10606" spans="2:13" ht="75">
      <c r="B10606" s="921" t="s">
        <v>2889</v>
      </c>
      <c r="C10606" s="921" t="s">
        <v>2866</v>
      </c>
      <c r="D10606" s="922" t="s">
        <v>986</v>
      </c>
      <c r="E10606" s="936">
        <v>1</v>
      </c>
      <c r="F10606" s="947">
        <v>44560</v>
      </c>
      <c r="G10606" s="923">
        <v>15273.214157739871</v>
      </c>
      <c r="H10606" s="929">
        <v>1.6666666666666668E-3</v>
      </c>
      <c r="I10606" s="929">
        <v>3.1666666666666669E-2</v>
      </c>
      <c r="J10606" s="923">
        <v>14789.562376078107</v>
      </c>
      <c r="K10606" s="922">
        <v>1</v>
      </c>
      <c r="L10606" s="923">
        <v>14789.562376078107</v>
      </c>
      <c r="M10606" s="923">
        <f t="shared" si="165"/>
        <v>305.46428315479744</v>
      </c>
    </row>
    <row r="10607" spans="2:13" ht="75">
      <c r="B10607" s="921" t="s">
        <v>2892</v>
      </c>
      <c r="C10607" s="921" t="s">
        <v>2866</v>
      </c>
      <c r="D10607" s="922" t="s">
        <v>986</v>
      </c>
      <c r="E10607" s="936">
        <v>1</v>
      </c>
      <c r="F10607" s="947">
        <v>44866</v>
      </c>
      <c r="G10607" s="923">
        <v>59638.26480641283</v>
      </c>
      <c r="H10607" s="929">
        <v>1.6666666666666668E-3</v>
      </c>
      <c r="I10607" s="929">
        <v>1.3333333333333334E-2</v>
      </c>
      <c r="J10607" s="923">
        <v>58843.087942327322</v>
      </c>
      <c r="K10607" s="922">
        <v>1</v>
      </c>
      <c r="L10607" s="923">
        <v>58843.087942327322</v>
      </c>
      <c r="M10607" s="923">
        <f t="shared" si="165"/>
        <v>1192.7652961282565</v>
      </c>
    </row>
    <row r="10608" spans="2:13" ht="75">
      <c r="B10608" s="921" t="s">
        <v>2892</v>
      </c>
      <c r="C10608" s="921" t="s">
        <v>2866</v>
      </c>
      <c r="D10608" s="922" t="s">
        <v>986</v>
      </c>
      <c r="E10608" s="936">
        <v>1</v>
      </c>
      <c r="F10608" s="947">
        <v>44743</v>
      </c>
      <c r="G10608" s="923">
        <v>4363.7754736399629</v>
      </c>
      <c r="H10608" s="929">
        <v>1.6666666666666668E-3</v>
      </c>
      <c r="I10608" s="929">
        <v>0.02</v>
      </c>
      <c r="J10608" s="923">
        <v>4276.4999641671639</v>
      </c>
      <c r="K10608" s="922">
        <v>1</v>
      </c>
      <c r="L10608" s="923">
        <v>4276.4999641671639</v>
      </c>
      <c r="M10608" s="923">
        <f t="shared" si="165"/>
        <v>87.275509472799257</v>
      </c>
    </row>
    <row r="10609" spans="2:13" ht="75">
      <c r="B10609" s="921" t="s">
        <v>2893</v>
      </c>
      <c r="C10609" s="921" t="s">
        <v>2866</v>
      </c>
      <c r="D10609" s="922" t="s">
        <v>986</v>
      </c>
      <c r="E10609" s="936">
        <v>1</v>
      </c>
      <c r="F10609" s="947">
        <v>44228</v>
      </c>
      <c r="G10609" s="923">
        <v>6545.6632104599448</v>
      </c>
      <c r="H10609" s="929">
        <v>1.6666666666666668E-3</v>
      </c>
      <c r="I10609" s="929">
        <v>4.8333333333333339E-2</v>
      </c>
      <c r="J10609" s="923">
        <v>6229.289488621047</v>
      </c>
      <c r="K10609" s="922">
        <v>1</v>
      </c>
      <c r="L10609" s="923">
        <v>6229.289488621047</v>
      </c>
      <c r="M10609" s="923">
        <f t="shared" si="165"/>
        <v>130.9132642091989</v>
      </c>
    </row>
    <row r="10610" spans="2:13" ht="75">
      <c r="B10610" s="921" t="s">
        <v>2894</v>
      </c>
      <c r="C10610" s="921" t="s">
        <v>2866</v>
      </c>
      <c r="D10610" s="922" t="s">
        <v>986</v>
      </c>
      <c r="E10610" s="936">
        <v>1</v>
      </c>
      <c r="F10610" s="947">
        <v>44228</v>
      </c>
      <c r="G10610" s="923">
        <v>1198.8798563764606</v>
      </c>
      <c r="H10610" s="929">
        <v>1.6666666666666668E-3</v>
      </c>
      <c r="I10610" s="929">
        <v>4.8333333333333339E-2</v>
      </c>
      <c r="J10610" s="923">
        <v>1140.9339966515984</v>
      </c>
      <c r="K10610" s="922">
        <v>1</v>
      </c>
      <c r="L10610" s="923">
        <v>1140.9339966515984</v>
      </c>
      <c r="M10610" s="923">
        <f t="shared" si="165"/>
        <v>23.977597127529211</v>
      </c>
    </row>
    <row r="10611" spans="2:13" ht="75">
      <c r="B10611" s="921" t="s">
        <v>2891</v>
      </c>
      <c r="C10611" s="921" t="s">
        <v>2866</v>
      </c>
      <c r="D10611" s="922" t="s">
        <v>986</v>
      </c>
      <c r="E10611" s="936">
        <v>1</v>
      </c>
      <c r="F10611" s="947">
        <v>44012</v>
      </c>
      <c r="G10611" s="923">
        <v>66911.223929146101</v>
      </c>
      <c r="H10611" s="929">
        <v>1.6666666666666668E-3</v>
      </c>
      <c r="I10611" s="929">
        <v>6.1666666666666668E-2</v>
      </c>
      <c r="J10611" s="923">
        <v>62785.031786848762</v>
      </c>
      <c r="K10611" s="922">
        <v>1</v>
      </c>
      <c r="L10611" s="923">
        <v>62785.031786848762</v>
      </c>
      <c r="M10611" s="923">
        <f t="shared" si="165"/>
        <v>1338.2244785829221</v>
      </c>
    </row>
    <row r="10612" spans="2:13" ht="75">
      <c r="B10612" s="921" t="s">
        <v>2892</v>
      </c>
      <c r="C10612" s="921" t="s">
        <v>2866</v>
      </c>
      <c r="D10612" s="922" t="s">
        <v>986</v>
      </c>
      <c r="E10612" s="936">
        <v>1</v>
      </c>
      <c r="F10612" s="947">
        <v>44866</v>
      </c>
      <c r="G10612" s="923">
        <v>727.29591227332719</v>
      </c>
      <c r="H10612" s="929">
        <v>1.6666666666666668E-3</v>
      </c>
      <c r="I10612" s="929">
        <v>1.3333333333333334E-2</v>
      </c>
      <c r="J10612" s="923">
        <v>717.59863344301618</v>
      </c>
      <c r="K10612" s="922">
        <v>1</v>
      </c>
      <c r="L10612" s="923">
        <v>717.59863344301618</v>
      </c>
      <c r="M10612" s="923">
        <f t="shared" si="165"/>
        <v>14.545918245466543</v>
      </c>
    </row>
    <row r="10613" spans="2:13" ht="75">
      <c r="B10613" s="921" t="s">
        <v>2891</v>
      </c>
      <c r="C10613" s="921" t="s">
        <v>2866</v>
      </c>
      <c r="D10613" s="922" t="s">
        <v>986</v>
      </c>
      <c r="E10613" s="936">
        <v>1</v>
      </c>
      <c r="F10613" s="947">
        <v>44012</v>
      </c>
      <c r="G10613" s="923">
        <v>88730.101297345915</v>
      </c>
      <c r="H10613" s="929">
        <v>1.6666666666666668E-3</v>
      </c>
      <c r="I10613" s="929">
        <v>6.1666666666666668E-2</v>
      </c>
      <c r="J10613" s="923">
        <v>83258.411717342911</v>
      </c>
      <c r="K10613" s="922">
        <v>1</v>
      </c>
      <c r="L10613" s="923">
        <v>83258.411717342911</v>
      </c>
      <c r="M10613" s="923">
        <f t="shared" si="165"/>
        <v>1774.6020259469183</v>
      </c>
    </row>
    <row r="10614" spans="2:13" ht="75">
      <c r="B10614" s="921" t="s">
        <v>2891</v>
      </c>
      <c r="C10614" s="921" t="s">
        <v>2866</v>
      </c>
      <c r="D10614" s="922" t="s">
        <v>986</v>
      </c>
      <c r="E10614" s="936">
        <v>1</v>
      </c>
      <c r="F10614" s="947">
        <v>44012</v>
      </c>
      <c r="G10614" s="923">
        <v>10182.14277182658</v>
      </c>
      <c r="H10614" s="929">
        <v>1.6666666666666668E-3</v>
      </c>
      <c r="I10614" s="929">
        <v>6.1666666666666668E-2</v>
      </c>
      <c r="J10614" s="923">
        <v>9554.2439675639416</v>
      </c>
      <c r="K10614" s="922">
        <v>1</v>
      </c>
      <c r="L10614" s="923">
        <v>9554.2439675639416</v>
      </c>
      <c r="M10614" s="923">
        <f t="shared" si="165"/>
        <v>203.64285543653162</v>
      </c>
    </row>
    <row r="10615" spans="2:13" ht="75">
      <c r="B10615" s="921" t="s">
        <v>2891</v>
      </c>
      <c r="C10615" s="921" t="s">
        <v>2866</v>
      </c>
      <c r="D10615" s="922" t="s">
        <v>986</v>
      </c>
      <c r="E10615" s="936">
        <v>1</v>
      </c>
      <c r="F10615" s="947">
        <v>44012</v>
      </c>
      <c r="G10615" s="923">
        <v>19636.989631379834</v>
      </c>
      <c r="H10615" s="929">
        <v>1.6666666666666668E-3</v>
      </c>
      <c r="I10615" s="929">
        <v>6.1666666666666668E-2</v>
      </c>
      <c r="J10615" s="923">
        <v>18426.041937444745</v>
      </c>
      <c r="K10615" s="922">
        <v>1</v>
      </c>
      <c r="L10615" s="923">
        <v>18426.041937444745</v>
      </c>
      <c r="M10615" s="923">
        <f t="shared" si="165"/>
        <v>392.73979262759667</v>
      </c>
    </row>
    <row r="10616" spans="2:13" ht="75">
      <c r="B10616" s="921" t="s">
        <v>2891</v>
      </c>
      <c r="C10616" s="921" t="s">
        <v>2866</v>
      </c>
      <c r="D10616" s="922" t="s">
        <v>986</v>
      </c>
      <c r="E10616" s="936">
        <v>1</v>
      </c>
      <c r="F10616" s="947">
        <v>44317</v>
      </c>
      <c r="G10616" s="923">
        <v>8000.2550350065994</v>
      </c>
      <c r="H10616" s="929">
        <v>1.6666666666666668E-3</v>
      </c>
      <c r="I10616" s="929">
        <v>4.3333333333333335E-2</v>
      </c>
      <c r="J10616" s="923">
        <v>7653.5773168229798</v>
      </c>
      <c r="K10616" s="922">
        <v>1</v>
      </c>
      <c r="L10616" s="923">
        <v>7653.5773168229798</v>
      </c>
      <c r="M10616" s="923">
        <f t="shared" si="165"/>
        <v>160.005100700132</v>
      </c>
    </row>
    <row r="10617" spans="2:13" ht="75">
      <c r="B10617" s="921" t="s">
        <v>2892</v>
      </c>
      <c r="C10617" s="921" t="s">
        <v>2866</v>
      </c>
      <c r="D10617" s="922" t="s">
        <v>986</v>
      </c>
      <c r="E10617" s="936">
        <v>1</v>
      </c>
      <c r="F10617" s="947">
        <v>44743</v>
      </c>
      <c r="G10617" s="923">
        <v>13091.32642091989</v>
      </c>
      <c r="H10617" s="929">
        <v>1.6666666666666668E-3</v>
      </c>
      <c r="I10617" s="929">
        <v>0.02</v>
      </c>
      <c r="J10617" s="923">
        <v>12829.499892501492</v>
      </c>
      <c r="K10617" s="922">
        <v>1</v>
      </c>
      <c r="L10617" s="923">
        <v>12829.499892501492</v>
      </c>
      <c r="M10617" s="923">
        <f t="shared" si="165"/>
        <v>261.8265284183978</v>
      </c>
    </row>
    <row r="10618" spans="2:13" ht="75">
      <c r="B10618" s="921" t="s">
        <v>2892</v>
      </c>
      <c r="C10618" s="921" t="s">
        <v>2866</v>
      </c>
      <c r="D10618" s="922" t="s">
        <v>986</v>
      </c>
      <c r="E10618" s="936">
        <v>1</v>
      </c>
      <c r="F10618" s="947">
        <v>44926</v>
      </c>
      <c r="G10618" s="923">
        <v>8727.5509472799258</v>
      </c>
      <c r="H10618" s="929">
        <v>1.6666666666666668E-3</v>
      </c>
      <c r="I10618" s="929">
        <v>0.01</v>
      </c>
      <c r="J10618" s="923">
        <v>8640.2754378071259</v>
      </c>
      <c r="K10618" s="922">
        <v>1</v>
      </c>
      <c r="L10618" s="923">
        <v>8640.2754378071259</v>
      </c>
      <c r="M10618" s="923">
        <f t="shared" si="165"/>
        <v>174.55101894559851</v>
      </c>
    </row>
    <row r="10619" spans="2:13" ht="75">
      <c r="B10619" s="921" t="s">
        <v>2892</v>
      </c>
      <c r="C10619" s="921" t="s">
        <v>2866</v>
      </c>
      <c r="D10619" s="922" t="s">
        <v>986</v>
      </c>
      <c r="E10619" s="936">
        <v>1</v>
      </c>
      <c r="F10619" s="947">
        <v>44866</v>
      </c>
      <c r="G10619" s="923">
        <v>7272.9591227332721</v>
      </c>
      <c r="H10619" s="929">
        <v>1.6666666666666668E-3</v>
      </c>
      <c r="I10619" s="929">
        <v>1.3333333333333334E-2</v>
      </c>
      <c r="J10619" s="923">
        <v>7175.9863344301621</v>
      </c>
      <c r="K10619" s="922">
        <v>1</v>
      </c>
      <c r="L10619" s="923">
        <v>7175.9863344301621</v>
      </c>
      <c r="M10619" s="923">
        <f t="shared" si="165"/>
        <v>145.45918245466544</v>
      </c>
    </row>
    <row r="10620" spans="2:13" ht="75">
      <c r="B10620" s="921" t="s">
        <v>2891</v>
      </c>
      <c r="C10620" s="921" t="s">
        <v>2866</v>
      </c>
      <c r="D10620" s="922" t="s">
        <v>986</v>
      </c>
      <c r="E10620" s="936">
        <v>1</v>
      </c>
      <c r="F10620" s="947">
        <v>44012</v>
      </c>
      <c r="G10620" s="923">
        <v>70547.703490512737</v>
      </c>
      <c r="H10620" s="929">
        <v>1.6666666666666668E-3</v>
      </c>
      <c r="I10620" s="929">
        <v>6.1666666666666668E-2</v>
      </c>
      <c r="J10620" s="923">
        <v>66197.261775264458</v>
      </c>
      <c r="K10620" s="922">
        <v>1</v>
      </c>
      <c r="L10620" s="923">
        <v>66197.261775264458</v>
      </c>
      <c r="M10620" s="923">
        <f t="shared" si="165"/>
        <v>1410.9540698102549</v>
      </c>
    </row>
    <row r="10621" spans="2:13" ht="75">
      <c r="B10621" s="921" t="s">
        <v>2890</v>
      </c>
      <c r="C10621" s="921" t="s">
        <v>2866</v>
      </c>
      <c r="D10621" s="922" t="s">
        <v>986</v>
      </c>
      <c r="E10621" s="936">
        <v>1</v>
      </c>
      <c r="F10621" s="947">
        <v>44317</v>
      </c>
      <c r="G10621" s="923">
        <v>1454.5918245466544</v>
      </c>
      <c r="H10621" s="929">
        <v>1.6666666666666668E-3</v>
      </c>
      <c r="I10621" s="929">
        <v>4.3333333333333335E-2</v>
      </c>
      <c r="J10621" s="923">
        <v>1391.5595121496326</v>
      </c>
      <c r="K10621" s="922">
        <v>1</v>
      </c>
      <c r="L10621" s="923">
        <v>1391.5595121496326</v>
      </c>
      <c r="M10621" s="923">
        <f t="shared" si="165"/>
        <v>29.091836490933087</v>
      </c>
    </row>
    <row r="10622" spans="2:13" ht="75">
      <c r="B10622" s="921" t="s">
        <v>2892</v>
      </c>
      <c r="C10622" s="921" t="s">
        <v>2866</v>
      </c>
      <c r="D10622" s="922" t="s">
        <v>986</v>
      </c>
      <c r="E10622" s="936">
        <v>1</v>
      </c>
      <c r="F10622" s="947">
        <v>44743</v>
      </c>
      <c r="G10622" s="923">
        <v>2909.1836490933088</v>
      </c>
      <c r="H10622" s="929">
        <v>1.6666666666666668E-3</v>
      </c>
      <c r="I10622" s="929">
        <v>0.02</v>
      </c>
      <c r="J10622" s="923">
        <v>2850.9999761114427</v>
      </c>
      <c r="K10622" s="922">
        <v>1</v>
      </c>
      <c r="L10622" s="923">
        <v>2850.9999761114427</v>
      </c>
      <c r="M10622" s="923">
        <f t="shared" si="165"/>
        <v>58.183672981866174</v>
      </c>
    </row>
    <row r="10623" spans="2:13" ht="75">
      <c r="B10623" s="921" t="s">
        <v>2892</v>
      </c>
      <c r="C10623" s="921" t="s">
        <v>2866</v>
      </c>
      <c r="D10623" s="922" t="s">
        <v>986</v>
      </c>
      <c r="E10623" s="936">
        <v>1</v>
      </c>
      <c r="F10623" s="947">
        <v>44743</v>
      </c>
      <c r="G10623" s="923">
        <v>1454.5918245466544</v>
      </c>
      <c r="H10623" s="929">
        <v>1.6666666666666668E-3</v>
      </c>
      <c r="I10623" s="929">
        <v>0.02</v>
      </c>
      <c r="J10623" s="923">
        <v>1425.4999880557214</v>
      </c>
      <c r="K10623" s="922">
        <v>1</v>
      </c>
      <c r="L10623" s="923">
        <v>1425.4999880557214</v>
      </c>
      <c r="M10623" s="923">
        <f t="shared" si="165"/>
        <v>29.091836490933087</v>
      </c>
    </row>
    <row r="10624" spans="2:13" ht="75">
      <c r="B10624" s="921" t="s">
        <v>2892</v>
      </c>
      <c r="C10624" s="921" t="s">
        <v>2866</v>
      </c>
      <c r="D10624" s="922" t="s">
        <v>986</v>
      </c>
      <c r="E10624" s="936">
        <v>1</v>
      </c>
      <c r="F10624" s="947">
        <v>44743</v>
      </c>
      <c r="G10624" s="923">
        <v>727.29591227332719</v>
      </c>
      <c r="H10624" s="929">
        <v>1.6666666666666668E-3</v>
      </c>
      <c r="I10624" s="929">
        <v>0.02</v>
      </c>
      <c r="J10624" s="923">
        <v>712.74999402786068</v>
      </c>
      <c r="K10624" s="922">
        <v>1</v>
      </c>
      <c r="L10624" s="923">
        <v>712.74999402786068</v>
      </c>
      <c r="M10624" s="923">
        <f t="shared" si="165"/>
        <v>14.545918245466543</v>
      </c>
    </row>
    <row r="10625" spans="2:13" ht="75">
      <c r="B10625" s="921" t="s">
        <v>2892</v>
      </c>
      <c r="C10625" s="921" t="s">
        <v>2866</v>
      </c>
      <c r="D10625" s="922" t="s">
        <v>986</v>
      </c>
      <c r="E10625" s="936">
        <v>1</v>
      </c>
      <c r="F10625" s="947">
        <v>44866</v>
      </c>
      <c r="G10625" s="923">
        <v>7272.9591227332721</v>
      </c>
      <c r="H10625" s="929">
        <v>1.6666666666666668E-3</v>
      </c>
      <c r="I10625" s="929">
        <v>1.3333333333333334E-2</v>
      </c>
      <c r="J10625" s="923">
        <v>7175.9863344301621</v>
      </c>
      <c r="K10625" s="922">
        <v>1</v>
      </c>
      <c r="L10625" s="923">
        <v>7175.9863344301621</v>
      </c>
      <c r="M10625" s="923">
        <f t="shared" si="165"/>
        <v>145.45918245466544</v>
      </c>
    </row>
    <row r="10626" spans="2:13" ht="75">
      <c r="B10626" s="921" t="s">
        <v>2892</v>
      </c>
      <c r="C10626" s="921" t="s">
        <v>2866</v>
      </c>
      <c r="D10626" s="922" t="s">
        <v>986</v>
      </c>
      <c r="E10626" s="936">
        <v>1</v>
      </c>
      <c r="F10626" s="947">
        <v>44926</v>
      </c>
      <c r="G10626" s="923">
        <v>13818.622333193216</v>
      </c>
      <c r="H10626" s="929">
        <v>1.6666666666666668E-3</v>
      </c>
      <c r="I10626" s="929">
        <v>0.01</v>
      </c>
      <c r="J10626" s="923">
        <v>13680.436109861284</v>
      </c>
      <c r="K10626" s="922">
        <v>1</v>
      </c>
      <c r="L10626" s="923">
        <v>13680.436109861284</v>
      </c>
      <c r="M10626" s="923">
        <f t="shared" si="165"/>
        <v>276.37244666386431</v>
      </c>
    </row>
    <row r="10627" spans="2:13" ht="75">
      <c r="B10627" s="921" t="s">
        <v>2890</v>
      </c>
      <c r="C10627" s="921" t="s">
        <v>2866</v>
      </c>
      <c r="D10627" s="922" t="s">
        <v>986</v>
      </c>
      <c r="E10627" s="936">
        <v>1</v>
      </c>
      <c r="F10627" s="947">
        <v>44317</v>
      </c>
      <c r="G10627" s="923">
        <v>22546.173280473144</v>
      </c>
      <c r="H10627" s="929">
        <v>1.6666666666666668E-3</v>
      </c>
      <c r="I10627" s="929">
        <v>4.3333333333333335E-2</v>
      </c>
      <c r="J10627" s="923">
        <v>21569.172438319307</v>
      </c>
      <c r="K10627" s="922">
        <v>1</v>
      </c>
      <c r="L10627" s="923">
        <v>21569.172438319307</v>
      </c>
      <c r="M10627" s="923">
        <f t="shared" si="165"/>
        <v>450.92346560946288</v>
      </c>
    </row>
    <row r="10628" spans="2:13" ht="75">
      <c r="B10628" s="921" t="s">
        <v>2889</v>
      </c>
      <c r="C10628" s="921" t="s">
        <v>2866</v>
      </c>
      <c r="D10628" s="922" t="s">
        <v>986</v>
      </c>
      <c r="E10628" s="936">
        <v>1</v>
      </c>
      <c r="F10628" s="947">
        <v>44560</v>
      </c>
      <c r="G10628" s="923">
        <v>8000.2550350065994</v>
      </c>
      <c r="H10628" s="929">
        <v>1.6666666666666668E-3</v>
      </c>
      <c r="I10628" s="929">
        <v>3.1666666666666669E-2</v>
      </c>
      <c r="J10628" s="923">
        <v>7746.9136255647236</v>
      </c>
      <c r="K10628" s="922">
        <v>1</v>
      </c>
      <c r="L10628" s="923">
        <v>7746.9136255647236</v>
      </c>
      <c r="M10628" s="923">
        <f t="shared" si="165"/>
        <v>160.005100700132</v>
      </c>
    </row>
    <row r="10629" spans="2:13" ht="75">
      <c r="B10629" s="921" t="s">
        <v>2889</v>
      </c>
      <c r="C10629" s="921" t="s">
        <v>2866</v>
      </c>
      <c r="D10629" s="922" t="s">
        <v>986</v>
      </c>
      <c r="E10629" s="936">
        <v>1</v>
      </c>
      <c r="F10629" s="947">
        <v>44560</v>
      </c>
      <c r="G10629" s="923">
        <v>13091.32642091989</v>
      </c>
      <c r="H10629" s="929">
        <v>1.6666666666666668E-3</v>
      </c>
      <c r="I10629" s="929">
        <v>3.1666666666666669E-2</v>
      </c>
      <c r="J10629" s="923">
        <v>12676.767750924093</v>
      </c>
      <c r="K10629" s="922">
        <v>1</v>
      </c>
      <c r="L10629" s="923">
        <v>12676.767750924093</v>
      </c>
      <c r="M10629" s="923">
        <f t="shared" si="165"/>
        <v>261.8265284183978</v>
      </c>
    </row>
    <row r="10630" spans="2:13" ht="75">
      <c r="B10630" s="921" t="s">
        <v>2890</v>
      </c>
      <c r="C10630" s="921" t="s">
        <v>2866</v>
      </c>
      <c r="D10630" s="922" t="s">
        <v>986</v>
      </c>
      <c r="E10630" s="936">
        <v>1</v>
      </c>
      <c r="F10630" s="947">
        <v>44317</v>
      </c>
      <c r="G10630" s="923">
        <v>66183.928016872771</v>
      </c>
      <c r="H10630" s="929">
        <v>1.6666666666666668E-3</v>
      </c>
      <c r="I10630" s="929">
        <v>4.3333333333333335E-2</v>
      </c>
      <c r="J10630" s="923">
        <v>63315.957802808283</v>
      </c>
      <c r="K10630" s="922">
        <v>1</v>
      </c>
      <c r="L10630" s="923">
        <v>63315.957802808283</v>
      </c>
      <c r="M10630" s="923">
        <f t="shared" si="165"/>
        <v>1323.6785603374553</v>
      </c>
    </row>
    <row r="10631" spans="2:13" ht="75">
      <c r="B10631" s="921" t="s">
        <v>2892</v>
      </c>
      <c r="C10631" s="921" t="s">
        <v>2866</v>
      </c>
      <c r="D10631" s="922" t="s">
        <v>986</v>
      </c>
      <c r="E10631" s="936">
        <v>1</v>
      </c>
      <c r="F10631" s="947">
        <v>44743</v>
      </c>
      <c r="G10631" s="923">
        <v>146913.77427921208</v>
      </c>
      <c r="H10631" s="929">
        <v>1.6666666666666668E-3</v>
      </c>
      <c r="I10631" s="929">
        <v>0.02</v>
      </c>
      <c r="J10631" s="923">
        <v>143975.49879362783</v>
      </c>
      <c r="K10631" s="922">
        <v>1</v>
      </c>
      <c r="L10631" s="923">
        <v>143975.49879362783</v>
      </c>
      <c r="M10631" s="923">
        <f t="shared" si="165"/>
        <v>2938.2754855842418</v>
      </c>
    </row>
    <row r="10632" spans="2:13" ht="75">
      <c r="B10632" s="921" t="s">
        <v>2892</v>
      </c>
      <c r="C10632" s="921" t="s">
        <v>2866</v>
      </c>
      <c r="D10632" s="922" t="s">
        <v>986</v>
      </c>
      <c r="E10632" s="936">
        <v>1</v>
      </c>
      <c r="F10632" s="947">
        <v>44866</v>
      </c>
      <c r="G10632" s="923">
        <v>21091.581455926487</v>
      </c>
      <c r="H10632" s="929">
        <v>1.6666666666666668E-3</v>
      </c>
      <c r="I10632" s="929">
        <v>1.3333333333333334E-2</v>
      </c>
      <c r="J10632" s="923">
        <v>20810.360369847469</v>
      </c>
      <c r="K10632" s="922">
        <v>1</v>
      </c>
      <c r="L10632" s="923">
        <v>20810.360369847469</v>
      </c>
      <c r="M10632" s="923">
        <f t="shared" si="165"/>
        <v>421.83162911852975</v>
      </c>
    </row>
    <row r="10633" spans="2:13" ht="75">
      <c r="B10633" s="921" t="s">
        <v>2893</v>
      </c>
      <c r="C10633" s="921" t="s">
        <v>2866</v>
      </c>
      <c r="D10633" s="922" t="s">
        <v>986</v>
      </c>
      <c r="E10633" s="936">
        <v>1</v>
      </c>
      <c r="F10633" s="947">
        <v>44196</v>
      </c>
      <c r="G10633" s="923">
        <v>1454.5918245466544</v>
      </c>
      <c r="H10633" s="929">
        <v>1.6666666666666668E-3</v>
      </c>
      <c r="I10633" s="929">
        <v>0.05</v>
      </c>
      <c r="J10633" s="923">
        <v>1381.8622333193216</v>
      </c>
      <c r="K10633" s="922">
        <v>1</v>
      </c>
      <c r="L10633" s="923">
        <v>1381.8622333193216</v>
      </c>
      <c r="M10633" s="923">
        <f t="shared" si="165"/>
        <v>29.091836490933087</v>
      </c>
    </row>
    <row r="10634" spans="2:13" ht="75">
      <c r="B10634" s="921" t="s">
        <v>2893</v>
      </c>
      <c r="C10634" s="921" t="s">
        <v>2866</v>
      </c>
      <c r="D10634" s="922" t="s">
        <v>986</v>
      </c>
      <c r="E10634" s="936">
        <v>1</v>
      </c>
      <c r="F10634" s="947">
        <v>44470</v>
      </c>
      <c r="G10634" s="923">
        <v>2181.8877368199815</v>
      </c>
      <c r="H10634" s="929">
        <v>1.6666666666666668E-3</v>
      </c>
      <c r="I10634" s="929">
        <v>3.5000000000000003E-2</v>
      </c>
      <c r="J10634" s="923">
        <v>2105.5216660312822</v>
      </c>
      <c r="K10634" s="922">
        <v>1</v>
      </c>
      <c r="L10634" s="923">
        <v>2105.5216660312822</v>
      </c>
      <c r="M10634" s="923">
        <f t="shared" si="165"/>
        <v>43.637754736399629</v>
      </c>
    </row>
    <row r="10635" spans="2:13" ht="75">
      <c r="B10635" s="921" t="s">
        <v>2893</v>
      </c>
      <c r="C10635" s="921" t="s">
        <v>2866</v>
      </c>
      <c r="D10635" s="922" t="s">
        <v>986</v>
      </c>
      <c r="E10635" s="936">
        <v>1</v>
      </c>
      <c r="F10635" s="947">
        <v>44196</v>
      </c>
      <c r="G10635" s="923">
        <v>2181.8877368199815</v>
      </c>
      <c r="H10635" s="929">
        <v>1.6666666666666668E-3</v>
      </c>
      <c r="I10635" s="929">
        <v>0.05</v>
      </c>
      <c r="J10635" s="923">
        <v>2072.7933499789824</v>
      </c>
      <c r="K10635" s="922">
        <v>1</v>
      </c>
      <c r="L10635" s="923">
        <v>2072.7933499789824</v>
      </c>
      <c r="M10635" s="923">
        <f t="shared" ref="M10635:M10698" si="166">IF(L10635=0,"",IF(I10635=100%,0,(H10635*12)*(G10635*E10635*K10635)))</f>
        <v>43.637754736399629</v>
      </c>
    </row>
    <row r="10636" spans="2:13" ht="75">
      <c r="B10636" s="921" t="s">
        <v>2893</v>
      </c>
      <c r="C10636" s="921" t="s">
        <v>2866</v>
      </c>
      <c r="D10636" s="922" t="s">
        <v>986</v>
      </c>
      <c r="E10636" s="936">
        <v>1</v>
      </c>
      <c r="F10636" s="947">
        <v>44228</v>
      </c>
      <c r="G10636" s="923">
        <v>18909.693719106508</v>
      </c>
      <c r="H10636" s="929">
        <v>1.6666666666666668E-3</v>
      </c>
      <c r="I10636" s="929">
        <v>4.8333333333333339E-2</v>
      </c>
      <c r="J10636" s="923">
        <v>17995.725189349694</v>
      </c>
      <c r="K10636" s="922">
        <v>1</v>
      </c>
      <c r="L10636" s="923">
        <v>17995.725189349694</v>
      </c>
      <c r="M10636" s="923">
        <f t="shared" si="166"/>
        <v>378.19387438213016</v>
      </c>
    </row>
    <row r="10637" spans="2:13" ht="75">
      <c r="B10637" s="921" t="s">
        <v>2893</v>
      </c>
      <c r="C10637" s="921" t="s">
        <v>2866</v>
      </c>
      <c r="D10637" s="922" t="s">
        <v>986</v>
      </c>
      <c r="E10637" s="936">
        <v>1</v>
      </c>
      <c r="F10637" s="947">
        <v>44196</v>
      </c>
      <c r="G10637" s="923">
        <v>2181.8877368199815</v>
      </c>
      <c r="H10637" s="929">
        <v>1.6666666666666668E-3</v>
      </c>
      <c r="I10637" s="929">
        <v>0.05</v>
      </c>
      <c r="J10637" s="923">
        <v>2072.7933499789824</v>
      </c>
      <c r="K10637" s="922">
        <v>1</v>
      </c>
      <c r="L10637" s="923">
        <v>2072.7933499789824</v>
      </c>
      <c r="M10637" s="923">
        <f t="shared" si="166"/>
        <v>43.637754736399629</v>
      </c>
    </row>
    <row r="10638" spans="2:13" ht="75">
      <c r="B10638" s="921" t="s">
        <v>2893</v>
      </c>
      <c r="C10638" s="921" t="s">
        <v>2866</v>
      </c>
      <c r="D10638" s="922" t="s">
        <v>986</v>
      </c>
      <c r="E10638" s="936">
        <v>1</v>
      </c>
      <c r="F10638" s="947">
        <v>44228</v>
      </c>
      <c r="G10638" s="923">
        <v>6545.6632104599448</v>
      </c>
      <c r="H10638" s="929">
        <v>1.6666666666666668E-3</v>
      </c>
      <c r="I10638" s="929">
        <v>4.8333333333333339E-2</v>
      </c>
      <c r="J10638" s="923">
        <v>6229.289488621047</v>
      </c>
      <c r="K10638" s="922">
        <v>1</v>
      </c>
      <c r="L10638" s="923">
        <v>6229.289488621047</v>
      </c>
      <c r="M10638" s="923">
        <f t="shared" si="166"/>
        <v>130.9132642091989</v>
      </c>
    </row>
    <row r="10639" spans="2:13" ht="75">
      <c r="B10639" s="921" t="s">
        <v>2893</v>
      </c>
      <c r="C10639" s="921" t="s">
        <v>2866</v>
      </c>
      <c r="D10639" s="922" t="s">
        <v>986</v>
      </c>
      <c r="E10639" s="936">
        <v>1</v>
      </c>
      <c r="F10639" s="947">
        <v>44196</v>
      </c>
      <c r="G10639" s="923">
        <v>11636.734596373235</v>
      </c>
      <c r="H10639" s="929">
        <v>1.6666666666666668E-3</v>
      </c>
      <c r="I10639" s="929">
        <v>0.05</v>
      </c>
      <c r="J10639" s="923">
        <v>11054.897866554573</v>
      </c>
      <c r="K10639" s="922">
        <v>1</v>
      </c>
      <c r="L10639" s="923">
        <v>11054.897866554573</v>
      </c>
      <c r="M10639" s="923">
        <f t="shared" si="166"/>
        <v>232.7346919274647</v>
      </c>
    </row>
    <row r="10640" spans="2:13" ht="75">
      <c r="B10640" s="921" t="s">
        <v>2893</v>
      </c>
      <c r="C10640" s="921" t="s">
        <v>2866</v>
      </c>
      <c r="D10640" s="922" t="s">
        <v>986</v>
      </c>
      <c r="E10640" s="936">
        <v>1</v>
      </c>
      <c r="F10640" s="947">
        <v>44228</v>
      </c>
      <c r="G10640" s="923">
        <v>10182.14277182658</v>
      </c>
      <c r="H10640" s="929">
        <v>1.6666666666666668E-3</v>
      </c>
      <c r="I10640" s="929">
        <v>4.8333333333333339E-2</v>
      </c>
      <c r="J10640" s="923">
        <v>9690.0058711882957</v>
      </c>
      <c r="K10640" s="922">
        <v>1</v>
      </c>
      <c r="L10640" s="923">
        <v>9690.0058711882957</v>
      </c>
      <c r="M10640" s="923">
        <f t="shared" si="166"/>
        <v>203.64285543653162</v>
      </c>
    </row>
    <row r="10641" spans="2:13" ht="75">
      <c r="B10641" s="921" t="s">
        <v>2893</v>
      </c>
      <c r="C10641" s="921" t="s">
        <v>2866</v>
      </c>
      <c r="D10641" s="922" t="s">
        <v>986</v>
      </c>
      <c r="E10641" s="936">
        <v>1</v>
      </c>
      <c r="F10641" s="947">
        <v>44228</v>
      </c>
      <c r="G10641" s="923">
        <v>17455.101894559852</v>
      </c>
      <c r="H10641" s="929">
        <v>1.6666666666666668E-3</v>
      </c>
      <c r="I10641" s="929">
        <v>4.8333333333333339E-2</v>
      </c>
      <c r="J10641" s="923">
        <v>16611.438636322793</v>
      </c>
      <c r="K10641" s="922">
        <v>1</v>
      </c>
      <c r="L10641" s="923">
        <v>16611.438636322793</v>
      </c>
      <c r="M10641" s="923">
        <f t="shared" si="166"/>
        <v>349.10203789119703</v>
      </c>
    </row>
    <row r="10642" spans="2:13" ht="75">
      <c r="B10642" s="921" t="s">
        <v>2893</v>
      </c>
      <c r="C10642" s="921" t="s">
        <v>2866</v>
      </c>
      <c r="D10642" s="922" t="s">
        <v>986</v>
      </c>
      <c r="E10642" s="936">
        <v>1</v>
      </c>
      <c r="F10642" s="947">
        <v>44228</v>
      </c>
      <c r="G10642" s="923">
        <v>10182.14277182658</v>
      </c>
      <c r="H10642" s="929">
        <v>1.6666666666666668E-3</v>
      </c>
      <c r="I10642" s="929">
        <v>4.8333333333333339E-2</v>
      </c>
      <c r="J10642" s="923">
        <v>9690.0058711882957</v>
      </c>
      <c r="K10642" s="922">
        <v>1</v>
      </c>
      <c r="L10642" s="923">
        <v>9690.0058711882957</v>
      </c>
      <c r="M10642" s="923">
        <f t="shared" si="166"/>
        <v>203.64285543653162</v>
      </c>
    </row>
    <row r="10643" spans="2:13" ht="75">
      <c r="B10643" s="921" t="s">
        <v>2892</v>
      </c>
      <c r="C10643" s="921" t="s">
        <v>2866</v>
      </c>
      <c r="D10643" s="922" t="s">
        <v>986</v>
      </c>
      <c r="E10643" s="936">
        <v>1</v>
      </c>
      <c r="F10643" s="947">
        <v>44743</v>
      </c>
      <c r="G10643" s="923">
        <v>53819.897508226211</v>
      </c>
      <c r="H10643" s="929">
        <v>1.6666666666666668E-3</v>
      </c>
      <c r="I10643" s="929">
        <v>0.02</v>
      </c>
      <c r="J10643" s="923">
        <v>52743.499558061689</v>
      </c>
      <c r="K10643" s="922">
        <v>1</v>
      </c>
      <c r="L10643" s="923">
        <v>52743.499558061689</v>
      </c>
      <c r="M10643" s="923">
        <f t="shared" si="166"/>
        <v>1076.3979501645242</v>
      </c>
    </row>
    <row r="10644" spans="2:13" ht="75">
      <c r="B10644" s="921" t="s">
        <v>2892</v>
      </c>
      <c r="C10644" s="921" t="s">
        <v>2866</v>
      </c>
      <c r="D10644" s="922" t="s">
        <v>986</v>
      </c>
      <c r="E10644" s="936">
        <v>1</v>
      </c>
      <c r="F10644" s="947">
        <v>44866</v>
      </c>
      <c r="G10644" s="923">
        <v>76366.070788699348</v>
      </c>
      <c r="H10644" s="929">
        <v>1.6666666666666668E-3</v>
      </c>
      <c r="I10644" s="929">
        <v>1.3333333333333334E-2</v>
      </c>
      <c r="J10644" s="923">
        <v>75347.856511516686</v>
      </c>
      <c r="K10644" s="922">
        <v>1</v>
      </c>
      <c r="L10644" s="923">
        <v>75347.856511516686</v>
      </c>
      <c r="M10644" s="923">
        <f t="shared" si="166"/>
        <v>1527.3214157739869</v>
      </c>
    </row>
    <row r="10645" spans="2:13" ht="75">
      <c r="B10645" s="921" t="s">
        <v>2892</v>
      </c>
      <c r="C10645" s="921" t="s">
        <v>2866</v>
      </c>
      <c r="D10645" s="922" t="s">
        <v>986</v>
      </c>
      <c r="E10645" s="936">
        <v>1</v>
      </c>
      <c r="F10645" s="947">
        <v>44743</v>
      </c>
      <c r="G10645" s="923">
        <v>56729.081157319524</v>
      </c>
      <c r="H10645" s="929">
        <v>1.6666666666666668E-3</v>
      </c>
      <c r="I10645" s="929">
        <v>0.02</v>
      </c>
      <c r="J10645" s="923">
        <v>55594.499534173134</v>
      </c>
      <c r="K10645" s="922">
        <v>1</v>
      </c>
      <c r="L10645" s="923">
        <v>55594.499534173134</v>
      </c>
      <c r="M10645" s="923">
        <f t="shared" si="166"/>
        <v>1134.5816231463905</v>
      </c>
    </row>
    <row r="10646" spans="2:13" ht="75">
      <c r="B10646" s="921" t="s">
        <v>2892</v>
      </c>
      <c r="C10646" s="921" t="s">
        <v>2866</v>
      </c>
      <c r="D10646" s="922" t="s">
        <v>986</v>
      </c>
      <c r="E10646" s="936">
        <v>1</v>
      </c>
      <c r="F10646" s="947">
        <v>44866</v>
      </c>
      <c r="G10646" s="923">
        <v>106185.20319190576</v>
      </c>
      <c r="H10646" s="929">
        <v>1.6666666666666668E-3</v>
      </c>
      <c r="I10646" s="929">
        <v>1.3333333333333334E-2</v>
      </c>
      <c r="J10646" s="923">
        <v>104769.40048268036</v>
      </c>
      <c r="K10646" s="922">
        <v>1</v>
      </c>
      <c r="L10646" s="923">
        <v>104769.40048268036</v>
      </c>
      <c r="M10646" s="923">
        <f t="shared" si="166"/>
        <v>2123.7040638381154</v>
      </c>
    </row>
    <row r="10647" spans="2:13" ht="75">
      <c r="B10647" s="921" t="s">
        <v>2892</v>
      </c>
      <c r="C10647" s="921" t="s">
        <v>2866</v>
      </c>
      <c r="D10647" s="922" t="s">
        <v>986</v>
      </c>
      <c r="E10647" s="936">
        <v>1</v>
      </c>
      <c r="F10647" s="947">
        <v>44926</v>
      </c>
      <c r="G10647" s="923">
        <v>1454.5918245466544</v>
      </c>
      <c r="H10647" s="929">
        <v>1.6666666666666668E-3</v>
      </c>
      <c r="I10647" s="929">
        <v>0.01</v>
      </c>
      <c r="J10647" s="923">
        <v>1440.0459063011879</v>
      </c>
      <c r="K10647" s="922">
        <v>1</v>
      </c>
      <c r="L10647" s="923">
        <v>1440.0459063011879</v>
      </c>
      <c r="M10647" s="923">
        <f t="shared" si="166"/>
        <v>29.091836490933087</v>
      </c>
    </row>
    <row r="10648" spans="2:13" ht="75">
      <c r="B10648" s="921" t="s">
        <v>2890</v>
      </c>
      <c r="C10648" s="921" t="s">
        <v>2866</v>
      </c>
      <c r="D10648" s="922" t="s">
        <v>986</v>
      </c>
      <c r="E10648" s="936">
        <v>1</v>
      </c>
      <c r="F10648" s="947">
        <v>44317</v>
      </c>
      <c r="G10648" s="923">
        <v>64002.040280052795</v>
      </c>
      <c r="H10648" s="929">
        <v>1.6666666666666668E-3</v>
      </c>
      <c r="I10648" s="929">
        <v>4.3333333333333335E-2</v>
      </c>
      <c r="J10648" s="923">
        <v>61228.618534583838</v>
      </c>
      <c r="K10648" s="922">
        <v>1</v>
      </c>
      <c r="L10648" s="923">
        <v>61228.618534583838</v>
      </c>
      <c r="M10648" s="923">
        <f t="shared" si="166"/>
        <v>1280.040805601056</v>
      </c>
    </row>
    <row r="10649" spans="2:13" ht="75">
      <c r="B10649" s="921" t="s">
        <v>2892</v>
      </c>
      <c r="C10649" s="921" t="s">
        <v>2866</v>
      </c>
      <c r="D10649" s="922" t="s">
        <v>986</v>
      </c>
      <c r="E10649" s="936">
        <v>1</v>
      </c>
      <c r="F10649" s="947">
        <v>44743</v>
      </c>
      <c r="G10649" s="923">
        <v>44365.050648672957</v>
      </c>
      <c r="H10649" s="929">
        <v>1.6666666666666668E-3</v>
      </c>
      <c r="I10649" s="929">
        <v>0.02</v>
      </c>
      <c r="J10649" s="923">
        <v>43477.749635699496</v>
      </c>
      <c r="K10649" s="922">
        <v>1</v>
      </c>
      <c r="L10649" s="923">
        <v>43477.749635699496</v>
      </c>
      <c r="M10649" s="923">
        <f t="shared" si="166"/>
        <v>887.30101297345914</v>
      </c>
    </row>
    <row r="10650" spans="2:13" ht="75">
      <c r="B10650" s="921" t="s">
        <v>2892</v>
      </c>
      <c r="C10650" s="921" t="s">
        <v>2866</v>
      </c>
      <c r="D10650" s="922" t="s">
        <v>986</v>
      </c>
      <c r="E10650" s="936">
        <v>1</v>
      </c>
      <c r="F10650" s="947">
        <v>44926</v>
      </c>
      <c r="G10650" s="923">
        <v>61092.856630959483</v>
      </c>
      <c r="H10650" s="929">
        <v>1.6666666666666668E-3</v>
      </c>
      <c r="I10650" s="929">
        <v>0.01</v>
      </c>
      <c r="J10650" s="923">
        <v>60481.928064649888</v>
      </c>
      <c r="K10650" s="922">
        <v>1</v>
      </c>
      <c r="L10650" s="923">
        <v>60481.928064649888</v>
      </c>
      <c r="M10650" s="923">
        <f t="shared" si="166"/>
        <v>1221.8571326191898</v>
      </c>
    </row>
    <row r="10651" spans="2:13" ht="75">
      <c r="B10651" s="921" t="s">
        <v>2892</v>
      </c>
      <c r="C10651" s="921" t="s">
        <v>2866</v>
      </c>
      <c r="D10651" s="922" t="s">
        <v>986</v>
      </c>
      <c r="E10651" s="936">
        <v>1</v>
      </c>
      <c r="F10651" s="947">
        <v>44866</v>
      </c>
      <c r="G10651" s="923">
        <v>36364.795613666356</v>
      </c>
      <c r="H10651" s="929">
        <v>1.6666666666666668E-3</v>
      </c>
      <c r="I10651" s="929">
        <v>1.3333333333333334E-2</v>
      </c>
      <c r="J10651" s="923">
        <v>35879.931672150808</v>
      </c>
      <c r="K10651" s="922">
        <v>1</v>
      </c>
      <c r="L10651" s="923">
        <v>35879.931672150808</v>
      </c>
      <c r="M10651" s="923">
        <f t="shared" si="166"/>
        <v>727.29591227332719</v>
      </c>
    </row>
    <row r="10652" spans="2:13" ht="75">
      <c r="B10652" s="921" t="s">
        <v>2891</v>
      </c>
      <c r="C10652" s="921" t="s">
        <v>2866</v>
      </c>
      <c r="D10652" s="922" t="s">
        <v>986</v>
      </c>
      <c r="E10652" s="936">
        <v>1</v>
      </c>
      <c r="F10652" s="947">
        <v>44012</v>
      </c>
      <c r="G10652" s="923">
        <v>5818.3672981866175</v>
      </c>
      <c r="H10652" s="929">
        <v>1.6666666666666668E-3</v>
      </c>
      <c r="I10652" s="929">
        <v>6.1666666666666668E-2</v>
      </c>
      <c r="J10652" s="923">
        <v>5459.5679814651094</v>
      </c>
      <c r="K10652" s="922">
        <v>1</v>
      </c>
      <c r="L10652" s="923">
        <v>5459.5679814651094</v>
      </c>
      <c r="M10652" s="923">
        <f t="shared" si="166"/>
        <v>116.36734596373235</v>
      </c>
    </row>
    <row r="10653" spans="2:13" ht="75">
      <c r="B10653" s="921" t="s">
        <v>2890</v>
      </c>
      <c r="C10653" s="921" t="s">
        <v>2866</v>
      </c>
      <c r="D10653" s="922" t="s">
        <v>986</v>
      </c>
      <c r="E10653" s="936">
        <v>1</v>
      </c>
      <c r="F10653" s="947">
        <v>44317</v>
      </c>
      <c r="G10653" s="923">
        <v>48728.826122312923</v>
      </c>
      <c r="H10653" s="929">
        <v>1.6666666666666668E-3</v>
      </c>
      <c r="I10653" s="929">
        <v>4.3333333333333335E-2</v>
      </c>
      <c r="J10653" s="923">
        <v>46617.243657012696</v>
      </c>
      <c r="K10653" s="922">
        <v>1</v>
      </c>
      <c r="L10653" s="923">
        <v>46617.243657012696</v>
      </c>
      <c r="M10653" s="923">
        <f t="shared" si="166"/>
        <v>974.57652244625842</v>
      </c>
    </row>
    <row r="10654" spans="2:13" ht="75">
      <c r="B10654" s="921" t="s">
        <v>2890</v>
      </c>
      <c r="C10654" s="921" t="s">
        <v>2866</v>
      </c>
      <c r="D10654" s="922" t="s">
        <v>986</v>
      </c>
      <c r="E10654" s="936">
        <v>1</v>
      </c>
      <c r="F10654" s="947">
        <v>44317</v>
      </c>
      <c r="G10654" s="923">
        <v>50910.713859132906</v>
      </c>
      <c r="H10654" s="929">
        <v>1.6666666666666668E-3</v>
      </c>
      <c r="I10654" s="929">
        <v>4.3333333333333335E-2</v>
      </c>
      <c r="J10654" s="923">
        <v>48704.582925237148</v>
      </c>
      <c r="K10654" s="922">
        <v>1</v>
      </c>
      <c r="L10654" s="923">
        <v>48704.582925237148</v>
      </c>
      <c r="M10654" s="923">
        <f t="shared" si="166"/>
        <v>1018.2142771826582</v>
      </c>
    </row>
    <row r="10655" spans="2:13" ht="75">
      <c r="B10655" s="921" t="s">
        <v>2892</v>
      </c>
      <c r="C10655" s="921" t="s">
        <v>2866</v>
      </c>
      <c r="D10655" s="922" t="s">
        <v>986</v>
      </c>
      <c r="E10655" s="936">
        <v>1</v>
      </c>
      <c r="F10655" s="947">
        <v>44926</v>
      </c>
      <c r="G10655" s="923">
        <v>10909.438684099909</v>
      </c>
      <c r="H10655" s="929">
        <v>1.6666666666666668E-3</v>
      </c>
      <c r="I10655" s="929">
        <v>0.01</v>
      </c>
      <c r="J10655" s="923">
        <v>10800.344297258909</v>
      </c>
      <c r="K10655" s="922">
        <v>1</v>
      </c>
      <c r="L10655" s="923">
        <v>10800.344297258909</v>
      </c>
      <c r="M10655" s="923">
        <f t="shared" si="166"/>
        <v>218.18877368199819</v>
      </c>
    </row>
    <row r="10656" spans="2:13" ht="75">
      <c r="B10656" s="921" t="s">
        <v>2892</v>
      </c>
      <c r="C10656" s="921" t="s">
        <v>2866</v>
      </c>
      <c r="D10656" s="922" t="s">
        <v>986</v>
      </c>
      <c r="E10656" s="936">
        <v>1</v>
      </c>
      <c r="F10656" s="947">
        <v>44866</v>
      </c>
      <c r="G10656" s="923">
        <v>5091.0713859132902</v>
      </c>
      <c r="H10656" s="929">
        <v>1.6666666666666668E-3</v>
      </c>
      <c r="I10656" s="929">
        <v>1.3333333333333334E-2</v>
      </c>
      <c r="J10656" s="923">
        <v>5023.1904341011132</v>
      </c>
      <c r="K10656" s="922">
        <v>1</v>
      </c>
      <c r="L10656" s="923">
        <v>5023.1904341011132</v>
      </c>
      <c r="M10656" s="923">
        <f t="shared" si="166"/>
        <v>101.82142771826581</v>
      </c>
    </row>
    <row r="10657" spans="2:13" ht="75">
      <c r="B10657" s="921" t="s">
        <v>2893</v>
      </c>
      <c r="C10657" s="921" t="s">
        <v>2866</v>
      </c>
      <c r="D10657" s="922" t="s">
        <v>986</v>
      </c>
      <c r="E10657" s="936">
        <v>1</v>
      </c>
      <c r="F10657" s="947">
        <v>44228</v>
      </c>
      <c r="G10657" s="923">
        <v>11636.734596373235</v>
      </c>
      <c r="H10657" s="929">
        <v>1.6666666666666668E-3</v>
      </c>
      <c r="I10657" s="929">
        <v>4.8333333333333339E-2</v>
      </c>
      <c r="J10657" s="923">
        <v>11074.292424215195</v>
      </c>
      <c r="K10657" s="922">
        <v>1</v>
      </c>
      <c r="L10657" s="923">
        <v>11074.292424215195</v>
      </c>
      <c r="M10657" s="923">
        <f t="shared" si="166"/>
        <v>232.7346919274647</v>
      </c>
    </row>
    <row r="10658" spans="2:13" ht="75">
      <c r="B10658" s="921" t="s">
        <v>2890</v>
      </c>
      <c r="C10658" s="921" t="s">
        <v>2866</v>
      </c>
      <c r="D10658" s="922" t="s">
        <v>986</v>
      </c>
      <c r="E10658" s="936">
        <v>1</v>
      </c>
      <c r="F10658" s="947">
        <v>44317</v>
      </c>
      <c r="G10658" s="923">
        <v>8727.5509472799258</v>
      </c>
      <c r="H10658" s="929">
        <v>1.6666666666666668E-3</v>
      </c>
      <c r="I10658" s="929">
        <v>4.3333333333333335E-2</v>
      </c>
      <c r="J10658" s="923">
        <v>8349.3570728977957</v>
      </c>
      <c r="K10658" s="922">
        <v>1</v>
      </c>
      <c r="L10658" s="923">
        <v>8349.3570728977957</v>
      </c>
      <c r="M10658" s="923">
        <f t="shared" si="166"/>
        <v>174.55101894559851</v>
      </c>
    </row>
    <row r="10659" spans="2:13" ht="75">
      <c r="B10659" s="921" t="s">
        <v>2893</v>
      </c>
      <c r="C10659" s="921" t="s">
        <v>2866</v>
      </c>
      <c r="D10659" s="922" t="s">
        <v>986</v>
      </c>
      <c r="E10659" s="936">
        <v>1</v>
      </c>
      <c r="F10659" s="947">
        <v>44228</v>
      </c>
      <c r="G10659" s="923">
        <v>54547.193420499541</v>
      </c>
      <c r="H10659" s="929">
        <v>1.6666666666666668E-3</v>
      </c>
      <c r="I10659" s="929">
        <v>4.8333333333333339E-2</v>
      </c>
      <c r="J10659" s="923">
        <v>51910.745738508733</v>
      </c>
      <c r="K10659" s="922">
        <v>1</v>
      </c>
      <c r="L10659" s="923">
        <v>51910.745738508733</v>
      </c>
      <c r="M10659" s="923">
        <f t="shared" si="166"/>
        <v>1090.943868409991</v>
      </c>
    </row>
    <row r="10660" spans="2:13" ht="75">
      <c r="B10660" s="921" t="s">
        <v>2893</v>
      </c>
      <c r="C10660" s="921" t="s">
        <v>2866</v>
      </c>
      <c r="D10660" s="922" t="s">
        <v>986</v>
      </c>
      <c r="E10660" s="936">
        <v>1</v>
      </c>
      <c r="F10660" s="947">
        <v>44228</v>
      </c>
      <c r="G10660" s="923">
        <v>12364.030508646561</v>
      </c>
      <c r="H10660" s="929">
        <v>1.6666666666666668E-3</v>
      </c>
      <c r="I10660" s="929">
        <v>4.8333333333333339E-2</v>
      </c>
      <c r="J10660" s="923">
        <v>11766.435700728643</v>
      </c>
      <c r="K10660" s="922">
        <v>1</v>
      </c>
      <c r="L10660" s="923">
        <v>11766.435700728643</v>
      </c>
      <c r="M10660" s="923">
        <f t="shared" si="166"/>
        <v>247.28061017293123</v>
      </c>
    </row>
    <row r="10661" spans="2:13" ht="75">
      <c r="B10661" s="921" t="s">
        <v>2891</v>
      </c>
      <c r="C10661" s="921" t="s">
        <v>2866</v>
      </c>
      <c r="D10661" s="922" t="s">
        <v>986</v>
      </c>
      <c r="E10661" s="936">
        <v>1</v>
      </c>
      <c r="F10661" s="947">
        <v>44196</v>
      </c>
      <c r="G10661" s="923">
        <v>5818.3672981866175</v>
      </c>
      <c r="H10661" s="929">
        <v>1.6666666666666668E-3</v>
      </c>
      <c r="I10661" s="929">
        <v>0.05</v>
      </c>
      <c r="J10661" s="923">
        <v>5527.4489332772864</v>
      </c>
      <c r="K10661" s="922">
        <v>1</v>
      </c>
      <c r="L10661" s="923">
        <v>5527.4489332772864</v>
      </c>
      <c r="M10661" s="923">
        <f t="shared" si="166"/>
        <v>116.36734596373235</v>
      </c>
    </row>
    <row r="10662" spans="2:13" ht="75">
      <c r="B10662" s="921" t="s">
        <v>2895</v>
      </c>
      <c r="C10662" s="921" t="s">
        <v>2866</v>
      </c>
      <c r="D10662" s="922" t="s">
        <v>986</v>
      </c>
      <c r="E10662" s="936">
        <v>1</v>
      </c>
      <c r="F10662" s="947">
        <v>43829</v>
      </c>
      <c r="G10662" s="923">
        <v>5818.3672981866175</v>
      </c>
      <c r="H10662" s="929">
        <v>1.6666666666666668E-3</v>
      </c>
      <c r="I10662" s="929">
        <v>7.166666666666667E-2</v>
      </c>
      <c r="J10662" s="923">
        <v>5401.3843084832433</v>
      </c>
      <c r="K10662" s="922">
        <v>1</v>
      </c>
      <c r="L10662" s="923">
        <v>5401.3843084832433</v>
      </c>
      <c r="M10662" s="923">
        <f t="shared" si="166"/>
        <v>116.36734596373235</v>
      </c>
    </row>
    <row r="10663" spans="2:13" ht="75">
      <c r="B10663" s="921" t="s">
        <v>2895</v>
      </c>
      <c r="C10663" s="921" t="s">
        <v>2866</v>
      </c>
      <c r="D10663" s="922" t="s">
        <v>986</v>
      </c>
      <c r="E10663" s="936">
        <v>1</v>
      </c>
      <c r="F10663" s="947">
        <v>43829</v>
      </c>
      <c r="G10663" s="923">
        <v>46546.93838549294</v>
      </c>
      <c r="H10663" s="929">
        <v>1.6666666666666668E-3</v>
      </c>
      <c r="I10663" s="929">
        <v>7.166666666666667E-2</v>
      </c>
      <c r="J10663" s="923">
        <v>43211.074467865947</v>
      </c>
      <c r="K10663" s="922">
        <v>1</v>
      </c>
      <c r="L10663" s="923">
        <v>43211.074467865947</v>
      </c>
      <c r="M10663" s="923">
        <f t="shared" si="166"/>
        <v>930.93876770985878</v>
      </c>
    </row>
    <row r="10664" spans="2:13" ht="75">
      <c r="B10664" s="921" t="s">
        <v>2895</v>
      </c>
      <c r="C10664" s="921" t="s">
        <v>2866</v>
      </c>
      <c r="D10664" s="922" t="s">
        <v>986</v>
      </c>
      <c r="E10664" s="936">
        <v>1</v>
      </c>
      <c r="F10664" s="947">
        <v>43829</v>
      </c>
      <c r="G10664" s="923">
        <v>4363.7754736399629</v>
      </c>
      <c r="H10664" s="929">
        <v>1.6666666666666668E-3</v>
      </c>
      <c r="I10664" s="929">
        <v>7.166666666666667E-2</v>
      </c>
      <c r="J10664" s="923">
        <v>4051.0382313624323</v>
      </c>
      <c r="K10664" s="922">
        <v>1</v>
      </c>
      <c r="L10664" s="923">
        <v>4051.0382313624323</v>
      </c>
      <c r="M10664" s="923">
        <f t="shared" si="166"/>
        <v>87.275509472799257</v>
      </c>
    </row>
    <row r="10665" spans="2:13" ht="75">
      <c r="B10665" s="921" t="s">
        <v>2895</v>
      </c>
      <c r="C10665" s="921" t="s">
        <v>2866</v>
      </c>
      <c r="D10665" s="922" t="s">
        <v>986</v>
      </c>
      <c r="E10665" s="936">
        <v>1</v>
      </c>
      <c r="F10665" s="947">
        <v>43829</v>
      </c>
      <c r="G10665" s="923">
        <v>1454.5918245466544</v>
      </c>
      <c r="H10665" s="929">
        <v>1.6666666666666668E-3</v>
      </c>
      <c r="I10665" s="929">
        <v>7.166666666666667E-2</v>
      </c>
      <c r="J10665" s="923">
        <v>1350.3460771208108</v>
      </c>
      <c r="K10665" s="922">
        <v>1</v>
      </c>
      <c r="L10665" s="923">
        <v>1350.3460771208108</v>
      </c>
      <c r="M10665" s="923">
        <f t="shared" si="166"/>
        <v>29.091836490933087</v>
      </c>
    </row>
    <row r="10666" spans="2:13" ht="75">
      <c r="B10666" s="921" t="s">
        <v>2889</v>
      </c>
      <c r="C10666" s="921" t="s">
        <v>2866</v>
      </c>
      <c r="D10666" s="922" t="s">
        <v>986</v>
      </c>
      <c r="E10666" s="936">
        <v>1</v>
      </c>
      <c r="F10666" s="947">
        <v>44317</v>
      </c>
      <c r="G10666" s="923">
        <v>6545.6632104599448</v>
      </c>
      <c r="H10666" s="929">
        <v>1.6666666666666668E-3</v>
      </c>
      <c r="I10666" s="929">
        <v>4.3333333333333335E-2</v>
      </c>
      <c r="J10666" s="923">
        <v>6262.0178046733472</v>
      </c>
      <c r="K10666" s="922">
        <v>1</v>
      </c>
      <c r="L10666" s="923">
        <v>6262.0178046733472</v>
      </c>
      <c r="M10666" s="923">
        <f t="shared" si="166"/>
        <v>130.9132642091989</v>
      </c>
    </row>
    <row r="10667" spans="2:13" ht="75">
      <c r="B10667" s="921" t="s">
        <v>2895</v>
      </c>
      <c r="C10667" s="921" t="s">
        <v>2866</v>
      </c>
      <c r="D10667" s="922" t="s">
        <v>986</v>
      </c>
      <c r="E10667" s="936">
        <v>1</v>
      </c>
      <c r="F10667" s="947">
        <v>43829</v>
      </c>
      <c r="G10667" s="923">
        <v>174551.01894559854</v>
      </c>
      <c r="H10667" s="929">
        <v>1.6666666666666668E-3</v>
      </c>
      <c r="I10667" s="929">
        <v>7.166666666666667E-2</v>
      </c>
      <c r="J10667" s="923">
        <v>162041.52925449732</v>
      </c>
      <c r="K10667" s="922">
        <v>1</v>
      </c>
      <c r="L10667" s="923">
        <v>162041.52925449732</v>
      </c>
      <c r="M10667" s="923">
        <f t="shared" si="166"/>
        <v>3491.020378911971</v>
      </c>
    </row>
    <row r="10668" spans="2:13" ht="75">
      <c r="B10668" s="921" t="s">
        <v>2895</v>
      </c>
      <c r="C10668" s="921" t="s">
        <v>2866</v>
      </c>
      <c r="D10668" s="922" t="s">
        <v>986</v>
      </c>
      <c r="E10668" s="936">
        <v>1</v>
      </c>
      <c r="F10668" s="947">
        <v>43829</v>
      </c>
      <c r="G10668" s="923">
        <v>119276.52961282566</v>
      </c>
      <c r="H10668" s="929">
        <v>1.6666666666666668E-3</v>
      </c>
      <c r="I10668" s="929">
        <v>7.166666666666667E-2</v>
      </c>
      <c r="J10668" s="923">
        <v>110728.37832390648</v>
      </c>
      <c r="K10668" s="922">
        <v>1</v>
      </c>
      <c r="L10668" s="923">
        <v>110728.37832390648</v>
      </c>
      <c r="M10668" s="923">
        <f t="shared" si="166"/>
        <v>2385.530592256513</v>
      </c>
    </row>
    <row r="10669" spans="2:13" ht="75">
      <c r="B10669" s="921" t="s">
        <v>2895</v>
      </c>
      <c r="C10669" s="921" t="s">
        <v>2866</v>
      </c>
      <c r="D10669" s="922" t="s">
        <v>986</v>
      </c>
      <c r="E10669" s="936">
        <v>1</v>
      </c>
      <c r="F10669" s="947">
        <v>43829</v>
      </c>
      <c r="G10669" s="923">
        <v>90184.693121892575</v>
      </c>
      <c r="H10669" s="929">
        <v>1.6666666666666668E-3</v>
      </c>
      <c r="I10669" s="929">
        <v>7.166666666666667E-2</v>
      </c>
      <c r="J10669" s="923">
        <v>83721.456781490269</v>
      </c>
      <c r="K10669" s="922">
        <v>1</v>
      </c>
      <c r="L10669" s="923">
        <v>83721.456781490269</v>
      </c>
      <c r="M10669" s="923">
        <f t="shared" si="166"/>
        <v>1803.6938624378515</v>
      </c>
    </row>
    <row r="10670" spans="2:13" ht="75">
      <c r="B10670" s="921" t="s">
        <v>2895</v>
      </c>
      <c r="C10670" s="921" t="s">
        <v>2866</v>
      </c>
      <c r="D10670" s="922" t="s">
        <v>986</v>
      </c>
      <c r="E10670" s="936">
        <v>1</v>
      </c>
      <c r="F10670" s="947">
        <v>43829</v>
      </c>
      <c r="G10670" s="923">
        <v>44365.050648672957</v>
      </c>
      <c r="H10670" s="929">
        <v>1.6666666666666668E-3</v>
      </c>
      <c r="I10670" s="929">
        <v>7.166666666666667E-2</v>
      </c>
      <c r="J10670" s="923">
        <v>41185.555352184732</v>
      </c>
      <c r="K10670" s="922">
        <v>1</v>
      </c>
      <c r="L10670" s="923">
        <v>41185.555352184732</v>
      </c>
      <c r="M10670" s="923">
        <f t="shared" si="166"/>
        <v>887.30101297345914</v>
      </c>
    </row>
    <row r="10671" spans="2:13" ht="75">
      <c r="B10671" s="921" t="s">
        <v>2895</v>
      </c>
      <c r="C10671" s="921" t="s">
        <v>2866</v>
      </c>
      <c r="D10671" s="922" t="s">
        <v>986</v>
      </c>
      <c r="E10671" s="936">
        <v>1</v>
      </c>
      <c r="F10671" s="947">
        <v>43829</v>
      </c>
      <c r="G10671" s="923">
        <v>58183.672981866177</v>
      </c>
      <c r="H10671" s="929">
        <v>1.6666666666666668E-3</v>
      </c>
      <c r="I10671" s="929">
        <v>7.166666666666667E-2</v>
      </c>
      <c r="J10671" s="923">
        <v>54013.843084832435</v>
      </c>
      <c r="K10671" s="922">
        <v>1</v>
      </c>
      <c r="L10671" s="923">
        <v>54013.843084832435</v>
      </c>
      <c r="M10671" s="923">
        <f t="shared" si="166"/>
        <v>1163.6734596373235</v>
      </c>
    </row>
    <row r="10672" spans="2:13" ht="75">
      <c r="B10672" s="921" t="s">
        <v>2895</v>
      </c>
      <c r="C10672" s="921" t="s">
        <v>2866</v>
      </c>
      <c r="D10672" s="922" t="s">
        <v>986</v>
      </c>
      <c r="E10672" s="936">
        <v>1</v>
      </c>
      <c r="F10672" s="947">
        <v>43829</v>
      </c>
      <c r="G10672" s="923">
        <v>14545.918245466544</v>
      </c>
      <c r="H10672" s="929">
        <v>1.6666666666666668E-3</v>
      </c>
      <c r="I10672" s="929">
        <v>7.166666666666667E-2</v>
      </c>
      <c r="J10672" s="923">
        <v>13503.460771208109</v>
      </c>
      <c r="K10672" s="922">
        <v>1</v>
      </c>
      <c r="L10672" s="923">
        <v>13503.460771208109</v>
      </c>
      <c r="M10672" s="923">
        <f t="shared" si="166"/>
        <v>290.91836490933088</v>
      </c>
    </row>
    <row r="10673" spans="2:13" ht="75">
      <c r="B10673" s="921" t="s">
        <v>2889</v>
      </c>
      <c r="C10673" s="921" t="s">
        <v>2866</v>
      </c>
      <c r="D10673" s="922" t="s">
        <v>986</v>
      </c>
      <c r="E10673" s="936">
        <v>1</v>
      </c>
      <c r="F10673" s="947">
        <v>44317</v>
      </c>
      <c r="G10673" s="923">
        <v>43637.754736399635</v>
      </c>
      <c r="H10673" s="929">
        <v>1.6666666666666668E-3</v>
      </c>
      <c r="I10673" s="929">
        <v>4.3333333333333335E-2</v>
      </c>
      <c r="J10673" s="923">
        <v>41746.785364488984</v>
      </c>
      <c r="K10673" s="922">
        <v>1</v>
      </c>
      <c r="L10673" s="923">
        <v>41746.785364488984</v>
      </c>
      <c r="M10673" s="923">
        <f t="shared" si="166"/>
        <v>872.75509472799274</v>
      </c>
    </row>
    <row r="10674" spans="2:13" ht="75">
      <c r="B10674" s="921" t="s">
        <v>2889</v>
      </c>
      <c r="C10674" s="921" t="s">
        <v>2866</v>
      </c>
      <c r="D10674" s="922" t="s">
        <v>986</v>
      </c>
      <c r="E10674" s="936">
        <v>1</v>
      </c>
      <c r="F10674" s="947">
        <v>44317</v>
      </c>
      <c r="G10674" s="923">
        <v>29819.132403206415</v>
      </c>
      <c r="H10674" s="929">
        <v>1.6666666666666668E-3</v>
      </c>
      <c r="I10674" s="929">
        <v>4.3333333333333335E-2</v>
      </c>
      <c r="J10674" s="923">
        <v>28526.969999067471</v>
      </c>
      <c r="K10674" s="922">
        <v>1</v>
      </c>
      <c r="L10674" s="923">
        <v>28526.969999067471</v>
      </c>
      <c r="M10674" s="923">
        <f t="shared" si="166"/>
        <v>596.38264806412826</v>
      </c>
    </row>
    <row r="10675" spans="2:13" ht="75">
      <c r="B10675" s="921" t="s">
        <v>2889</v>
      </c>
      <c r="C10675" s="921" t="s">
        <v>2866</v>
      </c>
      <c r="D10675" s="922" t="s">
        <v>986</v>
      </c>
      <c r="E10675" s="936">
        <v>1</v>
      </c>
      <c r="F10675" s="947">
        <v>44317</v>
      </c>
      <c r="G10675" s="923">
        <v>35637.499701393033</v>
      </c>
      <c r="H10675" s="929">
        <v>1.6666666666666668E-3</v>
      </c>
      <c r="I10675" s="929">
        <v>4.3333333333333335E-2</v>
      </c>
      <c r="J10675" s="923">
        <v>34093.208047666005</v>
      </c>
      <c r="K10675" s="922">
        <v>1</v>
      </c>
      <c r="L10675" s="923">
        <v>34093.208047666005</v>
      </c>
      <c r="M10675" s="923">
        <f t="shared" si="166"/>
        <v>712.74999402786068</v>
      </c>
    </row>
    <row r="10676" spans="2:13" ht="75">
      <c r="B10676" s="921" t="s">
        <v>2895</v>
      </c>
      <c r="C10676" s="921" t="s">
        <v>2866</v>
      </c>
      <c r="D10676" s="922" t="s">
        <v>986</v>
      </c>
      <c r="E10676" s="936">
        <v>1</v>
      </c>
      <c r="F10676" s="947">
        <v>43829</v>
      </c>
      <c r="G10676" s="923">
        <v>26909.948754113106</v>
      </c>
      <c r="H10676" s="929">
        <v>1.6666666666666668E-3</v>
      </c>
      <c r="I10676" s="929">
        <v>7.166666666666667E-2</v>
      </c>
      <c r="J10676" s="923">
        <v>24981.402426735</v>
      </c>
      <c r="K10676" s="922">
        <v>1</v>
      </c>
      <c r="L10676" s="923">
        <v>24981.402426735</v>
      </c>
      <c r="M10676" s="923">
        <f t="shared" si="166"/>
        <v>538.19897508226211</v>
      </c>
    </row>
    <row r="10677" spans="2:13" ht="75">
      <c r="B10677" s="921" t="s">
        <v>2891</v>
      </c>
      <c r="C10677" s="921" t="s">
        <v>2866</v>
      </c>
      <c r="D10677" s="922" t="s">
        <v>986</v>
      </c>
      <c r="E10677" s="936">
        <v>1</v>
      </c>
      <c r="F10677" s="947">
        <v>44134</v>
      </c>
      <c r="G10677" s="923">
        <v>727.29591227332719</v>
      </c>
      <c r="H10677" s="929">
        <v>1.6666666666666668E-3</v>
      </c>
      <c r="I10677" s="929">
        <v>5.5E-2</v>
      </c>
      <c r="J10677" s="923">
        <v>687.29463709829417</v>
      </c>
      <c r="K10677" s="922">
        <v>1</v>
      </c>
      <c r="L10677" s="923">
        <v>687.29463709829417</v>
      </c>
      <c r="M10677" s="923">
        <f t="shared" si="166"/>
        <v>14.545918245466543</v>
      </c>
    </row>
    <row r="10678" spans="2:13" ht="75">
      <c r="B10678" s="921" t="s">
        <v>2896</v>
      </c>
      <c r="C10678" s="921" t="s">
        <v>2866</v>
      </c>
      <c r="D10678" s="922" t="s">
        <v>986</v>
      </c>
      <c r="E10678" s="936">
        <v>1</v>
      </c>
      <c r="F10678" s="947">
        <v>44228</v>
      </c>
      <c r="G10678" s="923">
        <v>99639.539981445821</v>
      </c>
      <c r="H10678" s="929">
        <v>1.6666666666666668E-3</v>
      </c>
      <c r="I10678" s="929">
        <v>4.8333333333333339E-2</v>
      </c>
      <c r="J10678" s="923">
        <v>94823.6288823426</v>
      </c>
      <c r="K10678" s="922">
        <v>1</v>
      </c>
      <c r="L10678" s="923">
        <v>94823.6288823426</v>
      </c>
      <c r="M10678" s="923">
        <f t="shared" si="166"/>
        <v>1992.7907996289164</v>
      </c>
    </row>
    <row r="10679" spans="2:13" ht="75">
      <c r="B10679" s="921" t="s">
        <v>2896</v>
      </c>
      <c r="C10679" s="921" t="s">
        <v>2866</v>
      </c>
      <c r="D10679" s="922" t="s">
        <v>986</v>
      </c>
      <c r="E10679" s="936">
        <v>1</v>
      </c>
      <c r="F10679" s="947">
        <v>44228</v>
      </c>
      <c r="G10679" s="923">
        <v>45819.64247321961</v>
      </c>
      <c r="H10679" s="929">
        <v>1.6666666666666668E-3</v>
      </c>
      <c r="I10679" s="929">
        <v>4.8333333333333339E-2</v>
      </c>
      <c r="J10679" s="923">
        <v>43605.026420347327</v>
      </c>
      <c r="K10679" s="922">
        <v>1</v>
      </c>
      <c r="L10679" s="923">
        <v>43605.026420347327</v>
      </c>
      <c r="M10679" s="923">
        <f t="shared" si="166"/>
        <v>916.39284946439227</v>
      </c>
    </row>
    <row r="10680" spans="2:13" ht="75">
      <c r="B10680" s="921" t="s">
        <v>2896</v>
      </c>
      <c r="C10680" s="921" t="s">
        <v>2866</v>
      </c>
      <c r="D10680" s="922" t="s">
        <v>986</v>
      </c>
      <c r="E10680" s="936">
        <v>1</v>
      </c>
      <c r="F10680" s="947">
        <v>44228</v>
      </c>
      <c r="G10680" s="923">
        <v>27637.244666386432</v>
      </c>
      <c r="H10680" s="929">
        <v>1.6666666666666668E-3</v>
      </c>
      <c r="I10680" s="929">
        <v>4.8333333333333339E-2</v>
      </c>
      <c r="J10680" s="923">
        <v>26301.444507511089</v>
      </c>
      <c r="K10680" s="922">
        <v>1</v>
      </c>
      <c r="L10680" s="923">
        <v>26301.444507511089</v>
      </c>
      <c r="M10680" s="923">
        <f t="shared" si="166"/>
        <v>552.74489332772862</v>
      </c>
    </row>
    <row r="10681" spans="2:13" ht="75">
      <c r="B10681" s="921" t="s">
        <v>2896</v>
      </c>
      <c r="C10681" s="921" t="s">
        <v>2866</v>
      </c>
      <c r="D10681" s="922" t="s">
        <v>986</v>
      </c>
      <c r="E10681" s="936">
        <v>1</v>
      </c>
      <c r="F10681" s="947">
        <v>44228</v>
      </c>
      <c r="G10681" s="923">
        <v>64729.336192326118</v>
      </c>
      <c r="H10681" s="929">
        <v>1.6666666666666668E-3</v>
      </c>
      <c r="I10681" s="929">
        <v>4.8333333333333339E-2</v>
      </c>
      <c r="J10681" s="923">
        <v>61600.751609697021</v>
      </c>
      <c r="K10681" s="922">
        <v>1</v>
      </c>
      <c r="L10681" s="923">
        <v>61600.751609697021</v>
      </c>
      <c r="M10681" s="923">
        <f t="shared" si="166"/>
        <v>1294.5867238465223</v>
      </c>
    </row>
    <row r="10682" spans="2:13" ht="75">
      <c r="B10682" s="921" t="s">
        <v>2896</v>
      </c>
      <c r="C10682" s="921" t="s">
        <v>2866</v>
      </c>
      <c r="D10682" s="922" t="s">
        <v>986</v>
      </c>
      <c r="E10682" s="936">
        <v>1</v>
      </c>
      <c r="F10682" s="947">
        <v>44228</v>
      </c>
      <c r="G10682" s="923">
        <v>66911.223929146101</v>
      </c>
      <c r="H10682" s="929">
        <v>1.6666666666666668E-3</v>
      </c>
      <c r="I10682" s="929">
        <v>4.8333333333333339E-2</v>
      </c>
      <c r="J10682" s="923">
        <v>63677.181439237371</v>
      </c>
      <c r="K10682" s="922">
        <v>1</v>
      </c>
      <c r="L10682" s="923">
        <v>63677.181439237371</v>
      </c>
      <c r="M10682" s="923">
        <f t="shared" si="166"/>
        <v>1338.2244785829221</v>
      </c>
    </row>
    <row r="10683" spans="2:13" ht="75">
      <c r="B10683" s="921" t="s">
        <v>2897</v>
      </c>
      <c r="C10683" s="921" t="s">
        <v>2866</v>
      </c>
      <c r="D10683" s="922" t="s">
        <v>986</v>
      </c>
      <c r="E10683" s="936">
        <v>1</v>
      </c>
      <c r="F10683" s="947">
        <v>44228</v>
      </c>
      <c r="G10683" s="923">
        <v>2909.1836490933088</v>
      </c>
      <c r="H10683" s="929">
        <v>1.6666666666666668E-3</v>
      </c>
      <c r="I10683" s="929">
        <v>4.8333333333333339E-2</v>
      </c>
      <c r="J10683" s="923">
        <v>2768.5731060537987</v>
      </c>
      <c r="K10683" s="922">
        <v>1</v>
      </c>
      <c r="L10683" s="923">
        <v>2768.5731060537987</v>
      </c>
      <c r="M10683" s="923">
        <f t="shared" si="166"/>
        <v>58.183672981866174</v>
      </c>
    </row>
    <row r="10684" spans="2:13" ht="75">
      <c r="B10684" s="921" t="s">
        <v>2897</v>
      </c>
      <c r="C10684" s="921" t="s">
        <v>2866</v>
      </c>
      <c r="D10684" s="922" t="s">
        <v>986</v>
      </c>
      <c r="E10684" s="936">
        <v>1</v>
      </c>
      <c r="F10684" s="947">
        <v>44228</v>
      </c>
      <c r="G10684" s="923">
        <v>26182.652841839779</v>
      </c>
      <c r="H10684" s="929">
        <v>1.6666666666666668E-3</v>
      </c>
      <c r="I10684" s="929">
        <v>4.8333333333333339E-2</v>
      </c>
      <c r="J10684" s="923">
        <v>24917.157954484188</v>
      </c>
      <c r="K10684" s="922">
        <v>1</v>
      </c>
      <c r="L10684" s="923">
        <v>24917.157954484188</v>
      </c>
      <c r="M10684" s="923">
        <f t="shared" si="166"/>
        <v>523.6530568367956</v>
      </c>
    </row>
    <row r="10685" spans="2:13" ht="75">
      <c r="B10685" s="921" t="s">
        <v>2897</v>
      </c>
      <c r="C10685" s="921" t="s">
        <v>2866</v>
      </c>
      <c r="D10685" s="922" t="s">
        <v>986</v>
      </c>
      <c r="E10685" s="936">
        <v>1</v>
      </c>
      <c r="F10685" s="947">
        <v>44228</v>
      </c>
      <c r="G10685" s="923">
        <v>88002.805385072585</v>
      </c>
      <c r="H10685" s="929">
        <v>1.6666666666666668E-3</v>
      </c>
      <c r="I10685" s="929">
        <v>4.8333333333333339E-2</v>
      </c>
      <c r="J10685" s="923">
        <v>83749.336458127407</v>
      </c>
      <c r="K10685" s="922">
        <v>1</v>
      </c>
      <c r="L10685" s="923">
        <v>83749.336458127407</v>
      </c>
      <c r="M10685" s="923">
        <f t="shared" si="166"/>
        <v>1760.0561077014518</v>
      </c>
    </row>
    <row r="10686" spans="2:13" ht="75">
      <c r="B10686" s="921" t="s">
        <v>2890</v>
      </c>
      <c r="C10686" s="921" t="s">
        <v>2866</v>
      </c>
      <c r="D10686" s="922" t="s">
        <v>986</v>
      </c>
      <c r="E10686" s="936">
        <v>1</v>
      </c>
      <c r="F10686" s="947">
        <v>44317</v>
      </c>
      <c r="G10686" s="923">
        <v>1454.5918245466544</v>
      </c>
      <c r="H10686" s="929">
        <v>1.6666666666666668E-3</v>
      </c>
      <c r="I10686" s="929">
        <v>4.3333333333333335E-2</v>
      </c>
      <c r="J10686" s="923">
        <v>1391.5595121496326</v>
      </c>
      <c r="K10686" s="922">
        <v>1</v>
      </c>
      <c r="L10686" s="923">
        <v>1391.5595121496326</v>
      </c>
      <c r="M10686" s="923">
        <f t="shared" si="166"/>
        <v>29.091836490933087</v>
      </c>
    </row>
    <row r="10687" spans="2:13" ht="75">
      <c r="B10687" s="921" t="s">
        <v>2890</v>
      </c>
      <c r="C10687" s="921" t="s">
        <v>2866</v>
      </c>
      <c r="D10687" s="922" t="s">
        <v>986</v>
      </c>
      <c r="E10687" s="936">
        <v>1</v>
      </c>
      <c r="F10687" s="947">
        <v>44501</v>
      </c>
      <c r="G10687" s="923">
        <v>10909.438684099909</v>
      </c>
      <c r="H10687" s="929">
        <v>1.6666666666666668E-3</v>
      </c>
      <c r="I10687" s="929">
        <v>3.3333333333333333E-2</v>
      </c>
      <c r="J10687" s="923">
        <v>10545.790727963245</v>
      </c>
      <c r="K10687" s="922">
        <v>1</v>
      </c>
      <c r="L10687" s="923">
        <v>10545.790727963245</v>
      </c>
      <c r="M10687" s="923">
        <f t="shared" si="166"/>
        <v>218.18877368199819</v>
      </c>
    </row>
    <row r="10688" spans="2:13" ht="75">
      <c r="B10688" s="921" t="s">
        <v>2897</v>
      </c>
      <c r="C10688" s="921" t="s">
        <v>2866</v>
      </c>
      <c r="D10688" s="922" t="s">
        <v>986</v>
      </c>
      <c r="E10688" s="936">
        <v>1</v>
      </c>
      <c r="F10688" s="947">
        <v>44228</v>
      </c>
      <c r="G10688" s="923">
        <v>22546.173280473144</v>
      </c>
      <c r="H10688" s="929">
        <v>1.6666666666666668E-3</v>
      </c>
      <c r="I10688" s="929">
        <v>4.8333333333333339E-2</v>
      </c>
      <c r="J10688" s="923">
        <v>21456.441571916941</v>
      </c>
      <c r="K10688" s="922">
        <v>1</v>
      </c>
      <c r="L10688" s="923">
        <v>21456.441571916941</v>
      </c>
      <c r="M10688" s="923">
        <f t="shared" si="166"/>
        <v>450.92346560946288</v>
      </c>
    </row>
    <row r="10689" spans="2:13" ht="75">
      <c r="B10689" s="921" t="s">
        <v>2897</v>
      </c>
      <c r="C10689" s="921" t="s">
        <v>2866</v>
      </c>
      <c r="D10689" s="922" t="s">
        <v>986</v>
      </c>
      <c r="E10689" s="936">
        <v>1</v>
      </c>
      <c r="F10689" s="947">
        <v>44228</v>
      </c>
      <c r="G10689" s="923">
        <v>15273.214157739871</v>
      </c>
      <c r="H10689" s="929">
        <v>1.6666666666666668E-3</v>
      </c>
      <c r="I10689" s="929">
        <v>4.8333333333333339E-2</v>
      </c>
      <c r="J10689" s="923">
        <v>14535.008806782444</v>
      </c>
      <c r="K10689" s="922">
        <v>1</v>
      </c>
      <c r="L10689" s="923">
        <v>14535.008806782444</v>
      </c>
      <c r="M10689" s="923">
        <f t="shared" si="166"/>
        <v>305.46428315479744</v>
      </c>
    </row>
    <row r="10690" spans="2:13" ht="75">
      <c r="B10690" s="921" t="s">
        <v>2897</v>
      </c>
      <c r="C10690" s="921" t="s">
        <v>2866</v>
      </c>
      <c r="D10690" s="922" t="s">
        <v>986</v>
      </c>
      <c r="E10690" s="936">
        <v>1</v>
      </c>
      <c r="F10690" s="947">
        <v>44228</v>
      </c>
      <c r="G10690" s="923">
        <v>3636.4795613666361</v>
      </c>
      <c r="H10690" s="929">
        <v>1.6666666666666668E-3</v>
      </c>
      <c r="I10690" s="929">
        <v>4.8333333333333339E-2</v>
      </c>
      <c r="J10690" s="923">
        <v>3460.7163825672487</v>
      </c>
      <c r="K10690" s="922">
        <v>1</v>
      </c>
      <c r="L10690" s="923">
        <v>3460.7163825672487</v>
      </c>
      <c r="M10690" s="923">
        <f t="shared" si="166"/>
        <v>72.729591227332719</v>
      </c>
    </row>
    <row r="10691" spans="2:13" ht="75">
      <c r="B10691" s="921" t="s">
        <v>2897</v>
      </c>
      <c r="C10691" s="921" t="s">
        <v>2866</v>
      </c>
      <c r="D10691" s="922" t="s">
        <v>986</v>
      </c>
      <c r="E10691" s="936">
        <v>1</v>
      </c>
      <c r="F10691" s="947">
        <v>44228</v>
      </c>
      <c r="G10691" s="923">
        <v>63274.744367779465</v>
      </c>
      <c r="H10691" s="929">
        <v>1.6666666666666668E-3</v>
      </c>
      <c r="I10691" s="929">
        <v>4.8333333333333339E-2</v>
      </c>
      <c r="J10691" s="923">
        <v>60216.465056670124</v>
      </c>
      <c r="K10691" s="922">
        <v>1</v>
      </c>
      <c r="L10691" s="923">
        <v>60216.465056670124</v>
      </c>
      <c r="M10691" s="923">
        <f t="shared" si="166"/>
        <v>1265.4948873555893</v>
      </c>
    </row>
    <row r="10692" spans="2:13" ht="75">
      <c r="B10692" s="921" t="s">
        <v>2897</v>
      </c>
      <c r="C10692" s="921" t="s">
        <v>2866</v>
      </c>
      <c r="D10692" s="922" t="s">
        <v>986</v>
      </c>
      <c r="E10692" s="936">
        <v>1</v>
      </c>
      <c r="F10692" s="947">
        <v>44228</v>
      </c>
      <c r="G10692" s="923">
        <v>3636.4795613666361</v>
      </c>
      <c r="H10692" s="929">
        <v>1.6666666666666668E-3</v>
      </c>
      <c r="I10692" s="929">
        <v>4.8333333333333339E-2</v>
      </c>
      <c r="J10692" s="923">
        <v>3460.7163825672487</v>
      </c>
      <c r="K10692" s="922">
        <v>1</v>
      </c>
      <c r="L10692" s="923">
        <v>3460.7163825672487</v>
      </c>
      <c r="M10692" s="923">
        <f t="shared" si="166"/>
        <v>72.729591227332719</v>
      </c>
    </row>
    <row r="10693" spans="2:13" ht="75">
      <c r="B10693" s="921" t="s">
        <v>2897</v>
      </c>
      <c r="C10693" s="921" t="s">
        <v>2866</v>
      </c>
      <c r="D10693" s="922" t="s">
        <v>986</v>
      </c>
      <c r="E10693" s="936">
        <v>1</v>
      </c>
      <c r="F10693" s="947">
        <v>44228</v>
      </c>
      <c r="G10693" s="923">
        <v>18182.397806833178</v>
      </c>
      <c r="H10693" s="929">
        <v>1.6666666666666668E-3</v>
      </c>
      <c r="I10693" s="929">
        <v>4.8333333333333339E-2</v>
      </c>
      <c r="J10693" s="923">
        <v>17303.581912836242</v>
      </c>
      <c r="K10693" s="922">
        <v>1</v>
      </c>
      <c r="L10693" s="923">
        <v>17303.581912836242</v>
      </c>
      <c r="M10693" s="923">
        <f t="shared" si="166"/>
        <v>363.64795613666359</v>
      </c>
    </row>
    <row r="10694" spans="2:13" ht="75">
      <c r="B10694" s="921" t="s">
        <v>2897</v>
      </c>
      <c r="C10694" s="921" t="s">
        <v>2866</v>
      </c>
      <c r="D10694" s="922" t="s">
        <v>986</v>
      </c>
      <c r="E10694" s="936">
        <v>1</v>
      </c>
      <c r="F10694" s="947">
        <v>44228</v>
      </c>
      <c r="G10694" s="923">
        <v>2181.8877368199815</v>
      </c>
      <c r="H10694" s="929">
        <v>1.6666666666666668E-3</v>
      </c>
      <c r="I10694" s="929">
        <v>4.8333333333333339E-2</v>
      </c>
      <c r="J10694" s="923">
        <v>2076.4298295403491</v>
      </c>
      <c r="K10694" s="922">
        <v>1</v>
      </c>
      <c r="L10694" s="923">
        <v>2076.4298295403491</v>
      </c>
      <c r="M10694" s="923">
        <f t="shared" si="166"/>
        <v>43.637754736399629</v>
      </c>
    </row>
    <row r="10695" spans="2:13" ht="75">
      <c r="B10695" s="921" t="s">
        <v>2897</v>
      </c>
      <c r="C10695" s="921" t="s">
        <v>2866</v>
      </c>
      <c r="D10695" s="922" t="s">
        <v>986</v>
      </c>
      <c r="E10695" s="936">
        <v>1</v>
      </c>
      <c r="F10695" s="947">
        <v>44228</v>
      </c>
      <c r="G10695" s="923">
        <v>46546.93838549294</v>
      </c>
      <c r="H10695" s="929">
        <v>1.6666666666666668E-3</v>
      </c>
      <c r="I10695" s="929">
        <v>4.8333333333333339E-2</v>
      </c>
      <c r="J10695" s="923">
        <v>44297.169696860779</v>
      </c>
      <c r="K10695" s="922">
        <v>1</v>
      </c>
      <c r="L10695" s="923">
        <v>44297.169696860779</v>
      </c>
      <c r="M10695" s="923">
        <f t="shared" si="166"/>
        <v>930.93876770985878</v>
      </c>
    </row>
    <row r="10696" spans="2:13" ht="75">
      <c r="B10696" s="921" t="s">
        <v>2878</v>
      </c>
      <c r="C10696" s="921" t="s">
        <v>2866</v>
      </c>
      <c r="D10696" s="922" t="s">
        <v>986</v>
      </c>
      <c r="E10696" s="936">
        <v>1</v>
      </c>
      <c r="F10696" s="947">
        <v>44196</v>
      </c>
      <c r="G10696" s="923">
        <v>11636.734596373235</v>
      </c>
      <c r="H10696" s="929">
        <v>1.6666666666666668E-3</v>
      </c>
      <c r="I10696" s="929">
        <v>0.05</v>
      </c>
      <c r="J10696" s="923">
        <v>11054.897866554573</v>
      </c>
      <c r="K10696" s="922">
        <v>1</v>
      </c>
      <c r="L10696" s="923">
        <v>11054.897866554573</v>
      </c>
      <c r="M10696" s="923">
        <f t="shared" si="166"/>
        <v>232.7346919274647</v>
      </c>
    </row>
    <row r="10697" spans="2:13" ht="75">
      <c r="B10697" s="921" t="s">
        <v>2885</v>
      </c>
      <c r="C10697" s="921" t="s">
        <v>2866</v>
      </c>
      <c r="D10697" s="922" t="s">
        <v>986</v>
      </c>
      <c r="E10697" s="936">
        <v>1</v>
      </c>
      <c r="F10697" s="947">
        <v>45078</v>
      </c>
      <c r="G10697" s="923">
        <v>40728.571087306322</v>
      </c>
      <c r="H10697" s="929">
        <v>1.6666666666666668E-3</v>
      </c>
      <c r="I10697" s="929">
        <v>1.6666666666666668E-3</v>
      </c>
      <c r="J10697" s="923">
        <v>40660.690135494144</v>
      </c>
      <c r="K10697" s="922">
        <v>1</v>
      </c>
      <c r="L10697" s="923">
        <v>40660.690135494144</v>
      </c>
      <c r="M10697" s="923">
        <f t="shared" si="166"/>
        <v>814.57142174612648</v>
      </c>
    </row>
    <row r="10698" spans="2:13" ht="75">
      <c r="B10698" s="921" t="s">
        <v>2898</v>
      </c>
      <c r="C10698" s="921" t="s">
        <v>2866</v>
      </c>
      <c r="D10698" s="922" t="s">
        <v>986</v>
      </c>
      <c r="E10698" s="936">
        <v>1</v>
      </c>
      <c r="F10698" s="947">
        <v>44560</v>
      </c>
      <c r="G10698" s="923">
        <v>2181.8877368199815</v>
      </c>
      <c r="H10698" s="929">
        <v>1.6666666666666668E-3</v>
      </c>
      <c r="I10698" s="929">
        <v>3.1666666666666669E-2</v>
      </c>
      <c r="J10698" s="923">
        <v>2112.7946251540152</v>
      </c>
      <c r="K10698" s="922">
        <v>1</v>
      </c>
      <c r="L10698" s="923">
        <v>2112.7946251540152</v>
      </c>
      <c r="M10698" s="923">
        <f t="shared" si="166"/>
        <v>43.637754736399629</v>
      </c>
    </row>
    <row r="10699" spans="2:13" ht="75">
      <c r="B10699" s="921" t="s">
        <v>2898</v>
      </c>
      <c r="C10699" s="921" t="s">
        <v>2866</v>
      </c>
      <c r="D10699" s="922" t="s">
        <v>986</v>
      </c>
      <c r="E10699" s="936">
        <v>1</v>
      </c>
      <c r="F10699" s="947">
        <v>44317</v>
      </c>
      <c r="G10699" s="923">
        <v>727.29591227332719</v>
      </c>
      <c r="H10699" s="929">
        <v>1.6666666666666668E-3</v>
      </c>
      <c r="I10699" s="929">
        <v>4.3333333333333335E-2</v>
      </c>
      <c r="J10699" s="923">
        <v>695.77975607481631</v>
      </c>
      <c r="K10699" s="922">
        <v>1</v>
      </c>
      <c r="L10699" s="923">
        <v>695.77975607481631</v>
      </c>
      <c r="M10699" s="923">
        <f t="shared" ref="M10699:M10762" si="167">IF(L10699=0,"",IF(I10699=100%,0,(H10699*12)*(G10699*E10699*K10699)))</f>
        <v>14.545918245466543</v>
      </c>
    </row>
    <row r="10700" spans="2:13" ht="75">
      <c r="B10700" s="921" t="s">
        <v>2899</v>
      </c>
      <c r="C10700" s="921" t="s">
        <v>2866</v>
      </c>
      <c r="D10700" s="922" t="s">
        <v>986</v>
      </c>
      <c r="E10700" s="936">
        <v>1</v>
      </c>
      <c r="F10700" s="947">
        <v>45078</v>
      </c>
      <c r="G10700" s="923">
        <v>727.29591227332719</v>
      </c>
      <c r="H10700" s="929">
        <v>1.6666666666666668E-3</v>
      </c>
      <c r="I10700" s="929">
        <v>1.6666666666666668E-3</v>
      </c>
      <c r="J10700" s="923">
        <v>726.08375241953831</v>
      </c>
      <c r="K10700" s="922">
        <v>1</v>
      </c>
      <c r="L10700" s="923">
        <v>726.08375241953831</v>
      </c>
      <c r="M10700" s="923">
        <f t="shared" si="167"/>
        <v>14.545918245466543</v>
      </c>
    </row>
    <row r="10701" spans="2:13" ht="75">
      <c r="B10701" s="921" t="s">
        <v>2898</v>
      </c>
      <c r="C10701" s="921" t="s">
        <v>2866</v>
      </c>
      <c r="D10701" s="922" t="s">
        <v>986</v>
      </c>
      <c r="E10701" s="936">
        <v>1</v>
      </c>
      <c r="F10701" s="947">
        <v>44317</v>
      </c>
      <c r="G10701" s="923">
        <v>1454.5918245466544</v>
      </c>
      <c r="H10701" s="929">
        <v>1.6666666666666668E-3</v>
      </c>
      <c r="I10701" s="929">
        <v>4.3333333333333335E-2</v>
      </c>
      <c r="J10701" s="923">
        <v>1391.5595121496326</v>
      </c>
      <c r="K10701" s="922">
        <v>1</v>
      </c>
      <c r="L10701" s="923">
        <v>1391.5595121496326</v>
      </c>
      <c r="M10701" s="923">
        <f t="shared" si="167"/>
        <v>29.091836490933087</v>
      </c>
    </row>
    <row r="10702" spans="2:13" ht="75">
      <c r="B10702" s="921" t="s">
        <v>2892</v>
      </c>
      <c r="C10702" s="921" t="s">
        <v>2866</v>
      </c>
      <c r="D10702" s="922" t="s">
        <v>986</v>
      </c>
      <c r="E10702" s="936">
        <v>1</v>
      </c>
      <c r="F10702" s="947">
        <v>45078</v>
      </c>
      <c r="G10702" s="923">
        <v>4363.7754736399629</v>
      </c>
      <c r="H10702" s="929">
        <v>1.6666666666666668E-3</v>
      </c>
      <c r="I10702" s="929">
        <v>1.6666666666666668E-3</v>
      </c>
      <c r="J10702" s="923">
        <v>4356.5025145172294</v>
      </c>
      <c r="K10702" s="922">
        <v>1</v>
      </c>
      <c r="L10702" s="923">
        <v>4356.5025145172294</v>
      </c>
      <c r="M10702" s="923">
        <f t="shared" si="167"/>
        <v>87.275509472799257</v>
      </c>
    </row>
    <row r="10703" spans="2:13" ht="75">
      <c r="B10703" s="921" t="s">
        <v>2873</v>
      </c>
      <c r="C10703" s="921" t="s">
        <v>2866</v>
      </c>
      <c r="D10703" s="922" t="s">
        <v>986</v>
      </c>
      <c r="E10703" s="936">
        <v>1</v>
      </c>
      <c r="F10703" s="947">
        <v>45078</v>
      </c>
      <c r="G10703" s="923">
        <v>1454.5918245466544</v>
      </c>
      <c r="H10703" s="929">
        <v>1.6666666666666668E-3</v>
      </c>
      <c r="I10703" s="929">
        <v>1.6666666666666668E-3</v>
      </c>
      <c r="J10703" s="923">
        <v>1452.1675048390766</v>
      </c>
      <c r="K10703" s="922">
        <v>1</v>
      </c>
      <c r="L10703" s="923">
        <v>1452.1675048390766</v>
      </c>
      <c r="M10703" s="923">
        <f t="shared" si="167"/>
        <v>29.091836490933087</v>
      </c>
    </row>
    <row r="10704" spans="2:13" ht="75">
      <c r="B10704" s="921" t="s">
        <v>2900</v>
      </c>
      <c r="C10704" s="921" t="s">
        <v>2866</v>
      </c>
      <c r="D10704" s="922" t="s">
        <v>986</v>
      </c>
      <c r="E10704" s="936">
        <v>1</v>
      </c>
      <c r="F10704" s="947">
        <v>45078</v>
      </c>
      <c r="G10704" s="923">
        <v>727.29591227332719</v>
      </c>
      <c r="H10704" s="929">
        <v>1.6666666666666668E-3</v>
      </c>
      <c r="I10704" s="929">
        <v>1.6666666666666668E-3</v>
      </c>
      <c r="J10704" s="923">
        <v>726.08375241953831</v>
      </c>
      <c r="K10704" s="922">
        <v>1</v>
      </c>
      <c r="L10704" s="923">
        <v>726.08375241953831</v>
      </c>
      <c r="M10704" s="923">
        <f t="shared" si="167"/>
        <v>14.545918245466543</v>
      </c>
    </row>
    <row r="10705" spans="2:13" ht="75">
      <c r="B10705" s="921" t="s">
        <v>2898</v>
      </c>
      <c r="C10705" s="921" t="s">
        <v>2866</v>
      </c>
      <c r="D10705" s="922" t="s">
        <v>986</v>
      </c>
      <c r="E10705" s="936">
        <v>1</v>
      </c>
      <c r="F10705" s="947">
        <v>44317</v>
      </c>
      <c r="G10705" s="923">
        <v>3636.4795613666361</v>
      </c>
      <c r="H10705" s="929">
        <v>1.6666666666666668E-3</v>
      </c>
      <c r="I10705" s="929">
        <v>4.3333333333333335E-2</v>
      </c>
      <c r="J10705" s="923">
        <v>3478.898780374082</v>
      </c>
      <c r="K10705" s="922">
        <v>1</v>
      </c>
      <c r="L10705" s="923">
        <v>3478.898780374082</v>
      </c>
      <c r="M10705" s="923">
        <f t="shared" si="167"/>
        <v>72.729591227332719</v>
      </c>
    </row>
    <row r="10706" spans="2:13" ht="75">
      <c r="B10706" s="921" t="s">
        <v>2865</v>
      </c>
      <c r="C10706" s="921" t="s">
        <v>2866</v>
      </c>
      <c r="D10706" s="922" t="s">
        <v>986</v>
      </c>
      <c r="E10706" s="936">
        <v>1</v>
      </c>
      <c r="F10706" s="947">
        <v>44228</v>
      </c>
      <c r="G10706" s="923">
        <v>45819.64247321961</v>
      </c>
      <c r="H10706" s="929">
        <v>1.6666666666666668E-3</v>
      </c>
      <c r="I10706" s="929">
        <v>4.8333333333333339E-2</v>
      </c>
      <c r="J10706" s="923">
        <v>43605.026420347327</v>
      </c>
      <c r="K10706" s="922">
        <v>1</v>
      </c>
      <c r="L10706" s="923">
        <v>43605.026420347327</v>
      </c>
      <c r="M10706" s="923">
        <f t="shared" si="167"/>
        <v>916.39284946439227</v>
      </c>
    </row>
    <row r="10707" spans="2:13" ht="75">
      <c r="B10707" s="921" t="s">
        <v>2877</v>
      </c>
      <c r="C10707" s="921" t="s">
        <v>2866</v>
      </c>
      <c r="D10707" s="922" t="s">
        <v>986</v>
      </c>
      <c r="E10707" s="936">
        <v>1</v>
      </c>
      <c r="F10707" s="947">
        <v>43739</v>
      </c>
      <c r="G10707" s="923">
        <v>2909.1836490933088</v>
      </c>
      <c r="H10707" s="929">
        <v>1.6666666666666668E-3</v>
      </c>
      <c r="I10707" s="929">
        <v>7.5000000000000011E-2</v>
      </c>
      <c r="J10707" s="923">
        <v>2690.9948754113107</v>
      </c>
      <c r="K10707" s="922">
        <v>1</v>
      </c>
      <c r="L10707" s="923">
        <v>2690.9948754113107</v>
      </c>
      <c r="M10707" s="923">
        <f t="shared" si="167"/>
        <v>58.183672981866174</v>
      </c>
    </row>
    <row r="10708" spans="2:13" ht="75">
      <c r="B10708" s="921" t="s">
        <v>2865</v>
      </c>
      <c r="C10708" s="921" t="s">
        <v>2866</v>
      </c>
      <c r="D10708" s="922" t="s">
        <v>986</v>
      </c>
      <c r="E10708" s="936">
        <v>1</v>
      </c>
      <c r="F10708" s="947">
        <v>44228</v>
      </c>
      <c r="G10708" s="923">
        <v>4363.7754736399629</v>
      </c>
      <c r="H10708" s="929">
        <v>1.6666666666666668E-3</v>
      </c>
      <c r="I10708" s="929">
        <v>4.8333333333333339E-2</v>
      </c>
      <c r="J10708" s="923">
        <v>4152.8596590806983</v>
      </c>
      <c r="K10708" s="922">
        <v>1</v>
      </c>
      <c r="L10708" s="923">
        <v>4152.8596590806983</v>
      </c>
      <c r="M10708" s="923">
        <f t="shared" si="167"/>
        <v>87.275509472799257</v>
      </c>
    </row>
    <row r="10709" spans="2:13" ht="75">
      <c r="B10709" s="921" t="s">
        <v>2888</v>
      </c>
      <c r="C10709" s="921" t="s">
        <v>2866</v>
      </c>
      <c r="D10709" s="922" t="s">
        <v>986</v>
      </c>
      <c r="E10709" s="936">
        <v>1</v>
      </c>
      <c r="F10709" s="947">
        <v>44228</v>
      </c>
      <c r="G10709" s="923">
        <v>1198.8798563764606</v>
      </c>
      <c r="H10709" s="929">
        <v>1.6666666666666668E-3</v>
      </c>
      <c r="I10709" s="929">
        <v>4.8333333333333339E-2</v>
      </c>
      <c r="J10709" s="923">
        <v>1140.9339966515984</v>
      </c>
      <c r="K10709" s="922">
        <v>1</v>
      </c>
      <c r="L10709" s="923">
        <v>1140.9339966515984</v>
      </c>
      <c r="M10709" s="923">
        <f t="shared" si="167"/>
        <v>23.977597127529211</v>
      </c>
    </row>
    <row r="10710" spans="2:13" ht="75">
      <c r="B10710" s="921" t="s">
        <v>2865</v>
      </c>
      <c r="C10710" s="921" t="s">
        <v>2866</v>
      </c>
      <c r="D10710" s="922" t="s">
        <v>986</v>
      </c>
      <c r="E10710" s="936">
        <v>1</v>
      </c>
      <c r="F10710" s="947">
        <v>44228</v>
      </c>
      <c r="G10710" s="923">
        <v>49456.122034586246</v>
      </c>
      <c r="H10710" s="929">
        <v>1.6666666666666668E-3</v>
      </c>
      <c r="I10710" s="929">
        <v>4.8333333333333339E-2</v>
      </c>
      <c r="J10710" s="923">
        <v>47065.742802914574</v>
      </c>
      <c r="K10710" s="922">
        <v>1</v>
      </c>
      <c r="L10710" s="923">
        <v>47065.742802914574</v>
      </c>
      <c r="M10710" s="923">
        <f t="shared" si="167"/>
        <v>989.12244069172493</v>
      </c>
    </row>
    <row r="10711" spans="2:13" ht="75">
      <c r="B10711" s="921" t="s">
        <v>2888</v>
      </c>
      <c r="C10711" s="921" t="s">
        <v>2866</v>
      </c>
      <c r="D10711" s="922" t="s">
        <v>986</v>
      </c>
      <c r="E10711" s="936">
        <v>1</v>
      </c>
      <c r="F10711" s="947">
        <v>44228</v>
      </c>
      <c r="G10711" s="923">
        <v>1198.8798563764606</v>
      </c>
      <c r="H10711" s="929">
        <v>1.6666666666666668E-3</v>
      </c>
      <c r="I10711" s="929">
        <v>4.8333333333333339E-2</v>
      </c>
      <c r="J10711" s="923">
        <v>1140.9339966515984</v>
      </c>
      <c r="K10711" s="922">
        <v>1</v>
      </c>
      <c r="L10711" s="923">
        <v>1140.9339966515984</v>
      </c>
      <c r="M10711" s="923">
        <f t="shared" si="167"/>
        <v>23.977597127529211</v>
      </c>
    </row>
    <row r="10712" spans="2:13" ht="75">
      <c r="B10712" s="921" t="s">
        <v>2901</v>
      </c>
      <c r="C10712" s="921" t="s">
        <v>2866</v>
      </c>
      <c r="D10712" s="922" t="s">
        <v>986</v>
      </c>
      <c r="E10712" s="936">
        <v>1</v>
      </c>
      <c r="F10712" s="947">
        <v>44317</v>
      </c>
      <c r="G10712" s="923">
        <v>6545.6632104599448</v>
      </c>
      <c r="H10712" s="929">
        <v>1.6666666666666668E-3</v>
      </c>
      <c r="I10712" s="929">
        <v>4.3333333333333335E-2</v>
      </c>
      <c r="J10712" s="923">
        <v>6262.0178046733472</v>
      </c>
      <c r="K10712" s="922">
        <v>1</v>
      </c>
      <c r="L10712" s="923">
        <v>6262.0178046733472</v>
      </c>
      <c r="M10712" s="923">
        <f t="shared" si="167"/>
        <v>130.9132642091989</v>
      </c>
    </row>
    <row r="10713" spans="2:13" ht="75">
      <c r="B10713" s="921" t="s">
        <v>2901</v>
      </c>
      <c r="C10713" s="921" t="s">
        <v>2866</v>
      </c>
      <c r="D10713" s="922" t="s">
        <v>986</v>
      </c>
      <c r="E10713" s="936">
        <v>1</v>
      </c>
      <c r="F10713" s="947">
        <v>44560</v>
      </c>
      <c r="G10713" s="923">
        <v>727.29591227332719</v>
      </c>
      <c r="H10713" s="929">
        <v>1.6666666666666668E-3</v>
      </c>
      <c r="I10713" s="929">
        <v>3.1666666666666669E-2</v>
      </c>
      <c r="J10713" s="923">
        <v>704.26487505133855</v>
      </c>
      <c r="K10713" s="922">
        <v>1</v>
      </c>
      <c r="L10713" s="923">
        <v>704.26487505133855</v>
      </c>
      <c r="M10713" s="923">
        <f t="shared" si="167"/>
        <v>14.545918245466543</v>
      </c>
    </row>
    <row r="10714" spans="2:13" ht="75">
      <c r="B10714" s="921" t="s">
        <v>2901</v>
      </c>
      <c r="C10714" s="921" t="s">
        <v>2866</v>
      </c>
      <c r="D10714" s="922" t="s">
        <v>986</v>
      </c>
      <c r="E10714" s="936">
        <v>1</v>
      </c>
      <c r="F10714" s="947">
        <v>44560</v>
      </c>
      <c r="G10714" s="923">
        <v>4363.7754736399629</v>
      </c>
      <c r="H10714" s="929">
        <v>1.6666666666666668E-3</v>
      </c>
      <c r="I10714" s="929">
        <v>3.1666666666666669E-2</v>
      </c>
      <c r="J10714" s="923">
        <v>4225.5892503080304</v>
      </c>
      <c r="K10714" s="922">
        <v>1</v>
      </c>
      <c r="L10714" s="923">
        <v>4225.5892503080304</v>
      </c>
      <c r="M10714" s="923">
        <f t="shared" si="167"/>
        <v>87.275509472799257</v>
      </c>
    </row>
    <row r="10715" spans="2:13" ht="75">
      <c r="B10715" s="921" t="s">
        <v>2902</v>
      </c>
      <c r="C10715" s="921" t="s">
        <v>2866</v>
      </c>
      <c r="D10715" s="922" t="s">
        <v>986</v>
      </c>
      <c r="E10715" s="936">
        <v>1</v>
      </c>
      <c r="F10715" s="947">
        <v>44012</v>
      </c>
      <c r="G10715" s="923">
        <v>1454.5918245466544</v>
      </c>
      <c r="H10715" s="929">
        <v>1.6666666666666668E-3</v>
      </c>
      <c r="I10715" s="929">
        <v>6.1666666666666668E-2</v>
      </c>
      <c r="J10715" s="923">
        <v>1364.8919953662773</v>
      </c>
      <c r="K10715" s="922">
        <v>1</v>
      </c>
      <c r="L10715" s="923">
        <v>1364.8919953662773</v>
      </c>
      <c r="M10715" s="923">
        <f t="shared" si="167"/>
        <v>29.091836490933087</v>
      </c>
    </row>
    <row r="10716" spans="2:13" ht="75">
      <c r="B10716" s="921" t="s">
        <v>2901</v>
      </c>
      <c r="C10716" s="921" t="s">
        <v>2866</v>
      </c>
      <c r="D10716" s="922" t="s">
        <v>986</v>
      </c>
      <c r="E10716" s="936">
        <v>1</v>
      </c>
      <c r="F10716" s="947">
        <v>44560</v>
      </c>
      <c r="G10716" s="923">
        <v>13818.622333193216</v>
      </c>
      <c r="H10716" s="929">
        <v>1.6666666666666668E-3</v>
      </c>
      <c r="I10716" s="929">
        <v>3.1666666666666669E-2</v>
      </c>
      <c r="J10716" s="923">
        <v>13381.032625975431</v>
      </c>
      <c r="K10716" s="922">
        <v>1</v>
      </c>
      <c r="L10716" s="923">
        <v>13381.032625975431</v>
      </c>
      <c r="M10716" s="923">
        <f t="shared" si="167"/>
        <v>276.37244666386431</v>
      </c>
    </row>
    <row r="10717" spans="2:13" ht="75">
      <c r="B10717" s="921" t="s">
        <v>2903</v>
      </c>
      <c r="C10717" s="921" t="s">
        <v>2866</v>
      </c>
      <c r="D10717" s="922" t="s">
        <v>986</v>
      </c>
      <c r="E10717" s="936">
        <v>1</v>
      </c>
      <c r="F10717" s="947">
        <v>44012</v>
      </c>
      <c r="G10717" s="923">
        <v>727.29591227332719</v>
      </c>
      <c r="H10717" s="929">
        <v>1.6666666666666668E-3</v>
      </c>
      <c r="I10717" s="929">
        <v>6.1666666666666668E-2</v>
      </c>
      <c r="J10717" s="923">
        <v>682.44599768313867</v>
      </c>
      <c r="K10717" s="922">
        <v>1</v>
      </c>
      <c r="L10717" s="923">
        <v>682.44599768313867</v>
      </c>
      <c r="M10717" s="923">
        <f t="shared" si="167"/>
        <v>14.545918245466543</v>
      </c>
    </row>
    <row r="10718" spans="2:13" ht="75">
      <c r="B10718" s="921" t="s">
        <v>2904</v>
      </c>
      <c r="C10718" s="921" t="s">
        <v>2866</v>
      </c>
      <c r="D10718" s="922" t="s">
        <v>986</v>
      </c>
      <c r="E10718" s="936">
        <v>1</v>
      </c>
      <c r="F10718" s="947">
        <v>44317</v>
      </c>
      <c r="G10718" s="923">
        <v>727.29591227332719</v>
      </c>
      <c r="H10718" s="929">
        <v>1.6666666666666668E-3</v>
      </c>
      <c r="I10718" s="929">
        <v>4.3333333333333335E-2</v>
      </c>
      <c r="J10718" s="923">
        <v>695.77975607481631</v>
      </c>
      <c r="K10718" s="922">
        <v>1</v>
      </c>
      <c r="L10718" s="923">
        <v>695.77975607481631</v>
      </c>
      <c r="M10718" s="923">
        <f t="shared" si="167"/>
        <v>14.545918245466543</v>
      </c>
    </row>
    <row r="10719" spans="2:13" ht="75">
      <c r="B10719" s="921" t="s">
        <v>2901</v>
      </c>
      <c r="C10719" s="921" t="s">
        <v>2866</v>
      </c>
      <c r="D10719" s="922" t="s">
        <v>986</v>
      </c>
      <c r="E10719" s="936">
        <v>1</v>
      </c>
      <c r="F10719" s="947">
        <v>44317</v>
      </c>
      <c r="G10719" s="923">
        <v>11636.734596373235</v>
      </c>
      <c r="H10719" s="929">
        <v>1.6666666666666668E-3</v>
      </c>
      <c r="I10719" s="929">
        <v>4.3333333333333335E-2</v>
      </c>
      <c r="J10719" s="923">
        <v>11132.476097197061</v>
      </c>
      <c r="K10719" s="922">
        <v>1</v>
      </c>
      <c r="L10719" s="923">
        <v>11132.476097197061</v>
      </c>
      <c r="M10719" s="923">
        <f t="shared" si="167"/>
        <v>232.7346919274647</v>
      </c>
    </row>
    <row r="10720" spans="2:13" ht="75">
      <c r="B10720" s="921" t="s">
        <v>2868</v>
      </c>
      <c r="C10720" s="921" t="s">
        <v>2866</v>
      </c>
      <c r="D10720" s="922" t="s">
        <v>986</v>
      </c>
      <c r="E10720" s="936">
        <v>1</v>
      </c>
      <c r="F10720" s="947">
        <v>44228</v>
      </c>
      <c r="G10720" s="923">
        <v>29819.132403206415</v>
      </c>
      <c r="H10720" s="929">
        <v>1.6666666666666668E-3</v>
      </c>
      <c r="I10720" s="929">
        <v>4.8333333333333339E-2</v>
      </c>
      <c r="J10720" s="923">
        <v>28377.874337051438</v>
      </c>
      <c r="K10720" s="922">
        <v>1</v>
      </c>
      <c r="L10720" s="923">
        <v>28377.874337051438</v>
      </c>
      <c r="M10720" s="923">
        <f t="shared" si="167"/>
        <v>596.38264806412826</v>
      </c>
    </row>
    <row r="10721" spans="2:13" ht="75">
      <c r="B10721" s="921" t="s">
        <v>2868</v>
      </c>
      <c r="C10721" s="921" t="s">
        <v>2866</v>
      </c>
      <c r="D10721" s="922" t="s">
        <v>986</v>
      </c>
      <c r="E10721" s="936">
        <v>1</v>
      </c>
      <c r="F10721" s="947">
        <v>44228</v>
      </c>
      <c r="G10721" s="923">
        <v>23273.46919274647</v>
      </c>
      <c r="H10721" s="929">
        <v>1.6666666666666668E-3</v>
      </c>
      <c r="I10721" s="929">
        <v>4.8333333333333339E-2</v>
      </c>
      <c r="J10721" s="923">
        <v>22148.58484843039</v>
      </c>
      <c r="K10721" s="922">
        <v>1</v>
      </c>
      <c r="L10721" s="923">
        <v>22148.58484843039</v>
      </c>
      <c r="M10721" s="923">
        <f t="shared" si="167"/>
        <v>465.46938385492939</v>
      </c>
    </row>
    <row r="10722" spans="2:13" ht="75">
      <c r="B10722" s="921" t="s">
        <v>2868</v>
      </c>
      <c r="C10722" s="921" t="s">
        <v>2866</v>
      </c>
      <c r="D10722" s="922" t="s">
        <v>986</v>
      </c>
      <c r="E10722" s="936">
        <v>1</v>
      </c>
      <c r="F10722" s="947">
        <v>44228</v>
      </c>
      <c r="G10722" s="923">
        <v>29819.132403206415</v>
      </c>
      <c r="H10722" s="929">
        <v>1.6666666666666668E-3</v>
      </c>
      <c r="I10722" s="929">
        <v>4.8333333333333339E-2</v>
      </c>
      <c r="J10722" s="923">
        <v>28377.874337051438</v>
      </c>
      <c r="K10722" s="922">
        <v>1</v>
      </c>
      <c r="L10722" s="923">
        <v>28377.874337051438</v>
      </c>
      <c r="M10722" s="923">
        <f t="shared" si="167"/>
        <v>596.38264806412826</v>
      </c>
    </row>
    <row r="10723" spans="2:13" ht="75">
      <c r="B10723" s="921" t="s">
        <v>2869</v>
      </c>
      <c r="C10723" s="921" t="s">
        <v>2866</v>
      </c>
      <c r="D10723" s="922" t="s">
        <v>986</v>
      </c>
      <c r="E10723" s="936">
        <v>1</v>
      </c>
      <c r="F10723" s="947">
        <v>44317</v>
      </c>
      <c r="G10723" s="923">
        <v>69093.111665966077</v>
      </c>
      <c r="H10723" s="929">
        <v>1.6666666666666668E-3</v>
      </c>
      <c r="I10723" s="929">
        <v>4.3333333333333335E-2</v>
      </c>
      <c r="J10723" s="923">
        <v>66099.07682710755</v>
      </c>
      <c r="K10723" s="922">
        <v>1</v>
      </c>
      <c r="L10723" s="923">
        <v>66099.07682710755</v>
      </c>
      <c r="M10723" s="923">
        <f t="shared" si="167"/>
        <v>1381.8622333193216</v>
      </c>
    </row>
    <row r="10724" spans="2:13" ht="75">
      <c r="B10724" s="921" t="s">
        <v>2898</v>
      </c>
      <c r="C10724" s="921" t="s">
        <v>2866</v>
      </c>
      <c r="D10724" s="922" t="s">
        <v>986</v>
      </c>
      <c r="E10724" s="936">
        <v>1</v>
      </c>
      <c r="F10724" s="947">
        <v>44317</v>
      </c>
      <c r="G10724" s="923">
        <v>28364.540578659762</v>
      </c>
      <c r="H10724" s="929">
        <v>1.6666666666666668E-3</v>
      </c>
      <c r="I10724" s="929">
        <v>4.3333333333333335E-2</v>
      </c>
      <c r="J10724" s="923">
        <v>27135.410486917841</v>
      </c>
      <c r="K10724" s="922">
        <v>1</v>
      </c>
      <c r="L10724" s="923">
        <v>27135.410486917841</v>
      </c>
      <c r="M10724" s="923">
        <f t="shared" si="167"/>
        <v>567.29081157319524</v>
      </c>
    </row>
    <row r="10725" spans="2:13" ht="75">
      <c r="B10725" s="921" t="s">
        <v>2869</v>
      </c>
      <c r="C10725" s="921" t="s">
        <v>2866</v>
      </c>
      <c r="D10725" s="922" t="s">
        <v>986</v>
      </c>
      <c r="E10725" s="936">
        <v>1</v>
      </c>
      <c r="F10725" s="947">
        <v>44317</v>
      </c>
      <c r="G10725" s="923">
        <v>32728.316052299724</v>
      </c>
      <c r="H10725" s="929">
        <v>1.6666666666666668E-3</v>
      </c>
      <c r="I10725" s="929">
        <v>4.3333333333333335E-2</v>
      </c>
      <c r="J10725" s="923">
        <v>31310.089023366738</v>
      </c>
      <c r="K10725" s="922">
        <v>1</v>
      </c>
      <c r="L10725" s="923">
        <v>31310.089023366738</v>
      </c>
      <c r="M10725" s="923">
        <f t="shared" si="167"/>
        <v>654.56632104599453</v>
      </c>
    </row>
    <row r="10726" spans="2:13" ht="75">
      <c r="B10726" s="921" t="s">
        <v>2898</v>
      </c>
      <c r="C10726" s="921" t="s">
        <v>2866</v>
      </c>
      <c r="D10726" s="922" t="s">
        <v>986</v>
      </c>
      <c r="E10726" s="936">
        <v>1</v>
      </c>
      <c r="F10726" s="947">
        <v>44317</v>
      </c>
      <c r="G10726" s="923">
        <v>4363.7754736399629</v>
      </c>
      <c r="H10726" s="929">
        <v>1.6666666666666668E-3</v>
      </c>
      <c r="I10726" s="929">
        <v>4.3333333333333335E-2</v>
      </c>
      <c r="J10726" s="923">
        <v>4174.6785364488978</v>
      </c>
      <c r="K10726" s="922">
        <v>1</v>
      </c>
      <c r="L10726" s="923">
        <v>4174.6785364488978</v>
      </c>
      <c r="M10726" s="923">
        <f t="shared" si="167"/>
        <v>87.275509472799257</v>
      </c>
    </row>
    <row r="10727" spans="2:13" ht="75">
      <c r="B10727" s="921" t="s">
        <v>2905</v>
      </c>
      <c r="C10727" s="921" t="s">
        <v>2866</v>
      </c>
      <c r="D10727" s="922" t="s">
        <v>986</v>
      </c>
      <c r="E10727" s="936">
        <v>1</v>
      </c>
      <c r="F10727" s="947">
        <v>44228</v>
      </c>
      <c r="G10727" s="923">
        <v>16000.510070013199</v>
      </c>
      <c r="H10727" s="929">
        <v>1.6666666666666668E-3</v>
      </c>
      <c r="I10727" s="929">
        <v>4.8333333333333339E-2</v>
      </c>
      <c r="J10727" s="923">
        <v>15227.152083295894</v>
      </c>
      <c r="K10727" s="922">
        <v>1</v>
      </c>
      <c r="L10727" s="923">
        <v>15227.152083295894</v>
      </c>
      <c r="M10727" s="923">
        <f t="shared" si="167"/>
        <v>320.01020140026401</v>
      </c>
    </row>
    <row r="10728" spans="2:13" ht="75">
      <c r="B10728" s="921" t="s">
        <v>2905</v>
      </c>
      <c r="C10728" s="921" t="s">
        <v>2866</v>
      </c>
      <c r="D10728" s="922" t="s">
        <v>986</v>
      </c>
      <c r="E10728" s="936">
        <v>1</v>
      </c>
      <c r="F10728" s="947">
        <v>44228</v>
      </c>
      <c r="G10728" s="923">
        <v>136731.63150738552</v>
      </c>
      <c r="H10728" s="929">
        <v>1.6666666666666668E-3</v>
      </c>
      <c r="I10728" s="929">
        <v>4.8333333333333339E-2</v>
      </c>
      <c r="J10728" s="923">
        <v>130122.93598452855</v>
      </c>
      <c r="K10728" s="922">
        <v>1</v>
      </c>
      <c r="L10728" s="923">
        <v>130122.93598452855</v>
      </c>
      <c r="M10728" s="923">
        <f t="shared" si="167"/>
        <v>2734.6326301477106</v>
      </c>
    </row>
    <row r="10729" spans="2:13" ht="75">
      <c r="B10729" s="921" t="s">
        <v>2905</v>
      </c>
      <c r="C10729" s="921" t="s">
        <v>2866</v>
      </c>
      <c r="D10729" s="922" t="s">
        <v>986</v>
      </c>
      <c r="E10729" s="936">
        <v>1</v>
      </c>
      <c r="F10729" s="947">
        <v>44228</v>
      </c>
      <c r="G10729" s="923">
        <v>92366.58085871255</v>
      </c>
      <c r="H10729" s="929">
        <v>1.6666666666666668E-3</v>
      </c>
      <c r="I10729" s="929">
        <v>4.8333333333333339E-2</v>
      </c>
      <c r="J10729" s="923">
        <v>87902.196117208106</v>
      </c>
      <c r="K10729" s="922">
        <v>1</v>
      </c>
      <c r="L10729" s="923">
        <v>87902.196117208106</v>
      </c>
      <c r="M10729" s="923">
        <f t="shared" si="167"/>
        <v>1847.3316171742511</v>
      </c>
    </row>
    <row r="10730" spans="2:13" ht="75">
      <c r="B10730" s="921" t="s">
        <v>2905</v>
      </c>
      <c r="C10730" s="921" t="s">
        <v>2866</v>
      </c>
      <c r="D10730" s="922" t="s">
        <v>986</v>
      </c>
      <c r="E10730" s="936">
        <v>1</v>
      </c>
      <c r="F10730" s="947">
        <v>44228</v>
      </c>
      <c r="G10730" s="923">
        <v>152732.1415773987</v>
      </c>
      <c r="H10730" s="929">
        <v>1.6666666666666668E-3</v>
      </c>
      <c r="I10730" s="929">
        <v>4.8333333333333339E-2</v>
      </c>
      <c r="J10730" s="923">
        <v>145350.08806782443</v>
      </c>
      <c r="K10730" s="922">
        <v>1</v>
      </c>
      <c r="L10730" s="923">
        <v>145350.08806782443</v>
      </c>
      <c r="M10730" s="923">
        <f t="shared" si="167"/>
        <v>3054.6428315479739</v>
      </c>
    </row>
    <row r="10731" spans="2:13" ht="75">
      <c r="B10731" s="921" t="s">
        <v>2905</v>
      </c>
      <c r="C10731" s="921" t="s">
        <v>2866</v>
      </c>
      <c r="D10731" s="922" t="s">
        <v>986</v>
      </c>
      <c r="E10731" s="936">
        <v>1</v>
      </c>
      <c r="F10731" s="947">
        <v>44228</v>
      </c>
      <c r="G10731" s="923">
        <v>151277.54975285206</v>
      </c>
      <c r="H10731" s="929">
        <v>1.6666666666666668E-3</v>
      </c>
      <c r="I10731" s="929">
        <v>4.8333333333333339E-2</v>
      </c>
      <c r="J10731" s="923">
        <v>143965.80151479755</v>
      </c>
      <c r="K10731" s="922">
        <v>1</v>
      </c>
      <c r="L10731" s="923">
        <v>143965.80151479755</v>
      </c>
      <c r="M10731" s="923">
        <f t="shared" si="167"/>
        <v>3025.5509950570413</v>
      </c>
    </row>
    <row r="10732" spans="2:13" ht="75">
      <c r="B10732" s="921" t="s">
        <v>2906</v>
      </c>
      <c r="C10732" s="921" t="s">
        <v>2866</v>
      </c>
      <c r="D10732" s="922" t="s">
        <v>986</v>
      </c>
      <c r="E10732" s="936">
        <v>1</v>
      </c>
      <c r="F10732" s="947">
        <v>44228</v>
      </c>
      <c r="G10732" s="923">
        <v>21818.877368199817</v>
      </c>
      <c r="H10732" s="929">
        <v>1.6666666666666668E-3</v>
      </c>
      <c r="I10732" s="929">
        <v>4.8333333333333339E-2</v>
      </c>
      <c r="J10732" s="923">
        <v>20764.298295403492</v>
      </c>
      <c r="K10732" s="922">
        <v>1</v>
      </c>
      <c r="L10732" s="923">
        <v>20764.298295403492</v>
      </c>
      <c r="M10732" s="923">
        <f t="shared" si="167"/>
        <v>436.37754736399637</v>
      </c>
    </row>
    <row r="10733" spans="2:13" ht="75">
      <c r="B10733" s="921" t="s">
        <v>2907</v>
      </c>
      <c r="C10733" s="921" t="s">
        <v>2866</v>
      </c>
      <c r="D10733" s="922" t="s">
        <v>986</v>
      </c>
      <c r="E10733" s="936">
        <v>1</v>
      </c>
      <c r="F10733" s="947">
        <v>44228</v>
      </c>
      <c r="G10733" s="923">
        <v>1198.8798563764606</v>
      </c>
      <c r="H10733" s="929">
        <v>1.6666666666666668E-3</v>
      </c>
      <c r="I10733" s="929">
        <v>4.8333333333333339E-2</v>
      </c>
      <c r="J10733" s="923">
        <v>1140.9339966515984</v>
      </c>
      <c r="K10733" s="922">
        <v>1</v>
      </c>
      <c r="L10733" s="923">
        <v>1140.9339966515984</v>
      </c>
      <c r="M10733" s="923">
        <f t="shared" si="167"/>
        <v>23.977597127529211</v>
      </c>
    </row>
    <row r="10734" spans="2:13" ht="75">
      <c r="B10734" s="921" t="s">
        <v>2869</v>
      </c>
      <c r="C10734" s="921" t="s">
        <v>2866</v>
      </c>
      <c r="D10734" s="922" t="s">
        <v>986</v>
      </c>
      <c r="E10734" s="936">
        <v>1</v>
      </c>
      <c r="F10734" s="947">
        <v>44196</v>
      </c>
      <c r="G10734" s="923">
        <v>50183.417946859576</v>
      </c>
      <c r="H10734" s="929">
        <v>1.6666666666666668E-3</v>
      </c>
      <c r="I10734" s="929">
        <v>0.05</v>
      </c>
      <c r="J10734" s="923">
        <v>47674.247049516598</v>
      </c>
      <c r="K10734" s="922">
        <v>1</v>
      </c>
      <c r="L10734" s="923">
        <v>47674.247049516598</v>
      </c>
      <c r="M10734" s="923">
        <f t="shared" si="167"/>
        <v>1003.6683589371916</v>
      </c>
    </row>
    <row r="10735" spans="2:13" ht="75">
      <c r="B10735" s="921" t="s">
        <v>2908</v>
      </c>
      <c r="C10735" s="921" t="s">
        <v>2866</v>
      </c>
      <c r="D10735" s="922" t="s">
        <v>986</v>
      </c>
      <c r="E10735" s="936">
        <v>1</v>
      </c>
      <c r="F10735" s="947">
        <v>44196</v>
      </c>
      <c r="G10735" s="923">
        <v>1198.8798563764606</v>
      </c>
      <c r="H10735" s="929">
        <v>1.6666666666666668E-3</v>
      </c>
      <c r="I10735" s="929">
        <v>0.05</v>
      </c>
      <c r="J10735" s="923">
        <v>1138.9358635576375</v>
      </c>
      <c r="K10735" s="922">
        <v>1</v>
      </c>
      <c r="L10735" s="923">
        <v>1138.9358635576375</v>
      </c>
      <c r="M10735" s="923">
        <f t="shared" si="167"/>
        <v>23.977597127529211</v>
      </c>
    </row>
    <row r="10736" spans="2:13" ht="75">
      <c r="B10736" s="921" t="s">
        <v>2898</v>
      </c>
      <c r="C10736" s="921" t="s">
        <v>2866</v>
      </c>
      <c r="D10736" s="922" t="s">
        <v>986</v>
      </c>
      <c r="E10736" s="936">
        <v>1</v>
      </c>
      <c r="F10736" s="947">
        <v>44196</v>
      </c>
      <c r="G10736" s="923">
        <v>24728.061017293123</v>
      </c>
      <c r="H10736" s="929">
        <v>1.6666666666666668E-3</v>
      </c>
      <c r="I10736" s="929">
        <v>0.05</v>
      </c>
      <c r="J10736" s="923">
        <v>23491.657966428465</v>
      </c>
      <c r="K10736" s="922">
        <v>1</v>
      </c>
      <c r="L10736" s="923">
        <v>23491.657966428465</v>
      </c>
      <c r="M10736" s="923">
        <f t="shared" si="167"/>
        <v>494.56122034586247</v>
      </c>
    </row>
    <row r="10737" spans="2:13" ht="75">
      <c r="B10737" s="921" t="s">
        <v>2889</v>
      </c>
      <c r="C10737" s="921" t="s">
        <v>2866</v>
      </c>
      <c r="D10737" s="922" t="s">
        <v>986</v>
      </c>
      <c r="E10737" s="936">
        <v>1</v>
      </c>
      <c r="F10737" s="947">
        <v>44317</v>
      </c>
      <c r="G10737" s="923">
        <v>11636.734596373235</v>
      </c>
      <c r="H10737" s="929">
        <v>1.6666666666666668E-3</v>
      </c>
      <c r="I10737" s="929">
        <v>4.3333333333333335E-2</v>
      </c>
      <c r="J10737" s="923">
        <v>11132.476097197061</v>
      </c>
      <c r="K10737" s="922">
        <v>1</v>
      </c>
      <c r="L10737" s="923">
        <v>11132.476097197061</v>
      </c>
      <c r="M10737" s="923">
        <f t="shared" si="167"/>
        <v>232.7346919274647</v>
      </c>
    </row>
    <row r="10738" spans="2:13" ht="75">
      <c r="B10738" s="921" t="s">
        <v>2901</v>
      </c>
      <c r="C10738" s="921" t="s">
        <v>2866</v>
      </c>
      <c r="D10738" s="922" t="s">
        <v>986</v>
      </c>
      <c r="E10738" s="936">
        <v>1</v>
      </c>
      <c r="F10738" s="947">
        <v>44317</v>
      </c>
      <c r="G10738" s="923">
        <v>22546.173280473144</v>
      </c>
      <c r="H10738" s="929">
        <v>1.6666666666666668E-3</v>
      </c>
      <c r="I10738" s="929">
        <v>4.3333333333333335E-2</v>
      </c>
      <c r="J10738" s="923">
        <v>21569.172438319307</v>
      </c>
      <c r="K10738" s="922">
        <v>1</v>
      </c>
      <c r="L10738" s="923">
        <v>21569.172438319307</v>
      </c>
      <c r="M10738" s="923">
        <f t="shared" si="167"/>
        <v>450.92346560946288</v>
      </c>
    </row>
    <row r="10739" spans="2:13" ht="75">
      <c r="B10739" s="921" t="s">
        <v>2889</v>
      </c>
      <c r="C10739" s="921" t="s">
        <v>2866</v>
      </c>
      <c r="D10739" s="922" t="s">
        <v>986</v>
      </c>
      <c r="E10739" s="936">
        <v>1</v>
      </c>
      <c r="F10739" s="947">
        <v>44317</v>
      </c>
      <c r="G10739" s="923">
        <v>8000.2550350065994</v>
      </c>
      <c r="H10739" s="929">
        <v>1.6666666666666668E-3</v>
      </c>
      <c r="I10739" s="929">
        <v>4.3333333333333335E-2</v>
      </c>
      <c r="J10739" s="923">
        <v>7653.5773168229798</v>
      </c>
      <c r="K10739" s="922">
        <v>1</v>
      </c>
      <c r="L10739" s="923">
        <v>7653.5773168229798</v>
      </c>
      <c r="M10739" s="923">
        <f t="shared" si="167"/>
        <v>160.005100700132</v>
      </c>
    </row>
    <row r="10740" spans="2:13" ht="75">
      <c r="B10740" s="921" t="s">
        <v>2901</v>
      </c>
      <c r="C10740" s="921" t="s">
        <v>2866</v>
      </c>
      <c r="D10740" s="922" t="s">
        <v>986</v>
      </c>
      <c r="E10740" s="936">
        <v>1</v>
      </c>
      <c r="F10740" s="947">
        <v>44317</v>
      </c>
      <c r="G10740" s="923">
        <v>10182.14277182658</v>
      </c>
      <c r="H10740" s="929">
        <v>1.6666666666666668E-3</v>
      </c>
      <c r="I10740" s="929">
        <v>4.3333333333333335E-2</v>
      </c>
      <c r="J10740" s="923">
        <v>9740.9165850474292</v>
      </c>
      <c r="K10740" s="922">
        <v>1</v>
      </c>
      <c r="L10740" s="923">
        <v>9740.9165850474292</v>
      </c>
      <c r="M10740" s="923">
        <f t="shared" si="167"/>
        <v>203.64285543653162</v>
      </c>
    </row>
    <row r="10741" spans="2:13" ht="75">
      <c r="B10741" s="921" t="s">
        <v>2889</v>
      </c>
      <c r="C10741" s="921" t="s">
        <v>2866</v>
      </c>
      <c r="D10741" s="922" t="s">
        <v>986</v>
      </c>
      <c r="E10741" s="936">
        <v>1</v>
      </c>
      <c r="F10741" s="947">
        <v>44317</v>
      </c>
      <c r="G10741" s="923">
        <v>22546.173280473144</v>
      </c>
      <c r="H10741" s="929">
        <v>1.6666666666666668E-3</v>
      </c>
      <c r="I10741" s="929">
        <v>4.3333333333333335E-2</v>
      </c>
      <c r="J10741" s="923">
        <v>21569.172438319307</v>
      </c>
      <c r="K10741" s="922">
        <v>1</v>
      </c>
      <c r="L10741" s="923">
        <v>21569.172438319307</v>
      </c>
      <c r="M10741" s="923">
        <f t="shared" si="167"/>
        <v>450.92346560946288</v>
      </c>
    </row>
    <row r="10742" spans="2:13" ht="75">
      <c r="B10742" s="921" t="s">
        <v>2906</v>
      </c>
      <c r="C10742" s="921" t="s">
        <v>2866</v>
      </c>
      <c r="D10742" s="922" t="s">
        <v>986</v>
      </c>
      <c r="E10742" s="936">
        <v>1</v>
      </c>
      <c r="F10742" s="947">
        <v>44228</v>
      </c>
      <c r="G10742" s="923">
        <v>173096.42712105188</v>
      </c>
      <c r="H10742" s="929">
        <v>1.6666666666666668E-3</v>
      </c>
      <c r="I10742" s="929">
        <v>4.8333333333333339E-2</v>
      </c>
      <c r="J10742" s="923">
        <v>164730.09981020103</v>
      </c>
      <c r="K10742" s="922">
        <v>1</v>
      </c>
      <c r="L10742" s="923">
        <v>164730.09981020103</v>
      </c>
      <c r="M10742" s="923">
        <f t="shared" si="167"/>
        <v>3461.9285424210375</v>
      </c>
    </row>
    <row r="10743" spans="2:13" ht="75">
      <c r="B10743" s="921" t="s">
        <v>2901</v>
      </c>
      <c r="C10743" s="921" t="s">
        <v>2866</v>
      </c>
      <c r="D10743" s="922" t="s">
        <v>986</v>
      </c>
      <c r="E10743" s="936">
        <v>1</v>
      </c>
      <c r="F10743" s="947">
        <v>44317</v>
      </c>
      <c r="G10743" s="923">
        <v>6545.6632104599448</v>
      </c>
      <c r="H10743" s="929">
        <v>1.6666666666666668E-3</v>
      </c>
      <c r="I10743" s="929">
        <v>4.3333333333333335E-2</v>
      </c>
      <c r="J10743" s="923">
        <v>6262.0178046733472</v>
      </c>
      <c r="K10743" s="922">
        <v>1</v>
      </c>
      <c r="L10743" s="923">
        <v>6262.0178046733472</v>
      </c>
      <c r="M10743" s="923">
        <f t="shared" si="167"/>
        <v>130.9132642091989</v>
      </c>
    </row>
    <row r="10744" spans="2:13" ht="75">
      <c r="B10744" s="921" t="s">
        <v>2869</v>
      </c>
      <c r="C10744" s="921" t="s">
        <v>2866</v>
      </c>
      <c r="D10744" s="922" t="s">
        <v>986</v>
      </c>
      <c r="E10744" s="936">
        <v>1</v>
      </c>
      <c r="F10744" s="947">
        <v>44196</v>
      </c>
      <c r="G10744" s="923">
        <v>1454.5918245466544</v>
      </c>
      <c r="H10744" s="929">
        <v>1.6666666666666668E-3</v>
      </c>
      <c r="I10744" s="929">
        <v>0.05</v>
      </c>
      <c r="J10744" s="923">
        <v>1381.8622333193216</v>
      </c>
      <c r="K10744" s="922">
        <v>1</v>
      </c>
      <c r="L10744" s="923">
        <v>1381.8622333193216</v>
      </c>
      <c r="M10744" s="923">
        <f t="shared" si="167"/>
        <v>29.091836490933087</v>
      </c>
    </row>
    <row r="10745" spans="2:13" ht="75">
      <c r="B10745" s="921" t="s">
        <v>2898</v>
      </c>
      <c r="C10745" s="921" t="s">
        <v>2866</v>
      </c>
      <c r="D10745" s="922" t="s">
        <v>986</v>
      </c>
      <c r="E10745" s="936">
        <v>1</v>
      </c>
      <c r="F10745" s="947">
        <v>44196</v>
      </c>
      <c r="G10745" s="923">
        <v>3636.4795613666361</v>
      </c>
      <c r="H10745" s="929">
        <v>1.6666666666666668E-3</v>
      </c>
      <c r="I10745" s="929">
        <v>0.05</v>
      </c>
      <c r="J10745" s="923">
        <v>3454.655583298304</v>
      </c>
      <c r="K10745" s="922">
        <v>1</v>
      </c>
      <c r="L10745" s="923">
        <v>3454.655583298304</v>
      </c>
      <c r="M10745" s="923">
        <f t="shared" si="167"/>
        <v>72.729591227332719</v>
      </c>
    </row>
    <row r="10746" spans="2:13" ht="75">
      <c r="B10746" s="921" t="s">
        <v>2889</v>
      </c>
      <c r="C10746" s="921" t="s">
        <v>2866</v>
      </c>
      <c r="D10746" s="922" t="s">
        <v>986</v>
      </c>
      <c r="E10746" s="936">
        <v>1</v>
      </c>
      <c r="F10746" s="947">
        <v>44501</v>
      </c>
      <c r="G10746" s="923">
        <v>5091.0713859132902</v>
      </c>
      <c r="H10746" s="929">
        <v>1.6666666666666668E-3</v>
      </c>
      <c r="I10746" s="929">
        <v>3.3333333333333333E-2</v>
      </c>
      <c r="J10746" s="923">
        <v>4921.3690063828471</v>
      </c>
      <c r="K10746" s="922">
        <v>1</v>
      </c>
      <c r="L10746" s="923">
        <v>4921.3690063828471</v>
      </c>
      <c r="M10746" s="923">
        <f t="shared" si="167"/>
        <v>101.82142771826581</v>
      </c>
    </row>
    <row r="10747" spans="2:13" ht="75">
      <c r="B10747" s="921" t="s">
        <v>2904</v>
      </c>
      <c r="C10747" s="921" t="s">
        <v>2866</v>
      </c>
      <c r="D10747" s="922" t="s">
        <v>986</v>
      </c>
      <c r="E10747" s="936">
        <v>1</v>
      </c>
      <c r="F10747" s="947">
        <v>44501</v>
      </c>
      <c r="G10747" s="923">
        <v>727.29591227332719</v>
      </c>
      <c r="H10747" s="929">
        <v>1.6666666666666668E-3</v>
      </c>
      <c r="I10747" s="929">
        <v>3.3333333333333333E-2</v>
      </c>
      <c r="J10747" s="923">
        <v>703.05271519754956</v>
      </c>
      <c r="K10747" s="922">
        <v>1</v>
      </c>
      <c r="L10747" s="923">
        <v>703.05271519754956</v>
      </c>
      <c r="M10747" s="923">
        <f t="shared" si="167"/>
        <v>14.545918245466543</v>
      </c>
    </row>
    <row r="10748" spans="2:13" ht="75">
      <c r="B10748" s="921" t="s">
        <v>2901</v>
      </c>
      <c r="C10748" s="921" t="s">
        <v>2866</v>
      </c>
      <c r="D10748" s="922" t="s">
        <v>986</v>
      </c>
      <c r="E10748" s="936">
        <v>1</v>
      </c>
      <c r="F10748" s="947">
        <v>44501</v>
      </c>
      <c r="G10748" s="923">
        <v>1454.5918245466544</v>
      </c>
      <c r="H10748" s="929">
        <v>1.6666666666666668E-3</v>
      </c>
      <c r="I10748" s="929">
        <v>3.3333333333333333E-2</v>
      </c>
      <c r="J10748" s="923">
        <v>1406.1054303950991</v>
      </c>
      <c r="K10748" s="922">
        <v>1</v>
      </c>
      <c r="L10748" s="923">
        <v>1406.1054303950991</v>
      </c>
      <c r="M10748" s="923">
        <f t="shared" si="167"/>
        <v>29.091836490933087</v>
      </c>
    </row>
    <row r="10749" spans="2:13" ht="75">
      <c r="B10749" s="921" t="s">
        <v>2906</v>
      </c>
      <c r="C10749" s="921" t="s">
        <v>2866</v>
      </c>
      <c r="D10749" s="922" t="s">
        <v>986</v>
      </c>
      <c r="E10749" s="936">
        <v>1</v>
      </c>
      <c r="F10749" s="947">
        <v>44228</v>
      </c>
      <c r="G10749" s="923">
        <v>423286.22094307642</v>
      </c>
      <c r="H10749" s="929">
        <v>1.6666666666666668E-3</v>
      </c>
      <c r="I10749" s="929">
        <v>4.8333333333333339E-2</v>
      </c>
      <c r="J10749" s="923">
        <v>402827.38693082775</v>
      </c>
      <c r="K10749" s="922">
        <v>1</v>
      </c>
      <c r="L10749" s="923">
        <v>402827.38693082775</v>
      </c>
      <c r="M10749" s="923">
        <f t="shared" si="167"/>
        <v>8465.7244188615277</v>
      </c>
    </row>
    <row r="10750" spans="2:13" ht="75">
      <c r="B10750" s="921" t="s">
        <v>2907</v>
      </c>
      <c r="C10750" s="921" t="s">
        <v>2866</v>
      </c>
      <c r="D10750" s="922" t="s">
        <v>986</v>
      </c>
      <c r="E10750" s="936">
        <v>1</v>
      </c>
      <c r="F10750" s="947">
        <v>44228</v>
      </c>
      <c r="G10750" s="923">
        <v>2397.7597127529211</v>
      </c>
      <c r="H10750" s="929">
        <v>1.6666666666666668E-3</v>
      </c>
      <c r="I10750" s="929">
        <v>4.8333333333333339E-2</v>
      </c>
      <c r="J10750" s="923">
        <v>2281.8679933031967</v>
      </c>
      <c r="K10750" s="922">
        <v>1</v>
      </c>
      <c r="L10750" s="923">
        <v>2281.8679933031967</v>
      </c>
      <c r="M10750" s="923">
        <f t="shared" si="167"/>
        <v>47.955194255058423</v>
      </c>
    </row>
    <row r="10751" spans="2:13" ht="75">
      <c r="B10751" s="921" t="s">
        <v>2909</v>
      </c>
      <c r="C10751" s="921" t="s">
        <v>2866</v>
      </c>
      <c r="D10751" s="922" t="s">
        <v>986</v>
      </c>
      <c r="E10751" s="936">
        <v>1</v>
      </c>
      <c r="F10751" s="947">
        <v>44228</v>
      </c>
      <c r="G10751" s="923">
        <v>18182.397806833178</v>
      </c>
      <c r="H10751" s="929">
        <v>1.6666666666666668E-3</v>
      </c>
      <c r="I10751" s="929">
        <v>4.8333333333333339E-2</v>
      </c>
      <c r="J10751" s="923">
        <v>17303.581912836242</v>
      </c>
      <c r="K10751" s="922">
        <v>1</v>
      </c>
      <c r="L10751" s="923">
        <v>17303.581912836242</v>
      </c>
      <c r="M10751" s="923">
        <f t="shared" si="167"/>
        <v>363.64795613666359</v>
      </c>
    </row>
    <row r="10752" spans="2:13" ht="75">
      <c r="B10752" s="921" t="s">
        <v>2909</v>
      </c>
      <c r="C10752" s="921" t="s">
        <v>2866</v>
      </c>
      <c r="D10752" s="922" t="s">
        <v>986</v>
      </c>
      <c r="E10752" s="936">
        <v>1</v>
      </c>
      <c r="F10752" s="947">
        <v>44196</v>
      </c>
      <c r="G10752" s="923">
        <v>6545.6632104599448</v>
      </c>
      <c r="H10752" s="929">
        <v>1.6666666666666668E-3</v>
      </c>
      <c r="I10752" s="929">
        <v>0.05</v>
      </c>
      <c r="J10752" s="923">
        <v>6218.3800499369472</v>
      </c>
      <c r="K10752" s="922">
        <v>1</v>
      </c>
      <c r="L10752" s="923">
        <v>6218.3800499369472</v>
      </c>
      <c r="M10752" s="923">
        <f t="shared" si="167"/>
        <v>130.9132642091989</v>
      </c>
    </row>
    <row r="10753" spans="2:13" ht="75">
      <c r="B10753" s="921" t="s">
        <v>2906</v>
      </c>
      <c r="C10753" s="921" t="s">
        <v>2866</v>
      </c>
      <c r="D10753" s="922" t="s">
        <v>986</v>
      </c>
      <c r="E10753" s="936">
        <v>1</v>
      </c>
      <c r="F10753" s="947">
        <v>44228</v>
      </c>
      <c r="G10753" s="923">
        <v>74911.478964152702</v>
      </c>
      <c r="H10753" s="929">
        <v>1.6666666666666668E-3</v>
      </c>
      <c r="I10753" s="929">
        <v>4.8333333333333339E-2</v>
      </c>
      <c r="J10753" s="923">
        <v>71290.757480885324</v>
      </c>
      <c r="K10753" s="922">
        <v>1</v>
      </c>
      <c r="L10753" s="923">
        <v>71290.757480885324</v>
      </c>
      <c r="M10753" s="923">
        <f t="shared" si="167"/>
        <v>1498.2295792830541</v>
      </c>
    </row>
    <row r="10754" spans="2:13" ht="75">
      <c r="B10754" s="921" t="s">
        <v>2909</v>
      </c>
      <c r="C10754" s="921" t="s">
        <v>2866</v>
      </c>
      <c r="D10754" s="922" t="s">
        <v>986</v>
      </c>
      <c r="E10754" s="936">
        <v>1</v>
      </c>
      <c r="F10754" s="947">
        <v>44228</v>
      </c>
      <c r="G10754" s="923">
        <v>3636.4795613666361</v>
      </c>
      <c r="H10754" s="929">
        <v>1.6666666666666668E-3</v>
      </c>
      <c r="I10754" s="929">
        <v>4.8333333333333339E-2</v>
      </c>
      <c r="J10754" s="923">
        <v>3460.7163825672487</v>
      </c>
      <c r="K10754" s="922">
        <v>1</v>
      </c>
      <c r="L10754" s="923">
        <v>3460.7163825672487</v>
      </c>
      <c r="M10754" s="923">
        <f t="shared" si="167"/>
        <v>72.729591227332719</v>
      </c>
    </row>
    <row r="10755" spans="2:13" ht="75">
      <c r="B10755" s="921" t="s">
        <v>2869</v>
      </c>
      <c r="C10755" s="921" t="s">
        <v>2866</v>
      </c>
      <c r="D10755" s="922" t="s">
        <v>986</v>
      </c>
      <c r="E10755" s="936">
        <v>1</v>
      </c>
      <c r="F10755" s="947">
        <v>44196</v>
      </c>
      <c r="G10755" s="923">
        <v>3636.4795613666361</v>
      </c>
      <c r="H10755" s="929">
        <v>1.6666666666666668E-3</v>
      </c>
      <c r="I10755" s="929">
        <v>0.05</v>
      </c>
      <c r="J10755" s="923">
        <v>3454.655583298304</v>
      </c>
      <c r="K10755" s="922">
        <v>1</v>
      </c>
      <c r="L10755" s="923">
        <v>3454.655583298304</v>
      </c>
      <c r="M10755" s="923">
        <f t="shared" si="167"/>
        <v>72.729591227332719</v>
      </c>
    </row>
    <row r="10756" spans="2:13" ht="75">
      <c r="B10756" s="921" t="s">
        <v>2898</v>
      </c>
      <c r="C10756" s="921" t="s">
        <v>2866</v>
      </c>
      <c r="D10756" s="922" t="s">
        <v>986</v>
      </c>
      <c r="E10756" s="936">
        <v>1</v>
      </c>
      <c r="F10756" s="947">
        <v>44196</v>
      </c>
      <c r="G10756" s="923">
        <v>2909.1836490933088</v>
      </c>
      <c r="H10756" s="929">
        <v>1.6666666666666668E-3</v>
      </c>
      <c r="I10756" s="929">
        <v>0.05</v>
      </c>
      <c r="J10756" s="923">
        <v>2763.7244666386432</v>
      </c>
      <c r="K10756" s="922">
        <v>1</v>
      </c>
      <c r="L10756" s="923">
        <v>2763.7244666386432</v>
      </c>
      <c r="M10756" s="923">
        <f t="shared" si="167"/>
        <v>58.183672981866174</v>
      </c>
    </row>
    <row r="10757" spans="2:13" ht="75">
      <c r="B10757" s="921" t="s">
        <v>2899</v>
      </c>
      <c r="C10757" s="921" t="s">
        <v>2866</v>
      </c>
      <c r="D10757" s="922" t="s">
        <v>986</v>
      </c>
      <c r="E10757" s="936">
        <v>1</v>
      </c>
      <c r="F10757" s="947">
        <v>44866</v>
      </c>
      <c r="G10757" s="923">
        <v>727.29591227332719</v>
      </c>
      <c r="H10757" s="929">
        <v>1.6666666666666668E-3</v>
      </c>
      <c r="I10757" s="929">
        <v>1.3333333333333334E-2</v>
      </c>
      <c r="J10757" s="923">
        <v>717.59863344301618</v>
      </c>
      <c r="K10757" s="922">
        <v>1</v>
      </c>
      <c r="L10757" s="923">
        <v>717.59863344301618</v>
      </c>
      <c r="M10757" s="923">
        <f t="shared" si="167"/>
        <v>14.545918245466543</v>
      </c>
    </row>
    <row r="10758" spans="2:13" ht="75">
      <c r="B10758" s="921" t="s">
        <v>2910</v>
      </c>
      <c r="C10758" s="921" t="s">
        <v>2866</v>
      </c>
      <c r="D10758" s="922" t="s">
        <v>986</v>
      </c>
      <c r="E10758" s="936">
        <v>1</v>
      </c>
      <c r="F10758" s="947">
        <v>44866</v>
      </c>
      <c r="G10758" s="923">
        <v>1198.8798563764606</v>
      </c>
      <c r="H10758" s="929">
        <v>1.6666666666666668E-3</v>
      </c>
      <c r="I10758" s="929">
        <v>1.3333333333333334E-2</v>
      </c>
      <c r="J10758" s="923">
        <v>1182.8947916247744</v>
      </c>
      <c r="K10758" s="922">
        <v>1</v>
      </c>
      <c r="L10758" s="923">
        <v>1182.8947916247744</v>
      </c>
      <c r="M10758" s="923">
        <f t="shared" si="167"/>
        <v>23.977597127529211</v>
      </c>
    </row>
    <row r="10759" spans="2:13" ht="75">
      <c r="B10759" s="921" t="s">
        <v>2873</v>
      </c>
      <c r="C10759" s="921" t="s">
        <v>2866</v>
      </c>
      <c r="D10759" s="922" t="s">
        <v>986</v>
      </c>
      <c r="E10759" s="936">
        <v>1</v>
      </c>
      <c r="F10759" s="947">
        <v>45078</v>
      </c>
      <c r="G10759" s="923">
        <v>11636.734596373235</v>
      </c>
      <c r="H10759" s="929">
        <v>1.6666666666666668E-3</v>
      </c>
      <c r="I10759" s="929">
        <v>1.6666666666666668E-3</v>
      </c>
      <c r="J10759" s="923">
        <v>11617.340038712613</v>
      </c>
      <c r="K10759" s="922">
        <v>1</v>
      </c>
      <c r="L10759" s="923">
        <v>11617.340038712613</v>
      </c>
      <c r="M10759" s="923">
        <f t="shared" si="167"/>
        <v>232.7346919274647</v>
      </c>
    </row>
    <row r="10760" spans="2:13" ht="75">
      <c r="B10760" s="921" t="s">
        <v>2873</v>
      </c>
      <c r="C10760" s="921" t="s">
        <v>2866</v>
      </c>
      <c r="D10760" s="922" t="s">
        <v>986</v>
      </c>
      <c r="E10760" s="936">
        <v>1</v>
      </c>
      <c r="F10760" s="947">
        <v>45078</v>
      </c>
      <c r="G10760" s="923">
        <v>727.29591227332719</v>
      </c>
      <c r="H10760" s="929">
        <v>1.6666666666666668E-3</v>
      </c>
      <c r="I10760" s="929">
        <v>1.6666666666666668E-3</v>
      </c>
      <c r="J10760" s="923">
        <v>726.08375241953831</v>
      </c>
      <c r="K10760" s="922">
        <v>1</v>
      </c>
      <c r="L10760" s="923">
        <v>726.08375241953831</v>
      </c>
      <c r="M10760" s="923">
        <f t="shared" si="167"/>
        <v>14.545918245466543</v>
      </c>
    </row>
    <row r="10761" spans="2:13" ht="75">
      <c r="B10761" s="921" t="s">
        <v>2873</v>
      </c>
      <c r="C10761" s="921" t="s">
        <v>2866</v>
      </c>
      <c r="D10761" s="922" t="s">
        <v>986</v>
      </c>
      <c r="E10761" s="936">
        <v>1</v>
      </c>
      <c r="F10761" s="947">
        <v>45078</v>
      </c>
      <c r="G10761" s="923">
        <v>65456.632104599448</v>
      </c>
      <c r="H10761" s="929">
        <v>1.6666666666666668E-3</v>
      </c>
      <c r="I10761" s="929">
        <v>1.6666666666666668E-3</v>
      </c>
      <c r="J10761" s="923">
        <v>65347.537717758452</v>
      </c>
      <c r="K10761" s="922">
        <v>1</v>
      </c>
      <c r="L10761" s="923">
        <v>65347.537717758452</v>
      </c>
      <c r="M10761" s="923">
        <f t="shared" si="167"/>
        <v>1309.1326420919891</v>
      </c>
    </row>
    <row r="10762" spans="2:13" ht="75">
      <c r="B10762" s="921" t="s">
        <v>2873</v>
      </c>
      <c r="C10762" s="921" t="s">
        <v>2866</v>
      </c>
      <c r="D10762" s="922" t="s">
        <v>986</v>
      </c>
      <c r="E10762" s="936">
        <v>1</v>
      </c>
      <c r="F10762" s="947">
        <v>45078</v>
      </c>
      <c r="G10762" s="923">
        <v>5091.0713859132902</v>
      </c>
      <c r="H10762" s="929">
        <v>1.6666666666666668E-3</v>
      </c>
      <c r="I10762" s="929">
        <v>1.6666666666666668E-3</v>
      </c>
      <c r="J10762" s="923">
        <v>5082.586266936768</v>
      </c>
      <c r="K10762" s="922">
        <v>1</v>
      </c>
      <c r="L10762" s="923">
        <v>5082.586266936768</v>
      </c>
      <c r="M10762" s="923">
        <f t="shared" si="167"/>
        <v>101.82142771826581</v>
      </c>
    </row>
    <row r="10763" spans="2:13" ht="75">
      <c r="B10763" s="921" t="s">
        <v>2873</v>
      </c>
      <c r="C10763" s="921" t="s">
        <v>2866</v>
      </c>
      <c r="D10763" s="922" t="s">
        <v>986</v>
      </c>
      <c r="E10763" s="936">
        <v>1</v>
      </c>
      <c r="F10763" s="947">
        <v>45078</v>
      </c>
      <c r="G10763" s="923">
        <v>0</v>
      </c>
      <c r="H10763" s="929">
        <v>1.6666666666666668E-3</v>
      </c>
      <c r="I10763" s="929">
        <v>1.6666666666666668E-3</v>
      </c>
      <c r="J10763" s="923">
        <v>0</v>
      </c>
      <c r="K10763" s="922">
        <v>1</v>
      </c>
      <c r="L10763" s="923">
        <v>0</v>
      </c>
      <c r="M10763" s="923" t="str">
        <f t="shared" ref="M10763:M10826" si="168">IF(L10763=0,"",IF(I10763=100%,0,(H10763*12)*(G10763*E10763*K10763)))</f>
        <v/>
      </c>
    </row>
    <row r="10764" spans="2:13" ht="75">
      <c r="B10764" s="921" t="s">
        <v>2871</v>
      </c>
      <c r="C10764" s="921" t="s">
        <v>2866</v>
      </c>
      <c r="D10764" s="922" t="s">
        <v>986</v>
      </c>
      <c r="E10764" s="936">
        <v>1</v>
      </c>
      <c r="F10764" s="947">
        <v>45078</v>
      </c>
      <c r="G10764" s="923">
        <v>0</v>
      </c>
      <c r="H10764" s="929">
        <v>1.6666666666666668E-3</v>
      </c>
      <c r="I10764" s="929">
        <v>1.6666666666666668E-3</v>
      </c>
      <c r="J10764" s="923">
        <v>0</v>
      </c>
      <c r="K10764" s="922">
        <v>1</v>
      </c>
      <c r="L10764" s="923">
        <v>0</v>
      </c>
      <c r="M10764" s="923" t="str">
        <f t="shared" si="168"/>
        <v/>
      </c>
    </row>
    <row r="10765" spans="2:13" ht="75">
      <c r="B10765" s="921" t="s">
        <v>2871</v>
      </c>
      <c r="C10765" s="921" t="s">
        <v>2866</v>
      </c>
      <c r="D10765" s="922" t="s">
        <v>986</v>
      </c>
      <c r="E10765" s="936">
        <v>1</v>
      </c>
      <c r="F10765" s="947">
        <v>44866</v>
      </c>
      <c r="G10765" s="923">
        <v>31273.724227753068</v>
      </c>
      <c r="H10765" s="929">
        <v>1.6666666666666668E-3</v>
      </c>
      <c r="I10765" s="929">
        <v>1.3333333333333334E-2</v>
      </c>
      <c r="J10765" s="923">
        <v>30856.741238049693</v>
      </c>
      <c r="K10765" s="922">
        <v>1</v>
      </c>
      <c r="L10765" s="923">
        <v>30856.741238049693</v>
      </c>
      <c r="M10765" s="923">
        <f t="shared" si="168"/>
        <v>625.47448455506139</v>
      </c>
    </row>
    <row r="10766" spans="2:13" ht="75">
      <c r="B10766" s="921" t="s">
        <v>2873</v>
      </c>
      <c r="C10766" s="921" t="s">
        <v>2866</v>
      </c>
      <c r="D10766" s="922" t="s">
        <v>986</v>
      </c>
      <c r="E10766" s="936">
        <v>1</v>
      </c>
      <c r="F10766" s="947">
        <v>44866</v>
      </c>
      <c r="G10766" s="923">
        <v>29091.836490933088</v>
      </c>
      <c r="H10766" s="929">
        <v>1.6666666666666668E-3</v>
      </c>
      <c r="I10766" s="929">
        <v>1.3333333333333334E-2</v>
      </c>
      <c r="J10766" s="923">
        <v>28703.945337720648</v>
      </c>
      <c r="K10766" s="922">
        <v>1</v>
      </c>
      <c r="L10766" s="923">
        <v>28703.945337720648</v>
      </c>
      <c r="M10766" s="923">
        <f t="shared" si="168"/>
        <v>581.83672981866175</v>
      </c>
    </row>
    <row r="10767" spans="2:13" ht="75">
      <c r="B10767" s="921" t="s">
        <v>2873</v>
      </c>
      <c r="C10767" s="921" t="s">
        <v>2866</v>
      </c>
      <c r="D10767" s="922" t="s">
        <v>986</v>
      </c>
      <c r="E10767" s="936">
        <v>1</v>
      </c>
      <c r="F10767" s="947">
        <v>44926</v>
      </c>
      <c r="G10767" s="923">
        <v>23273.46919274647</v>
      </c>
      <c r="H10767" s="929">
        <v>1.6666666666666668E-3</v>
      </c>
      <c r="I10767" s="929">
        <v>0.01</v>
      </c>
      <c r="J10767" s="923">
        <v>23040.734500819006</v>
      </c>
      <c r="K10767" s="922">
        <v>1</v>
      </c>
      <c r="L10767" s="923">
        <v>23040.734500819006</v>
      </c>
      <c r="M10767" s="923">
        <f t="shared" si="168"/>
        <v>465.46938385492939</v>
      </c>
    </row>
    <row r="10768" spans="2:13" ht="75">
      <c r="B10768" s="921" t="s">
        <v>2871</v>
      </c>
      <c r="C10768" s="921" t="s">
        <v>2866</v>
      </c>
      <c r="D10768" s="922" t="s">
        <v>986</v>
      </c>
      <c r="E10768" s="936">
        <v>1</v>
      </c>
      <c r="F10768" s="947">
        <v>44926</v>
      </c>
      <c r="G10768" s="923">
        <v>16727.805982286525</v>
      </c>
      <c r="H10768" s="929">
        <v>1.6666666666666668E-3</v>
      </c>
      <c r="I10768" s="929">
        <v>0.01</v>
      </c>
      <c r="J10768" s="923">
        <v>16560.527922463662</v>
      </c>
      <c r="K10768" s="922">
        <v>1</v>
      </c>
      <c r="L10768" s="923">
        <v>16560.527922463662</v>
      </c>
      <c r="M10768" s="923">
        <f t="shared" si="168"/>
        <v>334.55611964573052</v>
      </c>
    </row>
    <row r="10769" spans="2:13" ht="75">
      <c r="B10769" s="921" t="s">
        <v>2873</v>
      </c>
      <c r="C10769" s="921" t="s">
        <v>2866</v>
      </c>
      <c r="D10769" s="922" t="s">
        <v>986</v>
      </c>
      <c r="E10769" s="936">
        <v>1</v>
      </c>
      <c r="F10769" s="947">
        <v>44926</v>
      </c>
      <c r="G10769" s="923">
        <v>5818.3672981866175</v>
      </c>
      <c r="H10769" s="929">
        <v>1.6666666666666668E-3</v>
      </c>
      <c r="I10769" s="929">
        <v>0.01</v>
      </c>
      <c r="J10769" s="923">
        <v>5760.1836252047515</v>
      </c>
      <c r="K10769" s="922">
        <v>1</v>
      </c>
      <c r="L10769" s="923">
        <v>5760.1836252047515</v>
      </c>
      <c r="M10769" s="923">
        <f t="shared" si="168"/>
        <v>116.36734596373235</v>
      </c>
    </row>
    <row r="10770" spans="2:13" ht="75">
      <c r="B10770" s="921" t="s">
        <v>2911</v>
      </c>
      <c r="C10770" s="921" t="s">
        <v>2866</v>
      </c>
      <c r="D10770" s="922" t="s">
        <v>986</v>
      </c>
      <c r="E10770" s="936">
        <v>1</v>
      </c>
      <c r="F10770" s="947">
        <v>44926</v>
      </c>
      <c r="G10770" s="923">
        <v>3636.4795613666361</v>
      </c>
      <c r="H10770" s="929">
        <v>1.6666666666666668E-3</v>
      </c>
      <c r="I10770" s="929">
        <v>0.01</v>
      </c>
      <c r="J10770" s="923">
        <v>3600.1147657529696</v>
      </c>
      <c r="K10770" s="922">
        <v>1</v>
      </c>
      <c r="L10770" s="923">
        <v>3600.1147657529696</v>
      </c>
      <c r="M10770" s="923">
        <f t="shared" si="168"/>
        <v>72.729591227332719</v>
      </c>
    </row>
    <row r="10771" spans="2:13" ht="75">
      <c r="B10771" s="921" t="s">
        <v>2899</v>
      </c>
      <c r="C10771" s="921" t="s">
        <v>2866</v>
      </c>
      <c r="D10771" s="922" t="s">
        <v>986</v>
      </c>
      <c r="E10771" s="936">
        <v>1</v>
      </c>
      <c r="F10771" s="947">
        <v>44926</v>
      </c>
      <c r="G10771" s="923">
        <v>727.29591227332719</v>
      </c>
      <c r="H10771" s="929">
        <v>1.6666666666666668E-3</v>
      </c>
      <c r="I10771" s="929">
        <v>0.01</v>
      </c>
      <c r="J10771" s="923">
        <v>720.02295315059393</v>
      </c>
      <c r="K10771" s="922">
        <v>1</v>
      </c>
      <c r="L10771" s="923">
        <v>720.02295315059393</v>
      </c>
      <c r="M10771" s="923">
        <f t="shared" si="168"/>
        <v>14.545918245466543</v>
      </c>
    </row>
    <row r="10772" spans="2:13" ht="75">
      <c r="B10772" s="921" t="s">
        <v>2873</v>
      </c>
      <c r="C10772" s="921" t="s">
        <v>2866</v>
      </c>
      <c r="D10772" s="922" t="s">
        <v>986</v>
      </c>
      <c r="E10772" s="936">
        <v>1</v>
      </c>
      <c r="F10772" s="947">
        <v>44926</v>
      </c>
      <c r="G10772" s="923">
        <v>7272.9591227332721</v>
      </c>
      <c r="H10772" s="929">
        <v>1.6666666666666668E-3</v>
      </c>
      <c r="I10772" s="929">
        <v>0.01</v>
      </c>
      <c r="J10772" s="923">
        <v>7200.2295315059391</v>
      </c>
      <c r="K10772" s="922">
        <v>1</v>
      </c>
      <c r="L10772" s="923">
        <v>7200.2295315059391</v>
      </c>
      <c r="M10772" s="923">
        <f t="shared" si="168"/>
        <v>145.45918245466544</v>
      </c>
    </row>
    <row r="10773" spans="2:13" ht="75">
      <c r="B10773" s="921" t="s">
        <v>2871</v>
      </c>
      <c r="C10773" s="921" t="s">
        <v>2866</v>
      </c>
      <c r="D10773" s="922" t="s">
        <v>986</v>
      </c>
      <c r="E10773" s="936">
        <v>1</v>
      </c>
      <c r="F10773" s="947">
        <v>44926</v>
      </c>
      <c r="G10773" s="923">
        <v>3636.4795613666361</v>
      </c>
      <c r="H10773" s="929">
        <v>1.6666666666666668E-3</v>
      </c>
      <c r="I10773" s="929">
        <v>0.01</v>
      </c>
      <c r="J10773" s="923">
        <v>3600.1147657529696</v>
      </c>
      <c r="K10773" s="922">
        <v>1</v>
      </c>
      <c r="L10773" s="923">
        <v>3600.1147657529696</v>
      </c>
      <c r="M10773" s="923">
        <f t="shared" si="168"/>
        <v>72.729591227332719</v>
      </c>
    </row>
    <row r="10774" spans="2:13" ht="75">
      <c r="B10774" s="921" t="s">
        <v>2873</v>
      </c>
      <c r="C10774" s="921" t="s">
        <v>2866</v>
      </c>
      <c r="D10774" s="922" t="s">
        <v>986</v>
      </c>
      <c r="E10774" s="936">
        <v>1</v>
      </c>
      <c r="F10774" s="947">
        <v>44926</v>
      </c>
      <c r="G10774" s="923">
        <v>0</v>
      </c>
      <c r="H10774" s="929">
        <v>1.6666666666666668E-3</v>
      </c>
      <c r="I10774" s="929">
        <v>0.01</v>
      </c>
      <c r="J10774" s="923">
        <v>0</v>
      </c>
      <c r="K10774" s="922">
        <v>1</v>
      </c>
      <c r="L10774" s="923">
        <v>0</v>
      </c>
      <c r="M10774" s="923" t="str">
        <f t="shared" si="168"/>
        <v/>
      </c>
    </row>
    <row r="10775" spans="2:13" ht="75">
      <c r="B10775" s="921" t="s">
        <v>2873</v>
      </c>
      <c r="C10775" s="921" t="s">
        <v>2866</v>
      </c>
      <c r="D10775" s="922" t="s">
        <v>986</v>
      </c>
      <c r="E10775" s="936">
        <v>1</v>
      </c>
      <c r="F10775" s="947">
        <v>44926</v>
      </c>
      <c r="G10775" s="923">
        <v>5091.0713859132902</v>
      </c>
      <c r="H10775" s="929">
        <v>1.6666666666666668E-3</v>
      </c>
      <c r="I10775" s="929">
        <v>0.01</v>
      </c>
      <c r="J10775" s="923">
        <v>5040.1606720541577</v>
      </c>
      <c r="K10775" s="922">
        <v>1</v>
      </c>
      <c r="L10775" s="923">
        <v>5040.1606720541577</v>
      </c>
      <c r="M10775" s="923">
        <f t="shared" si="168"/>
        <v>101.82142771826581</v>
      </c>
    </row>
    <row r="10776" spans="2:13" ht="75">
      <c r="B10776" s="921" t="s">
        <v>2871</v>
      </c>
      <c r="C10776" s="921" t="s">
        <v>2866</v>
      </c>
      <c r="D10776" s="922" t="s">
        <v>986</v>
      </c>
      <c r="E10776" s="936">
        <v>1</v>
      </c>
      <c r="F10776" s="947">
        <v>44926</v>
      </c>
      <c r="G10776" s="923">
        <v>727.29591227332719</v>
      </c>
      <c r="H10776" s="929">
        <v>1.6666666666666668E-3</v>
      </c>
      <c r="I10776" s="929">
        <v>0.01</v>
      </c>
      <c r="J10776" s="923">
        <v>720.02295315059393</v>
      </c>
      <c r="K10776" s="922">
        <v>1</v>
      </c>
      <c r="L10776" s="923">
        <v>720.02295315059393</v>
      </c>
      <c r="M10776" s="923">
        <f t="shared" si="168"/>
        <v>14.545918245466543</v>
      </c>
    </row>
    <row r="10777" spans="2:13" ht="75">
      <c r="B10777" s="921" t="s">
        <v>2873</v>
      </c>
      <c r="C10777" s="921" t="s">
        <v>2866</v>
      </c>
      <c r="D10777" s="922" t="s">
        <v>986</v>
      </c>
      <c r="E10777" s="936">
        <v>1</v>
      </c>
      <c r="F10777" s="947">
        <v>44926</v>
      </c>
      <c r="G10777" s="923">
        <v>6545.6632104599448</v>
      </c>
      <c r="H10777" s="929">
        <v>1.6666666666666668E-3</v>
      </c>
      <c r="I10777" s="929">
        <v>0.01</v>
      </c>
      <c r="J10777" s="923">
        <v>6480.2065783553453</v>
      </c>
      <c r="K10777" s="922">
        <v>1</v>
      </c>
      <c r="L10777" s="923">
        <v>6480.2065783553453</v>
      </c>
      <c r="M10777" s="923">
        <f t="shared" si="168"/>
        <v>130.9132642091989</v>
      </c>
    </row>
    <row r="10778" spans="2:13" ht="75">
      <c r="B10778" s="921" t="s">
        <v>2898</v>
      </c>
      <c r="C10778" s="921" t="s">
        <v>2866</v>
      </c>
      <c r="D10778" s="922" t="s">
        <v>986</v>
      </c>
      <c r="E10778" s="936">
        <v>1</v>
      </c>
      <c r="F10778" s="947">
        <v>44652</v>
      </c>
      <c r="G10778" s="923">
        <v>4363.7754736399629</v>
      </c>
      <c r="H10778" s="929">
        <v>1.6666666666666668E-3</v>
      </c>
      <c r="I10778" s="929">
        <v>2.5000000000000001E-2</v>
      </c>
      <c r="J10778" s="923">
        <v>4254.6810867989634</v>
      </c>
      <c r="K10778" s="922">
        <v>1</v>
      </c>
      <c r="L10778" s="923">
        <v>4254.6810867989634</v>
      </c>
      <c r="M10778" s="923">
        <f t="shared" si="168"/>
        <v>87.275509472799257</v>
      </c>
    </row>
    <row r="10779" spans="2:13" ht="75">
      <c r="B10779" s="921" t="s">
        <v>2898</v>
      </c>
      <c r="C10779" s="921" t="s">
        <v>2866</v>
      </c>
      <c r="D10779" s="922" t="s">
        <v>986</v>
      </c>
      <c r="E10779" s="936">
        <v>1</v>
      </c>
      <c r="F10779" s="947">
        <v>44652</v>
      </c>
      <c r="G10779" s="923">
        <v>7272.9591227332721</v>
      </c>
      <c r="H10779" s="929">
        <v>1.6666666666666668E-3</v>
      </c>
      <c r="I10779" s="929">
        <v>2.5000000000000001E-2</v>
      </c>
      <c r="J10779" s="923">
        <v>7091.1351446649405</v>
      </c>
      <c r="K10779" s="922">
        <v>1</v>
      </c>
      <c r="L10779" s="923">
        <v>7091.1351446649405</v>
      </c>
      <c r="M10779" s="923">
        <f t="shared" si="168"/>
        <v>145.45918245466544</v>
      </c>
    </row>
    <row r="10780" spans="2:13" ht="75">
      <c r="B10780" s="921" t="s">
        <v>2898</v>
      </c>
      <c r="C10780" s="921" t="s">
        <v>2866</v>
      </c>
      <c r="D10780" s="922" t="s">
        <v>986</v>
      </c>
      <c r="E10780" s="936">
        <v>1</v>
      </c>
      <c r="F10780" s="947">
        <v>44652</v>
      </c>
      <c r="G10780" s="923">
        <v>2181.8877368199815</v>
      </c>
      <c r="H10780" s="929">
        <v>1.6666666666666668E-3</v>
      </c>
      <c r="I10780" s="929">
        <v>2.5000000000000001E-2</v>
      </c>
      <c r="J10780" s="923">
        <v>2127.3405433994817</v>
      </c>
      <c r="K10780" s="922">
        <v>1</v>
      </c>
      <c r="L10780" s="923">
        <v>2127.3405433994817</v>
      </c>
      <c r="M10780" s="923">
        <f t="shared" si="168"/>
        <v>43.637754736399629</v>
      </c>
    </row>
    <row r="10781" spans="2:13" ht="75">
      <c r="B10781" s="921" t="s">
        <v>2898</v>
      </c>
      <c r="C10781" s="921" t="s">
        <v>2866</v>
      </c>
      <c r="D10781" s="922" t="s">
        <v>986</v>
      </c>
      <c r="E10781" s="936">
        <v>1</v>
      </c>
      <c r="F10781" s="947">
        <v>44560</v>
      </c>
      <c r="G10781" s="923">
        <v>727.29591227332719</v>
      </c>
      <c r="H10781" s="929">
        <v>1.6666666666666668E-3</v>
      </c>
      <c r="I10781" s="929">
        <v>3.1666666666666669E-2</v>
      </c>
      <c r="J10781" s="923">
        <v>704.26487505133855</v>
      </c>
      <c r="K10781" s="922">
        <v>1</v>
      </c>
      <c r="L10781" s="923">
        <v>704.26487505133855</v>
      </c>
      <c r="M10781" s="923">
        <f t="shared" si="168"/>
        <v>14.545918245466543</v>
      </c>
    </row>
    <row r="10782" spans="2:13" ht="75">
      <c r="B10782" s="921" t="s">
        <v>2898</v>
      </c>
      <c r="C10782" s="921" t="s">
        <v>2866</v>
      </c>
      <c r="D10782" s="922" t="s">
        <v>986</v>
      </c>
      <c r="E10782" s="936">
        <v>1</v>
      </c>
      <c r="F10782" s="947">
        <v>44317</v>
      </c>
      <c r="G10782" s="923">
        <v>2909.1836490933088</v>
      </c>
      <c r="H10782" s="929">
        <v>1.6666666666666668E-3</v>
      </c>
      <c r="I10782" s="929">
        <v>4.3333333333333335E-2</v>
      </c>
      <c r="J10782" s="923">
        <v>2783.1190242992652</v>
      </c>
      <c r="K10782" s="922">
        <v>1</v>
      </c>
      <c r="L10782" s="923">
        <v>2783.1190242992652</v>
      </c>
      <c r="M10782" s="923">
        <f t="shared" si="168"/>
        <v>58.183672981866174</v>
      </c>
    </row>
    <row r="10783" spans="2:13" ht="75">
      <c r="B10783" s="921" t="s">
        <v>2878</v>
      </c>
      <c r="C10783" s="921" t="s">
        <v>2866</v>
      </c>
      <c r="D10783" s="922" t="s">
        <v>986</v>
      </c>
      <c r="E10783" s="936">
        <v>1</v>
      </c>
      <c r="F10783" s="947">
        <v>44317</v>
      </c>
      <c r="G10783" s="923">
        <v>0</v>
      </c>
      <c r="H10783" s="929">
        <v>1.6666666666666668E-3</v>
      </c>
      <c r="I10783" s="929">
        <v>4.3333333333333335E-2</v>
      </c>
      <c r="J10783" s="923">
        <v>0</v>
      </c>
      <c r="K10783" s="922">
        <v>1</v>
      </c>
      <c r="L10783" s="923">
        <v>0</v>
      </c>
      <c r="M10783" s="923" t="str">
        <f t="shared" si="168"/>
        <v/>
      </c>
    </row>
    <row r="10784" spans="2:13" ht="75">
      <c r="B10784" s="921" t="s">
        <v>2879</v>
      </c>
      <c r="C10784" s="921" t="s">
        <v>2866</v>
      </c>
      <c r="D10784" s="922" t="s">
        <v>986</v>
      </c>
      <c r="E10784" s="936">
        <v>1</v>
      </c>
      <c r="F10784" s="947">
        <v>44317</v>
      </c>
      <c r="G10784" s="923">
        <v>0</v>
      </c>
      <c r="H10784" s="929">
        <v>1.6666666666666668E-3</v>
      </c>
      <c r="I10784" s="929">
        <v>4.3333333333333335E-2</v>
      </c>
      <c r="J10784" s="923">
        <v>0</v>
      </c>
      <c r="K10784" s="922">
        <v>1</v>
      </c>
      <c r="L10784" s="923">
        <v>0</v>
      </c>
      <c r="M10784" s="923" t="str">
        <f t="shared" si="168"/>
        <v/>
      </c>
    </row>
    <row r="10785" spans="2:13" ht="75">
      <c r="B10785" s="921" t="s">
        <v>2869</v>
      </c>
      <c r="C10785" s="921" t="s">
        <v>2866</v>
      </c>
      <c r="D10785" s="922" t="s">
        <v>986</v>
      </c>
      <c r="E10785" s="936">
        <v>1</v>
      </c>
      <c r="F10785" s="947">
        <v>44317</v>
      </c>
      <c r="G10785" s="923">
        <v>0</v>
      </c>
      <c r="H10785" s="929">
        <v>1.6666666666666668E-3</v>
      </c>
      <c r="I10785" s="929">
        <v>4.3333333333333335E-2</v>
      </c>
      <c r="J10785" s="923">
        <v>0</v>
      </c>
      <c r="K10785" s="922">
        <v>1</v>
      </c>
      <c r="L10785" s="923">
        <v>0</v>
      </c>
      <c r="M10785" s="923" t="str">
        <f t="shared" si="168"/>
        <v/>
      </c>
    </row>
    <row r="10786" spans="2:13" ht="75">
      <c r="B10786" s="921" t="s">
        <v>2869</v>
      </c>
      <c r="C10786" s="921" t="s">
        <v>2866</v>
      </c>
      <c r="D10786" s="922" t="s">
        <v>986</v>
      </c>
      <c r="E10786" s="936">
        <v>1</v>
      </c>
      <c r="F10786" s="947">
        <v>44560</v>
      </c>
      <c r="G10786" s="923">
        <v>2909.1836490933088</v>
      </c>
      <c r="H10786" s="929">
        <v>1.6666666666666668E-3</v>
      </c>
      <c r="I10786" s="929">
        <v>3.1666666666666669E-2</v>
      </c>
      <c r="J10786" s="923">
        <v>2817.0595002053542</v>
      </c>
      <c r="K10786" s="922">
        <v>1</v>
      </c>
      <c r="L10786" s="923">
        <v>2817.0595002053542</v>
      </c>
      <c r="M10786" s="923">
        <f t="shared" si="168"/>
        <v>58.183672981866174</v>
      </c>
    </row>
    <row r="10787" spans="2:13" ht="75">
      <c r="B10787" s="921" t="s">
        <v>2869</v>
      </c>
      <c r="C10787" s="921" t="s">
        <v>2866</v>
      </c>
      <c r="D10787" s="922" t="s">
        <v>986</v>
      </c>
      <c r="E10787" s="936">
        <v>1</v>
      </c>
      <c r="F10787" s="947">
        <v>44560</v>
      </c>
      <c r="G10787" s="923">
        <v>12364.030508646561</v>
      </c>
      <c r="H10787" s="929">
        <v>1.6666666666666668E-3</v>
      </c>
      <c r="I10787" s="929">
        <v>3.1666666666666669E-2</v>
      </c>
      <c r="J10787" s="923">
        <v>11972.502875872753</v>
      </c>
      <c r="K10787" s="922">
        <v>1</v>
      </c>
      <c r="L10787" s="923">
        <v>11972.502875872753</v>
      </c>
      <c r="M10787" s="923">
        <f t="shared" si="168"/>
        <v>247.28061017293123</v>
      </c>
    </row>
    <row r="10788" spans="2:13" ht="75">
      <c r="B10788" s="921" t="s">
        <v>2869</v>
      </c>
      <c r="C10788" s="921" t="s">
        <v>2866</v>
      </c>
      <c r="D10788" s="922" t="s">
        <v>986</v>
      </c>
      <c r="E10788" s="936">
        <v>1</v>
      </c>
      <c r="F10788" s="947">
        <v>44560</v>
      </c>
      <c r="G10788" s="923">
        <v>80002.550350065998</v>
      </c>
      <c r="H10788" s="929">
        <v>1.6666666666666668E-3</v>
      </c>
      <c r="I10788" s="929">
        <v>3.1666666666666669E-2</v>
      </c>
      <c r="J10788" s="923">
        <v>77469.136255647245</v>
      </c>
      <c r="K10788" s="922">
        <v>1</v>
      </c>
      <c r="L10788" s="923">
        <v>77469.136255647245</v>
      </c>
      <c r="M10788" s="923">
        <f t="shared" si="168"/>
        <v>1600.0510070013199</v>
      </c>
    </row>
    <row r="10789" spans="2:13" ht="75">
      <c r="B10789" s="921" t="s">
        <v>2869</v>
      </c>
      <c r="C10789" s="921" t="s">
        <v>2866</v>
      </c>
      <c r="D10789" s="922" t="s">
        <v>986</v>
      </c>
      <c r="E10789" s="936">
        <v>1</v>
      </c>
      <c r="F10789" s="947">
        <v>44652</v>
      </c>
      <c r="G10789" s="923">
        <v>2181.8877368199815</v>
      </c>
      <c r="H10789" s="929">
        <v>1.6666666666666668E-3</v>
      </c>
      <c r="I10789" s="929">
        <v>2.5000000000000001E-2</v>
      </c>
      <c r="J10789" s="923">
        <v>2127.3405433994817</v>
      </c>
      <c r="K10789" s="922">
        <v>1</v>
      </c>
      <c r="L10789" s="923">
        <v>2127.3405433994817</v>
      </c>
      <c r="M10789" s="923">
        <f t="shared" si="168"/>
        <v>43.637754736399629</v>
      </c>
    </row>
    <row r="10790" spans="2:13" ht="75">
      <c r="B10790" s="921" t="s">
        <v>2869</v>
      </c>
      <c r="C10790" s="921" t="s">
        <v>2866</v>
      </c>
      <c r="D10790" s="922" t="s">
        <v>986</v>
      </c>
      <c r="E10790" s="936">
        <v>1</v>
      </c>
      <c r="F10790" s="947">
        <v>44560</v>
      </c>
      <c r="G10790" s="923">
        <v>32001.020140026398</v>
      </c>
      <c r="H10790" s="929">
        <v>1.6666666666666668E-3</v>
      </c>
      <c r="I10790" s="929">
        <v>3.1666666666666669E-2</v>
      </c>
      <c r="J10790" s="923">
        <v>30987.654502258894</v>
      </c>
      <c r="K10790" s="922">
        <v>1</v>
      </c>
      <c r="L10790" s="923">
        <v>30987.654502258894</v>
      </c>
      <c r="M10790" s="923">
        <f t="shared" si="168"/>
        <v>640.02040280052802</v>
      </c>
    </row>
    <row r="10791" spans="2:13" ht="75">
      <c r="B10791" s="921" t="s">
        <v>2908</v>
      </c>
      <c r="C10791" s="921" t="s">
        <v>2866</v>
      </c>
      <c r="D10791" s="922" t="s">
        <v>986</v>
      </c>
      <c r="E10791" s="936">
        <v>1</v>
      </c>
      <c r="F10791" s="947">
        <v>44560</v>
      </c>
      <c r="G10791" s="923">
        <v>1198.8798563764606</v>
      </c>
      <c r="H10791" s="929">
        <v>1.6666666666666668E-3</v>
      </c>
      <c r="I10791" s="929">
        <v>3.1666666666666669E-2</v>
      </c>
      <c r="J10791" s="923">
        <v>1160.9153275912061</v>
      </c>
      <c r="K10791" s="922">
        <v>1</v>
      </c>
      <c r="L10791" s="923">
        <v>1160.9153275912061</v>
      </c>
      <c r="M10791" s="923">
        <f t="shared" si="168"/>
        <v>23.977597127529211</v>
      </c>
    </row>
    <row r="10792" spans="2:13" ht="75">
      <c r="B10792" s="921" t="s">
        <v>2898</v>
      </c>
      <c r="C10792" s="921" t="s">
        <v>2866</v>
      </c>
      <c r="D10792" s="922" t="s">
        <v>986</v>
      </c>
      <c r="E10792" s="936">
        <v>1</v>
      </c>
      <c r="F10792" s="947">
        <v>44560</v>
      </c>
      <c r="G10792" s="923">
        <v>8000.2550350065994</v>
      </c>
      <c r="H10792" s="929">
        <v>1.6666666666666668E-3</v>
      </c>
      <c r="I10792" s="929">
        <v>3.1666666666666669E-2</v>
      </c>
      <c r="J10792" s="923">
        <v>7746.9136255647236</v>
      </c>
      <c r="K10792" s="922">
        <v>1</v>
      </c>
      <c r="L10792" s="923">
        <v>7746.9136255647236</v>
      </c>
      <c r="M10792" s="923">
        <f t="shared" si="168"/>
        <v>160.005100700132</v>
      </c>
    </row>
    <row r="10793" spans="2:13" ht="75">
      <c r="B10793" s="921" t="s">
        <v>2878</v>
      </c>
      <c r="C10793" s="921" t="s">
        <v>2866</v>
      </c>
      <c r="D10793" s="922" t="s">
        <v>986</v>
      </c>
      <c r="E10793" s="936">
        <v>1</v>
      </c>
      <c r="F10793" s="947">
        <v>44560</v>
      </c>
      <c r="G10793" s="923">
        <v>13091.32642091989</v>
      </c>
      <c r="H10793" s="929">
        <v>1.6666666666666668E-3</v>
      </c>
      <c r="I10793" s="929">
        <v>3.1666666666666669E-2</v>
      </c>
      <c r="J10793" s="923">
        <v>12676.767750924093</v>
      </c>
      <c r="K10793" s="922">
        <v>1</v>
      </c>
      <c r="L10793" s="923">
        <v>12676.767750924093</v>
      </c>
      <c r="M10793" s="923">
        <f t="shared" si="168"/>
        <v>261.8265284183978</v>
      </c>
    </row>
    <row r="10794" spans="2:13" ht="75">
      <c r="B10794" s="921" t="s">
        <v>2869</v>
      </c>
      <c r="C10794" s="921" t="s">
        <v>2866</v>
      </c>
      <c r="D10794" s="922" t="s">
        <v>986</v>
      </c>
      <c r="E10794" s="936">
        <v>1</v>
      </c>
      <c r="F10794" s="947">
        <v>44560</v>
      </c>
      <c r="G10794" s="923">
        <v>48001.530210039593</v>
      </c>
      <c r="H10794" s="929">
        <v>1.6666666666666668E-3</v>
      </c>
      <c r="I10794" s="929">
        <v>3.1666666666666669E-2</v>
      </c>
      <c r="J10794" s="923">
        <v>46481.48175338834</v>
      </c>
      <c r="K10794" s="922">
        <v>1</v>
      </c>
      <c r="L10794" s="923">
        <v>46481.48175338834</v>
      </c>
      <c r="M10794" s="923">
        <f t="shared" si="168"/>
        <v>960.03060420079191</v>
      </c>
    </row>
    <row r="10795" spans="2:13" ht="75">
      <c r="B10795" s="921" t="s">
        <v>2898</v>
      </c>
      <c r="C10795" s="921" t="s">
        <v>2866</v>
      </c>
      <c r="D10795" s="922" t="s">
        <v>986</v>
      </c>
      <c r="E10795" s="936">
        <v>1</v>
      </c>
      <c r="F10795" s="947">
        <v>44560</v>
      </c>
      <c r="G10795" s="923">
        <v>4363.7754736399629</v>
      </c>
      <c r="H10795" s="929">
        <v>1.6666666666666668E-3</v>
      </c>
      <c r="I10795" s="929">
        <v>3.1666666666666669E-2</v>
      </c>
      <c r="J10795" s="923">
        <v>4225.5892503080304</v>
      </c>
      <c r="K10795" s="922">
        <v>1</v>
      </c>
      <c r="L10795" s="923">
        <v>4225.5892503080304</v>
      </c>
      <c r="M10795" s="923">
        <f t="shared" si="168"/>
        <v>87.275509472799257</v>
      </c>
    </row>
    <row r="10796" spans="2:13" ht="75">
      <c r="B10796" s="921" t="s">
        <v>2869</v>
      </c>
      <c r="C10796" s="921" t="s">
        <v>2866</v>
      </c>
      <c r="D10796" s="922" t="s">
        <v>986</v>
      </c>
      <c r="E10796" s="936">
        <v>1</v>
      </c>
      <c r="F10796" s="947">
        <v>44560</v>
      </c>
      <c r="G10796" s="923">
        <v>1454.5918245466544</v>
      </c>
      <c r="H10796" s="929">
        <v>1.6666666666666668E-3</v>
      </c>
      <c r="I10796" s="929">
        <v>3.1666666666666669E-2</v>
      </c>
      <c r="J10796" s="923">
        <v>1408.5297501026771</v>
      </c>
      <c r="K10796" s="922">
        <v>1</v>
      </c>
      <c r="L10796" s="923">
        <v>1408.5297501026771</v>
      </c>
      <c r="M10796" s="923">
        <f t="shared" si="168"/>
        <v>29.091836490933087</v>
      </c>
    </row>
    <row r="10797" spans="2:13" ht="75">
      <c r="B10797" s="921" t="s">
        <v>2912</v>
      </c>
      <c r="C10797" s="921" t="s">
        <v>2866</v>
      </c>
      <c r="D10797" s="922" t="s">
        <v>986</v>
      </c>
      <c r="E10797" s="936">
        <v>1</v>
      </c>
      <c r="F10797" s="947">
        <v>44560</v>
      </c>
      <c r="G10797" s="923">
        <v>3636.4795613666361</v>
      </c>
      <c r="H10797" s="929">
        <v>1.6666666666666668E-3</v>
      </c>
      <c r="I10797" s="929">
        <v>3.1666666666666669E-2</v>
      </c>
      <c r="J10797" s="923">
        <v>3521.3243752566927</v>
      </c>
      <c r="K10797" s="922">
        <v>1</v>
      </c>
      <c r="L10797" s="923">
        <v>3521.3243752566927</v>
      </c>
      <c r="M10797" s="923">
        <f t="shared" si="168"/>
        <v>72.729591227332719</v>
      </c>
    </row>
    <row r="10798" spans="2:13" ht="75">
      <c r="B10798" s="921" t="s">
        <v>2878</v>
      </c>
      <c r="C10798" s="921" t="s">
        <v>2866</v>
      </c>
      <c r="D10798" s="922" t="s">
        <v>986</v>
      </c>
      <c r="E10798" s="936">
        <v>1</v>
      </c>
      <c r="F10798" s="947">
        <v>44560</v>
      </c>
      <c r="G10798" s="923">
        <v>18909.693719106508</v>
      </c>
      <c r="H10798" s="929">
        <v>1.6666666666666668E-3</v>
      </c>
      <c r="I10798" s="929">
        <v>3.1666666666666669E-2</v>
      </c>
      <c r="J10798" s="923">
        <v>18310.886751334801</v>
      </c>
      <c r="K10798" s="922">
        <v>1</v>
      </c>
      <c r="L10798" s="923">
        <v>18310.886751334801</v>
      </c>
      <c r="M10798" s="923">
        <f t="shared" si="168"/>
        <v>378.19387438213016</v>
      </c>
    </row>
    <row r="10799" spans="2:13" ht="75">
      <c r="B10799" s="921" t="s">
        <v>2869</v>
      </c>
      <c r="C10799" s="921" t="s">
        <v>2866</v>
      </c>
      <c r="D10799" s="922" t="s">
        <v>986</v>
      </c>
      <c r="E10799" s="936">
        <v>1</v>
      </c>
      <c r="F10799" s="947">
        <v>44560</v>
      </c>
      <c r="G10799" s="923">
        <v>34182.907876846381</v>
      </c>
      <c r="H10799" s="929">
        <v>1.6666666666666668E-3</v>
      </c>
      <c r="I10799" s="929">
        <v>3.1666666666666669E-2</v>
      </c>
      <c r="J10799" s="923">
        <v>33100.44912741291</v>
      </c>
      <c r="K10799" s="922">
        <v>1</v>
      </c>
      <c r="L10799" s="923">
        <v>33100.44912741291</v>
      </c>
      <c r="M10799" s="923">
        <f t="shared" si="168"/>
        <v>683.65815753692766</v>
      </c>
    </row>
    <row r="10800" spans="2:13" ht="75">
      <c r="B10800" s="921" t="s">
        <v>2898</v>
      </c>
      <c r="C10800" s="921" t="s">
        <v>2866</v>
      </c>
      <c r="D10800" s="922" t="s">
        <v>986</v>
      </c>
      <c r="E10800" s="936">
        <v>1</v>
      </c>
      <c r="F10800" s="947">
        <v>44560</v>
      </c>
      <c r="G10800" s="923">
        <v>2181.8877368199815</v>
      </c>
      <c r="H10800" s="929">
        <v>1.6666666666666668E-3</v>
      </c>
      <c r="I10800" s="929">
        <v>3.1666666666666669E-2</v>
      </c>
      <c r="J10800" s="923">
        <v>2112.7946251540152</v>
      </c>
      <c r="K10800" s="922">
        <v>1</v>
      </c>
      <c r="L10800" s="923">
        <v>2112.7946251540152</v>
      </c>
      <c r="M10800" s="923">
        <f t="shared" si="168"/>
        <v>43.637754736399629</v>
      </c>
    </row>
    <row r="10801" spans="2:13" ht="75">
      <c r="B10801" s="921" t="s">
        <v>2878</v>
      </c>
      <c r="C10801" s="921" t="s">
        <v>2866</v>
      </c>
      <c r="D10801" s="922" t="s">
        <v>986</v>
      </c>
      <c r="E10801" s="936">
        <v>1</v>
      </c>
      <c r="F10801" s="947">
        <v>44560</v>
      </c>
      <c r="G10801" s="923">
        <v>727.29591227332719</v>
      </c>
      <c r="H10801" s="929">
        <v>1.6666666666666668E-3</v>
      </c>
      <c r="I10801" s="929">
        <v>3.1666666666666669E-2</v>
      </c>
      <c r="J10801" s="923">
        <v>704.26487505133855</v>
      </c>
      <c r="K10801" s="922">
        <v>1</v>
      </c>
      <c r="L10801" s="923">
        <v>704.26487505133855</v>
      </c>
      <c r="M10801" s="923">
        <f t="shared" si="168"/>
        <v>14.545918245466543</v>
      </c>
    </row>
    <row r="10802" spans="2:13" ht="75">
      <c r="B10802" s="921" t="s">
        <v>2869</v>
      </c>
      <c r="C10802" s="921" t="s">
        <v>2866</v>
      </c>
      <c r="D10802" s="922" t="s">
        <v>986</v>
      </c>
      <c r="E10802" s="936">
        <v>1</v>
      </c>
      <c r="F10802" s="947">
        <v>44560</v>
      </c>
      <c r="G10802" s="923">
        <v>727.29591227332719</v>
      </c>
      <c r="H10802" s="929">
        <v>1.6666666666666668E-3</v>
      </c>
      <c r="I10802" s="929">
        <v>3.1666666666666669E-2</v>
      </c>
      <c r="J10802" s="923">
        <v>704.26487505133855</v>
      </c>
      <c r="K10802" s="922">
        <v>1</v>
      </c>
      <c r="L10802" s="923">
        <v>704.26487505133855</v>
      </c>
      <c r="M10802" s="923">
        <f t="shared" si="168"/>
        <v>14.545918245466543</v>
      </c>
    </row>
    <row r="10803" spans="2:13" ht="75">
      <c r="B10803" s="921" t="s">
        <v>2878</v>
      </c>
      <c r="C10803" s="921" t="s">
        <v>2866</v>
      </c>
      <c r="D10803" s="922" t="s">
        <v>986</v>
      </c>
      <c r="E10803" s="936">
        <v>1</v>
      </c>
      <c r="F10803" s="947">
        <v>44560</v>
      </c>
      <c r="G10803" s="923">
        <v>5091.0713859132902</v>
      </c>
      <c r="H10803" s="929">
        <v>1.6666666666666668E-3</v>
      </c>
      <c r="I10803" s="929">
        <v>3.1666666666666669E-2</v>
      </c>
      <c r="J10803" s="923">
        <v>4929.8541253593694</v>
      </c>
      <c r="K10803" s="922">
        <v>1</v>
      </c>
      <c r="L10803" s="923">
        <v>4929.8541253593694</v>
      </c>
      <c r="M10803" s="923">
        <f t="shared" si="168"/>
        <v>101.82142771826581</v>
      </c>
    </row>
    <row r="10804" spans="2:13" ht="75">
      <c r="B10804" s="921" t="s">
        <v>2869</v>
      </c>
      <c r="C10804" s="921" t="s">
        <v>2866</v>
      </c>
      <c r="D10804" s="922" t="s">
        <v>986</v>
      </c>
      <c r="E10804" s="936">
        <v>1</v>
      </c>
      <c r="F10804" s="947">
        <v>44560</v>
      </c>
      <c r="G10804" s="923">
        <v>10909.438684099909</v>
      </c>
      <c r="H10804" s="929">
        <v>1.6666666666666668E-3</v>
      </c>
      <c r="I10804" s="929">
        <v>3.1666666666666669E-2</v>
      </c>
      <c r="J10804" s="923">
        <v>10563.973125770079</v>
      </c>
      <c r="K10804" s="922">
        <v>1</v>
      </c>
      <c r="L10804" s="923">
        <v>10563.973125770079</v>
      </c>
      <c r="M10804" s="923">
        <f t="shared" si="168"/>
        <v>218.18877368199819</v>
      </c>
    </row>
    <row r="10805" spans="2:13" ht="75">
      <c r="B10805" s="921" t="s">
        <v>2898</v>
      </c>
      <c r="C10805" s="921" t="s">
        <v>2866</v>
      </c>
      <c r="D10805" s="922" t="s">
        <v>986</v>
      </c>
      <c r="E10805" s="936">
        <v>1</v>
      </c>
      <c r="F10805" s="947">
        <v>44560</v>
      </c>
      <c r="G10805" s="923">
        <v>2181.8877368199815</v>
      </c>
      <c r="H10805" s="929">
        <v>1.6666666666666668E-3</v>
      </c>
      <c r="I10805" s="929">
        <v>3.1666666666666669E-2</v>
      </c>
      <c r="J10805" s="923">
        <v>2112.7946251540152</v>
      </c>
      <c r="K10805" s="922">
        <v>1</v>
      </c>
      <c r="L10805" s="923">
        <v>2112.7946251540152</v>
      </c>
      <c r="M10805" s="923">
        <f t="shared" si="168"/>
        <v>43.637754736399629</v>
      </c>
    </row>
    <row r="10806" spans="2:13" ht="75">
      <c r="B10806" s="921" t="s">
        <v>2887</v>
      </c>
      <c r="C10806" s="921" t="s">
        <v>2866</v>
      </c>
      <c r="D10806" s="922" t="s">
        <v>986</v>
      </c>
      <c r="E10806" s="936">
        <v>1</v>
      </c>
      <c r="F10806" s="947">
        <v>43829</v>
      </c>
      <c r="G10806" s="923">
        <v>0</v>
      </c>
      <c r="H10806" s="929">
        <v>1.6666666666666668E-3</v>
      </c>
      <c r="I10806" s="929">
        <v>7.166666666666667E-2</v>
      </c>
      <c r="J10806" s="923">
        <v>0</v>
      </c>
      <c r="K10806" s="922">
        <v>1</v>
      </c>
      <c r="L10806" s="923">
        <v>0</v>
      </c>
      <c r="M10806" s="923" t="str">
        <f t="shared" si="168"/>
        <v/>
      </c>
    </row>
    <row r="10807" spans="2:13" ht="75">
      <c r="B10807" s="921" t="s">
        <v>2887</v>
      </c>
      <c r="C10807" s="921" t="s">
        <v>2866</v>
      </c>
      <c r="D10807" s="922" t="s">
        <v>986</v>
      </c>
      <c r="E10807" s="936">
        <v>1</v>
      </c>
      <c r="F10807" s="947">
        <v>44317</v>
      </c>
      <c r="G10807" s="923">
        <v>727.29591227332719</v>
      </c>
      <c r="H10807" s="929">
        <v>1.6666666666666668E-3</v>
      </c>
      <c r="I10807" s="929">
        <v>4.3333333333333335E-2</v>
      </c>
      <c r="J10807" s="923">
        <v>695.77975607481631</v>
      </c>
      <c r="K10807" s="922">
        <v>1</v>
      </c>
      <c r="L10807" s="923">
        <v>695.77975607481631</v>
      </c>
      <c r="M10807" s="923">
        <f t="shared" si="168"/>
        <v>14.545918245466543</v>
      </c>
    </row>
    <row r="10808" spans="2:13" ht="75">
      <c r="B10808" s="921" t="s">
        <v>2887</v>
      </c>
      <c r="C10808" s="921" t="s">
        <v>2866</v>
      </c>
      <c r="D10808" s="922" t="s">
        <v>986</v>
      </c>
      <c r="E10808" s="936">
        <v>1</v>
      </c>
      <c r="F10808" s="947">
        <v>44012</v>
      </c>
      <c r="G10808" s="923">
        <v>3636.4795613666361</v>
      </c>
      <c r="H10808" s="929">
        <v>1.6666666666666668E-3</v>
      </c>
      <c r="I10808" s="929">
        <v>6.1666666666666668E-2</v>
      </c>
      <c r="J10808" s="923">
        <v>3412.2299884156937</v>
      </c>
      <c r="K10808" s="922">
        <v>1</v>
      </c>
      <c r="L10808" s="923">
        <v>3412.2299884156937</v>
      </c>
      <c r="M10808" s="923">
        <f t="shared" si="168"/>
        <v>72.729591227332719</v>
      </c>
    </row>
    <row r="10809" spans="2:13" ht="75">
      <c r="B10809" s="921" t="s">
        <v>2887</v>
      </c>
      <c r="C10809" s="921" t="s">
        <v>2866</v>
      </c>
      <c r="D10809" s="922" t="s">
        <v>986</v>
      </c>
      <c r="E10809" s="936">
        <v>1</v>
      </c>
      <c r="F10809" s="947">
        <v>44012</v>
      </c>
      <c r="G10809" s="923">
        <v>2181.8877368199815</v>
      </c>
      <c r="H10809" s="929">
        <v>1.6666666666666668E-3</v>
      </c>
      <c r="I10809" s="929">
        <v>6.1666666666666668E-2</v>
      </c>
      <c r="J10809" s="923">
        <v>2047.3379930494159</v>
      </c>
      <c r="K10809" s="922">
        <v>1</v>
      </c>
      <c r="L10809" s="923">
        <v>2047.3379930494159</v>
      </c>
      <c r="M10809" s="923">
        <f t="shared" si="168"/>
        <v>43.637754736399629</v>
      </c>
    </row>
    <row r="10810" spans="2:13" ht="75">
      <c r="B10810" s="921" t="s">
        <v>2887</v>
      </c>
      <c r="C10810" s="921" t="s">
        <v>2866</v>
      </c>
      <c r="D10810" s="922" t="s">
        <v>986</v>
      </c>
      <c r="E10810" s="936">
        <v>1</v>
      </c>
      <c r="F10810" s="947">
        <v>43829</v>
      </c>
      <c r="G10810" s="923">
        <v>18182.397806833178</v>
      </c>
      <c r="H10810" s="929">
        <v>1.6666666666666668E-3</v>
      </c>
      <c r="I10810" s="929">
        <v>7.166666666666667E-2</v>
      </c>
      <c r="J10810" s="923">
        <v>16879.325964010135</v>
      </c>
      <c r="K10810" s="922">
        <v>1</v>
      </c>
      <c r="L10810" s="923">
        <v>16879.325964010135</v>
      </c>
      <c r="M10810" s="923">
        <f t="shared" si="168"/>
        <v>363.64795613666359</v>
      </c>
    </row>
    <row r="10811" spans="2:13" ht="75">
      <c r="B10811" s="921" t="s">
        <v>2887</v>
      </c>
      <c r="C10811" s="921" t="s">
        <v>2866</v>
      </c>
      <c r="D10811" s="922" t="s">
        <v>986</v>
      </c>
      <c r="E10811" s="936">
        <v>1</v>
      </c>
      <c r="F10811" s="947">
        <v>43829</v>
      </c>
      <c r="G10811" s="923">
        <v>0</v>
      </c>
      <c r="H10811" s="929">
        <v>1.6666666666666668E-3</v>
      </c>
      <c r="I10811" s="929">
        <v>7.166666666666667E-2</v>
      </c>
      <c r="J10811" s="923">
        <v>0</v>
      </c>
      <c r="K10811" s="922">
        <v>1</v>
      </c>
      <c r="L10811" s="923">
        <v>0</v>
      </c>
      <c r="M10811" s="923" t="str">
        <f t="shared" si="168"/>
        <v/>
      </c>
    </row>
    <row r="10812" spans="2:13" ht="75">
      <c r="B10812" s="921" t="s">
        <v>2913</v>
      </c>
      <c r="C10812" s="921" t="s">
        <v>2866</v>
      </c>
      <c r="D10812" s="922" t="s">
        <v>986</v>
      </c>
      <c r="E10812" s="936">
        <v>1</v>
      </c>
      <c r="F10812" s="947">
        <v>43829</v>
      </c>
      <c r="G10812" s="923">
        <v>0</v>
      </c>
      <c r="H10812" s="929">
        <v>1.6666666666666668E-3</v>
      </c>
      <c r="I10812" s="929">
        <v>7.166666666666667E-2</v>
      </c>
      <c r="J10812" s="923">
        <v>0</v>
      </c>
      <c r="K10812" s="922">
        <v>1</v>
      </c>
      <c r="L10812" s="923">
        <v>0</v>
      </c>
      <c r="M10812" s="923" t="str">
        <f t="shared" si="168"/>
        <v/>
      </c>
    </row>
    <row r="10813" spans="2:13" ht="75">
      <c r="B10813" s="921" t="s">
        <v>2870</v>
      </c>
      <c r="C10813" s="921" t="s">
        <v>2866</v>
      </c>
      <c r="D10813" s="922" t="s">
        <v>986</v>
      </c>
      <c r="E10813" s="936">
        <v>1</v>
      </c>
      <c r="F10813" s="947">
        <v>43829</v>
      </c>
      <c r="G10813" s="923">
        <v>0</v>
      </c>
      <c r="H10813" s="929">
        <v>1.6666666666666668E-3</v>
      </c>
      <c r="I10813" s="929">
        <v>7.166666666666667E-2</v>
      </c>
      <c r="J10813" s="923">
        <v>0</v>
      </c>
      <c r="K10813" s="922">
        <v>1</v>
      </c>
      <c r="L10813" s="923">
        <v>0</v>
      </c>
      <c r="M10813" s="923" t="str">
        <f t="shared" si="168"/>
        <v/>
      </c>
    </row>
    <row r="10814" spans="2:13" ht="75">
      <c r="B10814" s="921" t="s">
        <v>2887</v>
      </c>
      <c r="C10814" s="921" t="s">
        <v>2866</v>
      </c>
      <c r="D10814" s="922" t="s">
        <v>986</v>
      </c>
      <c r="E10814" s="936">
        <v>1</v>
      </c>
      <c r="F10814" s="947">
        <v>43829</v>
      </c>
      <c r="G10814" s="923">
        <v>1454.5918245466544</v>
      </c>
      <c r="H10814" s="929">
        <v>1.6666666666666668E-3</v>
      </c>
      <c r="I10814" s="929">
        <v>7.166666666666667E-2</v>
      </c>
      <c r="J10814" s="923">
        <v>1350.3460771208108</v>
      </c>
      <c r="K10814" s="922">
        <v>1</v>
      </c>
      <c r="L10814" s="923">
        <v>1350.3460771208108</v>
      </c>
      <c r="M10814" s="923">
        <f t="shared" si="168"/>
        <v>29.091836490933087</v>
      </c>
    </row>
    <row r="10815" spans="2:13" ht="75">
      <c r="B10815" s="921" t="s">
        <v>2887</v>
      </c>
      <c r="C10815" s="921" t="s">
        <v>2866</v>
      </c>
      <c r="D10815" s="922" t="s">
        <v>986</v>
      </c>
      <c r="E10815" s="936">
        <v>1</v>
      </c>
      <c r="F10815" s="947">
        <v>43829</v>
      </c>
      <c r="G10815" s="923">
        <v>42183.162911852975</v>
      </c>
      <c r="H10815" s="929">
        <v>1.6666666666666668E-3</v>
      </c>
      <c r="I10815" s="929">
        <v>7.166666666666667E-2</v>
      </c>
      <c r="J10815" s="923">
        <v>39160.036236503511</v>
      </c>
      <c r="K10815" s="922">
        <v>1</v>
      </c>
      <c r="L10815" s="923">
        <v>39160.036236503511</v>
      </c>
      <c r="M10815" s="923">
        <f t="shared" si="168"/>
        <v>843.66325823705949</v>
      </c>
    </row>
    <row r="10816" spans="2:13" ht="75">
      <c r="B10816" s="921" t="s">
        <v>2887</v>
      </c>
      <c r="C10816" s="921" t="s">
        <v>2866</v>
      </c>
      <c r="D10816" s="922" t="s">
        <v>986</v>
      </c>
      <c r="E10816" s="936">
        <v>1</v>
      </c>
      <c r="F10816" s="947">
        <v>44012</v>
      </c>
      <c r="G10816" s="923">
        <v>727.29591227332719</v>
      </c>
      <c r="H10816" s="929">
        <v>1.6666666666666668E-3</v>
      </c>
      <c r="I10816" s="929">
        <v>6.1666666666666668E-2</v>
      </c>
      <c r="J10816" s="923">
        <v>682.44599768313867</v>
      </c>
      <c r="K10816" s="922">
        <v>1</v>
      </c>
      <c r="L10816" s="923">
        <v>682.44599768313867</v>
      </c>
      <c r="M10816" s="923">
        <f t="shared" si="168"/>
        <v>14.545918245466543</v>
      </c>
    </row>
    <row r="10817" spans="2:13" ht="75">
      <c r="B10817" s="921" t="s">
        <v>2870</v>
      </c>
      <c r="C10817" s="921" t="s">
        <v>2866</v>
      </c>
      <c r="D10817" s="922" t="s">
        <v>986</v>
      </c>
      <c r="E10817" s="936">
        <v>1</v>
      </c>
      <c r="F10817" s="947">
        <v>44012</v>
      </c>
      <c r="G10817" s="923">
        <v>2181.8877368199815</v>
      </c>
      <c r="H10817" s="929">
        <v>1.6666666666666668E-3</v>
      </c>
      <c r="I10817" s="929">
        <v>6.1666666666666668E-2</v>
      </c>
      <c r="J10817" s="923">
        <v>2047.3379930494159</v>
      </c>
      <c r="K10817" s="922">
        <v>1</v>
      </c>
      <c r="L10817" s="923">
        <v>2047.3379930494159</v>
      </c>
      <c r="M10817" s="923">
        <f t="shared" si="168"/>
        <v>43.637754736399629</v>
      </c>
    </row>
    <row r="10818" spans="2:13" ht="75">
      <c r="B10818" s="921" t="s">
        <v>2870</v>
      </c>
      <c r="C10818" s="921" t="s">
        <v>2866</v>
      </c>
      <c r="D10818" s="922" t="s">
        <v>986</v>
      </c>
      <c r="E10818" s="936">
        <v>1</v>
      </c>
      <c r="F10818" s="947">
        <v>44012</v>
      </c>
      <c r="G10818" s="923">
        <v>3636.4795613666361</v>
      </c>
      <c r="H10818" s="929">
        <v>1.6666666666666668E-3</v>
      </c>
      <c r="I10818" s="929">
        <v>6.1666666666666668E-2</v>
      </c>
      <c r="J10818" s="923">
        <v>3412.2299884156937</v>
      </c>
      <c r="K10818" s="922">
        <v>1</v>
      </c>
      <c r="L10818" s="923">
        <v>3412.2299884156937</v>
      </c>
      <c r="M10818" s="923">
        <f t="shared" si="168"/>
        <v>72.729591227332719</v>
      </c>
    </row>
    <row r="10819" spans="2:13" ht="75">
      <c r="B10819" s="921" t="s">
        <v>2870</v>
      </c>
      <c r="C10819" s="921" t="s">
        <v>2866</v>
      </c>
      <c r="D10819" s="922" t="s">
        <v>986</v>
      </c>
      <c r="E10819" s="936">
        <v>1</v>
      </c>
      <c r="F10819" s="947">
        <v>44012</v>
      </c>
      <c r="G10819" s="923">
        <v>0</v>
      </c>
      <c r="H10819" s="929">
        <v>1.6666666666666668E-3</v>
      </c>
      <c r="I10819" s="929">
        <v>6.1666666666666668E-2</v>
      </c>
      <c r="J10819" s="923">
        <v>0</v>
      </c>
      <c r="K10819" s="922">
        <v>1</v>
      </c>
      <c r="L10819" s="923">
        <v>0</v>
      </c>
      <c r="M10819" s="923" t="str">
        <f t="shared" si="168"/>
        <v/>
      </c>
    </row>
    <row r="10820" spans="2:13" ht="75">
      <c r="B10820" s="921" t="s">
        <v>2870</v>
      </c>
      <c r="C10820" s="921" t="s">
        <v>2866</v>
      </c>
      <c r="D10820" s="922" t="s">
        <v>986</v>
      </c>
      <c r="E10820" s="936">
        <v>1</v>
      </c>
      <c r="F10820" s="947">
        <v>44012</v>
      </c>
      <c r="G10820" s="923">
        <v>0</v>
      </c>
      <c r="H10820" s="929">
        <v>1.6666666666666668E-3</v>
      </c>
      <c r="I10820" s="929">
        <v>6.1666666666666668E-2</v>
      </c>
      <c r="J10820" s="923">
        <v>0</v>
      </c>
      <c r="K10820" s="922">
        <v>1</v>
      </c>
      <c r="L10820" s="923">
        <v>0</v>
      </c>
      <c r="M10820" s="923" t="str">
        <f t="shared" si="168"/>
        <v/>
      </c>
    </row>
    <row r="10821" spans="2:13" ht="75">
      <c r="B10821" s="921" t="s">
        <v>2887</v>
      </c>
      <c r="C10821" s="921" t="s">
        <v>2866</v>
      </c>
      <c r="D10821" s="922" t="s">
        <v>986</v>
      </c>
      <c r="E10821" s="936">
        <v>1</v>
      </c>
      <c r="F10821" s="947">
        <v>44012</v>
      </c>
      <c r="G10821" s="923">
        <v>0</v>
      </c>
      <c r="H10821" s="929">
        <v>1.6666666666666668E-3</v>
      </c>
      <c r="I10821" s="929">
        <v>6.1666666666666668E-2</v>
      </c>
      <c r="J10821" s="923">
        <v>0</v>
      </c>
      <c r="K10821" s="922">
        <v>1</v>
      </c>
      <c r="L10821" s="923">
        <v>0</v>
      </c>
      <c r="M10821" s="923" t="str">
        <f t="shared" si="168"/>
        <v/>
      </c>
    </row>
    <row r="10822" spans="2:13" ht="75">
      <c r="B10822" s="921" t="s">
        <v>2870</v>
      </c>
      <c r="C10822" s="921" t="s">
        <v>2866</v>
      </c>
      <c r="D10822" s="922" t="s">
        <v>986</v>
      </c>
      <c r="E10822" s="936">
        <v>1</v>
      </c>
      <c r="F10822" s="947">
        <v>43829</v>
      </c>
      <c r="G10822" s="923">
        <v>8727.5509472799258</v>
      </c>
      <c r="H10822" s="929">
        <v>1.6666666666666668E-3</v>
      </c>
      <c r="I10822" s="929">
        <v>7.166666666666667E-2</v>
      </c>
      <c r="J10822" s="923">
        <v>8102.0764627248645</v>
      </c>
      <c r="K10822" s="922">
        <v>1</v>
      </c>
      <c r="L10822" s="923">
        <v>8102.0764627248645</v>
      </c>
      <c r="M10822" s="923">
        <f t="shared" si="168"/>
        <v>174.55101894559851</v>
      </c>
    </row>
    <row r="10823" spans="2:13" ht="75">
      <c r="B10823" s="921" t="s">
        <v>2887</v>
      </c>
      <c r="C10823" s="921" t="s">
        <v>2866</v>
      </c>
      <c r="D10823" s="922" t="s">
        <v>986</v>
      </c>
      <c r="E10823" s="936">
        <v>1</v>
      </c>
      <c r="F10823" s="947">
        <v>43829</v>
      </c>
      <c r="G10823" s="923">
        <v>2909.1836490933088</v>
      </c>
      <c r="H10823" s="929">
        <v>1.6666666666666668E-3</v>
      </c>
      <c r="I10823" s="929">
        <v>7.166666666666667E-2</v>
      </c>
      <c r="J10823" s="923">
        <v>2700.6921542416217</v>
      </c>
      <c r="K10823" s="922">
        <v>1</v>
      </c>
      <c r="L10823" s="923">
        <v>2700.6921542416217</v>
      </c>
      <c r="M10823" s="923">
        <f t="shared" si="168"/>
        <v>58.183672981866174</v>
      </c>
    </row>
    <row r="10824" spans="2:13" ht="75">
      <c r="B10824" s="921" t="s">
        <v>2870</v>
      </c>
      <c r="C10824" s="921" t="s">
        <v>2866</v>
      </c>
      <c r="D10824" s="922" t="s">
        <v>986</v>
      </c>
      <c r="E10824" s="936">
        <v>1</v>
      </c>
      <c r="F10824" s="947">
        <v>43829</v>
      </c>
      <c r="G10824" s="923">
        <v>1454.5918245466544</v>
      </c>
      <c r="H10824" s="929">
        <v>1.6666666666666668E-3</v>
      </c>
      <c r="I10824" s="929">
        <v>7.166666666666667E-2</v>
      </c>
      <c r="J10824" s="923">
        <v>1350.3460771208108</v>
      </c>
      <c r="K10824" s="922">
        <v>1</v>
      </c>
      <c r="L10824" s="923">
        <v>1350.3460771208108</v>
      </c>
      <c r="M10824" s="923">
        <f t="shared" si="168"/>
        <v>29.091836490933087</v>
      </c>
    </row>
    <row r="10825" spans="2:13" ht="75">
      <c r="B10825" s="921" t="s">
        <v>2887</v>
      </c>
      <c r="C10825" s="921" t="s">
        <v>2866</v>
      </c>
      <c r="D10825" s="922" t="s">
        <v>986</v>
      </c>
      <c r="E10825" s="936">
        <v>1</v>
      </c>
      <c r="F10825" s="947">
        <v>43829</v>
      </c>
      <c r="G10825" s="923">
        <v>16000.510070013199</v>
      </c>
      <c r="H10825" s="929">
        <v>1.6666666666666668E-3</v>
      </c>
      <c r="I10825" s="929">
        <v>7.166666666666667E-2</v>
      </c>
      <c r="J10825" s="923">
        <v>14853.806848328919</v>
      </c>
      <c r="K10825" s="922">
        <v>1</v>
      </c>
      <c r="L10825" s="923">
        <v>14853.806848328919</v>
      </c>
      <c r="M10825" s="923">
        <f t="shared" si="168"/>
        <v>320.01020140026401</v>
      </c>
    </row>
    <row r="10826" spans="2:13" ht="75">
      <c r="B10826" s="921" t="s">
        <v>2870</v>
      </c>
      <c r="C10826" s="921" t="s">
        <v>2866</v>
      </c>
      <c r="D10826" s="922" t="s">
        <v>986</v>
      </c>
      <c r="E10826" s="936">
        <v>1</v>
      </c>
      <c r="F10826" s="947">
        <v>43829</v>
      </c>
      <c r="G10826" s="923">
        <v>727.29591227332719</v>
      </c>
      <c r="H10826" s="929">
        <v>1.6666666666666668E-3</v>
      </c>
      <c r="I10826" s="929">
        <v>7.166666666666667E-2</v>
      </c>
      <c r="J10826" s="923">
        <v>675.17303856040542</v>
      </c>
      <c r="K10826" s="922">
        <v>1</v>
      </c>
      <c r="L10826" s="923">
        <v>675.17303856040542</v>
      </c>
      <c r="M10826" s="923">
        <f t="shared" si="168"/>
        <v>14.545918245466543</v>
      </c>
    </row>
    <row r="10827" spans="2:13" ht="75">
      <c r="B10827" s="921" t="s">
        <v>2914</v>
      </c>
      <c r="C10827" s="921" t="s">
        <v>2866</v>
      </c>
      <c r="D10827" s="922" t="s">
        <v>986</v>
      </c>
      <c r="E10827" s="936">
        <v>1</v>
      </c>
      <c r="F10827" s="947">
        <v>45078</v>
      </c>
      <c r="G10827" s="923">
        <v>0</v>
      </c>
      <c r="H10827" s="929">
        <v>1.6666666666666668E-3</v>
      </c>
      <c r="I10827" s="929">
        <v>1.6666666666666668E-3</v>
      </c>
      <c r="J10827" s="923">
        <v>0</v>
      </c>
      <c r="K10827" s="922">
        <v>1</v>
      </c>
      <c r="L10827" s="923">
        <v>0</v>
      </c>
      <c r="M10827" s="923" t="str">
        <f t="shared" ref="M10827:M10890" si="169">IF(L10827=0,"",IF(I10827=100%,0,(H10827*12)*(G10827*E10827*K10827)))</f>
        <v/>
      </c>
    </row>
    <row r="10828" spans="2:13" ht="75">
      <c r="B10828" s="921" t="s">
        <v>2880</v>
      </c>
      <c r="C10828" s="921" t="s">
        <v>2866</v>
      </c>
      <c r="D10828" s="922" t="s">
        <v>986</v>
      </c>
      <c r="E10828" s="936">
        <v>1</v>
      </c>
      <c r="F10828" s="947">
        <v>45078</v>
      </c>
      <c r="G10828" s="923">
        <v>0</v>
      </c>
      <c r="H10828" s="929">
        <v>1.6666666666666668E-3</v>
      </c>
      <c r="I10828" s="929">
        <v>1.6666666666666668E-3</v>
      </c>
      <c r="J10828" s="923">
        <v>0</v>
      </c>
      <c r="K10828" s="922">
        <v>1</v>
      </c>
      <c r="L10828" s="923">
        <v>0</v>
      </c>
      <c r="M10828" s="923" t="str">
        <f t="shared" si="169"/>
        <v/>
      </c>
    </row>
    <row r="10829" spans="2:13" ht="75">
      <c r="B10829" s="921" t="s">
        <v>2880</v>
      </c>
      <c r="C10829" s="921" t="s">
        <v>2866</v>
      </c>
      <c r="D10829" s="922" t="s">
        <v>986</v>
      </c>
      <c r="E10829" s="936">
        <v>1</v>
      </c>
      <c r="F10829" s="947">
        <v>45078</v>
      </c>
      <c r="G10829" s="923">
        <v>128731.37647237891</v>
      </c>
      <c r="H10829" s="929">
        <v>1.6666666666666668E-3</v>
      </c>
      <c r="I10829" s="929">
        <v>1.6666666666666668E-3</v>
      </c>
      <c r="J10829" s="923">
        <v>128516.82417825828</v>
      </c>
      <c r="K10829" s="922">
        <v>1</v>
      </c>
      <c r="L10829" s="923">
        <v>128516.82417825828</v>
      </c>
      <c r="M10829" s="923">
        <f t="shared" si="169"/>
        <v>2574.6275294475781</v>
      </c>
    </row>
    <row r="10830" spans="2:13" ht="75">
      <c r="B10830" s="921" t="s">
        <v>2882</v>
      </c>
      <c r="C10830" s="921" t="s">
        <v>2866</v>
      </c>
      <c r="D10830" s="922" t="s">
        <v>986</v>
      </c>
      <c r="E10830" s="936">
        <v>1</v>
      </c>
      <c r="F10830" s="947">
        <v>45078</v>
      </c>
      <c r="G10830" s="923">
        <v>1198.8798563764606</v>
      </c>
      <c r="H10830" s="929">
        <v>1.6666666666666668E-3</v>
      </c>
      <c r="I10830" s="929">
        <v>1.6666666666666668E-3</v>
      </c>
      <c r="J10830" s="923">
        <v>1196.8817232824997</v>
      </c>
      <c r="K10830" s="922">
        <v>1</v>
      </c>
      <c r="L10830" s="923">
        <v>1196.8817232824997</v>
      </c>
      <c r="M10830" s="923">
        <f t="shared" si="169"/>
        <v>23.977597127529211</v>
      </c>
    </row>
    <row r="10831" spans="2:13" ht="75">
      <c r="B10831" s="921" t="s">
        <v>2872</v>
      </c>
      <c r="C10831" s="921" t="s">
        <v>2866</v>
      </c>
      <c r="D10831" s="922" t="s">
        <v>986</v>
      </c>
      <c r="E10831" s="936">
        <v>1</v>
      </c>
      <c r="F10831" s="947">
        <v>45078</v>
      </c>
      <c r="G10831" s="923">
        <v>126549.48873555893</v>
      </c>
      <c r="H10831" s="929">
        <v>1.6666666666666668E-3</v>
      </c>
      <c r="I10831" s="929">
        <v>1.6666666666666668E-3</v>
      </c>
      <c r="J10831" s="923">
        <v>126338.57292099966</v>
      </c>
      <c r="K10831" s="922">
        <v>1</v>
      </c>
      <c r="L10831" s="923">
        <v>126338.57292099966</v>
      </c>
      <c r="M10831" s="923">
        <f t="shared" si="169"/>
        <v>2530.9897747111786</v>
      </c>
    </row>
    <row r="10832" spans="2:13" ht="75">
      <c r="B10832" s="921" t="s">
        <v>2865</v>
      </c>
      <c r="C10832" s="921" t="s">
        <v>2866</v>
      </c>
      <c r="D10832" s="922" t="s">
        <v>986</v>
      </c>
      <c r="E10832" s="936">
        <v>1</v>
      </c>
      <c r="F10832" s="947">
        <v>43829</v>
      </c>
      <c r="G10832" s="923">
        <v>0</v>
      </c>
      <c r="H10832" s="929">
        <v>1.6666666666666668E-3</v>
      </c>
      <c r="I10832" s="929">
        <v>7.166666666666667E-2</v>
      </c>
      <c r="J10832" s="923">
        <v>0</v>
      </c>
      <c r="K10832" s="922">
        <v>1</v>
      </c>
      <c r="L10832" s="923">
        <v>0</v>
      </c>
      <c r="M10832" s="923" t="str">
        <f t="shared" si="169"/>
        <v/>
      </c>
    </row>
    <row r="10833" spans="2:13" ht="75">
      <c r="B10833" s="921" t="s">
        <v>2886</v>
      </c>
      <c r="C10833" s="921" t="s">
        <v>2866</v>
      </c>
      <c r="D10833" s="922" t="s">
        <v>986</v>
      </c>
      <c r="E10833" s="936">
        <v>1</v>
      </c>
      <c r="F10833" s="947">
        <v>43829</v>
      </c>
      <c r="G10833" s="923">
        <v>0</v>
      </c>
      <c r="H10833" s="929">
        <v>1.6666666666666668E-3</v>
      </c>
      <c r="I10833" s="929">
        <v>7.166666666666667E-2</v>
      </c>
      <c r="J10833" s="923">
        <v>0</v>
      </c>
      <c r="K10833" s="922">
        <v>1</v>
      </c>
      <c r="L10833" s="923">
        <v>0</v>
      </c>
      <c r="M10833" s="923" t="str">
        <f t="shared" si="169"/>
        <v/>
      </c>
    </row>
    <row r="10834" spans="2:13" ht="75">
      <c r="B10834" s="921" t="s">
        <v>2886</v>
      </c>
      <c r="C10834" s="921" t="s">
        <v>2866</v>
      </c>
      <c r="D10834" s="922" t="s">
        <v>986</v>
      </c>
      <c r="E10834" s="936">
        <v>1</v>
      </c>
      <c r="F10834" s="947">
        <v>43829</v>
      </c>
      <c r="G10834" s="923">
        <v>0</v>
      </c>
      <c r="H10834" s="929">
        <v>1.6666666666666668E-3</v>
      </c>
      <c r="I10834" s="929">
        <v>7.166666666666667E-2</v>
      </c>
      <c r="J10834" s="923">
        <v>0</v>
      </c>
      <c r="K10834" s="922">
        <v>1</v>
      </c>
      <c r="L10834" s="923">
        <v>0</v>
      </c>
      <c r="M10834" s="923" t="str">
        <f t="shared" si="169"/>
        <v/>
      </c>
    </row>
    <row r="10835" spans="2:13" ht="75">
      <c r="B10835" s="921" t="s">
        <v>2865</v>
      </c>
      <c r="C10835" s="921" t="s">
        <v>2866</v>
      </c>
      <c r="D10835" s="922" t="s">
        <v>986</v>
      </c>
      <c r="E10835" s="936">
        <v>1</v>
      </c>
      <c r="F10835" s="947">
        <v>43829</v>
      </c>
      <c r="G10835" s="923">
        <v>0</v>
      </c>
      <c r="H10835" s="929">
        <v>1.6666666666666668E-3</v>
      </c>
      <c r="I10835" s="929">
        <v>7.166666666666667E-2</v>
      </c>
      <c r="J10835" s="923">
        <v>0</v>
      </c>
      <c r="K10835" s="922">
        <v>1</v>
      </c>
      <c r="L10835" s="923">
        <v>0</v>
      </c>
      <c r="M10835" s="923" t="str">
        <f t="shared" si="169"/>
        <v/>
      </c>
    </row>
    <row r="10836" spans="2:13" ht="75">
      <c r="B10836" s="921" t="s">
        <v>2892</v>
      </c>
      <c r="C10836" s="921" t="s">
        <v>2866</v>
      </c>
      <c r="D10836" s="922" t="s">
        <v>986</v>
      </c>
      <c r="E10836" s="936">
        <v>1</v>
      </c>
      <c r="F10836" s="947">
        <v>45078</v>
      </c>
      <c r="G10836" s="923">
        <v>0</v>
      </c>
      <c r="H10836" s="929">
        <v>1.6666666666666668E-3</v>
      </c>
      <c r="I10836" s="929">
        <v>1.6666666666666668E-3</v>
      </c>
      <c r="J10836" s="923">
        <v>0</v>
      </c>
      <c r="K10836" s="922">
        <v>1</v>
      </c>
      <c r="L10836" s="923">
        <v>0</v>
      </c>
      <c r="M10836" s="923" t="str">
        <f t="shared" si="169"/>
        <v/>
      </c>
    </row>
    <row r="10837" spans="2:13" ht="75">
      <c r="B10837" s="921" t="s">
        <v>2892</v>
      </c>
      <c r="C10837" s="921" t="s">
        <v>2866</v>
      </c>
      <c r="D10837" s="922" t="s">
        <v>986</v>
      </c>
      <c r="E10837" s="936">
        <v>1</v>
      </c>
      <c r="F10837" s="947">
        <v>45078</v>
      </c>
      <c r="G10837" s="923">
        <v>122913.0091741923</v>
      </c>
      <c r="H10837" s="929">
        <v>1.6666666666666668E-3</v>
      </c>
      <c r="I10837" s="929">
        <v>1.6666666666666668E-3</v>
      </c>
      <c r="J10837" s="923">
        <v>122708.15415890198</v>
      </c>
      <c r="K10837" s="922">
        <v>1</v>
      </c>
      <c r="L10837" s="923">
        <v>122708.15415890198</v>
      </c>
      <c r="M10837" s="923">
        <f t="shared" si="169"/>
        <v>2458.260183483846</v>
      </c>
    </row>
    <row r="10838" spans="2:13" ht="75">
      <c r="B10838" s="921" t="s">
        <v>2881</v>
      </c>
      <c r="C10838" s="921" t="s">
        <v>2866</v>
      </c>
      <c r="D10838" s="922" t="s">
        <v>986</v>
      </c>
      <c r="E10838" s="936">
        <v>1</v>
      </c>
      <c r="F10838" s="947">
        <v>45078</v>
      </c>
      <c r="G10838" s="923">
        <v>68365.815753692761</v>
      </c>
      <c r="H10838" s="929">
        <v>1.6666666666666668E-3</v>
      </c>
      <c r="I10838" s="929">
        <v>1.6666666666666668E-3</v>
      </c>
      <c r="J10838" s="923">
        <v>68251.87272743661</v>
      </c>
      <c r="K10838" s="922">
        <v>1</v>
      </c>
      <c r="L10838" s="923">
        <v>68251.87272743661</v>
      </c>
      <c r="M10838" s="923">
        <f t="shared" si="169"/>
        <v>1367.3163150738553</v>
      </c>
    </row>
    <row r="10839" spans="2:13" ht="75">
      <c r="B10839" s="921" t="s">
        <v>2892</v>
      </c>
      <c r="C10839" s="921" t="s">
        <v>2866</v>
      </c>
      <c r="D10839" s="922" t="s">
        <v>986</v>
      </c>
      <c r="E10839" s="936">
        <v>1</v>
      </c>
      <c r="F10839" s="947">
        <v>45078</v>
      </c>
      <c r="G10839" s="923">
        <v>0</v>
      </c>
      <c r="H10839" s="929">
        <v>1.6666666666666668E-3</v>
      </c>
      <c r="I10839" s="929">
        <v>1.6666666666666668E-3</v>
      </c>
      <c r="J10839" s="923">
        <v>0</v>
      </c>
      <c r="K10839" s="922">
        <v>1</v>
      </c>
      <c r="L10839" s="923">
        <v>0</v>
      </c>
      <c r="M10839" s="923" t="str">
        <f t="shared" si="169"/>
        <v/>
      </c>
    </row>
    <row r="10840" spans="2:13" ht="75">
      <c r="B10840" s="921" t="s">
        <v>2892</v>
      </c>
      <c r="C10840" s="921" t="s">
        <v>2866</v>
      </c>
      <c r="D10840" s="922" t="s">
        <v>986</v>
      </c>
      <c r="E10840" s="936">
        <v>1</v>
      </c>
      <c r="F10840" s="947">
        <v>45078</v>
      </c>
      <c r="G10840" s="923">
        <v>0</v>
      </c>
      <c r="H10840" s="929">
        <v>1.6666666666666668E-3</v>
      </c>
      <c r="I10840" s="929">
        <v>1.6666666666666668E-3</v>
      </c>
      <c r="J10840" s="923">
        <v>0</v>
      </c>
      <c r="K10840" s="922">
        <v>1</v>
      </c>
      <c r="L10840" s="923">
        <v>0</v>
      </c>
      <c r="M10840" s="923" t="str">
        <f t="shared" si="169"/>
        <v/>
      </c>
    </row>
    <row r="10841" spans="2:13" ht="75">
      <c r="B10841" s="921" t="s">
        <v>2881</v>
      </c>
      <c r="C10841" s="921" t="s">
        <v>2866</v>
      </c>
      <c r="D10841" s="922" t="s">
        <v>986</v>
      </c>
      <c r="E10841" s="936">
        <v>1</v>
      </c>
      <c r="F10841" s="947">
        <v>45078</v>
      </c>
      <c r="G10841" s="923">
        <v>0</v>
      </c>
      <c r="H10841" s="929">
        <v>1.6666666666666668E-3</v>
      </c>
      <c r="I10841" s="929">
        <v>1.6666666666666668E-3</v>
      </c>
      <c r="J10841" s="923">
        <v>0</v>
      </c>
      <c r="K10841" s="922">
        <v>1</v>
      </c>
      <c r="L10841" s="923">
        <v>0</v>
      </c>
      <c r="M10841" s="923" t="str">
        <f t="shared" si="169"/>
        <v/>
      </c>
    </row>
    <row r="10842" spans="2:13" ht="75">
      <c r="B10842" s="921" t="s">
        <v>2892</v>
      </c>
      <c r="C10842" s="921" t="s">
        <v>2866</v>
      </c>
      <c r="D10842" s="922" t="s">
        <v>986</v>
      </c>
      <c r="E10842" s="936">
        <v>1</v>
      </c>
      <c r="F10842" s="947">
        <v>45078</v>
      </c>
      <c r="G10842" s="923">
        <v>98184.948156899176</v>
      </c>
      <c r="H10842" s="929">
        <v>1.6666666666666668E-3</v>
      </c>
      <c r="I10842" s="929">
        <v>1.6666666666666668E-3</v>
      </c>
      <c r="J10842" s="923">
        <v>98021.306576637682</v>
      </c>
      <c r="K10842" s="922">
        <v>1</v>
      </c>
      <c r="L10842" s="923">
        <v>98021.306576637682</v>
      </c>
      <c r="M10842" s="923">
        <f t="shared" si="169"/>
        <v>1963.6989631379836</v>
      </c>
    </row>
    <row r="10843" spans="2:13" ht="75">
      <c r="B10843" s="921" t="s">
        <v>2892</v>
      </c>
      <c r="C10843" s="921" t="s">
        <v>2866</v>
      </c>
      <c r="D10843" s="922" t="s">
        <v>986</v>
      </c>
      <c r="E10843" s="936">
        <v>1</v>
      </c>
      <c r="F10843" s="947">
        <v>45078</v>
      </c>
      <c r="G10843" s="923">
        <v>9454.846859553254</v>
      </c>
      <c r="H10843" s="929">
        <v>1.6666666666666668E-3</v>
      </c>
      <c r="I10843" s="929">
        <v>1.6666666666666668E-3</v>
      </c>
      <c r="J10843" s="923">
        <v>9439.0887814539983</v>
      </c>
      <c r="K10843" s="922">
        <v>1</v>
      </c>
      <c r="L10843" s="923">
        <v>9439.0887814539983</v>
      </c>
      <c r="M10843" s="923">
        <f t="shared" si="169"/>
        <v>189.09693719106508</v>
      </c>
    </row>
    <row r="10844" spans="2:13" ht="75">
      <c r="B10844" s="921" t="s">
        <v>2892</v>
      </c>
      <c r="C10844" s="921" t="s">
        <v>2866</v>
      </c>
      <c r="D10844" s="922" t="s">
        <v>986</v>
      </c>
      <c r="E10844" s="936">
        <v>1</v>
      </c>
      <c r="F10844" s="947">
        <v>45078</v>
      </c>
      <c r="G10844" s="923">
        <v>0</v>
      </c>
      <c r="H10844" s="929">
        <v>1.6666666666666668E-3</v>
      </c>
      <c r="I10844" s="929">
        <v>1.6666666666666668E-3</v>
      </c>
      <c r="J10844" s="923">
        <v>0</v>
      </c>
      <c r="K10844" s="922">
        <v>1</v>
      </c>
      <c r="L10844" s="923">
        <v>0</v>
      </c>
      <c r="M10844" s="923" t="str">
        <f t="shared" si="169"/>
        <v/>
      </c>
    </row>
    <row r="10845" spans="2:13" ht="75">
      <c r="B10845" s="921" t="s">
        <v>2881</v>
      </c>
      <c r="C10845" s="921" t="s">
        <v>2866</v>
      </c>
      <c r="D10845" s="922" t="s">
        <v>986</v>
      </c>
      <c r="E10845" s="936">
        <v>1</v>
      </c>
      <c r="F10845" s="947">
        <v>45078</v>
      </c>
      <c r="G10845" s="923">
        <v>0</v>
      </c>
      <c r="H10845" s="929">
        <v>1.6666666666666668E-3</v>
      </c>
      <c r="I10845" s="929">
        <v>1.6666666666666668E-3</v>
      </c>
      <c r="J10845" s="923">
        <v>0</v>
      </c>
      <c r="K10845" s="922">
        <v>1</v>
      </c>
      <c r="L10845" s="923">
        <v>0</v>
      </c>
      <c r="M10845" s="923" t="str">
        <f t="shared" si="169"/>
        <v/>
      </c>
    </row>
    <row r="10846" spans="2:13" ht="75">
      <c r="B10846" s="921" t="s">
        <v>2881</v>
      </c>
      <c r="C10846" s="921" t="s">
        <v>2866</v>
      </c>
      <c r="D10846" s="922" t="s">
        <v>986</v>
      </c>
      <c r="E10846" s="936">
        <v>1</v>
      </c>
      <c r="F10846" s="947">
        <v>45078</v>
      </c>
      <c r="G10846" s="923">
        <v>9454.846859553254</v>
      </c>
      <c r="H10846" s="929">
        <v>1.6666666666666668E-3</v>
      </c>
      <c r="I10846" s="929">
        <v>1.6666666666666668E-3</v>
      </c>
      <c r="J10846" s="923">
        <v>9439.0887814539983</v>
      </c>
      <c r="K10846" s="922">
        <v>1</v>
      </c>
      <c r="L10846" s="923">
        <v>9439.0887814539983</v>
      </c>
      <c r="M10846" s="923">
        <f t="shared" si="169"/>
        <v>189.09693719106508</v>
      </c>
    </row>
    <row r="10847" spans="2:13" ht="75">
      <c r="B10847" s="921" t="s">
        <v>2881</v>
      </c>
      <c r="C10847" s="921" t="s">
        <v>2866</v>
      </c>
      <c r="D10847" s="922" t="s">
        <v>986</v>
      </c>
      <c r="E10847" s="936">
        <v>1</v>
      </c>
      <c r="F10847" s="947">
        <v>45078</v>
      </c>
      <c r="G10847" s="923">
        <v>39273.979262759669</v>
      </c>
      <c r="H10847" s="929">
        <v>1.6666666666666668E-3</v>
      </c>
      <c r="I10847" s="929">
        <v>1.6666666666666668E-3</v>
      </c>
      <c r="J10847" s="923">
        <v>39208.522630655068</v>
      </c>
      <c r="K10847" s="922">
        <v>1</v>
      </c>
      <c r="L10847" s="923">
        <v>39208.522630655068</v>
      </c>
      <c r="M10847" s="923">
        <f t="shared" si="169"/>
        <v>785.47958525519334</v>
      </c>
    </row>
    <row r="10848" spans="2:13" ht="75">
      <c r="B10848" s="921" t="s">
        <v>2892</v>
      </c>
      <c r="C10848" s="921" t="s">
        <v>2866</v>
      </c>
      <c r="D10848" s="922" t="s">
        <v>986</v>
      </c>
      <c r="E10848" s="936">
        <v>1</v>
      </c>
      <c r="F10848" s="947">
        <v>45078</v>
      </c>
      <c r="G10848" s="923">
        <v>5818.3672981866175</v>
      </c>
      <c r="H10848" s="929">
        <v>1.6666666666666668E-3</v>
      </c>
      <c r="I10848" s="929">
        <v>1.6666666666666668E-3</v>
      </c>
      <c r="J10848" s="923">
        <v>5808.6700193563065</v>
      </c>
      <c r="K10848" s="922">
        <v>1</v>
      </c>
      <c r="L10848" s="923">
        <v>5808.6700193563065</v>
      </c>
      <c r="M10848" s="923">
        <f t="shared" si="169"/>
        <v>116.36734596373235</v>
      </c>
    </row>
    <row r="10849" spans="2:13" ht="75">
      <c r="B10849" s="921" t="s">
        <v>2892</v>
      </c>
      <c r="C10849" s="921" t="s">
        <v>2866</v>
      </c>
      <c r="D10849" s="922" t="s">
        <v>986</v>
      </c>
      <c r="E10849" s="936">
        <v>1</v>
      </c>
      <c r="F10849" s="947">
        <v>45078</v>
      </c>
      <c r="G10849" s="923">
        <v>0</v>
      </c>
      <c r="H10849" s="929">
        <v>1.6666666666666668E-3</v>
      </c>
      <c r="I10849" s="929">
        <v>1.6666666666666668E-3</v>
      </c>
      <c r="J10849" s="923">
        <v>0</v>
      </c>
      <c r="K10849" s="922">
        <v>1</v>
      </c>
      <c r="L10849" s="923">
        <v>0</v>
      </c>
      <c r="M10849" s="923" t="str">
        <f t="shared" si="169"/>
        <v/>
      </c>
    </row>
    <row r="10850" spans="2:13" ht="75">
      <c r="B10850" s="921" t="s">
        <v>2881</v>
      </c>
      <c r="C10850" s="921" t="s">
        <v>2866</v>
      </c>
      <c r="D10850" s="922" t="s">
        <v>986</v>
      </c>
      <c r="E10850" s="936">
        <v>1</v>
      </c>
      <c r="F10850" s="947">
        <v>45078</v>
      </c>
      <c r="G10850" s="923">
        <v>0</v>
      </c>
      <c r="H10850" s="929">
        <v>1.6666666666666668E-3</v>
      </c>
      <c r="I10850" s="929">
        <v>1.6666666666666668E-3</v>
      </c>
      <c r="J10850" s="923">
        <v>0</v>
      </c>
      <c r="K10850" s="922">
        <v>1</v>
      </c>
      <c r="L10850" s="923">
        <v>0</v>
      </c>
      <c r="M10850" s="923" t="str">
        <f t="shared" si="169"/>
        <v/>
      </c>
    </row>
    <row r="10851" spans="2:13" ht="75">
      <c r="B10851" s="921" t="s">
        <v>2868</v>
      </c>
      <c r="C10851" s="921" t="s">
        <v>2866</v>
      </c>
      <c r="D10851" s="922" t="s">
        <v>986</v>
      </c>
      <c r="E10851" s="936">
        <v>1</v>
      </c>
      <c r="F10851" s="947">
        <v>43829</v>
      </c>
      <c r="G10851" s="923">
        <v>727.29591227332719</v>
      </c>
      <c r="H10851" s="929">
        <v>1.6666666666666668E-3</v>
      </c>
      <c r="I10851" s="929">
        <v>7.166666666666667E-2</v>
      </c>
      <c r="J10851" s="923">
        <v>675.17303856040542</v>
      </c>
      <c r="K10851" s="922">
        <v>1</v>
      </c>
      <c r="L10851" s="923">
        <v>675.17303856040542</v>
      </c>
      <c r="M10851" s="923">
        <f t="shared" si="169"/>
        <v>14.545918245466543</v>
      </c>
    </row>
    <row r="10852" spans="2:13" ht="75">
      <c r="B10852" s="921" t="s">
        <v>2868</v>
      </c>
      <c r="C10852" s="921" t="s">
        <v>2866</v>
      </c>
      <c r="D10852" s="922" t="s">
        <v>986</v>
      </c>
      <c r="E10852" s="936">
        <v>1</v>
      </c>
      <c r="F10852" s="947">
        <v>43829</v>
      </c>
      <c r="G10852" s="923">
        <v>14545.918245466544</v>
      </c>
      <c r="H10852" s="929">
        <v>1.6666666666666668E-3</v>
      </c>
      <c r="I10852" s="929">
        <v>7.166666666666667E-2</v>
      </c>
      <c r="J10852" s="923">
        <v>13503.460771208109</v>
      </c>
      <c r="K10852" s="922">
        <v>1</v>
      </c>
      <c r="L10852" s="923">
        <v>13503.460771208109</v>
      </c>
      <c r="M10852" s="923">
        <f t="shared" si="169"/>
        <v>290.91836490933088</v>
      </c>
    </row>
    <row r="10853" spans="2:13" ht="75">
      <c r="B10853" s="921" t="s">
        <v>2868</v>
      </c>
      <c r="C10853" s="921" t="s">
        <v>2866</v>
      </c>
      <c r="D10853" s="922" t="s">
        <v>986</v>
      </c>
      <c r="E10853" s="936">
        <v>1</v>
      </c>
      <c r="F10853" s="947">
        <v>43829</v>
      </c>
      <c r="G10853" s="923">
        <v>6545.6632104599448</v>
      </c>
      <c r="H10853" s="929">
        <v>1.6666666666666668E-3</v>
      </c>
      <c r="I10853" s="929">
        <v>7.166666666666667E-2</v>
      </c>
      <c r="J10853" s="923">
        <v>6076.5573470436484</v>
      </c>
      <c r="K10853" s="922">
        <v>1</v>
      </c>
      <c r="L10853" s="923">
        <v>6076.5573470436484</v>
      </c>
      <c r="M10853" s="923">
        <f t="shared" si="169"/>
        <v>130.9132642091989</v>
      </c>
    </row>
    <row r="10854" spans="2:13" ht="75">
      <c r="B10854" s="921" t="s">
        <v>2893</v>
      </c>
      <c r="C10854" s="921" t="s">
        <v>2866</v>
      </c>
      <c r="D10854" s="922" t="s">
        <v>986</v>
      </c>
      <c r="E10854" s="936">
        <v>1</v>
      </c>
      <c r="F10854" s="947">
        <v>43829</v>
      </c>
      <c r="G10854" s="923">
        <v>1454.5918245466544</v>
      </c>
      <c r="H10854" s="929">
        <v>1.6666666666666668E-3</v>
      </c>
      <c r="I10854" s="929">
        <v>7.166666666666667E-2</v>
      </c>
      <c r="J10854" s="923">
        <v>1350.3460771208108</v>
      </c>
      <c r="K10854" s="922">
        <v>1</v>
      </c>
      <c r="L10854" s="923">
        <v>1350.3460771208108</v>
      </c>
      <c r="M10854" s="923">
        <f t="shared" si="169"/>
        <v>29.091836490933087</v>
      </c>
    </row>
    <row r="10855" spans="2:13" ht="75">
      <c r="B10855" s="921" t="s">
        <v>2893</v>
      </c>
      <c r="C10855" s="921" t="s">
        <v>2866</v>
      </c>
      <c r="D10855" s="922" t="s">
        <v>986</v>
      </c>
      <c r="E10855" s="936">
        <v>1</v>
      </c>
      <c r="F10855" s="947">
        <v>43829</v>
      </c>
      <c r="G10855" s="923">
        <v>8727.5509472799258</v>
      </c>
      <c r="H10855" s="929">
        <v>1.6666666666666668E-3</v>
      </c>
      <c r="I10855" s="929">
        <v>7.166666666666667E-2</v>
      </c>
      <c r="J10855" s="923">
        <v>8102.0764627248645</v>
      </c>
      <c r="K10855" s="922">
        <v>1</v>
      </c>
      <c r="L10855" s="923">
        <v>8102.0764627248645</v>
      </c>
      <c r="M10855" s="923">
        <f t="shared" si="169"/>
        <v>174.55101894559851</v>
      </c>
    </row>
    <row r="10856" spans="2:13" ht="75">
      <c r="B10856" s="921" t="s">
        <v>2893</v>
      </c>
      <c r="C10856" s="921" t="s">
        <v>2866</v>
      </c>
      <c r="D10856" s="922" t="s">
        <v>986</v>
      </c>
      <c r="E10856" s="936">
        <v>1</v>
      </c>
      <c r="F10856" s="947">
        <v>44228</v>
      </c>
      <c r="G10856" s="923">
        <v>65456.632104599448</v>
      </c>
      <c r="H10856" s="929">
        <v>1.6666666666666668E-3</v>
      </c>
      <c r="I10856" s="929">
        <v>4.8333333333333339E-2</v>
      </c>
      <c r="J10856" s="923">
        <v>62292.894886210473</v>
      </c>
      <c r="K10856" s="922">
        <v>1</v>
      </c>
      <c r="L10856" s="923">
        <v>62292.894886210473</v>
      </c>
      <c r="M10856" s="923">
        <f t="shared" si="169"/>
        <v>1309.1326420919891</v>
      </c>
    </row>
    <row r="10857" spans="2:13" ht="75">
      <c r="B10857" s="921" t="s">
        <v>2894</v>
      </c>
      <c r="C10857" s="921" t="s">
        <v>2866</v>
      </c>
      <c r="D10857" s="922" t="s">
        <v>986</v>
      </c>
      <c r="E10857" s="936">
        <v>1</v>
      </c>
      <c r="F10857" s="947">
        <v>44228</v>
      </c>
      <c r="G10857" s="923">
        <v>1198.8798563764606</v>
      </c>
      <c r="H10857" s="929">
        <v>1.6666666666666668E-3</v>
      </c>
      <c r="I10857" s="929">
        <v>4.8333333333333339E-2</v>
      </c>
      <c r="J10857" s="923">
        <v>1140.9339966515984</v>
      </c>
      <c r="K10857" s="922">
        <v>1</v>
      </c>
      <c r="L10857" s="923">
        <v>1140.9339966515984</v>
      </c>
      <c r="M10857" s="923">
        <f t="shared" si="169"/>
        <v>23.977597127529211</v>
      </c>
    </row>
    <row r="10858" spans="2:13" ht="75">
      <c r="B10858" s="921" t="s">
        <v>2915</v>
      </c>
      <c r="C10858" s="921" t="s">
        <v>2866</v>
      </c>
      <c r="D10858" s="922" t="s">
        <v>986</v>
      </c>
      <c r="E10858" s="936">
        <v>1</v>
      </c>
      <c r="F10858" s="947">
        <v>44228</v>
      </c>
      <c r="G10858" s="923">
        <v>727.29591227332719</v>
      </c>
      <c r="H10858" s="929">
        <v>1.6666666666666668E-3</v>
      </c>
      <c r="I10858" s="929">
        <v>4.8333333333333339E-2</v>
      </c>
      <c r="J10858" s="923">
        <v>692.14327651344968</v>
      </c>
      <c r="K10858" s="922">
        <v>1</v>
      </c>
      <c r="L10858" s="923">
        <v>692.14327651344968</v>
      </c>
      <c r="M10858" s="923">
        <f t="shared" si="169"/>
        <v>14.545918245466543</v>
      </c>
    </row>
    <row r="10859" spans="2:13" ht="75">
      <c r="B10859" s="921" t="s">
        <v>2868</v>
      </c>
      <c r="C10859" s="921" t="s">
        <v>2866</v>
      </c>
      <c r="D10859" s="922" t="s">
        <v>986</v>
      </c>
      <c r="E10859" s="936">
        <v>1</v>
      </c>
      <c r="F10859" s="947">
        <v>44228</v>
      </c>
      <c r="G10859" s="923">
        <v>42183.162911852975</v>
      </c>
      <c r="H10859" s="929">
        <v>1.6666666666666668E-3</v>
      </c>
      <c r="I10859" s="929">
        <v>4.8333333333333339E-2</v>
      </c>
      <c r="J10859" s="923">
        <v>40144.31003778008</v>
      </c>
      <c r="K10859" s="922">
        <v>1</v>
      </c>
      <c r="L10859" s="923">
        <v>40144.31003778008</v>
      </c>
      <c r="M10859" s="923">
        <f t="shared" si="169"/>
        <v>843.66325823705949</v>
      </c>
    </row>
    <row r="10860" spans="2:13" ht="75">
      <c r="B10860" s="921" t="s">
        <v>2868</v>
      </c>
      <c r="C10860" s="921" t="s">
        <v>2866</v>
      </c>
      <c r="D10860" s="922" t="s">
        <v>986</v>
      </c>
      <c r="E10860" s="936">
        <v>1</v>
      </c>
      <c r="F10860" s="947">
        <v>44196</v>
      </c>
      <c r="G10860" s="923">
        <v>21818.877368199817</v>
      </c>
      <c r="H10860" s="929">
        <v>1.6666666666666668E-3</v>
      </c>
      <c r="I10860" s="929">
        <v>0.05</v>
      </c>
      <c r="J10860" s="923">
        <v>20727.933499789826</v>
      </c>
      <c r="K10860" s="922">
        <v>1</v>
      </c>
      <c r="L10860" s="923">
        <v>20727.933499789826</v>
      </c>
      <c r="M10860" s="923">
        <f t="shared" si="169"/>
        <v>436.37754736399637</v>
      </c>
    </row>
    <row r="10861" spans="2:13" ht="75">
      <c r="B10861" s="921" t="s">
        <v>2916</v>
      </c>
      <c r="C10861" s="921" t="s">
        <v>2866</v>
      </c>
      <c r="D10861" s="922" t="s">
        <v>986</v>
      </c>
      <c r="E10861" s="936">
        <v>1</v>
      </c>
      <c r="F10861" s="947">
        <v>44196</v>
      </c>
      <c r="G10861" s="923">
        <v>1198.8798563764606</v>
      </c>
      <c r="H10861" s="929">
        <v>1.6666666666666668E-3</v>
      </c>
      <c r="I10861" s="929">
        <v>0.05</v>
      </c>
      <c r="J10861" s="923">
        <v>1138.9358635576375</v>
      </c>
      <c r="K10861" s="922">
        <v>1</v>
      </c>
      <c r="L10861" s="923">
        <v>1138.9358635576375</v>
      </c>
      <c r="M10861" s="923">
        <f t="shared" si="169"/>
        <v>23.977597127529211</v>
      </c>
    </row>
    <row r="10862" spans="2:13" ht="75">
      <c r="B10862" s="921" t="s">
        <v>2893</v>
      </c>
      <c r="C10862" s="921" t="s">
        <v>2866</v>
      </c>
      <c r="D10862" s="922" t="s">
        <v>986</v>
      </c>
      <c r="E10862" s="936">
        <v>1</v>
      </c>
      <c r="F10862" s="947">
        <v>44196</v>
      </c>
      <c r="G10862" s="923">
        <v>45092.346560946287</v>
      </c>
      <c r="H10862" s="929">
        <v>1.6666666666666668E-3</v>
      </c>
      <c r="I10862" s="929">
        <v>0.05</v>
      </c>
      <c r="J10862" s="923">
        <v>42837.729232898972</v>
      </c>
      <c r="K10862" s="922">
        <v>1</v>
      </c>
      <c r="L10862" s="923">
        <v>42837.729232898972</v>
      </c>
      <c r="M10862" s="923">
        <f t="shared" si="169"/>
        <v>901.84693121892576</v>
      </c>
    </row>
    <row r="10863" spans="2:13" ht="75">
      <c r="B10863" s="921" t="s">
        <v>2901</v>
      </c>
      <c r="C10863" s="921" t="s">
        <v>2866</v>
      </c>
      <c r="D10863" s="922" t="s">
        <v>986</v>
      </c>
      <c r="E10863" s="936">
        <v>1</v>
      </c>
      <c r="F10863" s="947">
        <v>44560</v>
      </c>
      <c r="G10863" s="923">
        <v>0</v>
      </c>
      <c r="H10863" s="929">
        <v>1.6666666666666668E-3</v>
      </c>
      <c r="I10863" s="929">
        <v>3.1666666666666669E-2</v>
      </c>
      <c r="J10863" s="923">
        <v>0</v>
      </c>
      <c r="K10863" s="922">
        <v>1</v>
      </c>
      <c r="L10863" s="923">
        <v>0</v>
      </c>
      <c r="M10863" s="923" t="str">
        <f t="shared" si="169"/>
        <v/>
      </c>
    </row>
    <row r="10864" spans="2:13" ht="75">
      <c r="B10864" s="921" t="s">
        <v>2890</v>
      </c>
      <c r="C10864" s="921" t="s">
        <v>2866</v>
      </c>
      <c r="D10864" s="922" t="s">
        <v>986</v>
      </c>
      <c r="E10864" s="936">
        <v>1</v>
      </c>
      <c r="F10864" s="947">
        <v>44560</v>
      </c>
      <c r="G10864" s="923">
        <v>0</v>
      </c>
      <c r="H10864" s="929">
        <v>1.6666666666666668E-3</v>
      </c>
      <c r="I10864" s="929">
        <v>3.1666666666666669E-2</v>
      </c>
      <c r="J10864" s="923">
        <v>0</v>
      </c>
      <c r="K10864" s="922">
        <v>1</v>
      </c>
      <c r="L10864" s="923">
        <v>0</v>
      </c>
      <c r="M10864" s="923" t="str">
        <f t="shared" si="169"/>
        <v/>
      </c>
    </row>
    <row r="10865" spans="2:13" ht="75">
      <c r="B10865" s="921" t="s">
        <v>2889</v>
      </c>
      <c r="C10865" s="921" t="s">
        <v>2866</v>
      </c>
      <c r="D10865" s="922" t="s">
        <v>986</v>
      </c>
      <c r="E10865" s="936">
        <v>1</v>
      </c>
      <c r="F10865" s="947">
        <v>44560</v>
      </c>
      <c r="G10865" s="923">
        <v>0</v>
      </c>
      <c r="H10865" s="929">
        <v>1.6666666666666668E-3</v>
      </c>
      <c r="I10865" s="929">
        <v>3.1666666666666669E-2</v>
      </c>
      <c r="J10865" s="923">
        <v>0</v>
      </c>
      <c r="K10865" s="922">
        <v>1</v>
      </c>
      <c r="L10865" s="923">
        <v>0</v>
      </c>
      <c r="M10865" s="923" t="str">
        <f t="shared" si="169"/>
        <v/>
      </c>
    </row>
    <row r="10866" spans="2:13" ht="75">
      <c r="B10866" s="921" t="s">
        <v>2889</v>
      </c>
      <c r="C10866" s="921" t="s">
        <v>2866</v>
      </c>
      <c r="D10866" s="922" t="s">
        <v>986</v>
      </c>
      <c r="E10866" s="936">
        <v>1</v>
      </c>
      <c r="F10866" s="947">
        <v>44317</v>
      </c>
      <c r="G10866" s="923">
        <v>2181.8877368199815</v>
      </c>
      <c r="H10866" s="929">
        <v>1.6666666666666668E-3</v>
      </c>
      <c r="I10866" s="929">
        <v>4.3333333333333335E-2</v>
      </c>
      <c r="J10866" s="923">
        <v>2087.3392682244489</v>
      </c>
      <c r="K10866" s="922">
        <v>1</v>
      </c>
      <c r="L10866" s="923">
        <v>2087.3392682244489</v>
      </c>
      <c r="M10866" s="923">
        <f t="shared" si="169"/>
        <v>43.637754736399629</v>
      </c>
    </row>
    <row r="10867" spans="2:13" ht="75">
      <c r="B10867" s="921" t="s">
        <v>2889</v>
      </c>
      <c r="C10867" s="921" t="s">
        <v>2866</v>
      </c>
      <c r="D10867" s="922" t="s">
        <v>986</v>
      </c>
      <c r="E10867" s="936">
        <v>1</v>
      </c>
      <c r="F10867" s="947">
        <v>44560</v>
      </c>
      <c r="G10867" s="923">
        <v>114912.75413918569</v>
      </c>
      <c r="H10867" s="929">
        <v>1.6666666666666668E-3</v>
      </c>
      <c r="I10867" s="929">
        <v>3.1666666666666669E-2</v>
      </c>
      <c r="J10867" s="923">
        <v>111273.85025811147</v>
      </c>
      <c r="K10867" s="922">
        <v>1</v>
      </c>
      <c r="L10867" s="923">
        <v>111273.85025811147</v>
      </c>
      <c r="M10867" s="923">
        <f t="shared" si="169"/>
        <v>2298.255082783714</v>
      </c>
    </row>
    <row r="10868" spans="2:13" ht="75">
      <c r="B10868" s="921" t="s">
        <v>2901</v>
      </c>
      <c r="C10868" s="921" t="s">
        <v>2866</v>
      </c>
      <c r="D10868" s="922" t="s">
        <v>986</v>
      </c>
      <c r="E10868" s="936">
        <v>1</v>
      </c>
      <c r="F10868" s="947">
        <v>44560</v>
      </c>
      <c r="G10868" s="923">
        <v>19636.989631379834</v>
      </c>
      <c r="H10868" s="929">
        <v>1.6666666666666668E-3</v>
      </c>
      <c r="I10868" s="929">
        <v>3.1666666666666669E-2</v>
      </c>
      <c r="J10868" s="923">
        <v>19015.151626386141</v>
      </c>
      <c r="K10868" s="922">
        <v>1</v>
      </c>
      <c r="L10868" s="923">
        <v>19015.151626386141</v>
      </c>
      <c r="M10868" s="923">
        <f t="shared" si="169"/>
        <v>392.73979262759667</v>
      </c>
    </row>
    <row r="10869" spans="2:13" ht="75">
      <c r="B10869" s="921" t="s">
        <v>2904</v>
      </c>
      <c r="C10869" s="921" t="s">
        <v>2866</v>
      </c>
      <c r="D10869" s="922" t="s">
        <v>986</v>
      </c>
      <c r="E10869" s="936">
        <v>1</v>
      </c>
      <c r="F10869" s="947">
        <v>44560</v>
      </c>
      <c r="G10869" s="923">
        <v>727.29591227332719</v>
      </c>
      <c r="H10869" s="929">
        <v>1.6666666666666668E-3</v>
      </c>
      <c r="I10869" s="929">
        <v>3.1666666666666669E-2</v>
      </c>
      <c r="J10869" s="923">
        <v>704.26487505133855</v>
      </c>
      <c r="K10869" s="922">
        <v>1</v>
      </c>
      <c r="L10869" s="923">
        <v>704.26487505133855</v>
      </c>
      <c r="M10869" s="923">
        <f t="shared" si="169"/>
        <v>14.545918245466543</v>
      </c>
    </row>
    <row r="10870" spans="2:13" ht="75">
      <c r="B10870" s="921" t="s">
        <v>2890</v>
      </c>
      <c r="C10870" s="921" t="s">
        <v>2866</v>
      </c>
      <c r="D10870" s="922" t="s">
        <v>986</v>
      </c>
      <c r="E10870" s="936">
        <v>1</v>
      </c>
      <c r="F10870" s="947">
        <v>44560</v>
      </c>
      <c r="G10870" s="923">
        <v>55274.489332772864</v>
      </c>
      <c r="H10870" s="929">
        <v>1.6666666666666668E-3</v>
      </c>
      <c r="I10870" s="929">
        <v>3.1666666666666669E-2</v>
      </c>
      <c r="J10870" s="923">
        <v>53524.130503901724</v>
      </c>
      <c r="K10870" s="922">
        <v>1</v>
      </c>
      <c r="L10870" s="923">
        <v>53524.130503901724</v>
      </c>
      <c r="M10870" s="923">
        <f t="shared" si="169"/>
        <v>1105.4897866554572</v>
      </c>
    </row>
    <row r="10871" spans="2:13" ht="75">
      <c r="B10871" s="921" t="s">
        <v>2889</v>
      </c>
      <c r="C10871" s="921" t="s">
        <v>2866</v>
      </c>
      <c r="D10871" s="922" t="s">
        <v>986</v>
      </c>
      <c r="E10871" s="936">
        <v>1</v>
      </c>
      <c r="F10871" s="947">
        <v>44560</v>
      </c>
      <c r="G10871" s="923">
        <v>165096.17208604526</v>
      </c>
      <c r="H10871" s="929">
        <v>1.6666666666666668E-3</v>
      </c>
      <c r="I10871" s="929">
        <v>3.1666666666666669E-2</v>
      </c>
      <c r="J10871" s="923">
        <v>159868.12663665382</v>
      </c>
      <c r="K10871" s="922">
        <v>1</v>
      </c>
      <c r="L10871" s="923">
        <v>159868.12663665382</v>
      </c>
      <c r="M10871" s="923">
        <f t="shared" si="169"/>
        <v>3301.9234417209054</v>
      </c>
    </row>
    <row r="10872" spans="2:13" ht="75">
      <c r="B10872" s="921" t="s">
        <v>2889</v>
      </c>
      <c r="C10872" s="921" t="s">
        <v>2866</v>
      </c>
      <c r="D10872" s="922" t="s">
        <v>986</v>
      </c>
      <c r="E10872" s="936">
        <v>1</v>
      </c>
      <c r="F10872" s="947">
        <v>44317</v>
      </c>
      <c r="G10872" s="923">
        <v>23273.46919274647</v>
      </c>
      <c r="H10872" s="929">
        <v>1.6666666666666668E-3</v>
      </c>
      <c r="I10872" s="929">
        <v>4.3333333333333335E-2</v>
      </c>
      <c r="J10872" s="923">
        <v>22264.952194394122</v>
      </c>
      <c r="K10872" s="922">
        <v>1</v>
      </c>
      <c r="L10872" s="923">
        <v>22264.952194394122</v>
      </c>
      <c r="M10872" s="923">
        <f t="shared" si="169"/>
        <v>465.46938385492939</v>
      </c>
    </row>
    <row r="10873" spans="2:13" ht="75">
      <c r="B10873" s="921" t="s">
        <v>2889</v>
      </c>
      <c r="C10873" s="921" t="s">
        <v>2866</v>
      </c>
      <c r="D10873" s="922" t="s">
        <v>986</v>
      </c>
      <c r="E10873" s="936">
        <v>1</v>
      </c>
      <c r="F10873" s="947">
        <v>44317</v>
      </c>
      <c r="G10873" s="923">
        <v>1454.5918245466544</v>
      </c>
      <c r="H10873" s="929">
        <v>1.6666666666666668E-3</v>
      </c>
      <c r="I10873" s="929">
        <v>4.3333333333333335E-2</v>
      </c>
      <c r="J10873" s="923">
        <v>1391.5595121496326</v>
      </c>
      <c r="K10873" s="922">
        <v>1</v>
      </c>
      <c r="L10873" s="923">
        <v>1391.5595121496326</v>
      </c>
      <c r="M10873" s="923">
        <f t="shared" si="169"/>
        <v>29.091836490933087</v>
      </c>
    </row>
    <row r="10874" spans="2:13" ht="75">
      <c r="B10874" s="921" t="s">
        <v>2901</v>
      </c>
      <c r="C10874" s="921" t="s">
        <v>2866</v>
      </c>
      <c r="D10874" s="922" t="s">
        <v>986</v>
      </c>
      <c r="E10874" s="936">
        <v>1</v>
      </c>
      <c r="F10874" s="947">
        <v>44317</v>
      </c>
      <c r="G10874" s="923">
        <v>11636.734596373235</v>
      </c>
      <c r="H10874" s="929">
        <v>1.6666666666666668E-3</v>
      </c>
      <c r="I10874" s="929">
        <v>4.3333333333333335E-2</v>
      </c>
      <c r="J10874" s="923">
        <v>11132.476097197061</v>
      </c>
      <c r="K10874" s="922">
        <v>1</v>
      </c>
      <c r="L10874" s="923">
        <v>11132.476097197061</v>
      </c>
      <c r="M10874" s="923">
        <f t="shared" si="169"/>
        <v>232.7346919274647</v>
      </c>
    </row>
    <row r="10875" spans="2:13" ht="75">
      <c r="B10875" s="921" t="s">
        <v>2901</v>
      </c>
      <c r="C10875" s="921" t="s">
        <v>2866</v>
      </c>
      <c r="D10875" s="922" t="s">
        <v>986</v>
      </c>
      <c r="E10875" s="936">
        <v>1</v>
      </c>
      <c r="F10875" s="947">
        <v>44560</v>
      </c>
      <c r="G10875" s="923">
        <v>5091.0713859132902</v>
      </c>
      <c r="H10875" s="929">
        <v>1.6666666666666668E-3</v>
      </c>
      <c r="I10875" s="929">
        <v>3.1666666666666669E-2</v>
      </c>
      <c r="J10875" s="923">
        <v>4929.8541253593694</v>
      </c>
      <c r="K10875" s="922">
        <v>1</v>
      </c>
      <c r="L10875" s="923">
        <v>4929.8541253593694</v>
      </c>
      <c r="M10875" s="923">
        <f t="shared" si="169"/>
        <v>101.82142771826581</v>
      </c>
    </row>
    <row r="10876" spans="2:13" ht="75">
      <c r="B10876" s="921" t="s">
        <v>2890</v>
      </c>
      <c r="C10876" s="921" t="s">
        <v>2866</v>
      </c>
      <c r="D10876" s="922" t="s">
        <v>986</v>
      </c>
      <c r="E10876" s="936">
        <v>1</v>
      </c>
      <c r="F10876" s="947">
        <v>44560</v>
      </c>
      <c r="G10876" s="923">
        <v>6545.6632104599448</v>
      </c>
      <c r="H10876" s="929">
        <v>1.6666666666666668E-3</v>
      </c>
      <c r="I10876" s="929">
        <v>3.1666666666666669E-2</v>
      </c>
      <c r="J10876" s="923">
        <v>6338.3838754620465</v>
      </c>
      <c r="K10876" s="922">
        <v>1</v>
      </c>
      <c r="L10876" s="923">
        <v>6338.3838754620465</v>
      </c>
      <c r="M10876" s="923">
        <f t="shared" si="169"/>
        <v>130.9132642091989</v>
      </c>
    </row>
    <row r="10877" spans="2:13" ht="75">
      <c r="B10877" s="921" t="s">
        <v>2889</v>
      </c>
      <c r="C10877" s="921" t="s">
        <v>2866</v>
      </c>
      <c r="D10877" s="922" t="s">
        <v>986</v>
      </c>
      <c r="E10877" s="936">
        <v>1</v>
      </c>
      <c r="F10877" s="947">
        <v>44560</v>
      </c>
      <c r="G10877" s="923">
        <v>12364.030508646561</v>
      </c>
      <c r="H10877" s="929">
        <v>1.6666666666666668E-3</v>
      </c>
      <c r="I10877" s="929">
        <v>3.1666666666666669E-2</v>
      </c>
      <c r="J10877" s="923">
        <v>11972.502875872753</v>
      </c>
      <c r="K10877" s="922">
        <v>1</v>
      </c>
      <c r="L10877" s="923">
        <v>11972.502875872753</v>
      </c>
      <c r="M10877" s="923">
        <f t="shared" si="169"/>
        <v>247.28061017293123</v>
      </c>
    </row>
    <row r="10878" spans="2:13" ht="75">
      <c r="B10878" s="921" t="s">
        <v>2889</v>
      </c>
      <c r="C10878" s="921" t="s">
        <v>2866</v>
      </c>
      <c r="D10878" s="922" t="s">
        <v>986</v>
      </c>
      <c r="E10878" s="936">
        <v>1</v>
      </c>
      <c r="F10878" s="947">
        <v>44560</v>
      </c>
      <c r="G10878" s="923">
        <v>4363.7754736399629</v>
      </c>
      <c r="H10878" s="929">
        <v>1.6666666666666668E-3</v>
      </c>
      <c r="I10878" s="929">
        <v>3.1666666666666669E-2</v>
      </c>
      <c r="J10878" s="923">
        <v>4225.5892503080304</v>
      </c>
      <c r="K10878" s="922">
        <v>1</v>
      </c>
      <c r="L10878" s="923">
        <v>4225.5892503080304</v>
      </c>
      <c r="M10878" s="923">
        <f t="shared" si="169"/>
        <v>87.275509472799257</v>
      </c>
    </row>
    <row r="10879" spans="2:13" ht="75">
      <c r="B10879" s="921" t="s">
        <v>2889</v>
      </c>
      <c r="C10879" s="921" t="s">
        <v>2866</v>
      </c>
      <c r="D10879" s="922" t="s">
        <v>986</v>
      </c>
      <c r="E10879" s="936">
        <v>1</v>
      </c>
      <c r="F10879" s="947">
        <v>44317</v>
      </c>
      <c r="G10879" s="923">
        <v>10182.14277182658</v>
      </c>
      <c r="H10879" s="929">
        <v>1.6666666666666668E-3</v>
      </c>
      <c r="I10879" s="929">
        <v>4.3333333333333335E-2</v>
      </c>
      <c r="J10879" s="923">
        <v>9740.9165850474292</v>
      </c>
      <c r="K10879" s="922">
        <v>1</v>
      </c>
      <c r="L10879" s="923">
        <v>9740.9165850474292</v>
      </c>
      <c r="M10879" s="923">
        <f t="shared" si="169"/>
        <v>203.64285543653162</v>
      </c>
    </row>
    <row r="10880" spans="2:13" ht="75">
      <c r="B10880" s="921" t="s">
        <v>2901</v>
      </c>
      <c r="C10880" s="921" t="s">
        <v>2866</v>
      </c>
      <c r="D10880" s="922" t="s">
        <v>986</v>
      </c>
      <c r="E10880" s="936">
        <v>1</v>
      </c>
      <c r="F10880" s="947">
        <v>44317</v>
      </c>
      <c r="G10880" s="923">
        <v>0</v>
      </c>
      <c r="H10880" s="929">
        <v>1.6666666666666668E-3</v>
      </c>
      <c r="I10880" s="929">
        <v>4.3333333333333335E-2</v>
      </c>
      <c r="J10880" s="923">
        <v>0</v>
      </c>
      <c r="K10880" s="922">
        <v>1</v>
      </c>
      <c r="L10880" s="923">
        <v>0</v>
      </c>
      <c r="M10880" s="923" t="str">
        <f t="shared" si="169"/>
        <v/>
      </c>
    </row>
    <row r="10881" spans="2:13" ht="75">
      <c r="B10881" s="921" t="s">
        <v>2895</v>
      </c>
      <c r="C10881" s="921" t="s">
        <v>2866</v>
      </c>
      <c r="D10881" s="922" t="s">
        <v>986</v>
      </c>
      <c r="E10881" s="936">
        <v>1</v>
      </c>
      <c r="F10881" s="947">
        <v>43829</v>
      </c>
      <c r="G10881" s="923">
        <v>0</v>
      </c>
      <c r="H10881" s="929">
        <v>1.6666666666666668E-3</v>
      </c>
      <c r="I10881" s="929">
        <v>7.166666666666667E-2</v>
      </c>
      <c r="J10881" s="923">
        <v>0</v>
      </c>
      <c r="K10881" s="922">
        <v>1</v>
      </c>
      <c r="L10881" s="923">
        <v>0</v>
      </c>
      <c r="M10881" s="923" t="str">
        <f t="shared" si="169"/>
        <v/>
      </c>
    </row>
    <row r="10882" spans="2:13" ht="75">
      <c r="B10882" s="921" t="s">
        <v>2891</v>
      </c>
      <c r="C10882" s="921" t="s">
        <v>2866</v>
      </c>
      <c r="D10882" s="922" t="s">
        <v>986</v>
      </c>
      <c r="E10882" s="936">
        <v>1</v>
      </c>
      <c r="F10882" s="947">
        <v>43829</v>
      </c>
      <c r="G10882" s="923">
        <v>0</v>
      </c>
      <c r="H10882" s="929">
        <v>1.6666666666666668E-3</v>
      </c>
      <c r="I10882" s="929">
        <v>7.166666666666667E-2</v>
      </c>
      <c r="J10882" s="923">
        <v>0</v>
      </c>
      <c r="K10882" s="922">
        <v>1</v>
      </c>
      <c r="L10882" s="923">
        <v>0</v>
      </c>
      <c r="M10882" s="923" t="str">
        <f t="shared" si="169"/>
        <v/>
      </c>
    </row>
    <row r="10883" spans="2:13" ht="75">
      <c r="B10883" s="921" t="s">
        <v>2891</v>
      </c>
      <c r="C10883" s="921" t="s">
        <v>2866</v>
      </c>
      <c r="D10883" s="922" t="s">
        <v>986</v>
      </c>
      <c r="E10883" s="936">
        <v>1</v>
      </c>
      <c r="F10883" s="947">
        <v>44012</v>
      </c>
      <c r="G10883" s="923">
        <v>1454.5918245466544</v>
      </c>
      <c r="H10883" s="929">
        <v>1.6666666666666668E-3</v>
      </c>
      <c r="I10883" s="929">
        <v>6.1666666666666668E-2</v>
      </c>
      <c r="J10883" s="923">
        <v>1364.8919953662773</v>
      </c>
      <c r="K10883" s="922">
        <v>1</v>
      </c>
      <c r="L10883" s="923">
        <v>1364.8919953662773</v>
      </c>
      <c r="M10883" s="923">
        <f t="shared" si="169"/>
        <v>29.091836490933087</v>
      </c>
    </row>
    <row r="10884" spans="2:13" ht="75">
      <c r="B10884" s="921" t="s">
        <v>2891</v>
      </c>
      <c r="C10884" s="921" t="s">
        <v>2866</v>
      </c>
      <c r="D10884" s="922" t="s">
        <v>986</v>
      </c>
      <c r="E10884" s="936">
        <v>1</v>
      </c>
      <c r="F10884" s="947">
        <v>44012</v>
      </c>
      <c r="G10884" s="923">
        <v>14545.918245466544</v>
      </c>
      <c r="H10884" s="929">
        <v>1.6666666666666668E-3</v>
      </c>
      <c r="I10884" s="929">
        <v>6.1666666666666668E-2</v>
      </c>
      <c r="J10884" s="923">
        <v>13648.919953662775</v>
      </c>
      <c r="K10884" s="922">
        <v>1</v>
      </c>
      <c r="L10884" s="923">
        <v>13648.919953662775</v>
      </c>
      <c r="M10884" s="923">
        <f t="shared" si="169"/>
        <v>290.91836490933088</v>
      </c>
    </row>
    <row r="10885" spans="2:13" ht="75">
      <c r="B10885" s="921" t="s">
        <v>2902</v>
      </c>
      <c r="C10885" s="921" t="s">
        <v>2866</v>
      </c>
      <c r="D10885" s="922" t="s">
        <v>986</v>
      </c>
      <c r="E10885" s="936">
        <v>1</v>
      </c>
      <c r="F10885" s="947">
        <v>44012</v>
      </c>
      <c r="G10885" s="923">
        <v>727.29591227332719</v>
      </c>
      <c r="H10885" s="929">
        <v>1.6666666666666668E-3</v>
      </c>
      <c r="I10885" s="929">
        <v>6.1666666666666668E-2</v>
      </c>
      <c r="J10885" s="923">
        <v>682.44599768313867</v>
      </c>
      <c r="K10885" s="922">
        <v>1</v>
      </c>
      <c r="L10885" s="923">
        <v>682.44599768313867</v>
      </c>
      <c r="M10885" s="923">
        <f t="shared" si="169"/>
        <v>14.545918245466543</v>
      </c>
    </row>
    <row r="10886" spans="2:13" ht="75">
      <c r="B10886" s="921" t="s">
        <v>2895</v>
      </c>
      <c r="C10886" s="921" t="s">
        <v>2866</v>
      </c>
      <c r="D10886" s="922" t="s">
        <v>986</v>
      </c>
      <c r="E10886" s="936">
        <v>1</v>
      </c>
      <c r="F10886" s="947">
        <v>44012</v>
      </c>
      <c r="G10886" s="923">
        <v>0</v>
      </c>
      <c r="H10886" s="929">
        <v>1.6666666666666668E-3</v>
      </c>
      <c r="I10886" s="929">
        <v>6.1666666666666668E-2</v>
      </c>
      <c r="J10886" s="923">
        <v>0</v>
      </c>
      <c r="K10886" s="922">
        <v>1</v>
      </c>
      <c r="L10886" s="923">
        <v>0</v>
      </c>
      <c r="M10886" s="923" t="str">
        <f t="shared" si="169"/>
        <v/>
      </c>
    </row>
    <row r="10887" spans="2:13" ht="75">
      <c r="B10887" s="921" t="s">
        <v>2891</v>
      </c>
      <c r="C10887" s="921" t="s">
        <v>2866</v>
      </c>
      <c r="D10887" s="922" t="s">
        <v>986</v>
      </c>
      <c r="E10887" s="936">
        <v>1</v>
      </c>
      <c r="F10887" s="947">
        <v>44012</v>
      </c>
      <c r="G10887" s="923">
        <v>0</v>
      </c>
      <c r="H10887" s="929">
        <v>1.6666666666666668E-3</v>
      </c>
      <c r="I10887" s="929">
        <v>6.1666666666666668E-2</v>
      </c>
      <c r="J10887" s="923">
        <v>0</v>
      </c>
      <c r="K10887" s="922">
        <v>1</v>
      </c>
      <c r="L10887" s="923">
        <v>0</v>
      </c>
      <c r="M10887" s="923" t="str">
        <f t="shared" si="169"/>
        <v/>
      </c>
    </row>
    <row r="10888" spans="2:13" ht="75">
      <c r="B10888" s="921" t="s">
        <v>2895</v>
      </c>
      <c r="C10888" s="921" t="s">
        <v>2866</v>
      </c>
      <c r="D10888" s="922" t="s">
        <v>986</v>
      </c>
      <c r="E10888" s="936">
        <v>1</v>
      </c>
      <c r="F10888" s="947">
        <v>44012</v>
      </c>
      <c r="G10888" s="923">
        <v>96003.060420079186</v>
      </c>
      <c r="H10888" s="929">
        <v>1.6666666666666668E-3</v>
      </c>
      <c r="I10888" s="929">
        <v>6.1666666666666668E-2</v>
      </c>
      <c r="J10888" s="923">
        <v>90082.871694174304</v>
      </c>
      <c r="K10888" s="922">
        <v>1</v>
      </c>
      <c r="L10888" s="923">
        <v>90082.871694174304</v>
      </c>
      <c r="M10888" s="923">
        <f t="shared" si="169"/>
        <v>1920.0612084015838</v>
      </c>
    </row>
    <row r="10889" spans="2:13" ht="75">
      <c r="B10889" s="921" t="s">
        <v>2917</v>
      </c>
      <c r="C10889" s="921" t="s">
        <v>2866</v>
      </c>
      <c r="D10889" s="922" t="s">
        <v>986</v>
      </c>
      <c r="E10889" s="936">
        <v>1</v>
      </c>
      <c r="F10889" s="947">
        <v>44012</v>
      </c>
      <c r="G10889" s="923">
        <v>1198.8798563764606</v>
      </c>
      <c r="H10889" s="929">
        <v>1.6666666666666668E-3</v>
      </c>
      <c r="I10889" s="929">
        <v>6.1666666666666668E-2</v>
      </c>
      <c r="J10889" s="923">
        <v>1124.9489318999122</v>
      </c>
      <c r="K10889" s="922">
        <v>1</v>
      </c>
      <c r="L10889" s="923">
        <v>1124.9489318999122</v>
      </c>
      <c r="M10889" s="923">
        <f t="shared" si="169"/>
        <v>23.977597127529211</v>
      </c>
    </row>
    <row r="10890" spans="2:13" ht="75">
      <c r="B10890" s="921" t="s">
        <v>2891</v>
      </c>
      <c r="C10890" s="921" t="s">
        <v>2866</v>
      </c>
      <c r="D10890" s="922" t="s">
        <v>986</v>
      </c>
      <c r="E10890" s="936">
        <v>1</v>
      </c>
      <c r="F10890" s="947">
        <v>44012</v>
      </c>
      <c r="G10890" s="923">
        <v>17455.101894559852</v>
      </c>
      <c r="H10890" s="929">
        <v>1.6666666666666668E-3</v>
      </c>
      <c r="I10890" s="929">
        <v>6.1666666666666668E-2</v>
      </c>
      <c r="J10890" s="923">
        <v>16378.703944395327</v>
      </c>
      <c r="K10890" s="922">
        <v>1</v>
      </c>
      <c r="L10890" s="923">
        <v>16378.703944395327</v>
      </c>
      <c r="M10890" s="923">
        <f t="shared" si="169"/>
        <v>349.10203789119703</v>
      </c>
    </row>
    <row r="10891" spans="2:13" ht="75">
      <c r="B10891" s="921" t="s">
        <v>2891</v>
      </c>
      <c r="C10891" s="921" t="s">
        <v>2866</v>
      </c>
      <c r="D10891" s="922" t="s">
        <v>986</v>
      </c>
      <c r="E10891" s="936">
        <v>1</v>
      </c>
      <c r="F10891" s="947">
        <v>43829</v>
      </c>
      <c r="G10891" s="923">
        <v>0</v>
      </c>
      <c r="H10891" s="929">
        <v>1.6666666666666668E-3</v>
      </c>
      <c r="I10891" s="929">
        <v>7.166666666666667E-2</v>
      </c>
      <c r="J10891" s="923">
        <v>0</v>
      </c>
      <c r="K10891" s="922">
        <v>1</v>
      </c>
      <c r="L10891" s="923">
        <v>0</v>
      </c>
      <c r="M10891" s="923" t="str">
        <f t="shared" ref="M10891:M10954" si="170">IF(L10891=0,"",IF(I10891=100%,0,(H10891*12)*(G10891*E10891*K10891)))</f>
        <v/>
      </c>
    </row>
    <row r="10892" spans="2:13" ht="75">
      <c r="B10892" s="921" t="s">
        <v>2902</v>
      </c>
      <c r="C10892" s="921" t="s">
        <v>2866</v>
      </c>
      <c r="D10892" s="922" t="s">
        <v>986</v>
      </c>
      <c r="E10892" s="936">
        <v>1</v>
      </c>
      <c r="F10892" s="947">
        <v>43829</v>
      </c>
      <c r="G10892" s="923">
        <v>0</v>
      </c>
      <c r="H10892" s="929">
        <v>1.6666666666666668E-3</v>
      </c>
      <c r="I10892" s="929">
        <v>7.166666666666667E-2</v>
      </c>
      <c r="J10892" s="923">
        <v>0</v>
      </c>
      <c r="K10892" s="922">
        <v>1</v>
      </c>
      <c r="L10892" s="923">
        <v>0</v>
      </c>
      <c r="M10892" s="923" t="str">
        <f t="shared" si="170"/>
        <v/>
      </c>
    </row>
    <row r="10893" spans="2:13" ht="75">
      <c r="B10893" s="921" t="s">
        <v>2895</v>
      </c>
      <c r="C10893" s="921" t="s">
        <v>2866</v>
      </c>
      <c r="D10893" s="922" t="s">
        <v>986</v>
      </c>
      <c r="E10893" s="936">
        <v>1</v>
      </c>
      <c r="F10893" s="947">
        <v>43829</v>
      </c>
      <c r="G10893" s="923">
        <v>0</v>
      </c>
      <c r="H10893" s="929">
        <v>1.6666666666666668E-3</v>
      </c>
      <c r="I10893" s="929">
        <v>7.166666666666667E-2</v>
      </c>
      <c r="J10893" s="923">
        <v>0</v>
      </c>
      <c r="K10893" s="922">
        <v>1</v>
      </c>
      <c r="L10893" s="923">
        <v>0</v>
      </c>
      <c r="M10893" s="923" t="str">
        <f t="shared" si="170"/>
        <v/>
      </c>
    </row>
    <row r="10894" spans="2:13" ht="75">
      <c r="B10894" s="921" t="s">
        <v>2891</v>
      </c>
      <c r="C10894" s="921" t="s">
        <v>2866</v>
      </c>
      <c r="D10894" s="922" t="s">
        <v>986</v>
      </c>
      <c r="E10894" s="936">
        <v>1</v>
      </c>
      <c r="F10894" s="947">
        <v>43829</v>
      </c>
      <c r="G10894" s="923">
        <v>0</v>
      </c>
      <c r="H10894" s="929">
        <v>1.6666666666666668E-3</v>
      </c>
      <c r="I10894" s="929">
        <v>7.166666666666667E-2</v>
      </c>
      <c r="J10894" s="923">
        <v>0</v>
      </c>
      <c r="K10894" s="922">
        <v>1</v>
      </c>
      <c r="L10894" s="923">
        <v>0</v>
      </c>
      <c r="M10894" s="923" t="str">
        <f t="shared" si="170"/>
        <v/>
      </c>
    </row>
    <row r="10895" spans="2:13" ht="75">
      <c r="B10895" s="921" t="s">
        <v>2905</v>
      </c>
      <c r="C10895" s="921" t="s">
        <v>2866</v>
      </c>
      <c r="D10895" s="922" t="s">
        <v>986</v>
      </c>
      <c r="E10895" s="936">
        <v>1</v>
      </c>
      <c r="F10895" s="947">
        <v>44196</v>
      </c>
      <c r="G10895" s="923">
        <v>30546.428315479741</v>
      </c>
      <c r="H10895" s="929">
        <v>1.6666666666666668E-3</v>
      </c>
      <c r="I10895" s="929">
        <v>0.05</v>
      </c>
      <c r="J10895" s="923">
        <v>29019.106899705755</v>
      </c>
      <c r="K10895" s="922">
        <v>1</v>
      </c>
      <c r="L10895" s="923">
        <v>29019.106899705755</v>
      </c>
      <c r="M10895" s="923">
        <f t="shared" si="170"/>
        <v>610.92856630959488</v>
      </c>
    </row>
    <row r="10896" spans="2:13" ht="75">
      <c r="B10896" s="921" t="s">
        <v>2905</v>
      </c>
      <c r="C10896" s="921" t="s">
        <v>2866</v>
      </c>
      <c r="D10896" s="922" t="s">
        <v>986</v>
      </c>
      <c r="E10896" s="936">
        <v>1</v>
      </c>
      <c r="F10896" s="947">
        <v>44228</v>
      </c>
      <c r="G10896" s="923">
        <v>168732.6516474119</v>
      </c>
      <c r="H10896" s="929">
        <v>1.6666666666666668E-3</v>
      </c>
      <c r="I10896" s="929">
        <v>4.8333333333333339E-2</v>
      </c>
      <c r="J10896" s="923">
        <v>160577.24015112032</v>
      </c>
      <c r="K10896" s="922">
        <v>1</v>
      </c>
      <c r="L10896" s="923">
        <v>160577.24015112032</v>
      </c>
      <c r="M10896" s="923">
        <f t="shared" si="170"/>
        <v>3374.653032948238</v>
      </c>
    </row>
    <row r="10897" spans="2:13" ht="75">
      <c r="B10897" s="921" t="s">
        <v>2905</v>
      </c>
      <c r="C10897" s="921" t="s">
        <v>2866</v>
      </c>
      <c r="D10897" s="922" t="s">
        <v>986</v>
      </c>
      <c r="E10897" s="936">
        <v>1</v>
      </c>
      <c r="F10897" s="947">
        <v>44196</v>
      </c>
      <c r="G10897" s="923">
        <v>44365.050648672957</v>
      </c>
      <c r="H10897" s="929">
        <v>1.6666666666666668E-3</v>
      </c>
      <c r="I10897" s="929">
        <v>0.05</v>
      </c>
      <c r="J10897" s="923">
        <v>42146.798116239312</v>
      </c>
      <c r="K10897" s="922">
        <v>1</v>
      </c>
      <c r="L10897" s="923">
        <v>42146.798116239312</v>
      </c>
      <c r="M10897" s="923">
        <f t="shared" si="170"/>
        <v>887.30101297345914</v>
      </c>
    </row>
    <row r="10898" spans="2:13" ht="75">
      <c r="B10898" s="921" t="s">
        <v>2905</v>
      </c>
      <c r="C10898" s="921" t="s">
        <v>2866</v>
      </c>
      <c r="D10898" s="922" t="s">
        <v>986</v>
      </c>
      <c r="E10898" s="936">
        <v>1</v>
      </c>
      <c r="F10898" s="947">
        <v>44196</v>
      </c>
      <c r="G10898" s="923">
        <v>112730.86640236572</v>
      </c>
      <c r="H10898" s="929">
        <v>1.6666666666666668E-3</v>
      </c>
      <c r="I10898" s="929">
        <v>0.05</v>
      </c>
      <c r="J10898" s="923">
        <v>107094.32308224743</v>
      </c>
      <c r="K10898" s="922">
        <v>1</v>
      </c>
      <c r="L10898" s="923">
        <v>107094.32308224743</v>
      </c>
      <c r="M10898" s="923">
        <f t="shared" si="170"/>
        <v>2254.6173280473145</v>
      </c>
    </row>
    <row r="10899" spans="2:13" ht="75">
      <c r="B10899" s="921" t="s">
        <v>2905</v>
      </c>
      <c r="C10899" s="921" t="s">
        <v>2866</v>
      </c>
      <c r="D10899" s="922" t="s">
        <v>986</v>
      </c>
      <c r="E10899" s="936">
        <v>1</v>
      </c>
      <c r="F10899" s="947">
        <v>44196</v>
      </c>
      <c r="G10899" s="923">
        <v>1454.5918245466544</v>
      </c>
      <c r="H10899" s="929">
        <v>1.6666666666666668E-3</v>
      </c>
      <c r="I10899" s="929">
        <v>0.05</v>
      </c>
      <c r="J10899" s="923">
        <v>1381.8622333193216</v>
      </c>
      <c r="K10899" s="922">
        <v>1</v>
      </c>
      <c r="L10899" s="923">
        <v>1381.8622333193216</v>
      </c>
      <c r="M10899" s="923">
        <f t="shared" si="170"/>
        <v>29.091836490933087</v>
      </c>
    </row>
    <row r="10900" spans="2:13" ht="75">
      <c r="B10900" s="921" t="s">
        <v>2918</v>
      </c>
      <c r="C10900" s="921" t="s">
        <v>2866</v>
      </c>
      <c r="D10900" s="922" t="s">
        <v>986</v>
      </c>
      <c r="E10900" s="936">
        <v>1</v>
      </c>
      <c r="F10900" s="947">
        <v>44196</v>
      </c>
      <c r="G10900" s="923">
        <v>17455.101894559852</v>
      </c>
      <c r="H10900" s="929">
        <v>1.6666666666666668E-3</v>
      </c>
      <c r="I10900" s="929">
        <v>0.05</v>
      </c>
      <c r="J10900" s="923">
        <v>16582.346799831859</v>
      </c>
      <c r="K10900" s="922">
        <v>1</v>
      </c>
      <c r="L10900" s="923">
        <v>16582.346799831859</v>
      </c>
      <c r="M10900" s="923">
        <f t="shared" si="170"/>
        <v>349.10203789119703</v>
      </c>
    </row>
    <row r="10901" spans="2:13" ht="75">
      <c r="B10901" s="921" t="s">
        <v>2905</v>
      </c>
      <c r="C10901" s="921" t="s">
        <v>2866</v>
      </c>
      <c r="D10901" s="922" t="s">
        <v>986</v>
      </c>
      <c r="E10901" s="936">
        <v>1</v>
      </c>
      <c r="F10901" s="947">
        <v>44196</v>
      </c>
      <c r="G10901" s="923">
        <v>182551.27398060512</v>
      </c>
      <c r="H10901" s="929">
        <v>1.6666666666666668E-3</v>
      </c>
      <c r="I10901" s="929">
        <v>0.05</v>
      </c>
      <c r="J10901" s="923">
        <v>173423.71028157487</v>
      </c>
      <c r="K10901" s="922">
        <v>1</v>
      </c>
      <c r="L10901" s="923">
        <v>173423.71028157487</v>
      </c>
      <c r="M10901" s="923">
        <f t="shared" si="170"/>
        <v>3651.0254796121026</v>
      </c>
    </row>
    <row r="10902" spans="2:13" ht="75">
      <c r="B10902" s="921" t="s">
        <v>2918</v>
      </c>
      <c r="C10902" s="921" t="s">
        <v>2866</v>
      </c>
      <c r="D10902" s="922" t="s">
        <v>986</v>
      </c>
      <c r="E10902" s="936">
        <v>1</v>
      </c>
      <c r="F10902" s="947">
        <v>44196</v>
      </c>
      <c r="G10902" s="923">
        <v>0</v>
      </c>
      <c r="H10902" s="929">
        <v>1.6666666666666668E-3</v>
      </c>
      <c r="I10902" s="929">
        <v>0.05</v>
      </c>
      <c r="J10902" s="923">
        <v>0</v>
      </c>
      <c r="K10902" s="922">
        <v>1</v>
      </c>
      <c r="L10902" s="923">
        <v>0</v>
      </c>
      <c r="M10902" s="923" t="str">
        <f t="shared" si="170"/>
        <v/>
      </c>
    </row>
    <row r="10903" spans="2:13" ht="75">
      <c r="B10903" s="921" t="s">
        <v>2905</v>
      </c>
      <c r="C10903" s="921" t="s">
        <v>2866</v>
      </c>
      <c r="D10903" s="922" t="s">
        <v>986</v>
      </c>
      <c r="E10903" s="936">
        <v>1</v>
      </c>
      <c r="F10903" s="947">
        <v>44196</v>
      </c>
      <c r="G10903" s="923">
        <v>18909.693719106508</v>
      </c>
      <c r="H10903" s="929">
        <v>1.6666666666666668E-3</v>
      </c>
      <c r="I10903" s="929">
        <v>0.05</v>
      </c>
      <c r="J10903" s="923">
        <v>17964.209033151183</v>
      </c>
      <c r="K10903" s="922">
        <v>1</v>
      </c>
      <c r="L10903" s="923">
        <v>17964.209033151183</v>
      </c>
      <c r="M10903" s="923">
        <f t="shared" si="170"/>
        <v>378.19387438213016</v>
      </c>
    </row>
    <row r="10904" spans="2:13" ht="75">
      <c r="B10904" s="921" t="s">
        <v>2918</v>
      </c>
      <c r="C10904" s="921" t="s">
        <v>2866</v>
      </c>
      <c r="D10904" s="922" t="s">
        <v>986</v>
      </c>
      <c r="E10904" s="936">
        <v>1</v>
      </c>
      <c r="F10904" s="947">
        <v>44196</v>
      </c>
      <c r="G10904" s="923">
        <v>0</v>
      </c>
      <c r="H10904" s="929">
        <v>1.6666666666666668E-3</v>
      </c>
      <c r="I10904" s="929">
        <v>0.05</v>
      </c>
      <c r="J10904" s="923">
        <v>0</v>
      </c>
      <c r="K10904" s="922">
        <v>1</v>
      </c>
      <c r="L10904" s="923">
        <v>0</v>
      </c>
      <c r="M10904" s="923" t="str">
        <f t="shared" si="170"/>
        <v/>
      </c>
    </row>
    <row r="10905" spans="2:13" ht="75">
      <c r="B10905" s="921" t="s">
        <v>2905</v>
      </c>
      <c r="C10905" s="921" t="s">
        <v>2866</v>
      </c>
      <c r="D10905" s="922" t="s">
        <v>986</v>
      </c>
      <c r="E10905" s="936">
        <v>1</v>
      </c>
      <c r="F10905" s="947">
        <v>44196</v>
      </c>
      <c r="G10905" s="923">
        <v>41455.866999579652</v>
      </c>
      <c r="H10905" s="929">
        <v>1.6666666666666668E-3</v>
      </c>
      <c r="I10905" s="929">
        <v>0.05</v>
      </c>
      <c r="J10905" s="923">
        <v>39383.073649600672</v>
      </c>
      <c r="K10905" s="922">
        <v>1</v>
      </c>
      <c r="L10905" s="923">
        <v>39383.073649600672</v>
      </c>
      <c r="M10905" s="923">
        <f t="shared" si="170"/>
        <v>829.1173399915931</v>
      </c>
    </row>
    <row r="10906" spans="2:13" ht="75">
      <c r="B10906" s="921" t="s">
        <v>2918</v>
      </c>
      <c r="C10906" s="921" t="s">
        <v>2866</v>
      </c>
      <c r="D10906" s="922" t="s">
        <v>986</v>
      </c>
      <c r="E10906" s="936">
        <v>1</v>
      </c>
      <c r="F10906" s="947">
        <v>44196</v>
      </c>
      <c r="G10906" s="923">
        <v>0</v>
      </c>
      <c r="H10906" s="929">
        <v>1.6666666666666668E-3</v>
      </c>
      <c r="I10906" s="929">
        <v>0.05</v>
      </c>
      <c r="J10906" s="923">
        <v>0</v>
      </c>
      <c r="K10906" s="922">
        <v>1</v>
      </c>
      <c r="L10906" s="923">
        <v>0</v>
      </c>
      <c r="M10906" s="923" t="str">
        <f t="shared" si="170"/>
        <v/>
      </c>
    </row>
    <row r="10907" spans="2:13" ht="75">
      <c r="B10907" s="921" t="s">
        <v>2905</v>
      </c>
      <c r="C10907" s="921" t="s">
        <v>2866</v>
      </c>
      <c r="D10907" s="922" t="s">
        <v>986</v>
      </c>
      <c r="E10907" s="936">
        <v>1</v>
      </c>
      <c r="F10907" s="947">
        <v>44196</v>
      </c>
      <c r="G10907" s="923">
        <v>70547.703490512737</v>
      </c>
      <c r="H10907" s="929">
        <v>1.6666666666666668E-3</v>
      </c>
      <c r="I10907" s="929">
        <v>0.05</v>
      </c>
      <c r="J10907" s="923">
        <v>67020.318315987097</v>
      </c>
      <c r="K10907" s="922">
        <v>1</v>
      </c>
      <c r="L10907" s="923">
        <v>67020.318315987097</v>
      </c>
      <c r="M10907" s="923">
        <f t="shared" si="170"/>
        <v>1410.9540698102549</v>
      </c>
    </row>
    <row r="10908" spans="2:13" ht="75">
      <c r="B10908" s="921" t="s">
        <v>2905</v>
      </c>
      <c r="C10908" s="921" t="s">
        <v>2866</v>
      </c>
      <c r="D10908" s="922" t="s">
        <v>986</v>
      </c>
      <c r="E10908" s="936">
        <v>1</v>
      </c>
      <c r="F10908" s="947">
        <v>44196</v>
      </c>
      <c r="G10908" s="923">
        <v>6545.6632104599448</v>
      </c>
      <c r="H10908" s="929">
        <v>1.6666666666666668E-3</v>
      </c>
      <c r="I10908" s="929">
        <v>0.05</v>
      </c>
      <c r="J10908" s="923">
        <v>6218.3800499369472</v>
      </c>
      <c r="K10908" s="922">
        <v>1</v>
      </c>
      <c r="L10908" s="923">
        <v>6218.3800499369472</v>
      </c>
      <c r="M10908" s="923">
        <f t="shared" si="170"/>
        <v>130.9132642091989</v>
      </c>
    </row>
    <row r="10909" spans="2:13" ht="75">
      <c r="B10909" s="921" t="s">
        <v>2918</v>
      </c>
      <c r="C10909" s="921" t="s">
        <v>2866</v>
      </c>
      <c r="D10909" s="922" t="s">
        <v>986</v>
      </c>
      <c r="E10909" s="936">
        <v>1</v>
      </c>
      <c r="F10909" s="947">
        <v>44196</v>
      </c>
      <c r="G10909" s="923">
        <v>0</v>
      </c>
      <c r="H10909" s="929">
        <v>1.6666666666666668E-3</v>
      </c>
      <c r="I10909" s="929">
        <v>0.05</v>
      </c>
      <c r="J10909" s="923">
        <v>0</v>
      </c>
      <c r="K10909" s="922">
        <v>1</v>
      </c>
      <c r="L10909" s="923">
        <v>0</v>
      </c>
      <c r="M10909" s="923" t="str">
        <f t="shared" si="170"/>
        <v/>
      </c>
    </row>
    <row r="10910" spans="2:13" ht="75">
      <c r="B10910" s="921" t="s">
        <v>2896</v>
      </c>
      <c r="C10910" s="921" t="s">
        <v>2866</v>
      </c>
      <c r="D10910" s="922" t="s">
        <v>986</v>
      </c>
      <c r="E10910" s="936">
        <v>1</v>
      </c>
      <c r="F10910" s="947">
        <v>44196</v>
      </c>
      <c r="G10910" s="923">
        <v>0</v>
      </c>
      <c r="H10910" s="929">
        <v>1.6666666666666668E-3</v>
      </c>
      <c r="I10910" s="929">
        <v>0.05</v>
      </c>
      <c r="J10910" s="923">
        <v>0</v>
      </c>
      <c r="K10910" s="922">
        <v>1</v>
      </c>
      <c r="L10910" s="923">
        <v>0</v>
      </c>
      <c r="M10910" s="923" t="str">
        <f t="shared" si="170"/>
        <v/>
      </c>
    </row>
    <row r="10911" spans="2:13" ht="75">
      <c r="B10911" s="921" t="s">
        <v>2905</v>
      </c>
      <c r="C10911" s="921" t="s">
        <v>2866</v>
      </c>
      <c r="D10911" s="922" t="s">
        <v>986</v>
      </c>
      <c r="E10911" s="936">
        <v>1</v>
      </c>
      <c r="F10911" s="947">
        <v>44196</v>
      </c>
      <c r="G10911" s="923">
        <v>0</v>
      </c>
      <c r="H10911" s="929">
        <v>1.6666666666666668E-3</v>
      </c>
      <c r="I10911" s="929">
        <v>0.05</v>
      </c>
      <c r="J10911" s="923">
        <v>0</v>
      </c>
      <c r="K10911" s="922">
        <v>1</v>
      </c>
      <c r="L10911" s="923">
        <v>0</v>
      </c>
      <c r="M10911" s="923" t="str">
        <f t="shared" si="170"/>
        <v/>
      </c>
    </row>
    <row r="10912" spans="2:13" ht="75">
      <c r="B10912" s="921" t="s">
        <v>2918</v>
      </c>
      <c r="C10912" s="921" t="s">
        <v>2866</v>
      </c>
      <c r="D10912" s="922" t="s">
        <v>986</v>
      </c>
      <c r="E10912" s="936">
        <v>1</v>
      </c>
      <c r="F10912" s="947">
        <v>44196</v>
      </c>
      <c r="G10912" s="923">
        <v>0</v>
      </c>
      <c r="H10912" s="929">
        <v>1.6666666666666668E-3</v>
      </c>
      <c r="I10912" s="929">
        <v>0.05</v>
      </c>
      <c r="J10912" s="923">
        <v>0</v>
      </c>
      <c r="K10912" s="922">
        <v>1</v>
      </c>
      <c r="L10912" s="923">
        <v>0</v>
      </c>
      <c r="M10912" s="923" t="str">
        <f t="shared" si="170"/>
        <v/>
      </c>
    </row>
    <row r="10913" spans="2:13" ht="75">
      <c r="B10913" s="921" t="s">
        <v>2906</v>
      </c>
      <c r="C10913" s="921" t="s">
        <v>2866</v>
      </c>
      <c r="D10913" s="922" t="s">
        <v>986</v>
      </c>
      <c r="E10913" s="936">
        <v>1</v>
      </c>
      <c r="F10913" s="947">
        <v>44196</v>
      </c>
      <c r="G10913" s="923">
        <v>93093.87677098588</v>
      </c>
      <c r="H10913" s="929">
        <v>1.6666666666666668E-3</v>
      </c>
      <c r="I10913" s="929">
        <v>0.05</v>
      </c>
      <c r="J10913" s="923">
        <v>88439.182932436583</v>
      </c>
      <c r="K10913" s="922">
        <v>1</v>
      </c>
      <c r="L10913" s="923">
        <v>88439.182932436583</v>
      </c>
      <c r="M10913" s="923">
        <f t="shared" si="170"/>
        <v>1861.8775354197176</v>
      </c>
    </row>
    <row r="10914" spans="2:13" ht="75">
      <c r="B10914" s="921" t="s">
        <v>2909</v>
      </c>
      <c r="C10914" s="921" t="s">
        <v>2866</v>
      </c>
      <c r="D10914" s="922" t="s">
        <v>986</v>
      </c>
      <c r="E10914" s="936">
        <v>1</v>
      </c>
      <c r="F10914" s="947">
        <v>44196</v>
      </c>
      <c r="G10914" s="923">
        <v>4363.7754736399629</v>
      </c>
      <c r="H10914" s="929">
        <v>1.6666666666666668E-3</v>
      </c>
      <c r="I10914" s="929">
        <v>0.05</v>
      </c>
      <c r="J10914" s="923">
        <v>4145.5866999579648</v>
      </c>
      <c r="K10914" s="922">
        <v>1</v>
      </c>
      <c r="L10914" s="923">
        <v>4145.5866999579648</v>
      </c>
      <c r="M10914" s="923">
        <f t="shared" si="170"/>
        <v>87.275509472799257</v>
      </c>
    </row>
    <row r="10915" spans="2:13" ht="75">
      <c r="B10915" s="921" t="s">
        <v>2909</v>
      </c>
      <c r="C10915" s="921" t="s">
        <v>2866</v>
      </c>
      <c r="D10915" s="922" t="s">
        <v>986</v>
      </c>
      <c r="E10915" s="936">
        <v>1</v>
      </c>
      <c r="F10915" s="947">
        <v>44196</v>
      </c>
      <c r="G10915" s="923">
        <v>20364.285543653161</v>
      </c>
      <c r="H10915" s="929">
        <v>1.6666666666666668E-3</v>
      </c>
      <c r="I10915" s="929">
        <v>0.05</v>
      </c>
      <c r="J10915" s="923">
        <v>19346.071266470502</v>
      </c>
      <c r="K10915" s="922">
        <v>1</v>
      </c>
      <c r="L10915" s="923">
        <v>19346.071266470502</v>
      </c>
      <c r="M10915" s="923">
        <f t="shared" si="170"/>
        <v>407.28571087306324</v>
      </c>
    </row>
    <row r="10916" spans="2:13" ht="75">
      <c r="B10916" s="921" t="s">
        <v>2909</v>
      </c>
      <c r="C10916" s="921" t="s">
        <v>2866</v>
      </c>
      <c r="D10916" s="922" t="s">
        <v>986</v>
      </c>
      <c r="E10916" s="936">
        <v>1</v>
      </c>
      <c r="F10916" s="947">
        <v>44196</v>
      </c>
      <c r="G10916" s="923">
        <v>8000.2550350065994</v>
      </c>
      <c r="H10916" s="929">
        <v>1.6666666666666668E-3</v>
      </c>
      <c r="I10916" s="929">
        <v>0.05</v>
      </c>
      <c r="J10916" s="923">
        <v>7600.2422832562697</v>
      </c>
      <c r="K10916" s="922">
        <v>1</v>
      </c>
      <c r="L10916" s="923">
        <v>7600.2422832562697</v>
      </c>
      <c r="M10916" s="923">
        <f t="shared" si="170"/>
        <v>160.005100700132</v>
      </c>
    </row>
    <row r="10917" spans="2:13" ht="75">
      <c r="B10917" s="921" t="s">
        <v>2919</v>
      </c>
      <c r="C10917" s="921" t="s">
        <v>2866</v>
      </c>
      <c r="D10917" s="922" t="s">
        <v>986</v>
      </c>
      <c r="E10917" s="936">
        <v>1</v>
      </c>
      <c r="F10917" s="947">
        <v>44196</v>
      </c>
      <c r="G10917" s="923">
        <v>0</v>
      </c>
      <c r="H10917" s="929">
        <v>1.6666666666666668E-3</v>
      </c>
      <c r="I10917" s="929">
        <v>0.05</v>
      </c>
      <c r="J10917" s="923">
        <v>0</v>
      </c>
      <c r="K10917" s="922">
        <v>1</v>
      </c>
      <c r="L10917" s="923">
        <v>0</v>
      </c>
      <c r="M10917" s="923" t="str">
        <f t="shared" si="170"/>
        <v/>
      </c>
    </row>
    <row r="10918" spans="2:13" ht="75">
      <c r="B10918" s="921" t="s">
        <v>2897</v>
      </c>
      <c r="C10918" s="921" t="s">
        <v>2866</v>
      </c>
      <c r="D10918" s="922" t="s">
        <v>986</v>
      </c>
      <c r="E10918" s="936">
        <v>1</v>
      </c>
      <c r="F10918" s="947">
        <v>44196</v>
      </c>
      <c r="G10918" s="923">
        <v>26182.652841839779</v>
      </c>
      <c r="H10918" s="929">
        <v>1.6666666666666668E-3</v>
      </c>
      <c r="I10918" s="929">
        <v>0.05</v>
      </c>
      <c r="J10918" s="923">
        <v>24873.520199747789</v>
      </c>
      <c r="K10918" s="922">
        <v>1</v>
      </c>
      <c r="L10918" s="923">
        <v>24873.520199747789</v>
      </c>
      <c r="M10918" s="923">
        <f t="shared" si="170"/>
        <v>523.6530568367956</v>
      </c>
    </row>
    <row r="10919" spans="2:13" ht="75">
      <c r="B10919" s="921" t="s">
        <v>2920</v>
      </c>
      <c r="C10919" s="921" t="s">
        <v>2866</v>
      </c>
      <c r="D10919" s="922" t="s">
        <v>986</v>
      </c>
      <c r="E10919" s="936">
        <v>1</v>
      </c>
      <c r="F10919" s="947">
        <v>44196</v>
      </c>
      <c r="G10919" s="923">
        <v>1198.8798563764606</v>
      </c>
      <c r="H10919" s="929">
        <v>1.6666666666666668E-3</v>
      </c>
      <c r="I10919" s="929">
        <v>0.05</v>
      </c>
      <c r="J10919" s="923">
        <v>1138.9358635576375</v>
      </c>
      <c r="K10919" s="922">
        <v>1</v>
      </c>
      <c r="L10919" s="923">
        <v>1138.9358635576375</v>
      </c>
      <c r="M10919" s="923">
        <f t="shared" si="170"/>
        <v>23.977597127529211</v>
      </c>
    </row>
    <row r="10920" spans="2:13" ht="75">
      <c r="B10920" s="921" t="s">
        <v>2906</v>
      </c>
      <c r="C10920" s="921" t="s">
        <v>2866</v>
      </c>
      <c r="D10920" s="922" t="s">
        <v>986</v>
      </c>
      <c r="E10920" s="936">
        <v>1</v>
      </c>
      <c r="F10920" s="947">
        <v>44196</v>
      </c>
      <c r="G10920" s="923">
        <v>101821.42771826581</v>
      </c>
      <c r="H10920" s="929">
        <v>1.6666666666666668E-3</v>
      </c>
      <c r="I10920" s="929">
        <v>0.05</v>
      </c>
      <c r="J10920" s="923">
        <v>96730.356332352516</v>
      </c>
      <c r="K10920" s="922">
        <v>1</v>
      </c>
      <c r="L10920" s="923">
        <v>96730.356332352516</v>
      </c>
      <c r="M10920" s="923">
        <f t="shared" si="170"/>
        <v>2036.4285543653164</v>
      </c>
    </row>
    <row r="10921" spans="2:13" ht="75">
      <c r="B10921" s="921" t="s">
        <v>2909</v>
      </c>
      <c r="C10921" s="921" t="s">
        <v>2866</v>
      </c>
      <c r="D10921" s="922" t="s">
        <v>986</v>
      </c>
      <c r="E10921" s="936">
        <v>1</v>
      </c>
      <c r="F10921" s="947">
        <v>44196</v>
      </c>
      <c r="G10921" s="923">
        <v>4363.7754736399629</v>
      </c>
      <c r="H10921" s="929">
        <v>1.6666666666666668E-3</v>
      </c>
      <c r="I10921" s="929">
        <v>0.05</v>
      </c>
      <c r="J10921" s="923">
        <v>4145.5866999579648</v>
      </c>
      <c r="K10921" s="922">
        <v>1</v>
      </c>
      <c r="L10921" s="923">
        <v>4145.5866999579648</v>
      </c>
      <c r="M10921" s="923">
        <f t="shared" si="170"/>
        <v>87.275509472799257</v>
      </c>
    </row>
    <row r="10922" spans="2:13" ht="75">
      <c r="B10922" s="921" t="s">
        <v>2906</v>
      </c>
      <c r="C10922" s="921" t="s">
        <v>2866</v>
      </c>
      <c r="D10922" s="922" t="s">
        <v>986</v>
      </c>
      <c r="E10922" s="936">
        <v>1</v>
      </c>
      <c r="F10922" s="947">
        <v>44196</v>
      </c>
      <c r="G10922" s="923">
        <v>0</v>
      </c>
      <c r="H10922" s="929">
        <v>1.6666666666666668E-3</v>
      </c>
      <c r="I10922" s="929">
        <v>0.05</v>
      </c>
      <c r="J10922" s="923">
        <v>0</v>
      </c>
      <c r="K10922" s="922">
        <v>1</v>
      </c>
      <c r="L10922" s="923">
        <v>0</v>
      </c>
      <c r="M10922" s="923" t="str">
        <f t="shared" si="170"/>
        <v/>
      </c>
    </row>
    <row r="10923" spans="2:13" ht="75">
      <c r="B10923" s="921" t="s">
        <v>2921</v>
      </c>
      <c r="C10923" s="921" t="s">
        <v>2866</v>
      </c>
      <c r="D10923" s="922" t="s">
        <v>986</v>
      </c>
      <c r="E10923" s="936">
        <v>1</v>
      </c>
      <c r="F10923" s="947">
        <v>44743</v>
      </c>
      <c r="G10923" s="923">
        <v>727.29591227332719</v>
      </c>
      <c r="H10923" s="929">
        <v>1.6666666666666668E-3</v>
      </c>
      <c r="I10923" s="929">
        <v>0.02</v>
      </c>
      <c r="J10923" s="923">
        <v>712.74999402786068</v>
      </c>
      <c r="K10923" s="922">
        <v>1</v>
      </c>
      <c r="L10923" s="923">
        <v>712.74999402786068</v>
      </c>
      <c r="M10923" s="923">
        <f t="shared" si="170"/>
        <v>14.545918245466543</v>
      </c>
    </row>
    <row r="10924" spans="2:13" ht="75">
      <c r="B10924" s="921" t="s">
        <v>2921</v>
      </c>
      <c r="C10924" s="921" t="s">
        <v>2866</v>
      </c>
      <c r="D10924" s="922" t="s">
        <v>986</v>
      </c>
      <c r="E10924" s="936">
        <v>1</v>
      </c>
      <c r="F10924" s="947">
        <v>44713</v>
      </c>
      <c r="G10924" s="923">
        <v>37092.091525939686</v>
      </c>
      <c r="H10924" s="929">
        <v>1.6666666666666668E-3</v>
      </c>
      <c r="I10924" s="929">
        <v>2.1666666666666667E-2</v>
      </c>
      <c r="J10924" s="923">
        <v>36288.42954287766</v>
      </c>
      <c r="K10924" s="922">
        <v>1</v>
      </c>
      <c r="L10924" s="923">
        <v>36288.42954287766</v>
      </c>
      <c r="M10924" s="923">
        <f t="shared" si="170"/>
        <v>741.8418305187937</v>
      </c>
    </row>
    <row r="10925" spans="2:13" ht="75">
      <c r="B10925" s="921" t="s">
        <v>2922</v>
      </c>
      <c r="C10925" s="921" t="s">
        <v>2866</v>
      </c>
      <c r="D10925" s="922" t="s">
        <v>986</v>
      </c>
      <c r="E10925" s="936">
        <v>1</v>
      </c>
      <c r="F10925" s="947">
        <v>44713</v>
      </c>
      <c r="G10925" s="923">
        <v>7272.9591227332721</v>
      </c>
      <c r="H10925" s="929">
        <v>1.6666666666666668E-3</v>
      </c>
      <c r="I10925" s="929">
        <v>2.1666666666666667E-2</v>
      </c>
      <c r="J10925" s="923">
        <v>7115.3783417407176</v>
      </c>
      <c r="K10925" s="922">
        <v>1</v>
      </c>
      <c r="L10925" s="923">
        <v>7115.3783417407176</v>
      </c>
      <c r="M10925" s="923">
        <f t="shared" si="170"/>
        <v>145.45918245466544</v>
      </c>
    </row>
    <row r="10926" spans="2:13" ht="75">
      <c r="B10926" s="921" t="s">
        <v>2867</v>
      </c>
      <c r="C10926" s="921" t="s">
        <v>2866</v>
      </c>
      <c r="D10926" s="922" t="s">
        <v>986</v>
      </c>
      <c r="E10926" s="936">
        <v>1</v>
      </c>
      <c r="F10926" s="947">
        <v>44713</v>
      </c>
      <c r="G10926" s="923">
        <v>158550.50887558534</v>
      </c>
      <c r="H10926" s="929">
        <v>1.6666666666666668E-3</v>
      </c>
      <c r="I10926" s="929">
        <v>2.1666666666666667E-2</v>
      </c>
      <c r="J10926" s="923">
        <v>155115.24784994766</v>
      </c>
      <c r="K10926" s="922">
        <v>1</v>
      </c>
      <c r="L10926" s="923">
        <v>155115.24784994766</v>
      </c>
      <c r="M10926" s="923">
        <f t="shared" si="170"/>
        <v>3171.0101775117068</v>
      </c>
    </row>
    <row r="10927" spans="2:13" ht="75">
      <c r="B10927" s="921" t="s">
        <v>2867</v>
      </c>
      <c r="C10927" s="921" t="s">
        <v>2866</v>
      </c>
      <c r="D10927" s="922" t="s">
        <v>986</v>
      </c>
      <c r="E10927" s="936">
        <v>1</v>
      </c>
      <c r="F10927" s="947">
        <v>44713</v>
      </c>
      <c r="G10927" s="923">
        <v>10909.438684099909</v>
      </c>
      <c r="H10927" s="929">
        <v>1.6666666666666668E-3</v>
      </c>
      <c r="I10927" s="929">
        <v>2.1666666666666667E-2</v>
      </c>
      <c r="J10927" s="923">
        <v>10673.067512611076</v>
      </c>
      <c r="K10927" s="922">
        <v>1</v>
      </c>
      <c r="L10927" s="923">
        <v>10673.067512611076</v>
      </c>
      <c r="M10927" s="923">
        <f t="shared" si="170"/>
        <v>218.18877368199819</v>
      </c>
    </row>
    <row r="10928" spans="2:13" ht="75">
      <c r="B10928" s="921" t="s">
        <v>2877</v>
      </c>
      <c r="C10928" s="921" t="s">
        <v>2866</v>
      </c>
      <c r="D10928" s="922" t="s">
        <v>986</v>
      </c>
      <c r="E10928" s="936">
        <v>1</v>
      </c>
      <c r="F10928" s="947">
        <v>44713</v>
      </c>
      <c r="G10928" s="923">
        <v>42910.458824126305</v>
      </c>
      <c r="H10928" s="929">
        <v>1.6666666666666668E-3</v>
      </c>
      <c r="I10928" s="929">
        <v>2.1666666666666667E-2</v>
      </c>
      <c r="J10928" s="923">
        <v>41980.732216270233</v>
      </c>
      <c r="K10928" s="922">
        <v>1</v>
      </c>
      <c r="L10928" s="923">
        <v>41980.732216270233</v>
      </c>
      <c r="M10928" s="923">
        <f t="shared" si="170"/>
        <v>858.20917648252612</v>
      </c>
    </row>
    <row r="10929" spans="2:13" ht="75">
      <c r="B10929" s="921" t="s">
        <v>2923</v>
      </c>
      <c r="C10929" s="921" t="s">
        <v>2866</v>
      </c>
      <c r="D10929" s="922" t="s">
        <v>986</v>
      </c>
      <c r="E10929" s="936">
        <v>1</v>
      </c>
      <c r="F10929" s="947">
        <v>44713</v>
      </c>
      <c r="G10929" s="923">
        <v>12364.030508646561</v>
      </c>
      <c r="H10929" s="929">
        <v>1.6666666666666668E-3</v>
      </c>
      <c r="I10929" s="929">
        <v>2.1666666666666667E-2</v>
      </c>
      <c r="J10929" s="923">
        <v>12096.14318095922</v>
      </c>
      <c r="K10929" s="922">
        <v>1</v>
      </c>
      <c r="L10929" s="923">
        <v>12096.14318095922</v>
      </c>
      <c r="M10929" s="923">
        <f t="shared" si="170"/>
        <v>247.28061017293123</v>
      </c>
    </row>
    <row r="10930" spans="2:13" ht="75">
      <c r="B10930" s="921" t="s">
        <v>2921</v>
      </c>
      <c r="C10930" s="921" t="s">
        <v>2866</v>
      </c>
      <c r="D10930" s="922" t="s">
        <v>986</v>
      </c>
      <c r="E10930" s="936">
        <v>1</v>
      </c>
      <c r="F10930" s="947">
        <v>44713</v>
      </c>
      <c r="G10930" s="923">
        <v>74911.478964152702</v>
      </c>
      <c r="H10930" s="929">
        <v>1.6666666666666668E-3</v>
      </c>
      <c r="I10930" s="929">
        <v>2.1666666666666667E-2</v>
      </c>
      <c r="J10930" s="923">
        <v>73288.396919929393</v>
      </c>
      <c r="K10930" s="922">
        <v>1</v>
      </c>
      <c r="L10930" s="923">
        <v>73288.396919929393</v>
      </c>
      <c r="M10930" s="923">
        <f t="shared" si="170"/>
        <v>1498.2295792830541</v>
      </c>
    </row>
    <row r="10931" spans="2:13" ht="75">
      <c r="B10931" s="921" t="s">
        <v>2921</v>
      </c>
      <c r="C10931" s="921" t="s">
        <v>2866</v>
      </c>
      <c r="D10931" s="922" t="s">
        <v>986</v>
      </c>
      <c r="E10931" s="936">
        <v>1</v>
      </c>
      <c r="F10931" s="947">
        <v>44713</v>
      </c>
      <c r="G10931" s="923">
        <v>42910.458824126305</v>
      </c>
      <c r="H10931" s="929">
        <v>1.6666666666666668E-3</v>
      </c>
      <c r="I10931" s="929">
        <v>2.1666666666666667E-2</v>
      </c>
      <c r="J10931" s="923">
        <v>41980.732216270233</v>
      </c>
      <c r="K10931" s="922">
        <v>1</v>
      </c>
      <c r="L10931" s="923">
        <v>41980.732216270233</v>
      </c>
      <c r="M10931" s="923">
        <f t="shared" si="170"/>
        <v>858.20917648252612</v>
      </c>
    </row>
    <row r="10932" spans="2:13" ht="75">
      <c r="B10932" s="921" t="s">
        <v>2922</v>
      </c>
      <c r="C10932" s="921" t="s">
        <v>2866</v>
      </c>
      <c r="D10932" s="922" t="s">
        <v>986</v>
      </c>
      <c r="E10932" s="936">
        <v>1</v>
      </c>
      <c r="F10932" s="947">
        <v>44713</v>
      </c>
      <c r="G10932" s="923">
        <v>91639.28494643922</v>
      </c>
      <c r="H10932" s="929">
        <v>1.6666666666666668E-3</v>
      </c>
      <c r="I10932" s="929">
        <v>2.1666666666666667E-2</v>
      </c>
      <c r="J10932" s="923">
        <v>89653.767105933031</v>
      </c>
      <c r="K10932" s="922">
        <v>1</v>
      </c>
      <c r="L10932" s="923">
        <v>89653.767105933031</v>
      </c>
      <c r="M10932" s="923">
        <f t="shared" si="170"/>
        <v>1832.7856989287845</v>
      </c>
    </row>
    <row r="10933" spans="2:13" ht="75">
      <c r="B10933" s="921" t="s">
        <v>2877</v>
      </c>
      <c r="C10933" s="921" t="s">
        <v>2866</v>
      </c>
      <c r="D10933" s="922" t="s">
        <v>986</v>
      </c>
      <c r="E10933" s="936">
        <v>1</v>
      </c>
      <c r="F10933" s="947">
        <v>44319</v>
      </c>
      <c r="G10933" s="923">
        <v>727.29591227332719</v>
      </c>
      <c r="H10933" s="929">
        <v>1.6666666666666668E-3</v>
      </c>
      <c r="I10933" s="929">
        <v>4.3333333333333335E-2</v>
      </c>
      <c r="J10933" s="923">
        <v>695.77975607481631</v>
      </c>
      <c r="K10933" s="922">
        <v>1</v>
      </c>
      <c r="L10933" s="923">
        <v>695.77975607481631</v>
      </c>
      <c r="M10933" s="923">
        <f t="shared" si="170"/>
        <v>14.545918245466543</v>
      </c>
    </row>
    <row r="10934" spans="2:13" ht="75">
      <c r="B10934" s="921" t="s">
        <v>2877</v>
      </c>
      <c r="C10934" s="921" t="s">
        <v>2866</v>
      </c>
      <c r="D10934" s="922" t="s">
        <v>986</v>
      </c>
      <c r="E10934" s="936">
        <v>1</v>
      </c>
      <c r="F10934" s="947">
        <v>44843</v>
      </c>
      <c r="G10934" s="923">
        <v>14545.918245466544</v>
      </c>
      <c r="H10934" s="929">
        <v>1.6666666666666668E-3</v>
      </c>
      <c r="I10934" s="929">
        <v>1.5000000000000001E-2</v>
      </c>
      <c r="J10934" s="923">
        <v>14327.729471784545</v>
      </c>
      <c r="K10934" s="922">
        <v>1</v>
      </c>
      <c r="L10934" s="923">
        <v>14327.729471784545</v>
      </c>
      <c r="M10934" s="923">
        <f t="shared" si="170"/>
        <v>290.91836490933088</v>
      </c>
    </row>
    <row r="10935" spans="2:13" ht="75">
      <c r="B10935" s="921" t="s">
        <v>2877</v>
      </c>
      <c r="C10935" s="921" t="s">
        <v>2866</v>
      </c>
      <c r="D10935" s="922" t="s">
        <v>986</v>
      </c>
      <c r="E10935" s="936">
        <v>1</v>
      </c>
      <c r="F10935" s="947">
        <v>44905</v>
      </c>
      <c r="G10935" s="923">
        <v>6545.6632104599448</v>
      </c>
      <c r="H10935" s="929">
        <v>1.6666666666666668E-3</v>
      </c>
      <c r="I10935" s="929">
        <v>1.1666666666666667E-2</v>
      </c>
      <c r="J10935" s="923">
        <v>6469.2971396712455</v>
      </c>
      <c r="K10935" s="922">
        <v>1</v>
      </c>
      <c r="L10935" s="923">
        <v>6469.2971396712455</v>
      </c>
      <c r="M10935" s="923">
        <f t="shared" si="170"/>
        <v>130.9132642091989</v>
      </c>
    </row>
    <row r="10936" spans="2:13" ht="75">
      <c r="B10936" s="921" t="s">
        <v>2921</v>
      </c>
      <c r="C10936" s="921" t="s">
        <v>2866</v>
      </c>
      <c r="D10936" s="922" t="s">
        <v>986</v>
      </c>
      <c r="E10936" s="936">
        <v>1</v>
      </c>
      <c r="F10936" s="947">
        <v>44905</v>
      </c>
      <c r="G10936" s="923">
        <v>5091.0713859132902</v>
      </c>
      <c r="H10936" s="929">
        <v>1.6666666666666668E-3</v>
      </c>
      <c r="I10936" s="929">
        <v>1.1666666666666667E-2</v>
      </c>
      <c r="J10936" s="923">
        <v>5031.6755530776354</v>
      </c>
      <c r="K10936" s="922">
        <v>1</v>
      </c>
      <c r="L10936" s="923">
        <v>5031.6755530776354</v>
      </c>
      <c r="M10936" s="923">
        <f t="shared" si="170"/>
        <v>101.82142771826581</v>
      </c>
    </row>
    <row r="10937" spans="2:13" ht="75">
      <c r="B10937" s="921" t="s">
        <v>2921</v>
      </c>
      <c r="C10937" s="921" t="s">
        <v>2866</v>
      </c>
      <c r="D10937" s="922" t="s">
        <v>986</v>
      </c>
      <c r="E10937" s="936">
        <v>1</v>
      </c>
      <c r="F10937" s="947">
        <v>44452</v>
      </c>
      <c r="G10937" s="923">
        <v>727.29591227332719</v>
      </c>
      <c r="H10937" s="929">
        <v>1.6666666666666668E-3</v>
      </c>
      <c r="I10937" s="929">
        <v>3.6666666666666667E-2</v>
      </c>
      <c r="J10937" s="923">
        <v>700.62839548997181</v>
      </c>
      <c r="K10937" s="922">
        <v>1</v>
      </c>
      <c r="L10937" s="923">
        <v>700.62839548997181</v>
      </c>
      <c r="M10937" s="923">
        <f t="shared" si="170"/>
        <v>14.545918245466543</v>
      </c>
    </row>
    <row r="10938" spans="2:13" ht="75">
      <c r="B10938" s="921" t="s">
        <v>2921</v>
      </c>
      <c r="C10938" s="921" t="s">
        <v>2866</v>
      </c>
      <c r="D10938" s="922" t="s">
        <v>986</v>
      </c>
      <c r="E10938" s="936">
        <v>1</v>
      </c>
      <c r="F10938" s="947">
        <v>44682</v>
      </c>
      <c r="G10938" s="923">
        <v>727.29591227332719</v>
      </c>
      <c r="H10938" s="929">
        <v>1.6666666666666668E-3</v>
      </c>
      <c r="I10938" s="929">
        <v>2.3333333333333334E-2</v>
      </c>
      <c r="J10938" s="923">
        <v>710.32567432028293</v>
      </c>
      <c r="K10938" s="922">
        <v>1</v>
      </c>
      <c r="L10938" s="923">
        <v>710.32567432028293</v>
      </c>
      <c r="M10938" s="923">
        <f t="shared" si="170"/>
        <v>14.545918245466543</v>
      </c>
    </row>
    <row r="10939" spans="2:13" ht="75">
      <c r="B10939" s="921" t="s">
        <v>2921</v>
      </c>
      <c r="C10939" s="921" t="s">
        <v>2866</v>
      </c>
      <c r="D10939" s="922" t="s">
        <v>986</v>
      </c>
      <c r="E10939" s="936">
        <v>1</v>
      </c>
      <c r="F10939" s="947">
        <v>43829</v>
      </c>
      <c r="G10939" s="923">
        <v>2181.8877368199815</v>
      </c>
      <c r="H10939" s="929">
        <v>1.6666666666666668E-3</v>
      </c>
      <c r="I10939" s="929">
        <v>7.166666666666667E-2</v>
      </c>
      <c r="J10939" s="923">
        <v>2025.5191156812161</v>
      </c>
      <c r="K10939" s="922">
        <v>1</v>
      </c>
      <c r="L10939" s="923">
        <v>2025.5191156812161</v>
      </c>
      <c r="M10939" s="923">
        <f t="shared" si="170"/>
        <v>43.637754736399629</v>
      </c>
    </row>
    <row r="10940" spans="2:13" ht="75">
      <c r="B10940" s="921" t="s">
        <v>2923</v>
      </c>
      <c r="C10940" s="921" t="s">
        <v>2866</v>
      </c>
      <c r="D10940" s="922" t="s">
        <v>986</v>
      </c>
      <c r="E10940" s="936">
        <v>1</v>
      </c>
      <c r="F10940" s="947">
        <v>43829</v>
      </c>
      <c r="G10940" s="923">
        <v>20364.285543653161</v>
      </c>
      <c r="H10940" s="929">
        <v>1.6666666666666668E-3</v>
      </c>
      <c r="I10940" s="929">
        <v>7.166666666666667E-2</v>
      </c>
      <c r="J10940" s="923">
        <v>18904.845079691349</v>
      </c>
      <c r="K10940" s="922">
        <v>1</v>
      </c>
      <c r="L10940" s="923">
        <v>18904.845079691349</v>
      </c>
      <c r="M10940" s="923">
        <f t="shared" si="170"/>
        <v>407.28571087306324</v>
      </c>
    </row>
    <row r="10941" spans="2:13" ht="75">
      <c r="B10941" s="921" t="s">
        <v>2923</v>
      </c>
      <c r="C10941" s="921" t="s">
        <v>2866</v>
      </c>
      <c r="D10941" s="922" t="s">
        <v>986</v>
      </c>
      <c r="E10941" s="936">
        <v>1</v>
      </c>
      <c r="F10941" s="947">
        <v>43829</v>
      </c>
      <c r="G10941" s="923">
        <v>12364.030508646561</v>
      </c>
      <c r="H10941" s="929">
        <v>1.6666666666666668E-3</v>
      </c>
      <c r="I10941" s="929">
        <v>7.166666666666667E-2</v>
      </c>
      <c r="J10941" s="923">
        <v>11477.941655526891</v>
      </c>
      <c r="K10941" s="922">
        <v>1</v>
      </c>
      <c r="L10941" s="923">
        <v>11477.941655526891</v>
      </c>
      <c r="M10941" s="923">
        <f t="shared" si="170"/>
        <v>247.28061017293123</v>
      </c>
    </row>
    <row r="10942" spans="2:13" ht="75">
      <c r="B10942" s="921" t="s">
        <v>2921</v>
      </c>
      <c r="C10942" s="921" t="s">
        <v>2866</v>
      </c>
      <c r="D10942" s="922" t="s">
        <v>986</v>
      </c>
      <c r="E10942" s="936">
        <v>1</v>
      </c>
      <c r="F10942" s="947">
        <v>43829</v>
      </c>
      <c r="G10942" s="923">
        <v>21091.581455926487</v>
      </c>
      <c r="H10942" s="929">
        <v>1.6666666666666668E-3</v>
      </c>
      <c r="I10942" s="929">
        <v>7.166666666666667E-2</v>
      </c>
      <c r="J10942" s="923">
        <v>19580.018118251755</v>
      </c>
      <c r="K10942" s="922">
        <v>1</v>
      </c>
      <c r="L10942" s="923">
        <v>19580.018118251755</v>
      </c>
      <c r="M10942" s="923">
        <f t="shared" si="170"/>
        <v>421.83162911852975</v>
      </c>
    </row>
    <row r="10943" spans="2:13" ht="75">
      <c r="B10943" s="921" t="s">
        <v>2922</v>
      </c>
      <c r="C10943" s="921" t="s">
        <v>2866</v>
      </c>
      <c r="D10943" s="922" t="s">
        <v>986</v>
      </c>
      <c r="E10943" s="936">
        <v>1</v>
      </c>
      <c r="F10943" s="947">
        <v>43829</v>
      </c>
      <c r="G10943" s="923">
        <v>29819.132403206415</v>
      </c>
      <c r="H10943" s="929">
        <v>1.6666666666666668E-3</v>
      </c>
      <c r="I10943" s="929">
        <v>7.166666666666667E-2</v>
      </c>
      <c r="J10943" s="923">
        <v>27682.09458097662</v>
      </c>
      <c r="K10943" s="922">
        <v>1</v>
      </c>
      <c r="L10943" s="923">
        <v>27682.09458097662</v>
      </c>
      <c r="M10943" s="923">
        <f t="shared" si="170"/>
        <v>596.38264806412826</v>
      </c>
    </row>
    <row r="10944" spans="2:13" ht="75">
      <c r="B10944" s="921" t="s">
        <v>2867</v>
      </c>
      <c r="C10944" s="921" t="s">
        <v>2866</v>
      </c>
      <c r="D10944" s="922" t="s">
        <v>986</v>
      </c>
      <c r="E10944" s="936">
        <v>1</v>
      </c>
      <c r="F10944" s="947">
        <v>44419</v>
      </c>
      <c r="G10944" s="923">
        <v>727.29591227332719</v>
      </c>
      <c r="H10944" s="929">
        <v>1.6666666666666668E-3</v>
      </c>
      <c r="I10944" s="929">
        <v>3.8333333333333337E-2</v>
      </c>
      <c r="J10944" s="923">
        <v>699.41623563618293</v>
      </c>
      <c r="K10944" s="922">
        <v>1</v>
      </c>
      <c r="L10944" s="923">
        <v>699.41623563618293</v>
      </c>
      <c r="M10944" s="923">
        <f t="shared" si="170"/>
        <v>14.545918245466543</v>
      </c>
    </row>
    <row r="10945" spans="2:13" ht="75">
      <c r="B10945" s="921" t="s">
        <v>2867</v>
      </c>
      <c r="C10945" s="921" t="s">
        <v>2866</v>
      </c>
      <c r="D10945" s="922" t="s">
        <v>986</v>
      </c>
      <c r="E10945" s="936">
        <v>1</v>
      </c>
      <c r="F10945" s="947">
        <v>44469</v>
      </c>
      <c r="G10945" s="923">
        <v>727.29591227332719</v>
      </c>
      <c r="H10945" s="929">
        <v>1.6666666666666668E-3</v>
      </c>
      <c r="I10945" s="929">
        <v>3.6666666666666667E-2</v>
      </c>
      <c r="J10945" s="923">
        <v>700.62839548997181</v>
      </c>
      <c r="K10945" s="922">
        <v>1</v>
      </c>
      <c r="L10945" s="923">
        <v>700.62839548997181</v>
      </c>
      <c r="M10945" s="923">
        <f t="shared" si="170"/>
        <v>14.545918245466543</v>
      </c>
    </row>
    <row r="10946" spans="2:13" ht="75">
      <c r="B10946" s="921" t="s">
        <v>2867</v>
      </c>
      <c r="C10946" s="921" t="s">
        <v>2866</v>
      </c>
      <c r="D10946" s="922" t="s">
        <v>986</v>
      </c>
      <c r="E10946" s="936">
        <v>1</v>
      </c>
      <c r="F10946" s="947">
        <v>44936</v>
      </c>
      <c r="G10946" s="923">
        <v>13091.32642091989</v>
      </c>
      <c r="H10946" s="929">
        <v>1.6666666666666668E-3</v>
      </c>
      <c r="I10946" s="929">
        <v>0.01</v>
      </c>
      <c r="J10946" s="923">
        <v>12960.413156710691</v>
      </c>
      <c r="K10946" s="922">
        <v>1</v>
      </c>
      <c r="L10946" s="923">
        <v>12960.413156710691</v>
      </c>
      <c r="M10946" s="923">
        <f t="shared" si="170"/>
        <v>261.8265284183978</v>
      </c>
    </row>
    <row r="10947" spans="2:13" ht="75">
      <c r="B10947" s="921" t="s">
        <v>2867</v>
      </c>
      <c r="C10947" s="921" t="s">
        <v>2866</v>
      </c>
      <c r="D10947" s="922" t="s">
        <v>986</v>
      </c>
      <c r="E10947" s="936">
        <v>1</v>
      </c>
      <c r="F10947" s="947">
        <v>44413</v>
      </c>
      <c r="G10947" s="923">
        <v>75638.774876426032</v>
      </c>
      <c r="H10947" s="929">
        <v>1.6666666666666668E-3</v>
      </c>
      <c r="I10947" s="929">
        <v>3.8333333333333337E-2</v>
      </c>
      <c r="J10947" s="923">
        <v>72739.288506163037</v>
      </c>
      <c r="K10947" s="922">
        <v>1</v>
      </c>
      <c r="L10947" s="923">
        <v>72739.288506163037</v>
      </c>
      <c r="M10947" s="923">
        <f t="shared" si="170"/>
        <v>1512.7754975285206</v>
      </c>
    </row>
    <row r="10948" spans="2:13" ht="75">
      <c r="B10948" s="921" t="s">
        <v>2867</v>
      </c>
      <c r="C10948" s="921" t="s">
        <v>2866</v>
      </c>
      <c r="D10948" s="922" t="s">
        <v>986</v>
      </c>
      <c r="E10948" s="936">
        <v>1</v>
      </c>
      <c r="F10948" s="947">
        <v>44904</v>
      </c>
      <c r="G10948" s="923">
        <v>25455.356929566453</v>
      </c>
      <c r="H10948" s="929">
        <v>1.6666666666666668E-3</v>
      </c>
      <c r="I10948" s="929">
        <v>1.1666666666666667E-2</v>
      </c>
      <c r="J10948" s="923">
        <v>25158.377765388177</v>
      </c>
      <c r="K10948" s="922">
        <v>1</v>
      </c>
      <c r="L10948" s="923">
        <v>25158.377765388177</v>
      </c>
      <c r="M10948" s="923">
        <f t="shared" si="170"/>
        <v>509.10713859132909</v>
      </c>
    </row>
    <row r="10949" spans="2:13" ht="75">
      <c r="B10949" s="921" t="s">
        <v>2877</v>
      </c>
      <c r="C10949" s="921" t="s">
        <v>2866</v>
      </c>
      <c r="D10949" s="922" t="s">
        <v>986</v>
      </c>
      <c r="E10949" s="936">
        <v>1</v>
      </c>
      <c r="F10949" s="947">
        <v>44904</v>
      </c>
      <c r="G10949" s="923">
        <v>7272.9591227332721</v>
      </c>
      <c r="H10949" s="929">
        <v>1.6666666666666668E-3</v>
      </c>
      <c r="I10949" s="929">
        <v>1.1666666666666667E-2</v>
      </c>
      <c r="J10949" s="923">
        <v>7188.1079329680506</v>
      </c>
      <c r="K10949" s="922">
        <v>1</v>
      </c>
      <c r="L10949" s="923">
        <v>7188.1079329680506</v>
      </c>
      <c r="M10949" s="923">
        <f t="shared" si="170"/>
        <v>145.45918245466544</v>
      </c>
    </row>
    <row r="10950" spans="2:13" ht="75">
      <c r="B10950" s="921" t="s">
        <v>2877</v>
      </c>
      <c r="C10950" s="921" t="s">
        <v>2866</v>
      </c>
      <c r="D10950" s="922" t="s">
        <v>986</v>
      </c>
      <c r="E10950" s="936">
        <v>1</v>
      </c>
      <c r="F10950" s="947">
        <v>45021</v>
      </c>
      <c r="G10950" s="923">
        <v>10182.14277182658</v>
      </c>
      <c r="H10950" s="929">
        <v>1.6666666666666668E-3</v>
      </c>
      <c r="I10950" s="929">
        <v>5.0000000000000001E-3</v>
      </c>
      <c r="J10950" s="923">
        <v>10131.232057967447</v>
      </c>
      <c r="K10950" s="922">
        <v>1</v>
      </c>
      <c r="L10950" s="923">
        <v>10131.232057967447</v>
      </c>
      <c r="M10950" s="923">
        <f t="shared" si="170"/>
        <v>203.64285543653162</v>
      </c>
    </row>
    <row r="10951" spans="2:13" ht="75">
      <c r="B10951" s="921" t="s">
        <v>2877</v>
      </c>
      <c r="C10951" s="921" t="s">
        <v>2866</v>
      </c>
      <c r="D10951" s="922" t="s">
        <v>986</v>
      </c>
      <c r="E10951" s="936">
        <v>1</v>
      </c>
      <c r="F10951" s="947">
        <v>44925</v>
      </c>
      <c r="G10951" s="923">
        <v>5818.3672981866175</v>
      </c>
      <c r="H10951" s="929">
        <v>1.6666666666666668E-3</v>
      </c>
      <c r="I10951" s="929">
        <v>1.1666666666666667E-2</v>
      </c>
      <c r="J10951" s="923">
        <v>5750.4863463744405</v>
      </c>
      <c r="K10951" s="922">
        <v>1</v>
      </c>
      <c r="L10951" s="923">
        <v>5750.4863463744405</v>
      </c>
      <c r="M10951" s="923">
        <f t="shared" si="170"/>
        <v>116.36734596373235</v>
      </c>
    </row>
    <row r="10952" spans="2:13" ht="75">
      <c r="B10952" s="921" t="s">
        <v>2877</v>
      </c>
      <c r="C10952" s="921" t="s">
        <v>2866</v>
      </c>
      <c r="D10952" s="922" t="s">
        <v>986</v>
      </c>
      <c r="E10952" s="936">
        <v>1</v>
      </c>
      <c r="F10952" s="947">
        <v>44929</v>
      </c>
      <c r="G10952" s="923">
        <v>72002.295315059397</v>
      </c>
      <c r="H10952" s="929">
        <v>1.6666666666666668E-3</v>
      </c>
      <c r="I10952" s="929">
        <v>0.01</v>
      </c>
      <c r="J10952" s="923">
        <v>71282.272361908806</v>
      </c>
      <c r="K10952" s="922">
        <v>1</v>
      </c>
      <c r="L10952" s="923">
        <v>71282.272361908806</v>
      </c>
      <c r="M10952" s="923">
        <f t="shared" si="170"/>
        <v>1440.0459063011879</v>
      </c>
    </row>
    <row r="10953" spans="2:13" ht="75">
      <c r="B10953" s="921" t="s">
        <v>2923</v>
      </c>
      <c r="C10953" s="921" t="s">
        <v>2866</v>
      </c>
      <c r="D10953" s="922" t="s">
        <v>986</v>
      </c>
      <c r="E10953" s="936">
        <v>1</v>
      </c>
      <c r="F10953" s="947">
        <v>44929</v>
      </c>
      <c r="G10953" s="923">
        <v>118549.23370055233</v>
      </c>
      <c r="H10953" s="929">
        <v>1.6666666666666668E-3</v>
      </c>
      <c r="I10953" s="929">
        <v>0.01</v>
      </c>
      <c r="J10953" s="923">
        <v>117363.74136354681</v>
      </c>
      <c r="K10953" s="922">
        <v>1</v>
      </c>
      <c r="L10953" s="923">
        <v>117363.74136354681</v>
      </c>
      <c r="M10953" s="923">
        <f t="shared" si="170"/>
        <v>2370.9846740110465</v>
      </c>
    </row>
    <row r="10954" spans="2:13" ht="75">
      <c r="B10954" s="921" t="s">
        <v>2921</v>
      </c>
      <c r="C10954" s="921" t="s">
        <v>2866</v>
      </c>
      <c r="D10954" s="922" t="s">
        <v>986</v>
      </c>
      <c r="E10954" s="936">
        <v>1</v>
      </c>
      <c r="F10954" s="947">
        <v>44929</v>
      </c>
      <c r="G10954" s="923">
        <v>13091.32642091989</v>
      </c>
      <c r="H10954" s="929">
        <v>1.6666666666666668E-3</v>
      </c>
      <c r="I10954" s="929">
        <v>0.01</v>
      </c>
      <c r="J10954" s="923">
        <v>12960.413156710691</v>
      </c>
      <c r="K10954" s="922">
        <v>1</v>
      </c>
      <c r="L10954" s="923">
        <v>12960.413156710691</v>
      </c>
      <c r="M10954" s="923">
        <f t="shared" si="170"/>
        <v>261.8265284183978</v>
      </c>
    </row>
    <row r="10955" spans="2:13" ht="75">
      <c r="B10955" s="921" t="s">
        <v>2921</v>
      </c>
      <c r="C10955" s="921" t="s">
        <v>2866</v>
      </c>
      <c r="D10955" s="922" t="s">
        <v>986</v>
      </c>
      <c r="E10955" s="936">
        <v>1</v>
      </c>
      <c r="F10955" s="947">
        <v>44571</v>
      </c>
      <c r="G10955" s="923">
        <v>13091.32642091989</v>
      </c>
      <c r="H10955" s="929">
        <v>1.6666666666666668E-3</v>
      </c>
      <c r="I10955" s="929">
        <v>3.0000000000000002E-2</v>
      </c>
      <c r="J10955" s="923">
        <v>12698.586628292293</v>
      </c>
      <c r="K10955" s="922">
        <v>1</v>
      </c>
      <c r="L10955" s="923">
        <v>12698.586628292293</v>
      </c>
      <c r="M10955" s="923">
        <f t="shared" ref="M10955:M11018" si="171">IF(L10955=0,"",IF(I10955=100%,0,(H10955*12)*(G10955*E10955*K10955)))</f>
        <v>261.8265284183978</v>
      </c>
    </row>
    <row r="10956" spans="2:13" ht="75">
      <c r="B10956" s="921" t="s">
        <v>2921</v>
      </c>
      <c r="C10956" s="921" t="s">
        <v>2866</v>
      </c>
      <c r="D10956" s="922" t="s">
        <v>986</v>
      </c>
      <c r="E10956" s="936">
        <v>1</v>
      </c>
      <c r="F10956" s="947">
        <v>44958</v>
      </c>
      <c r="G10956" s="923">
        <v>79275.254437792668</v>
      </c>
      <c r="H10956" s="929">
        <v>1.6666666666666668E-3</v>
      </c>
      <c r="I10956" s="929">
        <v>8.3333333333333332E-3</v>
      </c>
      <c r="J10956" s="923">
        <v>78614.627317477731</v>
      </c>
      <c r="K10956" s="922">
        <v>1</v>
      </c>
      <c r="L10956" s="923">
        <v>78614.627317477731</v>
      </c>
      <c r="M10956" s="923">
        <f t="shared" si="171"/>
        <v>1585.5050887558534</v>
      </c>
    </row>
    <row r="10957" spans="2:13" ht="75">
      <c r="B10957" s="921" t="s">
        <v>2922</v>
      </c>
      <c r="C10957" s="921" t="s">
        <v>2866</v>
      </c>
      <c r="D10957" s="922" t="s">
        <v>986</v>
      </c>
      <c r="E10957" s="936">
        <v>1</v>
      </c>
      <c r="F10957" s="947">
        <v>44958</v>
      </c>
      <c r="G10957" s="923">
        <v>119276.52961282566</v>
      </c>
      <c r="H10957" s="929">
        <v>1.6666666666666668E-3</v>
      </c>
      <c r="I10957" s="929">
        <v>8.3333333333333332E-3</v>
      </c>
      <c r="J10957" s="923">
        <v>118282.55853271877</v>
      </c>
      <c r="K10957" s="922">
        <v>1</v>
      </c>
      <c r="L10957" s="923">
        <v>118282.55853271877</v>
      </c>
      <c r="M10957" s="923">
        <f t="shared" si="171"/>
        <v>2385.530592256513</v>
      </c>
    </row>
    <row r="10958" spans="2:13" ht="75">
      <c r="B10958" s="921" t="s">
        <v>2922</v>
      </c>
      <c r="C10958" s="921" t="s">
        <v>2866</v>
      </c>
      <c r="D10958" s="922" t="s">
        <v>986</v>
      </c>
      <c r="E10958" s="936">
        <v>1</v>
      </c>
      <c r="F10958" s="947">
        <v>45078</v>
      </c>
      <c r="G10958" s="923">
        <v>7272.9591227332721</v>
      </c>
      <c r="H10958" s="929">
        <v>1.6666666666666668E-3</v>
      </c>
      <c r="I10958" s="929">
        <v>1.6666666666666668E-3</v>
      </c>
      <c r="J10958" s="923">
        <v>7260.8375241953836</v>
      </c>
      <c r="K10958" s="922">
        <v>1</v>
      </c>
      <c r="L10958" s="923">
        <v>7260.8375241953836</v>
      </c>
      <c r="M10958" s="923">
        <f t="shared" si="171"/>
        <v>145.45918245466544</v>
      </c>
    </row>
    <row r="10959" spans="2:13" ht="75">
      <c r="B10959" s="921" t="s">
        <v>2921</v>
      </c>
      <c r="C10959" s="921" t="s">
        <v>2866</v>
      </c>
      <c r="D10959" s="922" t="s">
        <v>986</v>
      </c>
      <c r="E10959" s="936">
        <v>1</v>
      </c>
      <c r="F10959" s="947">
        <v>43922</v>
      </c>
      <c r="G10959" s="923">
        <v>4363.7754736399629</v>
      </c>
      <c r="H10959" s="929">
        <v>1.6666666666666668E-3</v>
      </c>
      <c r="I10959" s="929">
        <v>6.5000000000000002E-2</v>
      </c>
      <c r="J10959" s="923">
        <v>4080.1300678533653</v>
      </c>
      <c r="K10959" s="922">
        <v>1</v>
      </c>
      <c r="L10959" s="923">
        <v>4080.1300678533653</v>
      </c>
      <c r="M10959" s="923">
        <f t="shared" si="171"/>
        <v>87.275509472799257</v>
      </c>
    </row>
    <row r="10960" spans="2:13" ht="75">
      <c r="B10960" s="921" t="s">
        <v>2867</v>
      </c>
      <c r="C10960" s="921" t="s">
        <v>2866</v>
      </c>
      <c r="D10960" s="922" t="s">
        <v>986</v>
      </c>
      <c r="E10960" s="936">
        <v>1</v>
      </c>
      <c r="F10960" s="947">
        <v>43922</v>
      </c>
      <c r="G10960" s="923">
        <v>727.29591227332719</v>
      </c>
      <c r="H10960" s="929">
        <v>1.6666666666666668E-3</v>
      </c>
      <c r="I10960" s="929">
        <v>6.5000000000000002E-2</v>
      </c>
      <c r="J10960" s="923">
        <v>680.02167797556092</v>
      </c>
      <c r="K10960" s="922">
        <v>1</v>
      </c>
      <c r="L10960" s="923">
        <v>680.02167797556092</v>
      </c>
      <c r="M10960" s="923">
        <f t="shared" si="171"/>
        <v>14.545918245466543</v>
      </c>
    </row>
    <row r="10961" spans="2:13" ht="75">
      <c r="B10961" s="921" t="s">
        <v>2877</v>
      </c>
      <c r="C10961" s="921" t="s">
        <v>2866</v>
      </c>
      <c r="D10961" s="922" t="s">
        <v>986</v>
      </c>
      <c r="E10961" s="936">
        <v>1</v>
      </c>
      <c r="F10961" s="947">
        <v>43922</v>
      </c>
      <c r="G10961" s="923">
        <v>727.29591227332719</v>
      </c>
      <c r="H10961" s="929">
        <v>1.6666666666666668E-3</v>
      </c>
      <c r="I10961" s="929">
        <v>6.5000000000000002E-2</v>
      </c>
      <c r="J10961" s="923">
        <v>680.02167797556092</v>
      </c>
      <c r="K10961" s="922">
        <v>1</v>
      </c>
      <c r="L10961" s="923">
        <v>680.02167797556092</v>
      </c>
      <c r="M10961" s="923">
        <f t="shared" si="171"/>
        <v>14.545918245466543</v>
      </c>
    </row>
    <row r="10962" spans="2:13" ht="75">
      <c r="B10962" s="921" t="s">
        <v>2877</v>
      </c>
      <c r="C10962" s="921" t="s">
        <v>2866</v>
      </c>
      <c r="D10962" s="922" t="s">
        <v>986</v>
      </c>
      <c r="E10962" s="936">
        <v>1</v>
      </c>
      <c r="F10962" s="947">
        <v>44636</v>
      </c>
      <c r="G10962" s="923">
        <v>727.29591227332719</v>
      </c>
      <c r="H10962" s="929">
        <v>1.6666666666666668E-3</v>
      </c>
      <c r="I10962" s="929">
        <v>2.6666666666666668E-2</v>
      </c>
      <c r="J10962" s="923">
        <v>707.90135461270518</v>
      </c>
      <c r="K10962" s="922">
        <v>1</v>
      </c>
      <c r="L10962" s="923">
        <v>707.90135461270518</v>
      </c>
      <c r="M10962" s="923">
        <f t="shared" si="171"/>
        <v>14.545918245466543</v>
      </c>
    </row>
    <row r="10963" spans="2:13" ht="75">
      <c r="B10963" s="921" t="s">
        <v>2877</v>
      </c>
      <c r="C10963" s="921" t="s">
        <v>2866</v>
      </c>
      <c r="D10963" s="922" t="s">
        <v>986</v>
      </c>
      <c r="E10963" s="936">
        <v>1</v>
      </c>
      <c r="F10963" s="947">
        <v>45078</v>
      </c>
      <c r="G10963" s="923">
        <v>4363.7754736399629</v>
      </c>
      <c r="H10963" s="929">
        <v>1.6666666666666668E-3</v>
      </c>
      <c r="I10963" s="929">
        <v>1.6666666666666668E-3</v>
      </c>
      <c r="J10963" s="923">
        <v>4356.5025145172294</v>
      </c>
      <c r="K10963" s="922">
        <v>1</v>
      </c>
      <c r="L10963" s="923">
        <v>4356.5025145172294</v>
      </c>
      <c r="M10963" s="923">
        <f t="shared" si="171"/>
        <v>87.275509472799257</v>
      </c>
    </row>
    <row r="10964" spans="2:13" ht="75">
      <c r="B10964" s="921" t="s">
        <v>2877</v>
      </c>
      <c r="C10964" s="921" t="s">
        <v>2866</v>
      </c>
      <c r="D10964" s="922" t="s">
        <v>986</v>
      </c>
      <c r="E10964" s="936">
        <v>1</v>
      </c>
      <c r="F10964" s="947">
        <v>44743</v>
      </c>
      <c r="G10964" s="923">
        <v>21818.877368199817</v>
      </c>
      <c r="H10964" s="929">
        <v>1.6666666666666668E-3</v>
      </c>
      <c r="I10964" s="929">
        <v>0.02</v>
      </c>
      <c r="J10964" s="923">
        <v>21382.499820835819</v>
      </c>
      <c r="K10964" s="922">
        <v>1</v>
      </c>
      <c r="L10964" s="923">
        <v>21382.499820835819</v>
      </c>
      <c r="M10964" s="923">
        <f t="shared" si="171"/>
        <v>436.37754736399637</v>
      </c>
    </row>
    <row r="10965" spans="2:13" ht="75">
      <c r="B10965" s="921" t="s">
        <v>2877</v>
      </c>
      <c r="C10965" s="921" t="s">
        <v>2866</v>
      </c>
      <c r="D10965" s="922" t="s">
        <v>986</v>
      </c>
      <c r="E10965" s="936">
        <v>1</v>
      </c>
      <c r="F10965" s="947">
        <v>44866</v>
      </c>
      <c r="G10965" s="923">
        <v>17455.101894559852</v>
      </c>
      <c r="H10965" s="929">
        <v>1.6666666666666668E-3</v>
      </c>
      <c r="I10965" s="929">
        <v>1.3333333333333334E-2</v>
      </c>
      <c r="J10965" s="923">
        <v>17222.367202632387</v>
      </c>
      <c r="K10965" s="922">
        <v>1</v>
      </c>
      <c r="L10965" s="923">
        <v>17222.367202632387</v>
      </c>
      <c r="M10965" s="923">
        <f t="shared" si="171"/>
        <v>349.10203789119703</v>
      </c>
    </row>
    <row r="10966" spans="2:13" ht="75">
      <c r="B10966" s="921" t="s">
        <v>2877</v>
      </c>
      <c r="C10966" s="921" t="s">
        <v>2866</v>
      </c>
      <c r="D10966" s="922" t="s">
        <v>986</v>
      </c>
      <c r="E10966" s="936">
        <v>1</v>
      </c>
      <c r="F10966" s="947">
        <v>44134</v>
      </c>
      <c r="G10966" s="923">
        <v>6545.6632104599448</v>
      </c>
      <c r="H10966" s="929">
        <v>1.6666666666666668E-3</v>
      </c>
      <c r="I10966" s="929">
        <v>5.5E-2</v>
      </c>
      <c r="J10966" s="923">
        <v>6185.6517338846479</v>
      </c>
      <c r="K10966" s="922">
        <v>1</v>
      </c>
      <c r="L10966" s="923">
        <v>6185.6517338846479</v>
      </c>
      <c r="M10966" s="923">
        <f t="shared" si="171"/>
        <v>130.9132642091989</v>
      </c>
    </row>
    <row r="10967" spans="2:13" ht="75">
      <c r="B10967" s="921" t="s">
        <v>2877</v>
      </c>
      <c r="C10967" s="921" t="s">
        <v>2866</v>
      </c>
      <c r="D10967" s="922" t="s">
        <v>986</v>
      </c>
      <c r="E10967" s="936">
        <v>1</v>
      </c>
      <c r="F10967" s="947">
        <v>44134</v>
      </c>
      <c r="G10967" s="923">
        <v>10182.14277182658</v>
      </c>
      <c r="H10967" s="929">
        <v>1.6666666666666668E-3</v>
      </c>
      <c r="I10967" s="929">
        <v>5.5E-2</v>
      </c>
      <c r="J10967" s="923">
        <v>9622.1249193761178</v>
      </c>
      <c r="K10967" s="922">
        <v>1</v>
      </c>
      <c r="L10967" s="923">
        <v>9622.1249193761178</v>
      </c>
      <c r="M10967" s="923">
        <f t="shared" si="171"/>
        <v>203.64285543653162</v>
      </c>
    </row>
    <row r="10968" spans="2:13" ht="75">
      <c r="B10968" s="921" t="s">
        <v>2877</v>
      </c>
      <c r="C10968" s="921" t="s">
        <v>2866</v>
      </c>
      <c r="D10968" s="922" t="s">
        <v>986</v>
      </c>
      <c r="E10968" s="936">
        <v>1</v>
      </c>
      <c r="F10968" s="947">
        <v>44196</v>
      </c>
      <c r="G10968" s="923">
        <v>51638.009771406229</v>
      </c>
      <c r="H10968" s="929">
        <v>1.6666666666666668E-3</v>
      </c>
      <c r="I10968" s="929">
        <v>0.05</v>
      </c>
      <c r="J10968" s="923">
        <v>49056.109282835918</v>
      </c>
      <c r="K10968" s="922">
        <v>1</v>
      </c>
      <c r="L10968" s="923">
        <v>49056.109282835918</v>
      </c>
      <c r="M10968" s="923">
        <f t="shared" si="171"/>
        <v>1032.7601954281247</v>
      </c>
    </row>
    <row r="10969" spans="2:13" ht="75">
      <c r="B10969" s="921" t="s">
        <v>2921</v>
      </c>
      <c r="C10969" s="921" t="s">
        <v>2866</v>
      </c>
      <c r="D10969" s="922" t="s">
        <v>986</v>
      </c>
      <c r="E10969" s="936">
        <v>1</v>
      </c>
      <c r="F10969" s="947">
        <v>44547</v>
      </c>
      <c r="G10969" s="923">
        <v>727.29591227332719</v>
      </c>
      <c r="H10969" s="929">
        <v>1.6666666666666668E-3</v>
      </c>
      <c r="I10969" s="929">
        <v>3.1666666666666669E-2</v>
      </c>
      <c r="J10969" s="923">
        <v>704.26487505133855</v>
      </c>
      <c r="K10969" s="922">
        <v>1</v>
      </c>
      <c r="L10969" s="923">
        <v>704.26487505133855</v>
      </c>
      <c r="M10969" s="923">
        <f t="shared" si="171"/>
        <v>14.545918245466543</v>
      </c>
    </row>
    <row r="10970" spans="2:13" ht="75">
      <c r="B10970" s="921" t="s">
        <v>2921</v>
      </c>
      <c r="C10970" s="921" t="s">
        <v>2866</v>
      </c>
      <c r="D10970" s="922" t="s">
        <v>986</v>
      </c>
      <c r="E10970" s="936">
        <v>1</v>
      </c>
      <c r="F10970" s="947">
        <v>45052</v>
      </c>
      <c r="G10970" s="923">
        <v>32728.316052299724</v>
      </c>
      <c r="H10970" s="929">
        <v>1.6666666666666668E-3</v>
      </c>
      <c r="I10970" s="929">
        <v>3.3333333333333335E-3</v>
      </c>
      <c r="J10970" s="923">
        <v>32619.221665458725</v>
      </c>
      <c r="K10970" s="922">
        <v>1</v>
      </c>
      <c r="L10970" s="923">
        <v>32619.221665458725</v>
      </c>
      <c r="M10970" s="923">
        <f t="shared" si="171"/>
        <v>654.56632104599453</v>
      </c>
    </row>
    <row r="10971" spans="2:13" ht="75">
      <c r="B10971" s="921" t="s">
        <v>2922</v>
      </c>
      <c r="C10971" s="921" t="s">
        <v>2866</v>
      </c>
      <c r="D10971" s="922" t="s">
        <v>986</v>
      </c>
      <c r="E10971" s="936">
        <v>1</v>
      </c>
      <c r="F10971" s="947">
        <v>45052</v>
      </c>
      <c r="G10971" s="923">
        <v>16000.510070013199</v>
      </c>
      <c r="H10971" s="929">
        <v>1.6666666666666668E-3</v>
      </c>
      <c r="I10971" s="929">
        <v>3.3333333333333335E-3</v>
      </c>
      <c r="J10971" s="923">
        <v>15947.175036446488</v>
      </c>
      <c r="K10971" s="922">
        <v>1</v>
      </c>
      <c r="L10971" s="923">
        <v>15947.175036446488</v>
      </c>
      <c r="M10971" s="923">
        <f t="shared" si="171"/>
        <v>320.01020140026401</v>
      </c>
    </row>
    <row r="10972" spans="2:13" ht="75">
      <c r="B10972" s="921" t="s">
        <v>2867</v>
      </c>
      <c r="C10972" s="921" t="s">
        <v>2866</v>
      </c>
      <c r="D10972" s="922" t="s">
        <v>986</v>
      </c>
      <c r="E10972" s="936">
        <v>1</v>
      </c>
      <c r="F10972" s="947">
        <v>45052</v>
      </c>
      <c r="G10972" s="923">
        <v>24000.765105019796</v>
      </c>
      <c r="H10972" s="929">
        <v>1.6666666666666668E-3</v>
      </c>
      <c r="I10972" s="929">
        <v>3.3333333333333335E-3</v>
      </c>
      <c r="J10972" s="923">
        <v>23920.762554669731</v>
      </c>
      <c r="K10972" s="922">
        <v>1</v>
      </c>
      <c r="L10972" s="923">
        <v>23920.762554669731</v>
      </c>
      <c r="M10972" s="923">
        <f t="shared" si="171"/>
        <v>480.01530210039596</v>
      </c>
    </row>
    <row r="10973" spans="2:13" ht="75">
      <c r="B10973" s="921" t="s">
        <v>2867</v>
      </c>
      <c r="C10973" s="921" t="s">
        <v>2866</v>
      </c>
      <c r="D10973" s="922" t="s">
        <v>986</v>
      </c>
      <c r="E10973" s="936">
        <v>1</v>
      </c>
      <c r="F10973" s="947">
        <v>45025</v>
      </c>
      <c r="G10973" s="923">
        <v>1454.5918245466544</v>
      </c>
      <c r="H10973" s="929">
        <v>1.6666666666666668E-3</v>
      </c>
      <c r="I10973" s="929">
        <v>5.0000000000000001E-3</v>
      </c>
      <c r="J10973" s="923">
        <v>1447.3188654239211</v>
      </c>
      <c r="K10973" s="922">
        <v>1</v>
      </c>
      <c r="L10973" s="923">
        <v>1447.3188654239211</v>
      </c>
      <c r="M10973" s="923">
        <f t="shared" si="171"/>
        <v>29.091836490933087</v>
      </c>
    </row>
    <row r="10974" spans="2:13" ht="75">
      <c r="B10974" s="921" t="s">
        <v>2877</v>
      </c>
      <c r="C10974" s="921" t="s">
        <v>2866</v>
      </c>
      <c r="D10974" s="922" t="s">
        <v>986</v>
      </c>
      <c r="E10974" s="936">
        <v>1</v>
      </c>
      <c r="F10974" s="947">
        <v>45025</v>
      </c>
      <c r="G10974" s="923">
        <v>7272.9591227332721</v>
      </c>
      <c r="H10974" s="929">
        <v>1.6666666666666668E-3</v>
      </c>
      <c r="I10974" s="929">
        <v>5.0000000000000001E-3</v>
      </c>
      <c r="J10974" s="923">
        <v>7236.5943271196056</v>
      </c>
      <c r="K10974" s="922">
        <v>1</v>
      </c>
      <c r="L10974" s="923">
        <v>7236.5943271196056</v>
      </c>
      <c r="M10974" s="923">
        <f t="shared" si="171"/>
        <v>145.45918245466544</v>
      </c>
    </row>
    <row r="10975" spans="2:13" ht="75">
      <c r="B10975" s="921" t="s">
        <v>2921</v>
      </c>
      <c r="C10975" s="921" t="s">
        <v>2866</v>
      </c>
      <c r="D10975" s="922" t="s">
        <v>986</v>
      </c>
      <c r="E10975" s="936">
        <v>1</v>
      </c>
      <c r="F10975" s="947">
        <v>45025</v>
      </c>
      <c r="G10975" s="923">
        <v>2181.8877368199815</v>
      </c>
      <c r="H10975" s="929">
        <v>1.6666666666666668E-3</v>
      </c>
      <c r="I10975" s="929">
        <v>5.0000000000000001E-3</v>
      </c>
      <c r="J10975" s="923">
        <v>2170.9782981358817</v>
      </c>
      <c r="K10975" s="922">
        <v>1</v>
      </c>
      <c r="L10975" s="923">
        <v>2170.9782981358817</v>
      </c>
      <c r="M10975" s="923">
        <f t="shared" si="171"/>
        <v>43.637754736399629</v>
      </c>
    </row>
    <row r="10976" spans="2:13" ht="75">
      <c r="B10976" s="921" t="s">
        <v>2922</v>
      </c>
      <c r="C10976" s="921" t="s">
        <v>2866</v>
      </c>
      <c r="D10976" s="922" t="s">
        <v>986</v>
      </c>
      <c r="E10976" s="936">
        <v>1</v>
      </c>
      <c r="F10976" s="947">
        <v>45025</v>
      </c>
      <c r="G10976" s="923">
        <v>25455.356929566453</v>
      </c>
      <c r="H10976" s="929">
        <v>1.6666666666666668E-3</v>
      </c>
      <c r="I10976" s="929">
        <v>5.0000000000000001E-3</v>
      </c>
      <c r="J10976" s="923">
        <v>25328.080144918622</v>
      </c>
      <c r="K10976" s="922">
        <v>1</v>
      </c>
      <c r="L10976" s="923">
        <v>25328.080144918622</v>
      </c>
      <c r="M10976" s="923">
        <f t="shared" si="171"/>
        <v>509.10713859132909</v>
      </c>
    </row>
    <row r="10977" spans="2:13" ht="75">
      <c r="B10977" s="921" t="s">
        <v>2922</v>
      </c>
      <c r="C10977" s="921" t="s">
        <v>2866</v>
      </c>
      <c r="D10977" s="922" t="s">
        <v>986</v>
      </c>
      <c r="E10977" s="936">
        <v>1</v>
      </c>
      <c r="F10977" s="947">
        <v>44936</v>
      </c>
      <c r="G10977" s="923">
        <v>40728.571087306322</v>
      </c>
      <c r="H10977" s="929">
        <v>1.6666666666666668E-3</v>
      </c>
      <c r="I10977" s="929">
        <v>0.01</v>
      </c>
      <c r="J10977" s="923">
        <v>40321.285376433261</v>
      </c>
      <c r="K10977" s="922">
        <v>1</v>
      </c>
      <c r="L10977" s="923">
        <v>40321.285376433261</v>
      </c>
      <c r="M10977" s="923">
        <f t="shared" si="171"/>
        <v>814.57142174612648</v>
      </c>
    </row>
    <row r="10978" spans="2:13" ht="75">
      <c r="B10978" s="921" t="s">
        <v>2921</v>
      </c>
      <c r="C10978" s="921" t="s">
        <v>2866</v>
      </c>
      <c r="D10978" s="922" t="s">
        <v>986</v>
      </c>
      <c r="E10978" s="936">
        <v>1</v>
      </c>
      <c r="F10978" s="947">
        <v>44943</v>
      </c>
      <c r="G10978" s="923">
        <v>727.29591227332719</v>
      </c>
      <c r="H10978" s="929">
        <v>1.6666666666666668E-3</v>
      </c>
      <c r="I10978" s="929">
        <v>0.01</v>
      </c>
      <c r="J10978" s="923">
        <v>720.02295315059393</v>
      </c>
      <c r="K10978" s="922">
        <v>1</v>
      </c>
      <c r="L10978" s="923">
        <v>720.02295315059393</v>
      </c>
      <c r="M10978" s="923">
        <f t="shared" si="171"/>
        <v>14.545918245466543</v>
      </c>
    </row>
    <row r="10979" spans="2:13" ht="75">
      <c r="B10979" s="921" t="s">
        <v>2921</v>
      </c>
      <c r="C10979" s="921" t="s">
        <v>2866</v>
      </c>
      <c r="D10979" s="922" t="s">
        <v>986</v>
      </c>
      <c r="E10979" s="936">
        <v>1</v>
      </c>
      <c r="F10979" s="947">
        <v>44942</v>
      </c>
      <c r="G10979" s="923">
        <v>727.29591227332719</v>
      </c>
      <c r="H10979" s="929">
        <v>1.6666666666666668E-3</v>
      </c>
      <c r="I10979" s="929">
        <v>0.01</v>
      </c>
      <c r="J10979" s="923">
        <v>720.02295315059393</v>
      </c>
      <c r="K10979" s="922">
        <v>1</v>
      </c>
      <c r="L10979" s="923">
        <v>720.02295315059393</v>
      </c>
      <c r="M10979" s="923">
        <f t="shared" si="171"/>
        <v>14.545918245466543</v>
      </c>
    </row>
    <row r="10980" spans="2:13" ht="75">
      <c r="B10980" s="921" t="s">
        <v>2921</v>
      </c>
      <c r="C10980" s="921" t="s">
        <v>2866</v>
      </c>
      <c r="D10980" s="922" t="s">
        <v>986</v>
      </c>
      <c r="E10980" s="936">
        <v>1</v>
      </c>
      <c r="F10980" s="947">
        <v>44228</v>
      </c>
      <c r="G10980" s="923">
        <v>4363.7754736399629</v>
      </c>
      <c r="H10980" s="929">
        <v>1.6666666666666668E-3</v>
      </c>
      <c r="I10980" s="929">
        <v>4.8333333333333339E-2</v>
      </c>
      <c r="J10980" s="923">
        <v>4152.8596590806983</v>
      </c>
      <c r="K10980" s="922">
        <v>1</v>
      </c>
      <c r="L10980" s="923">
        <v>4152.8596590806983</v>
      </c>
      <c r="M10980" s="923">
        <f t="shared" si="171"/>
        <v>87.275509472799257</v>
      </c>
    </row>
    <row r="10981" spans="2:13" ht="75">
      <c r="B10981" s="921" t="s">
        <v>2921</v>
      </c>
      <c r="C10981" s="921" t="s">
        <v>2866</v>
      </c>
      <c r="D10981" s="922" t="s">
        <v>986</v>
      </c>
      <c r="E10981" s="936">
        <v>1</v>
      </c>
      <c r="F10981" s="947">
        <v>44588</v>
      </c>
      <c r="G10981" s="923">
        <v>5818.3672981866175</v>
      </c>
      <c r="H10981" s="929">
        <v>1.6666666666666668E-3</v>
      </c>
      <c r="I10981" s="929">
        <v>3.0000000000000002E-2</v>
      </c>
      <c r="J10981" s="923">
        <v>5643.8162792410194</v>
      </c>
      <c r="K10981" s="922">
        <v>1</v>
      </c>
      <c r="L10981" s="923">
        <v>5643.8162792410194</v>
      </c>
      <c r="M10981" s="923">
        <f t="shared" si="171"/>
        <v>116.36734596373235</v>
      </c>
    </row>
    <row r="10982" spans="2:13" ht="75">
      <c r="B10982" s="921" t="s">
        <v>2921</v>
      </c>
      <c r="C10982" s="921" t="s">
        <v>2866</v>
      </c>
      <c r="D10982" s="922" t="s">
        <v>986</v>
      </c>
      <c r="E10982" s="936">
        <v>1</v>
      </c>
      <c r="F10982" s="947">
        <v>44988</v>
      </c>
      <c r="G10982" s="923">
        <v>2181.8877368199815</v>
      </c>
      <c r="H10982" s="929">
        <v>1.6666666666666668E-3</v>
      </c>
      <c r="I10982" s="929">
        <v>6.6666666666666671E-3</v>
      </c>
      <c r="J10982" s="923">
        <v>2167.3418185745149</v>
      </c>
      <c r="K10982" s="922">
        <v>1</v>
      </c>
      <c r="L10982" s="923">
        <v>2167.3418185745149</v>
      </c>
      <c r="M10982" s="923">
        <f t="shared" si="171"/>
        <v>43.637754736399629</v>
      </c>
    </row>
    <row r="10983" spans="2:13" ht="75">
      <c r="B10983" s="921" t="s">
        <v>2921</v>
      </c>
      <c r="C10983" s="921" t="s">
        <v>2866</v>
      </c>
      <c r="D10983" s="922" t="s">
        <v>986</v>
      </c>
      <c r="E10983" s="936">
        <v>1</v>
      </c>
      <c r="F10983" s="947">
        <v>44394</v>
      </c>
      <c r="G10983" s="923">
        <v>727.29591227332719</v>
      </c>
      <c r="H10983" s="929">
        <v>1.6666666666666668E-3</v>
      </c>
      <c r="I10983" s="929">
        <v>0.04</v>
      </c>
      <c r="J10983" s="923">
        <v>698.20407578239406</v>
      </c>
      <c r="K10983" s="922">
        <v>1</v>
      </c>
      <c r="L10983" s="923">
        <v>698.20407578239406</v>
      </c>
      <c r="M10983" s="923">
        <f t="shared" si="171"/>
        <v>14.545918245466543</v>
      </c>
    </row>
    <row r="10984" spans="2:13" ht="75">
      <c r="B10984" s="921" t="s">
        <v>2922</v>
      </c>
      <c r="C10984" s="921" t="s">
        <v>2866</v>
      </c>
      <c r="D10984" s="922" t="s">
        <v>986</v>
      </c>
      <c r="E10984" s="936">
        <v>1</v>
      </c>
      <c r="F10984" s="947">
        <v>45050</v>
      </c>
      <c r="G10984" s="923">
        <v>5818.3672981866175</v>
      </c>
      <c r="H10984" s="929">
        <v>1.6666666666666668E-3</v>
      </c>
      <c r="I10984" s="929">
        <v>3.3333333333333335E-3</v>
      </c>
      <c r="J10984" s="923">
        <v>5798.9727405259955</v>
      </c>
      <c r="K10984" s="922">
        <v>1</v>
      </c>
      <c r="L10984" s="923">
        <v>5798.9727405259955</v>
      </c>
      <c r="M10984" s="923">
        <f t="shared" si="171"/>
        <v>116.36734596373235</v>
      </c>
    </row>
    <row r="10985" spans="2:13" ht="75">
      <c r="B10985" s="921" t="s">
        <v>2867</v>
      </c>
      <c r="C10985" s="921" t="s">
        <v>2866</v>
      </c>
      <c r="D10985" s="922" t="s">
        <v>986</v>
      </c>
      <c r="E10985" s="936">
        <v>1</v>
      </c>
      <c r="F10985" s="947">
        <v>45050</v>
      </c>
      <c r="G10985" s="923">
        <v>12364.030508646561</v>
      </c>
      <c r="H10985" s="929">
        <v>1.6666666666666668E-3</v>
      </c>
      <c r="I10985" s="929">
        <v>3.3333333333333335E-3</v>
      </c>
      <c r="J10985" s="923">
        <v>12322.81707361774</v>
      </c>
      <c r="K10985" s="922">
        <v>1</v>
      </c>
      <c r="L10985" s="923">
        <v>12322.81707361774</v>
      </c>
      <c r="M10985" s="923">
        <f t="shared" si="171"/>
        <v>247.28061017293123</v>
      </c>
    </row>
    <row r="10986" spans="2:13" ht="75">
      <c r="B10986" s="921" t="s">
        <v>2867</v>
      </c>
      <c r="C10986" s="921" t="s">
        <v>2866</v>
      </c>
      <c r="D10986" s="922" t="s">
        <v>986</v>
      </c>
      <c r="E10986" s="936">
        <v>1</v>
      </c>
      <c r="F10986" s="947">
        <v>44989</v>
      </c>
      <c r="G10986" s="923">
        <v>45092.346560946287</v>
      </c>
      <c r="H10986" s="929">
        <v>1.6666666666666668E-3</v>
      </c>
      <c r="I10986" s="929">
        <v>6.6666666666666671E-3</v>
      </c>
      <c r="J10986" s="923">
        <v>44791.730917206645</v>
      </c>
      <c r="K10986" s="922">
        <v>1</v>
      </c>
      <c r="L10986" s="923">
        <v>44791.730917206645</v>
      </c>
      <c r="M10986" s="923">
        <f t="shared" si="171"/>
        <v>901.84693121892576</v>
      </c>
    </row>
    <row r="10987" spans="2:13" ht="75">
      <c r="B10987" s="921" t="s">
        <v>2867</v>
      </c>
      <c r="C10987" s="921" t="s">
        <v>2866</v>
      </c>
      <c r="D10987" s="922" t="s">
        <v>986</v>
      </c>
      <c r="E10987" s="936">
        <v>1</v>
      </c>
      <c r="F10987" s="947">
        <v>44928</v>
      </c>
      <c r="G10987" s="923">
        <v>2181.8877368199815</v>
      </c>
      <c r="H10987" s="929">
        <v>1.6666666666666668E-3</v>
      </c>
      <c r="I10987" s="929">
        <v>0.01</v>
      </c>
      <c r="J10987" s="923">
        <v>2160.0688594517815</v>
      </c>
      <c r="K10987" s="922">
        <v>1</v>
      </c>
      <c r="L10987" s="923">
        <v>2160.0688594517815</v>
      </c>
      <c r="M10987" s="923">
        <f t="shared" si="171"/>
        <v>43.637754736399629</v>
      </c>
    </row>
    <row r="10988" spans="2:13" ht="75">
      <c r="B10988" s="921" t="s">
        <v>2867</v>
      </c>
      <c r="C10988" s="921" t="s">
        <v>2866</v>
      </c>
      <c r="D10988" s="922" t="s">
        <v>986</v>
      </c>
      <c r="E10988" s="936">
        <v>1</v>
      </c>
      <c r="F10988" s="947">
        <v>45087</v>
      </c>
      <c r="G10988" s="923">
        <v>12364.030508646561</v>
      </c>
      <c r="H10988" s="929">
        <v>1.6666666666666668E-3</v>
      </c>
      <c r="I10988" s="929">
        <v>1.6666666666666668E-3</v>
      </c>
      <c r="J10988" s="923">
        <v>12343.423791132151</v>
      </c>
      <c r="K10988" s="922">
        <v>1</v>
      </c>
      <c r="L10988" s="923">
        <v>12343.423791132151</v>
      </c>
      <c r="M10988" s="923">
        <f t="shared" si="171"/>
        <v>247.28061017293123</v>
      </c>
    </row>
    <row r="10989" spans="2:13" ht="75">
      <c r="B10989" s="921" t="s">
        <v>2867</v>
      </c>
      <c r="C10989" s="921" t="s">
        <v>2866</v>
      </c>
      <c r="D10989" s="922" t="s">
        <v>986</v>
      </c>
      <c r="E10989" s="936">
        <v>1</v>
      </c>
      <c r="F10989" s="947">
        <v>43829</v>
      </c>
      <c r="G10989" s="923">
        <v>60365.56071868616</v>
      </c>
      <c r="H10989" s="929">
        <v>1.6666666666666668E-3</v>
      </c>
      <c r="I10989" s="929">
        <v>7.166666666666667E-2</v>
      </c>
      <c r="J10989" s="923">
        <v>56039.362200513649</v>
      </c>
      <c r="K10989" s="922">
        <v>1</v>
      </c>
      <c r="L10989" s="923">
        <v>56039.362200513649</v>
      </c>
      <c r="M10989" s="923">
        <f t="shared" si="171"/>
        <v>1207.3112143737233</v>
      </c>
    </row>
    <row r="10990" spans="2:13" ht="75">
      <c r="B10990" s="921" t="s">
        <v>2877</v>
      </c>
      <c r="C10990" s="921" t="s">
        <v>2866</v>
      </c>
      <c r="D10990" s="922" t="s">
        <v>986</v>
      </c>
      <c r="E10990" s="936">
        <v>1</v>
      </c>
      <c r="F10990" s="947">
        <v>43829</v>
      </c>
      <c r="G10990" s="923">
        <v>47274.23429776627</v>
      </c>
      <c r="H10990" s="929">
        <v>1.6666666666666668E-3</v>
      </c>
      <c r="I10990" s="929">
        <v>7.166666666666667E-2</v>
      </c>
      <c r="J10990" s="923">
        <v>43886.247506426356</v>
      </c>
      <c r="K10990" s="922">
        <v>1</v>
      </c>
      <c r="L10990" s="923">
        <v>43886.247506426356</v>
      </c>
      <c r="M10990" s="923">
        <f t="shared" si="171"/>
        <v>945.4846859553254</v>
      </c>
    </row>
    <row r="10991" spans="2:13" ht="75">
      <c r="B10991" s="921" t="s">
        <v>2877</v>
      </c>
      <c r="C10991" s="921" t="s">
        <v>2866</v>
      </c>
      <c r="D10991" s="922" t="s">
        <v>986</v>
      </c>
      <c r="E10991" s="936">
        <v>1</v>
      </c>
      <c r="F10991" s="947">
        <v>45078</v>
      </c>
      <c r="G10991" s="923">
        <v>14545.918245466544</v>
      </c>
      <c r="H10991" s="929">
        <v>1.6666666666666668E-3</v>
      </c>
      <c r="I10991" s="929">
        <v>1.6666666666666668E-3</v>
      </c>
      <c r="J10991" s="923">
        <v>14521.675048390767</v>
      </c>
      <c r="K10991" s="922">
        <v>1</v>
      </c>
      <c r="L10991" s="923">
        <v>14521.675048390767</v>
      </c>
      <c r="M10991" s="923">
        <f t="shared" si="171"/>
        <v>290.91836490933088</v>
      </c>
    </row>
    <row r="10992" spans="2:13" ht="75">
      <c r="B10992" s="921" t="s">
        <v>2877</v>
      </c>
      <c r="C10992" s="921" t="s">
        <v>2866</v>
      </c>
      <c r="D10992" s="922" t="s">
        <v>986</v>
      </c>
      <c r="E10992" s="936">
        <v>1</v>
      </c>
      <c r="F10992" s="947">
        <v>44743</v>
      </c>
      <c r="G10992" s="923">
        <v>121458.41734964564</v>
      </c>
      <c r="H10992" s="929">
        <v>1.6666666666666668E-3</v>
      </c>
      <c r="I10992" s="929">
        <v>0.02</v>
      </c>
      <c r="J10992" s="923">
        <v>119029.24900265272</v>
      </c>
      <c r="K10992" s="922">
        <v>1</v>
      </c>
      <c r="L10992" s="923">
        <v>119029.24900265272</v>
      </c>
      <c r="M10992" s="923">
        <f t="shared" si="171"/>
        <v>2429.1683469929126</v>
      </c>
    </row>
    <row r="10993" spans="2:13" ht="75">
      <c r="B10993" s="921" t="s">
        <v>2923</v>
      </c>
      <c r="C10993" s="921" t="s">
        <v>2866</v>
      </c>
      <c r="D10993" s="922" t="s">
        <v>986</v>
      </c>
      <c r="E10993" s="936">
        <v>1</v>
      </c>
      <c r="F10993" s="947">
        <v>44743</v>
      </c>
      <c r="G10993" s="923">
        <v>21091.581455926487</v>
      </c>
      <c r="H10993" s="929">
        <v>1.6666666666666668E-3</v>
      </c>
      <c r="I10993" s="929">
        <v>0.02</v>
      </c>
      <c r="J10993" s="923">
        <v>20669.749826807958</v>
      </c>
      <c r="K10993" s="922">
        <v>1</v>
      </c>
      <c r="L10993" s="923">
        <v>20669.749826807958</v>
      </c>
      <c r="M10993" s="923">
        <f t="shared" si="171"/>
        <v>421.83162911852975</v>
      </c>
    </row>
    <row r="10994" spans="2:13" ht="75">
      <c r="B10994" s="921" t="s">
        <v>2923</v>
      </c>
      <c r="C10994" s="921" t="s">
        <v>2866</v>
      </c>
      <c r="D10994" s="922" t="s">
        <v>986</v>
      </c>
      <c r="E10994" s="936">
        <v>1</v>
      </c>
      <c r="F10994" s="947">
        <v>44317</v>
      </c>
      <c r="G10994" s="923">
        <v>45819.64247321961</v>
      </c>
      <c r="H10994" s="929">
        <v>1.6666666666666668E-3</v>
      </c>
      <c r="I10994" s="929">
        <v>4.3333333333333335E-2</v>
      </c>
      <c r="J10994" s="923">
        <v>43834.124632713429</v>
      </c>
      <c r="K10994" s="922">
        <v>1</v>
      </c>
      <c r="L10994" s="923">
        <v>43834.124632713429</v>
      </c>
      <c r="M10994" s="923">
        <f t="shared" si="171"/>
        <v>916.39284946439227</v>
      </c>
    </row>
    <row r="10995" spans="2:13" ht="75">
      <c r="B10995" s="921" t="s">
        <v>2923</v>
      </c>
      <c r="C10995" s="921" t="s">
        <v>2866</v>
      </c>
      <c r="D10995" s="922" t="s">
        <v>986</v>
      </c>
      <c r="E10995" s="936">
        <v>1</v>
      </c>
      <c r="F10995" s="947">
        <v>44941</v>
      </c>
      <c r="G10995" s="923">
        <v>5091.0713859132902</v>
      </c>
      <c r="H10995" s="929">
        <v>1.6666666666666668E-3</v>
      </c>
      <c r="I10995" s="929">
        <v>0.01</v>
      </c>
      <c r="J10995" s="923">
        <v>5040.1606720541577</v>
      </c>
      <c r="K10995" s="922">
        <v>1</v>
      </c>
      <c r="L10995" s="923">
        <v>5040.1606720541577</v>
      </c>
      <c r="M10995" s="923">
        <f t="shared" si="171"/>
        <v>101.82142771826581</v>
      </c>
    </row>
    <row r="10996" spans="2:13" ht="75">
      <c r="B10996" s="921" t="s">
        <v>2923</v>
      </c>
      <c r="C10996" s="921" t="s">
        <v>2866</v>
      </c>
      <c r="D10996" s="922" t="s">
        <v>986</v>
      </c>
      <c r="E10996" s="936">
        <v>1</v>
      </c>
      <c r="F10996" s="947">
        <v>44134</v>
      </c>
      <c r="G10996" s="923">
        <v>28364.540578659762</v>
      </c>
      <c r="H10996" s="929">
        <v>1.6666666666666668E-3</v>
      </c>
      <c r="I10996" s="929">
        <v>5.5E-2</v>
      </c>
      <c r="J10996" s="923">
        <v>26804.490846833476</v>
      </c>
      <c r="K10996" s="922">
        <v>1</v>
      </c>
      <c r="L10996" s="923">
        <v>26804.490846833476</v>
      </c>
      <c r="M10996" s="923">
        <f t="shared" si="171"/>
        <v>567.29081157319524</v>
      </c>
    </row>
    <row r="10997" spans="2:13" ht="75">
      <c r="B10997" s="921" t="s">
        <v>2921</v>
      </c>
      <c r="C10997" s="921" t="s">
        <v>2866</v>
      </c>
      <c r="D10997" s="922" t="s">
        <v>986</v>
      </c>
      <c r="E10997" s="936">
        <v>1</v>
      </c>
      <c r="F10997" s="947">
        <v>44134</v>
      </c>
      <c r="G10997" s="923">
        <v>20364.285543653161</v>
      </c>
      <c r="H10997" s="929">
        <v>1.6666666666666668E-3</v>
      </c>
      <c r="I10997" s="929">
        <v>5.5E-2</v>
      </c>
      <c r="J10997" s="923">
        <v>19244.249838752236</v>
      </c>
      <c r="K10997" s="922">
        <v>1</v>
      </c>
      <c r="L10997" s="923">
        <v>19244.249838752236</v>
      </c>
      <c r="M10997" s="923">
        <f t="shared" si="171"/>
        <v>407.28571087306324</v>
      </c>
    </row>
    <row r="10998" spans="2:13" ht="75">
      <c r="B10998" s="921" t="s">
        <v>2921</v>
      </c>
      <c r="C10998" s="921" t="s">
        <v>2866</v>
      </c>
      <c r="D10998" s="922" t="s">
        <v>986</v>
      </c>
      <c r="E10998" s="936">
        <v>1</v>
      </c>
      <c r="F10998" s="947">
        <v>44204</v>
      </c>
      <c r="G10998" s="923">
        <v>24000.765105019796</v>
      </c>
      <c r="H10998" s="929">
        <v>1.6666666666666668E-3</v>
      </c>
      <c r="I10998" s="929">
        <v>0.05</v>
      </c>
      <c r="J10998" s="923">
        <v>22800.726849768806</v>
      </c>
      <c r="K10998" s="922">
        <v>1</v>
      </c>
      <c r="L10998" s="923">
        <v>22800.726849768806</v>
      </c>
      <c r="M10998" s="923">
        <f t="shared" si="171"/>
        <v>480.01530210039596</v>
      </c>
    </row>
    <row r="10999" spans="2:13" ht="75">
      <c r="B10999" s="921" t="s">
        <v>2921</v>
      </c>
      <c r="C10999" s="921" t="s">
        <v>2866</v>
      </c>
      <c r="D10999" s="922" t="s">
        <v>986</v>
      </c>
      <c r="E10999" s="936">
        <v>1</v>
      </c>
      <c r="F10999" s="947">
        <v>44777</v>
      </c>
      <c r="G10999" s="923">
        <v>5818.3672981866175</v>
      </c>
      <c r="H10999" s="929">
        <v>1.6666666666666668E-3</v>
      </c>
      <c r="I10999" s="929">
        <v>1.8333333333333333E-2</v>
      </c>
      <c r="J10999" s="923">
        <v>5711.6972310531964</v>
      </c>
      <c r="K10999" s="922">
        <v>1</v>
      </c>
      <c r="L10999" s="923">
        <v>5711.6972310531964</v>
      </c>
      <c r="M10999" s="923">
        <f t="shared" si="171"/>
        <v>116.36734596373235</v>
      </c>
    </row>
    <row r="11000" spans="2:13" ht="75">
      <c r="B11000" s="921" t="s">
        <v>2877</v>
      </c>
      <c r="C11000" s="921" t="s">
        <v>2866</v>
      </c>
      <c r="D11000" s="922" t="s">
        <v>986</v>
      </c>
      <c r="E11000" s="936">
        <v>1</v>
      </c>
      <c r="F11000" s="947">
        <v>44937</v>
      </c>
      <c r="G11000" s="923">
        <v>727.29591227332719</v>
      </c>
      <c r="H11000" s="929">
        <v>1.6666666666666668E-3</v>
      </c>
      <c r="I11000" s="929">
        <v>0.01</v>
      </c>
      <c r="J11000" s="923">
        <v>720.02295315059393</v>
      </c>
      <c r="K11000" s="922">
        <v>1</v>
      </c>
      <c r="L11000" s="923">
        <v>720.02295315059393</v>
      </c>
      <c r="M11000" s="923">
        <f t="shared" si="171"/>
        <v>14.545918245466543</v>
      </c>
    </row>
    <row r="11001" spans="2:13" ht="75">
      <c r="B11001" s="921" t="s">
        <v>2877</v>
      </c>
      <c r="C11001" s="921" t="s">
        <v>2866</v>
      </c>
      <c r="D11001" s="922" t="s">
        <v>994</v>
      </c>
      <c r="E11001" s="936">
        <v>0</v>
      </c>
      <c r="F11001" s="947">
        <v>44958</v>
      </c>
      <c r="G11001" s="923">
        <v>13313.89</v>
      </c>
      <c r="H11001" s="929">
        <v>1.6666666666666668E-3</v>
      </c>
      <c r="I11001" s="929">
        <v>8.3333333333333332E-3</v>
      </c>
      <c r="J11001" s="923">
        <v>13202.940916666666</v>
      </c>
      <c r="K11001" s="922">
        <v>1</v>
      </c>
      <c r="L11001" s="923">
        <v>0</v>
      </c>
      <c r="M11001" s="923" t="str">
        <f t="shared" si="171"/>
        <v/>
      </c>
    </row>
    <row r="11002" spans="2:13" ht="75">
      <c r="B11002" s="921" t="s">
        <v>2877</v>
      </c>
      <c r="C11002" s="921" t="s">
        <v>2866</v>
      </c>
      <c r="D11002" s="922" t="s">
        <v>986</v>
      </c>
      <c r="E11002" s="936">
        <v>1</v>
      </c>
      <c r="F11002" s="947">
        <v>43829</v>
      </c>
      <c r="G11002" s="923">
        <v>1454.5918245466544</v>
      </c>
      <c r="H11002" s="929">
        <v>1.6666666666666668E-3</v>
      </c>
      <c r="I11002" s="929">
        <v>7.166666666666667E-2</v>
      </c>
      <c r="J11002" s="923">
        <v>1350.3460771208108</v>
      </c>
      <c r="K11002" s="922">
        <v>1</v>
      </c>
      <c r="L11002" s="923">
        <v>1350.3460771208108</v>
      </c>
      <c r="M11002" s="923">
        <f t="shared" si="171"/>
        <v>29.091836490933087</v>
      </c>
    </row>
    <row r="11003" spans="2:13" ht="75">
      <c r="B11003" s="921" t="s">
        <v>2867</v>
      </c>
      <c r="C11003" s="921" t="s">
        <v>2866</v>
      </c>
      <c r="D11003" s="922" t="s">
        <v>986</v>
      </c>
      <c r="E11003" s="936">
        <v>1</v>
      </c>
      <c r="F11003" s="947">
        <v>43829</v>
      </c>
      <c r="G11003" s="923">
        <v>727.29591227332719</v>
      </c>
      <c r="H11003" s="929">
        <v>1.6666666666666668E-3</v>
      </c>
      <c r="I11003" s="929">
        <v>7.166666666666667E-2</v>
      </c>
      <c r="J11003" s="923">
        <v>675.17303856040542</v>
      </c>
      <c r="K11003" s="922">
        <v>1</v>
      </c>
      <c r="L11003" s="923">
        <v>675.17303856040542</v>
      </c>
      <c r="M11003" s="923">
        <f t="shared" si="171"/>
        <v>14.545918245466543</v>
      </c>
    </row>
    <row r="11004" spans="2:13" ht="75">
      <c r="B11004" s="921" t="s">
        <v>2867</v>
      </c>
      <c r="C11004" s="921" t="s">
        <v>2866</v>
      </c>
      <c r="D11004" s="922" t="s">
        <v>986</v>
      </c>
      <c r="E11004" s="936">
        <v>1</v>
      </c>
      <c r="F11004" s="947">
        <v>44167</v>
      </c>
      <c r="G11004" s="923">
        <v>727.29591227332719</v>
      </c>
      <c r="H11004" s="929">
        <v>1.6666666666666668E-3</v>
      </c>
      <c r="I11004" s="929">
        <v>5.1666666666666673E-2</v>
      </c>
      <c r="J11004" s="923">
        <v>689.71895680587193</v>
      </c>
      <c r="K11004" s="922">
        <v>1</v>
      </c>
      <c r="L11004" s="923">
        <v>689.71895680587193</v>
      </c>
      <c r="M11004" s="923">
        <f t="shared" si="171"/>
        <v>14.545918245466543</v>
      </c>
    </row>
    <row r="11005" spans="2:13" ht="75">
      <c r="B11005" s="921" t="s">
        <v>2867</v>
      </c>
      <c r="C11005" s="921" t="s">
        <v>2866</v>
      </c>
      <c r="D11005" s="922" t="s">
        <v>986</v>
      </c>
      <c r="E11005" s="936">
        <v>1</v>
      </c>
      <c r="F11005" s="947">
        <v>45078</v>
      </c>
      <c r="G11005" s="923">
        <v>72002.295315059397</v>
      </c>
      <c r="H11005" s="929">
        <v>1.6666666666666668E-3</v>
      </c>
      <c r="I11005" s="929">
        <v>1.6666666666666668E-3</v>
      </c>
      <c r="J11005" s="923">
        <v>71882.291489534298</v>
      </c>
      <c r="K11005" s="922">
        <v>1</v>
      </c>
      <c r="L11005" s="923">
        <v>71882.291489534298</v>
      </c>
      <c r="M11005" s="923">
        <f t="shared" si="171"/>
        <v>1440.0459063011879</v>
      </c>
    </row>
    <row r="11006" spans="2:13" ht="75">
      <c r="B11006" s="921" t="s">
        <v>2877</v>
      </c>
      <c r="C11006" s="921" t="s">
        <v>2866</v>
      </c>
      <c r="D11006" s="922" t="s">
        <v>986</v>
      </c>
      <c r="E11006" s="936">
        <v>1</v>
      </c>
      <c r="F11006" s="947">
        <v>45078</v>
      </c>
      <c r="G11006" s="923">
        <v>201460.96769971162</v>
      </c>
      <c r="H11006" s="929">
        <v>1.6666666666666668E-3</v>
      </c>
      <c r="I11006" s="929">
        <v>1.6666666666666668E-3</v>
      </c>
      <c r="J11006" s="923">
        <v>201125.1994202121</v>
      </c>
      <c r="K11006" s="922">
        <v>1</v>
      </c>
      <c r="L11006" s="923">
        <v>201125.1994202121</v>
      </c>
      <c r="M11006" s="923">
        <f t="shared" si="171"/>
        <v>4029.2193539942323</v>
      </c>
    </row>
    <row r="11007" spans="2:13" ht="75">
      <c r="B11007" s="921" t="s">
        <v>2877</v>
      </c>
      <c r="C11007" s="921" t="s">
        <v>2866</v>
      </c>
      <c r="D11007" s="922" t="s">
        <v>986</v>
      </c>
      <c r="E11007" s="936">
        <v>1</v>
      </c>
      <c r="F11007" s="947">
        <v>44134</v>
      </c>
      <c r="G11007" s="923">
        <v>2909.1836490933088</v>
      </c>
      <c r="H11007" s="929">
        <v>1.6666666666666668E-3</v>
      </c>
      <c r="I11007" s="929">
        <v>5.5E-2</v>
      </c>
      <c r="J11007" s="923">
        <v>2749.1785483931767</v>
      </c>
      <c r="K11007" s="922">
        <v>1</v>
      </c>
      <c r="L11007" s="923">
        <v>2749.1785483931767</v>
      </c>
      <c r="M11007" s="923">
        <f t="shared" si="171"/>
        <v>58.183672981866174</v>
      </c>
    </row>
    <row r="11008" spans="2:13" ht="75">
      <c r="B11008" s="921" t="s">
        <v>2877</v>
      </c>
      <c r="C11008" s="921" t="s">
        <v>2866</v>
      </c>
      <c r="D11008" s="922" t="s">
        <v>986</v>
      </c>
      <c r="E11008" s="936">
        <v>1</v>
      </c>
      <c r="F11008" s="947">
        <v>44986</v>
      </c>
      <c r="G11008" s="923">
        <v>23273.46919274647</v>
      </c>
      <c r="H11008" s="929">
        <v>1.6666666666666668E-3</v>
      </c>
      <c r="I11008" s="929">
        <v>6.6666666666666671E-3</v>
      </c>
      <c r="J11008" s="923">
        <v>23118.312731461494</v>
      </c>
      <c r="K11008" s="922">
        <v>1</v>
      </c>
      <c r="L11008" s="923">
        <v>23118.312731461494</v>
      </c>
      <c r="M11008" s="923">
        <f t="shared" si="171"/>
        <v>465.46938385492939</v>
      </c>
    </row>
    <row r="11009" spans="2:13" ht="75">
      <c r="B11009" s="921" t="s">
        <v>2923</v>
      </c>
      <c r="C11009" s="921" t="s">
        <v>2866</v>
      </c>
      <c r="D11009" s="922" t="s">
        <v>986</v>
      </c>
      <c r="E11009" s="936">
        <v>1</v>
      </c>
      <c r="F11009" s="947">
        <v>44986</v>
      </c>
      <c r="G11009" s="923">
        <v>67638.519841419431</v>
      </c>
      <c r="H11009" s="929">
        <v>1.6666666666666668E-3</v>
      </c>
      <c r="I11009" s="929">
        <v>6.6666666666666671E-3</v>
      </c>
      <c r="J11009" s="923">
        <v>67187.596375809968</v>
      </c>
      <c r="K11009" s="922">
        <v>1</v>
      </c>
      <c r="L11009" s="923">
        <v>67187.596375809968</v>
      </c>
      <c r="M11009" s="923">
        <f t="shared" si="171"/>
        <v>1352.7703968283886</v>
      </c>
    </row>
    <row r="11010" spans="2:13" ht="75">
      <c r="B11010" s="921" t="s">
        <v>2923</v>
      </c>
      <c r="C11010" s="921" t="s">
        <v>2866</v>
      </c>
      <c r="D11010" s="922" t="s">
        <v>986</v>
      </c>
      <c r="E11010" s="936">
        <v>1</v>
      </c>
      <c r="F11010" s="947">
        <v>44835</v>
      </c>
      <c r="G11010" s="923">
        <v>304736.9872425241</v>
      </c>
      <c r="H11010" s="929">
        <v>1.6666666666666668E-3</v>
      </c>
      <c r="I11010" s="929">
        <v>1.5000000000000001E-2</v>
      </c>
      <c r="J11010" s="923">
        <v>300165.93243388622</v>
      </c>
      <c r="K11010" s="922">
        <v>1</v>
      </c>
      <c r="L11010" s="923">
        <v>300165.93243388622</v>
      </c>
      <c r="M11010" s="923">
        <f t="shared" si="171"/>
        <v>6094.7397448504826</v>
      </c>
    </row>
    <row r="11011" spans="2:13" ht="75">
      <c r="B11011" s="921" t="s">
        <v>2921</v>
      </c>
      <c r="C11011" s="921" t="s">
        <v>2866</v>
      </c>
      <c r="D11011" s="922" t="s">
        <v>986</v>
      </c>
      <c r="E11011" s="936">
        <v>1</v>
      </c>
      <c r="F11011" s="947">
        <v>44870</v>
      </c>
      <c r="G11011" s="923">
        <v>727.29591227332719</v>
      </c>
      <c r="H11011" s="929">
        <v>1.6666666666666668E-3</v>
      </c>
      <c r="I11011" s="929">
        <v>1.3333333333333334E-2</v>
      </c>
      <c r="J11011" s="923">
        <v>717.59863344301618</v>
      </c>
      <c r="K11011" s="922">
        <v>1</v>
      </c>
      <c r="L11011" s="923">
        <v>717.59863344301618</v>
      </c>
      <c r="M11011" s="923">
        <f t="shared" si="171"/>
        <v>14.545918245466543</v>
      </c>
    </row>
    <row r="11012" spans="2:13" ht="75">
      <c r="B11012" s="921" t="s">
        <v>2921</v>
      </c>
      <c r="C11012" s="921" t="s">
        <v>2866</v>
      </c>
      <c r="D11012" s="922" t="s">
        <v>986</v>
      </c>
      <c r="E11012" s="936">
        <v>1</v>
      </c>
      <c r="F11012" s="947">
        <v>43829</v>
      </c>
      <c r="G11012" s="923">
        <v>727.29591227332719</v>
      </c>
      <c r="H11012" s="929">
        <v>1.6666666666666668E-3</v>
      </c>
      <c r="I11012" s="929">
        <v>7.166666666666667E-2</v>
      </c>
      <c r="J11012" s="923">
        <v>675.17303856040542</v>
      </c>
      <c r="K11012" s="922">
        <v>1</v>
      </c>
      <c r="L11012" s="923">
        <v>675.17303856040542</v>
      </c>
      <c r="M11012" s="923">
        <f t="shared" si="171"/>
        <v>14.545918245466543</v>
      </c>
    </row>
    <row r="11013" spans="2:13" ht="75">
      <c r="B11013" s="921" t="s">
        <v>2921</v>
      </c>
      <c r="C11013" s="921" t="s">
        <v>2866</v>
      </c>
      <c r="D11013" s="922" t="s">
        <v>986</v>
      </c>
      <c r="E11013" s="936">
        <v>1</v>
      </c>
      <c r="F11013" s="947">
        <v>43829</v>
      </c>
      <c r="G11013" s="923">
        <v>727.29591227332719</v>
      </c>
      <c r="H11013" s="929">
        <v>1.6666666666666668E-3</v>
      </c>
      <c r="I11013" s="929">
        <v>7.166666666666667E-2</v>
      </c>
      <c r="J11013" s="923">
        <v>675.17303856040542</v>
      </c>
      <c r="K11013" s="922">
        <v>1</v>
      </c>
      <c r="L11013" s="923">
        <v>675.17303856040542</v>
      </c>
      <c r="M11013" s="923">
        <f t="shared" si="171"/>
        <v>14.545918245466543</v>
      </c>
    </row>
    <row r="11014" spans="2:13" ht="75">
      <c r="B11014" s="921" t="s">
        <v>2922</v>
      </c>
      <c r="C11014" s="921" t="s">
        <v>2866</v>
      </c>
      <c r="D11014" s="922" t="s">
        <v>986</v>
      </c>
      <c r="E11014" s="936">
        <v>1</v>
      </c>
      <c r="F11014" s="947">
        <v>43829</v>
      </c>
      <c r="G11014" s="923">
        <v>727.29591227332719</v>
      </c>
      <c r="H11014" s="929">
        <v>1.6666666666666668E-3</v>
      </c>
      <c r="I11014" s="929">
        <v>7.166666666666667E-2</v>
      </c>
      <c r="J11014" s="923">
        <v>675.17303856040542</v>
      </c>
      <c r="K11014" s="922">
        <v>1</v>
      </c>
      <c r="L11014" s="923">
        <v>675.17303856040542</v>
      </c>
      <c r="M11014" s="923">
        <f t="shared" si="171"/>
        <v>14.545918245466543</v>
      </c>
    </row>
    <row r="11015" spans="2:13" ht="75">
      <c r="B11015" s="921" t="s">
        <v>2867</v>
      </c>
      <c r="C11015" s="921" t="s">
        <v>2866</v>
      </c>
      <c r="D11015" s="922" t="s">
        <v>986</v>
      </c>
      <c r="E11015" s="936">
        <v>1</v>
      </c>
      <c r="F11015" s="947">
        <v>43829</v>
      </c>
      <c r="G11015" s="923">
        <v>2181.8877368199815</v>
      </c>
      <c r="H11015" s="929">
        <v>1.6666666666666668E-3</v>
      </c>
      <c r="I11015" s="929">
        <v>7.166666666666667E-2</v>
      </c>
      <c r="J11015" s="923">
        <v>2025.5191156812161</v>
      </c>
      <c r="K11015" s="922">
        <v>1</v>
      </c>
      <c r="L11015" s="923">
        <v>2025.5191156812161</v>
      </c>
      <c r="M11015" s="923">
        <f t="shared" si="171"/>
        <v>43.637754736399629</v>
      </c>
    </row>
    <row r="11016" spans="2:13" ht="75">
      <c r="B11016" s="921" t="s">
        <v>2877</v>
      </c>
      <c r="C11016" s="921" t="s">
        <v>2866</v>
      </c>
      <c r="D11016" s="922" t="s">
        <v>986</v>
      </c>
      <c r="E11016" s="936">
        <v>1</v>
      </c>
      <c r="F11016" s="947">
        <v>43829</v>
      </c>
      <c r="G11016" s="923">
        <v>60365.56071868616</v>
      </c>
      <c r="H11016" s="929">
        <v>1.6666666666666668E-3</v>
      </c>
      <c r="I11016" s="929">
        <v>7.166666666666667E-2</v>
      </c>
      <c r="J11016" s="923">
        <v>56039.362200513649</v>
      </c>
      <c r="K11016" s="922">
        <v>1</v>
      </c>
      <c r="L11016" s="923">
        <v>56039.362200513649</v>
      </c>
      <c r="M11016" s="923">
        <f t="shared" si="171"/>
        <v>1207.3112143737233</v>
      </c>
    </row>
    <row r="11017" spans="2:13" ht="75">
      <c r="B11017" s="921" t="s">
        <v>2923</v>
      </c>
      <c r="C11017" s="921" t="s">
        <v>2866</v>
      </c>
      <c r="D11017" s="922" t="s">
        <v>986</v>
      </c>
      <c r="E11017" s="936">
        <v>1</v>
      </c>
      <c r="F11017" s="947">
        <v>43829</v>
      </c>
      <c r="G11017" s="923">
        <v>2181.8877368199815</v>
      </c>
      <c r="H11017" s="929">
        <v>1.6666666666666668E-3</v>
      </c>
      <c r="I11017" s="929">
        <v>7.166666666666667E-2</v>
      </c>
      <c r="J11017" s="923">
        <v>2025.5191156812161</v>
      </c>
      <c r="K11017" s="922">
        <v>1</v>
      </c>
      <c r="L11017" s="923">
        <v>2025.5191156812161</v>
      </c>
      <c r="M11017" s="923">
        <f t="shared" si="171"/>
        <v>43.637754736399629</v>
      </c>
    </row>
    <row r="11018" spans="2:13" ht="75">
      <c r="B11018" s="921" t="s">
        <v>2921</v>
      </c>
      <c r="C11018" s="921" t="s">
        <v>2866</v>
      </c>
      <c r="D11018" s="922" t="s">
        <v>986</v>
      </c>
      <c r="E11018" s="936">
        <v>1</v>
      </c>
      <c r="F11018" s="947">
        <v>43829</v>
      </c>
      <c r="G11018" s="923">
        <v>2181.8877368199815</v>
      </c>
      <c r="H11018" s="929">
        <v>1.6666666666666668E-3</v>
      </c>
      <c r="I11018" s="929">
        <v>7.166666666666667E-2</v>
      </c>
      <c r="J11018" s="923">
        <v>2025.5191156812161</v>
      </c>
      <c r="K11018" s="922">
        <v>1</v>
      </c>
      <c r="L11018" s="923">
        <v>2025.5191156812161</v>
      </c>
      <c r="M11018" s="923">
        <f t="shared" si="171"/>
        <v>43.637754736399629</v>
      </c>
    </row>
    <row r="11019" spans="2:13" ht="75">
      <c r="B11019" s="921" t="s">
        <v>2922</v>
      </c>
      <c r="C11019" s="921" t="s">
        <v>2866</v>
      </c>
      <c r="D11019" s="922" t="s">
        <v>986</v>
      </c>
      <c r="E11019" s="936">
        <v>1</v>
      </c>
      <c r="F11019" s="947">
        <v>43829</v>
      </c>
      <c r="G11019" s="923">
        <v>17455.101894559852</v>
      </c>
      <c r="H11019" s="929">
        <v>1.6666666666666668E-3</v>
      </c>
      <c r="I11019" s="929">
        <v>7.166666666666667E-2</v>
      </c>
      <c r="J11019" s="923">
        <v>16204.152925449729</v>
      </c>
      <c r="K11019" s="922">
        <v>1</v>
      </c>
      <c r="L11019" s="923">
        <v>16204.152925449729</v>
      </c>
      <c r="M11019" s="923">
        <f t="shared" ref="M11019:M11082" si="172">IF(L11019=0,"",IF(I11019=100%,0,(H11019*12)*(G11019*E11019*K11019)))</f>
        <v>349.10203789119703</v>
      </c>
    </row>
    <row r="11020" spans="2:13" ht="75">
      <c r="B11020" s="921" t="s">
        <v>2867</v>
      </c>
      <c r="C11020" s="921" t="s">
        <v>2866</v>
      </c>
      <c r="D11020" s="922" t="s">
        <v>986</v>
      </c>
      <c r="E11020" s="936">
        <v>1</v>
      </c>
      <c r="F11020" s="947">
        <v>44621</v>
      </c>
      <c r="G11020" s="923">
        <v>851663.51327206613</v>
      </c>
      <c r="H11020" s="929">
        <v>1.6666666666666668E-3</v>
      </c>
      <c r="I11020" s="929">
        <v>2.6666666666666668E-2</v>
      </c>
      <c r="J11020" s="923">
        <v>828952.48625147773</v>
      </c>
      <c r="K11020" s="922">
        <v>1</v>
      </c>
      <c r="L11020" s="923">
        <v>828952.48625147773</v>
      </c>
      <c r="M11020" s="923">
        <f t="shared" si="172"/>
        <v>17033.270265441322</v>
      </c>
    </row>
    <row r="11021" spans="2:13" ht="75">
      <c r="B11021" s="921" t="s">
        <v>2877</v>
      </c>
      <c r="C11021" s="921" t="s">
        <v>2866</v>
      </c>
      <c r="D11021" s="922" t="s">
        <v>986</v>
      </c>
      <c r="E11021" s="936">
        <v>1</v>
      </c>
      <c r="F11021" s="947">
        <v>44621</v>
      </c>
      <c r="G11021" s="923">
        <v>17455.101894559852</v>
      </c>
      <c r="H11021" s="929">
        <v>1.6666666666666668E-3</v>
      </c>
      <c r="I11021" s="929">
        <v>2.6666666666666668E-2</v>
      </c>
      <c r="J11021" s="923">
        <v>16989.632510704923</v>
      </c>
      <c r="K11021" s="922">
        <v>1</v>
      </c>
      <c r="L11021" s="923">
        <v>16989.632510704923</v>
      </c>
      <c r="M11021" s="923">
        <f t="shared" si="172"/>
        <v>349.10203789119703</v>
      </c>
    </row>
    <row r="11022" spans="2:13" ht="75">
      <c r="B11022" s="921" t="s">
        <v>2923</v>
      </c>
      <c r="C11022" s="921" t="s">
        <v>2866</v>
      </c>
      <c r="D11022" s="922" t="s">
        <v>986</v>
      </c>
      <c r="E11022" s="936">
        <v>1</v>
      </c>
      <c r="F11022" s="947">
        <v>44621</v>
      </c>
      <c r="G11022" s="923">
        <v>117821.937788279</v>
      </c>
      <c r="H11022" s="929">
        <v>1.6666666666666668E-3</v>
      </c>
      <c r="I11022" s="929">
        <v>2.6666666666666668E-2</v>
      </c>
      <c r="J11022" s="923">
        <v>114680.01944725822</v>
      </c>
      <c r="K11022" s="922">
        <v>1</v>
      </c>
      <c r="L11022" s="923">
        <v>114680.01944725822</v>
      </c>
      <c r="M11022" s="923">
        <f t="shared" si="172"/>
        <v>2356.43875576558</v>
      </c>
    </row>
    <row r="11023" spans="2:13" ht="75">
      <c r="B11023" s="921" t="s">
        <v>2921</v>
      </c>
      <c r="C11023" s="921" t="s">
        <v>2866</v>
      </c>
      <c r="D11023" s="922" t="s">
        <v>986</v>
      </c>
      <c r="E11023" s="936">
        <v>1</v>
      </c>
      <c r="F11023" s="947">
        <v>44621</v>
      </c>
      <c r="G11023" s="923">
        <v>63274.744367779465</v>
      </c>
      <c r="H11023" s="929">
        <v>1.6666666666666668E-3</v>
      </c>
      <c r="I11023" s="929">
        <v>2.6666666666666668E-2</v>
      </c>
      <c r="J11023" s="923">
        <v>61587.417851305348</v>
      </c>
      <c r="K11023" s="922">
        <v>1</v>
      </c>
      <c r="L11023" s="923">
        <v>61587.417851305348</v>
      </c>
      <c r="M11023" s="923">
        <f t="shared" si="172"/>
        <v>1265.4948873555893</v>
      </c>
    </row>
    <row r="11024" spans="2:13" ht="75">
      <c r="B11024" s="921" t="s">
        <v>2922</v>
      </c>
      <c r="C11024" s="921" t="s">
        <v>2866</v>
      </c>
      <c r="D11024" s="922" t="s">
        <v>986</v>
      </c>
      <c r="E11024" s="936">
        <v>1</v>
      </c>
      <c r="F11024" s="947">
        <v>44621</v>
      </c>
      <c r="G11024" s="923">
        <v>93821.17268325921</v>
      </c>
      <c r="H11024" s="929">
        <v>1.6666666666666668E-3</v>
      </c>
      <c r="I11024" s="929">
        <v>2.6666666666666668E-2</v>
      </c>
      <c r="J11024" s="923">
        <v>91319.274745038958</v>
      </c>
      <c r="K11024" s="922">
        <v>1</v>
      </c>
      <c r="L11024" s="923">
        <v>91319.274745038958</v>
      </c>
      <c r="M11024" s="923">
        <f t="shared" si="172"/>
        <v>1876.4234536651843</v>
      </c>
    </row>
    <row r="11025" spans="2:13" ht="75">
      <c r="B11025" s="921" t="s">
        <v>2867</v>
      </c>
      <c r="C11025" s="921" t="s">
        <v>2866</v>
      </c>
      <c r="D11025" s="922" t="s">
        <v>986</v>
      </c>
      <c r="E11025" s="936">
        <v>1</v>
      </c>
      <c r="F11025" s="947">
        <v>45078</v>
      </c>
      <c r="G11025" s="923">
        <v>727.29591227332719</v>
      </c>
      <c r="H11025" s="929">
        <v>1.6666666666666668E-3</v>
      </c>
      <c r="I11025" s="929">
        <v>1.6666666666666668E-3</v>
      </c>
      <c r="J11025" s="923">
        <v>726.08375241953831</v>
      </c>
      <c r="K11025" s="922">
        <v>1</v>
      </c>
      <c r="L11025" s="923">
        <v>726.08375241953831</v>
      </c>
      <c r="M11025" s="923">
        <f t="shared" si="172"/>
        <v>14.545918245466543</v>
      </c>
    </row>
    <row r="11026" spans="2:13" ht="75">
      <c r="B11026" s="921" t="s">
        <v>2877</v>
      </c>
      <c r="C11026" s="921" t="s">
        <v>2866</v>
      </c>
      <c r="D11026" s="922" t="s">
        <v>986</v>
      </c>
      <c r="E11026" s="936">
        <v>1</v>
      </c>
      <c r="F11026" s="947">
        <v>45078</v>
      </c>
      <c r="G11026" s="923">
        <v>14545.918245466544</v>
      </c>
      <c r="H11026" s="929">
        <v>1.6666666666666668E-3</v>
      </c>
      <c r="I11026" s="929">
        <v>1.6666666666666668E-3</v>
      </c>
      <c r="J11026" s="923">
        <v>14521.675048390767</v>
      </c>
      <c r="K11026" s="922">
        <v>1</v>
      </c>
      <c r="L11026" s="923">
        <v>14521.675048390767</v>
      </c>
      <c r="M11026" s="923">
        <f t="shared" si="172"/>
        <v>290.91836490933088</v>
      </c>
    </row>
    <row r="11027" spans="2:13" ht="75">
      <c r="B11027" s="921" t="s">
        <v>2923</v>
      </c>
      <c r="C11027" s="921" t="s">
        <v>2866</v>
      </c>
      <c r="D11027" s="922" t="s">
        <v>986</v>
      </c>
      <c r="E11027" s="936">
        <v>1</v>
      </c>
      <c r="F11027" s="947">
        <v>45078</v>
      </c>
      <c r="G11027" s="923">
        <v>2181.8877368199815</v>
      </c>
      <c r="H11027" s="929">
        <v>1.6666666666666668E-3</v>
      </c>
      <c r="I11027" s="929">
        <v>1.6666666666666668E-3</v>
      </c>
      <c r="J11027" s="923">
        <v>2178.2512572586147</v>
      </c>
      <c r="K11027" s="922">
        <v>1</v>
      </c>
      <c r="L11027" s="923">
        <v>2178.2512572586147</v>
      </c>
      <c r="M11027" s="923">
        <f t="shared" si="172"/>
        <v>43.637754736399629</v>
      </c>
    </row>
    <row r="11028" spans="2:13" ht="75">
      <c r="B11028" s="921" t="s">
        <v>2921</v>
      </c>
      <c r="C11028" s="921" t="s">
        <v>2866</v>
      </c>
      <c r="D11028" s="922" t="s">
        <v>986</v>
      </c>
      <c r="E11028" s="936">
        <v>1</v>
      </c>
      <c r="F11028" s="947">
        <v>45078</v>
      </c>
      <c r="G11028" s="923">
        <v>9454.846859553254</v>
      </c>
      <c r="H11028" s="929">
        <v>1.6666666666666668E-3</v>
      </c>
      <c r="I11028" s="929">
        <v>1.6666666666666668E-3</v>
      </c>
      <c r="J11028" s="923">
        <v>9439.0887814539983</v>
      </c>
      <c r="K11028" s="922">
        <v>1</v>
      </c>
      <c r="L11028" s="923">
        <v>9439.0887814539983</v>
      </c>
      <c r="M11028" s="923">
        <f t="shared" si="172"/>
        <v>189.09693719106508</v>
      </c>
    </row>
    <row r="11029" spans="2:13" ht="75">
      <c r="B11029" s="921" t="s">
        <v>2922</v>
      </c>
      <c r="C11029" s="921" t="s">
        <v>2866</v>
      </c>
      <c r="D11029" s="922" t="s">
        <v>986</v>
      </c>
      <c r="E11029" s="936">
        <v>1</v>
      </c>
      <c r="F11029" s="947">
        <v>45078</v>
      </c>
      <c r="G11029" s="923">
        <v>116367.34596373235</v>
      </c>
      <c r="H11029" s="929">
        <v>1.6666666666666668E-3</v>
      </c>
      <c r="I11029" s="929">
        <v>1.6666666666666668E-3</v>
      </c>
      <c r="J11029" s="923">
        <v>116173.40038712614</v>
      </c>
      <c r="K11029" s="922">
        <v>1</v>
      </c>
      <c r="L11029" s="923">
        <v>116173.40038712614</v>
      </c>
      <c r="M11029" s="923">
        <f t="shared" si="172"/>
        <v>2327.346919274647</v>
      </c>
    </row>
    <row r="11030" spans="2:13" ht="75">
      <c r="B11030" s="921" t="s">
        <v>2922</v>
      </c>
      <c r="C11030" s="921" t="s">
        <v>2866</v>
      </c>
      <c r="D11030" s="922" t="s">
        <v>986</v>
      </c>
      <c r="E11030" s="936">
        <v>1</v>
      </c>
      <c r="F11030" s="947">
        <v>44869</v>
      </c>
      <c r="G11030" s="923">
        <v>33455.61196457305</v>
      </c>
      <c r="H11030" s="929">
        <v>1.6666666666666668E-3</v>
      </c>
      <c r="I11030" s="929">
        <v>1.3333333333333334E-2</v>
      </c>
      <c r="J11030" s="923">
        <v>33009.537138378742</v>
      </c>
      <c r="K11030" s="922">
        <v>1</v>
      </c>
      <c r="L11030" s="923">
        <v>33009.537138378742</v>
      </c>
      <c r="M11030" s="923">
        <f t="shared" si="172"/>
        <v>669.11223929146104</v>
      </c>
    </row>
    <row r="11031" spans="2:13" ht="75">
      <c r="B11031" s="921" t="s">
        <v>2877</v>
      </c>
      <c r="C11031" s="921" t="s">
        <v>2866</v>
      </c>
      <c r="D11031" s="922" t="s">
        <v>986</v>
      </c>
      <c r="E11031" s="936">
        <v>1</v>
      </c>
      <c r="F11031" s="947">
        <v>44869</v>
      </c>
      <c r="G11031" s="923">
        <v>2181.8877368199815</v>
      </c>
      <c r="H11031" s="929">
        <v>1.6666666666666668E-3</v>
      </c>
      <c r="I11031" s="929">
        <v>1.3333333333333334E-2</v>
      </c>
      <c r="J11031" s="923">
        <v>2152.7959003290484</v>
      </c>
      <c r="K11031" s="922">
        <v>1</v>
      </c>
      <c r="L11031" s="923">
        <v>2152.7959003290484</v>
      </c>
      <c r="M11031" s="923">
        <f t="shared" si="172"/>
        <v>43.637754736399629</v>
      </c>
    </row>
    <row r="11032" spans="2:13" ht="75">
      <c r="B11032" s="921" t="s">
        <v>2923</v>
      </c>
      <c r="C11032" s="921" t="s">
        <v>2866</v>
      </c>
      <c r="D11032" s="922" t="s">
        <v>986</v>
      </c>
      <c r="E11032" s="936">
        <v>1</v>
      </c>
      <c r="F11032" s="947">
        <v>44869</v>
      </c>
      <c r="G11032" s="923">
        <v>727.29591227332719</v>
      </c>
      <c r="H11032" s="929">
        <v>1.6666666666666668E-3</v>
      </c>
      <c r="I11032" s="929">
        <v>1.3333333333333334E-2</v>
      </c>
      <c r="J11032" s="923">
        <v>717.59863344301618</v>
      </c>
      <c r="K11032" s="922">
        <v>1</v>
      </c>
      <c r="L11032" s="923">
        <v>717.59863344301618</v>
      </c>
      <c r="M11032" s="923">
        <f t="shared" si="172"/>
        <v>14.545918245466543</v>
      </c>
    </row>
    <row r="11033" spans="2:13" ht="75">
      <c r="B11033" s="921" t="s">
        <v>2923</v>
      </c>
      <c r="C11033" s="921" t="s">
        <v>2866</v>
      </c>
      <c r="D11033" s="922" t="s">
        <v>986</v>
      </c>
      <c r="E11033" s="936">
        <v>1</v>
      </c>
      <c r="F11033" s="947">
        <v>45078</v>
      </c>
      <c r="G11033" s="923">
        <v>72729.591227332712</v>
      </c>
      <c r="H11033" s="929">
        <v>1.6666666666666668E-3</v>
      </c>
      <c r="I11033" s="929">
        <v>1.6666666666666668E-3</v>
      </c>
      <c r="J11033" s="923">
        <v>72608.375241953821</v>
      </c>
      <c r="K11033" s="922">
        <v>1</v>
      </c>
      <c r="L11033" s="923">
        <v>72608.375241953821</v>
      </c>
      <c r="M11033" s="923">
        <f t="shared" si="172"/>
        <v>1454.5918245466544</v>
      </c>
    </row>
    <row r="11034" spans="2:13" ht="75">
      <c r="B11034" s="921" t="s">
        <v>2921</v>
      </c>
      <c r="C11034" s="921" t="s">
        <v>2866</v>
      </c>
      <c r="D11034" s="922" t="s">
        <v>986</v>
      </c>
      <c r="E11034" s="936">
        <v>1</v>
      </c>
      <c r="F11034" s="947">
        <v>45078</v>
      </c>
      <c r="G11034" s="923">
        <v>40728.571087306322</v>
      </c>
      <c r="H11034" s="929">
        <v>1.6666666666666668E-3</v>
      </c>
      <c r="I11034" s="929">
        <v>1.6666666666666668E-3</v>
      </c>
      <c r="J11034" s="923">
        <v>40660.690135494144</v>
      </c>
      <c r="K11034" s="922">
        <v>1</v>
      </c>
      <c r="L11034" s="923">
        <v>40660.690135494144</v>
      </c>
      <c r="M11034" s="923">
        <f t="shared" si="172"/>
        <v>814.57142174612648</v>
      </c>
    </row>
    <row r="11035" spans="2:13" ht="75">
      <c r="B11035" s="921" t="s">
        <v>2921</v>
      </c>
      <c r="C11035" s="921" t="s">
        <v>2866</v>
      </c>
      <c r="D11035" s="922" t="s">
        <v>986</v>
      </c>
      <c r="E11035" s="936">
        <v>1</v>
      </c>
      <c r="F11035" s="947">
        <v>44910</v>
      </c>
      <c r="G11035" s="923">
        <v>19636.989631379834</v>
      </c>
      <c r="H11035" s="929">
        <v>1.6666666666666668E-3</v>
      </c>
      <c r="I11035" s="929">
        <v>1.1666666666666667E-2</v>
      </c>
      <c r="J11035" s="923">
        <v>19407.891419013737</v>
      </c>
      <c r="K11035" s="922">
        <v>1</v>
      </c>
      <c r="L11035" s="923">
        <v>19407.891419013737</v>
      </c>
      <c r="M11035" s="923">
        <f t="shared" si="172"/>
        <v>392.73979262759667</v>
      </c>
    </row>
    <row r="11036" spans="2:13" ht="75">
      <c r="B11036" s="921" t="s">
        <v>2921</v>
      </c>
      <c r="C11036" s="921" t="s">
        <v>2866</v>
      </c>
      <c r="D11036" s="922" t="s">
        <v>986</v>
      </c>
      <c r="E11036" s="936">
        <v>1</v>
      </c>
      <c r="F11036" s="947">
        <v>44986</v>
      </c>
      <c r="G11036" s="923">
        <v>23273.46919274647</v>
      </c>
      <c r="H11036" s="929">
        <v>1.6666666666666668E-3</v>
      </c>
      <c r="I11036" s="929">
        <v>6.6666666666666671E-3</v>
      </c>
      <c r="J11036" s="923">
        <v>23118.312731461494</v>
      </c>
      <c r="K11036" s="922">
        <v>1</v>
      </c>
      <c r="L11036" s="923">
        <v>23118.312731461494</v>
      </c>
      <c r="M11036" s="923">
        <f t="shared" si="172"/>
        <v>465.46938385492939</v>
      </c>
    </row>
    <row r="11037" spans="2:13" ht="75">
      <c r="B11037" s="921" t="s">
        <v>2877</v>
      </c>
      <c r="C11037" s="921" t="s">
        <v>2866</v>
      </c>
      <c r="D11037" s="922" t="s">
        <v>986</v>
      </c>
      <c r="E11037" s="936">
        <v>1</v>
      </c>
      <c r="F11037" s="947">
        <v>44926</v>
      </c>
      <c r="G11037" s="923">
        <v>727.29591227332719</v>
      </c>
      <c r="H11037" s="929">
        <v>1.6666666666666668E-3</v>
      </c>
      <c r="I11037" s="929">
        <v>0.01</v>
      </c>
      <c r="J11037" s="923">
        <v>720.02295315059393</v>
      </c>
      <c r="K11037" s="922">
        <v>1</v>
      </c>
      <c r="L11037" s="923">
        <v>720.02295315059393</v>
      </c>
      <c r="M11037" s="923">
        <f t="shared" si="172"/>
        <v>14.545918245466543</v>
      </c>
    </row>
    <row r="11038" spans="2:13" ht="75">
      <c r="B11038" s="921" t="s">
        <v>2877</v>
      </c>
      <c r="C11038" s="921" t="s">
        <v>2866</v>
      </c>
      <c r="D11038" s="922" t="s">
        <v>986</v>
      </c>
      <c r="E11038" s="936">
        <v>1</v>
      </c>
      <c r="F11038" s="947">
        <v>44874</v>
      </c>
      <c r="G11038" s="923">
        <v>727.29591227332719</v>
      </c>
      <c r="H11038" s="929">
        <v>1.6666666666666668E-3</v>
      </c>
      <c r="I11038" s="929">
        <v>1.3333333333333334E-2</v>
      </c>
      <c r="J11038" s="923">
        <v>717.59863344301618</v>
      </c>
      <c r="K11038" s="922">
        <v>1</v>
      </c>
      <c r="L11038" s="923">
        <v>717.59863344301618</v>
      </c>
      <c r="M11038" s="923">
        <f t="shared" si="172"/>
        <v>14.545918245466543</v>
      </c>
    </row>
    <row r="11039" spans="2:13" ht="75">
      <c r="B11039" s="921" t="s">
        <v>2877</v>
      </c>
      <c r="C11039" s="921" t="s">
        <v>2866</v>
      </c>
      <c r="D11039" s="922" t="s">
        <v>986</v>
      </c>
      <c r="E11039" s="936">
        <v>1</v>
      </c>
      <c r="F11039" s="947">
        <v>44134</v>
      </c>
      <c r="G11039" s="923">
        <v>727.29591227332719</v>
      </c>
      <c r="H11039" s="929">
        <v>1.6666666666666668E-3</v>
      </c>
      <c r="I11039" s="929">
        <v>5.5E-2</v>
      </c>
      <c r="J11039" s="923">
        <v>687.29463709829417</v>
      </c>
      <c r="K11039" s="922">
        <v>1</v>
      </c>
      <c r="L11039" s="923">
        <v>687.29463709829417</v>
      </c>
      <c r="M11039" s="923">
        <f t="shared" si="172"/>
        <v>14.545918245466543</v>
      </c>
    </row>
    <row r="11040" spans="2:13" ht="75">
      <c r="B11040" s="921" t="s">
        <v>2877</v>
      </c>
      <c r="C11040" s="921" t="s">
        <v>2866</v>
      </c>
      <c r="D11040" s="922" t="s">
        <v>986</v>
      </c>
      <c r="E11040" s="936">
        <v>1</v>
      </c>
      <c r="F11040" s="947">
        <v>45078</v>
      </c>
      <c r="G11040" s="923">
        <v>4363.7754736399629</v>
      </c>
      <c r="H11040" s="929">
        <v>1.6666666666666668E-3</v>
      </c>
      <c r="I11040" s="929">
        <v>1.6666666666666668E-3</v>
      </c>
      <c r="J11040" s="923">
        <v>4356.5025145172294</v>
      </c>
      <c r="K11040" s="922">
        <v>1</v>
      </c>
      <c r="L11040" s="923">
        <v>4356.5025145172294</v>
      </c>
      <c r="M11040" s="923">
        <f t="shared" si="172"/>
        <v>87.275509472799257</v>
      </c>
    </row>
    <row r="11041" spans="2:13" ht="75">
      <c r="B11041" s="921" t="s">
        <v>2877</v>
      </c>
      <c r="C11041" s="921" t="s">
        <v>2866</v>
      </c>
      <c r="D11041" s="922" t="s">
        <v>986</v>
      </c>
      <c r="E11041" s="936">
        <v>1</v>
      </c>
      <c r="F11041" s="947">
        <v>45078</v>
      </c>
      <c r="G11041" s="923">
        <v>197097.19222607167</v>
      </c>
      <c r="H11041" s="929">
        <v>1.6666666666666668E-3</v>
      </c>
      <c r="I11041" s="929">
        <v>1.6666666666666668E-3</v>
      </c>
      <c r="J11041" s="923">
        <v>196768.69690569487</v>
      </c>
      <c r="K11041" s="922">
        <v>1</v>
      </c>
      <c r="L11041" s="923">
        <v>196768.69690569487</v>
      </c>
      <c r="M11041" s="923">
        <f t="shared" si="172"/>
        <v>3941.9438445214332</v>
      </c>
    </row>
    <row r="11042" spans="2:13" ht="75">
      <c r="B11042" s="921" t="s">
        <v>2877</v>
      </c>
      <c r="C11042" s="921" t="s">
        <v>2866</v>
      </c>
      <c r="D11042" s="922" t="s">
        <v>986</v>
      </c>
      <c r="E11042" s="936">
        <v>1</v>
      </c>
      <c r="F11042" s="947">
        <v>44986</v>
      </c>
      <c r="G11042" s="923">
        <v>114912.75413918569</v>
      </c>
      <c r="H11042" s="929">
        <v>1.6666666666666668E-3</v>
      </c>
      <c r="I11042" s="929">
        <v>6.6666666666666671E-3</v>
      </c>
      <c r="J11042" s="923">
        <v>114146.66911159112</v>
      </c>
      <c r="K11042" s="922">
        <v>1</v>
      </c>
      <c r="L11042" s="923">
        <v>114146.66911159112</v>
      </c>
      <c r="M11042" s="923">
        <f t="shared" si="172"/>
        <v>2298.255082783714</v>
      </c>
    </row>
    <row r="11043" spans="2:13" ht="75">
      <c r="B11043" s="921" t="s">
        <v>2921</v>
      </c>
      <c r="C11043" s="921" t="s">
        <v>2866</v>
      </c>
      <c r="D11043" s="922" t="s">
        <v>986</v>
      </c>
      <c r="E11043" s="936">
        <v>1</v>
      </c>
      <c r="F11043" s="947">
        <v>44986</v>
      </c>
      <c r="G11043" s="923">
        <v>8000.2550350065994</v>
      </c>
      <c r="H11043" s="929">
        <v>1.6666666666666668E-3</v>
      </c>
      <c r="I11043" s="929">
        <v>6.6666666666666671E-3</v>
      </c>
      <c r="J11043" s="923">
        <v>7946.9200014398884</v>
      </c>
      <c r="K11043" s="922">
        <v>1</v>
      </c>
      <c r="L11043" s="923">
        <v>7946.9200014398884</v>
      </c>
      <c r="M11043" s="923">
        <f t="shared" si="172"/>
        <v>160.005100700132</v>
      </c>
    </row>
    <row r="11044" spans="2:13" ht="75">
      <c r="B11044" s="921" t="s">
        <v>2922</v>
      </c>
      <c r="C11044" s="921" t="s">
        <v>2866</v>
      </c>
      <c r="D11044" s="922" t="s">
        <v>986</v>
      </c>
      <c r="E11044" s="936">
        <v>1</v>
      </c>
      <c r="F11044" s="947">
        <v>44986</v>
      </c>
      <c r="G11044" s="923">
        <v>50183.417946859576</v>
      </c>
      <c r="H11044" s="929">
        <v>1.6666666666666668E-3</v>
      </c>
      <c r="I11044" s="929">
        <v>6.6666666666666671E-3</v>
      </c>
      <c r="J11044" s="923">
        <v>49848.861827213848</v>
      </c>
      <c r="K11044" s="922">
        <v>1</v>
      </c>
      <c r="L11044" s="923">
        <v>49848.861827213848</v>
      </c>
      <c r="M11044" s="923">
        <f t="shared" si="172"/>
        <v>1003.6683589371916</v>
      </c>
    </row>
    <row r="11045" spans="2:13" ht="75">
      <c r="B11045" s="921" t="s">
        <v>2867</v>
      </c>
      <c r="C11045" s="921" t="s">
        <v>2866</v>
      </c>
      <c r="D11045" s="922" t="s">
        <v>986</v>
      </c>
      <c r="E11045" s="936">
        <v>1</v>
      </c>
      <c r="F11045" s="947">
        <v>44986</v>
      </c>
      <c r="G11045" s="923">
        <v>1454.5918245466544</v>
      </c>
      <c r="H11045" s="929">
        <v>1.6666666666666668E-3</v>
      </c>
      <c r="I11045" s="929">
        <v>6.6666666666666671E-3</v>
      </c>
      <c r="J11045" s="923">
        <v>1444.8945457163434</v>
      </c>
      <c r="K11045" s="922">
        <v>1</v>
      </c>
      <c r="L11045" s="923">
        <v>1444.8945457163434</v>
      </c>
      <c r="M11045" s="923">
        <f t="shared" si="172"/>
        <v>29.091836490933087</v>
      </c>
    </row>
    <row r="11046" spans="2:13" ht="75">
      <c r="B11046" s="921" t="s">
        <v>2867</v>
      </c>
      <c r="C11046" s="921" t="s">
        <v>2866</v>
      </c>
      <c r="D11046" s="922" t="s">
        <v>986</v>
      </c>
      <c r="E11046" s="936">
        <v>1</v>
      </c>
      <c r="F11046" s="947">
        <v>44835</v>
      </c>
      <c r="G11046" s="923">
        <v>32728.316052299724</v>
      </c>
      <c r="H11046" s="929">
        <v>1.6666666666666668E-3</v>
      </c>
      <c r="I11046" s="929">
        <v>1.5000000000000001E-2</v>
      </c>
      <c r="J11046" s="923">
        <v>32237.391311515228</v>
      </c>
      <c r="K11046" s="922">
        <v>1</v>
      </c>
      <c r="L11046" s="923">
        <v>32237.391311515228</v>
      </c>
      <c r="M11046" s="923">
        <f t="shared" si="172"/>
        <v>654.56632104599453</v>
      </c>
    </row>
    <row r="11047" spans="2:13" ht="75">
      <c r="B11047" s="921" t="s">
        <v>2923</v>
      </c>
      <c r="C11047" s="921" t="s">
        <v>2866</v>
      </c>
      <c r="D11047" s="922" t="s">
        <v>986</v>
      </c>
      <c r="E11047" s="936">
        <v>1</v>
      </c>
      <c r="F11047" s="947">
        <v>44835</v>
      </c>
      <c r="G11047" s="923">
        <v>7272.9591227332721</v>
      </c>
      <c r="H11047" s="929">
        <v>1.6666666666666668E-3</v>
      </c>
      <c r="I11047" s="929">
        <v>1.5000000000000001E-2</v>
      </c>
      <c r="J11047" s="923">
        <v>7163.8647358922726</v>
      </c>
      <c r="K11047" s="922">
        <v>1</v>
      </c>
      <c r="L11047" s="923">
        <v>7163.8647358922726</v>
      </c>
      <c r="M11047" s="923">
        <f t="shared" si="172"/>
        <v>145.45918245466544</v>
      </c>
    </row>
    <row r="11048" spans="2:13" ht="75">
      <c r="B11048" s="921" t="s">
        <v>2867</v>
      </c>
      <c r="C11048" s="921" t="s">
        <v>2866</v>
      </c>
      <c r="D11048" s="922" t="s">
        <v>986</v>
      </c>
      <c r="E11048" s="936">
        <v>1</v>
      </c>
      <c r="F11048" s="947">
        <v>44687</v>
      </c>
      <c r="G11048" s="923">
        <v>727.29591227332719</v>
      </c>
      <c r="H11048" s="929">
        <v>1.6666666666666668E-3</v>
      </c>
      <c r="I11048" s="929">
        <v>2.3333333333333334E-2</v>
      </c>
      <c r="J11048" s="923">
        <v>710.32567432028293</v>
      </c>
      <c r="K11048" s="922">
        <v>1</v>
      </c>
      <c r="L11048" s="923">
        <v>710.32567432028293</v>
      </c>
      <c r="M11048" s="923">
        <f t="shared" si="172"/>
        <v>14.545918245466543</v>
      </c>
    </row>
    <row r="11049" spans="2:13" ht="75">
      <c r="B11049" s="921" t="s">
        <v>2867</v>
      </c>
      <c r="C11049" s="921" t="s">
        <v>2866</v>
      </c>
      <c r="D11049" s="922" t="s">
        <v>986</v>
      </c>
      <c r="E11049" s="936">
        <v>1</v>
      </c>
      <c r="F11049" s="947">
        <v>44682</v>
      </c>
      <c r="G11049" s="923">
        <v>8727.5509472799258</v>
      </c>
      <c r="H11049" s="929">
        <v>1.6666666666666668E-3</v>
      </c>
      <c r="I11049" s="929">
        <v>2.3333333333333334E-2</v>
      </c>
      <c r="J11049" s="923">
        <v>8523.9080918433938</v>
      </c>
      <c r="K11049" s="922">
        <v>1</v>
      </c>
      <c r="L11049" s="923">
        <v>8523.9080918433938</v>
      </c>
      <c r="M11049" s="923">
        <f t="shared" si="172"/>
        <v>174.55101894559851</v>
      </c>
    </row>
    <row r="11050" spans="2:13" ht="75">
      <c r="B11050" s="921" t="s">
        <v>2867</v>
      </c>
      <c r="C11050" s="921" t="s">
        <v>2866</v>
      </c>
      <c r="D11050" s="922" t="s">
        <v>986</v>
      </c>
      <c r="E11050" s="936">
        <v>1</v>
      </c>
      <c r="F11050" s="947">
        <v>45078</v>
      </c>
      <c r="G11050" s="923">
        <v>41455.866999579652</v>
      </c>
      <c r="H11050" s="929">
        <v>1.6666666666666668E-3</v>
      </c>
      <c r="I11050" s="929">
        <v>1.6666666666666668E-3</v>
      </c>
      <c r="J11050" s="923">
        <v>41386.773887913689</v>
      </c>
      <c r="K11050" s="922">
        <v>1</v>
      </c>
      <c r="L11050" s="923">
        <v>41386.773887913689</v>
      </c>
      <c r="M11050" s="923">
        <f t="shared" si="172"/>
        <v>829.1173399915931</v>
      </c>
    </row>
    <row r="11051" spans="2:13" ht="75">
      <c r="B11051" s="921" t="s">
        <v>2867</v>
      </c>
      <c r="C11051" s="921" t="s">
        <v>2866</v>
      </c>
      <c r="D11051" s="922" t="s">
        <v>986</v>
      </c>
      <c r="E11051" s="936">
        <v>1</v>
      </c>
      <c r="F11051" s="947">
        <v>44835</v>
      </c>
      <c r="G11051" s="923">
        <v>191278.82492788506</v>
      </c>
      <c r="H11051" s="929">
        <v>1.6666666666666668E-3</v>
      </c>
      <c r="I11051" s="929">
        <v>1.5000000000000001E-2</v>
      </c>
      <c r="J11051" s="923">
        <v>188409.64255396678</v>
      </c>
      <c r="K11051" s="922">
        <v>1</v>
      </c>
      <c r="L11051" s="923">
        <v>188409.64255396678</v>
      </c>
      <c r="M11051" s="923">
        <f t="shared" si="172"/>
        <v>3825.5764985577011</v>
      </c>
    </row>
    <row r="11052" spans="2:13" ht="75">
      <c r="B11052" s="921" t="s">
        <v>2867</v>
      </c>
      <c r="C11052" s="921" t="s">
        <v>2866</v>
      </c>
      <c r="D11052" s="922" t="s">
        <v>986</v>
      </c>
      <c r="E11052" s="936">
        <v>1</v>
      </c>
      <c r="F11052" s="947">
        <v>44986</v>
      </c>
      <c r="G11052" s="923">
        <v>74911.478964152702</v>
      </c>
      <c r="H11052" s="929">
        <v>1.6666666666666668E-3</v>
      </c>
      <c r="I11052" s="929">
        <v>6.6666666666666671E-3</v>
      </c>
      <c r="J11052" s="923">
        <v>74412.069104391689</v>
      </c>
      <c r="K11052" s="922">
        <v>1</v>
      </c>
      <c r="L11052" s="923">
        <v>74412.069104391689</v>
      </c>
      <c r="M11052" s="923">
        <f t="shared" si="172"/>
        <v>1498.2295792830541</v>
      </c>
    </row>
    <row r="11053" spans="2:13" ht="75">
      <c r="B11053" s="921" t="s">
        <v>2921</v>
      </c>
      <c r="C11053" s="921" t="s">
        <v>2866</v>
      </c>
      <c r="D11053" s="922" t="s">
        <v>986</v>
      </c>
      <c r="E11053" s="936">
        <v>1</v>
      </c>
      <c r="F11053" s="947">
        <v>44012</v>
      </c>
      <c r="G11053" s="923">
        <v>10182.14277182658</v>
      </c>
      <c r="H11053" s="929">
        <v>1.6666666666666668E-3</v>
      </c>
      <c r="I11053" s="929">
        <v>6.1666666666666668E-2</v>
      </c>
      <c r="J11053" s="923">
        <v>9554.2439675639416</v>
      </c>
      <c r="K11053" s="922">
        <v>1</v>
      </c>
      <c r="L11053" s="923">
        <v>9554.2439675639416</v>
      </c>
      <c r="M11053" s="923">
        <f t="shared" si="172"/>
        <v>203.64285543653162</v>
      </c>
    </row>
    <row r="11054" spans="2:13" ht="75">
      <c r="B11054" s="921" t="s">
        <v>2924</v>
      </c>
      <c r="C11054" s="921" t="s">
        <v>2866</v>
      </c>
      <c r="D11054" s="922" t="s">
        <v>986</v>
      </c>
      <c r="E11054" s="936">
        <v>1</v>
      </c>
      <c r="F11054" s="947">
        <v>44012</v>
      </c>
      <c r="G11054" s="923">
        <v>7193.2791382587639</v>
      </c>
      <c r="H11054" s="929">
        <v>1.6666666666666668E-3</v>
      </c>
      <c r="I11054" s="929">
        <v>6.1666666666666668E-2</v>
      </c>
      <c r="J11054" s="923">
        <v>6749.693591399473</v>
      </c>
      <c r="K11054" s="922">
        <v>1</v>
      </c>
      <c r="L11054" s="923">
        <v>6749.693591399473</v>
      </c>
      <c r="M11054" s="923">
        <f t="shared" si="172"/>
        <v>143.86558276517528</v>
      </c>
    </row>
    <row r="11055" spans="2:13" ht="75">
      <c r="B11055" s="921" t="s">
        <v>2922</v>
      </c>
      <c r="C11055" s="921" t="s">
        <v>2866</v>
      </c>
      <c r="D11055" s="922" t="s">
        <v>986</v>
      </c>
      <c r="E11055" s="936">
        <v>1</v>
      </c>
      <c r="F11055" s="947">
        <v>43829</v>
      </c>
      <c r="G11055" s="923">
        <v>1454.5918245466544</v>
      </c>
      <c r="H11055" s="929">
        <v>1.6666666666666668E-3</v>
      </c>
      <c r="I11055" s="929">
        <v>7.166666666666667E-2</v>
      </c>
      <c r="J11055" s="923">
        <v>1350.3460771208108</v>
      </c>
      <c r="K11055" s="922">
        <v>1</v>
      </c>
      <c r="L11055" s="923">
        <v>1350.3460771208108</v>
      </c>
      <c r="M11055" s="923">
        <f t="shared" si="172"/>
        <v>29.091836490933087</v>
      </c>
    </row>
    <row r="11056" spans="2:13" ht="75">
      <c r="B11056" s="921" t="s">
        <v>2867</v>
      </c>
      <c r="C11056" s="921" t="s">
        <v>2866</v>
      </c>
      <c r="D11056" s="922" t="s">
        <v>986</v>
      </c>
      <c r="E11056" s="936">
        <v>1</v>
      </c>
      <c r="F11056" s="947">
        <v>43829</v>
      </c>
      <c r="G11056" s="923">
        <v>13818.622333193216</v>
      </c>
      <c r="H11056" s="929">
        <v>1.6666666666666668E-3</v>
      </c>
      <c r="I11056" s="929">
        <v>7.166666666666667E-2</v>
      </c>
      <c r="J11056" s="923">
        <v>12828.287732647703</v>
      </c>
      <c r="K11056" s="922">
        <v>1</v>
      </c>
      <c r="L11056" s="923">
        <v>12828.287732647703</v>
      </c>
      <c r="M11056" s="923">
        <f t="shared" si="172"/>
        <v>276.37244666386431</v>
      </c>
    </row>
    <row r="11057" spans="2:13" ht="75">
      <c r="B11057" s="921" t="s">
        <v>2877</v>
      </c>
      <c r="C11057" s="921" t="s">
        <v>2866</v>
      </c>
      <c r="D11057" s="922" t="s">
        <v>986</v>
      </c>
      <c r="E11057" s="936">
        <v>1</v>
      </c>
      <c r="F11057" s="947">
        <v>43829</v>
      </c>
      <c r="G11057" s="923">
        <v>31273.724227753068</v>
      </c>
      <c r="H11057" s="929">
        <v>1.6666666666666668E-3</v>
      </c>
      <c r="I11057" s="929">
        <v>7.166666666666667E-2</v>
      </c>
      <c r="J11057" s="923">
        <v>29032.440658097432</v>
      </c>
      <c r="K11057" s="922">
        <v>1</v>
      </c>
      <c r="L11057" s="923">
        <v>29032.440658097432</v>
      </c>
      <c r="M11057" s="923">
        <f t="shared" si="172"/>
        <v>625.47448455506139</v>
      </c>
    </row>
    <row r="11058" spans="2:13" ht="75">
      <c r="B11058" s="921" t="s">
        <v>2923</v>
      </c>
      <c r="C11058" s="921" t="s">
        <v>2866</v>
      </c>
      <c r="D11058" s="922" t="s">
        <v>986</v>
      </c>
      <c r="E11058" s="936">
        <v>1</v>
      </c>
      <c r="F11058" s="947">
        <v>43829</v>
      </c>
      <c r="G11058" s="923">
        <v>10909.438684099909</v>
      </c>
      <c r="H11058" s="929">
        <v>1.6666666666666668E-3</v>
      </c>
      <c r="I11058" s="929">
        <v>7.166666666666667E-2</v>
      </c>
      <c r="J11058" s="923">
        <v>10127.595578406082</v>
      </c>
      <c r="K11058" s="922">
        <v>1</v>
      </c>
      <c r="L11058" s="923">
        <v>10127.595578406082</v>
      </c>
      <c r="M11058" s="923">
        <f t="shared" si="172"/>
        <v>218.18877368199819</v>
      </c>
    </row>
    <row r="11059" spans="2:13" ht="75">
      <c r="B11059" s="921" t="s">
        <v>2921</v>
      </c>
      <c r="C11059" s="921" t="s">
        <v>2866</v>
      </c>
      <c r="D11059" s="922" t="s">
        <v>986</v>
      </c>
      <c r="E11059" s="936">
        <v>1</v>
      </c>
      <c r="F11059" s="947">
        <v>43829</v>
      </c>
      <c r="G11059" s="923">
        <v>24000.765105019796</v>
      </c>
      <c r="H11059" s="929">
        <v>1.6666666666666668E-3</v>
      </c>
      <c r="I11059" s="929">
        <v>7.166666666666667E-2</v>
      </c>
      <c r="J11059" s="923">
        <v>22280.710272493379</v>
      </c>
      <c r="K11059" s="922">
        <v>1</v>
      </c>
      <c r="L11059" s="923">
        <v>22280.710272493379</v>
      </c>
      <c r="M11059" s="923">
        <f t="shared" si="172"/>
        <v>480.01530210039596</v>
      </c>
    </row>
    <row r="11060" spans="2:13" ht="75">
      <c r="B11060" s="921" t="s">
        <v>2921</v>
      </c>
      <c r="C11060" s="921" t="s">
        <v>2866</v>
      </c>
      <c r="D11060" s="922" t="s">
        <v>986</v>
      </c>
      <c r="E11060" s="936">
        <v>1</v>
      </c>
      <c r="F11060" s="947">
        <v>44317</v>
      </c>
      <c r="G11060" s="923">
        <v>7272.9591227332721</v>
      </c>
      <c r="H11060" s="929">
        <v>1.6666666666666668E-3</v>
      </c>
      <c r="I11060" s="929">
        <v>4.3333333333333335E-2</v>
      </c>
      <c r="J11060" s="923">
        <v>6957.797560748164</v>
      </c>
      <c r="K11060" s="922">
        <v>1</v>
      </c>
      <c r="L11060" s="923">
        <v>6957.797560748164</v>
      </c>
      <c r="M11060" s="923">
        <f t="shared" si="172"/>
        <v>145.45918245466544</v>
      </c>
    </row>
    <row r="11061" spans="2:13" ht="75">
      <c r="B11061" s="921" t="s">
        <v>2921</v>
      </c>
      <c r="C11061" s="921" t="s">
        <v>2866</v>
      </c>
      <c r="D11061" s="922" t="s">
        <v>986</v>
      </c>
      <c r="E11061" s="936">
        <v>1</v>
      </c>
      <c r="F11061" s="947">
        <v>45078</v>
      </c>
      <c r="G11061" s="923">
        <v>5091.0713859132902</v>
      </c>
      <c r="H11061" s="929">
        <v>1.6666666666666668E-3</v>
      </c>
      <c r="I11061" s="929">
        <v>1.6666666666666668E-3</v>
      </c>
      <c r="J11061" s="923">
        <v>5082.586266936768</v>
      </c>
      <c r="K11061" s="922">
        <v>1</v>
      </c>
      <c r="L11061" s="923">
        <v>5082.586266936768</v>
      </c>
      <c r="M11061" s="923">
        <f t="shared" si="172"/>
        <v>101.82142771826581</v>
      </c>
    </row>
    <row r="11062" spans="2:13" ht="75">
      <c r="B11062" s="921" t="s">
        <v>2922</v>
      </c>
      <c r="C11062" s="921" t="s">
        <v>2866</v>
      </c>
      <c r="D11062" s="922" t="s">
        <v>986</v>
      </c>
      <c r="E11062" s="936">
        <v>1</v>
      </c>
      <c r="F11062" s="947">
        <v>45078</v>
      </c>
      <c r="G11062" s="923">
        <v>27637.244666386432</v>
      </c>
      <c r="H11062" s="929">
        <v>1.6666666666666668E-3</v>
      </c>
      <c r="I11062" s="929">
        <v>1.6666666666666668E-3</v>
      </c>
      <c r="J11062" s="923">
        <v>27591.182591942455</v>
      </c>
      <c r="K11062" s="922">
        <v>1</v>
      </c>
      <c r="L11062" s="923">
        <v>27591.182591942455</v>
      </c>
      <c r="M11062" s="923">
        <f t="shared" si="172"/>
        <v>552.74489332772862</v>
      </c>
    </row>
    <row r="11063" spans="2:13" ht="75">
      <c r="B11063" s="921" t="s">
        <v>2922</v>
      </c>
      <c r="C11063" s="921" t="s">
        <v>2866</v>
      </c>
      <c r="D11063" s="922" t="s">
        <v>986</v>
      </c>
      <c r="E11063" s="936">
        <v>1</v>
      </c>
      <c r="F11063" s="947">
        <v>44196</v>
      </c>
      <c r="G11063" s="923">
        <v>26909.948754113106</v>
      </c>
      <c r="H11063" s="929">
        <v>1.6666666666666668E-3</v>
      </c>
      <c r="I11063" s="929">
        <v>0.05</v>
      </c>
      <c r="J11063" s="923">
        <v>25564.451316407449</v>
      </c>
      <c r="K11063" s="922">
        <v>1</v>
      </c>
      <c r="L11063" s="923">
        <v>25564.451316407449</v>
      </c>
      <c r="M11063" s="923">
        <f t="shared" si="172"/>
        <v>538.19897508226211</v>
      </c>
    </row>
    <row r="11064" spans="2:13" ht="75">
      <c r="B11064" s="921" t="s">
        <v>2921</v>
      </c>
      <c r="C11064" s="921" t="s">
        <v>2866</v>
      </c>
      <c r="D11064" s="922" t="s">
        <v>986</v>
      </c>
      <c r="E11064" s="936">
        <v>1</v>
      </c>
      <c r="F11064" s="947">
        <v>44789</v>
      </c>
      <c r="G11064" s="923">
        <v>2181.8877368199815</v>
      </c>
      <c r="H11064" s="929">
        <v>1.6666666666666668E-3</v>
      </c>
      <c r="I11064" s="929">
        <v>1.8333333333333333E-2</v>
      </c>
      <c r="J11064" s="923">
        <v>2141.8864616449487</v>
      </c>
      <c r="K11064" s="922">
        <v>1</v>
      </c>
      <c r="L11064" s="923">
        <v>2141.8864616449487</v>
      </c>
      <c r="M11064" s="923">
        <f t="shared" si="172"/>
        <v>43.637754736399629</v>
      </c>
    </row>
    <row r="11065" spans="2:13" ht="75">
      <c r="B11065" s="921" t="s">
        <v>2921</v>
      </c>
      <c r="C11065" s="921" t="s">
        <v>2866</v>
      </c>
      <c r="D11065" s="922" t="s">
        <v>986</v>
      </c>
      <c r="E11065" s="936">
        <v>1</v>
      </c>
      <c r="F11065" s="947">
        <v>44196</v>
      </c>
      <c r="G11065" s="923">
        <v>10182.14277182658</v>
      </c>
      <c r="H11065" s="929">
        <v>1.6666666666666668E-3</v>
      </c>
      <c r="I11065" s="929">
        <v>0.05</v>
      </c>
      <c r="J11065" s="923">
        <v>9673.0356332352512</v>
      </c>
      <c r="K11065" s="922">
        <v>1</v>
      </c>
      <c r="L11065" s="923">
        <v>9673.0356332352512</v>
      </c>
      <c r="M11065" s="923">
        <f t="shared" si="172"/>
        <v>203.64285543653162</v>
      </c>
    </row>
    <row r="11066" spans="2:13" ht="75">
      <c r="B11066" s="921" t="s">
        <v>2922</v>
      </c>
      <c r="C11066" s="921" t="s">
        <v>2866</v>
      </c>
      <c r="D11066" s="922" t="s">
        <v>986</v>
      </c>
      <c r="E11066" s="936">
        <v>1</v>
      </c>
      <c r="F11066" s="947">
        <v>44196</v>
      </c>
      <c r="G11066" s="923">
        <v>2909.1836490933088</v>
      </c>
      <c r="H11066" s="929">
        <v>1.6666666666666668E-3</v>
      </c>
      <c r="I11066" s="929">
        <v>0.05</v>
      </c>
      <c r="J11066" s="923">
        <v>2763.7244666386432</v>
      </c>
      <c r="K11066" s="922">
        <v>1</v>
      </c>
      <c r="L11066" s="923">
        <v>2763.7244666386432</v>
      </c>
      <c r="M11066" s="923">
        <f t="shared" si="172"/>
        <v>58.183672981866174</v>
      </c>
    </row>
    <row r="11067" spans="2:13" ht="75">
      <c r="B11067" s="921" t="s">
        <v>2867</v>
      </c>
      <c r="C11067" s="921" t="s">
        <v>2866</v>
      </c>
      <c r="D11067" s="922" t="s">
        <v>986</v>
      </c>
      <c r="E11067" s="936">
        <v>1</v>
      </c>
      <c r="F11067" s="947">
        <v>44196</v>
      </c>
      <c r="G11067" s="923">
        <v>727.29591227332719</v>
      </c>
      <c r="H11067" s="929">
        <v>1.6666666666666668E-3</v>
      </c>
      <c r="I11067" s="929">
        <v>0.05</v>
      </c>
      <c r="J11067" s="923">
        <v>690.9311166596608</v>
      </c>
      <c r="K11067" s="922">
        <v>1</v>
      </c>
      <c r="L11067" s="923">
        <v>690.9311166596608</v>
      </c>
      <c r="M11067" s="923">
        <f t="shared" si="172"/>
        <v>14.545918245466543</v>
      </c>
    </row>
    <row r="11068" spans="2:13" ht="75">
      <c r="B11068" s="921" t="s">
        <v>2877</v>
      </c>
      <c r="C11068" s="921" t="s">
        <v>2866</v>
      </c>
      <c r="D11068" s="922" t="s">
        <v>986</v>
      </c>
      <c r="E11068" s="936">
        <v>1</v>
      </c>
      <c r="F11068" s="947">
        <v>44196</v>
      </c>
      <c r="G11068" s="923">
        <v>727.29591227332719</v>
      </c>
      <c r="H11068" s="929">
        <v>1.6666666666666668E-3</v>
      </c>
      <c r="I11068" s="929">
        <v>0.05</v>
      </c>
      <c r="J11068" s="923">
        <v>690.9311166596608</v>
      </c>
      <c r="K11068" s="922">
        <v>1</v>
      </c>
      <c r="L11068" s="923">
        <v>690.9311166596608</v>
      </c>
      <c r="M11068" s="923">
        <f t="shared" si="172"/>
        <v>14.545918245466543</v>
      </c>
    </row>
    <row r="11069" spans="2:13" ht="75">
      <c r="B11069" s="921" t="s">
        <v>2923</v>
      </c>
      <c r="C11069" s="921" t="s">
        <v>2866</v>
      </c>
      <c r="D11069" s="922" t="s">
        <v>986</v>
      </c>
      <c r="E11069" s="936">
        <v>1</v>
      </c>
      <c r="F11069" s="947">
        <v>44196</v>
      </c>
      <c r="G11069" s="923">
        <v>727.29591227332719</v>
      </c>
      <c r="H11069" s="929">
        <v>1.6666666666666668E-3</v>
      </c>
      <c r="I11069" s="929">
        <v>0.05</v>
      </c>
      <c r="J11069" s="923">
        <v>690.9311166596608</v>
      </c>
      <c r="K11069" s="922">
        <v>1</v>
      </c>
      <c r="L11069" s="923">
        <v>690.9311166596608</v>
      </c>
      <c r="M11069" s="923">
        <f t="shared" si="172"/>
        <v>14.545918245466543</v>
      </c>
    </row>
    <row r="11070" spans="2:13" ht="75">
      <c r="B11070" s="921" t="s">
        <v>2921</v>
      </c>
      <c r="C11070" s="921" t="s">
        <v>2866</v>
      </c>
      <c r="D11070" s="922" t="s">
        <v>986</v>
      </c>
      <c r="E11070" s="936">
        <v>1</v>
      </c>
      <c r="F11070" s="947">
        <v>44196</v>
      </c>
      <c r="G11070" s="923">
        <v>112730.86640236572</v>
      </c>
      <c r="H11070" s="929">
        <v>1.6666666666666668E-3</v>
      </c>
      <c r="I11070" s="929">
        <v>0.05</v>
      </c>
      <c r="J11070" s="923">
        <v>107094.32308224743</v>
      </c>
      <c r="K11070" s="922">
        <v>1</v>
      </c>
      <c r="L11070" s="923">
        <v>107094.32308224743</v>
      </c>
      <c r="M11070" s="923">
        <f t="shared" si="172"/>
        <v>2254.6173280473145</v>
      </c>
    </row>
    <row r="11071" spans="2:13" ht="75">
      <c r="B11071" s="921" t="s">
        <v>2922</v>
      </c>
      <c r="C11071" s="921" t="s">
        <v>2866</v>
      </c>
      <c r="D11071" s="922" t="s">
        <v>986</v>
      </c>
      <c r="E11071" s="936">
        <v>1</v>
      </c>
      <c r="F11071" s="947">
        <v>44196</v>
      </c>
      <c r="G11071" s="923">
        <v>2181.8877368199815</v>
      </c>
      <c r="H11071" s="929">
        <v>1.6666666666666668E-3</v>
      </c>
      <c r="I11071" s="929">
        <v>0.05</v>
      </c>
      <c r="J11071" s="923">
        <v>2072.7933499789824</v>
      </c>
      <c r="K11071" s="922">
        <v>1</v>
      </c>
      <c r="L11071" s="923">
        <v>2072.7933499789824</v>
      </c>
      <c r="M11071" s="923">
        <f t="shared" si="172"/>
        <v>43.637754736399629</v>
      </c>
    </row>
    <row r="11072" spans="2:13" ht="75">
      <c r="B11072" s="921" t="s">
        <v>2922</v>
      </c>
      <c r="C11072" s="921" t="s">
        <v>2866</v>
      </c>
      <c r="D11072" s="922" t="s">
        <v>986</v>
      </c>
      <c r="E11072" s="936">
        <v>1</v>
      </c>
      <c r="F11072" s="947">
        <v>44866</v>
      </c>
      <c r="G11072" s="923">
        <v>21818.877368199817</v>
      </c>
      <c r="H11072" s="929">
        <v>1.6666666666666668E-3</v>
      </c>
      <c r="I11072" s="929">
        <v>1.3333333333333334E-2</v>
      </c>
      <c r="J11072" s="923">
        <v>21527.959003290485</v>
      </c>
      <c r="K11072" s="922">
        <v>1</v>
      </c>
      <c r="L11072" s="923">
        <v>21527.959003290485</v>
      </c>
      <c r="M11072" s="923">
        <f t="shared" si="172"/>
        <v>436.37754736399637</v>
      </c>
    </row>
    <row r="11073" spans="2:13" ht="75">
      <c r="B11073" s="921" t="s">
        <v>2921</v>
      </c>
      <c r="C11073" s="921" t="s">
        <v>2866</v>
      </c>
      <c r="D11073" s="922" t="s">
        <v>986</v>
      </c>
      <c r="E11073" s="936">
        <v>1</v>
      </c>
      <c r="F11073" s="947">
        <v>44946</v>
      </c>
      <c r="G11073" s="923">
        <v>727.29591227332719</v>
      </c>
      <c r="H11073" s="929">
        <v>1.6666666666666668E-3</v>
      </c>
      <c r="I11073" s="929">
        <v>0.01</v>
      </c>
      <c r="J11073" s="923">
        <v>720.02295315059393</v>
      </c>
      <c r="K11073" s="922">
        <v>1</v>
      </c>
      <c r="L11073" s="923">
        <v>720.02295315059393</v>
      </c>
      <c r="M11073" s="923">
        <f t="shared" si="172"/>
        <v>14.545918245466543</v>
      </c>
    </row>
    <row r="11074" spans="2:13" ht="75">
      <c r="B11074" s="921" t="s">
        <v>2867</v>
      </c>
      <c r="C11074" s="921" t="s">
        <v>2866</v>
      </c>
      <c r="D11074" s="922" t="s">
        <v>986</v>
      </c>
      <c r="E11074" s="936">
        <v>1</v>
      </c>
      <c r="F11074" s="947">
        <v>44946</v>
      </c>
      <c r="G11074" s="923">
        <v>1454.5918245466544</v>
      </c>
      <c r="H11074" s="929">
        <v>1.6666666666666668E-3</v>
      </c>
      <c r="I11074" s="929">
        <v>0.01</v>
      </c>
      <c r="J11074" s="923">
        <v>1440.0459063011879</v>
      </c>
      <c r="K11074" s="922">
        <v>1</v>
      </c>
      <c r="L11074" s="923">
        <v>1440.0459063011879</v>
      </c>
      <c r="M11074" s="923">
        <f t="shared" si="172"/>
        <v>29.091836490933087</v>
      </c>
    </row>
    <row r="11075" spans="2:13" ht="75">
      <c r="B11075" s="921" t="s">
        <v>2867</v>
      </c>
      <c r="C11075" s="921" t="s">
        <v>2866</v>
      </c>
      <c r="D11075" s="922" t="s">
        <v>986</v>
      </c>
      <c r="E11075" s="936">
        <v>1</v>
      </c>
      <c r="F11075" s="947">
        <v>44900</v>
      </c>
      <c r="G11075" s="923">
        <v>5818.3672981866175</v>
      </c>
      <c r="H11075" s="929">
        <v>1.6666666666666668E-3</v>
      </c>
      <c r="I11075" s="929">
        <v>1.1666666666666667E-2</v>
      </c>
      <c r="J11075" s="923">
        <v>5750.4863463744405</v>
      </c>
      <c r="K11075" s="922">
        <v>1</v>
      </c>
      <c r="L11075" s="923">
        <v>5750.4863463744405</v>
      </c>
      <c r="M11075" s="923">
        <f t="shared" si="172"/>
        <v>116.36734596373235</v>
      </c>
    </row>
    <row r="11076" spans="2:13" ht="75">
      <c r="B11076" s="921" t="s">
        <v>2867</v>
      </c>
      <c r="C11076" s="921" t="s">
        <v>2866</v>
      </c>
      <c r="D11076" s="922" t="s">
        <v>986</v>
      </c>
      <c r="E11076" s="936">
        <v>1</v>
      </c>
      <c r="F11076" s="947">
        <v>44945</v>
      </c>
      <c r="G11076" s="923">
        <v>8000.2550350065994</v>
      </c>
      <c r="H11076" s="929">
        <v>1.6666666666666668E-3</v>
      </c>
      <c r="I11076" s="929">
        <v>0.01</v>
      </c>
      <c r="J11076" s="923">
        <v>7920.2524846565339</v>
      </c>
      <c r="K11076" s="922">
        <v>1</v>
      </c>
      <c r="L11076" s="923">
        <v>7920.2524846565339</v>
      </c>
      <c r="M11076" s="923">
        <f t="shared" si="172"/>
        <v>160.005100700132</v>
      </c>
    </row>
    <row r="11077" spans="2:13" ht="75">
      <c r="B11077" s="921" t="s">
        <v>2867</v>
      </c>
      <c r="C11077" s="921" t="s">
        <v>2866</v>
      </c>
      <c r="D11077" s="922" t="s">
        <v>986</v>
      </c>
      <c r="E11077" s="936">
        <v>1</v>
      </c>
      <c r="F11077" s="947">
        <v>45078</v>
      </c>
      <c r="G11077" s="923">
        <v>24728.061017293123</v>
      </c>
      <c r="H11077" s="929">
        <v>1.6666666666666668E-3</v>
      </c>
      <c r="I11077" s="929">
        <v>1.6666666666666668E-3</v>
      </c>
      <c r="J11077" s="923">
        <v>24686.847582264301</v>
      </c>
      <c r="K11077" s="922">
        <v>1</v>
      </c>
      <c r="L11077" s="923">
        <v>24686.847582264301</v>
      </c>
      <c r="M11077" s="923">
        <f t="shared" si="172"/>
        <v>494.56122034586247</v>
      </c>
    </row>
    <row r="11078" spans="2:13" ht="75">
      <c r="B11078" s="921" t="s">
        <v>2877</v>
      </c>
      <c r="C11078" s="921" t="s">
        <v>2866</v>
      </c>
      <c r="D11078" s="922" t="s">
        <v>986</v>
      </c>
      <c r="E11078" s="936">
        <v>1</v>
      </c>
      <c r="F11078" s="947">
        <v>45078</v>
      </c>
      <c r="G11078" s="923">
        <v>30546.428315479741</v>
      </c>
      <c r="H11078" s="929">
        <v>1.6666666666666668E-3</v>
      </c>
      <c r="I11078" s="929">
        <v>1.6666666666666668E-3</v>
      </c>
      <c r="J11078" s="923">
        <v>30495.51760162061</v>
      </c>
      <c r="K11078" s="922">
        <v>1</v>
      </c>
      <c r="L11078" s="923">
        <v>30495.51760162061</v>
      </c>
      <c r="M11078" s="923">
        <f t="shared" si="172"/>
        <v>610.92856630959488</v>
      </c>
    </row>
    <row r="11079" spans="2:13" ht="75">
      <c r="B11079" s="921" t="s">
        <v>2923</v>
      </c>
      <c r="C11079" s="921" t="s">
        <v>2866</v>
      </c>
      <c r="D11079" s="922" t="s">
        <v>986</v>
      </c>
      <c r="E11079" s="936">
        <v>1</v>
      </c>
      <c r="F11079" s="947">
        <v>45078</v>
      </c>
      <c r="G11079" s="923">
        <v>18182.397806833178</v>
      </c>
      <c r="H11079" s="929">
        <v>1.6666666666666668E-3</v>
      </c>
      <c r="I11079" s="929">
        <v>1.6666666666666668E-3</v>
      </c>
      <c r="J11079" s="923">
        <v>18152.093810488455</v>
      </c>
      <c r="K11079" s="922">
        <v>1</v>
      </c>
      <c r="L11079" s="923">
        <v>18152.093810488455</v>
      </c>
      <c r="M11079" s="923">
        <f t="shared" si="172"/>
        <v>363.64795613666359</v>
      </c>
    </row>
    <row r="11080" spans="2:13" ht="75">
      <c r="B11080" s="921" t="s">
        <v>2923</v>
      </c>
      <c r="C11080" s="921" t="s">
        <v>2866</v>
      </c>
      <c r="D11080" s="922" t="s">
        <v>986</v>
      </c>
      <c r="E11080" s="936">
        <v>1</v>
      </c>
      <c r="F11080" s="947">
        <v>44835</v>
      </c>
      <c r="G11080" s="923">
        <v>30546.428315479741</v>
      </c>
      <c r="H11080" s="929">
        <v>1.6666666666666668E-3</v>
      </c>
      <c r="I11080" s="929">
        <v>1.5000000000000001E-2</v>
      </c>
      <c r="J11080" s="923">
        <v>30088.231890747546</v>
      </c>
      <c r="K11080" s="922">
        <v>1</v>
      </c>
      <c r="L11080" s="923">
        <v>30088.231890747546</v>
      </c>
      <c r="M11080" s="923">
        <f t="shared" si="172"/>
        <v>610.92856630959488</v>
      </c>
    </row>
    <row r="11081" spans="2:13" ht="75">
      <c r="B11081" s="921" t="s">
        <v>2923</v>
      </c>
      <c r="C11081" s="921" t="s">
        <v>2866</v>
      </c>
      <c r="D11081" s="922" t="s">
        <v>986</v>
      </c>
      <c r="E11081" s="936">
        <v>1</v>
      </c>
      <c r="F11081" s="947">
        <v>44986</v>
      </c>
      <c r="G11081" s="923">
        <v>72002.295315059397</v>
      </c>
      <c r="H11081" s="929">
        <v>1.6666666666666668E-3</v>
      </c>
      <c r="I11081" s="929">
        <v>6.6666666666666671E-3</v>
      </c>
      <c r="J11081" s="923">
        <v>71522.280012959003</v>
      </c>
      <c r="K11081" s="922">
        <v>1</v>
      </c>
      <c r="L11081" s="923">
        <v>71522.280012959003</v>
      </c>
      <c r="M11081" s="923">
        <f t="shared" si="172"/>
        <v>1440.0459063011879</v>
      </c>
    </row>
    <row r="11082" spans="2:13" ht="75">
      <c r="B11082" s="921" t="s">
        <v>2921</v>
      </c>
      <c r="C11082" s="921" t="s">
        <v>2866</v>
      </c>
      <c r="D11082" s="922" t="s">
        <v>986</v>
      </c>
      <c r="E11082" s="936">
        <v>1</v>
      </c>
      <c r="F11082" s="947">
        <v>44986</v>
      </c>
      <c r="G11082" s="923">
        <v>89457.397209619245</v>
      </c>
      <c r="H11082" s="929">
        <v>1.6666666666666668E-3</v>
      </c>
      <c r="I11082" s="929">
        <v>6.6666666666666671E-3</v>
      </c>
      <c r="J11082" s="923">
        <v>88861.014561555116</v>
      </c>
      <c r="K11082" s="922">
        <v>1</v>
      </c>
      <c r="L11082" s="923">
        <v>88861.014561555116</v>
      </c>
      <c r="M11082" s="923">
        <f t="shared" si="172"/>
        <v>1789.147944192385</v>
      </c>
    </row>
    <row r="11083" spans="2:13" ht="75">
      <c r="B11083" s="921" t="s">
        <v>2922</v>
      </c>
      <c r="C11083" s="921" t="s">
        <v>2866</v>
      </c>
      <c r="D11083" s="922" t="s">
        <v>986</v>
      </c>
      <c r="E11083" s="936">
        <v>1</v>
      </c>
      <c r="F11083" s="947">
        <v>44986</v>
      </c>
      <c r="G11083" s="923">
        <v>4363.7754736399629</v>
      </c>
      <c r="H11083" s="929">
        <v>1.6666666666666668E-3</v>
      </c>
      <c r="I11083" s="929">
        <v>6.6666666666666671E-3</v>
      </c>
      <c r="J11083" s="923">
        <v>4334.6836371490299</v>
      </c>
      <c r="K11083" s="922">
        <v>1</v>
      </c>
      <c r="L11083" s="923">
        <v>4334.6836371490299</v>
      </c>
      <c r="M11083" s="923">
        <f t="shared" ref="M11083:M11146" si="173">IF(L11083=0,"",IF(I11083=100%,0,(H11083*12)*(G11083*E11083*K11083)))</f>
        <v>87.275509472799257</v>
      </c>
    </row>
    <row r="11084" spans="2:13" ht="75">
      <c r="B11084" s="921" t="s">
        <v>2877</v>
      </c>
      <c r="C11084" s="921" t="s">
        <v>2866</v>
      </c>
      <c r="D11084" s="922" t="s">
        <v>986</v>
      </c>
      <c r="E11084" s="936">
        <v>1</v>
      </c>
      <c r="F11084" s="947">
        <v>45078</v>
      </c>
      <c r="G11084" s="923">
        <v>8000.2550350065994</v>
      </c>
      <c r="H11084" s="929">
        <v>1.6666666666666668E-3</v>
      </c>
      <c r="I11084" s="929">
        <v>1.6666666666666668E-3</v>
      </c>
      <c r="J11084" s="923">
        <v>7986.9212766149221</v>
      </c>
      <c r="K11084" s="922">
        <v>1</v>
      </c>
      <c r="L11084" s="923">
        <v>7986.9212766149221</v>
      </c>
      <c r="M11084" s="923">
        <f t="shared" si="173"/>
        <v>160.005100700132</v>
      </c>
    </row>
    <row r="11085" spans="2:13" ht="75">
      <c r="B11085" s="921" t="s">
        <v>2867</v>
      </c>
      <c r="C11085" s="921" t="s">
        <v>2866</v>
      </c>
      <c r="D11085" s="922" t="s">
        <v>986</v>
      </c>
      <c r="E11085" s="936">
        <v>1</v>
      </c>
      <c r="F11085" s="947">
        <v>45078</v>
      </c>
      <c r="G11085" s="923">
        <v>9454.846859553254</v>
      </c>
      <c r="H11085" s="929">
        <v>1.6666666666666668E-3</v>
      </c>
      <c r="I11085" s="929">
        <v>1.6666666666666668E-3</v>
      </c>
      <c r="J11085" s="923">
        <v>9439.0887814539983</v>
      </c>
      <c r="K11085" s="922">
        <v>1</v>
      </c>
      <c r="L11085" s="923">
        <v>9439.0887814539983</v>
      </c>
      <c r="M11085" s="923">
        <f t="shared" si="173"/>
        <v>189.09693719106508</v>
      </c>
    </row>
    <row r="11086" spans="2:13" ht="75">
      <c r="B11086" s="921" t="s">
        <v>2877</v>
      </c>
      <c r="C11086" s="921" t="s">
        <v>2866</v>
      </c>
      <c r="D11086" s="922" t="s">
        <v>986</v>
      </c>
      <c r="E11086" s="936">
        <v>1</v>
      </c>
      <c r="F11086" s="947">
        <v>45078</v>
      </c>
      <c r="G11086" s="923">
        <v>34182.907876846381</v>
      </c>
      <c r="H11086" s="929">
        <v>1.6666666666666668E-3</v>
      </c>
      <c r="I11086" s="929">
        <v>1.6666666666666668E-3</v>
      </c>
      <c r="J11086" s="923">
        <v>34125.936363718305</v>
      </c>
      <c r="K11086" s="922">
        <v>1</v>
      </c>
      <c r="L11086" s="923">
        <v>34125.936363718305</v>
      </c>
      <c r="M11086" s="923">
        <f t="shared" si="173"/>
        <v>683.65815753692766</v>
      </c>
    </row>
    <row r="11087" spans="2:13" ht="75">
      <c r="B11087" s="921" t="s">
        <v>2877</v>
      </c>
      <c r="C11087" s="921" t="s">
        <v>2866</v>
      </c>
      <c r="D11087" s="922" t="s">
        <v>986</v>
      </c>
      <c r="E11087" s="936">
        <v>1</v>
      </c>
      <c r="F11087" s="947">
        <v>44986</v>
      </c>
      <c r="G11087" s="923">
        <v>29819.132403206415</v>
      </c>
      <c r="H11087" s="929">
        <v>1.6666666666666668E-3</v>
      </c>
      <c r="I11087" s="929">
        <v>6.6666666666666671E-3</v>
      </c>
      <c r="J11087" s="923">
        <v>29620.33818718504</v>
      </c>
      <c r="K11087" s="922">
        <v>1</v>
      </c>
      <c r="L11087" s="923">
        <v>29620.33818718504</v>
      </c>
      <c r="M11087" s="923">
        <f t="shared" si="173"/>
        <v>596.38264806412826</v>
      </c>
    </row>
    <row r="11088" spans="2:13" ht="75">
      <c r="B11088" s="921" t="s">
        <v>2923</v>
      </c>
      <c r="C11088" s="921" t="s">
        <v>2866</v>
      </c>
      <c r="D11088" s="922" t="s">
        <v>986</v>
      </c>
      <c r="E11088" s="936">
        <v>1</v>
      </c>
      <c r="F11088" s="947">
        <v>44986</v>
      </c>
      <c r="G11088" s="923">
        <v>92366.58085871255</v>
      </c>
      <c r="H11088" s="929">
        <v>1.6666666666666668E-3</v>
      </c>
      <c r="I11088" s="929">
        <v>6.6666666666666671E-3</v>
      </c>
      <c r="J11088" s="923">
        <v>91750.803652987801</v>
      </c>
      <c r="K11088" s="922">
        <v>1</v>
      </c>
      <c r="L11088" s="923">
        <v>91750.803652987801</v>
      </c>
      <c r="M11088" s="923">
        <f t="shared" si="173"/>
        <v>1847.3316171742511</v>
      </c>
    </row>
    <row r="11089" spans="2:13" ht="75">
      <c r="B11089" s="921" t="s">
        <v>2877</v>
      </c>
      <c r="C11089" s="921" t="s">
        <v>2866</v>
      </c>
      <c r="D11089" s="922" t="s">
        <v>986</v>
      </c>
      <c r="E11089" s="936">
        <v>1</v>
      </c>
      <c r="F11089" s="947">
        <v>45018</v>
      </c>
      <c r="G11089" s="923">
        <v>727.29591227332719</v>
      </c>
      <c r="H11089" s="929">
        <v>1.6666666666666668E-3</v>
      </c>
      <c r="I11089" s="929">
        <v>5.0000000000000001E-3</v>
      </c>
      <c r="J11089" s="923">
        <v>723.65943271196056</v>
      </c>
      <c r="K11089" s="922">
        <v>1</v>
      </c>
      <c r="L11089" s="923">
        <v>723.65943271196056</v>
      </c>
      <c r="M11089" s="923">
        <f t="shared" si="173"/>
        <v>14.545918245466543</v>
      </c>
    </row>
    <row r="11090" spans="2:13" ht="75">
      <c r="B11090" s="921" t="s">
        <v>2877</v>
      </c>
      <c r="C11090" s="921" t="s">
        <v>2866</v>
      </c>
      <c r="D11090" s="922" t="s">
        <v>986</v>
      </c>
      <c r="E11090" s="936">
        <v>1</v>
      </c>
      <c r="F11090" s="947">
        <v>45078</v>
      </c>
      <c r="G11090" s="923">
        <v>8727.5509472799258</v>
      </c>
      <c r="H11090" s="929">
        <v>1.6666666666666668E-3</v>
      </c>
      <c r="I11090" s="929">
        <v>1.6666666666666668E-3</v>
      </c>
      <c r="J11090" s="923">
        <v>8713.0050290344589</v>
      </c>
      <c r="K11090" s="922">
        <v>1</v>
      </c>
      <c r="L11090" s="923">
        <v>8713.0050290344589</v>
      </c>
      <c r="M11090" s="923">
        <f t="shared" si="173"/>
        <v>174.55101894559851</v>
      </c>
    </row>
    <row r="11091" spans="2:13" ht="75">
      <c r="B11091" s="921" t="s">
        <v>2867</v>
      </c>
      <c r="C11091" s="921" t="s">
        <v>2866</v>
      </c>
      <c r="D11091" s="922" t="s">
        <v>986</v>
      </c>
      <c r="E11091" s="936">
        <v>1</v>
      </c>
      <c r="F11091" s="947">
        <v>45078</v>
      </c>
      <c r="G11091" s="923">
        <v>30546.428315479741</v>
      </c>
      <c r="H11091" s="929">
        <v>1.6666666666666668E-3</v>
      </c>
      <c r="I11091" s="929">
        <v>1.6666666666666668E-3</v>
      </c>
      <c r="J11091" s="923">
        <v>30495.51760162061</v>
      </c>
      <c r="K11091" s="922">
        <v>1</v>
      </c>
      <c r="L11091" s="923">
        <v>30495.51760162061</v>
      </c>
      <c r="M11091" s="923">
        <f t="shared" si="173"/>
        <v>610.92856630959488</v>
      </c>
    </row>
    <row r="11092" spans="2:13" ht="75">
      <c r="B11092" s="921" t="s">
        <v>2877</v>
      </c>
      <c r="C11092" s="921" t="s">
        <v>2866</v>
      </c>
      <c r="D11092" s="922" t="s">
        <v>986</v>
      </c>
      <c r="E11092" s="936">
        <v>1</v>
      </c>
      <c r="F11092" s="947">
        <v>45078</v>
      </c>
      <c r="G11092" s="923">
        <v>3636.4795613666361</v>
      </c>
      <c r="H11092" s="929">
        <v>1.6666666666666668E-3</v>
      </c>
      <c r="I11092" s="929">
        <v>1.6666666666666668E-3</v>
      </c>
      <c r="J11092" s="923">
        <v>3630.4187620976918</v>
      </c>
      <c r="K11092" s="922">
        <v>1</v>
      </c>
      <c r="L11092" s="923">
        <v>3630.4187620976918</v>
      </c>
      <c r="M11092" s="923">
        <f t="shared" si="173"/>
        <v>72.729591227332719</v>
      </c>
    </row>
    <row r="11093" spans="2:13" ht="75">
      <c r="B11093" s="921" t="s">
        <v>2923</v>
      </c>
      <c r="C11093" s="921" t="s">
        <v>2866</v>
      </c>
      <c r="D11093" s="922" t="s">
        <v>986</v>
      </c>
      <c r="E11093" s="936">
        <v>1</v>
      </c>
      <c r="F11093" s="947">
        <v>45078</v>
      </c>
      <c r="G11093" s="923">
        <v>32728.316052299724</v>
      </c>
      <c r="H11093" s="929">
        <v>1.6666666666666668E-3</v>
      </c>
      <c r="I11093" s="929">
        <v>1.6666666666666668E-3</v>
      </c>
      <c r="J11093" s="923">
        <v>32673.768858879226</v>
      </c>
      <c r="K11093" s="922">
        <v>1</v>
      </c>
      <c r="L11093" s="923">
        <v>32673.768858879226</v>
      </c>
      <c r="M11093" s="923">
        <f t="shared" si="173"/>
        <v>654.56632104599453</v>
      </c>
    </row>
    <row r="11094" spans="2:13" ht="75">
      <c r="B11094" s="921" t="s">
        <v>2921</v>
      </c>
      <c r="C11094" s="921" t="s">
        <v>2866</v>
      </c>
      <c r="D11094" s="922" t="s">
        <v>986</v>
      </c>
      <c r="E11094" s="936">
        <v>1</v>
      </c>
      <c r="F11094" s="947">
        <v>45078</v>
      </c>
      <c r="G11094" s="923">
        <v>34182.907876846381</v>
      </c>
      <c r="H11094" s="929">
        <v>1.6666666666666668E-3</v>
      </c>
      <c r="I11094" s="929">
        <v>1.6666666666666668E-3</v>
      </c>
      <c r="J11094" s="923">
        <v>34125.936363718305</v>
      </c>
      <c r="K11094" s="922">
        <v>1</v>
      </c>
      <c r="L11094" s="923">
        <v>34125.936363718305</v>
      </c>
      <c r="M11094" s="923">
        <f t="shared" si="173"/>
        <v>683.65815753692766</v>
      </c>
    </row>
    <row r="11095" spans="2:13" ht="75">
      <c r="B11095" s="921" t="s">
        <v>2922</v>
      </c>
      <c r="C11095" s="921" t="s">
        <v>2866</v>
      </c>
      <c r="D11095" s="922" t="s">
        <v>986</v>
      </c>
      <c r="E11095" s="936">
        <v>1</v>
      </c>
      <c r="F11095" s="947">
        <v>45078</v>
      </c>
      <c r="G11095" s="923">
        <v>8000.2550350065994</v>
      </c>
      <c r="H11095" s="929">
        <v>1.6666666666666668E-3</v>
      </c>
      <c r="I11095" s="929">
        <v>1.6666666666666668E-3</v>
      </c>
      <c r="J11095" s="923">
        <v>7986.9212766149221</v>
      </c>
      <c r="K11095" s="922">
        <v>1</v>
      </c>
      <c r="L11095" s="923">
        <v>7986.9212766149221</v>
      </c>
      <c r="M11095" s="923">
        <f t="shared" si="173"/>
        <v>160.005100700132</v>
      </c>
    </row>
    <row r="11096" spans="2:13" ht="75">
      <c r="B11096" s="921" t="s">
        <v>2922</v>
      </c>
      <c r="C11096" s="921" t="s">
        <v>2866</v>
      </c>
      <c r="D11096" s="922" t="s">
        <v>986</v>
      </c>
      <c r="E11096" s="936">
        <v>1</v>
      </c>
      <c r="F11096" s="947">
        <v>44134</v>
      </c>
      <c r="G11096" s="923">
        <v>7272.9591227332721</v>
      </c>
      <c r="H11096" s="929">
        <v>1.6666666666666668E-3</v>
      </c>
      <c r="I11096" s="929">
        <v>5.5E-2</v>
      </c>
      <c r="J11096" s="923">
        <v>6872.9463709829424</v>
      </c>
      <c r="K11096" s="922">
        <v>1</v>
      </c>
      <c r="L11096" s="923">
        <v>6872.9463709829424</v>
      </c>
      <c r="M11096" s="923">
        <f t="shared" si="173"/>
        <v>145.45918245466544</v>
      </c>
    </row>
    <row r="11097" spans="2:13" ht="75">
      <c r="B11097" s="921" t="s">
        <v>2922</v>
      </c>
      <c r="C11097" s="921" t="s">
        <v>2866</v>
      </c>
      <c r="D11097" s="922" t="s">
        <v>986</v>
      </c>
      <c r="E11097" s="936">
        <v>1</v>
      </c>
      <c r="F11097" s="947">
        <v>44835</v>
      </c>
      <c r="G11097" s="923">
        <v>9454.846859553254</v>
      </c>
      <c r="H11097" s="929">
        <v>1.6666666666666668E-3</v>
      </c>
      <c r="I11097" s="929">
        <v>1.5000000000000001E-2</v>
      </c>
      <c r="J11097" s="923">
        <v>9313.0241566599543</v>
      </c>
      <c r="K11097" s="922">
        <v>1</v>
      </c>
      <c r="L11097" s="923">
        <v>9313.0241566599543</v>
      </c>
      <c r="M11097" s="923">
        <f t="shared" si="173"/>
        <v>189.09693719106508</v>
      </c>
    </row>
    <row r="11098" spans="2:13" ht="75">
      <c r="B11098" s="921" t="s">
        <v>2921</v>
      </c>
      <c r="C11098" s="921" t="s">
        <v>2866</v>
      </c>
      <c r="D11098" s="922" t="s">
        <v>986</v>
      </c>
      <c r="E11098" s="936">
        <v>1</v>
      </c>
      <c r="F11098" s="947">
        <v>45078</v>
      </c>
      <c r="G11098" s="923">
        <v>16000.510070013199</v>
      </c>
      <c r="H11098" s="929">
        <v>1.6666666666666668E-3</v>
      </c>
      <c r="I11098" s="929">
        <v>1.6666666666666668E-3</v>
      </c>
      <c r="J11098" s="923">
        <v>15973.842553229844</v>
      </c>
      <c r="K11098" s="922">
        <v>1</v>
      </c>
      <c r="L11098" s="923">
        <v>15973.842553229844</v>
      </c>
      <c r="M11098" s="923">
        <f t="shared" si="173"/>
        <v>320.01020140026401</v>
      </c>
    </row>
    <row r="11099" spans="2:13" ht="75">
      <c r="B11099" s="921" t="s">
        <v>2922</v>
      </c>
      <c r="C11099" s="921" t="s">
        <v>2866</v>
      </c>
      <c r="D11099" s="922" t="s">
        <v>986</v>
      </c>
      <c r="E11099" s="936">
        <v>1</v>
      </c>
      <c r="F11099" s="947">
        <v>45078</v>
      </c>
      <c r="G11099" s="923">
        <v>3636.4795613666361</v>
      </c>
      <c r="H11099" s="929">
        <v>1.6666666666666668E-3</v>
      </c>
      <c r="I11099" s="929">
        <v>1.6666666666666668E-3</v>
      </c>
      <c r="J11099" s="923">
        <v>3630.4187620976918</v>
      </c>
      <c r="K11099" s="922">
        <v>1</v>
      </c>
      <c r="L11099" s="923">
        <v>3630.4187620976918</v>
      </c>
      <c r="M11099" s="923">
        <f t="shared" si="173"/>
        <v>72.729591227332719</v>
      </c>
    </row>
    <row r="11100" spans="2:13" ht="75">
      <c r="B11100" s="921" t="s">
        <v>2922</v>
      </c>
      <c r="C11100" s="921" t="s">
        <v>2866</v>
      </c>
      <c r="D11100" s="922" t="s">
        <v>986</v>
      </c>
      <c r="E11100" s="936">
        <v>1</v>
      </c>
      <c r="F11100" s="947">
        <v>44866</v>
      </c>
      <c r="G11100" s="923">
        <v>10182.14277182658</v>
      </c>
      <c r="H11100" s="929">
        <v>1.6666666666666668E-3</v>
      </c>
      <c r="I11100" s="929">
        <v>1.3333333333333334E-2</v>
      </c>
      <c r="J11100" s="923">
        <v>10046.380868202226</v>
      </c>
      <c r="K11100" s="922">
        <v>1</v>
      </c>
      <c r="L11100" s="923">
        <v>10046.380868202226</v>
      </c>
      <c r="M11100" s="923">
        <f t="shared" si="173"/>
        <v>203.64285543653162</v>
      </c>
    </row>
    <row r="11101" spans="2:13" ht="75">
      <c r="B11101" s="921" t="s">
        <v>2867</v>
      </c>
      <c r="C11101" s="921" t="s">
        <v>2866</v>
      </c>
      <c r="D11101" s="922" t="s">
        <v>986</v>
      </c>
      <c r="E11101" s="936">
        <v>1</v>
      </c>
      <c r="F11101" s="947">
        <v>44866</v>
      </c>
      <c r="G11101" s="923">
        <v>17455.101894559852</v>
      </c>
      <c r="H11101" s="929">
        <v>1.6666666666666668E-3</v>
      </c>
      <c r="I11101" s="929">
        <v>1.3333333333333334E-2</v>
      </c>
      <c r="J11101" s="923">
        <v>17222.367202632387</v>
      </c>
      <c r="K11101" s="922">
        <v>1</v>
      </c>
      <c r="L11101" s="923">
        <v>17222.367202632387</v>
      </c>
      <c r="M11101" s="923">
        <f t="shared" si="173"/>
        <v>349.10203789119703</v>
      </c>
    </row>
    <row r="11102" spans="2:13" ht="75">
      <c r="B11102" s="921" t="s">
        <v>2867</v>
      </c>
      <c r="C11102" s="921" t="s">
        <v>2866</v>
      </c>
      <c r="D11102" s="922" t="s">
        <v>986</v>
      </c>
      <c r="E11102" s="936">
        <v>1</v>
      </c>
      <c r="F11102" s="947">
        <v>43829</v>
      </c>
      <c r="G11102" s="923">
        <v>54547.193420499541</v>
      </c>
      <c r="H11102" s="929">
        <v>1.6666666666666668E-3</v>
      </c>
      <c r="I11102" s="929">
        <v>7.166666666666667E-2</v>
      </c>
      <c r="J11102" s="923">
        <v>50637.977892030409</v>
      </c>
      <c r="K11102" s="922">
        <v>1</v>
      </c>
      <c r="L11102" s="923">
        <v>50637.977892030409</v>
      </c>
      <c r="M11102" s="923">
        <f t="shared" si="173"/>
        <v>1090.943868409991</v>
      </c>
    </row>
    <row r="11103" spans="2:13" ht="75">
      <c r="B11103" s="921" t="s">
        <v>2867</v>
      </c>
      <c r="C11103" s="921" t="s">
        <v>2866</v>
      </c>
      <c r="D11103" s="922" t="s">
        <v>986</v>
      </c>
      <c r="E11103" s="936">
        <v>1</v>
      </c>
      <c r="F11103" s="947">
        <v>44134</v>
      </c>
      <c r="G11103" s="923">
        <v>80002.550350065998</v>
      </c>
      <c r="H11103" s="929">
        <v>1.6666666666666668E-3</v>
      </c>
      <c r="I11103" s="929">
        <v>5.5E-2</v>
      </c>
      <c r="J11103" s="923">
        <v>75602.410080812362</v>
      </c>
      <c r="K11103" s="922">
        <v>1</v>
      </c>
      <c r="L11103" s="923">
        <v>75602.410080812362</v>
      </c>
      <c r="M11103" s="923">
        <f t="shared" si="173"/>
        <v>1600.0510070013199</v>
      </c>
    </row>
    <row r="11104" spans="2:13" ht="75">
      <c r="B11104" s="921" t="s">
        <v>2877</v>
      </c>
      <c r="C11104" s="921" t="s">
        <v>2866</v>
      </c>
      <c r="D11104" s="922" t="s">
        <v>986</v>
      </c>
      <c r="E11104" s="936">
        <v>1</v>
      </c>
      <c r="F11104" s="947">
        <v>44134</v>
      </c>
      <c r="G11104" s="923">
        <v>10909.438684099909</v>
      </c>
      <c r="H11104" s="929">
        <v>1.6666666666666668E-3</v>
      </c>
      <c r="I11104" s="929">
        <v>5.5E-2</v>
      </c>
      <c r="J11104" s="923">
        <v>10309.419556474413</v>
      </c>
      <c r="K11104" s="922">
        <v>1</v>
      </c>
      <c r="L11104" s="923">
        <v>10309.419556474413</v>
      </c>
      <c r="M11104" s="923">
        <f t="shared" si="173"/>
        <v>218.18877368199819</v>
      </c>
    </row>
    <row r="11105" spans="2:13" ht="75">
      <c r="B11105" s="921" t="s">
        <v>2920</v>
      </c>
      <c r="C11105" s="921" t="s">
        <v>2866</v>
      </c>
      <c r="D11105" s="922" t="s">
        <v>986</v>
      </c>
      <c r="E11105" s="936">
        <v>1</v>
      </c>
      <c r="F11105" s="947">
        <v>44339</v>
      </c>
      <c r="G11105" s="923">
        <v>1198.8798563764606</v>
      </c>
      <c r="H11105" s="929">
        <v>1.6666666666666668E-3</v>
      </c>
      <c r="I11105" s="929">
        <v>4.3333333333333335E-2</v>
      </c>
      <c r="J11105" s="923">
        <v>1146.9283959334807</v>
      </c>
      <c r="K11105" s="922">
        <v>1</v>
      </c>
      <c r="L11105" s="923">
        <v>1146.9283959334807</v>
      </c>
      <c r="M11105" s="923">
        <f t="shared" si="173"/>
        <v>23.977597127529211</v>
      </c>
    </row>
    <row r="11106" spans="2:13" ht="75">
      <c r="B11106" s="921" t="s">
        <v>2906</v>
      </c>
      <c r="C11106" s="921" t="s">
        <v>2866</v>
      </c>
      <c r="D11106" s="922" t="s">
        <v>986</v>
      </c>
      <c r="E11106" s="936">
        <v>1</v>
      </c>
      <c r="F11106" s="947">
        <v>44339</v>
      </c>
      <c r="G11106" s="923">
        <v>727.29591227332719</v>
      </c>
      <c r="H11106" s="929">
        <v>1.6666666666666668E-3</v>
      </c>
      <c r="I11106" s="929">
        <v>4.3333333333333335E-2</v>
      </c>
      <c r="J11106" s="923">
        <v>695.77975607481631</v>
      </c>
      <c r="K11106" s="922">
        <v>1</v>
      </c>
      <c r="L11106" s="923">
        <v>695.77975607481631</v>
      </c>
      <c r="M11106" s="923">
        <f t="shared" si="173"/>
        <v>14.545918245466543</v>
      </c>
    </row>
    <row r="11107" spans="2:13" ht="75">
      <c r="B11107" s="921" t="s">
        <v>2921</v>
      </c>
      <c r="C11107" s="921" t="s">
        <v>2866</v>
      </c>
      <c r="D11107" s="922" t="s">
        <v>986</v>
      </c>
      <c r="E11107" s="936">
        <v>1</v>
      </c>
      <c r="F11107" s="947">
        <v>44339</v>
      </c>
      <c r="G11107" s="923">
        <v>727.29591227332719</v>
      </c>
      <c r="H11107" s="929">
        <v>1.6666666666666668E-3</v>
      </c>
      <c r="I11107" s="929">
        <v>4.3333333333333335E-2</v>
      </c>
      <c r="J11107" s="923">
        <v>695.77975607481631</v>
      </c>
      <c r="K11107" s="922">
        <v>1</v>
      </c>
      <c r="L11107" s="923">
        <v>695.77975607481631</v>
      </c>
      <c r="M11107" s="923">
        <f t="shared" si="173"/>
        <v>14.545918245466543</v>
      </c>
    </row>
    <row r="11108" spans="2:13" ht="75">
      <c r="B11108" s="921" t="s">
        <v>2867</v>
      </c>
      <c r="C11108" s="921" t="s">
        <v>2866</v>
      </c>
      <c r="D11108" s="922" t="s">
        <v>986</v>
      </c>
      <c r="E11108" s="936">
        <v>1</v>
      </c>
      <c r="F11108" s="947">
        <v>44339</v>
      </c>
      <c r="G11108" s="923">
        <v>6545.6632104599448</v>
      </c>
      <c r="H11108" s="929">
        <v>1.6666666666666668E-3</v>
      </c>
      <c r="I11108" s="929">
        <v>4.3333333333333335E-2</v>
      </c>
      <c r="J11108" s="923">
        <v>6262.0178046733472</v>
      </c>
      <c r="K11108" s="922">
        <v>1</v>
      </c>
      <c r="L11108" s="923">
        <v>6262.0178046733472</v>
      </c>
      <c r="M11108" s="923">
        <f t="shared" si="173"/>
        <v>130.9132642091989</v>
      </c>
    </row>
    <row r="11109" spans="2:13" ht="75">
      <c r="B11109" s="921" t="s">
        <v>2867</v>
      </c>
      <c r="C11109" s="921" t="s">
        <v>2866</v>
      </c>
      <c r="D11109" s="922" t="s">
        <v>986</v>
      </c>
      <c r="E11109" s="936">
        <v>1</v>
      </c>
      <c r="F11109" s="947">
        <v>43829</v>
      </c>
      <c r="G11109" s="923">
        <v>727.29591227332719</v>
      </c>
      <c r="H11109" s="929">
        <v>1.6666666666666668E-3</v>
      </c>
      <c r="I11109" s="929">
        <v>7.166666666666667E-2</v>
      </c>
      <c r="J11109" s="923">
        <v>675.17303856040542</v>
      </c>
      <c r="K11109" s="922">
        <v>1</v>
      </c>
      <c r="L11109" s="923">
        <v>675.17303856040542</v>
      </c>
      <c r="M11109" s="923">
        <f t="shared" si="173"/>
        <v>14.545918245466543</v>
      </c>
    </row>
    <row r="11110" spans="2:13" ht="75">
      <c r="B11110" s="921" t="s">
        <v>2867</v>
      </c>
      <c r="C11110" s="921" t="s">
        <v>2866</v>
      </c>
      <c r="D11110" s="922" t="s">
        <v>986</v>
      </c>
      <c r="E11110" s="936">
        <v>1</v>
      </c>
      <c r="F11110" s="947">
        <v>45078</v>
      </c>
      <c r="G11110" s="923">
        <v>4363.7754736399629</v>
      </c>
      <c r="H11110" s="929">
        <v>1.6666666666666668E-3</v>
      </c>
      <c r="I11110" s="929">
        <v>1.6666666666666668E-3</v>
      </c>
      <c r="J11110" s="923">
        <v>4356.5025145172294</v>
      </c>
      <c r="K11110" s="922">
        <v>1</v>
      </c>
      <c r="L11110" s="923">
        <v>4356.5025145172294</v>
      </c>
      <c r="M11110" s="923">
        <f t="shared" si="173"/>
        <v>87.275509472799257</v>
      </c>
    </row>
    <row r="11111" spans="2:13" ht="75">
      <c r="B11111" s="921" t="s">
        <v>2867</v>
      </c>
      <c r="C11111" s="921" t="s">
        <v>2866</v>
      </c>
      <c r="D11111" s="922" t="s">
        <v>986</v>
      </c>
      <c r="E11111" s="936">
        <v>1</v>
      </c>
      <c r="F11111" s="947">
        <v>43829</v>
      </c>
      <c r="G11111" s="923">
        <v>24000.765105019796</v>
      </c>
      <c r="H11111" s="929">
        <v>1.6666666666666668E-3</v>
      </c>
      <c r="I11111" s="929">
        <v>7.166666666666667E-2</v>
      </c>
      <c r="J11111" s="923">
        <v>22280.710272493379</v>
      </c>
      <c r="K11111" s="922">
        <v>1</v>
      </c>
      <c r="L11111" s="923">
        <v>22280.710272493379</v>
      </c>
      <c r="M11111" s="923">
        <f t="shared" si="173"/>
        <v>480.01530210039596</v>
      </c>
    </row>
    <row r="11112" spans="2:13" ht="75">
      <c r="B11112" s="921" t="s">
        <v>2867</v>
      </c>
      <c r="C11112" s="921" t="s">
        <v>2866</v>
      </c>
      <c r="D11112" s="922" t="s">
        <v>986</v>
      </c>
      <c r="E11112" s="936">
        <v>1</v>
      </c>
      <c r="F11112" s="947">
        <v>44835</v>
      </c>
      <c r="G11112" s="923">
        <v>6545.6632104599448</v>
      </c>
      <c r="H11112" s="929">
        <v>1.6666666666666668E-3</v>
      </c>
      <c r="I11112" s="929">
        <v>1.5000000000000001E-2</v>
      </c>
      <c r="J11112" s="923">
        <v>6447.478262303046</v>
      </c>
      <c r="K11112" s="922">
        <v>1</v>
      </c>
      <c r="L11112" s="923">
        <v>6447.478262303046</v>
      </c>
      <c r="M11112" s="923">
        <f t="shared" si="173"/>
        <v>130.9132642091989</v>
      </c>
    </row>
    <row r="11113" spans="2:13" ht="75">
      <c r="B11113" s="921" t="s">
        <v>2867</v>
      </c>
      <c r="C11113" s="921" t="s">
        <v>2866</v>
      </c>
      <c r="D11113" s="922" t="s">
        <v>986</v>
      </c>
      <c r="E11113" s="936">
        <v>1</v>
      </c>
      <c r="F11113" s="947">
        <v>44926</v>
      </c>
      <c r="G11113" s="923">
        <v>16000.510070013199</v>
      </c>
      <c r="H11113" s="929">
        <v>1.6666666666666668E-3</v>
      </c>
      <c r="I11113" s="929">
        <v>0.01</v>
      </c>
      <c r="J11113" s="923">
        <v>15840.504969313068</v>
      </c>
      <c r="K11113" s="922">
        <v>1</v>
      </c>
      <c r="L11113" s="923">
        <v>15840.504969313068</v>
      </c>
      <c r="M11113" s="923">
        <f t="shared" si="173"/>
        <v>320.01020140026401</v>
      </c>
    </row>
    <row r="11114" spans="2:13" ht="75">
      <c r="B11114" s="921" t="s">
        <v>2867</v>
      </c>
      <c r="C11114" s="921" t="s">
        <v>2866</v>
      </c>
      <c r="D11114" s="922" t="s">
        <v>986</v>
      </c>
      <c r="E11114" s="936">
        <v>1</v>
      </c>
      <c r="F11114" s="947">
        <v>44317</v>
      </c>
      <c r="G11114" s="923">
        <v>2909.1836490933088</v>
      </c>
      <c r="H11114" s="929">
        <v>1.6666666666666668E-3</v>
      </c>
      <c r="I11114" s="929">
        <v>4.3333333333333335E-2</v>
      </c>
      <c r="J11114" s="923">
        <v>2783.1190242992652</v>
      </c>
      <c r="K11114" s="922">
        <v>1</v>
      </c>
      <c r="L11114" s="923">
        <v>2783.1190242992652</v>
      </c>
      <c r="M11114" s="923">
        <f t="shared" si="173"/>
        <v>58.183672981866174</v>
      </c>
    </row>
    <row r="11115" spans="2:13" ht="75">
      <c r="B11115" s="921" t="s">
        <v>2906</v>
      </c>
      <c r="C11115" s="921" t="s">
        <v>2866</v>
      </c>
      <c r="D11115" s="922" t="s">
        <v>986</v>
      </c>
      <c r="E11115" s="936">
        <v>1</v>
      </c>
      <c r="F11115" s="947">
        <v>45078</v>
      </c>
      <c r="G11115" s="923">
        <v>45819.64247321961</v>
      </c>
      <c r="H11115" s="929">
        <v>1.6666666666666668E-3</v>
      </c>
      <c r="I11115" s="929">
        <v>1.6666666666666668E-3</v>
      </c>
      <c r="J11115" s="923">
        <v>45743.276402430907</v>
      </c>
      <c r="K11115" s="922">
        <v>1</v>
      </c>
      <c r="L11115" s="923">
        <v>45743.276402430907</v>
      </c>
      <c r="M11115" s="923">
        <f t="shared" si="173"/>
        <v>916.39284946439227</v>
      </c>
    </row>
    <row r="11116" spans="2:13" ht="75">
      <c r="B11116" s="921" t="s">
        <v>2906</v>
      </c>
      <c r="C11116" s="921" t="s">
        <v>2866</v>
      </c>
      <c r="D11116" s="922" t="s">
        <v>986</v>
      </c>
      <c r="E11116" s="936">
        <v>1</v>
      </c>
      <c r="F11116" s="947">
        <v>44835</v>
      </c>
      <c r="G11116" s="923">
        <v>16000.510070013199</v>
      </c>
      <c r="H11116" s="929">
        <v>1.6666666666666668E-3</v>
      </c>
      <c r="I11116" s="929">
        <v>1.5000000000000001E-2</v>
      </c>
      <c r="J11116" s="923">
        <v>15760.502418963</v>
      </c>
      <c r="K11116" s="922">
        <v>1</v>
      </c>
      <c r="L11116" s="923">
        <v>15760.502418963</v>
      </c>
      <c r="M11116" s="923">
        <f t="shared" si="173"/>
        <v>320.01020140026401</v>
      </c>
    </row>
    <row r="11117" spans="2:13" ht="75">
      <c r="B11117" s="921" t="s">
        <v>2909</v>
      </c>
      <c r="C11117" s="921" t="s">
        <v>2866</v>
      </c>
      <c r="D11117" s="922" t="s">
        <v>986</v>
      </c>
      <c r="E11117" s="936">
        <v>1</v>
      </c>
      <c r="F11117" s="947">
        <v>44835</v>
      </c>
      <c r="G11117" s="923">
        <v>5091.0713859132902</v>
      </c>
      <c r="H11117" s="929">
        <v>1.6666666666666668E-3</v>
      </c>
      <c r="I11117" s="929">
        <v>1.5000000000000001E-2</v>
      </c>
      <c r="J11117" s="923">
        <v>5014.7053151245909</v>
      </c>
      <c r="K11117" s="922">
        <v>1</v>
      </c>
      <c r="L11117" s="923">
        <v>5014.7053151245909</v>
      </c>
      <c r="M11117" s="923">
        <f t="shared" si="173"/>
        <v>101.82142771826581</v>
      </c>
    </row>
    <row r="11118" spans="2:13" ht="75">
      <c r="B11118" s="921" t="s">
        <v>2909</v>
      </c>
      <c r="C11118" s="921" t="s">
        <v>2866</v>
      </c>
      <c r="D11118" s="922" t="s">
        <v>986</v>
      </c>
      <c r="E11118" s="936">
        <v>1</v>
      </c>
      <c r="F11118" s="947">
        <v>44986</v>
      </c>
      <c r="G11118" s="923">
        <v>3636.4795613666361</v>
      </c>
      <c r="H11118" s="929">
        <v>1.6666666666666668E-3</v>
      </c>
      <c r="I11118" s="929">
        <v>6.6666666666666671E-3</v>
      </c>
      <c r="J11118" s="923">
        <v>3612.2363642908585</v>
      </c>
      <c r="K11118" s="922">
        <v>1</v>
      </c>
      <c r="L11118" s="923">
        <v>3612.2363642908585</v>
      </c>
      <c r="M11118" s="923">
        <f t="shared" si="173"/>
        <v>72.729591227332719</v>
      </c>
    </row>
    <row r="11119" spans="2:13" ht="75">
      <c r="B11119" s="921" t="s">
        <v>2923</v>
      </c>
      <c r="C11119" s="921" t="s">
        <v>2866</v>
      </c>
      <c r="D11119" s="922" t="s">
        <v>986</v>
      </c>
      <c r="E11119" s="936">
        <v>1</v>
      </c>
      <c r="F11119" s="947">
        <v>44986</v>
      </c>
      <c r="G11119" s="923">
        <v>26182.652841839779</v>
      </c>
      <c r="H11119" s="929">
        <v>1.6666666666666668E-3</v>
      </c>
      <c r="I11119" s="929">
        <v>6.6666666666666671E-3</v>
      </c>
      <c r="J11119" s="923">
        <v>26008.101822894179</v>
      </c>
      <c r="K11119" s="922">
        <v>1</v>
      </c>
      <c r="L11119" s="923">
        <v>26008.101822894179</v>
      </c>
      <c r="M11119" s="923">
        <f t="shared" si="173"/>
        <v>523.6530568367956</v>
      </c>
    </row>
    <row r="11120" spans="2:13" ht="75">
      <c r="B11120" s="921" t="s">
        <v>2921</v>
      </c>
      <c r="C11120" s="921" t="s">
        <v>2866</v>
      </c>
      <c r="D11120" s="922" t="s">
        <v>986</v>
      </c>
      <c r="E11120" s="936">
        <v>1</v>
      </c>
      <c r="F11120" s="947">
        <v>44986</v>
      </c>
      <c r="G11120" s="923">
        <v>8727.5509472799258</v>
      </c>
      <c r="H11120" s="929">
        <v>1.6666666666666668E-3</v>
      </c>
      <c r="I11120" s="929">
        <v>6.6666666666666671E-3</v>
      </c>
      <c r="J11120" s="923">
        <v>8669.3672742980598</v>
      </c>
      <c r="K11120" s="922">
        <v>1</v>
      </c>
      <c r="L11120" s="923">
        <v>8669.3672742980598</v>
      </c>
      <c r="M11120" s="923">
        <f t="shared" si="173"/>
        <v>174.55101894559851</v>
      </c>
    </row>
    <row r="11121" spans="2:13" ht="75">
      <c r="B11121" s="921" t="s">
        <v>2922</v>
      </c>
      <c r="C11121" s="921" t="s">
        <v>2866</v>
      </c>
      <c r="D11121" s="922" t="s">
        <v>986</v>
      </c>
      <c r="E11121" s="936">
        <v>1</v>
      </c>
      <c r="F11121" s="947">
        <v>44986</v>
      </c>
      <c r="G11121" s="923">
        <v>1454.5918245466544</v>
      </c>
      <c r="H11121" s="929">
        <v>1.6666666666666668E-3</v>
      </c>
      <c r="I11121" s="929">
        <v>6.6666666666666671E-3</v>
      </c>
      <c r="J11121" s="923">
        <v>1444.8945457163434</v>
      </c>
      <c r="K11121" s="922">
        <v>1</v>
      </c>
      <c r="L11121" s="923">
        <v>1444.8945457163434</v>
      </c>
      <c r="M11121" s="923">
        <f t="shared" si="173"/>
        <v>29.091836490933087</v>
      </c>
    </row>
    <row r="11122" spans="2:13" ht="75">
      <c r="B11122" s="921" t="s">
        <v>2921</v>
      </c>
      <c r="C11122" s="921" t="s">
        <v>2866</v>
      </c>
      <c r="D11122" s="922" t="s">
        <v>986</v>
      </c>
      <c r="E11122" s="936">
        <v>1</v>
      </c>
      <c r="F11122" s="947">
        <v>44669</v>
      </c>
      <c r="G11122" s="923">
        <v>5091.0713859132902</v>
      </c>
      <c r="H11122" s="929">
        <v>1.6666666666666668E-3</v>
      </c>
      <c r="I11122" s="929">
        <v>2.5000000000000001E-2</v>
      </c>
      <c r="J11122" s="923">
        <v>4963.7946012654584</v>
      </c>
      <c r="K11122" s="922">
        <v>1</v>
      </c>
      <c r="L11122" s="923">
        <v>4963.7946012654584</v>
      </c>
      <c r="M11122" s="923">
        <f t="shared" si="173"/>
        <v>101.82142771826581</v>
      </c>
    </row>
    <row r="11123" spans="2:13" ht="75">
      <c r="B11123" s="921" t="s">
        <v>2921</v>
      </c>
      <c r="C11123" s="921" t="s">
        <v>2866</v>
      </c>
      <c r="D11123" s="922" t="s">
        <v>986</v>
      </c>
      <c r="E11123" s="936">
        <v>1</v>
      </c>
      <c r="F11123" s="947">
        <v>43829</v>
      </c>
      <c r="G11123" s="923">
        <v>10909.438684099909</v>
      </c>
      <c r="H11123" s="929">
        <v>1.6666666666666668E-3</v>
      </c>
      <c r="I11123" s="929">
        <v>7.166666666666667E-2</v>
      </c>
      <c r="J11123" s="923">
        <v>10127.595578406082</v>
      </c>
      <c r="K11123" s="922">
        <v>1</v>
      </c>
      <c r="L11123" s="923">
        <v>10127.595578406082</v>
      </c>
      <c r="M11123" s="923">
        <f t="shared" si="173"/>
        <v>218.18877368199819</v>
      </c>
    </row>
    <row r="11124" spans="2:13" ht="75">
      <c r="B11124" s="921" t="s">
        <v>2922</v>
      </c>
      <c r="C11124" s="921" t="s">
        <v>2866</v>
      </c>
      <c r="D11124" s="922" t="s">
        <v>986</v>
      </c>
      <c r="E11124" s="936">
        <v>1</v>
      </c>
      <c r="F11124" s="947">
        <v>43829</v>
      </c>
      <c r="G11124" s="923">
        <v>6545.6632104599448</v>
      </c>
      <c r="H11124" s="929">
        <v>1.6666666666666668E-3</v>
      </c>
      <c r="I11124" s="929">
        <v>7.166666666666667E-2</v>
      </c>
      <c r="J11124" s="923">
        <v>6076.5573470436484</v>
      </c>
      <c r="K11124" s="922">
        <v>1</v>
      </c>
      <c r="L11124" s="923">
        <v>6076.5573470436484</v>
      </c>
      <c r="M11124" s="923">
        <f t="shared" si="173"/>
        <v>130.9132642091989</v>
      </c>
    </row>
    <row r="11125" spans="2:13" ht="75">
      <c r="B11125" s="921" t="s">
        <v>2923</v>
      </c>
      <c r="C11125" s="921" t="s">
        <v>2866</v>
      </c>
      <c r="D11125" s="922" t="s">
        <v>986</v>
      </c>
      <c r="E11125" s="936">
        <v>1</v>
      </c>
      <c r="F11125" s="947">
        <v>43829</v>
      </c>
      <c r="G11125" s="923">
        <v>2909.1836490933088</v>
      </c>
      <c r="H11125" s="929">
        <v>1.6666666666666668E-3</v>
      </c>
      <c r="I11125" s="929">
        <v>7.166666666666667E-2</v>
      </c>
      <c r="J11125" s="923">
        <v>2700.6921542416217</v>
      </c>
      <c r="K11125" s="922">
        <v>1</v>
      </c>
      <c r="L11125" s="923">
        <v>2700.6921542416217</v>
      </c>
      <c r="M11125" s="923">
        <f t="shared" si="173"/>
        <v>58.183672981866174</v>
      </c>
    </row>
    <row r="11126" spans="2:13" ht="75">
      <c r="B11126" s="921" t="s">
        <v>2921</v>
      </c>
      <c r="C11126" s="921" t="s">
        <v>2866</v>
      </c>
      <c r="D11126" s="922" t="s">
        <v>986</v>
      </c>
      <c r="E11126" s="936">
        <v>1</v>
      </c>
      <c r="F11126" s="947">
        <v>43829</v>
      </c>
      <c r="G11126" s="923">
        <v>727.29591227332719</v>
      </c>
      <c r="H11126" s="929">
        <v>1.6666666666666668E-3</v>
      </c>
      <c r="I11126" s="929">
        <v>7.166666666666667E-2</v>
      </c>
      <c r="J11126" s="923">
        <v>675.17303856040542</v>
      </c>
      <c r="K11126" s="922">
        <v>1</v>
      </c>
      <c r="L11126" s="923">
        <v>675.17303856040542</v>
      </c>
      <c r="M11126" s="923">
        <f t="shared" si="173"/>
        <v>14.545918245466543</v>
      </c>
    </row>
    <row r="11127" spans="2:13" ht="75">
      <c r="B11127" s="921" t="s">
        <v>2922</v>
      </c>
      <c r="C11127" s="921" t="s">
        <v>2866</v>
      </c>
      <c r="D11127" s="922" t="s">
        <v>986</v>
      </c>
      <c r="E11127" s="936">
        <v>1</v>
      </c>
      <c r="F11127" s="947">
        <v>43829</v>
      </c>
      <c r="G11127" s="923">
        <v>6545.6632104599448</v>
      </c>
      <c r="H11127" s="929">
        <v>1.6666666666666668E-3</v>
      </c>
      <c r="I11127" s="929">
        <v>7.166666666666667E-2</v>
      </c>
      <c r="J11127" s="923">
        <v>6076.5573470436484</v>
      </c>
      <c r="K11127" s="922">
        <v>1</v>
      </c>
      <c r="L11127" s="923">
        <v>6076.5573470436484</v>
      </c>
      <c r="M11127" s="923">
        <f t="shared" si="173"/>
        <v>130.9132642091989</v>
      </c>
    </row>
    <row r="11128" spans="2:13" ht="75">
      <c r="B11128" s="921" t="s">
        <v>2921</v>
      </c>
      <c r="C11128" s="921" t="s">
        <v>2866</v>
      </c>
      <c r="D11128" s="922" t="s">
        <v>986</v>
      </c>
      <c r="E11128" s="936">
        <v>1</v>
      </c>
      <c r="F11128" s="947">
        <v>44849</v>
      </c>
      <c r="G11128" s="923">
        <v>727.29591227332719</v>
      </c>
      <c r="H11128" s="929">
        <v>1.6666666666666668E-3</v>
      </c>
      <c r="I11128" s="929">
        <v>1.5000000000000001E-2</v>
      </c>
      <c r="J11128" s="923">
        <v>716.38647358922731</v>
      </c>
      <c r="K11128" s="922">
        <v>1</v>
      </c>
      <c r="L11128" s="923">
        <v>716.38647358922731</v>
      </c>
      <c r="M11128" s="923">
        <f t="shared" si="173"/>
        <v>14.545918245466543</v>
      </c>
    </row>
    <row r="11129" spans="2:13" ht="75">
      <c r="B11129" s="921" t="s">
        <v>2921</v>
      </c>
      <c r="C11129" s="921" t="s">
        <v>2866</v>
      </c>
      <c r="D11129" s="922" t="s">
        <v>986</v>
      </c>
      <c r="E11129" s="936">
        <v>1</v>
      </c>
      <c r="F11129" s="947">
        <v>44134</v>
      </c>
      <c r="G11129" s="923">
        <v>727.29591227332719</v>
      </c>
      <c r="H11129" s="929">
        <v>1.6666666666666668E-3</v>
      </c>
      <c r="I11129" s="929">
        <v>5.5E-2</v>
      </c>
      <c r="J11129" s="923">
        <v>687.29463709829417</v>
      </c>
      <c r="K11129" s="922">
        <v>1</v>
      </c>
      <c r="L11129" s="923">
        <v>687.29463709829417</v>
      </c>
      <c r="M11129" s="923">
        <f t="shared" si="173"/>
        <v>14.545918245466543</v>
      </c>
    </row>
    <row r="11130" spans="2:13" ht="75">
      <c r="B11130" s="921" t="s">
        <v>2921</v>
      </c>
      <c r="C11130" s="921" t="s">
        <v>2866</v>
      </c>
      <c r="D11130" s="922" t="s">
        <v>986</v>
      </c>
      <c r="E11130" s="936">
        <v>1</v>
      </c>
      <c r="F11130" s="947">
        <v>44866</v>
      </c>
      <c r="G11130" s="923">
        <v>5818.3672981866175</v>
      </c>
      <c r="H11130" s="929">
        <v>1.6666666666666668E-3</v>
      </c>
      <c r="I11130" s="929">
        <v>1.3333333333333334E-2</v>
      </c>
      <c r="J11130" s="923">
        <v>5740.7890675441295</v>
      </c>
      <c r="K11130" s="922">
        <v>1</v>
      </c>
      <c r="L11130" s="923">
        <v>5740.7890675441295</v>
      </c>
      <c r="M11130" s="923">
        <f t="shared" si="173"/>
        <v>116.36734596373235</v>
      </c>
    </row>
    <row r="11131" spans="2:13" ht="75">
      <c r="B11131" s="921" t="s">
        <v>2922</v>
      </c>
      <c r="C11131" s="921" t="s">
        <v>2866</v>
      </c>
      <c r="D11131" s="922" t="s">
        <v>986</v>
      </c>
      <c r="E11131" s="936">
        <v>1</v>
      </c>
      <c r="F11131" s="947">
        <v>44866</v>
      </c>
      <c r="G11131" s="923">
        <v>727.29591227332719</v>
      </c>
      <c r="H11131" s="929">
        <v>1.6666666666666668E-3</v>
      </c>
      <c r="I11131" s="929">
        <v>1.3333333333333334E-2</v>
      </c>
      <c r="J11131" s="923">
        <v>717.59863344301618</v>
      </c>
      <c r="K11131" s="922">
        <v>1</v>
      </c>
      <c r="L11131" s="923">
        <v>717.59863344301618</v>
      </c>
      <c r="M11131" s="923">
        <f t="shared" si="173"/>
        <v>14.545918245466543</v>
      </c>
    </row>
    <row r="11132" spans="2:13" ht="75">
      <c r="B11132" s="921" t="s">
        <v>2867</v>
      </c>
      <c r="C11132" s="921" t="s">
        <v>2866</v>
      </c>
      <c r="D11132" s="922" t="s">
        <v>986</v>
      </c>
      <c r="E11132" s="936">
        <v>1</v>
      </c>
      <c r="F11132" s="947">
        <v>44866</v>
      </c>
      <c r="G11132" s="923">
        <v>727.29591227332719</v>
      </c>
      <c r="H11132" s="929">
        <v>1.6666666666666668E-3</v>
      </c>
      <c r="I11132" s="929">
        <v>1.3333333333333334E-2</v>
      </c>
      <c r="J11132" s="923">
        <v>717.59863344301618</v>
      </c>
      <c r="K11132" s="922">
        <v>1</v>
      </c>
      <c r="L11132" s="923">
        <v>717.59863344301618</v>
      </c>
      <c r="M11132" s="923">
        <f t="shared" si="173"/>
        <v>14.545918245466543</v>
      </c>
    </row>
    <row r="11133" spans="2:13" ht="75">
      <c r="B11133" s="921" t="s">
        <v>2923</v>
      </c>
      <c r="C11133" s="921" t="s">
        <v>2866</v>
      </c>
      <c r="D11133" s="922" t="s">
        <v>986</v>
      </c>
      <c r="E11133" s="936">
        <v>1</v>
      </c>
      <c r="F11133" s="947">
        <v>44866</v>
      </c>
      <c r="G11133" s="923">
        <v>727.29591227332719</v>
      </c>
      <c r="H11133" s="929">
        <v>1.6666666666666668E-3</v>
      </c>
      <c r="I11133" s="929">
        <v>1.3333333333333334E-2</v>
      </c>
      <c r="J11133" s="923">
        <v>717.59863344301618</v>
      </c>
      <c r="K11133" s="922">
        <v>1</v>
      </c>
      <c r="L11133" s="923">
        <v>717.59863344301618</v>
      </c>
      <c r="M11133" s="923">
        <f t="shared" si="173"/>
        <v>14.545918245466543</v>
      </c>
    </row>
    <row r="11134" spans="2:13" ht="75">
      <c r="B11134" s="921" t="s">
        <v>2921</v>
      </c>
      <c r="C11134" s="921" t="s">
        <v>2866</v>
      </c>
      <c r="D11134" s="922" t="s">
        <v>986</v>
      </c>
      <c r="E11134" s="936">
        <v>1</v>
      </c>
      <c r="F11134" s="947">
        <v>44866</v>
      </c>
      <c r="G11134" s="923">
        <v>727.29591227332719</v>
      </c>
      <c r="H11134" s="929">
        <v>1.6666666666666668E-3</v>
      </c>
      <c r="I11134" s="929">
        <v>1.3333333333333334E-2</v>
      </c>
      <c r="J11134" s="923">
        <v>717.59863344301618</v>
      </c>
      <c r="K11134" s="922">
        <v>1</v>
      </c>
      <c r="L11134" s="923">
        <v>717.59863344301618</v>
      </c>
      <c r="M11134" s="923">
        <f t="shared" si="173"/>
        <v>14.545918245466543</v>
      </c>
    </row>
    <row r="11135" spans="2:13" ht="75">
      <c r="B11135" s="921" t="s">
        <v>2922</v>
      </c>
      <c r="C11135" s="921" t="s">
        <v>2866</v>
      </c>
      <c r="D11135" s="922" t="s">
        <v>986</v>
      </c>
      <c r="E11135" s="936">
        <v>1</v>
      </c>
      <c r="F11135" s="947">
        <v>44866</v>
      </c>
      <c r="G11135" s="923">
        <v>5818.3672981866175</v>
      </c>
      <c r="H11135" s="929">
        <v>1.6666666666666668E-3</v>
      </c>
      <c r="I11135" s="929">
        <v>1.3333333333333334E-2</v>
      </c>
      <c r="J11135" s="923">
        <v>5740.7890675441295</v>
      </c>
      <c r="K11135" s="922">
        <v>1</v>
      </c>
      <c r="L11135" s="923">
        <v>5740.7890675441295</v>
      </c>
      <c r="M11135" s="923">
        <f t="shared" si="173"/>
        <v>116.36734596373235</v>
      </c>
    </row>
    <row r="11136" spans="2:13" ht="75">
      <c r="B11136" s="921" t="s">
        <v>2921</v>
      </c>
      <c r="C11136" s="921" t="s">
        <v>2866</v>
      </c>
      <c r="D11136" s="922" t="s">
        <v>986</v>
      </c>
      <c r="E11136" s="936">
        <v>1</v>
      </c>
      <c r="F11136" s="947">
        <v>44926</v>
      </c>
      <c r="G11136" s="923">
        <v>727.29591227332719</v>
      </c>
      <c r="H11136" s="929">
        <v>1.6666666666666668E-3</v>
      </c>
      <c r="I11136" s="929">
        <v>0.01</v>
      </c>
      <c r="J11136" s="923">
        <v>720.02295315059393</v>
      </c>
      <c r="K11136" s="922">
        <v>1</v>
      </c>
      <c r="L11136" s="923">
        <v>720.02295315059393</v>
      </c>
      <c r="M11136" s="923">
        <f t="shared" si="173"/>
        <v>14.545918245466543</v>
      </c>
    </row>
    <row r="11137" spans="2:13" ht="75">
      <c r="B11137" s="921" t="s">
        <v>2867</v>
      </c>
      <c r="C11137" s="921" t="s">
        <v>2866</v>
      </c>
      <c r="D11137" s="922" t="s">
        <v>986</v>
      </c>
      <c r="E11137" s="936">
        <v>1</v>
      </c>
      <c r="F11137" s="947">
        <v>44926</v>
      </c>
      <c r="G11137" s="923">
        <v>18909.693719106508</v>
      </c>
      <c r="H11137" s="929">
        <v>1.6666666666666668E-3</v>
      </c>
      <c r="I11137" s="929">
        <v>0.01</v>
      </c>
      <c r="J11137" s="923">
        <v>18720.596781915443</v>
      </c>
      <c r="K11137" s="922">
        <v>1</v>
      </c>
      <c r="L11137" s="923">
        <v>18720.596781915443</v>
      </c>
      <c r="M11137" s="923">
        <f t="shared" si="173"/>
        <v>378.19387438213016</v>
      </c>
    </row>
    <row r="11138" spans="2:13" ht="75">
      <c r="B11138" s="921" t="s">
        <v>2925</v>
      </c>
      <c r="C11138" s="921" t="s">
        <v>2866</v>
      </c>
      <c r="D11138" s="922" t="s">
        <v>986</v>
      </c>
      <c r="E11138" s="936">
        <v>1</v>
      </c>
      <c r="F11138" s="947">
        <v>44926</v>
      </c>
      <c r="G11138" s="923">
        <v>17983.197845646908</v>
      </c>
      <c r="H11138" s="929">
        <v>1.6666666666666668E-3</v>
      </c>
      <c r="I11138" s="929">
        <v>0.01</v>
      </c>
      <c r="J11138" s="923">
        <v>17803.365867190438</v>
      </c>
      <c r="K11138" s="922">
        <v>1</v>
      </c>
      <c r="L11138" s="923">
        <v>17803.365867190438</v>
      </c>
      <c r="M11138" s="923">
        <f t="shared" si="173"/>
        <v>359.66395691293815</v>
      </c>
    </row>
    <row r="11139" spans="2:13" ht="75">
      <c r="B11139" s="921" t="s">
        <v>2925</v>
      </c>
      <c r="C11139" s="921" t="s">
        <v>2866</v>
      </c>
      <c r="D11139" s="922" t="s">
        <v>986</v>
      </c>
      <c r="E11139" s="936">
        <v>1</v>
      </c>
      <c r="F11139" s="947">
        <v>45078</v>
      </c>
      <c r="G11139" s="923">
        <v>2397.7597127529211</v>
      </c>
      <c r="H11139" s="929">
        <v>1.6666666666666668E-3</v>
      </c>
      <c r="I11139" s="929">
        <v>1.6666666666666668E-3</v>
      </c>
      <c r="J11139" s="923">
        <v>2393.7634465649994</v>
      </c>
      <c r="K11139" s="922">
        <v>1</v>
      </c>
      <c r="L11139" s="923">
        <v>2393.7634465649994</v>
      </c>
      <c r="M11139" s="923">
        <f t="shared" si="173"/>
        <v>47.955194255058423</v>
      </c>
    </row>
    <row r="11140" spans="2:13" ht="75">
      <c r="B11140" s="921" t="s">
        <v>2923</v>
      </c>
      <c r="C11140" s="921" t="s">
        <v>2866</v>
      </c>
      <c r="D11140" s="922" t="s">
        <v>986</v>
      </c>
      <c r="E11140" s="936">
        <v>1</v>
      </c>
      <c r="F11140" s="947">
        <v>45078</v>
      </c>
      <c r="G11140" s="923">
        <v>2181.8877368199815</v>
      </c>
      <c r="H11140" s="929">
        <v>1.6666666666666668E-3</v>
      </c>
      <c r="I11140" s="929">
        <v>1.6666666666666668E-3</v>
      </c>
      <c r="J11140" s="923">
        <v>2178.2512572586147</v>
      </c>
      <c r="K11140" s="922">
        <v>1</v>
      </c>
      <c r="L11140" s="923">
        <v>2178.2512572586147</v>
      </c>
      <c r="M11140" s="923">
        <f t="shared" si="173"/>
        <v>43.637754736399629</v>
      </c>
    </row>
    <row r="11141" spans="2:13" ht="75">
      <c r="B11141" s="921" t="s">
        <v>2923</v>
      </c>
      <c r="C11141" s="921" t="s">
        <v>2866</v>
      </c>
      <c r="D11141" s="922" t="s">
        <v>986</v>
      </c>
      <c r="E11141" s="936">
        <v>1</v>
      </c>
      <c r="F11141" s="947">
        <v>44743</v>
      </c>
      <c r="G11141" s="923">
        <v>4363.7754736399629</v>
      </c>
      <c r="H11141" s="929">
        <v>1.6666666666666668E-3</v>
      </c>
      <c r="I11141" s="929">
        <v>0.02</v>
      </c>
      <c r="J11141" s="923">
        <v>4276.4999641671639</v>
      </c>
      <c r="K11141" s="922">
        <v>1</v>
      </c>
      <c r="L11141" s="923">
        <v>4276.4999641671639</v>
      </c>
      <c r="M11141" s="923">
        <f t="shared" si="173"/>
        <v>87.275509472799257</v>
      </c>
    </row>
    <row r="11142" spans="2:13" ht="75">
      <c r="B11142" s="921" t="s">
        <v>2923</v>
      </c>
      <c r="C11142" s="921" t="s">
        <v>2866</v>
      </c>
      <c r="D11142" s="922" t="s">
        <v>986</v>
      </c>
      <c r="E11142" s="936">
        <v>1</v>
      </c>
      <c r="F11142" s="947">
        <v>44196</v>
      </c>
      <c r="G11142" s="923">
        <v>2181.8877368199815</v>
      </c>
      <c r="H11142" s="929">
        <v>1.6666666666666668E-3</v>
      </c>
      <c r="I11142" s="929">
        <v>0.05</v>
      </c>
      <c r="J11142" s="923">
        <v>2072.7933499789824</v>
      </c>
      <c r="K11142" s="922">
        <v>1</v>
      </c>
      <c r="L11142" s="923">
        <v>2072.7933499789824</v>
      </c>
      <c r="M11142" s="923">
        <f t="shared" si="173"/>
        <v>43.637754736399629</v>
      </c>
    </row>
    <row r="11143" spans="2:13" ht="75">
      <c r="B11143" s="921" t="s">
        <v>2923</v>
      </c>
      <c r="C11143" s="921" t="s">
        <v>2866</v>
      </c>
      <c r="D11143" s="922" t="s">
        <v>986</v>
      </c>
      <c r="E11143" s="936">
        <v>1</v>
      </c>
      <c r="F11143" s="947">
        <v>43829</v>
      </c>
      <c r="G11143" s="923">
        <v>13091.32642091989</v>
      </c>
      <c r="H11143" s="929">
        <v>1.6666666666666668E-3</v>
      </c>
      <c r="I11143" s="929">
        <v>7.166666666666667E-2</v>
      </c>
      <c r="J11143" s="923">
        <v>12153.114694087297</v>
      </c>
      <c r="K11143" s="922">
        <v>1</v>
      </c>
      <c r="L11143" s="923">
        <v>12153.114694087297</v>
      </c>
      <c r="M11143" s="923">
        <f t="shared" si="173"/>
        <v>261.8265284183978</v>
      </c>
    </row>
    <row r="11144" spans="2:13" ht="75">
      <c r="B11144" s="921" t="s">
        <v>2923</v>
      </c>
      <c r="C11144" s="921" t="s">
        <v>2866</v>
      </c>
      <c r="D11144" s="922" t="s">
        <v>986</v>
      </c>
      <c r="E11144" s="936">
        <v>1</v>
      </c>
      <c r="F11144" s="947">
        <v>44012</v>
      </c>
      <c r="G11144" s="923">
        <v>6545.6632104599448</v>
      </c>
      <c r="H11144" s="929">
        <v>1.6666666666666668E-3</v>
      </c>
      <c r="I11144" s="929">
        <v>6.1666666666666668E-2</v>
      </c>
      <c r="J11144" s="923">
        <v>6142.0139791482479</v>
      </c>
      <c r="K11144" s="922">
        <v>1</v>
      </c>
      <c r="L11144" s="923">
        <v>6142.0139791482479</v>
      </c>
      <c r="M11144" s="923">
        <f t="shared" si="173"/>
        <v>130.9132642091989</v>
      </c>
    </row>
    <row r="11145" spans="2:13" ht="75">
      <c r="B11145" s="921" t="s">
        <v>2923</v>
      </c>
      <c r="C11145" s="921" t="s">
        <v>2866</v>
      </c>
      <c r="D11145" s="922" t="s">
        <v>986</v>
      </c>
      <c r="E11145" s="936">
        <v>1</v>
      </c>
      <c r="F11145" s="947">
        <v>44866</v>
      </c>
      <c r="G11145" s="923">
        <v>727.29591227332719</v>
      </c>
      <c r="H11145" s="929">
        <v>1.6666666666666668E-3</v>
      </c>
      <c r="I11145" s="929">
        <v>1.3333333333333334E-2</v>
      </c>
      <c r="J11145" s="923">
        <v>717.59863344301618</v>
      </c>
      <c r="K11145" s="922">
        <v>1</v>
      </c>
      <c r="L11145" s="923">
        <v>717.59863344301618</v>
      </c>
      <c r="M11145" s="923">
        <f t="shared" si="173"/>
        <v>14.545918245466543</v>
      </c>
    </row>
    <row r="11146" spans="2:13" ht="75">
      <c r="B11146" s="921" t="s">
        <v>2922</v>
      </c>
      <c r="C11146" s="921" t="s">
        <v>2866</v>
      </c>
      <c r="D11146" s="922" t="s">
        <v>986</v>
      </c>
      <c r="E11146" s="936">
        <v>1</v>
      </c>
      <c r="F11146" s="947">
        <v>44012</v>
      </c>
      <c r="G11146" s="923">
        <v>1454.5918245466544</v>
      </c>
      <c r="H11146" s="929">
        <v>1.6666666666666668E-3</v>
      </c>
      <c r="I11146" s="929">
        <v>6.1666666666666668E-2</v>
      </c>
      <c r="J11146" s="923">
        <v>1364.8919953662773</v>
      </c>
      <c r="K11146" s="922">
        <v>1</v>
      </c>
      <c r="L11146" s="923">
        <v>1364.8919953662773</v>
      </c>
      <c r="M11146" s="923">
        <f t="shared" si="173"/>
        <v>29.091836490933087</v>
      </c>
    </row>
    <row r="11147" spans="2:13" ht="75">
      <c r="B11147" s="921" t="s">
        <v>2867</v>
      </c>
      <c r="C11147" s="921" t="s">
        <v>2866</v>
      </c>
      <c r="D11147" s="922" t="s">
        <v>986</v>
      </c>
      <c r="E11147" s="936">
        <v>1</v>
      </c>
      <c r="F11147" s="947">
        <v>44012</v>
      </c>
      <c r="G11147" s="923">
        <v>3636.4795613666361</v>
      </c>
      <c r="H11147" s="929">
        <v>1.6666666666666668E-3</v>
      </c>
      <c r="I11147" s="929">
        <v>6.1666666666666668E-2</v>
      </c>
      <c r="J11147" s="923">
        <v>3412.2299884156937</v>
      </c>
      <c r="K11147" s="922">
        <v>1</v>
      </c>
      <c r="L11147" s="923">
        <v>3412.2299884156937</v>
      </c>
      <c r="M11147" s="923">
        <f t="shared" ref="M11147:M11210" si="174">IF(L11147=0,"",IF(I11147=100%,0,(H11147*12)*(G11147*E11147*K11147)))</f>
        <v>72.729591227332719</v>
      </c>
    </row>
    <row r="11148" spans="2:13" ht="75">
      <c r="B11148" s="921" t="s">
        <v>2867</v>
      </c>
      <c r="C11148" s="921" t="s">
        <v>2866</v>
      </c>
      <c r="D11148" s="922" t="s">
        <v>986</v>
      </c>
      <c r="E11148" s="936">
        <v>1</v>
      </c>
      <c r="F11148" s="947">
        <v>43829</v>
      </c>
      <c r="G11148" s="923">
        <v>34182.907876846381</v>
      </c>
      <c r="H11148" s="929">
        <v>1.6666666666666668E-3</v>
      </c>
      <c r="I11148" s="929">
        <v>7.166666666666667E-2</v>
      </c>
      <c r="J11148" s="923">
        <v>31733.132812339056</v>
      </c>
      <c r="K11148" s="922">
        <v>1</v>
      </c>
      <c r="L11148" s="923">
        <v>31733.132812339056</v>
      </c>
      <c r="M11148" s="923">
        <f t="shared" si="174"/>
        <v>683.65815753692766</v>
      </c>
    </row>
    <row r="11149" spans="2:13" ht="75">
      <c r="B11149" s="921" t="s">
        <v>2867</v>
      </c>
      <c r="C11149" s="921" t="s">
        <v>2866</v>
      </c>
      <c r="D11149" s="922" t="s">
        <v>986</v>
      </c>
      <c r="E11149" s="936">
        <v>1</v>
      </c>
      <c r="F11149" s="947">
        <v>44866</v>
      </c>
      <c r="G11149" s="923">
        <v>19636.989631379834</v>
      </c>
      <c r="H11149" s="929">
        <v>1.6666666666666668E-3</v>
      </c>
      <c r="I11149" s="929">
        <v>1.3333333333333334E-2</v>
      </c>
      <c r="J11149" s="923">
        <v>19375.163102961436</v>
      </c>
      <c r="K11149" s="922">
        <v>1</v>
      </c>
      <c r="L11149" s="923">
        <v>19375.163102961436</v>
      </c>
      <c r="M11149" s="923">
        <f t="shared" si="174"/>
        <v>392.73979262759667</v>
      </c>
    </row>
    <row r="11150" spans="2:13" ht="75">
      <c r="B11150" s="921" t="s">
        <v>2867</v>
      </c>
      <c r="C11150" s="921" t="s">
        <v>2866</v>
      </c>
      <c r="D11150" s="922" t="s">
        <v>986</v>
      </c>
      <c r="E11150" s="936">
        <v>1</v>
      </c>
      <c r="F11150" s="947">
        <v>44317</v>
      </c>
      <c r="G11150" s="923">
        <v>21818.877368199817</v>
      </c>
      <c r="H11150" s="929">
        <v>1.6666666666666668E-3</v>
      </c>
      <c r="I11150" s="929">
        <v>4.3333333333333335E-2</v>
      </c>
      <c r="J11150" s="923">
        <v>20873.392682244492</v>
      </c>
      <c r="K11150" s="922">
        <v>1</v>
      </c>
      <c r="L11150" s="923">
        <v>20873.392682244492</v>
      </c>
      <c r="M11150" s="923">
        <f t="shared" si="174"/>
        <v>436.37754736399637</v>
      </c>
    </row>
    <row r="11151" spans="2:13" ht="75">
      <c r="B11151" s="921" t="s">
        <v>2867</v>
      </c>
      <c r="C11151" s="921" t="s">
        <v>2866</v>
      </c>
      <c r="D11151" s="922" t="s">
        <v>986</v>
      </c>
      <c r="E11151" s="936">
        <v>1</v>
      </c>
      <c r="F11151" s="947">
        <v>44134</v>
      </c>
      <c r="G11151" s="923">
        <v>10909.438684099909</v>
      </c>
      <c r="H11151" s="929">
        <v>1.6666666666666668E-3</v>
      </c>
      <c r="I11151" s="929">
        <v>5.5E-2</v>
      </c>
      <c r="J11151" s="923">
        <v>10309.419556474413</v>
      </c>
      <c r="K11151" s="922">
        <v>1</v>
      </c>
      <c r="L11151" s="923">
        <v>10309.419556474413</v>
      </c>
      <c r="M11151" s="923">
        <f t="shared" si="174"/>
        <v>218.18877368199819</v>
      </c>
    </row>
    <row r="11152" spans="2:13" ht="75">
      <c r="B11152" s="921" t="s">
        <v>2867</v>
      </c>
      <c r="C11152" s="921" t="s">
        <v>2866</v>
      </c>
      <c r="D11152" s="922" t="s">
        <v>986</v>
      </c>
      <c r="E11152" s="936">
        <v>1</v>
      </c>
      <c r="F11152" s="947">
        <v>44196</v>
      </c>
      <c r="G11152" s="923">
        <v>37819.387438213016</v>
      </c>
      <c r="H11152" s="929">
        <v>1.6666666666666668E-3</v>
      </c>
      <c r="I11152" s="929">
        <v>0.05</v>
      </c>
      <c r="J11152" s="923">
        <v>35928.418066302365</v>
      </c>
      <c r="K11152" s="922">
        <v>1</v>
      </c>
      <c r="L11152" s="923">
        <v>35928.418066302365</v>
      </c>
      <c r="M11152" s="923">
        <f t="shared" si="174"/>
        <v>756.38774876426032</v>
      </c>
    </row>
    <row r="11153" spans="2:13" ht="75">
      <c r="B11153" s="921" t="s">
        <v>2921</v>
      </c>
      <c r="C11153" s="921" t="s">
        <v>2866</v>
      </c>
      <c r="D11153" s="922" t="s">
        <v>986</v>
      </c>
      <c r="E11153" s="936">
        <v>1</v>
      </c>
      <c r="F11153" s="947">
        <v>43829</v>
      </c>
      <c r="G11153" s="923">
        <v>1454.5918245466544</v>
      </c>
      <c r="H11153" s="929">
        <v>1.6666666666666668E-3</v>
      </c>
      <c r="I11153" s="929">
        <v>7.166666666666667E-2</v>
      </c>
      <c r="J11153" s="923">
        <v>1350.3460771208108</v>
      </c>
      <c r="K11153" s="922">
        <v>1</v>
      </c>
      <c r="L11153" s="923">
        <v>1350.3460771208108</v>
      </c>
      <c r="M11153" s="923">
        <f t="shared" si="174"/>
        <v>29.091836490933087</v>
      </c>
    </row>
    <row r="11154" spans="2:13" ht="75">
      <c r="B11154" s="921" t="s">
        <v>2922</v>
      </c>
      <c r="C11154" s="921" t="s">
        <v>2866</v>
      </c>
      <c r="D11154" s="922" t="s">
        <v>986</v>
      </c>
      <c r="E11154" s="936">
        <v>1</v>
      </c>
      <c r="F11154" s="947">
        <v>43829</v>
      </c>
      <c r="G11154" s="923">
        <v>1454.5918245466544</v>
      </c>
      <c r="H11154" s="929">
        <v>1.6666666666666668E-3</v>
      </c>
      <c r="I11154" s="929">
        <v>7.166666666666667E-2</v>
      </c>
      <c r="J11154" s="923">
        <v>1350.3460771208108</v>
      </c>
      <c r="K11154" s="922">
        <v>1</v>
      </c>
      <c r="L11154" s="923">
        <v>1350.3460771208108</v>
      </c>
      <c r="M11154" s="923">
        <f t="shared" si="174"/>
        <v>29.091836490933087</v>
      </c>
    </row>
    <row r="11155" spans="2:13" ht="75">
      <c r="B11155" s="921" t="s">
        <v>2867</v>
      </c>
      <c r="C11155" s="921" t="s">
        <v>2866</v>
      </c>
      <c r="D11155" s="922" t="s">
        <v>986</v>
      </c>
      <c r="E11155" s="936">
        <v>1</v>
      </c>
      <c r="F11155" s="947">
        <v>43829</v>
      </c>
      <c r="G11155" s="923">
        <v>8000.2550350065994</v>
      </c>
      <c r="H11155" s="929">
        <v>1.6666666666666668E-3</v>
      </c>
      <c r="I11155" s="929">
        <v>7.166666666666667E-2</v>
      </c>
      <c r="J11155" s="923">
        <v>7426.9034241644595</v>
      </c>
      <c r="K11155" s="922">
        <v>1</v>
      </c>
      <c r="L11155" s="923">
        <v>7426.9034241644595</v>
      </c>
      <c r="M11155" s="923">
        <f t="shared" si="174"/>
        <v>160.005100700132</v>
      </c>
    </row>
    <row r="11156" spans="2:13" ht="75">
      <c r="B11156" s="921" t="s">
        <v>2867</v>
      </c>
      <c r="C11156" s="921" t="s">
        <v>2866</v>
      </c>
      <c r="D11156" s="922" t="s">
        <v>986</v>
      </c>
      <c r="E11156" s="936">
        <v>1</v>
      </c>
      <c r="F11156" s="947">
        <v>44134</v>
      </c>
      <c r="G11156" s="923">
        <v>1454.5918245466544</v>
      </c>
      <c r="H11156" s="929">
        <v>1.6666666666666668E-3</v>
      </c>
      <c r="I11156" s="929">
        <v>5.5E-2</v>
      </c>
      <c r="J11156" s="923">
        <v>1374.5892741965883</v>
      </c>
      <c r="K11156" s="922">
        <v>1</v>
      </c>
      <c r="L11156" s="923">
        <v>1374.5892741965883</v>
      </c>
      <c r="M11156" s="923">
        <f t="shared" si="174"/>
        <v>29.091836490933087</v>
      </c>
    </row>
    <row r="11157" spans="2:13" ht="75">
      <c r="B11157" s="921" t="s">
        <v>2877</v>
      </c>
      <c r="C11157" s="921" t="s">
        <v>2866</v>
      </c>
      <c r="D11157" s="922" t="s">
        <v>986</v>
      </c>
      <c r="E11157" s="936">
        <v>1</v>
      </c>
      <c r="F11157" s="947">
        <v>44134</v>
      </c>
      <c r="G11157" s="923">
        <v>2909.1836490933088</v>
      </c>
      <c r="H11157" s="929">
        <v>1.6666666666666668E-3</v>
      </c>
      <c r="I11157" s="929">
        <v>5.5E-2</v>
      </c>
      <c r="J11157" s="923">
        <v>2749.1785483931767</v>
      </c>
      <c r="K11157" s="922">
        <v>1</v>
      </c>
      <c r="L11157" s="923">
        <v>2749.1785483931767</v>
      </c>
      <c r="M11157" s="923">
        <f t="shared" si="174"/>
        <v>58.183672981866174</v>
      </c>
    </row>
    <row r="11158" spans="2:13" ht="75">
      <c r="B11158" s="921" t="s">
        <v>2923</v>
      </c>
      <c r="C11158" s="921" t="s">
        <v>2866</v>
      </c>
      <c r="D11158" s="922" t="s">
        <v>986</v>
      </c>
      <c r="E11158" s="936">
        <v>1</v>
      </c>
      <c r="F11158" s="947">
        <v>44134</v>
      </c>
      <c r="G11158" s="923">
        <v>5091.0713859132902</v>
      </c>
      <c r="H11158" s="929">
        <v>1.6666666666666668E-3</v>
      </c>
      <c r="I11158" s="929">
        <v>5.5E-2</v>
      </c>
      <c r="J11158" s="923">
        <v>4811.0624596880589</v>
      </c>
      <c r="K11158" s="922">
        <v>1</v>
      </c>
      <c r="L11158" s="923">
        <v>4811.0624596880589</v>
      </c>
      <c r="M11158" s="923">
        <f t="shared" si="174"/>
        <v>101.82142771826581</v>
      </c>
    </row>
    <row r="11159" spans="2:13" ht="75">
      <c r="B11159" s="921" t="s">
        <v>2923</v>
      </c>
      <c r="C11159" s="921" t="s">
        <v>2866</v>
      </c>
      <c r="D11159" s="922" t="s">
        <v>986</v>
      </c>
      <c r="E11159" s="936">
        <v>1</v>
      </c>
      <c r="F11159" s="947">
        <v>45078</v>
      </c>
      <c r="G11159" s="923">
        <v>3636.4795613666361</v>
      </c>
      <c r="H11159" s="929">
        <v>1.6666666666666668E-3</v>
      </c>
      <c r="I11159" s="929">
        <v>1.6666666666666668E-3</v>
      </c>
      <c r="J11159" s="923">
        <v>3630.4187620976918</v>
      </c>
      <c r="K11159" s="922">
        <v>1</v>
      </c>
      <c r="L11159" s="923">
        <v>3630.4187620976918</v>
      </c>
      <c r="M11159" s="923">
        <f t="shared" si="174"/>
        <v>72.729591227332719</v>
      </c>
    </row>
    <row r="11160" spans="2:13" ht="75">
      <c r="B11160" s="921" t="s">
        <v>2921</v>
      </c>
      <c r="C11160" s="921" t="s">
        <v>2866</v>
      </c>
      <c r="D11160" s="922" t="s">
        <v>986</v>
      </c>
      <c r="E11160" s="936">
        <v>1</v>
      </c>
      <c r="F11160" s="947">
        <v>44012</v>
      </c>
      <c r="G11160" s="923">
        <v>8727.5509472799258</v>
      </c>
      <c r="H11160" s="929">
        <v>1.6666666666666668E-3</v>
      </c>
      <c r="I11160" s="929">
        <v>6.1666666666666668E-2</v>
      </c>
      <c r="J11160" s="923">
        <v>8189.3519721976636</v>
      </c>
      <c r="K11160" s="922">
        <v>1</v>
      </c>
      <c r="L11160" s="923">
        <v>8189.3519721976636</v>
      </c>
      <c r="M11160" s="923">
        <f t="shared" si="174"/>
        <v>174.55101894559851</v>
      </c>
    </row>
    <row r="11161" spans="2:13" ht="75">
      <c r="B11161" s="921" t="s">
        <v>2921</v>
      </c>
      <c r="C11161" s="921" t="s">
        <v>2866</v>
      </c>
      <c r="D11161" s="922" t="s">
        <v>986</v>
      </c>
      <c r="E11161" s="936">
        <v>1</v>
      </c>
      <c r="F11161" s="947">
        <v>45078</v>
      </c>
      <c r="G11161" s="923">
        <v>1454.5918245466544</v>
      </c>
      <c r="H11161" s="929">
        <v>1.6666666666666668E-3</v>
      </c>
      <c r="I11161" s="929">
        <v>1.6666666666666668E-3</v>
      </c>
      <c r="J11161" s="923">
        <v>1452.1675048390766</v>
      </c>
      <c r="K11161" s="922">
        <v>1</v>
      </c>
      <c r="L11161" s="923">
        <v>1452.1675048390766</v>
      </c>
      <c r="M11161" s="923">
        <f t="shared" si="174"/>
        <v>29.091836490933087</v>
      </c>
    </row>
    <row r="11162" spans="2:13" ht="75">
      <c r="B11162" s="921" t="s">
        <v>2922</v>
      </c>
      <c r="C11162" s="921" t="s">
        <v>2866</v>
      </c>
      <c r="D11162" s="922" t="s">
        <v>986</v>
      </c>
      <c r="E11162" s="936">
        <v>1</v>
      </c>
      <c r="F11162" s="947">
        <v>45078</v>
      </c>
      <c r="G11162" s="923">
        <v>3636.4795613666361</v>
      </c>
      <c r="H11162" s="929">
        <v>1.6666666666666668E-3</v>
      </c>
      <c r="I11162" s="929">
        <v>1.6666666666666668E-3</v>
      </c>
      <c r="J11162" s="923">
        <v>3630.4187620976918</v>
      </c>
      <c r="K11162" s="922">
        <v>1</v>
      </c>
      <c r="L11162" s="923">
        <v>3630.4187620976918</v>
      </c>
      <c r="M11162" s="923">
        <f t="shared" si="174"/>
        <v>72.729591227332719</v>
      </c>
    </row>
    <row r="11163" spans="2:13" ht="75">
      <c r="B11163" s="921" t="s">
        <v>2877</v>
      </c>
      <c r="C11163" s="921" t="s">
        <v>2866</v>
      </c>
      <c r="D11163" s="922" t="s">
        <v>986</v>
      </c>
      <c r="E11163" s="936">
        <v>1</v>
      </c>
      <c r="F11163" s="947">
        <v>45078</v>
      </c>
      <c r="G11163" s="923">
        <v>727.29591227332719</v>
      </c>
      <c r="H11163" s="929">
        <v>1.6666666666666668E-3</v>
      </c>
      <c r="I11163" s="929">
        <v>1.6666666666666668E-3</v>
      </c>
      <c r="J11163" s="923">
        <v>726.08375241953831</v>
      </c>
      <c r="K11163" s="922">
        <v>1</v>
      </c>
      <c r="L11163" s="923">
        <v>726.08375241953831</v>
      </c>
      <c r="M11163" s="923">
        <f t="shared" si="174"/>
        <v>14.545918245466543</v>
      </c>
    </row>
    <row r="11164" spans="2:13" ht="75">
      <c r="B11164" s="921" t="s">
        <v>2921</v>
      </c>
      <c r="C11164" s="921" t="s">
        <v>2866</v>
      </c>
      <c r="D11164" s="922" t="s">
        <v>986</v>
      </c>
      <c r="E11164" s="936">
        <v>1</v>
      </c>
      <c r="F11164" s="947">
        <v>44317</v>
      </c>
      <c r="G11164" s="923">
        <v>727.29591227332719</v>
      </c>
      <c r="H11164" s="929">
        <v>1.6666666666666668E-3</v>
      </c>
      <c r="I11164" s="929">
        <v>4.3333333333333335E-2</v>
      </c>
      <c r="J11164" s="923">
        <v>695.77975607481631</v>
      </c>
      <c r="K11164" s="922">
        <v>1</v>
      </c>
      <c r="L11164" s="923">
        <v>695.77975607481631</v>
      </c>
      <c r="M11164" s="923">
        <f t="shared" si="174"/>
        <v>14.545918245466543</v>
      </c>
    </row>
    <row r="11165" spans="2:13" ht="75">
      <c r="B11165" s="921" t="s">
        <v>2923</v>
      </c>
      <c r="C11165" s="921" t="s">
        <v>2866</v>
      </c>
      <c r="D11165" s="922" t="s">
        <v>986</v>
      </c>
      <c r="E11165" s="936">
        <v>1</v>
      </c>
      <c r="F11165" s="947">
        <v>44317</v>
      </c>
      <c r="G11165" s="923">
        <v>727.29591227332719</v>
      </c>
      <c r="H11165" s="929">
        <v>1.6666666666666668E-3</v>
      </c>
      <c r="I11165" s="929">
        <v>4.3333333333333335E-2</v>
      </c>
      <c r="J11165" s="923">
        <v>695.77975607481631</v>
      </c>
      <c r="K11165" s="922">
        <v>1</v>
      </c>
      <c r="L11165" s="923">
        <v>695.77975607481631</v>
      </c>
      <c r="M11165" s="923">
        <f t="shared" si="174"/>
        <v>14.545918245466543</v>
      </c>
    </row>
    <row r="11166" spans="2:13" ht="75">
      <c r="B11166" s="921" t="s">
        <v>2922</v>
      </c>
      <c r="C11166" s="921" t="s">
        <v>2866</v>
      </c>
      <c r="D11166" s="922" t="s">
        <v>986</v>
      </c>
      <c r="E11166" s="936">
        <v>1</v>
      </c>
      <c r="F11166" s="947">
        <v>44134</v>
      </c>
      <c r="G11166" s="923">
        <v>1454.5918245466544</v>
      </c>
      <c r="H11166" s="929">
        <v>1.6666666666666668E-3</v>
      </c>
      <c r="I11166" s="929">
        <v>5.5E-2</v>
      </c>
      <c r="J11166" s="923">
        <v>1374.5892741965883</v>
      </c>
      <c r="K11166" s="922">
        <v>1</v>
      </c>
      <c r="L11166" s="923">
        <v>1374.5892741965883</v>
      </c>
      <c r="M11166" s="923">
        <f t="shared" si="174"/>
        <v>29.091836490933087</v>
      </c>
    </row>
    <row r="11167" spans="2:13" ht="75">
      <c r="B11167" s="921" t="s">
        <v>2921</v>
      </c>
      <c r="C11167" s="921" t="s">
        <v>2866</v>
      </c>
      <c r="D11167" s="922" t="s">
        <v>986</v>
      </c>
      <c r="E11167" s="936">
        <v>1</v>
      </c>
      <c r="F11167" s="947">
        <v>44012</v>
      </c>
      <c r="G11167" s="923">
        <v>1454.5918245466544</v>
      </c>
      <c r="H11167" s="929">
        <v>1.6666666666666668E-3</v>
      </c>
      <c r="I11167" s="929">
        <v>6.1666666666666668E-2</v>
      </c>
      <c r="J11167" s="923">
        <v>1364.8919953662773</v>
      </c>
      <c r="K11167" s="922">
        <v>1</v>
      </c>
      <c r="L11167" s="923">
        <v>1364.8919953662773</v>
      </c>
      <c r="M11167" s="923">
        <f t="shared" si="174"/>
        <v>29.091836490933087</v>
      </c>
    </row>
    <row r="11168" spans="2:13" ht="75">
      <c r="B11168" s="921" t="s">
        <v>2867</v>
      </c>
      <c r="C11168" s="921" t="s">
        <v>2866</v>
      </c>
      <c r="D11168" s="922" t="s">
        <v>986</v>
      </c>
      <c r="E11168" s="936">
        <v>1</v>
      </c>
      <c r="F11168" s="947">
        <v>44012</v>
      </c>
      <c r="G11168" s="923">
        <v>2181.8877368199815</v>
      </c>
      <c r="H11168" s="929">
        <v>1.6666666666666668E-3</v>
      </c>
      <c r="I11168" s="929">
        <v>6.1666666666666668E-2</v>
      </c>
      <c r="J11168" s="923">
        <v>2047.3379930494159</v>
      </c>
      <c r="K11168" s="922">
        <v>1</v>
      </c>
      <c r="L11168" s="923">
        <v>2047.3379930494159</v>
      </c>
      <c r="M11168" s="923">
        <f t="shared" si="174"/>
        <v>43.637754736399629</v>
      </c>
    </row>
    <row r="11169" spans="2:13" ht="75">
      <c r="B11169" s="921" t="s">
        <v>2867</v>
      </c>
      <c r="C11169" s="921" t="s">
        <v>2866</v>
      </c>
      <c r="D11169" s="922" t="s">
        <v>986</v>
      </c>
      <c r="E11169" s="936">
        <v>1</v>
      </c>
      <c r="F11169" s="947">
        <v>44866</v>
      </c>
      <c r="G11169" s="923">
        <v>2909.1836490933088</v>
      </c>
      <c r="H11169" s="929">
        <v>1.6666666666666668E-3</v>
      </c>
      <c r="I11169" s="929">
        <v>1.3333333333333334E-2</v>
      </c>
      <c r="J11169" s="923">
        <v>2870.3945337720647</v>
      </c>
      <c r="K11169" s="922">
        <v>1</v>
      </c>
      <c r="L11169" s="923">
        <v>2870.3945337720647</v>
      </c>
      <c r="M11169" s="923">
        <f t="shared" si="174"/>
        <v>58.183672981866174</v>
      </c>
    </row>
    <row r="11170" spans="2:13" ht="75">
      <c r="B11170" s="921" t="s">
        <v>2923</v>
      </c>
      <c r="C11170" s="921" t="s">
        <v>2866</v>
      </c>
      <c r="D11170" s="922" t="s">
        <v>986</v>
      </c>
      <c r="E11170" s="936">
        <v>1</v>
      </c>
      <c r="F11170" s="947">
        <v>43829</v>
      </c>
      <c r="G11170" s="923">
        <v>15273.214157739871</v>
      </c>
      <c r="H11170" s="929">
        <v>1.6666666666666668E-3</v>
      </c>
      <c r="I11170" s="929">
        <v>7.166666666666667E-2</v>
      </c>
      <c r="J11170" s="923">
        <v>14178.633809768513</v>
      </c>
      <c r="K11170" s="922">
        <v>1</v>
      </c>
      <c r="L11170" s="923">
        <v>14178.633809768513</v>
      </c>
      <c r="M11170" s="923">
        <f t="shared" si="174"/>
        <v>305.46428315479744</v>
      </c>
    </row>
    <row r="11171" spans="2:13" ht="75">
      <c r="B11171" s="921" t="s">
        <v>2923</v>
      </c>
      <c r="C11171" s="921" t="s">
        <v>2866</v>
      </c>
      <c r="D11171" s="922" t="s">
        <v>986</v>
      </c>
      <c r="E11171" s="936">
        <v>1</v>
      </c>
      <c r="F11171" s="947">
        <v>44743</v>
      </c>
      <c r="G11171" s="923">
        <v>727.29591227332719</v>
      </c>
      <c r="H11171" s="929">
        <v>1.6666666666666668E-3</v>
      </c>
      <c r="I11171" s="929">
        <v>0.02</v>
      </c>
      <c r="J11171" s="923">
        <v>712.74999402786068</v>
      </c>
      <c r="K11171" s="922">
        <v>1</v>
      </c>
      <c r="L11171" s="923">
        <v>712.74999402786068</v>
      </c>
      <c r="M11171" s="923">
        <f t="shared" si="174"/>
        <v>14.545918245466543</v>
      </c>
    </row>
    <row r="11172" spans="2:13" ht="75">
      <c r="B11172" s="921" t="s">
        <v>2921</v>
      </c>
      <c r="C11172" s="921" t="s">
        <v>2866</v>
      </c>
      <c r="D11172" s="922" t="s">
        <v>986</v>
      </c>
      <c r="E11172" s="936">
        <v>1</v>
      </c>
      <c r="F11172" s="947">
        <v>44743</v>
      </c>
      <c r="G11172" s="923">
        <v>1454.5918245466544</v>
      </c>
      <c r="H11172" s="929">
        <v>1.6666666666666668E-3</v>
      </c>
      <c r="I11172" s="929">
        <v>0.02</v>
      </c>
      <c r="J11172" s="923">
        <v>1425.4999880557214</v>
      </c>
      <c r="K11172" s="922">
        <v>1</v>
      </c>
      <c r="L11172" s="923">
        <v>1425.4999880557214</v>
      </c>
      <c r="M11172" s="923">
        <f t="shared" si="174"/>
        <v>29.091836490933087</v>
      </c>
    </row>
    <row r="11173" spans="2:13" ht="75">
      <c r="B11173" s="921" t="s">
        <v>2921</v>
      </c>
      <c r="C11173" s="921" t="s">
        <v>2866</v>
      </c>
      <c r="D11173" s="922" t="s">
        <v>986</v>
      </c>
      <c r="E11173" s="936">
        <v>1</v>
      </c>
      <c r="F11173" s="947">
        <v>45078</v>
      </c>
      <c r="G11173" s="923">
        <v>2909.1836490933088</v>
      </c>
      <c r="H11173" s="929">
        <v>1.6666666666666668E-3</v>
      </c>
      <c r="I11173" s="929">
        <v>1.6666666666666668E-3</v>
      </c>
      <c r="J11173" s="923">
        <v>2904.3350096781533</v>
      </c>
      <c r="K11173" s="922">
        <v>1</v>
      </c>
      <c r="L11173" s="923">
        <v>2904.3350096781533</v>
      </c>
      <c r="M11173" s="923">
        <f t="shared" si="174"/>
        <v>58.183672981866174</v>
      </c>
    </row>
    <row r="11174" spans="2:13" ht="75">
      <c r="B11174" s="921" t="s">
        <v>2921</v>
      </c>
      <c r="C11174" s="921" t="s">
        <v>2866</v>
      </c>
      <c r="D11174" s="922" t="s">
        <v>986</v>
      </c>
      <c r="E11174" s="936">
        <v>1</v>
      </c>
      <c r="F11174" s="947">
        <v>44501</v>
      </c>
      <c r="G11174" s="923">
        <v>727.29591227332719</v>
      </c>
      <c r="H11174" s="929">
        <v>1.6666666666666668E-3</v>
      </c>
      <c r="I11174" s="929">
        <v>3.3333333333333333E-2</v>
      </c>
      <c r="J11174" s="923">
        <v>703.05271519754956</v>
      </c>
      <c r="K11174" s="922">
        <v>1</v>
      </c>
      <c r="L11174" s="923">
        <v>703.05271519754956</v>
      </c>
      <c r="M11174" s="923">
        <f t="shared" si="174"/>
        <v>14.545918245466543</v>
      </c>
    </row>
    <row r="11175" spans="2:13" ht="75">
      <c r="B11175" s="921" t="s">
        <v>2922</v>
      </c>
      <c r="C11175" s="921" t="s">
        <v>2866</v>
      </c>
      <c r="D11175" s="922" t="s">
        <v>986</v>
      </c>
      <c r="E11175" s="936">
        <v>1</v>
      </c>
      <c r="F11175" s="947">
        <v>44501</v>
      </c>
      <c r="G11175" s="923">
        <v>7272.9591227332721</v>
      </c>
      <c r="H11175" s="929">
        <v>1.6666666666666668E-3</v>
      </c>
      <c r="I11175" s="929">
        <v>3.3333333333333333E-2</v>
      </c>
      <c r="J11175" s="923">
        <v>7030.5271519754961</v>
      </c>
      <c r="K11175" s="922">
        <v>1</v>
      </c>
      <c r="L11175" s="923">
        <v>7030.5271519754961</v>
      </c>
      <c r="M11175" s="923">
        <f t="shared" si="174"/>
        <v>145.45918245466544</v>
      </c>
    </row>
    <row r="11176" spans="2:13" ht="75">
      <c r="B11176" s="921" t="s">
        <v>2922</v>
      </c>
      <c r="C11176" s="921" t="s">
        <v>2866</v>
      </c>
      <c r="D11176" s="922" t="s">
        <v>986</v>
      </c>
      <c r="E11176" s="936">
        <v>1</v>
      </c>
      <c r="F11176" s="947">
        <v>43829</v>
      </c>
      <c r="G11176" s="923">
        <v>727.29591227332719</v>
      </c>
      <c r="H11176" s="929">
        <v>1.6666666666666668E-3</v>
      </c>
      <c r="I11176" s="929">
        <v>7.166666666666667E-2</v>
      </c>
      <c r="J11176" s="923">
        <v>675.17303856040542</v>
      </c>
      <c r="K11176" s="922">
        <v>1</v>
      </c>
      <c r="L11176" s="923">
        <v>675.17303856040542</v>
      </c>
      <c r="M11176" s="923">
        <f t="shared" si="174"/>
        <v>14.545918245466543</v>
      </c>
    </row>
    <row r="11177" spans="2:13" ht="75">
      <c r="B11177" s="921" t="s">
        <v>2867</v>
      </c>
      <c r="C11177" s="921" t="s">
        <v>2866</v>
      </c>
      <c r="D11177" s="922" t="s">
        <v>986</v>
      </c>
      <c r="E11177" s="936">
        <v>1</v>
      </c>
      <c r="F11177" s="947">
        <v>43829</v>
      </c>
      <c r="G11177" s="923">
        <v>5091.0713859132902</v>
      </c>
      <c r="H11177" s="929">
        <v>1.6666666666666668E-3</v>
      </c>
      <c r="I11177" s="929">
        <v>7.166666666666667E-2</v>
      </c>
      <c r="J11177" s="923">
        <v>4726.2112699228373</v>
      </c>
      <c r="K11177" s="922">
        <v>1</v>
      </c>
      <c r="L11177" s="923">
        <v>4726.2112699228373</v>
      </c>
      <c r="M11177" s="923">
        <f t="shared" si="174"/>
        <v>101.82142771826581</v>
      </c>
    </row>
    <row r="11178" spans="2:13" ht="75">
      <c r="B11178" s="921" t="s">
        <v>2921</v>
      </c>
      <c r="C11178" s="921" t="s">
        <v>2866</v>
      </c>
      <c r="D11178" s="922" t="s">
        <v>986</v>
      </c>
      <c r="E11178" s="936">
        <v>1</v>
      </c>
      <c r="F11178" s="947">
        <v>43829</v>
      </c>
      <c r="G11178" s="923">
        <v>16000.510070013199</v>
      </c>
      <c r="H11178" s="929">
        <v>1.6666666666666668E-3</v>
      </c>
      <c r="I11178" s="929">
        <v>7.166666666666667E-2</v>
      </c>
      <c r="J11178" s="923">
        <v>14853.806848328919</v>
      </c>
      <c r="K11178" s="922">
        <v>1</v>
      </c>
      <c r="L11178" s="923">
        <v>14853.806848328919</v>
      </c>
      <c r="M11178" s="923">
        <f t="shared" si="174"/>
        <v>320.01020140026401</v>
      </c>
    </row>
    <row r="11179" spans="2:13" ht="75">
      <c r="B11179" s="921" t="s">
        <v>2922</v>
      </c>
      <c r="C11179" s="921" t="s">
        <v>2866</v>
      </c>
      <c r="D11179" s="922" t="s">
        <v>986</v>
      </c>
      <c r="E11179" s="936">
        <v>1</v>
      </c>
      <c r="F11179" s="947">
        <v>43829</v>
      </c>
      <c r="G11179" s="923">
        <v>7272.9591227332721</v>
      </c>
      <c r="H11179" s="929">
        <v>1.6666666666666668E-3</v>
      </c>
      <c r="I11179" s="929">
        <v>7.166666666666667E-2</v>
      </c>
      <c r="J11179" s="923">
        <v>6751.7303856040544</v>
      </c>
      <c r="K11179" s="922">
        <v>1</v>
      </c>
      <c r="L11179" s="923">
        <v>6751.7303856040544</v>
      </c>
      <c r="M11179" s="923">
        <f t="shared" si="174"/>
        <v>145.45918245466544</v>
      </c>
    </row>
    <row r="11180" spans="2:13" ht="75">
      <c r="B11180" s="921" t="s">
        <v>2877</v>
      </c>
      <c r="C11180" s="921" t="s">
        <v>2866</v>
      </c>
      <c r="D11180" s="922" t="s">
        <v>986</v>
      </c>
      <c r="E11180" s="936">
        <v>1</v>
      </c>
      <c r="F11180" s="947">
        <v>44713</v>
      </c>
      <c r="G11180" s="923">
        <v>727.29591227332719</v>
      </c>
      <c r="H11180" s="929">
        <v>1.6666666666666668E-3</v>
      </c>
      <c r="I11180" s="929">
        <v>2.1666666666666667E-2</v>
      </c>
      <c r="J11180" s="923">
        <v>711.5378341740718</v>
      </c>
      <c r="K11180" s="922">
        <v>1</v>
      </c>
      <c r="L11180" s="923">
        <v>711.5378341740718</v>
      </c>
      <c r="M11180" s="923">
        <f t="shared" si="174"/>
        <v>14.545918245466543</v>
      </c>
    </row>
    <row r="11181" spans="2:13" ht="75">
      <c r="B11181" s="921" t="s">
        <v>2922</v>
      </c>
      <c r="C11181" s="921" t="s">
        <v>2866</v>
      </c>
      <c r="D11181" s="922" t="s">
        <v>986</v>
      </c>
      <c r="E11181" s="936">
        <v>1</v>
      </c>
      <c r="F11181" s="947">
        <v>44317</v>
      </c>
      <c r="G11181" s="923">
        <v>4363.7754736399629</v>
      </c>
      <c r="H11181" s="929">
        <v>1.6666666666666668E-3</v>
      </c>
      <c r="I11181" s="929">
        <v>4.3333333333333335E-2</v>
      </c>
      <c r="J11181" s="923">
        <v>4174.6785364488978</v>
      </c>
      <c r="K11181" s="922">
        <v>1</v>
      </c>
      <c r="L11181" s="923">
        <v>4174.6785364488978</v>
      </c>
      <c r="M11181" s="923">
        <f t="shared" si="174"/>
        <v>87.275509472799257</v>
      </c>
    </row>
    <row r="11182" spans="2:13" ht="75">
      <c r="B11182" s="921" t="s">
        <v>2922</v>
      </c>
      <c r="C11182" s="921" t="s">
        <v>2866</v>
      </c>
      <c r="D11182" s="922" t="s">
        <v>986</v>
      </c>
      <c r="E11182" s="936">
        <v>1</v>
      </c>
      <c r="F11182" s="947">
        <v>44743</v>
      </c>
      <c r="G11182" s="923">
        <v>3636.4795613666361</v>
      </c>
      <c r="H11182" s="929">
        <v>1.6666666666666668E-3</v>
      </c>
      <c r="I11182" s="929">
        <v>0.02</v>
      </c>
      <c r="J11182" s="923">
        <v>3563.7499701393035</v>
      </c>
      <c r="K11182" s="922">
        <v>1</v>
      </c>
      <c r="L11182" s="923">
        <v>3563.7499701393035</v>
      </c>
      <c r="M11182" s="923">
        <f t="shared" si="174"/>
        <v>72.729591227332719</v>
      </c>
    </row>
    <row r="11183" spans="2:13" ht="75">
      <c r="B11183" s="921" t="s">
        <v>2922</v>
      </c>
      <c r="C11183" s="921" t="s">
        <v>2866</v>
      </c>
      <c r="D11183" s="922" t="s">
        <v>986</v>
      </c>
      <c r="E11183" s="936">
        <v>1</v>
      </c>
      <c r="F11183" s="947">
        <v>44560</v>
      </c>
      <c r="G11183" s="923">
        <v>7272.9591227332721</v>
      </c>
      <c r="H11183" s="929">
        <v>1.6666666666666668E-3</v>
      </c>
      <c r="I11183" s="929">
        <v>3.1666666666666669E-2</v>
      </c>
      <c r="J11183" s="923">
        <v>7042.6487505133855</v>
      </c>
      <c r="K11183" s="922">
        <v>1</v>
      </c>
      <c r="L11183" s="923">
        <v>7042.6487505133855</v>
      </c>
      <c r="M11183" s="923">
        <f t="shared" si="174"/>
        <v>145.45918245466544</v>
      </c>
    </row>
    <row r="11184" spans="2:13" ht="75">
      <c r="B11184" s="921" t="s">
        <v>2922</v>
      </c>
      <c r="C11184" s="921" t="s">
        <v>2866</v>
      </c>
      <c r="D11184" s="922" t="s">
        <v>986</v>
      </c>
      <c r="E11184" s="936">
        <v>1</v>
      </c>
      <c r="F11184" s="947">
        <v>44317</v>
      </c>
      <c r="G11184" s="923">
        <v>6545.6632104599448</v>
      </c>
      <c r="H11184" s="929">
        <v>1.6666666666666668E-3</v>
      </c>
      <c r="I11184" s="929">
        <v>4.3333333333333335E-2</v>
      </c>
      <c r="J11184" s="923">
        <v>6262.0178046733472</v>
      </c>
      <c r="K11184" s="922">
        <v>1</v>
      </c>
      <c r="L11184" s="923">
        <v>6262.0178046733472</v>
      </c>
      <c r="M11184" s="923">
        <f t="shared" si="174"/>
        <v>130.9132642091989</v>
      </c>
    </row>
    <row r="11185" spans="2:13" ht="75">
      <c r="B11185" s="921" t="s">
        <v>2922</v>
      </c>
      <c r="C11185" s="921" t="s">
        <v>2866</v>
      </c>
      <c r="D11185" s="922" t="s">
        <v>986</v>
      </c>
      <c r="E11185" s="936">
        <v>1</v>
      </c>
      <c r="F11185" s="947">
        <v>44134</v>
      </c>
      <c r="G11185" s="923">
        <v>5091.0713859132902</v>
      </c>
      <c r="H11185" s="929">
        <v>1.6666666666666668E-3</v>
      </c>
      <c r="I11185" s="929">
        <v>5.5E-2</v>
      </c>
      <c r="J11185" s="923">
        <v>4811.0624596880589</v>
      </c>
      <c r="K11185" s="922">
        <v>1</v>
      </c>
      <c r="L11185" s="923">
        <v>4811.0624596880589</v>
      </c>
      <c r="M11185" s="923">
        <f t="shared" si="174"/>
        <v>101.82142771826581</v>
      </c>
    </row>
    <row r="11186" spans="2:13" ht="75">
      <c r="B11186" s="921" t="s">
        <v>2922</v>
      </c>
      <c r="C11186" s="921" t="s">
        <v>2866</v>
      </c>
      <c r="D11186" s="922" t="s">
        <v>986</v>
      </c>
      <c r="E11186" s="936">
        <v>1</v>
      </c>
      <c r="F11186" s="947">
        <v>44926</v>
      </c>
      <c r="G11186" s="923">
        <v>4363.7754736399629</v>
      </c>
      <c r="H11186" s="929">
        <v>1.6666666666666668E-3</v>
      </c>
      <c r="I11186" s="929">
        <v>0.01</v>
      </c>
      <c r="J11186" s="923">
        <v>4320.1377189035629</v>
      </c>
      <c r="K11186" s="922">
        <v>1</v>
      </c>
      <c r="L11186" s="923">
        <v>4320.1377189035629</v>
      </c>
      <c r="M11186" s="923">
        <f t="shared" si="174"/>
        <v>87.275509472799257</v>
      </c>
    </row>
    <row r="11187" spans="2:13" ht="75">
      <c r="B11187" s="921" t="s">
        <v>2922</v>
      </c>
      <c r="C11187" s="921" t="s">
        <v>2866</v>
      </c>
      <c r="D11187" s="922" t="s">
        <v>986</v>
      </c>
      <c r="E11187" s="936">
        <v>1</v>
      </c>
      <c r="F11187" s="947">
        <v>44012</v>
      </c>
      <c r="G11187" s="923">
        <v>1454.5918245466544</v>
      </c>
      <c r="H11187" s="929">
        <v>1.6666666666666668E-3</v>
      </c>
      <c r="I11187" s="929">
        <v>6.1666666666666668E-2</v>
      </c>
      <c r="J11187" s="923">
        <v>1364.8919953662773</v>
      </c>
      <c r="K11187" s="922">
        <v>1</v>
      </c>
      <c r="L11187" s="923">
        <v>1364.8919953662773</v>
      </c>
      <c r="M11187" s="923">
        <f t="shared" si="174"/>
        <v>29.091836490933087</v>
      </c>
    </row>
    <row r="11188" spans="2:13" ht="75">
      <c r="B11188" s="921" t="s">
        <v>2867</v>
      </c>
      <c r="C11188" s="921" t="s">
        <v>2866</v>
      </c>
      <c r="D11188" s="922" t="s">
        <v>986</v>
      </c>
      <c r="E11188" s="936">
        <v>1</v>
      </c>
      <c r="F11188" s="947">
        <v>45078</v>
      </c>
      <c r="G11188" s="923">
        <v>1454.5918245466544</v>
      </c>
      <c r="H11188" s="929">
        <v>1.6666666666666668E-3</v>
      </c>
      <c r="I11188" s="929">
        <v>1.6666666666666668E-3</v>
      </c>
      <c r="J11188" s="923">
        <v>1452.1675048390766</v>
      </c>
      <c r="K11188" s="922">
        <v>1</v>
      </c>
      <c r="L11188" s="923">
        <v>1452.1675048390766</v>
      </c>
      <c r="M11188" s="923">
        <f t="shared" si="174"/>
        <v>29.091836490933087</v>
      </c>
    </row>
    <row r="11189" spans="2:13" ht="75">
      <c r="B11189" s="921" t="s">
        <v>2867</v>
      </c>
      <c r="C11189" s="921" t="s">
        <v>2866</v>
      </c>
      <c r="D11189" s="922" t="s">
        <v>986</v>
      </c>
      <c r="E11189" s="936">
        <v>1</v>
      </c>
      <c r="F11189" s="947">
        <v>43829</v>
      </c>
      <c r="G11189" s="923">
        <v>37092.091525939686</v>
      </c>
      <c r="H11189" s="929">
        <v>1.6666666666666668E-3</v>
      </c>
      <c r="I11189" s="929">
        <v>7.166666666666667E-2</v>
      </c>
      <c r="J11189" s="923">
        <v>34433.824966580672</v>
      </c>
      <c r="K11189" s="922">
        <v>1</v>
      </c>
      <c r="L11189" s="923">
        <v>34433.824966580672</v>
      </c>
      <c r="M11189" s="923">
        <f t="shared" si="174"/>
        <v>741.8418305187937</v>
      </c>
    </row>
    <row r="11190" spans="2:13" ht="75">
      <c r="B11190" s="921" t="s">
        <v>2921</v>
      </c>
      <c r="C11190" s="921" t="s">
        <v>2866</v>
      </c>
      <c r="D11190" s="922" t="s">
        <v>986</v>
      </c>
      <c r="E11190" s="936">
        <v>1</v>
      </c>
      <c r="F11190" s="947">
        <v>44959</v>
      </c>
      <c r="G11190" s="923">
        <v>727.29591227332719</v>
      </c>
      <c r="H11190" s="929">
        <v>1.6666666666666668E-3</v>
      </c>
      <c r="I11190" s="929">
        <v>8.3333333333333332E-3</v>
      </c>
      <c r="J11190" s="923">
        <v>721.23511300438281</v>
      </c>
      <c r="K11190" s="922">
        <v>1</v>
      </c>
      <c r="L11190" s="923">
        <v>721.23511300438281</v>
      </c>
      <c r="M11190" s="923">
        <f t="shared" si="174"/>
        <v>14.545918245466543</v>
      </c>
    </row>
    <row r="11191" spans="2:13" ht="75">
      <c r="B11191" s="921" t="s">
        <v>2921</v>
      </c>
      <c r="C11191" s="921" t="s">
        <v>2866</v>
      </c>
      <c r="D11191" s="922" t="s">
        <v>986</v>
      </c>
      <c r="E11191" s="936">
        <v>1</v>
      </c>
      <c r="F11191" s="947">
        <v>44926</v>
      </c>
      <c r="G11191" s="923">
        <v>9454.846859553254</v>
      </c>
      <c r="H11191" s="929">
        <v>1.6666666666666668E-3</v>
      </c>
      <c r="I11191" s="929">
        <v>0.01</v>
      </c>
      <c r="J11191" s="923">
        <v>9360.2983909577215</v>
      </c>
      <c r="K11191" s="922">
        <v>1</v>
      </c>
      <c r="L11191" s="923">
        <v>9360.2983909577215</v>
      </c>
      <c r="M11191" s="923">
        <f t="shared" si="174"/>
        <v>189.09693719106508</v>
      </c>
    </row>
    <row r="11192" spans="2:13" ht="75">
      <c r="B11192" s="921" t="s">
        <v>2922</v>
      </c>
      <c r="C11192" s="921" t="s">
        <v>2866</v>
      </c>
      <c r="D11192" s="922" t="s">
        <v>986</v>
      </c>
      <c r="E11192" s="936">
        <v>1</v>
      </c>
      <c r="F11192" s="947">
        <v>44926</v>
      </c>
      <c r="G11192" s="923">
        <v>4363.7754736399629</v>
      </c>
      <c r="H11192" s="929">
        <v>1.6666666666666668E-3</v>
      </c>
      <c r="I11192" s="929">
        <v>0.01</v>
      </c>
      <c r="J11192" s="923">
        <v>4320.1377189035629</v>
      </c>
      <c r="K11192" s="922">
        <v>1</v>
      </c>
      <c r="L11192" s="923">
        <v>4320.1377189035629</v>
      </c>
      <c r="M11192" s="923">
        <f t="shared" si="174"/>
        <v>87.275509472799257</v>
      </c>
    </row>
    <row r="11193" spans="2:13" ht="75">
      <c r="B11193" s="921" t="s">
        <v>2867</v>
      </c>
      <c r="C11193" s="921" t="s">
        <v>2866</v>
      </c>
      <c r="D11193" s="922" t="s">
        <v>986</v>
      </c>
      <c r="E11193" s="936">
        <v>1</v>
      </c>
      <c r="F11193" s="947">
        <v>44926</v>
      </c>
      <c r="G11193" s="923">
        <v>56729.081157319524</v>
      </c>
      <c r="H11193" s="929">
        <v>1.6666666666666668E-3</v>
      </c>
      <c r="I11193" s="929">
        <v>0.01</v>
      </c>
      <c r="J11193" s="923">
        <v>56161.790345746325</v>
      </c>
      <c r="K11193" s="922">
        <v>1</v>
      </c>
      <c r="L11193" s="923">
        <v>56161.790345746325</v>
      </c>
      <c r="M11193" s="923">
        <f t="shared" si="174"/>
        <v>1134.5816231463905</v>
      </c>
    </row>
    <row r="11194" spans="2:13" ht="75">
      <c r="B11194" s="921" t="s">
        <v>2867</v>
      </c>
      <c r="C11194" s="921" t="s">
        <v>2866</v>
      </c>
      <c r="D11194" s="922" t="s">
        <v>986</v>
      </c>
      <c r="E11194" s="936">
        <v>1</v>
      </c>
      <c r="F11194" s="947">
        <v>44743</v>
      </c>
      <c r="G11194" s="923">
        <v>64729.336192326118</v>
      </c>
      <c r="H11194" s="929">
        <v>1.6666666666666668E-3</v>
      </c>
      <c r="I11194" s="929">
        <v>0.02</v>
      </c>
      <c r="J11194" s="923">
        <v>63434.749468479597</v>
      </c>
      <c r="K11194" s="922">
        <v>1</v>
      </c>
      <c r="L11194" s="923">
        <v>63434.749468479597</v>
      </c>
      <c r="M11194" s="923">
        <f t="shared" si="174"/>
        <v>1294.5867238465223</v>
      </c>
    </row>
    <row r="11195" spans="2:13" ht="75">
      <c r="B11195" s="921" t="s">
        <v>2867</v>
      </c>
      <c r="C11195" s="921" t="s">
        <v>2866</v>
      </c>
      <c r="D11195" s="922" t="s">
        <v>986</v>
      </c>
      <c r="E11195" s="936">
        <v>1</v>
      </c>
      <c r="F11195" s="947">
        <v>44317</v>
      </c>
      <c r="G11195" s="923">
        <v>63274.744367779465</v>
      </c>
      <c r="H11195" s="929">
        <v>1.6666666666666668E-3</v>
      </c>
      <c r="I11195" s="929">
        <v>4.3333333333333335E-2</v>
      </c>
      <c r="J11195" s="923">
        <v>60532.838778509024</v>
      </c>
      <c r="K11195" s="922">
        <v>1</v>
      </c>
      <c r="L11195" s="923">
        <v>60532.838778509024</v>
      </c>
      <c r="M11195" s="923">
        <f t="shared" si="174"/>
        <v>1265.4948873555893</v>
      </c>
    </row>
    <row r="11196" spans="2:13" ht="75">
      <c r="B11196" s="921" t="s">
        <v>2867</v>
      </c>
      <c r="C11196" s="921" t="s">
        <v>2866</v>
      </c>
      <c r="D11196" s="922" t="s">
        <v>986</v>
      </c>
      <c r="E11196" s="936">
        <v>1</v>
      </c>
      <c r="F11196" s="947">
        <v>44012</v>
      </c>
      <c r="G11196" s="923">
        <v>94548.46859553254</v>
      </c>
      <c r="H11196" s="929">
        <v>1.6666666666666668E-3</v>
      </c>
      <c r="I11196" s="929">
        <v>6.1666666666666668E-2</v>
      </c>
      <c r="J11196" s="923">
        <v>88717.979698808034</v>
      </c>
      <c r="K11196" s="922">
        <v>1</v>
      </c>
      <c r="L11196" s="923">
        <v>88717.979698808034</v>
      </c>
      <c r="M11196" s="923">
        <f t="shared" si="174"/>
        <v>1890.9693719106508</v>
      </c>
    </row>
    <row r="11197" spans="2:13" ht="75">
      <c r="B11197" s="921" t="s">
        <v>2925</v>
      </c>
      <c r="C11197" s="921" t="s">
        <v>2866</v>
      </c>
      <c r="D11197" s="922" t="s">
        <v>986</v>
      </c>
      <c r="E11197" s="936">
        <v>1</v>
      </c>
      <c r="F11197" s="947">
        <v>44012</v>
      </c>
      <c r="G11197" s="923">
        <v>3596.6395691293819</v>
      </c>
      <c r="H11197" s="929">
        <v>1.6666666666666668E-3</v>
      </c>
      <c r="I11197" s="929">
        <v>6.1666666666666668E-2</v>
      </c>
      <c r="J11197" s="923">
        <v>3374.8467956997365</v>
      </c>
      <c r="K11197" s="922">
        <v>1</v>
      </c>
      <c r="L11197" s="923">
        <v>3374.8467956997365</v>
      </c>
      <c r="M11197" s="923">
        <f t="shared" si="174"/>
        <v>71.932791382587638</v>
      </c>
    </row>
    <row r="11198" spans="2:13" ht="75">
      <c r="B11198" s="921" t="s">
        <v>2925</v>
      </c>
      <c r="C11198" s="921" t="s">
        <v>2866</v>
      </c>
      <c r="D11198" s="922" t="s">
        <v>986</v>
      </c>
      <c r="E11198" s="936">
        <v>1</v>
      </c>
      <c r="F11198" s="947">
        <v>44134</v>
      </c>
      <c r="G11198" s="923">
        <v>9591.0388510116845</v>
      </c>
      <c r="H11198" s="929">
        <v>1.6666666666666668E-3</v>
      </c>
      <c r="I11198" s="929">
        <v>5.5E-2</v>
      </c>
      <c r="J11198" s="923">
        <v>9063.5317142060412</v>
      </c>
      <c r="K11198" s="922">
        <v>1</v>
      </c>
      <c r="L11198" s="923">
        <v>9063.5317142060412</v>
      </c>
      <c r="M11198" s="923">
        <f t="shared" si="174"/>
        <v>191.82077702023369</v>
      </c>
    </row>
    <row r="11199" spans="2:13" ht="75">
      <c r="B11199" s="921" t="s">
        <v>2925</v>
      </c>
      <c r="C11199" s="921" t="s">
        <v>2866</v>
      </c>
      <c r="D11199" s="922" t="s">
        <v>986</v>
      </c>
      <c r="E11199" s="936">
        <v>1</v>
      </c>
      <c r="F11199" s="947">
        <v>44134</v>
      </c>
      <c r="G11199" s="923">
        <v>79126.070520846391</v>
      </c>
      <c r="H11199" s="929">
        <v>1.6666666666666668E-3</v>
      </c>
      <c r="I11199" s="929">
        <v>5.5E-2</v>
      </c>
      <c r="J11199" s="923">
        <v>74774.136642199839</v>
      </c>
      <c r="K11199" s="922">
        <v>1</v>
      </c>
      <c r="L11199" s="923">
        <v>74774.136642199839</v>
      </c>
      <c r="M11199" s="923">
        <f t="shared" si="174"/>
        <v>1582.5214104169279</v>
      </c>
    </row>
    <row r="11200" spans="2:13" ht="75">
      <c r="B11200" s="921" t="s">
        <v>2877</v>
      </c>
      <c r="C11200" s="921" t="s">
        <v>2866</v>
      </c>
      <c r="D11200" s="922" t="s">
        <v>986</v>
      </c>
      <c r="E11200" s="936">
        <v>1</v>
      </c>
      <c r="F11200" s="947">
        <v>44134</v>
      </c>
      <c r="G11200" s="923">
        <v>8000.2550350065994</v>
      </c>
      <c r="H11200" s="929">
        <v>1.6666666666666668E-3</v>
      </c>
      <c r="I11200" s="929">
        <v>5.5E-2</v>
      </c>
      <c r="J11200" s="923">
        <v>7560.241008081236</v>
      </c>
      <c r="K11200" s="922">
        <v>1</v>
      </c>
      <c r="L11200" s="923">
        <v>7560.241008081236</v>
      </c>
      <c r="M11200" s="923">
        <f t="shared" si="174"/>
        <v>160.005100700132</v>
      </c>
    </row>
    <row r="11201" spans="2:13" ht="75">
      <c r="B11201" s="921" t="s">
        <v>2877</v>
      </c>
      <c r="C11201" s="921" t="s">
        <v>2866</v>
      </c>
      <c r="D11201" s="922" t="s">
        <v>986</v>
      </c>
      <c r="E11201" s="936">
        <v>1</v>
      </c>
      <c r="F11201" s="947">
        <v>44196</v>
      </c>
      <c r="G11201" s="923">
        <v>138186.22333193215</v>
      </c>
      <c r="H11201" s="929">
        <v>1.6666666666666668E-3</v>
      </c>
      <c r="I11201" s="929">
        <v>0.05</v>
      </c>
      <c r="J11201" s="923">
        <v>131276.91216533555</v>
      </c>
      <c r="K11201" s="922">
        <v>1</v>
      </c>
      <c r="L11201" s="923">
        <v>131276.91216533555</v>
      </c>
      <c r="M11201" s="923">
        <f t="shared" si="174"/>
        <v>2763.7244666386432</v>
      </c>
    </row>
    <row r="11202" spans="2:13" ht="75">
      <c r="B11202" s="921" t="s">
        <v>2923</v>
      </c>
      <c r="C11202" s="921" t="s">
        <v>2866</v>
      </c>
      <c r="D11202" s="922" t="s">
        <v>986</v>
      </c>
      <c r="E11202" s="936">
        <v>1</v>
      </c>
      <c r="F11202" s="947">
        <v>44196</v>
      </c>
      <c r="G11202" s="923">
        <v>50910.713859132906</v>
      </c>
      <c r="H11202" s="929">
        <v>1.6666666666666668E-3</v>
      </c>
      <c r="I11202" s="929">
        <v>0.05</v>
      </c>
      <c r="J11202" s="923">
        <v>48365.178166176258</v>
      </c>
      <c r="K11202" s="922">
        <v>1</v>
      </c>
      <c r="L11202" s="923">
        <v>48365.178166176258</v>
      </c>
      <c r="M11202" s="923">
        <f t="shared" si="174"/>
        <v>1018.2142771826582</v>
      </c>
    </row>
    <row r="11203" spans="2:13" ht="75">
      <c r="B11203" s="921" t="s">
        <v>2923</v>
      </c>
      <c r="C11203" s="921" t="s">
        <v>2866</v>
      </c>
      <c r="D11203" s="922" t="s">
        <v>986</v>
      </c>
      <c r="E11203" s="936">
        <v>1</v>
      </c>
      <c r="F11203" s="947">
        <v>44336</v>
      </c>
      <c r="G11203" s="923">
        <v>727.29591227332719</v>
      </c>
      <c r="H11203" s="929">
        <v>1.6666666666666668E-3</v>
      </c>
      <c r="I11203" s="929">
        <v>4.3333333333333335E-2</v>
      </c>
      <c r="J11203" s="923">
        <v>695.77975607481631</v>
      </c>
      <c r="K11203" s="922">
        <v>1</v>
      </c>
      <c r="L11203" s="923">
        <v>695.77975607481631</v>
      </c>
      <c r="M11203" s="923">
        <f t="shared" si="174"/>
        <v>14.545918245466543</v>
      </c>
    </row>
    <row r="11204" spans="2:13" ht="75">
      <c r="B11204" s="921" t="s">
        <v>2923</v>
      </c>
      <c r="C11204" s="921" t="s">
        <v>2866</v>
      </c>
      <c r="D11204" s="922" t="s">
        <v>986</v>
      </c>
      <c r="E11204" s="936">
        <v>1</v>
      </c>
      <c r="F11204" s="947">
        <v>45008</v>
      </c>
      <c r="G11204" s="923">
        <v>727.29591227332719</v>
      </c>
      <c r="H11204" s="929">
        <v>1.6666666666666668E-3</v>
      </c>
      <c r="I11204" s="929">
        <v>6.6666666666666671E-3</v>
      </c>
      <c r="J11204" s="923">
        <v>722.44727285817169</v>
      </c>
      <c r="K11204" s="922">
        <v>1</v>
      </c>
      <c r="L11204" s="923">
        <v>722.44727285817169</v>
      </c>
      <c r="M11204" s="923">
        <f t="shared" si="174"/>
        <v>14.545918245466543</v>
      </c>
    </row>
    <row r="11205" spans="2:13" ht="75">
      <c r="B11205" s="921" t="s">
        <v>2923</v>
      </c>
      <c r="C11205" s="921" t="s">
        <v>2866</v>
      </c>
      <c r="D11205" s="922" t="s">
        <v>986</v>
      </c>
      <c r="E11205" s="936">
        <v>1</v>
      </c>
      <c r="F11205" s="947">
        <v>45078</v>
      </c>
      <c r="G11205" s="923">
        <v>37819.387438213016</v>
      </c>
      <c r="H11205" s="929">
        <v>1.6666666666666668E-3</v>
      </c>
      <c r="I11205" s="929">
        <v>1.6666666666666668E-3</v>
      </c>
      <c r="J11205" s="923">
        <v>37756.355125815993</v>
      </c>
      <c r="K11205" s="922">
        <v>1</v>
      </c>
      <c r="L11205" s="923">
        <v>37756.355125815993</v>
      </c>
      <c r="M11205" s="923">
        <f t="shared" si="174"/>
        <v>756.38774876426032</v>
      </c>
    </row>
    <row r="11206" spans="2:13" ht="75">
      <c r="B11206" s="921" t="s">
        <v>2921</v>
      </c>
      <c r="C11206" s="921" t="s">
        <v>2866</v>
      </c>
      <c r="D11206" s="922" t="s">
        <v>986</v>
      </c>
      <c r="E11206" s="936">
        <v>1</v>
      </c>
      <c r="F11206" s="947">
        <v>45078</v>
      </c>
      <c r="G11206" s="923">
        <v>180369.38624378515</v>
      </c>
      <c r="H11206" s="929">
        <v>1.6666666666666668E-3</v>
      </c>
      <c r="I11206" s="929">
        <v>1.6666666666666668E-3</v>
      </c>
      <c r="J11206" s="923">
        <v>180068.77060004551</v>
      </c>
      <c r="K11206" s="922">
        <v>1</v>
      </c>
      <c r="L11206" s="923">
        <v>180068.77060004551</v>
      </c>
      <c r="M11206" s="923">
        <f t="shared" si="174"/>
        <v>3607.387724875703</v>
      </c>
    </row>
    <row r="11207" spans="2:13" ht="75">
      <c r="B11207" s="921" t="s">
        <v>2921</v>
      </c>
      <c r="C11207" s="921" t="s">
        <v>2866</v>
      </c>
      <c r="D11207" s="922" t="s">
        <v>986</v>
      </c>
      <c r="E11207" s="936">
        <v>1</v>
      </c>
      <c r="F11207" s="947">
        <v>45078</v>
      </c>
      <c r="G11207" s="923">
        <v>189096.93719106508</v>
      </c>
      <c r="H11207" s="929">
        <v>1.6666666666666668E-3</v>
      </c>
      <c r="I11207" s="929">
        <v>1.6666666666666668E-3</v>
      </c>
      <c r="J11207" s="923">
        <v>188781.77562907996</v>
      </c>
      <c r="K11207" s="922">
        <v>1</v>
      </c>
      <c r="L11207" s="923">
        <v>188781.77562907996</v>
      </c>
      <c r="M11207" s="923">
        <f t="shared" si="174"/>
        <v>3781.9387438213016</v>
      </c>
    </row>
    <row r="11208" spans="2:13" ht="75">
      <c r="B11208" s="921" t="s">
        <v>2922</v>
      </c>
      <c r="C11208" s="921" t="s">
        <v>2866</v>
      </c>
      <c r="D11208" s="922" t="s">
        <v>986</v>
      </c>
      <c r="E11208" s="936">
        <v>1</v>
      </c>
      <c r="F11208" s="947">
        <v>45078</v>
      </c>
      <c r="G11208" s="923">
        <v>128004.08056010559</v>
      </c>
      <c r="H11208" s="929">
        <v>1.6666666666666668E-3</v>
      </c>
      <c r="I11208" s="929">
        <v>1.6666666666666668E-3</v>
      </c>
      <c r="J11208" s="923">
        <v>127790.74042583875</v>
      </c>
      <c r="K11208" s="922">
        <v>1</v>
      </c>
      <c r="L11208" s="923">
        <v>127790.74042583875</v>
      </c>
      <c r="M11208" s="923">
        <f t="shared" si="174"/>
        <v>2560.0816112021121</v>
      </c>
    </row>
    <row r="11209" spans="2:13" ht="75">
      <c r="B11209" s="921" t="s">
        <v>2897</v>
      </c>
      <c r="C11209" s="921" t="s">
        <v>2866</v>
      </c>
      <c r="D11209" s="922" t="s">
        <v>986</v>
      </c>
      <c r="E11209" s="936">
        <v>1</v>
      </c>
      <c r="F11209" s="947">
        <v>45078</v>
      </c>
      <c r="G11209" s="923">
        <v>38546.683350486339</v>
      </c>
      <c r="H11209" s="929">
        <v>1.6666666666666668E-3</v>
      </c>
      <c r="I11209" s="929">
        <v>1.6666666666666668E-3</v>
      </c>
      <c r="J11209" s="923">
        <v>38482.438878235531</v>
      </c>
      <c r="K11209" s="922">
        <v>1</v>
      </c>
      <c r="L11209" s="923">
        <v>38482.438878235531</v>
      </c>
      <c r="M11209" s="923">
        <f t="shared" si="174"/>
        <v>770.93366700972683</v>
      </c>
    </row>
    <row r="11210" spans="2:13" ht="75">
      <c r="B11210" s="921" t="s">
        <v>2920</v>
      </c>
      <c r="C11210" s="921" t="s">
        <v>2866</v>
      </c>
      <c r="D11210" s="922" t="s">
        <v>986</v>
      </c>
      <c r="E11210" s="936">
        <v>1</v>
      </c>
      <c r="F11210" s="947">
        <v>45078</v>
      </c>
      <c r="G11210" s="923">
        <v>1198.8798563764606</v>
      </c>
      <c r="H11210" s="929">
        <v>1.6666666666666668E-3</v>
      </c>
      <c r="I11210" s="929">
        <v>1.6666666666666668E-3</v>
      </c>
      <c r="J11210" s="923">
        <v>1196.8817232824997</v>
      </c>
      <c r="K11210" s="922">
        <v>1</v>
      </c>
      <c r="L11210" s="923">
        <v>1196.8817232824997</v>
      </c>
      <c r="M11210" s="923">
        <f t="shared" si="174"/>
        <v>23.977597127529211</v>
      </c>
    </row>
    <row r="11211" spans="2:13" ht="75">
      <c r="B11211" s="921" t="s">
        <v>2906</v>
      </c>
      <c r="C11211" s="921" t="s">
        <v>2866</v>
      </c>
      <c r="D11211" s="922" t="s">
        <v>986</v>
      </c>
      <c r="E11211" s="936">
        <v>1</v>
      </c>
      <c r="F11211" s="947">
        <v>45078</v>
      </c>
      <c r="G11211" s="923">
        <v>114185.45822691236</v>
      </c>
      <c r="H11211" s="929">
        <v>1.6666666666666668E-3</v>
      </c>
      <c r="I11211" s="929">
        <v>1.6666666666666668E-3</v>
      </c>
      <c r="J11211" s="923">
        <v>113995.14912986751</v>
      </c>
      <c r="K11211" s="922">
        <v>1</v>
      </c>
      <c r="L11211" s="923">
        <v>113995.14912986751</v>
      </c>
      <c r="M11211" s="923">
        <f t="shared" ref="M11211:M11274" si="175">IF(L11211=0,"",IF(I11211=100%,0,(H11211*12)*(G11211*E11211*K11211)))</f>
        <v>2283.7091645382475</v>
      </c>
    </row>
    <row r="11212" spans="2:13" ht="75">
      <c r="B11212" s="921" t="s">
        <v>2906</v>
      </c>
      <c r="C11212" s="921" t="s">
        <v>2866</v>
      </c>
      <c r="D11212" s="922" t="s">
        <v>986</v>
      </c>
      <c r="E11212" s="936">
        <v>1</v>
      </c>
      <c r="F11212" s="947">
        <v>44835</v>
      </c>
      <c r="G11212" s="923">
        <v>33455.61196457305</v>
      </c>
      <c r="H11212" s="929">
        <v>1.6666666666666668E-3</v>
      </c>
      <c r="I11212" s="929">
        <v>1.5000000000000001E-2</v>
      </c>
      <c r="J11212" s="923">
        <v>32953.777785104452</v>
      </c>
      <c r="K11212" s="922">
        <v>1</v>
      </c>
      <c r="L11212" s="923">
        <v>32953.777785104452</v>
      </c>
      <c r="M11212" s="923">
        <f t="shared" si="175"/>
        <v>669.11223929146104</v>
      </c>
    </row>
    <row r="11213" spans="2:13" ht="75">
      <c r="B11213" s="921" t="s">
        <v>2909</v>
      </c>
      <c r="C11213" s="921" t="s">
        <v>2866</v>
      </c>
      <c r="D11213" s="922" t="s">
        <v>986</v>
      </c>
      <c r="E11213" s="936">
        <v>1</v>
      </c>
      <c r="F11213" s="947">
        <v>44835</v>
      </c>
      <c r="G11213" s="923">
        <v>6545.6632104599448</v>
      </c>
      <c r="H11213" s="929">
        <v>1.6666666666666668E-3</v>
      </c>
      <c r="I11213" s="929">
        <v>1.5000000000000001E-2</v>
      </c>
      <c r="J11213" s="923">
        <v>6447.478262303046</v>
      </c>
      <c r="K11213" s="922">
        <v>1</v>
      </c>
      <c r="L11213" s="923">
        <v>6447.478262303046</v>
      </c>
      <c r="M11213" s="923">
        <f t="shared" si="175"/>
        <v>130.9132642091989</v>
      </c>
    </row>
    <row r="11214" spans="2:13" ht="75">
      <c r="B11214" s="921" t="s">
        <v>2867</v>
      </c>
      <c r="C11214" s="921" t="s">
        <v>2866</v>
      </c>
      <c r="D11214" s="922" t="s">
        <v>986</v>
      </c>
      <c r="E11214" s="936">
        <v>1</v>
      </c>
      <c r="F11214" s="947">
        <v>44835</v>
      </c>
      <c r="G11214" s="923">
        <v>176732.90668241851</v>
      </c>
      <c r="H11214" s="929">
        <v>1.6666666666666668E-3</v>
      </c>
      <c r="I11214" s="929">
        <v>1.5000000000000001E-2</v>
      </c>
      <c r="J11214" s="923">
        <v>174081.91308218223</v>
      </c>
      <c r="K11214" s="922">
        <v>1</v>
      </c>
      <c r="L11214" s="923">
        <v>174081.91308218223</v>
      </c>
      <c r="M11214" s="923">
        <f t="shared" si="175"/>
        <v>3534.6581336483705</v>
      </c>
    </row>
    <row r="11215" spans="2:13" ht="75">
      <c r="B11215" s="921" t="s">
        <v>2877</v>
      </c>
      <c r="C11215" s="921" t="s">
        <v>2866</v>
      </c>
      <c r="D11215" s="922" t="s">
        <v>986</v>
      </c>
      <c r="E11215" s="936">
        <v>1</v>
      </c>
      <c r="F11215" s="947">
        <v>44835</v>
      </c>
      <c r="G11215" s="923">
        <v>171641.83529650522</v>
      </c>
      <c r="H11215" s="929">
        <v>1.6666666666666668E-3</v>
      </c>
      <c r="I11215" s="929">
        <v>1.5000000000000001E-2</v>
      </c>
      <c r="J11215" s="923">
        <v>169067.20776705764</v>
      </c>
      <c r="K11215" s="922">
        <v>1</v>
      </c>
      <c r="L11215" s="923">
        <v>169067.20776705764</v>
      </c>
      <c r="M11215" s="923">
        <f t="shared" si="175"/>
        <v>3432.8367059301045</v>
      </c>
    </row>
    <row r="11216" spans="2:13" ht="75">
      <c r="B11216" s="921" t="s">
        <v>2923</v>
      </c>
      <c r="C11216" s="921" t="s">
        <v>2866</v>
      </c>
      <c r="D11216" s="922" t="s">
        <v>986</v>
      </c>
      <c r="E11216" s="936">
        <v>1</v>
      </c>
      <c r="F11216" s="947">
        <v>44835</v>
      </c>
      <c r="G11216" s="923">
        <v>54547.193420499541</v>
      </c>
      <c r="H11216" s="929">
        <v>1.6666666666666668E-3</v>
      </c>
      <c r="I11216" s="929">
        <v>1.5000000000000001E-2</v>
      </c>
      <c r="J11216" s="923">
        <v>53728.985519192051</v>
      </c>
      <c r="K11216" s="922">
        <v>1</v>
      </c>
      <c r="L11216" s="923">
        <v>53728.985519192051</v>
      </c>
      <c r="M11216" s="923">
        <f t="shared" si="175"/>
        <v>1090.943868409991</v>
      </c>
    </row>
    <row r="11217" spans="2:13" ht="75">
      <c r="B11217" s="921" t="s">
        <v>2923</v>
      </c>
      <c r="C11217" s="921" t="s">
        <v>2866</v>
      </c>
      <c r="D11217" s="922" t="s">
        <v>986</v>
      </c>
      <c r="E11217" s="936">
        <v>1</v>
      </c>
      <c r="F11217" s="947">
        <v>44986</v>
      </c>
      <c r="G11217" s="923">
        <v>177460.20259469183</v>
      </c>
      <c r="H11217" s="929">
        <v>1.6666666666666668E-3</v>
      </c>
      <c r="I11217" s="929">
        <v>6.6666666666666671E-3</v>
      </c>
      <c r="J11217" s="923">
        <v>176277.13457739388</v>
      </c>
      <c r="K11217" s="922">
        <v>1</v>
      </c>
      <c r="L11217" s="923">
        <v>176277.13457739388</v>
      </c>
      <c r="M11217" s="923">
        <f t="shared" si="175"/>
        <v>3549.2040518938365</v>
      </c>
    </row>
    <row r="11218" spans="2:13" ht="75">
      <c r="B11218" s="921" t="s">
        <v>2923</v>
      </c>
      <c r="C11218" s="921" t="s">
        <v>2866</v>
      </c>
      <c r="D11218" s="922" t="s">
        <v>986</v>
      </c>
      <c r="E11218" s="936">
        <v>1</v>
      </c>
      <c r="F11218" s="947">
        <v>44986</v>
      </c>
      <c r="G11218" s="923">
        <v>155641.32522649202</v>
      </c>
      <c r="H11218" s="929">
        <v>1.6666666666666668E-3</v>
      </c>
      <c r="I11218" s="929">
        <v>6.6666666666666671E-3</v>
      </c>
      <c r="J11218" s="923">
        <v>154603.71639164875</v>
      </c>
      <c r="K11218" s="922">
        <v>1</v>
      </c>
      <c r="L11218" s="923">
        <v>154603.71639164875</v>
      </c>
      <c r="M11218" s="923">
        <f t="shared" si="175"/>
        <v>3112.8265045298403</v>
      </c>
    </row>
    <row r="11219" spans="2:13" ht="75">
      <c r="B11219" s="921" t="s">
        <v>2921</v>
      </c>
      <c r="C11219" s="921" t="s">
        <v>2866</v>
      </c>
      <c r="D11219" s="922" t="s">
        <v>986</v>
      </c>
      <c r="E11219" s="936">
        <v>1</v>
      </c>
      <c r="F11219" s="947">
        <v>44986</v>
      </c>
      <c r="G11219" s="923">
        <v>461105.60838128946</v>
      </c>
      <c r="H11219" s="929">
        <v>1.6666666666666668E-3</v>
      </c>
      <c r="I11219" s="929">
        <v>6.6666666666666671E-3</v>
      </c>
      <c r="J11219" s="923">
        <v>458031.57099208084</v>
      </c>
      <c r="K11219" s="922">
        <v>1</v>
      </c>
      <c r="L11219" s="923">
        <v>458031.57099208084</v>
      </c>
      <c r="M11219" s="923">
        <f t="shared" si="175"/>
        <v>9222.1121676257899</v>
      </c>
    </row>
    <row r="11220" spans="2:13" ht="75">
      <c r="B11220" s="921" t="s">
        <v>2921</v>
      </c>
      <c r="C11220" s="921" t="s">
        <v>2866</v>
      </c>
      <c r="D11220" s="922" t="s">
        <v>986</v>
      </c>
      <c r="E11220" s="936">
        <v>1</v>
      </c>
      <c r="F11220" s="947">
        <v>44958</v>
      </c>
      <c r="G11220" s="923">
        <v>34910.203789119703</v>
      </c>
      <c r="H11220" s="929">
        <v>1.6666666666666668E-3</v>
      </c>
      <c r="I11220" s="929">
        <v>8.3333333333333332E-3</v>
      </c>
      <c r="J11220" s="923">
        <v>34619.285424210371</v>
      </c>
      <c r="K11220" s="922">
        <v>1</v>
      </c>
      <c r="L11220" s="923">
        <v>34619.285424210371</v>
      </c>
      <c r="M11220" s="923">
        <f t="shared" si="175"/>
        <v>698.20407578239406</v>
      </c>
    </row>
    <row r="11221" spans="2:13" ht="75">
      <c r="B11221" s="921" t="s">
        <v>2921</v>
      </c>
      <c r="C11221" s="921" t="s">
        <v>2866</v>
      </c>
      <c r="D11221" s="922" t="s">
        <v>986</v>
      </c>
      <c r="E11221" s="936">
        <v>1</v>
      </c>
      <c r="F11221" s="947">
        <v>44339</v>
      </c>
      <c r="G11221" s="923">
        <v>276372.44666386431</v>
      </c>
      <c r="H11221" s="929">
        <v>1.6666666666666668E-3</v>
      </c>
      <c r="I11221" s="929">
        <v>4.3333333333333335E-2</v>
      </c>
      <c r="J11221" s="923">
        <v>264396.3073084302</v>
      </c>
      <c r="K11221" s="922">
        <v>1</v>
      </c>
      <c r="L11221" s="923">
        <v>264396.3073084302</v>
      </c>
      <c r="M11221" s="923">
        <f t="shared" si="175"/>
        <v>5527.4489332772864</v>
      </c>
    </row>
    <row r="11222" spans="2:13" ht="75">
      <c r="B11222" s="921" t="s">
        <v>2921</v>
      </c>
      <c r="C11222" s="921" t="s">
        <v>2866</v>
      </c>
      <c r="D11222" s="922" t="s">
        <v>986</v>
      </c>
      <c r="E11222" s="936">
        <v>1</v>
      </c>
      <c r="F11222" s="947">
        <v>44595</v>
      </c>
      <c r="G11222" s="923">
        <v>26909.948754113106</v>
      </c>
      <c r="H11222" s="929">
        <v>1.6666666666666668E-3</v>
      </c>
      <c r="I11222" s="929">
        <v>2.8333333333333335E-2</v>
      </c>
      <c r="J11222" s="923">
        <v>26147.500206079902</v>
      </c>
      <c r="K11222" s="922">
        <v>1</v>
      </c>
      <c r="L11222" s="923">
        <v>26147.500206079902</v>
      </c>
      <c r="M11222" s="923">
        <f t="shared" si="175"/>
        <v>538.19897508226211</v>
      </c>
    </row>
    <row r="11223" spans="2:13" ht="75">
      <c r="B11223" s="921" t="s">
        <v>2921</v>
      </c>
      <c r="C11223" s="921" t="s">
        <v>2866</v>
      </c>
      <c r="D11223" s="922" t="s">
        <v>986</v>
      </c>
      <c r="E11223" s="936">
        <v>1</v>
      </c>
      <c r="F11223" s="947">
        <v>44621</v>
      </c>
      <c r="G11223" s="923">
        <v>112003.57049009239</v>
      </c>
      <c r="H11223" s="929">
        <v>1.6666666666666668E-3</v>
      </c>
      <c r="I11223" s="929">
        <v>2.6666666666666668E-2</v>
      </c>
      <c r="J11223" s="923">
        <v>109016.80861035659</v>
      </c>
      <c r="K11223" s="922">
        <v>1</v>
      </c>
      <c r="L11223" s="923">
        <v>109016.80861035659</v>
      </c>
      <c r="M11223" s="923">
        <f t="shared" si="175"/>
        <v>2240.0714098018479</v>
      </c>
    </row>
    <row r="11224" spans="2:13" ht="75">
      <c r="B11224" s="921" t="s">
        <v>2922</v>
      </c>
      <c r="C11224" s="921" t="s">
        <v>2866</v>
      </c>
      <c r="D11224" s="922" t="s">
        <v>986</v>
      </c>
      <c r="E11224" s="936">
        <v>1</v>
      </c>
      <c r="F11224" s="947">
        <v>44621</v>
      </c>
      <c r="G11224" s="923">
        <v>229098.21236609807</v>
      </c>
      <c r="H11224" s="929">
        <v>1.6666666666666668E-3</v>
      </c>
      <c r="I11224" s="929">
        <v>2.6666666666666668E-2</v>
      </c>
      <c r="J11224" s="923">
        <v>222988.92670300213</v>
      </c>
      <c r="K11224" s="922">
        <v>1</v>
      </c>
      <c r="L11224" s="923">
        <v>222988.92670300213</v>
      </c>
      <c r="M11224" s="923">
        <f t="shared" si="175"/>
        <v>4581.9642473219619</v>
      </c>
    </row>
    <row r="11225" spans="2:13" ht="75">
      <c r="B11225" s="921" t="s">
        <v>2867</v>
      </c>
      <c r="C11225" s="921" t="s">
        <v>2866</v>
      </c>
      <c r="D11225" s="922" t="s">
        <v>986</v>
      </c>
      <c r="E11225" s="936">
        <v>1</v>
      </c>
      <c r="F11225" s="947">
        <v>43829</v>
      </c>
      <c r="G11225" s="923">
        <v>727.29591227332719</v>
      </c>
      <c r="H11225" s="929">
        <v>1.6666666666666668E-3</v>
      </c>
      <c r="I11225" s="929">
        <v>7.166666666666667E-2</v>
      </c>
      <c r="J11225" s="923">
        <v>675.17303856040542</v>
      </c>
      <c r="K11225" s="922">
        <v>1</v>
      </c>
      <c r="L11225" s="923">
        <v>675.17303856040542</v>
      </c>
      <c r="M11225" s="923">
        <f t="shared" si="175"/>
        <v>14.545918245466543</v>
      </c>
    </row>
    <row r="11226" spans="2:13" ht="75">
      <c r="B11226" s="921" t="s">
        <v>2921</v>
      </c>
      <c r="C11226" s="921" t="s">
        <v>2866</v>
      </c>
      <c r="D11226" s="922" t="s">
        <v>986</v>
      </c>
      <c r="E11226" s="936">
        <v>1</v>
      </c>
      <c r="F11226" s="947">
        <v>43829</v>
      </c>
      <c r="G11226" s="923">
        <v>18909.693719106508</v>
      </c>
      <c r="H11226" s="929">
        <v>1.6666666666666668E-3</v>
      </c>
      <c r="I11226" s="929">
        <v>7.166666666666667E-2</v>
      </c>
      <c r="J11226" s="923">
        <v>17554.499002570541</v>
      </c>
      <c r="K11226" s="922">
        <v>1</v>
      </c>
      <c r="L11226" s="923">
        <v>17554.499002570541</v>
      </c>
      <c r="M11226" s="923">
        <f t="shared" si="175"/>
        <v>378.19387438213016</v>
      </c>
    </row>
    <row r="11227" spans="2:13" ht="75">
      <c r="B11227" s="921" t="s">
        <v>2867</v>
      </c>
      <c r="C11227" s="921" t="s">
        <v>2866</v>
      </c>
      <c r="D11227" s="922" t="s">
        <v>986</v>
      </c>
      <c r="E11227" s="936">
        <v>1</v>
      </c>
      <c r="F11227" s="947">
        <v>43829</v>
      </c>
      <c r="G11227" s="923">
        <v>16000.510070013199</v>
      </c>
      <c r="H11227" s="929">
        <v>1.6666666666666668E-3</v>
      </c>
      <c r="I11227" s="929">
        <v>7.166666666666667E-2</v>
      </c>
      <c r="J11227" s="923">
        <v>14853.806848328919</v>
      </c>
      <c r="K11227" s="922">
        <v>1</v>
      </c>
      <c r="L11227" s="923">
        <v>14853.806848328919</v>
      </c>
      <c r="M11227" s="923">
        <f t="shared" si="175"/>
        <v>320.01020140026401</v>
      </c>
    </row>
    <row r="11228" spans="2:13" ht="75">
      <c r="B11228" s="921" t="s">
        <v>2877</v>
      </c>
      <c r="C11228" s="921" t="s">
        <v>2866</v>
      </c>
      <c r="D11228" s="922" t="s">
        <v>986</v>
      </c>
      <c r="E11228" s="936">
        <v>1</v>
      </c>
      <c r="F11228" s="947">
        <v>43829</v>
      </c>
      <c r="G11228" s="923">
        <v>1454.5918245466544</v>
      </c>
      <c r="H11228" s="929">
        <v>1.6666666666666668E-3</v>
      </c>
      <c r="I11228" s="929">
        <v>7.166666666666667E-2</v>
      </c>
      <c r="J11228" s="923">
        <v>1350.3460771208108</v>
      </c>
      <c r="K11228" s="922">
        <v>1</v>
      </c>
      <c r="L11228" s="923">
        <v>1350.3460771208108</v>
      </c>
      <c r="M11228" s="923">
        <f t="shared" si="175"/>
        <v>29.091836490933087</v>
      </c>
    </row>
    <row r="11229" spans="2:13" ht="75">
      <c r="B11229" s="921" t="s">
        <v>2923</v>
      </c>
      <c r="C11229" s="921" t="s">
        <v>2866</v>
      </c>
      <c r="D11229" s="922" t="s">
        <v>986</v>
      </c>
      <c r="E11229" s="936">
        <v>1</v>
      </c>
      <c r="F11229" s="947">
        <v>43829</v>
      </c>
      <c r="G11229" s="923">
        <v>2181.8877368199815</v>
      </c>
      <c r="H11229" s="929">
        <v>1.6666666666666668E-3</v>
      </c>
      <c r="I11229" s="929">
        <v>7.166666666666667E-2</v>
      </c>
      <c r="J11229" s="923">
        <v>2025.5191156812161</v>
      </c>
      <c r="K11229" s="922">
        <v>1</v>
      </c>
      <c r="L11229" s="923">
        <v>2025.5191156812161</v>
      </c>
      <c r="M11229" s="923">
        <f t="shared" si="175"/>
        <v>43.637754736399629</v>
      </c>
    </row>
    <row r="11230" spans="2:13" ht="75">
      <c r="B11230" s="921" t="s">
        <v>2921</v>
      </c>
      <c r="C11230" s="921" t="s">
        <v>2866</v>
      </c>
      <c r="D11230" s="922" t="s">
        <v>986</v>
      </c>
      <c r="E11230" s="936">
        <v>1</v>
      </c>
      <c r="F11230" s="947">
        <v>43829</v>
      </c>
      <c r="G11230" s="923">
        <v>16000.510070013199</v>
      </c>
      <c r="H11230" s="929">
        <v>1.6666666666666668E-3</v>
      </c>
      <c r="I11230" s="929">
        <v>7.166666666666667E-2</v>
      </c>
      <c r="J11230" s="923">
        <v>14853.806848328919</v>
      </c>
      <c r="K11230" s="922">
        <v>1</v>
      </c>
      <c r="L11230" s="923">
        <v>14853.806848328919</v>
      </c>
      <c r="M11230" s="923">
        <f t="shared" si="175"/>
        <v>320.01020140026401</v>
      </c>
    </row>
    <row r="11231" spans="2:13" ht="75">
      <c r="B11231" s="921" t="s">
        <v>2922</v>
      </c>
      <c r="C11231" s="921" t="s">
        <v>2866</v>
      </c>
      <c r="D11231" s="922" t="s">
        <v>986</v>
      </c>
      <c r="E11231" s="936">
        <v>1</v>
      </c>
      <c r="F11231" s="947">
        <v>43829</v>
      </c>
      <c r="G11231" s="923">
        <v>128731.37647237891</v>
      </c>
      <c r="H11231" s="929">
        <v>1.6666666666666668E-3</v>
      </c>
      <c r="I11231" s="929">
        <v>7.166666666666667E-2</v>
      </c>
      <c r="J11231" s="923">
        <v>119505.62782519175</v>
      </c>
      <c r="K11231" s="922">
        <v>1</v>
      </c>
      <c r="L11231" s="923">
        <v>119505.62782519175</v>
      </c>
      <c r="M11231" s="923">
        <f t="shared" si="175"/>
        <v>2574.6275294475781</v>
      </c>
    </row>
    <row r="11232" spans="2:13" ht="75">
      <c r="B11232" s="921" t="s">
        <v>2921</v>
      </c>
      <c r="C11232" s="921" t="s">
        <v>2866</v>
      </c>
      <c r="D11232" s="922" t="s">
        <v>986</v>
      </c>
      <c r="E11232" s="936">
        <v>1</v>
      </c>
      <c r="F11232" s="947">
        <v>43829</v>
      </c>
      <c r="G11232" s="923">
        <v>13818.622333193216</v>
      </c>
      <c r="H11232" s="929">
        <v>1.6666666666666668E-3</v>
      </c>
      <c r="I11232" s="929">
        <v>7.166666666666667E-2</v>
      </c>
      <c r="J11232" s="923">
        <v>12828.287732647703</v>
      </c>
      <c r="K11232" s="922">
        <v>1</v>
      </c>
      <c r="L11232" s="923">
        <v>12828.287732647703</v>
      </c>
      <c r="M11232" s="923">
        <f t="shared" si="175"/>
        <v>276.37244666386431</v>
      </c>
    </row>
    <row r="11233" spans="2:13" ht="75">
      <c r="B11233" s="921" t="s">
        <v>2922</v>
      </c>
      <c r="C11233" s="921" t="s">
        <v>2866</v>
      </c>
      <c r="D11233" s="922" t="s">
        <v>986</v>
      </c>
      <c r="E11233" s="936">
        <v>1</v>
      </c>
      <c r="F11233" s="947">
        <v>43829</v>
      </c>
      <c r="G11233" s="923">
        <v>2181.8877368199815</v>
      </c>
      <c r="H11233" s="929">
        <v>1.6666666666666668E-3</v>
      </c>
      <c r="I11233" s="929">
        <v>7.166666666666667E-2</v>
      </c>
      <c r="J11233" s="923">
        <v>2025.5191156812161</v>
      </c>
      <c r="K11233" s="922">
        <v>1</v>
      </c>
      <c r="L11233" s="923">
        <v>2025.5191156812161</v>
      </c>
      <c r="M11233" s="923">
        <f t="shared" si="175"/>
        <v>43.637754736399629</v>
      </c>
    </row>
    <row r="11234" spans="2:13" ht="75">
      <c r="B11234" s="921" t="s">
        <v>2867</v>
      </c>
      <c r="C11234" s="921" t="s">
        <v>2866</v>
      </c>
      <c r="D11234" s="922" t="s">
        <v>986</v>
      </c>
      <c r="E11234" s="936">
        <v>1</v>
      </c>
      <c r="F11234" s="947">
        <v>43829</v>
      </c>
      <c r="G11234" s="923">
        <v>253098.97747111786</v>
      </c>
      <c r="H11234" s="929">
        <v>1.6666666666666668E-3</v>
      </c>
      <c r="I11234" s="929">
        <v>7.166666666666667E-2</v>
      </c>
      <c r="J11234" s="923">
        <v>234960.21741902106</v>
      </c>
      <c r="K11234" s="922">
        <v>1</v>
      </c>
      <c r="L11234" s="923">
        <v>234960.21741902106</v>
      </c>
      <c r="M11234" s="923">
        <f t="shared" si="175"/>
        <v>5061.9795494223572</v>
      </c>
    </row>
    <row r="11235" spans="2:13" ht="75">
      <c r="B11235" s="921" t="s">
        <v>2877</v>
      </c>
      <c r="C11235" s="921" t="s">
        <v>2866</v>
      </c>
      <c r="D11235" s="922" t="s">
        <v>986</v>
      </c>
      <c r="E11235" s="936">
        <v>1</v>
      </c>
      <c r="F11235" s="947">
        <v>43829</v>
      </c>
      <c r="G11235" s="923">
        <v>1454.5918245466544</v>
      </c>
      <c r="H11235" s="929">
        <v>1.6666666666666668E-3</v>
      </c>
      <c r="I11235" s="929">
        <v>7.166666666666667E-2</v>
      </c>
      <c r="J11235" s="923">
        <v>1350.3460771208108</v>
      </c>
      <c r="K11235" s="922">
        <v>1</v>
      </c>
      <c r="L11235" s="923">
        <v>1350.3460771208108</v>
      </c>
      <c r="M11235" s="923">
        <f t="shared" si="175"/>
        <v>29.091836490933087</v>
      </c>
    </row>
    <row r="11236" spans="2:13" ht="75">
      <c r="B11236" s="921" t="s">
        <v>2923</v>
      </c>
      <c r="C11236" s="921" t="s">
        <v>2866</v>
      </c>
      <c r="D11236" s="922" t="s">
        <v>986</v>
      </c>
      <c r="E11236" s="936">
        <v>1</v>
      </c>
      <c r="F11236" s="947">
        <v>43829</v>
      </c>
      <c r="G11236" s="923">
        <v>10182.14277182658</v>
      </c>
      <c r="H11236" s="929">
        <v>1.6666666666666668E-3</v>
      </c>
      <c r="I11236" s="929">
        <v>7.166666666666667E-2</v>
      </c>
      <c r="J11236" s="923">
        <v>9452.4225398456747</v>
      </c>
      <c r="K11236" s="922">
        <v>1</v>
      </c>
      <c r="L11236" s="923">
        <v>9452.4225398456747</v>
      </c>
      <c r="M11236" s="923">
        <f t="shared" si="175"/>
        <v>203.64285543653162</v>
      </c>
    </row>
    <row r="11237" spans="2:13" ht="75">
      <c r="B11237" s="921" t="s">
        <v>2923</v>
      </c>
      <c r="C11237" s="921" t="s">
        <v>2866</v>
      </c>
      <c r="D11237" s="922" t="s">
        <v>986</v>
      </c>
      <c r="E11237" s="936">
        <v>1</v>
      </c>
      <c r="F11237" s="947">
        <v>44317</v>
      </c>
      <c r="G11237" s="923">
        <v>2909.1836490933088</v>
      </c>
      <c r="H11237" s="929">
        <v>1.6666666666666668E-3</v>
      </c>
      <c r="I11237" s="929">
        <v>4.3333333333333335E-2</v>
      </c>
      <c r="J11237" s="923">
        <v>2783.1190242992652</v>
      </c>
      <c r="K11237" s="922">
        <v>1</v>
      </c>
      <c r="L11237" s="923">
        <v>2783.1190242992652</v>
      </c>
      <c r="M11237" s="923">
        <f t="shared" si="175"/>
        <v>58.183672981866174</v>
      </c>
    </row>
    <row r="11238" spans="2:13" ht="75">
      <c r="B11238" s="921" t="s">
        <v>2921</v>
      </c>
      <c r="C11238" s="921" t="s">
        <v>2866</v>
      </c>
      <c r="D11238" s="922" t="s">
        <v>986</v>
      </c>
      <c r="E11238" s="936">
        <v>1</v>
      </c>
      <c r="F11238" s="947">
        <v>44317</v>
      </c>
      <c r="G11238" s="923">
        <v>5818.3672981866175</v>
      </c>
      <c r="H11238" s="929">
        <v>1.6666666666666668E-3</v>
      </c>
      <c r="I11238" s="929">
        <v>4.3333333333333335E-2</v>
      </c>
      <c r="J11238" s="923">
        <v>5566.2380485985304</v>
      </c>
      <c r="K11238" s="922">
        <v>1</v>
      </c>
      <c r="L11238" s="923">
        <v>5566.2380485985304</v>
      </c>
      <c r="M11238" s="923">
        <f t="shared" si="175"/>
        <v>116.36734596373235</v>
      </c>
    </row>
    <row r="11239" spans="2:13" ht="75">
      <c r="B11239" s="921" t="s">
        <v>2922</v>
      </c>
      <c r="C11239" s="921" t="s">
        <v>2866</v>
      </c>
      <c r="D11239" s="922" t="s">
        <v>986</v>
      </c>
      <c r="E11239" s="936">
        <v>1</v>
      </c>
      <c r="F11239" s="947">
        <v>44317</v>
      </c>
      <c r="G11239" s="923">
        <v>192006.12084015837</v>
      </c>
      <c r="H11239" s="929">
        <v>1.6666666666666668E-3</v>
      </c>
      <c r="I11239" s="929">
        <v>4.3333333333333335E-2</v>
      </c>
      <c r="J11239" s="923">
        <v>183685.85560375149</v>
      </c>
      <c r="K11239" s="922">
        <v>1</v>
      </c>
      <c r="L11239" s="923">
        <v>183685.85560375149</v>
      </c>
      <c r="M11239" s="923">
        <f t="shared" si="175"/>
        <v>3840.1224168031677</v>
      </c>
    </row>
    <row r="11240" spans="2:13" ht="75">
      <c r="B11240" s="921" t="s">
        <v>2922</v>
      </c>
      <c r="C11240" s="921" t="s">
        <v>2866</v>
      </c>
      <c r="D11240" s="922" t="s">
        <v>986</v>
      </c>
      <c r="E11240" s="936">
        <v>1</v>
      </c>
      <c r="F11240" s="947">
        <v>44866</v>
      </c>
      <c r="G11240" s="923">
        <v>32001.020140026398</v>
      </c>
      <c r="H11240" s="929">
        <v>1.6666666666666668E-3</v>
      </c>
      <c r="I11240" s="929">
        <v>1.3333333333333334E-2</v>
      </c>
      <c r="J11240" s="923">
        <v>31574.339871492713</v>
      </c>
      <c r="K11240" s="922">
        <v>1</v>
      </c>
      <c r="L11240" s="923">
        <v>31574.339871492713</v>
      </c>
      <c r="M11240" s="923">
        <f t="shared" si="175"/>
        <v>640.02040280052802</v>
      </c>
    </row>
    <row r="11241" spans="2:13" ht="75">
      <c r="B11241" s="921" t="s">
        <v>2867</v>
      </c>
      <c r="C11241" s="921" t="s">
        <v>2866</v>
      </c>
      <c r="D11241" s="922" t="s">
        <v>986</v>
      </c>
      <c r="E11241" s="936">
        <v>1</v>
      </c>
      <c r="F11241" s="947">
        <v>43829</v>
      </c>
      <c r="G11241" s="923">
        <v>1454.5918245466544</v>
      </c>
      <c r="H11241" s="929">
        <v>1.6666666666666668E-3</v>
      </c>
      <c r="I11241" s="929">
        <v>7.166666666666667E-2</v>
      </c>
      <c r="J11241" s="923">
        <v>1350.3460771208108</v>
      </c>
      <c r="K11241" s="922">
        <v>1</v>
      </c>
      <c r="L11241" s="923">
        <v>1350.3460771208108</v>
      </c>
      <c r="M11241" s="923">
        <f t="shared" si="175"/>
        <v>29.091836490933087</v>
      </c>
    </row>
    <row r="11242" spans="2:13" ht="75">
      <c r="B11242" s="921" t="s">
        <v>2922</v>
      </c>
      <c r="C11242" s="921" t="s">
        <v>2866</v>
      </c>
      <c r="D11242" s="922" t="s">
        <v>986</v>
      </c>
      <c r="E11242" s="936">
        <v>1</v>
      </c>
      <c r="F11242" s="947">
        <v>43829</v>
      </c>
      <c r="G11242" s="923">
        <v>727.29591227332719</v>
      </c>
      <c r="H11242" s="929">
        <v>1.6666666666666668E-3</v>
      </c>
      <c r="I11242" s="929">
        <v>7.166666666666667E-2</v>
      </c>
      <c r="J11242" s="923">
        <v>675.17303856040542</v>
      </c>
      <c r="K11242" s="922">
        <v>1</v>
      </c>
      <c r="L11242" s="923">
        <v>675.17303856040542</v>
      </c>
      <c r="M11242" s="923">
        <f t="shared" si="175"/>
        <v>14.545918245466543</v>
      </c>
    </row>
    <row r="11243" spans="2:13" ht="75">
      <c r="B11243" s="921" t="s">
        <v>2921</v>
      </c>
      <c r="C11243" s="921" t="s">
        <v>2866</v>
      </c>
      <c r="D11243" s="922" t="s">
        <v>986</v>
      </c>
      <c r="E11243" s="936">
        <v>1</v>
      </c>
      <c r="F11243" s="947">
        <v>44713</v>
      </c>
      <c r="G11243" s="923">
        <v>180369.38624378515</v>
      </c>
      <c r="H11243" s="929">
        <v>1.6666666666666668E-3</v>
      </c>
      <c r="I11243" s="929">
        <v>2.1666666666666667E-2</v>
      </c>
      <c r="J11243" s="923">
        <v>176461.3828751698</v>
      </c>
      <c r="K11243" s="922">
        <v>1</v>
      </c>
      <c r="L11243" s="923">
        <v>176461.3828751698</v>
      </c>
      <c r="M11243" s="923">
        <f t="shared" si="175"/>
        <v>3607.387724875703</v>
      </c>
    </row>
    <row r="11244" spans="2:13" ht="75">
      <c r="B11244" s="921" t="s">
        <v>2921</v>
      </c>
      <c r="C11244" s="921" t="s">
        <v>2866</v>
      </c>
      <c r="D11244" s="922" t="s">
        <v>986</v>
      </c>
      <c r="E11244" s="936">
        <v>1</v>
      </c>
      <c r="F11244" s="947">
        <v>44713</v>
      </c>
      <c r="G11244" s="923">
        <v>64002.040280052795</v>
      </c>
      <c r="H11244" s="929">
        <v>1.6666666666666668E-3</v>
      </c>
      <c r="I11244" s="929">
        <v>2.1666666666666667E-2</v>
      </c>
      <c r="J11244" s="923">
        <v>62615.329407318321</v>
      </c>
      <c r="K11244" s="922">
        <v>1</v>
      </c>
      <c r="L11244" s="923">
        <v>62615.329407318321</v>
      </c>
      <c r="M11244" s="923">
        <f t="shared" si="175"/>
        <v>1280.040805601056</v>
      </c>
    </row>
    <row r="11245" spans="2:13" ht="75">
      <c r="B11245" s="921" t="s">
        <v>2922</v>
      </c>
      <c r="C11245" s="921" t="s">
        <v>2866</v>
      </c>
      <c r="D11245" s="922" t="s">
        <v>986</v>
      </c>
      <c r="E11245" s="936">
        <v>1</v>
      </c>
      <c r="F11245" s="947">
        <v>44713</v>
      </c>
      <c r="G11245" s="923">
        <v>1454.5918245466544</v>
      </c>
      <c r="H11245" s="929">
        <v>1.6666666666666668E-3</v>
      </c>
      <c r="I11245" s="929">
        <v>2.1666666666666667E-2</v>
      </c>
      <c r="J11245" s="923">
        <v>1423.0756683481436</v>
      </c>
      <c r="K11245" s="922">
        <v>1</v>
      </c>
      <c r="L11245" s="923">
        <v>1423.0756683481436</v>
      </c>
      <c r="M11245" s="923">
        <f t="shared" si="175"/>
        <v>29.091836490933087</v>
      </c>
    </row>
    <row r="11246" spans="2:13" ht="75">
      <c r="B11246" s="921" t="s">
        <v>2923</v>
      </c>
      <c r="C11246" s="921" t="s">
        <v>2866</v>
      </c>
      <c r="D11246" s="922" t="s">
        <v>986</v>
      </c>
      <c r="E11246" s="936">
        <v>1</v>
      </c>
      <c r="F11246" s="947">
        <v>44228</v>
      </c>
      <c r="G11246" s="923">
        <v>6545.6632104599448</v>
      </c>
      <c r="H11246" s="929">
        <v>1.6666666666666668E-3</v>
      </c>
      <c r="I11246" s="929">
        <v>4.8333333333333339E-2</v>
      </c>
      <c r="J11246" s="923">
        <v>6229.289488621047</v>
      </c>
      <c r="K11246" s="922">
        <v>1</v>
      </c>
      <c r="L11246" s="923">
        <v>6229.289488621047</v>
      </c>
      <c r="M11246" s="923">
        <f t="shared" si="175"/>
        <v>130.9132642091989</v>
      </c>
    </row>
    <row r="11247" spans="2:13" ht="75">
      <c r="B11247" s="921" t="s">
        <v>2923</v>
      </c>
      <c r="C11247" s="921" t="s">
        <v>2866</v>
      </c>
      <c r="D11247" s="922" t="s">
        <v>986</v>
      </c>
      <c r="E11247" s="936">
        <v>1</v>
      </c>
      <c r="F11247" s="947">
        <v>45078</v>
      </c>
      <c r="G11247" s="923">
        <v>81457.142174612643</v>
      </c>
      <c r="H11247" s="929">
        <v>1.6666666666666668E-3</v>
      </c>
      <c r="I11247" s="929">
        <v>1.6666666666666668E-3</v>
      </c>
      <c r="J11247" s="923">
        <v>81321.380270988288</v>
      </c>
      <c r="K11247" s="922">
        <v>1</v>
      </c>
      <c r="L11247" s="923">
        <v>81321.380270988288</v>
      </c>
      <c r="M11247" s="923">
        <f t="shared" si="175"/>
        <v>1629.142843492253</v>
      </c>
    </row>
    <row r="11248" spans="2:13" ht="75">
      <c r="B11248" s="921" t="s">
        <v>2877</v>
      </c>
      <c r="C11248" s="921" t="s">
        <v>2866</v>
      </c>
      <c r="D11248" s="922" t="s">
        <v>986</v>
      </c>
      <c r="E11248" s="936">
        <v>1</v>
      </c>
      <c r="F11248" s="947">
        <v>45078</v>
      </c>
      <c r="G11248" s="923">
        <v>2181.8877368199815</v>
      </c>
      <c r="H11248" s="929">
        <v>1.6666666666666668E-3</v>
      </c>
      <c r="I11248" s="929">
        <v>1.6666666666666668E-3</v>
      </c>
      <c r="J11248" s="923">
        <v>2178.2512572586147</v>
      </c>
      <c r="K11248" s="922">
        <v>1</v>
      </c>
      <c r="L11248" s="923">
        <v>2178.2512572586147</v>
      </c>
      <c r="M11248" s="923">
        <f t="shared" si="175"/>
        <v>43.637754736399629</v>
      </c>
    </row>
    <row r="11249" spans="2:13" ht="75">
      <c r="B11249" s="921" t="s">
        <v>2877</v>
      </c>
      <c r="C11249" s="921" t="s">
        <v>2866</v>
      </c>
      <c r="D11249" s="922" t="s">
        <v>986</v>
      </c>
      <c r="E11249" s="936">
        <v>1</v>
      </c>
      <c r="F11249" s="947">
        <v>45078</v>
      </c>
      <c r="G11249" s="923">
        <v>727.29591227332719</v>
      </c>
      <c r="H11249" s="929">
        <v>1.6666666666666668E-3</v>
      </c>
      <c r="I11249" s="929">
        <v>1.6666666666666668E-3</v>
      </c>
      <c r="J11249" s="923">
        <v>726.08375241953831</v>
      </c>
      <c r="K11249" s="922">
        <v>1</v>
      </c>
      <c r="L11249" s="923">
        <v>726.08375241953831</v>
      </c>
      <c r="M11249" s="923">
        <f t="shared" si="175"/>
        <v>14.545918245466543</v>
      </c>
    </row>
    <row r="11250" spans="2:13" ht="75">
      <c r="B11250" s="921" t="s">
        <v>2923</v>
      </c>
      <c r="C11250" s="921" t="s">
        <v>2866</v>
      </c>
      <c r="D11250" s="922" t="s">
        <v>986</v>
      </c>
      <c r="E11250" s="936">
        <v>1</v>
      </c>
      <c r="F11250" s="947">
        <v>45078</v>
      </c>
      <c r="G11250" s="923">
        <v>1454.5918245466544</v>
      </c>
      <c r="H11250" s="929">
        <v>1.6666666666666668E-3</v>
      </c>
      <c r="I11250" s="929">
        <v>1.6666666666666668E-3</v>
      </c>
      <c r="J11250" s="923">
        <v>1452.1675048390766</v>
      </c>
      <c r="K11250" s="922">
        <v>1</v>
      </c>
      <c r="L11250" s="923">
        <v>1452.1675048390766</v>
      </c>
      <c r="M11250" s="923">
        <f t="shared" si="175"/>
        <v>29.091836490933087</v>
      </c>
    </row>
    <row r="11251" spans="2:13" ht="75">
      <c r="B11251" s="921" t="s">
        <v>2922</v>
      </c>
      <c r="C11251" s="921" t="s">
        <v>2866</v>
      </c>
      <c r="D11251" s="922" t="s">
        <v>986</v>
      </c>
      <c r="E11251" s="936">
        <v>1</v>
      </c>
      <c r="F11251" s="947">
        <v>45078</v>
      </c>
      <c r="G11251" s="923">
        <v>5818.3672981866175</v>
      </c>
      <c r="H11251" s="929">
        <v>1.6666666666666668E-3</v>
      </c>
      <c r="I11251" s="929">
        <v>1.6666666666666668E-3</v>
      </c>
      <c r="J11251" s="923">
        <v>5808.6700193563065</v>
      </c>
      <c r="K11251" s="922">
        <v>1</v>
      </c>
      <c r="L11251" s="923">
        <v>5808.6700193563065</v>
      </c>
      <c r="M11251" s="923">
        <f t="shared" si="175"/>
        <v>116.36734596373235</v>
      </c>
    </row>
    <row r="11252" spans="2:13" ht="75">
      <c r="B11252" s="921" t="s">
        <v>2921</v>
      </c>
      <c r="C11252" s="921" t="s">
        <v>2866</v>
      </c>
      <c r="D11252" s="922" t="s">
        <v>986</v>
      </c>
      <c r="E11252" s="936">
        <v>1</v>
      </c>
      <c r="F11252" s="947">
        <v>43829</v>
      </c>
      <c r="G11252" s="923">
        <v>727.29591227332719</v>
      </c>
      <c r="H11252" s="929">
        <v>1.6666666666666668E-3</v>
      </c>
      <c r="I11252" s="929">
        <v>7.166666666666667E-2</v>
      </c>
      <c r="J11252" s="923">
        <v>675.17303856040542</v>
      </c>
      <c r="K11252" s="922">
        <v>1</v>
      </c>
      <c r="L11252" s="923">
        <v>675.17303856040542</v>
      </c>
      <c r="M11252" s="923">
        <f t="shared" si="175"/>
        <v>14.545918245466543</v>
      </c>
    </row>
    <row r="11253" spans="2:13" ht="75">
      <c r="B11253" s="921" t="s">
        <v>2922</v>
      </c>
      <c r="C11253" s="921" t="s">
        <v>2866</v>
      </c>
      <c r="D11253" s="922" t="s">
        <v>986</v>
      </c>
      <c r="E11253" s="936">
        <v>1</v>
      </c>
      <c r="F11253" s="947">
        <v>43829</v>
      </c>
      <c r="G11253" s="923">
        <v>21091.581455926487</v>
      </c>
      <c r="H11253" s="929">
        <v>1.6666666666666668E-3</v>
      </c>
      <c r="I11253" s="929">
        <v>7.166666666666667E-2</v>
      </c>
      <c r="J11253" s="923">
        <v>19580.018118251755</v>
      </c>
      <c r="K11253" s="922">
        <v>1</v>
      </c>
      <c r="L11253" s="923">
        <v>19580.018118251755</v>
      </c>
      <c r="M11253" s="923">
        <f t="shared" si="175"/>
        <v>421.83162911852975</v>
      </c>
    </row>
    <row r="11254" spans="2:13" ht="75">
      <c r="B11254" s="921" t="s">
        <v>2922</v>
      </c>
      <c r="C11254" s="921" t="s">
        <v>2866</v>
      </c>
      <c r="D11254" s="922" t="s">
        <v>986</v>
      </c>
      <c r="E11254" s="936">
        <v>1</v>
      </c>
      <c r="F11254" s="947">
        <v>44866</v>
      </c>
      <c r="G11254" s="923">
        <v>9454.846859553254</v>
      </c>
      <c r="H11254" s="929">
        <v>1.6666666666666668E-3</v>
      </c>
      <c r="I11254" s="929">
        <v>1.3333333333333334E-2</v>
      </c>
      <c r="J11254" s="923">
        <v>9328.78223475921</v>
      </c>
      <c r="K11254" s="922">
        <v>1</v>
      </c>
      <c r="L11254" s="923">
        <v>9328.78223475921</v>
      </c>
      <c r="M11254" s="923">
        <f t="shared" si="175"/>
        <v>189.09693719106508</v>
      </c>
    </row>
    <row r="11255" spans="2:13" ht="75">
      <c r="B11255" s="921" t="s">
        <v>2922</v>
      </c>
      <c r="C11255" s="921" t="s">
        <v>2866</v>
      </c>
      <c r="D11255" s="922" t="s">
        <v>986</v>
      </c>
      <c r="E11255" s="936">
        <v>1</v>
      </c>
      <c r="F11255" s="947">
        <v>44686</v>
      </c>
      <c r="G11255" s="923">
        <v>727.29591227332719</v>
      </c>
      <c r="H11255" s="929">
        <v>1.6666666666666668E-3</v>
      </c>
      <c r="I11255" s="929">
        <v>2.3333333333333334E-2</v>
      </c>
      <c r="J11255" s="923">
        <v>710.32567432028293</v>
      </c>
      <c r="K11255" s="922">
        <v>1</v>
      </c>
      <c r="L11255" s="923">
        <v>710.32567432028293</v>
      </c>
      <c r="M11255" s="923">
        <f t="shared" si="175"/>
        <v>14.545918245466543</v>
      </c>
    </row>
    <row r="11256" spans="2:13" ht="75">
      <c r="B11256" s="921" t="s">
        <v>2922</v>
      </c>
      <c r="C11256" s="921" t="s">
        <v>2866</v>
      </c>
      <c r="D11256" s="922" t="s">
        <v>986</v>
      </c>
      <c r="E11256" s="936">
        <v>1</v>
      </c>
      <c r="F11256" s="947">
        <v>44134</v>
      </c>
      <c r="G11256" s="923">
        <v>13091.32642091989</v>
      </c>
      <c r="H11256" s="929">
        <v>1.6666666666666668E-3</v>
      </c>
      <c r="I11256" s="929">
        <v>5.5E-2</v>
      </c>
      <c r="J11256" s="923">
        <v>12371.303467769296</v>
      </c>
      <c r="K11256" s="922">
        <v>1</v>
      </c>
      <c r="L11256" s="923">
        <v>12371.303467769296</v>
      </c>
      <c r="M11256" s="923">
        <f t="shared" si="175"/>
        <v>261.8265284183978</v>
      </c>
    </row>
    <row r="11257" spans="2:13" ht="75">
      <c r="B11257" s="921" t="s">
        <v>2923</v>
      </c>
      <c r="C11257" s="921" t="s">
        <v>2866</v>
      </c>
      <c r="D11257" s="922" t="s">
        <v>986</v>
      </c>
      <c r="E11257" s="936">
        <v>1</v>
      </c>
      <c r="F11257" s="947">
        <v>44134</v>
      </c>
      <c r="G11257" s="923">
        <v>41455.866999579652</v>
      </c>
      <c r="H11257" s="929">
        <v>1.6666666666666668E-3</v>
      </c>
      <c r="I11257" s="929">
        <v>5.5E-2</v>
      </c>
      <c r="J11257" s="923">
        <v>39175.794314602768</v>
      </c>
      <c r="K11257" s="922">
        <v>1</v>
      </c>
      <c r="L11257" s="923">
        <v>39175.794314602768</v>
      </c>
      <c r="M11257" s="923">
        <f t="shared" si="175"/>
        <v>829.1173399915931</v>
      </c>
    </row>
    <row r="11258" spans="2:13" ht="75">
      <c r="B11258" s="921" t="s">
        <v>2877</v>
      </c>
      <c r="C11258" s="921" t="s">
        <v>2866</v>
      </c>
      <c r="D11258" s="922" t="s">
        <v>986</v>
      </c>
      <c r="E11258" s="936">
        <v>1</v>
      </c>
      <c r="F11258" s="947">
        <v>43829</v>
      </c>
      <c r="G11258" s="923">
        <v>65456.632104599448</v>
      </c>
      <c r="H11258" s="929">
        <v>1.6666666666666668E-3</v>
      </c>
      <c r="I11258" s="929">
        <v>7.166666666666667E-2</v>
      </c>
      <c r="J11258" s="923">
        <v>60765.573470436488</v>
      </c>
      <c r="K11258" s="922">
        <v>1</v>
      </c>
      <c r="L11258" s="923">
        <v>60765.573470436488</v>
      </c>
      <c r="M11258" s="923">
        <f t="shared" si="175"/>
        <v>1309.1326420919891</v>
      </c>
    </row>
    <row r="11259" spans="2:13" ht="75">
      <c r="B11259" s="921" t="s">
        <v>2877</v>
      </c>
      <c r="C11259" s="921" t="s">
        <v>2866</v>
      </c>
      <c r="D11259" s="922" t="s">
        <v>986</v>
      </c>
      <c r="E11259" s="936">
        <v>1</v>
      </c>
      <c r="F11259" s="947">
        <v>44012</v>
      </c>
      <c r="G11259" s="923">
        <v>17455.101894559852</v>
      </c>
      <c r="H11259" s="929">
        <v>1.6666666666666668E-3</v>
      </c>
      <c r="I11259" s="929">
        <v>6.1666666666666668E-2</v>
      </c>
      <c r="J11259" s="923">
        <v>16378.703944395327</v>
      </c>
      <c r="K11259" s="922">
        <v>1</v>
      </c>
      <c r="L11259" s="923">
        <v>16378.703944395327</v>
      </c>
      <c r="M11259" s="923">
        <f t="shared" si="175"/>
        <v>349.10203789119703</v>
      </c>
    </row>
    <row r="11260" spans="2:13" ht="75">
      <c r="B11260" s="921" t="s">
        <v>2877</v>
      </c>
      <c r="C11260" s="921" t="s">
        <v>2866</v>
      </c>
      <c r="D11260" s="922" t="s">
        <v>986</v>
      </c>
      <c r="E11260" s="936">
        <v>1</v>
      </c>
      <c r="F11260" s="947">
        <v>43829</v>
      </c>
      <c r="G11260" s="923">
        <v>12364.030508646561</v>
      </c>
      <c r="H11260" s="929">
        <v>1.6666666666666668E-3</v>
      </c>
      <c r="I11260" s="929">
        <v>7.166666666666667E-2</v>
      </c>
      <c r="J11260" s="923">
        <v>11477.941655526891</v>
      </c>
      <c r="K11260" s="922">
        <v>1</v>
      </c>
      <c r="L11260" s="923">
        <v>11477.941655526891</v>
      </c>
      <c r="M11260" s="923">
        <f t="shared" si="175"/>
        <v>247.28061017293123</v>
      </c>
    </row>
    <row r="11261" spans="2:13" ht="75">
      <c r="B11261" s="921" t="s">
        <v>2877</v>
      </c>
      <c r="C11261" s="921" t="s">
        <v>2866</v>
      </c>
      <c r="D11261" s="922" t="s">
        <v>986</v>
      </c>
      <c r="E11261" s="936">
        <v>1</v>
      </c>
      <c r="F11261" s="947">
        <v>44317</v>
      </c>
      <c r="G11261" s="923">
        <v>13091.32642091989</v>
      </c>
      <c r="H11261" s="929">
        <v>1.6666666666666668E-3</v>
      </c>
      <c r="I11261" s="929">
        <v>4.3333333333333335E-2</v>
      </c>
      <c r="J11261" s="923">
        <v>12524.035609346694</v>
      </c>
      <c r="K11261" s="922">
        <v>1</v>
      </c>
      <c r="L11261" s="923">
        <v>12524.035609346694</v>
      </c>
      <c r="M11261" s="923">
        <f t="shared" si="175"/>
        <v>261.8265284183978</v>
      </c>
    </row>
    <row r="11262" spans="2:13" ht="75">
      <c r="B11262" s="921" t="s">
        <v>2877</v>
      </c>
      <c r="C11262" s="921" t="s">
        <v>2866</v>
      </c>
      <c r="D11262" s="922" t="s">
        <v>986</v>
      </c>
      <c r="E11262" s="936">
        <v>1</v>
      </c>
      <c r="F11262" s="947">
        <v>44866</v>
      </c>
      <c r="G11262" s="923">
        <v>1454.5918245466544</v>
      </c>
      <c r="H11262" s="929">
        <v>1.6666666666666668E-3</v>
      </c>
      <c r="I11262" s="929">
        <v>1.3333333333333334E-2</v>
      </c>
      <c r="J11262" s="923">
        <v>1435.1972668860324</v>
      </c>
      <c r="K11262" s="922">
        <v>1</v>
      </c>
      <c r="L11262" s="923">
        <v>1435.1972668860324</v>
      </c>
      <c r="M11262" s="923">
        <f t="shared" si="175"/>
        <v>29.091836490933087</v>
      </c>
    </row>
    <row r="11263" spans="2:13" ht="75">
      <c r="B11263" s="921" t="s">
        <v>2877</v>
      </c>
      <c r="C11263" s="921" t="s">
        <v>2866</v>
      </c>
      <c r="D11263" s="922" t="s">
        <v>986</v>
      </c>
      <c r="E11263" s="936">
        <v>1</v>
      </c>
      <c r="F11263" s="947">
        <v>44743</v>
      </c>
      <c r="G11263" s="923">
        <v>24000.765105019796</v>
      </c>
      <c r="H11263" s="929">
        <v>1.6666666666666668E-3</v>
      </c>
      <c r="I11263" s="929">
        <v>0.02</v>
      </c>
      <c r="J11263" s="923">
        <v>23520.749802919399</v>
      </c>
      <c r="K11263" s="922">
        <v>1</v>
      </c>
      <c r="L11263" s="923">
        <v>23520.749802919399</v>
      </c>
      <c r="M11263" s="923">
        <f t="shared" si="175"/>
        <v>480.01530210039596</v>
      </c>
    </row>
    <row r="11264" spans="2:13" ht="75">
      <c r="B11264" s="921" t="s">
        <v>2877</v>
      </c>
      <c r="C11264" s="921" t="s">
        <v>2866</v>
      </c>
      <c r="D11264" s="922" t="s">
        <v>986</v>
      </c>
      <c r="E11264" s="936">
        <v>1</v>
      </c>
      <c r="F11264" s="947">
        <v>45078</v>
      </c>
      <c r="G11264" s="923">
        <v>24000.765105019796</v>
      </c>
      <c r="H11264" s="929">
        <v>1.6666666666666668E-3</v>
      </c>
      <c r="I11264" s="929">
        <v>1.6666666666666668E-3</v>
      </c>
      <c r="J11264" s="923">
        <v>23960.763829844764</v>
      </c>
      <c r="K11264" s="922">
        <v>1</v>
      </c>
      <c r="L11264" s="923">
        <v>23960.763829844764</v>
      </c>
      <c r="M11264" s="923">
        <f t="shared" si="175"/>
        <v>480.01530210039596</v>
      </c>
    </row>
    <row r="11265" spans="2:13" ht="75">
      <c r="B11265" s="921" t="s">
        <v>2877</v>
      </c>
      <c r="C11265" s="921" t="s">
        <v>2866</v>
      </c>
      <c r="D11265" s="922" t="s">
        <v>986</v>
      </c>
      <c r="E11265" s="936">
        <v>1</v>
      </c>
      <c r="F11265" s="947">
        <v>44866</v>
      </c>
      <c r="G11265" s="923">
        <v>1454.5918245466544</v>
      </c>
      <c r="H11265" s="929">
        <v>1.6666666666666668E-3</v>
      </c>
      <c r="I11265" s="929">
        <v>1.3333333333333334E-2</v>
      </c>
      <c r="J11265" s="923">
        <v>1435.1972668860324</v>
      </c>
      <c r="K11265" s="922">
        <v>1</v>
      </c>
      <c r="L11265" s="923">
        <v>1435.1972668860324</v>
      </c>
      <c r="M11265" s="923">
        <f t="shared" si="175"/>
        <v>29.091836490933087</v>
      </c>
    </row>
    <row r="11266" spans="2:13" ht="75">
      <c r="B11266" s="921" t="s">
        <v>2923</v>
      </c>
      <c r="C11266" s="921" t="s">
        <v>2866</v>
      </c>
      <c r="D11266" s="922" t="s">
        <v>986</v>
      </c>
      <c r="E11266" s="936">
        <v>1</v>
      </c>
      <c r="F11266" s="947">
        <v>44866</v>
      </c>
      <c r="G11266" s="923">
        <v>29091.836490933088</v>
      </c>
      <c r="H11266" s="929">
        <v>1.6666666666666668E-3</v>
      </c>
      <c r="I11266" s="929">
        <v>1.3333333333333334E-2</v>
      </c>
      <c r="J11266" s="923">
        <v>28703.945337720648</v>
      </c>
      <c r="K11266" s="922">
        <v>1</v>
      </c>
      <c r="L11266" s="923">
        <v>28703.945337720648</v>
      </c>
      <c r="M11266" s="923">
        <f t="shared" si="175"/>
        <v>581.83672981866175</v>
      </c>
    </row>
    <row r="11267" spans="2:13" ht="75">
      <c r="B11267" s="921" t="s">
        <v>2923</v>
      </c>
      <c r="C11267" s="921" t="s">
        <v>2866</v>
      </c>
      <c r="D11267" s="922" t="s">
        <v>986</v>
      </c>
      <c r="E11267" s="936">
        <v>1</v>
      </c>
      <c r="F11267" s="947">
        <v>44926</v>
      </c>
      <c r="G11267" s="923">
        <v>15273.214157739871</v>
      </c>
      <c r="H11267" s="929">
        <v>1.6666666666666668E-3</v>
      </c>
      <c r="I11267" s="929">
        <v>0.01</v>
      </c>
      <c r="J11267" s="923">
        <v>15120.482016162472</v>
      </c>
      <c r="K11267" s="922">
        <v>1</v>
      </c>
      <c r="L11267" s="923">
        <v>15120.482016162472</v>
      </c>
      <c r="M11267" s="923">
        <f t="shared" si="175"/>
        <v>305.46428315479744</v>
      </c>
    </row>
    <row r="11268" spans="2:13" ht="75">
      <c r="B11268" s="921" t="s">
        <v>2923</v>
      </c>
      <c r="C11268" s="921" t="s">
        <v>2866</v>
      </c>
      <c r="D11268" s="922" t="s">
        <v>986</v>
      </c>
      <c r="E11268" s="936">
        <v>1</v>
      </c>
      <c r="F11268" s="947">
        <v>44317</v>
      </c>
      <c r="G11268" s="923">
        <v>18182.397806833178</v>
      </c>
      <c r="H11268" s="929">
        <v>1.6666666666666668E-3</v>
      </c>
      <c r="I11268" s="929">
        <v>4.3333333333333335E-2</v>
      </c>
      <c r="J11268" s="923">
        <v>17394.493901870406</v>
      </c>
      <c r="K11268" s="922">
        <v>1</v>
      </c>
      <c r="L11268" s="923">
        <v>17394.493901870406</v>
      </c>
      <c r="M11268" s="923">
        <f t="shared" si="175"/>
        <v>363.64795613666359</v>
      </c>
    </row>
    <row r="11269" spans="2:13" ht="75">
      <c r="B11269" s="921" t="s">
        <v>2923</v>
      </c>
      <c r="C11269" s="921" t="s">
        <v>2866</v>
      </c>
      <c r="D11269" s="922" t="s">
        <v>986</v>
      </c>
      <c r="E11269" s="936">
        <v>1</v>
      </c>
      <c r="F11269" s="947">
        <v>44560</v>
      </c>
      <c r="G11269" s="923">
        <v>10909.438684099909</v>
      </c>
      <c r="H11269" s="929">
        <v>1.6666666666666668E-3</v>
      </c>
      <c r="I11269" s="929">
        <v>3.1666666666666669E-2</v>
      </c>
      <c r="J11269" s="923">
        <v>10563.973125770079</v>
      </c>
      <c r="K11269" s="922">
        <v>1</v>
      </c>
      <c r="L11269" s="923">
        <v>10563.973125770079</v>
      </c>
      <c r="M11269" s="923">
        <f t="shared" si="175"/>
        <v>218.18877368199819</v>
      </c>
    </row>
    <row r="11270" spans="2:13" ht="75">
      <c r="B11270" s="921" t="s">
        <v>2921</v>
      </c>
      <c r="C11270" s="921" t="s">
        <v>2866</v>
      </c>
      <c r="D11270" s="922" t="s">
        <v>986</v>
      </c>
      <c r="E11270" s="936">
        <v>1</v>
      </c>
      <c r="F11270" s="947">
        <v>44560</v>
      </c>
      <c r="G11270" s="923">
        <v>30546.428315479741</v>
      </c>
      <c r="H11270" s="929">
        <v>1.6666666666666668E-3</v>
      </c>
      <c r="I11270" s="929">
        <v>3.1666666666666669E-2</v>
      </c>
      <c r="J11270" s="923">
        <v>29579.124752156215</v>
      </c>
      <c r="K11270" s="922">
        <v>1</v>
      </c>
      <c r="L11270" s="923">
        <v>29579.124752156215</v>
      </c>
      <c r="M11270" s="923">
        <f t="shared" si="175"/>
        <v>610.92856630959488</v>
      </c>
    </row>
    <row r="11271" spans="2:13" ht="75">
      <c r="B11271" s="921" t="s">
        <v>2921</v>
      </c>
      <c r="C11271" s="921" t="s">
        <v>2866</v>
      </c>
      <c r="D11271" s="922" t="s">
        <v>986</v>
      </c>
      <c r="E11271" s="936">
        <v>1</v>
      </c>
      <c r="F11271" s="947">
        <v>44134</v>
      </c>
      <c r="G11271" s="923">
        <v>3636.4795613666361</v>
      </c>
      <c r="H11271" s="929">
        <v>1.6666666666666668E-3</v>
      </c>
      <c r="I11271" s="929">
        <v>5.5E-2</v>
      </c>
      <c r="J11271" s="923">
        <v>3436.4731854914712</v>
      </c>
      <c r="K11271" s="922">
        <v>1</v>
      </c>
      <c r="L11271" s="923">
        <v>3436.4731854914712</v>
      </c>
      <c r="M11271" s="923">
        <f t="shared" si="175"/>
        <v>72.729591227332719</v>
      </c>
    </row>
    <row r="11272" spans="2:13" ht="75">
      <c r="B11272" s="921" t="s">
        <v>2921</v>
      </c>
      <c r="C11272" s="921" t="s">
        <v>2866</v>
      </c>
      <c r="D11272" s="922" t="s">
        <v>986</v>
      </c>
      <c r="E11272" s="936">
        <v>1</v>
      </c>
      <c r="F11272" s="947">
        <v>44317</v>
      </c>
      <c r="G11272" s="923">
        <v>1454.5918245466544</v>
      </c>
      <c r="H11272" s="929">
        <v>1.6666666666666668E-3</v>
      </c>
      <c r="I11272" s="929">
        <v>4.3333333333333335E-2</v>
      </c>
      <c r="J11272" s="923">
        <v>1391.5595121496326</v>
      </c>
      <c r="K11272" s="922">
        <v>1</v>
      </c>
      <c r="L11272" s="923">
        <v>1391.5595121496326</v>
      </c>
      <c r="M11272" s="923">
        <f t="shared" si="175"/>
        <v>29.091836490933087</v>
      </c>
    </row>
    <row r="11273" spans="2:13" ht="75">
      <c r="B11273" s="921" t="s">
        <v>2867</v>
      </c>
      <c r="C11273" s="921" t="s">
        <v>2866</v>
      </c>
      <c r="D11273" s="922" t="s">
        <v>986</v>
      </c>
      <c r="E11273" s="936">
        <v>1</v>
      </c>
      <c r="F11273" s="947">
        <v>44986</v>
      </c>
      <c r="G11273" s="923">
        <v>74911.478964152702</v>
      </c>
      <c r="H11273" s="929">
        <v>1.6666666666666668E-3</v>
      </c>
      <c r="I11273" s="929">
        <v>6.6666666666666671E-3</v>
      </c>
      <c r="J11273" s="923">
        <v>74412.069104391689</v>
      </c>
      <c r="K11273" s="922">
        <v>1</v>
      </c>
      <c r="L11273" s="923">
        <v>74412.069104391689</v>
      </c>
      <c r="M11273" s="923">
        <f t="shared" si="175"/>
        <v>1498.2295792830541</v>
      </c>
    </row>
    <row r="11274" spans="2:13" ht="60">
      <c r="B11274" s="921" t="s">
        <v>2855</v>
      </c>
      <c r="C11274" s="921" t="s">
        <v>2714</v>
      </c>
      <c r="D11274" s="922" t="s">
        <v>986</v>
      </c>
      <c r="E11274" s="936">
        <v>1</v>
      </c>
      <c r="F11274" s="947">
        <v>43829</v>
      </c>
      <c r="G11274" s="923">
        <v>0</v>
      </c>
      <c r="H11274" s="929">
        <v>1.6666666666666668E-3</v>
      </c>
      <c r="I11274" s="929">
        <v>7.166666666666667E-2</v>
      </c>
      <c r="J11274" s="923">
        <v>0</v>
      </c>
      <c r="K11274" s="922">
        <v>1</v>
      </c>
      <c r="L11274" s="923">
        <v>0</v>
      </c>
      <c r="M11274" s="923" t="str">
        <f t="shared" si="175"/>
        <v/>
      </c>
    </row>
    <row r="11275" spans="2:13" ht="60">
      <c r="B11275" s="921" t="s">
        <v>2856</v>
      </c>
      <c r="C11275" s="921" t="s">
        <v>2714</v>
      </c>
      <c r="D11275" s="922" t="s">
        <v>986</v>
      </c>
      <c r="E11275" s="936">
        <v>1</v>
      </c>
      <c r="F11275" s="947">
        <v>44562</v>
      </c>
      <c r="G11275" s="923">
        <v>0</v>
      </c>
      <c r="H11275" s="929">
        <v>1.6666666666666668E-3</v>
      </c>
      <c r="I11275" s="929">
        <v>3.0000000000000002E-2</v>
      </c>
      <c r="J11275" s="923">
        <v>0</v>
      </c>
      <c r="K11275" s="922">
        <v>1</v>
      </c>
      <c r="L11275" s="923">
        <v>0</v>
      </c>
      <c r="M11275" s="923" t="str">
        <f t="shared" ref="M11275:M11338" si="176">IF(L11275=0,"",IF(I11275=100%,0,(H11275*12)*(G11275*E11275*K11275)))</f>
        <v/>
      </c>
    </row>
    <row r="11276" spans="2:13" ht="60">
      <c r="B11276" s="921" t="s">
        <v>2861</v>
      </c>
      <c r="C11276" s="921" t="s">
        <v>2714</v>
      </c>
      <c r="D11276" s="922" t="s">
        <v>986</v>
      </c>
      <c r="E11276" s="936">
        <v>1</v>
      </c>
      <c r="F11276" s="947">
        <v>44562</v>
      </c>
      <c r="G11276" s="923">
        <v>0</v>
      </c>
      <c r="H11276" s="929">
        <v>1.6666666666666668E-3</v>
      </c>
      <c r="I11276" s="929">
        <v>3.0000000000000002E-2</v>
      </c>
      <c r="J11276" s="923">
        <v>0</v>
      </c>
      <c r="K11276" s="922">
        <v>1</v>
      </c>
      <c r="L11276" s="923">
        <v>0</v>
      </c>
      <c r="M11276" s="923" t="str">
        <f t="shared" si="176"/>
        <v/>
      </c>
    </row>
    <row r="11277" spans="2:13" ht="60">
      <c r="B11277" s="921" t="s">
        <v>2863</v>
      </c>
      <c r="C11277" s="921" t="s">
        <v>2714</v>
      </c>
      <c r="D11277" s="922" t="s">
        <v>986</v>
      </c>
      <c r="E11277" s="936">
        <v>1</v>
      </c>
      <c r="F11277" s="947">
        <v>44927</v>
      </c>
      <c r="G11277" s="923">
        <v>0</v>
      </c>
      <c r="H11277" s="929">
        <v>1.6666666666666668E-3</v>
      </c>
      <c r="I11277" s="929">
        <v>0.01</v>
      </c>
      <c r="J11277" s="923">
        <v>0</v>
      </c>
      <c r="K11277" s="922">
        <v>1</v>
      </c>
      <c r="L11277" s="923">
        <v>0</v>
      </c>
      <c r="M11277" s="923" t="str">
        <f t="shared" si="176"/>
        <v/>
      </c>
    </row>
    <row r="11278" spans="2:13" ht="60">
      <c r="B11278" s="921" t="s">
        <v>2864</v>
      </c>
      <c r="C11278" s="921" t="s">
        <v>2714</v>
      </c>
      <c r="D11278" s="922" t="s">
        <v>986</v>
      </c>
      <c r="E11278" s="936">
        <v>1</v>
      </c>
      <c r="F11278" s="947">
        <v>44927</v>
      </c>
      <c r="G11278" s="923">
        <v>0</v>
      </c>
      <c r="H11278" s="929">
        <v>1.6666666666666668E-3</v>
      </c>
      <c r="I11278" s="929">
        <v>0.01</v>
      </c>
      <c r="J11278" s="923">
        <v>0</v>
      </c>
      <c r="K11278" s="922">
        <v>1</v>
      </c>
      <c r="L11278" s="923">
        <v>0</v>
      </c>
      <c r="M11278" s="923" t="str">
        <f t="shared" si="176"/>
        <v/>
      </c>
    </row>
    <row r="11279" spans="2:13" ht="60">
      <c r="B11279" s="921" t="s">
        <v>2818</v>
      </c>
      <c r="C11279" s="921" t="s">
        <v>2714</v>
      </c>
      <c r="D11279" s="922" t="s">
        <v>986</v>
      </c>
      <c r="E11279" s="936">
        <v>1</v>
      </c>
      <c r="F11279" s="947">
        <v>43647</v>
      </c>
      <c r="G11279" s="923">
        <v>0</v>
      </c>
      <c r="H11279" s="929">
        <v>1.6666666666666668E-3</v>
      </c>
      <c r="I11279" s="929">
        <v>0.08</v>
      </c>
      <c r="J11279" s="923">
        <v>0</v>
      </c>
      <c r="K11279" s="922">
        <v>1</v>
      </c>
      <c r="L11279" s="923">
        <v>0</v>
      </c>
      <c r="M11279" s="923" t="str">
        <f t="shared" si="176"/>
        <v/>
      </c>
    </row>
    <row r="11280" spans="2:13" ht="60">
      <c r="B11280" s="921" t="s">
        <v>2854</v>
      </c>
      <c r="C11280" s="921" t="s">
        <v>2714</v>
      </c>
      <c r="D11280" s="922" t="s">
        <v>986</v>
      </c>
      <c r="E11280" s="936">
        <v>1</v>
      </c>
      <c r="F11280" s="947">
        <v>43831</v>
      </c>
      <c r="G11280" s="923">
        <v>0</v>
      </c>
      <c r="H11280" s="929">
        <v>1.6666666666666668E-3</v>
      </c>
      <c r="I11280" s="929">
        <v>7.0000000000000007E-2</v>
      </c>
      <c r="J11280" s="923">
        <v>0</v>
      </c>
      <c r="K11280" s="922">
        <v>1</v>
      </c>
      <c r="L11280" s="923">
        <v>0</v>
      </c>
      <c r="M11280" s="923" t="str">
        <f t="shared" si="176"/>
        <v/>
      </c>
    </row>
    <row r="11281" spans="2:13" ht="60">
      <c r="B11281" s="921" t="s">
        <v>2858</v>
      </c>
      <c r="C11281" s="921" t="s">
        <v>2714</v>
      </c>
      <c r="D11281" s="922" t="s">
        <v>986</v>
      </c>
      <c r="E11281" s="936">
        <v>1</v>
      </c>
      <c r="F11281" s="947">
        <v>43831</v>
      </c>
      <c r="G11281" s="923">
        <v>0</v>
      </c>
      <c r="H11281" s="929">
        <v>1.6666666666666668E-3</v>
      </c>
      <c r="I11281" s="929">
        <v>7.0000000000000007E-2</v>
      </c>
      <c r="J11281" s="923">
        <v>0</v>
      </c>
      <c r="K11281" s="922">
        <v>1</v>
      </c>
      <c r="L11281" s="923">
        <v>0</v>
      </c>
      <c r="M11281" s="923" t="str">
        <f t="shared" si="176"/>
        <v/>
      </c>
    </row>
    <row r="11282" spans="2:13" ht="60">
      <c r="B11282" s="921" t="s">
        <v>2855</v>
      </c>
      <c r="C11282" s="921" t="s">
        <v>2714</v>
      </c>
      <c r="D11282" s="922" t="s">
        <v>986</v>
      </c>
      <c r="E11282" s="936">
        <v>1</v>
      </c>
      <c r="F11282" s="947">
        <v>44197</v>
      </c>
      <c r="G11282" s="923">
        <v>0</v>
      </c>
      <c r="H11282" s="929">
        <v>1.6666666666666668E-3</v>
      </c>
      <c r="I11282" s="929">
        <v>0.05</v>
      </c>
      <c r="J11282" s="923">
        <v>0</v>
      </c>
      <c r="K11282" s="922">
        <v>1</v>
      </c>
      <c r="L11282" s="923">
        <v>0</v>
      </c>
      <c r="M11282" s="923" t="str">
        <f t="shared" si="176"/>
        <v/>
      </c>
    </row>
    <row r="11283" spans="2:13" ht="60">
      <c r="B11283" s="921" t="s">
        <v>2856</v>
      </c>
      <c r="C11283" s="921" t="s">
        <v>2714</v>
      </c>
      <c r="D11283" s="922" t="s">
        <v>986</v>
      </c>
      <c r="E11283" s="936">
        <v>1</v>
      </c>
      <c r="F11283" s="947">
        <v>44562</v>
      </c>
      <c r="G11283" s="923">
        <v>0</v>
      </c>
      <c r="H11283" s="929">
        <v>1.6666666666666668E-3</v>
      </c>
      <c r="I11283" s="929">
        <v>3.0000000000000002E-2</v>
      </c>
      <c r="J11283" s="923">
        <v>0</v>
      </c>
      <c r="K11283" s="922">
        <v>1</v>
      </c>
      <c r="L11283" s="923">
        <v>0</v>
      </c>
      <c r="M11283" s="923" t="str">
        <f t="shared" si="176"/>
        <v/>
      </c>
    </row>
    <row r="11284" spans="2:13" ht="60">
      <c r="B11284" s="921" t="s">
        <v>2863</v>
      </c>
      <c r="C11284" s="921" t="s">
        <v>2714</v>
      </c>
      <c r="D11284" s="922" t="s">
        <v>986</v>
      </c>
      <c r="E11284" s="936">
        <v>1</v>
      </c>
      <c r="F11284" s="947">
        <v>44927</v>
      </c>
      <c r="G11284" s="923">
        <v>0</v>
      </c>
      <c r="H11284" s="929">
        <v>1.6666666666666668E-3</v>
      </c>
      <c r="I11284" s="929">
        <v>0.01</v>
      </c>
      <c r="J11284" s="923">
        <v>0</v>
      </c>
      <c r="K11284" s="922">
        <v>1</v>
      </c>
      <c r="L11284" s="923">
        <v>0</v>
      </c>
      <c r="M11284" s="923" t="str">
        <f t="shared" si="176"/>
        <v/>
      </c>
    </row>
    <row r="11285" spans="2:13" ht="60">
      <c r="B11285" s="921" t="s">
        <v>2864</v>
      </c>
      <c r="C11285" s="921" t="s">
        <v>2714</v>
      </c>
      <c r="D11285" s="922" t="s">
        <v>986</v>
      </c>
      <c r="E11285" s="936">
        <v>1</v>
      </c>
      <c r="F11285" s="947">
        <v>44927</v>
      </c>
      <c r="G11285" s="923">
        <v>0</v>
      </c>
      <c r="H11285" s="929">
        <v>1.6666666666666668E-3</v>
      </c>
      <c r="I11285" s="929">
        <v>0.01</v>
      </c>
      <c r="J11285" s="923">
        <v>0</v>
      </c>
      <c r="K11285" s="922">
        <v>1</v>
      </c>
      <c r="L11285" s="923">
        <v>0</v>
      </c>
      <c r="M11285" s="923" t="str">
        <f t="shared" si="176"/>
        <v/>
      </c>
    </row>
    <row r="11286" spans="2:13" ht="60">
      <c r="B11286" s="921" t="s">
        <v>2856</v>
      </c>
      <c r="C11286" s="921" t="s">
        <v>2714</v>
      </c>
      <c r="D11286" s="922" t="s">
        <v>986</v>
      </c>
      <c r="E11286" s="936">
        <v>1</v>
      </c>
      <c r="F11286" s="947">
        <v>44774</v>
      </c>
      <c r="G11286" s="923">
        <v>0</v>
      </c>
      <c r="H11286" s="929">
        <v>1.6666666666666668E-3</v>
      </c>
      <c r="I11286" s="929">
        <v>1.8333333333333333E-2</v>
      </c>
      <c r="J11286" s="923">
        <v>0</v>
      </c>
      <c r="K11286" s="922">
        <v>1</v>
      </c>
      <c r="L11286" s="923">
        <v>0</v>
      </c>
      <c r="M11286" s="923" t="str">
        <f t="shared" si="176"/>
        <v/>
      </c>
    </row>
    <row r="11287" spans="2:13" ht="60">
      <c r="B11287" s="921" t="s">
        <v>2863</v>
      </c>
      <c r="C11287" s="921" t="s">
        <v>2714</v>
      </c>
      <c r="D11287" s="922" t="s">
        <v>986</v>
      </c>
      <c r="E11287" s="936">
        <v>1</v>
      </c>
      <c r="F11287" s="947">
        <v>44927</v>
      </c>
      <c r="G11287" s="923">
        <v>0</v>
      </c>
      <c r="H11287" s="929">
        <v>1.6666666666666668E-3</v>
      </c>
      <c r="I11287" s="929">
        <v>0.01</v>
      </c>
      <c r="J11287" s="923">
        <v>0</v>
      </c>
      <c r="K11287" s="922">
        <v>1</v>
      </c>
      <c r="L11287" s="923">
        <v>0</v>
      </c>
      <c r="M11287" s="923" t="str">
        <f t="shared" si="176"/>
        <v/>
      </c>
    </row>
    <row r="11288" spans="2:13" ht="60">
      <c r="B11288" s="921" t="s">
        <v>2818</v>
      </c>
      <c r="C11288" s="921" t="s">
        <v>2714</v>
      </c>
      <c r="D11288" s="922" t="s">
        <v>986</v>
      </c>
      <c r="E11288" s="936">
        <v>1</v>
      </c>
      <c r="F11288" s="947">
        <v>43647</v>
      </c>
      <c r="G11288" s="923">
        <v>0</v>
      </c>
      <c r="H11288" s="929">
        <v>1.6666666666666668E-3</v>
      </c>
      <c r="I11288" s="929">
        <v>0.08</v>
      </c>
      <c r="J11288" s="923">
        <v>0</v>
      </c>
      <c r="K11288" s="922">
        <v>1</v>
      </c>
      <c r="L11288" s="923">
        <v>0</v>
      </c>
      <c r="M11288" s="923" t="str">
        <f t="shared" si="176"/>
        <v/>
      </c>
    </row>
    <row r="11289" spans="2:13" ht="60">
      <c r="B11289" s="921" t="s">
        <v>2854</v>
      </c>
      <c r="C11289" s="921" t="s">
        <v>2714</v>
      </c>
      <c r="D11289" s="922" t="s">
        <v>986</v>
      </c>
      <c r="E11289" s="936">
        <v>1</v>
      </c>
      <c r="F11289" s="947">
        <v>43831</v>
      </c>
      <c r="G11289" s="923">
        <v>0</v>
      </c>
      <c r="H11289" s="929">
        <v>1.6666666666666668E-3</v>
      </c>
      <c r="I11289" s="929">
        <v>7.0000000000000007E-2</v>
      </c>
      <c r="J11289" s="923">
        <v>0</v>
      </c>
      <c r="K11289" s="922">
        <v>1</v>
      </c>
      <c r="L11289" s="923">
        <v>0</v>
      </c>
      <c r="M11289" s="923" t="str">
        <f t="shared" si="176"/>
        <v/>
      </c>
    </row>
    <row r="11290" spans="2:13" ht="60">
      <c r="B11290" s="921" t="s">
        <v>2855</v>
      </c>
      <c r="C11290" s="921" t="s">
        <v>2714</v>
      </c>
      <c r="D11290" s="922" t="s">
        <v>986</v>
      </c>
      <c r="E11290" s="936">
        <v>1</v>
      </c>
      <c r="F11290" s="947">
        <v>44197</v>
      </c>
      <c r="G11290" s="923">
        <v>0</v>
      </c>
      <c r="H11290" s="929">
        <v>1.6666666666666668E-3</v>
      </c>
      <c r="I11290" s="929">
        <v>0.05</v>
      </c>
      <c r="J11290" s="923">
        <v>0</v>
      </c>
      <c r="K11290" s="922">
        <v>1</v>
      </c>
      <c r="L11290" s="923">
        <v>0</v>
      </c>
      <c r="M11290" s="923" t="str">
        <f t="shared" si="176"/>
        <v/>
      </c>
    </row>
    <row r="11291" spans="2:13" ht="60">
      <c r="B11291" s="921" t="s">
        <v>2860</v>
      </c>
      <c r="C11291" s="921" t="s">
        <v>2714</v>
      </c>
      <c r="D11291" s="922" t="s">
        <v>986</v>
      </c>
      <c r="E11291" s="936">
        <v>1</v>
      </c>
      <c r="F11291" s="947">
        <v>44197</v>
      </c>
      <c r="G11291" s="923">
        <v>0</v>
      </c>
      <c r="H11291" s="929">
        <v>1.6666666666666668E-3</v>
      </c>
      <c r="I11291" s="929">
        <v>0.05</v>
      </c>
      <c r="J11291" s="923">
        <v>0</v>
      </c>
      <c r="K11291" s="922">
        <v>1</v>
      </c>
      <c r="L11291" s="923">
        <v>0</v>
      </c>
      <c r="M11291" s="923" t="str">
        <f t="shared" si="176"/>
        <v/>
      </c>
    </row>
    <row r="11292" spans="2:13" ht="60">
      <c r="B11292" s="921" t="s">
        <v>2856</v>
      </c>
      <c r="C11292" s="921" t="s">
        <v>2714</v>
      </c>
      <c r="D11292" s="922" t="s">
        <v>986</v>
      </c>
      <c r="E11292" s="936">
        <v>1</v>
      </c>
      <c r="F11292" s="947">
        <v>44562</v>
      </c>
      <c r="G11292" s="923">
        <v>0</v>
      </c>
      <c r="H11292" s="929">
        <v>1.6666666666666668E-3</v>
      </c>
      <c r="I11292" s="929">
        <v>3.0000000000000002E-2</v>
      </c>
      <c r="J11292" s="923">
        <v>0</v>
      </c>
      <c r="K11292" s="922">
        <v>1</v>
      </c>
      <c r="L11292" s="923">
        <v>0</v>
      </c>
      <c r="M11292" s="923" t="str">
        <f t="shared" si="176"/>
        <v/>
      </c>
    </row>
    <row r="11293" spans="2:13" ht="60">
      <c r="B11293" s="921" t="s">
        <v>2861</v>
      </c>
      <c r="C11293" s="921" t="s">
        <v>2714</v>
      </c>
      <c r="D11293" s="922" t="s">
        <v>986</v>
      </c>
      <c r="E11293" s="936">
        <v>1</v>
      </c>
      <c r="F11293" s="947">
        <v>44562</v>
      </c>
      <c r="G11293" s="923">
        <v>0</v>
      </c>
      <c r="H11293" s="929">
        <v>1.6666666666666668E-3</v>
      </c>
      <c r="I11293" s="929">
        <v>3.0000000000000002E-2</v>
      </c>
      <c r="J11293" s="923">
        <v>0</v>
      </c>
      <c r="K11293" s="922">
        <v>1</v>
      </c>
      <c r="L11293" s="923">
        <v>0</v>
      </c>
      <c r="M11293" s="923" t="str">
        <f t="shared" si="176"/>
        <v/>
      </c>
    </row>
    <row r="11294" spans="2:13" ht="60">
      <c r="B11294" s="921" t="s">
        <v>2863</v>
      </c>
      <c r="C11294" s="921" t="s">
        <v>2714</v>
      </c>
      <c r="D11294" s="922" t="s">
        <v>986</v>
      </c>
      <c r="E11294" s="936">
        <v>1</v>
      </c>
      <c r="F11294" s="947">
        <v>44927</v>
      </c>
      <c r="G11294" s="923">
        <v>0</v>
      </c>
      <c r="H11294" s="929">
        <v>1.6666666666666668E-3</v>
      </c>
      <c r="I11294" s="929">
        <v>0.01</v>
      </c>
      <c r="J11294" s="923">
        <v>0</v>
      </c>
      <c r="K11294" s="922">
        <v>1</v>
      </c>
      <c r="L11294" s="923">
        <v>0</v>
      </c>
      <c r="M11294" s="923" t="str">
        <f t="shared" si="176"/>
        <v/>
      </c>
    </row>
    <row r="11295" spans="2:13" ht="60">
      <c r="B11295" s="921" t="s">
        <v>2855</v>
      </c>
      <c r="C11295" s="921" t="s">
        <v>2714</v>
      </c>
      <c r="D11295" s="922" t="s">
        <v>986</v>
      </c>
      <c r="E11295" s="936">
        <v>1</v>
      </c>
      <c r="F11295" s="947">
        <v>44197</v>
      </c>
      <c r="G11295" s="923">
        <v>0</v>
      </c>
      <c r="H11295" s="929">
        <v>1.6666666666666668E-3</v>
      </c>
      <c r="I11295" s="929">
        <v>0.05</v>
      </c>
      <c r="J11295" s="923">
        <v>0</v>
      </c>
      <c r="K11295" s="922">
        <v>1</v>
      </c>
      <c r="L11295" s="923">
        <v>0</v>
      </c>
      <c r="M11295" s="923" t="str">
        <f t="shared" si="176"/>
        <v/>
      </c>
    </row>
    <row r="11296" spans="2:13" ht="60">
      <c r="B11296" s="921" t="s">
        <v>2818</v>
      </c>
      <c r="C11296" s="921" t="s">
        <v>2714</v>
      </c>
      <c r="D11296" s="922" t="s">
        <v>986</v>
      </c>
      <c r="E11296" s="936">
        <v>1</v>
      </c>
      <c r="F11296" s="947">
        <v>43647</v>
      </c>
      <c r="G11296" s="923">
        <v>0</v>
      </c>
      <c r="H11296" s="929">
        <v>1.6666666666666668E-3</v>
      </c>
      <c r="I11296" s="929">
        <v>0.08</v>
      </c>
      <c r="J11296" s="923">
        <v>0</v>
      </c>
      <c r="K11296" s="922">
        <v>1</v>
      </c>
      <c r="L11296" s="923">
        <v>0</v>
      </c>
      <c r="M11296" s="923" t="str">
        <f t="shared" si="176"/>
        <v/>
      </c>
    </row>
    <row r="11297" spans="2:13" ht="60">
      <c r="B11297" s="921" t="s">
        <v>2854</v>
      </c>
      <c r="C11297" s="921" t="s">
        <v>2714</v>
      </c>
      <c r="D11297" s="922" t="s">
        <v>986</v>
      </c>
      <c r="E11297" s="936">
        <v>1</v>
      </c>
      <c r="F11297" s="947">
        <v>43831</v>
      </c>
      <c r="G11297" s="923">
        <v>0</v>
      </c>
      <c r="H11297" s="929">
        <v>1.6666666666666668E-3</v>
      </c>
      <c r="I11297" s="929">
        <v>7.0000000000000007E-2</v>
      </c>
      <c r="J11297" s="923">
        <v>0</v>
      </c>
      <c r="K11297" s="922">
        <v>1</v>
      </c>
      <c r="L11297" s="923">
        <v>0</v>
      </c>
      <c r="M11297" s="923" t="str">
        <f t="shared" si="176"/>
        <v/>
      </c>
    </row>
    <row r="11298" spans="2:13" ht="60">
      <c r="B11298" s="921" t="s">
        <v>2855</v>
      </c>
      <c r="C11298" s="921" t="s">
        <v>2714</v>
      </c>
      <c r="D11298" s="922" t="s">
        <v>986</v>
      </c>
      <c r="E11298" s="936">
        <v>1</v>
      </c>
      <c r="F11298" s="947">
        <v>44197</v>
      </c>
      <c r="G11298" s="923">
        <v>0</v>
      </c>
      <c r="H11298" s="929">
        <v>1.6666666666666668E-3</v>
      </c>
      <c r="I11298" s="929">
        <v>0.05</v>
      </c>
      <c r="J11298" s="923">
        <v>0</v>
      </c>
      <c r="K11298" s="922">
        <v>1</v>
      </c>
      <c r="L11298" s="923">
        <v>0</v>
      </c>
      <c r="M11298" s="923" t="str">
        <f t="shared" si="176"/>
        <v/>
      </c>
    </row>
    <row r="11299" spans="2:13" ht="60">
      <c r="B11299" s="921" t="s">
        <v>2856</v>
      </c>
      <c r="C11299" s="921" t="s">
        <v>2714</v>
      </c>
      <c r="D11299" s="922" t="s">
        <v>986</v>
      </c>
      <c r="E11299" s="936">
        <v>1</v>
      </c>
      <c r="F11299" s="947">
        <v>44562</v>
      </c>
      <c r="G11299" s="923">
        <v>0</v>
      </c>
      <c r="H11299" s="929">
        <v>1.6666666666666668E-3</v>
      </c>
      <c r="I11299" s="929">
        <v>3.0000000000000002E-2</v>
      </c>
      <c r="J11299" s="923">
        <v>0</v>
      </c>
      <c r="K11299" s="922">
        <v>1</v>
      </c>
      <c r="L11299" s="923">
        <v>0</v>
      </c>
      <c r="M11299" s="923" t="str">
        <f t="shared" si="176"/>
        <v/>
      </c>
    </row>
    <row r="11300" spans="2:13" ht="60">
      <c r="B11300" s="921" t="s">
        <v>2863</v>
      </c>
      <c r="C11300" s="921" t="s">
        <v>2714</v>
      </c>
      <c r="D11300" s="922" t="s">
        <v>986</v>
      </c>
      <c r="E11300" s="936">
        <v>1</v>
      </c>
      <c r="F11300" s="947">
        <v>44927</v>
      </c>
      <c r="G11300" s="923">
        <v>0</v>
      </c>
      <c r="H11300" s="929">
        <v>1.6666666666666668E-3</v>
      </c>
      <c r="I11300" s="929">
        <v>0.01</v>
      </c>
      <c r="J11300" s="923">
        <v>0</v>
      </c>
      <c r="K11300" s="922">
        <v>1</v>
      </c>
      <c r="L11300" s="923">
        <v>0</v>
      </c>
      <c r="M11300" s="923" t="str">
        <f t="shared" si="176"/>
        <v/>
      </c>
    </row>
    <row r="11301" spans="2:13" ht="60">
      <c r="B11301" s="921" t="s">
        <v>2856</v>
      </c>
      <c r="C11301" s="921" t="s">
        <v>2714</v>
      </c>
      <c r="D11301" s="922" t="s">
        <v>986</v>
      </c>
      <c r="E11301" s="936">
        <v>1</v>
      </c>
      <c r="F11301" s="947">
        <v>43829</v>
      </c>
      <c r="G11301" s="923">
        <v>0</v>
      </c>
      <c r="H11301" s="929">
        <v>1.6666666666666668E-3</v>
      </c>
      <c r="I11301" s="929">
        <v>7.166666666666667E-2</v>
      </c>
      <c r="J11301" s="923">
        <v>0</v>
      </c>
      <c r="K11301" s="922">
        <v>1</v>
      </c>
      <c r="L11301" s="923">
        <v>0</v>
      </c>
      <c r="M11301" s="923" t="str">
        <f t="shared" si="176"/>
        <v/>
      </c>
    </row>
    <row r="11302" spans="2:13" ht="60">
      <c r="B11302" s="921" t="s">
        <v>2863</v>
      </c>
      <c r="C11302" s="921" t="s">
        <v>2714</v>
      </c>
      <c r="D11302" s="922" t="s">
        <v>986</v>
      </c>
      <c r="E11302" s="936">
        <v>1</v>
      </c>
      <c r="F11302" s="947">
        <v>44927</v>
      </c>
      <c r="G11302" s="923">
        <v>0</v>
      </c>
      <c r="H11302" s="929">
        <v>1.6666666666666668E-3</v>
      </c>
      <c r="I11302" s="929">
        <v>0.01</v>
      </c>
      <c r="J11302" s="923">
        <v>0</v>
      </c>
      <c r="K11302" s="922">
        <v>1</v>
      </c>
      <c r="L11302" s="923">
        <v>0</v>
      </c>
      <c r="M11302" s="923" t="str">
        <f t="shared" si="176"/>
        <v/>
      </c>
    </row>
    <row r="11303" spans="2:13" ht="60">
      <c r="B11303" s="921" t="s">
        <v>2864</v>
      </c>
      <c r="C11303" s="921" t="s">
        <v>2714</v>
      </c>
      <c r="D11303" s="922" t="s">
        <v>986</v>
      </c>
      <c r="E11303" s="936">
        <v>1</v>
      </c>
      <c r="F11303" s="947">
        <v>44927</v>
      </c>
      <c r="G11303" s="923">
        <v>0</v>
      </c>
      <c r="H11303" s="929">
        <v>1.6666666666666668E-3</v>
      </c>
      <c r="I11303" s="929">
        <v>0.01</v>
      </c>
      <c r="J11303" s="923">
        <v>0</v>
      </c>
      <c r="K11303" s="922">
        <v>1</v>
      </c>
      <c r="L11303" s="923">
        <v>0</v>
      </c>
      <c r="M11303" s="923" t="str">
        <f t="shared" si="176"/>
        <v/>
      </c>
    </row>
    <row r="11304" spans="2:13" ht="60">
      <c r="B11304" s="921" t="s">
        <v>2854</v>
      </c>
      <c r="C11304" s="921" t="s">
        <v>2714</v>
      </c>
      <c r="D11304" s="922" t="s">
        <v>986</v>
      </c>
      <c r="E11304" s="936">
        <v>1</v>
      </c>
      <c r="F11304" s="947">
        <v>44713</v>
      </c>
      <c r="G11304" s="923">
        <v>0</v>
      </c>
      <c r="H11304" s="929">
        <v>1.6666666666666668E-3</v>
      </c>
      <c r="I11304" s="929">
        <v>2.1666666666666667E-2</v>
      </c>
      <c r="J11304" s="923">
        <v>0</v>
      </c>
      <c r="K11304" s="922">
        <v>1</v>
      </c>
      <c r="L11304" s="923">
        <v>0</v>
      </c>
      <c r="M11304" s="923" t="str">
        <f t="shared" si="176"/>
        <v/>
      </c>
    </row>
    <row r="11305" spans="2:13" ht="60">
      <c r="B11305" s="921" t="s">
        <v>2855</v>
      </c>
      <c r="C11305" s="921" t="s">
        <v>2714</v>
      </c>
      <c r="D11305" s="922" t="s">
        <v>986</v>
      </c>
      <c r="E11305" s="936">
        <v>1</v>
      </c>
      <c r="F11305" s="947">
        <v>44197</v>
      </c>
      <c r="G11305" s="923">
        <v>0</v>
      </c>
      <c r="H11305" s="929">
        <v>1.6666666666666668E-3</v>
      </c>
      <c r="I11305" s="929">
        <v>0.05</v>
      </c>
      <c r="J11305" s="923">
        <v>0</v>
      </c>
      <c r="K11305" s="922">
        <v>1</v>
      </c>
      <c r="L11305" s="923">
        <v>0</v>
      </c>
      <c r="M11305" s="923" t="str">
        <f t="shared" si="176"/>
        <v/>
      </c>
    </row>
    <row r="11306" spans="2:13" ht="60">
      <c r="B11306" s="921" t="s">
        <v>2856</v>
      </c>
      <c r="C11306" s="921" t="s">
        <v>2714</v>
      </c>
      <c r="D11306" s="922" t="s">
        <v>986</v>
      </c>
      <c r="E11306" s="936">
        <v>1</v>
      </c>
      <c r="F11306" s="947">
        <v>44562</v>
      </c>
      <c r="G11306" s="923">
        <v>0</v>
      </c>
      <c r="H11306" s="929">
        <v>1.6666666666666668E-3</v>
      </c>
      <c r="I11306" s="929">
        <v>3.0000000000000002E-2</v>
      </c>
      <c r="J11306" s="923">
        <v>0</v>
      </c>
      <c r="K11306" s="922">
        <v>1</v>
      </c>
      <c r="L11306" s="923">
        <v>0</v>
      </c>
      <c r="M11306" s="923" t="str">
        <f t="shared" si="176"/>
        <v/>
      </c>
    </row>
    <row r="11307" spans="2:13" ht="60">
      <c r="B11307" s="921" t="s">
        <v>2863</v>
      </c>
      <c r="C11307" s="921" t="s">
        <v>2714</v>
      </c>
      <c r="D11307" s="922" t="s">
        <v>986</v>
      </c>
      <c r="E11307" s="936">
        <v>1</v>
      </c>
      <c r="F11307" s="947">
        <v>44927</v>
      </c>
      <c r="G11307" s="923">
        <v>0</v>
      </c>
      <c r="H11307" s="929">
        <v>1.6666666666666668E-3</v>
      </c>
      <c r="I11307" s="929">
        <v>0.01</v>
      </c>
      <c r="J11307" s="923">
        <v>0</v>
      </c>
      <c r="K11307" s="922">
        <v>1</v>
      </c>
      <c r="L11307" s="923">
        <v>0</v>
      </c>
      <c r="M11307" s="923" t="str">
        <f t="shared" si="176"/>
        <v/>
      </c>
    </row>
    <row r="11308" spans="2:13" ht="60">
      <c r="B11308" s="921" t="s">
        <v>2864</v>
      </c>
      <c r="C11308" s="921" t="s">
        <v>2714</v>
      </c>
      <c r="D11308" s="922" t="s">
        <v>986</v>
      </c>
      <c r="E11308" s="936">
        <v>1</v>
      </c>
      <c r="F11308" s="947">
        <v>44927</v>
      </c>
      <c r="G11308" s="923">
        <v>0</v>
      </c>
      <c r="H11308" s="929">
        <v>1.6666666666666668E-3</v>
      </c>
      <c r="I11308" s="929">
        <v>0.01</v>
      </c>
      <c r="J11308" s="923">
        <v>0</v>
      </c>
      <c r="K11308" s="922">
        <v>1</v>
      </c>
      <c r="L11308" s="923">
        <v>0</v>
      </c>
      <c r="M11308" s="923" t="str">
        <f t="shared" si="176"/>
        <v/>
      </c>
    </row>
    <row r="11309" spans="2:13" ht="60">
      <c r="B11309" s="921" t="s">
        <v>2856</v>
      </c>
      <c r="C11309" s="921" t="s">
        <v>2714</v>
      </c>
      <c r="D11309" s="922" t="s">
        <v>986</v>
      </c>
      <c r="E11309" s="936">
        <v>1</v>
      </c>
      <c r="F11309" s="947">
        <v>44743</v>
      </c>
      <c r="G11309" s="923">
        <v>0</v>
      </c>
      <c r="H11309" s="929">
        <v>1.6666666666666668E-3</v>
      </c>
      <c r="I11309" s="929">
        <v>0.02</v>
      </c>
      <c r="J11309" s="923">
        <v>0</v>
      </c>
      <c r="K11309" s="922">
        <v>1</v>
      </c>
      <c r="L11309" s="923">
        <v>0</v>
      </c>
      <c r="M11309" s="923" t="str">
        <f t="shared" si="176"/>
        <v/>
      </c>
    </row>
    <row r="11310" spans="2:13" ht="60">
      <c r="B11310" s="921" t="s">
        <v>2863</v>
      </c>
      <c r="C11310" s="921" t="s">
        <v>2714</v>
      </c>
      <c r="D11310" s="922" t="s">
        <v>986</v>
      </c>
      <c r="E11310" s="936">
        <v>1</v>
      </c>
      <c r="F11310" s="947">
        <v>44927</v>
      </c>
      <c r="G11310" s="923">
        <v>0</v>
      </c>
      <c r="H11310" s="929">
        <v>1.6666666666666668E-3</v>
      </c>
      <c r="I11310" s="929">
        <v>0.01</v>
      </c>
      <c r="J11310" s="923">
        <v>0</v>
      </c>
      <c r="K11310" s="922">
        <v>1</v>
      </c>
      <c r="L11310" s="923">
        <v>0</v>
      </c>
      <c r="M11310" s="923" t="str">
        <f t="shared" si="176"/>
        <v/>
      </c>
    </row>
    <row r="11311" spans="2:13" ht="60">
      <c r="B11311" s="921" t="s">
        <v>2854</v>
      </c>
      <c r="C11311" s="921" t="s">
        <v>2714</v>
      </c>
      <c r="D11311" s="922" t="s">
        <v>986</v>
      </c>
      <c r="E11311" s="936">
        <v>1</v>
      </c>
      <c r="F11311" s="947">
        <v>44743</v>
      </c>
      <c r="G11311" s="923">
        <v>0</v>
      </c>
      <c r="H11311" s="929">
        <v>1.6666666666666668E-3</v>
      </c>
      <c r="I11311" s="929">
        <v>0.02</v>
      </c>
      <c r="J11311" s="923">
        <v>0</v>
      </c>
      <c r="K11311" s="922">
        <v>1</v>
      </c>
      <c r="L11311" s="923">
        <v>0</v>
      </c>
      <c r="M11311" s="923" t="str">
        <f t="shared" si="176"/>
        <v/>
      </c>
    </row>
    <row r="11312" spans="2:13" ht="60">
      <c r="B11312" s="921" t="s">
        <v>2855</v>
      </c>
      <c r="C11312" s="921" t="s">
        <v>2714</v>
      </c>
      <c r="D11312" s="922" t="s">
        <v>986</v>
      </c>
      <c r="E11312" s="936">
        <v>1</v>
      </c>
      <c r="F11312" s="947">
        <v>44197</v>
      </c>
      <c r="G11312" s="923">
        <v>0</v>
      </c>
      <c r="H11312" s="929">
        <v>1.6666666666666668E-3</v>
      </c>
      <c r="I11312" s="929">
        <v>0.05</v>
      </c>
      <c r="J11312" s="923">
        <v>0</v>
      </c>
      <c r="K11312" s="922">
        <v>1</v>
      </c>
      <c r="L11312" s="923">
        <v>0</v>
      </c>
      <c r="M11312" s="923" t="str">
        <f t="shared" si="176"/>
        <v/>
      </c>
    </row>
    <row r="11313" spans="2:13" ht="60">
      <c r="B11313" s="921" t="s">
        <v>2856</v>
      </c>
      <c r="C11313" s="921" t="s">
        <v>2714</v>
      </c>
      <c r="D11313" s="922" t="s">
        <v>986</v>
      </c>
      <c r="E11313" s="936">
        <v>1</v>
      </c>
      <c r="F11313" s="947">
        <v>44562</v>
      </c>
      <c r="G11313" s="923">
        <v>0</v>
      </c>
      <c r="H11313" s="929">
        <v>1.6666666666666668E-3</v>
      </c>
      <c r="I11313" s="929">
        <v>3.0000000000000002E-2</v>
      </c>
      <c r="J11313" s="923">
        <v>0</v>
      </c>
      <c r="K11313" s="922">
        <v>1</v>
      </c>
      <c r="L11313" s="923">
        <v>0</v>
      </c>
      <c r="M11313" s="923" t="str">
        <f t="shared" si="176"/>
        <v/>
      </c>
    </row>
    <row r="11314" spans="2:13" ht="60">
      <c r="B11314" s="921" t="s">
        <v>2861</v>
      </c>
      <c r="C11314" s="921" t="s">
        <v>2714</v>
      </c>
      <c r="D11314" s="922" t="s">
        <v>986</v>
      </c>
      <c r="E11314" s="936">
        <v>1</v>
      </c>
      <c r="F11314" s="947">
        <v>44562</v>
      </c>
      <c r="G11314" s="923">
        <v>0</v>
      </c>
      <c r="H11314" s="929">
        <v>1.6666666666666668E-3</v>
      </c>
      <c r="I11314" s="929">
        <v>3.0000000000000002E-2</v>
      </c>
      <c r="J11314" s="923">
        <v>0</v>
      </c>
      <c r="K11314" s="922">
        <v>1</v>
      </c>
      <c r="L11314" s="923">
        <v>0</v>
      </c>
      <c r="M11314" s="923" t="str">
        <f t="shared" si="176"/>
        <v/>
      </c>
    </row>
    <row r="11315" spans="2:13" ht="60">
      <c r="B11315" s="921" t="s">
        <v>2863</v>
      </c>
      <c r="C11315" s="921" t="s">
        <v>2714</v>
      </c>
      <c r="D11315" s="922" t="s">
        <v>986</v>
      </c>
      <c r="E11315" s="936">
        <v>1</v>
      </c>
      <c r="F11315" s="947">
        <v>44927</v>
      </c>
      <c r="G11315" s="923">
        <v>0</v>
      </c>
      <c r="H11315" s="929">
        <v>1.6666666666666668E-3</v>
      </c>
      <c r="I11315" s="929">
        <v>0.01</v>
      </c>
      <c r="J11315" s="923">
        <v>0</v>
      </c>
      <c r="K11315" s="922">
        <v>1</v>
      </c>
      <c r="L11315" s="923">
        <v>0</v>
      </c>
      <c r="M11315" s="923" t="str">
        <f t="shared" si="176"/>
        <v/>
      </c>
    </row>
    <row r="11316" spans="2:13" ht="60">
      <c r="B11316" s="921" t="s">
        <v>2857</v>
      </c>
      <c r="C11316" s="921" t="s">
        <v>2714</v>
      </c>
      <c r="D11316" s="922" t="s">
        <v>986</v>
      </c>
      <c r="E11316" s="936">
        <v>1</v>
      </c>
      <c r="F11316" s="947">
        <v>43647</v>
      </c>
      <c r="G11316" s="923">
        <v>0</v>
      </c>
      <c r="H11316" s="929">
        <v>1.6666666666666668E-3</v>
      </c>
      <c r="I11316" s="929">
        <v>0.08</v>
      </c>
      <c r="J11316" s="923">
        <v>0</v>
      </c>
      <c r="K11316" s="922">
        <v>1</v>
      </c>
      <c r="L11316" s="923">
        <v>0</v>
      </c>
      <c r="M11316" s="923" t="str">
        <f t="shared" si="176"/>
        <v/>
      </c>
    </row>
    <row r="11317" spans="2:13" ht="60">
      <c r="B11317" s="921" t="s">
        <v>2854</v>
      </c>
      <c r="C11317" s="921" t="s">
        <v>2714</v>
      </c>
      <c r="D11317" s="922" t="s">
        <v>986</v>
      </c>
      <c r="E11317" s="936">
        <v>1</v>
      </c>
      <c r="F11317" s="947">
        <v>43831</v>
      </c>
      <c r="G11317" s="923">
        <v>0</v>
      </c>
      <c r="H11317" s="929">
        <v>1.6666666666666668E-3</v>
      </c>
      <c r="I11317" s="929">
        <v>7.0000000000000007E-2</v>
      </c>
      <c r="J11317" s="923">
        <v>0</v>
      </c>
      <c r="K11317" s="922">
        <v>1</v>
      </c>
      <c r="L11317" s="923">
        <v>0</v>
      </c>
      <c r="M11317" s="923" t="str">
        <f t="shared" si="176"/>
        <v/>
      </c>
    </row>
    <row r="11318" spans="2:13" ht="60">
      <c r="B11318" s="921" t="s">
        <v>2858</v>
      </c>
      <c r="C11318" s="921" t="s">
        <v>2714</v>
      </c>
      <c r="D11318" s="922" t="s">
        <v>986</v>
      </c>
      <c r="E11318" s="936">
        <v>1</v>
      </c>
      <c r="F11318" s="947">
        <v>43831</v>
      </c>
      <c r="G11318" s="923">
        <v>0</v>
      </c>
      <c r="H11318" s="929">
        <v>1.6666666666666668E-3</v>
      </c>
      <c r="I11318" s="929">
        <v>7.0000000000000007E-2</v>
      </c>
      <c r="J11318" s="923">
        <v>0</v>
      </c>
      <c r="K11318" s="922">
        <v>1</v>
      </c>
      <c r="L11318" s="923">
        <v>0</v>
      </c>
      <c r="M11318" s="923" t="str">
        <f t="shared" si="176"/>
        <v/>
      </c>
    </row>
    <row r="11319" spans="2:13" ht="60">
      <c r="B11319" s="921" t="s">
        <v>2855</v>
      </c>
      <c r="C11319" s="921" t="s">
        <v>2714</v>
      </c>
      <c r="D11319" s="922" t="s">
        <v>986</v>
      </c>
      <c r="E11319" s="936">
        <v>1</v>
      </c>
      <c r="F11319" s="947">
        <v>44197</v>
      </c>
      <c r="G11319" s="923">
        <v>0</v>
      </c>
      <c r="H11319" s="929">
        <v>1.6666666666666668E-3</v>
      </c>
      <c r="I11319" s="929">
        <v>0.05</v>
      </c>
      <c r="J11319" s="923">
        <v>0</v>
      </c>
      <c r="K11319" s="922">
        <v>1</v>
      </c>
      <c r="L11319" s="923">
        <v>0</v>
      </c>
      <c r="M11319" s="923" t="str">
        <f t="shared" si="176"/>
        <v/>
      </c>
    </row>
    <row r="11320" spans="2:13" ht="60">
      <c r="B11320" s="921" t="s">
        <v>2856</v>
      </c>
      <c r="C11320" s="921" t="s">
        <v>2714</v>
      </c>
      <c r="D11320" s="922" t="s">
        <v>986</v>
      </c>
      <c r="E11320" s="936">
        <v>1</v>
      </c>
      <c r="F11320" s="947">
        <v>44562</v>
      </c>
      <c r="G11320" s="923">
        <v>0</v>
      </c>
      <c r="H11320" s="929">
        <v>1.6666666666666668E-3</v>
      </c>
      <c r="I11320" s="929">
        <v>3.0000000000000002E-2</v>
      </c>
      <c r="J11320" s="923">
        <v>0</v>
      </c>
      <c r="K11320" s="922">
        <v>1</v>
      </c>
      <c r="L11320" s="923">
        <v>0</v>
      </c>
      <c r="M11320" s="923" t="str">
        <f t="shared" si="176"/>
        <v/>
      </c>
    </row>
    <row r="11321" spans="2:13" ht="60">
      <c r="B11321" s="921" t="s">
        <v>2863</v>
      </c>
      <c r="C11321" s="921" t="s">
        <v>2714</v>
      </c>
      <c r="D11321" s="922" t="s">
        <v>986</v>
      </c>
      <c r="E11321" s="936">
        <v>1</v>
      </c>
      <c r="F11321" s="947">
        <v>44927</v>
      </c>
      <c r="G11321" s="923">
        <v>0</v>
      </c>
      <c r="H11321" s="929">
        <v>1.6666666666666668E-3</v>
      </c>
      <c r="I11321" s="929">
        <v>0.01</v>
      </c>
      <c r="J11321" s="923">
        <v>0</v>
      </c>
      <c r="K11321" s="922">
        <v>1</v>
      </c>
      <c r="L11321" s="923">
        <v>0</v>
      </c>
      <c r="M11321" s="923" t="str">
        <f t="shared" si="176"/>
        <v/>
      </c>
    </row>
    <row r="11322" spans="2:13" ht="60">
      <c r="B11322" s="921" t="s">
        <v>2864</v>
      </c>
      <c r="C11322" s="921" t="s">
        <v>2714</v>
      </c>
      <c r="D11322" s="922" t="s">
        <v>986</v>
      </c>
      <c r="E11322" s="936">
        <v>1</v>
      </c>
      <c r="F11322" s="947">
        <v>44927</v>
      </c>
      <c r="G11322" s="923">
        <v>0</v>
      </c>
      <c r="H11322" s="929">
        <v>1.6666666666666668E-3</v>
      </c>
      <c r="I11322" s="929">
        <v>0.01</v>
      </c>
      <c r="J11322" s="923">
        <v>0</v>
      </c>
      <c r="K11322" s="922">
        <v>1</v>
      </c>
      <c r="L11322" s="923">
        <v>0</v>
      </c>
      <c r="M11322" s="923" t="str">
        <f t="shared" si="176"/>
        <v/>
      </c>
    </row>
    <row r="11323" spans="2:13" ht="60">
      <c r="B11323" s="921" t="s">
        <v>2818</v>
      </c>
      <c r="C11323" s="921" t="s">
        <v>2714</v>
      </c>
      <c r="D11323" s="922" t="s">
        <v>986</v>
      </c>
      <c r="E11323" s="936">
        <v>1</v>
      </c>
      <c r="F11323" s="947">
        <v>43647</v>
      </c>
      <c r="G11323" s="923">
        <v>0</v>
      </c>
      <c r="H11323" s="929">
        <v>1.6666666666666668E-3</v>
      </c>
      <c r="I11323" s="929">
        <v>0.08</v>
      </c>
      <c r="J11323" s="923">
        <v>0</v>
      </c>
      <c r="K11323" s="922">
        <v>1</v>
      </c>
      <c r="L11323" s="923">
        <v>0</v>
      </c>
      <c r="M11323" s="923" t="str">
        <f t="shared" si="176"/>
        <v/>
      </c>
    </row>
    <row r="11324" spans="2:13" ht="60">
      <c r="B11324" s="921" t="s">
        <v>2854</v>
      </c>
      <c r="C11324" s="921" t="s">
        <v>2714</v>
      </c>
      <c r="D11324" s="922" t="s">
        <v>986</v>
      </c>
      <c r="E11324" s="936">
        <v>1</v>
      </c>
      <c r="F11324" s="947">
        <v>43831</v>
      </c>
      <c r="G11324" s="923">
        <v>0</v>
      </c>
      <c r="H11324" s="929">
        <v>1.6666666666666668E-3</v>
      </c>
      <c r="I11324" s="929">
        <v>7.0000000000000007E-2</v>
      </c>
      <c r="J11324" s="923">
        <v>0</v>
      </c>
      <c r="K11324" s="922">
        <v>1</v>
      </c>
      <c r="L11324" s="923">
        <v>0</v>
      </c>
      <c r="M11324" s="923" t="str">
        <f t="shared" si="176"/>
        <v/>
      </c>
    </row>
    <row r="11325" spans="2:13" ht="60">
      <c r="B11325" s="921" t="s">
        <v>2855</v>
      </c>
      <c r="C11325" s="921" t="s">
        <v>2714</v>
      </c>
      <c r="D11325" s="922" t="s">
        <v>986</v>
      </c>
      <c r="E11325" s="936">
        <v>1</v>
      </c>
      <c r="F11325" s="947">
        <v>44197</v>
      </c>
      <c r="G11325" s="923">
        <v>0</v>
      </c>
      <c r="H11325" s="929">
        <v>1.6666666666666668E-3</v>
      </c>
      <c r="I11325" s="929">
        <v>0.05</v>
      </c>
      <c r="J11325" s="923">
        <v>0</v>
      </c>
      <c r="K11325" s="922">
        <v>1</v>
      </c>
      <c r="L11325" s="923">
        <v>0</v>
      </c>
      <c r="M11325" s="923" t="str">
        <f t="shared" si="176"/>
        <v/>
      </c>
    </row>
    <row r="11326" spans="2:13" ht="60">
      <c r="B11326" s="921" t="s">
        <v>2856</v>
      </c>
      <c r="C11326" s="921" t="s">
        <v>2714</v>
      </c>
      <c r="D11326" s="922" t="s">
        <v>986</v>
      </c>
      <c r="E11326" s="936">
        <v>1</v>
      </c>
      <c r="F11326" s="947">
        <v>44562</v>
      </c>
      <c r="G11326" s="923">
        <v>0</v>
      </c>
      <c r="H11326" s="929">
        <v>1.6666666666666668E-3</v>
      </c>
      <c r="I11326" s="929">
        <v>3.0000000000000002E-2</v>
      </c>
      <c r="J11326" s="923">
        <v>0</v>
      </c>
      <c r="K11326" s="922">
        <v>1</v>
      </c>
      <c r="L11326" s="923">
        <v>0</v>
      </c>
      <c r="M11326" s="923" t="str">
        <f t="shared" si="176"/>
        <v/>
      </c>
    </row>
    <row r="11327" spans="2:13" ht="60">
      <c r="B11327" s="921" t="s">
        <v>2863</v>
      </c>
      <c r="C11327" s="921" t="s">
        <v>2714</v>
      </c>
      <c r="D11327" s="922" t="s">
        <v>986</v>
      </c>
      <c r="E11327" s="936">
        <v>1</v>
      </c>
      <c r="F11327" s="947">
        <v>44927</v>
      </c>
      <c r="G11327" s="923">
        <v>0</v>
      </c>
      <c r="H11327" s="929">
        <v>1.6666666666666668E-3</v>
      </c>
      <c r="I11327" s="929">
        <v>0.01</v>
      </c>
      <c r="J11327" s="923">
        <v>0</v>
      </c>
      <c r="K11327" s="922">
        <v>1</v>
      </c>
      <c r="L11327" s="923">
        <v>0</v>
      </c>
      <c r="M11327" s="923" t="str">
        <f t="shared" si="176"/>
        <v/>
      </c>
    </row>
    <row r="11328" spans="2:13" ht="60">
      <c r="B11328" s="921" t="s">
        <v>2855</v>
      </c>
      <c r="C11328" s="921" t="s">
        <v>2714</v>
      </c>
      <c r="D11328" s="922" t="s">
        <v>986</v>
      </c>
      <c r="E11328" s="936">
        <v>1</v>
      </c>
      <c r="F11328" s="947">
        <v>44986</v>
      </c>
      <c r="G11328" s="923">
        <v>0</v>
      </c>
      <c r="H11328" s="929">
        <v>1.6666666666666668E-3</v>
      </c>
      <c r="I11328" s="929">
        <v>6.6666666666666671E-3</v>
      </c>
      <c r="J11328" s="923">
        <v>0</v>
      </c>
      <c r="K11328" s="922">
        <v>1</v>
      </c>
      <c r="L11328" s="923">
        <v>0</v>
      </c>
      <c r="M11328" s="923" t="str">
        <f t="shared" si="176"/>
        <v/>
      </c>
    </row>
    <row r="11329" spans="2:13" ht="60">
      <c r="B11329" s="921" t="s">
        <v>2856</v>
      </c>
      <c r="C11329" s="921" t="s">
        <v>2714</v>
      </c>
      <c r="D11329" s="922" t="s">
        <v>986</v>
      </c>
      <c r="E11329" s="936">
        <v>1</v>
      </c>
      <c r="F11329" s="947">
        <v>44562</v>
      </c>
      <c r="G11329" s="923">
        <v>0</v>
      </c>
      <c r="H11329" s="929">
        <v>1.6666666666666668E-3</v>
      </c>
      <c r="I11329" s="929">
        <v>3.0000000000000002E-2</v>
      </c>
      <c r="J11329" s="923">
        <v>0</v>
      </c>
      <c r="K11329" s="922">
        <v>1</v>
      </c>
      <c r="L11329" s="923">
        <v>0</v>
      </c>
      <c r="M11329" s="923" t="str">
        <f t="shared" si="176"/>
        <v/>
      </c>
    </row>
    <row r="11330" spans="2:13" ht="60">
      <c r="B11330" s="921" t="s">
        <v>2863</v>
      </c>
      <c r="C11330" s="921" t="s">
        <v>2714</v>
      </c>
      <c r="D11330" s="922" t="s">
        <v>986</v>
      </c>
      <c r="E11330" s="936">
        <v>1</v>
      </c>
      <c r="F11330" s="947">
        <v>44927</v>
      </c>
      <c r="G11330" s="923">
        <v>0</v>
      </c>
      <c r="H11330" s="929">
        <v>1.6666666666666668E-3</v>
      </c>
      <c r="I11330" s="929">
        <v>0.01</v>
      </c>
      <c r="J11330" s="923">
        <v>0</v>
      </c>
      <c r="K11330" s="922">
        <v>1</v>
      </c>
      <c r="L11330" s="923">
        <v>0</v>
      </c>
      <c r="M11330" s="923" t="str">
        <f t="shared" si="176"/>
        <v/>
      </c>
    </row>
    <row r="11331" spans="2:13" ht="60">
      <c r="B11331" s="921" t="s">
        <v>2864</v>
      </c>
      <c r="C11331" s="921" t="s">
        <v>2714</v>
      </c>
      <c r="D11331" s="922" t="s">
        <v>986</v>
      </c>
      <c r="E11331" s="936">
        <v>1</v>
      </c>
      <c r="F11331" s="947">
        <v>44927</v>
      </c>
      <c r="G11331" s="923">
        <v>0</v>
      </c>
      <c r="H11331" s="929">
        <v>1.6666666666666668E-3</v>
      </c>
      <c r="I11331" s="929">
        <v>0.01</v>
      </c>
      <c r="J11331" s="923">
        <v>0</v>
      </c>
      <c r="K11331" s="922">
        <v>1</v>
      </c>
      <c r="L11331" s="923">
        <v>0</v>
      </c>
      <c r="M11331" s="923" t="str">
        <f t="shared" si="176"/>
        <v/>
      </c>
    </row>
    <row r="11332" spans="2:13" ht="60">
      <c r="B11332" s="921" t="s">
        <v>2818</v>
      </c>
      <c r="C11332" s="921" t="s">
        <v>2714</v>
      </c>
      <c r="D11332" s="922" t="s">
        <v>986</v>
      </c>
      <c r="E11332" s="936">
        <v>1</v>
      </c>
      <c r="F11332" s="947">
        <v>43829</v>
      </c>
      <c r="G11332" s="923">
        <v>0</v>
      </c>
      <c r="H11332" s="929">
        <v>1.6666666666666668E-3</v>
      </c>
      <c r="I11332" s="929">
        <v>7.166666666666667E-2</v>
      </c>
      <c r="J11332" s="923">
        <v>0</v>
      </c>
      <c r="K11332" s="922">
        <v>1</v>
      </c>
      <c r="L11332" s="923">
        <v>0</v>
      </c>
      <c r="M11332" s="923" t="str">
        <f t="shared" si="176"/>
        <v/>
      </c>
    </row>
    <row r="11333" spans="2:13" ht="60">
      <c r="B11333" s="921" t="s">
        <v>2857</v>
      </c>
      <c r="C11333" s="921" t="s">
        <v>2714</v>
      </c>
      <c r="D11333" s="922" t="s">
        <v>986</v>
      </c>
      <c r="E11333" s="936">
        <v>1</v>
      </c>
      <c r="F11333" s="947">
        <v>43647</v>
      </c>
      <c r="G11333" s="923">
        <v>0</v>
      </c>
      <c r="H11333" s="929">
        <v>1.6666666666666668E-3</v>
      </c>
      <c r="I11333" s="929">
        <v>0.08</v>
      </c>
      <c r="J11333" s="923">
        <v>0</v>
      </c>
      <c r="K11333" s="922">
        <v>1</v>
      </c>
      <c r="L11333" s="923">
        <v>0</v>
      </c>
      <c r="M11333" s="923" t="str">
        <f t="shared" si="176"/>
        <v/>
      </c>
    </row>
    <row r="11334" spans="2:13" ht="60">
      <c r="B11334" s="921" t="s">
        <v>2854</v>
      </c>
      <c r="C11334" s="921" t="s">
        <v>2714</v>
      </c>
      <c r="D11334" s="922" t="s">
        <v>986</v>
      </c>
      <c r="E11334" s="936">
        <v>1</v>
      </c>
      <c r="F11334" s="947">
        <v>43831</v>
      </c>
      <c r="G11334" s="923">
        <v>0</v>
      </c>
      <c r="H11334" s="929">
        <v>1.6666666666666668E-3</v>
      </c>
      <c r="I11334" s="929">
        <v>7.0000000000000007E-2</v>
      </c>
      <c r="J11334" s="923">
        <v>0</v>
      </c>
      <c r="K11334" s="922">
        <v>1</v>
      </c>
      <c r="L11334" s="923">
        <v>0</v>
      </c>
      <c r="M11334" s="923" t="str">
        <f t="shared" si="176"/>
        <v/>
      </c>
    </row>
    <row r="11335" spans="2:13" ht="60">
      <c r="B11335" s="921" t="s">
        <v>2855</v>
      </c>
      <c r="C11335" s="921" t="s">
        <v>2714</v>
      </c>
      <c r="D11335" s="922" t="s">
        <v>986</v>
      </c>
      <c r="E11335" s="936">
        <v>1</v>
      </c>
      <c r="F11335" s="947">
        <v>44197</v>
      </c>
      <c r="G11335" s="923">
        <v>0</v>
      </c>
      <c r="H11335" s="929">
        <v>1.6666666666666668E-3</v>
      </c>
      <c r="I11335" s="929">
        <v>0.05</v>
      </c>
      <c r="J11335" s="923">
        <v>0</v>
      </c>
      <c r="K11335" s="922">
        <v>1</v>
      </c>
      <c r="L11335" s="923">
        <v>0</v>
      </c>
      <c r="M11335" s="923" t="str">
        <f t="shared" si="176"/>
        <v/>
      </c>
    </row>
    <row r="11336" spans="2:13" ht="60">
      <c r="B11336" s="921" t="s">
        <v>2856</v>
      </c>
      <c r="C11336" s="921" t="s">
        <v>2714</v>
      </c>
      <c r="D11336" s="922" t="s">
        <v>986</v>
      </c>
      <c r="E11336" s="936">
        <v>1</v>
      </c>
      <c r="F11336" s="947">
        <v>44562</v>
      </c>
      <c r="G11336" s="923">
        <v>0</v>
      </c>
      <c r="H11336" s="929">
        <v>1.6666666666666668E-3</v>
      </c>
      <c r="I11336" s="929">
        <v>3.0000000000000002E-2</v>
      </c>
      <c r="J11336" s="923">
        <v>0</v>
      </c>
      <c r="K11336" s="922">
        <v>1</v>
      </c>
      <c r="L11336" s="923">
        <v>0</v>
      </c>
      <c r="M11336" s="923" t="str">
        <f t="shared" si="176"/>
        <v/>
      </c>
    </row>
    <row r="11337" spans="2:13" ht="60">
      <c r="B11337" s="921" t="s">
        <v>2861</v>
      </c>
      <c r="C11337" s="921" t="s">
        <v>2714</v>
      </c>
      <c r="D11337" s="922" t="s">
        <v>986</v>
      </c>
      <c r="E11337" s="936">
        <v>1</v>
      </c>
      <c r="F11337" s="947">
        <v>44562</v>
      </c>
      <c r="G11337" s="923">
        <v>0</v>
      </c>
      <c r="H11337" s="929">
        <v>1.6666666666666668E-3</v>
      </c>
      <c r="I11337" s="929">
        <v>3.0000000000000002E-2</v>
      </c>
      <c r="J11337" s="923">
        <v>0</v>
      </c>
      <c r="K11337" s="922">
        <v>1</v>
      </c>
      <c r="L11337" s="923">
        <v>0</v>
      </c>
      <c r="M11337" s="923" t="str">
        <f t="shared" si="176"/>
        <v/>
      </c>
    </row>
    <row r="11338" spans="2:13" ht="60">
      <c r="B11338" s="921" t="s">
        <v>2863</v>
      </c>
      <c r="C11338" s="921" t="s">
        <v>2714</v>
      </c>
      <c r="D11338" s="922" t="s">
        <v>986</v>
      </c>
      <c r="E11338" s="936">
        <v>1</v>
      </c>
      <c r="F11338" s="947">
        <v>44927</v>
      </c>
      <c r="G11338" s="923">
        <v>0</v>
      </c>
      <c r="H11338" s="929">
        <v>1.6666666666666668E-3</v>
      </c>
      <c r="I11338" s="929">
        <v>0.01</v>
      </c>
      <c r="J11338" s="923">
        <v>0</v>
      </c>
      <c r="K11338" s="922">
        <v>1</v>
      </c>
      <c r="L11338" s="923">
        <v>0</v>
      </c>
      <c r="M11338" s="923" t="str">
        <f t="shared" si="176"/>
        <v/>
      </c>
    </row>
    <row r="11339" spans="2:13" ht="60">
      <c r="B11339" s="921" t="s">
        <v>2864</v>
      </c>
      <c r="C11339" s="921" t="s">
        <v>2714</v>
      </c>
      <c r="D11339" s="922" t="s">
        <v>986</v>
      </c>
      <c r="E11339" s="936">
        <v>1</v>
      </c>
      <c r="F11339" s="947">
        <v>44927</v>
      </c>
      <c r="G11339" s="923">
        <v>0</v>
      </c>
      <c r="H11339" s="929">
        <v>1.6666666666666668E-3</v>
      </c>
      <c r="I11339" s="929">
        <v>0.01</v>
      </c>
      <c r="J11339" s="923">
        <v>0</v>
      </c>
      <c r="K11339" s="922">
        <v>1</v>
      </c>
      <c r="L11339" s="923">
        <v>0</v>
      </c>
      <c r="M11339" s="923" t="str">
        <f t="shared" ref="M11339:M11402" si="177">IF(L11339=0,"",IF(I11339=100%,0,(H11339*12)*(G11339*E11339*K11339)))</f>
        <v/>
      </c>
    </row>
    <row r="11340" spans="2:13" ht="60">
      <c r="B11340" s="921" t="s">
        <v>2855</v>
      </c>
      <c r="C11340" s="921" t="s">
        <v>2714</v>
      </c>
      <c r="D11340" s="922" t="s">
        <v>986</v>
      </c>
      <c r="E11340" s="936">
        <v>1</v>
      </c>
      <c r="F11340" s="947">
        <v>44835</v>
      </c>
      <c r="G11340" s="923">
        <v>0</v>
      </c>
      <c r="H11340" s="929">
        <v>1.6666666666666668E-3</v>
      </c>
      <c r="I11340" s="929">
        <v>1.5000000000000001E-2</v>
      </c>
      <c r="J11340" s="923">
        <v>0</v>
      </c>
      <c r="K11340" s="922">
        <v>1</v>
      </c>
      <c r="L11340" s="923">
        <v>0</v>
      </c>
      <c r="M11340" s="923" t="str">
        <f t="shared" si="177"/>
        <v/>
      </c>
    </row>
    <row r="11341" spans="2:13" ht="60">
      <c r="B11341" s="921" t="s">
        <v>2856</v>
      </c>
      <c r="C11341" s="921" t="s">
        <v>2714</v>
      </c>
      <c r="D11341" s="922" t="s">
        <v>986</v>
      </c>
      <c r="E11341" s="936">
        <v>1</v>
      </c>
      <c r="F11341" s="947">
        <v>44562</v>
      </c>
      <c r="G11341" s="923">
        <v>0</v>
      </c>
      <c r="H11341" s="929">
        <v>1.6666666666666668E-3</v>
      </c>
      <c r="I11341" s="929">
        <v>3.0000000000000002E-2</v>
      </c>
      <c r="J11341" s="923">
        <v>0</v>
      </c>
      <c r="K11341" s="922">
        <v>1</v>
      </c>
      <c r="L11341" s="923">
        <v>0</v>
      </c>
      <c r="M11341" s="923" t="str">
        <f t="shared" si="177"/>
        <v/>
      </c>
    </row>
    <row r="11342" spans="2:13" ht="60">
      <c r="B11342" s="921" t="s">
        <v>2863</v>
      </c>
      <c r="C11342" s="921" t="s">
        <v>2714</v>
      </c>
      <c r="D11342" s="922" t="s">
        <v>986</v>
      </c>
      <c r="E11342" s="936">
        <v>1</v>
      </c>
      <c r="F11342" s="947">
        <v>44927</v>
      </c>
      <c r="G11342" s="923">
        <v>0</v>
      </c>
      <c r="H11342" s="929">
        <v>1.6666666666666668E-3</v>
      </c>
      <c r="I11342" s="929">
        <v>0.01</v>
      </c>
      <c r="J11342" s="923">
        <v>0</v>
      </c>
      <c r="K11342" s="922">
        <v>1</v>
      </c>
      <c r="L11342" s="923">
        <v>0</v>
      </c>
      <c r="M11342" s="923" t="str">
        <f t="shared" si="177"/>
        <v/>
      </c>
    </row>
    <row r="11343" spans="2:13" ht="60">
      <c r="B11343" s="921" t="s">
        <v>2854</v>
      </c>
      <c r="C11343" s="921" t="s">
        <v>2714</v>
      </c>
      <c r="D11343" s="922" t="s">
        <v>986</v>
      </c>
      <c r="E11343" s="936">
        <v>1</v>
      </c>
      <c r="F11343" s="947">
        <v>44835</v>
      </c>
      <c r="G11343" s="923">
        <v>0</v>
      </c>
      <c r="H11343" s="929">
        <v>1.6666666666666668E-3</v>
      </c>
      <c r="I11343" s="929">
        <v>1.5000000000000001E-2</v>
      </c>
      <c r="J11343" s="923">
        <v>0</v>
      </c>
      <c r="K11343" s="922">
        <v>1</v>
      </c>
      <c r="L11343" s="923">
        <v>0</v>
      </c>
      <c r="M11343" s="923" t="str">
        <f t="shared" si="177"/>
        <v/>
      </c>
    </row>
    <row r="11344" spans="2:13" ht="60">
      <c r="B11344" s="921" t="s">
        <v>2855</v>
      </c>
      <c r="C11344" s="921" t="s">
        <v>2714</v>
      </c>
      <c r="D11344" s="922" t="s">
        <v>986</v>
      </c>
      <c r="E11344" s="936">
        <v>1</v>
      </c>
      <c r="F11344" s="947">
        <v>44197</v>
      </c>
      <c r="G11344" s="923">
        <v>0</v>
      </c>
      <c r="H11344" s="929">
        <v>1.6666666666666668E-3</v>
      </c>
      <c r="I11344" s="929">
        <v>0.05</v>
      </c>
      <c r="J11344" s="923">
        <v>0</v>
      </c>
      <c r="K11344" s="922">
        <v>1</v>
      </c>
      <c r="L11344" s="923">
        <v>0</v>
      </c>
      <c r="M11344" s="923" t="str">
        <f t="shared" si="177"/>
        <v/>
      </c>
    </row>
    <row r="11345" spans="2:13" ht="60">
      <c r="B11345" s="921" t="s">
        <v>2859</v>
      </c>
      <c r="C11345" s="921" t="s">
        <v>2714</v>
      </c>
      <c r="D11345" s="922" t="s">
        <v>986</v>
      </c>
      <c r="E11345" s="936">
        <v>1</v>
      </c>
      <c r="F11345" s="947">
        <v>44197</v>
      </c>
      <c r="G11345" s="923">
        <v>0</v>
      </c>
      <c r="H11345" s="929">
        <v>1.6666666666666668E-3</v>
      </c>
      <c r="I11345" s="929">
        <v>0.05</v>
      </c>
      <c r="J11345" s="923">
        <v>0</v>
      </c>
      <c r="K11345" s="922">
        <v>1</v>
      </c>
      <c r="L11345" s="923">
        <v>0</v>
      </c>
      <c r="M11345" s="923" t="str">
        <f t="shared" si="177"/>
        <v/>
      </c>
    </row>
    <row r="11346" spans="2:13" ht="60">
      <c r="B11346" s="921" t="s">
        <v>2856</v>
      </c>
      <c r="C11346" s="921" t="s">
        <v>2714</v>
      </c>
      <c r="D11346" s="922" t="s">
        <v>986</v>
      </c>
      <c r="E11346" s="936">
        <v>1</v>
      </c>
      <c r="F11346" s="947">
        <v>44562</v>
      </c>
      <c r="G11346" s="923">
        <v>0</v>
      </c>
      <c r="H11346" s="929">
        <v>1.6666666666666668E-3</v>
      </c>
      <c r="I11346" s="929">
        <v>3.0000000000000002E-2</v>
      </c>
      <c r="J11346" s="923">
        <v>0</v>
      </c>
      <c r="K11346" s="922">
        <v>1</v>
      </c>
      <c r="L11346" s="923">
        <v>0</v>
      </c>
      <c r="M11346" s="923" t="str">
        <f t="shared" si="177"/>
        <v/>
      </c>
    </row>
    <row r="11347" spans="2:13" ht="60">
      <c r="B11347" s="921" t="s">
        <v>2861</v>
      </c>
      <c r="C11347" s="921" t="s">
        <v>2714</v>
      </c>
      <c r="D11347" s="922" t="s">
        <v>986</v>
      </c>
      <c r="E11347" s="936">
        <v>1</v>
      </c>
      <c r="F11347" s="947">
        <v>44562</v>
      </c>
      <c r="G11347" s="923">
        <v>0</v>
      </c>
      <c r="H11347" s="929">
        <v>1.6666666666666668E-3</v>
      </c>
      <c r="I11347" s="929">
        <v>3.0000000000000002E-2</v>
      </c>
      <c r="J11347" s="923">
        <v>0</v>
      </c>
      <c r="K11347" s="922">
        <v>1</v>
      </c>
      <c r="L11347" s="923">
        <v>0</v>
      </c>
      <c r="M11347" s="923" t="str">
        <f t="shared" si="177"/>
        <v/>
      </c>
    </row>
    <row r="11348" spans="2:13" ht="60">
      <c r="B11348" s="921" t="s">
        <v>2863</v>
      </c>
      <c r="C11348" s="921" t="s">
        <v>2714</v>
      </c>
      <c r="D11348" s="922" t="s">
        <v>986</v>
      </c>
      <c r="E11348" s="936">
        <v>1</v>
      </c>
      <c r="F11348" s="947">
        <v>44927</v>
      </c>
      <c r="G11348" s="923">
        <v>0</v>
      </c>
      <c r="H11348" s="929">
        <v>1.6666666666666668E-3</v>
      </c>
      <c r="I11348" s="929">
        <v>0.01</v>
      </c>
      <c r="J11348" s="923">
        <v>0</v>
      </c>
      <c r="K11348" s="922">
        <v>1</v>
      </c>
      <c r="L11348" s="923">
        <v>0</v>
      </c>
      <c r="M11348" s="923" t="str">
        <f t="shared" si="177"/>
        <v/>
      </c>
    </row>
    <row r="11349" spans="2:13" ht="60">
      <c r="B11349" s="921" t="s">
        <v>2926</v>
      </c>
      <c r="C11349" s="921" t="s">
        <v>2714</v>
      </c>
      <c r="D11349" s="922" t="s">
        <v>986</v>
      </c>
      <c r="E11349" s="936">
        <v>1</v>
      </c>
      <c r="F11349" s="947">
        <v>44927</v>
      </c>
      <c r="G11349" s="923">
        <v>0</v>
      </c>
      <c r="H11349" s="929">
        <v>1.6666666666666668E-3</v>
      </c>
      <c r="I11349" s="929">
        <v>0.01</v>
      </c>
      <c r="J11349" s="923">
        <v>0</v>
      </c>
      <c r="K11349" s="922">
        <v>1</v>
      </c>
      <c r="L11349" s="923">
        <v>0</v>
      </c>
      <c r="M11349" s="923" t="str">
        <f t="shared" si="177"/>
        <v/>
      </c>
    </row>
    <row r="11350" spans="2:13" ht="60">
      <c r="B11350" s="921" t="s">
        <v>2856</v>
      </c>
      <c r="C11350" s="921" t="s">
        <v>2714</v>
      </c>
      <c r="D11350" s="922" t="s">
        <v>986</v>
      </c>
      <c r="E11350" s="936">
        <v>1</v>
      </c>
      <c r="F11350" s="947">
        <v>44473</v>
      </c>
      <c r="G11350" s="923">
        <v>0</v>
      </c>
      <c r="H11350" s="929">
        <v>1.6666666666666668E-3</v>
      </c>
      <c r="I11350" s="929">
        <v>3.5000000000000003E-2</v>
      </c>
      <c r="J11350" s="923">
        <v>0</v>
      </c>
      <c r="K11350" s="922">
        <v>1</v>
      </c>
      <c r="L11350" s="923">
        <v>0</v>
      </c>
      <c r="M11350" s="923" t="str">
        <f t="shared" si="177"/>
        <v/>
      </c>
    </row>
    <row r="11351" spans="2:13" ht="60">
      <c r="B11351" s="921" t="s">
        <v>2861</v>
      </c>
      <c r="C11351" s="921" t="s">
        <v>2714</v>
      </c>
      <c r="D11351" s="922" t="s">
        <v>986</v>
      </c>
      <c r="E11351" s="936">
        <v>1</v>
      </c>
      <c r="F11351" s="947">
        <v>44562</v>
      </c>
      <c r="G11351" s="923">
        <v>0</v>
      </c>
      <c r="H11351" s="929">
        <v>1.6666666666666668E-3</v>
      </c>
      <c r="I11351" s="929">
        <v>3.0000000000000002E-2</v>
      </c>
      <c r="J11351" s="923">
        <v>0</v>
      </c>
      <c r="K11351" s="922">
        <v>1</v>
      </c>
      <c r="L11351" s="923">
        <v>0</v>
      </c>
      <c r="M11351" s="923" t="str">
        <f t="shared" si="177"/>
        <v/>
      </c>
    </row>
    <row r="11352" spans="2:13" ht="60">
      <c r="B11352" s="921" t="s">
        <v>2863</v>
      </c>
      <c r="C11352" s="921" t="s">
        <v>2714</v>
      </c>
      <c r="D11352" s="922" t="s">
        <v>986</v>
      </c>
      <c r="E11352" s="936">
        <v>1</v>
      </c>
      <c r="F11352" s="947">
        <v>44927</v>
      </c>
      <c r="G11352" s="923">
        <v>0</v>
      </c>
      <c r="H11352" s="929">
        <v>1.6666666666666668E-3</v>
      </c>
      <c r="I11352" s="929">
        <v>0.01</v>
      </c>
      <c r="J11352" s="923">
        <v>0</v>
      </c>
      <c r="K11352" s="922">
        <v>1</v>
      </c>
      <c r="L11352" s="923">
        <v>0</v>
      </c>
      <c r="M11352" s="923" t="str">
        <f t="shared" si="177"/>
        <v/>
      </c>
    </row>
    <row r="11353" spans="2:13" ht="60">
      <c r="B11353" s="921" t="s">
        <v>2856</v>
      </c>
      <c r="C11353" s="921" t="s">
        <v>2714</v>
      </c>
      <c r="D11353" s="922" t="s">
        <v>986</v>
      </c>
      <c r="E11353" s="936">
        <v>1</v>
      </c>
      <c r="F11353" s="947">
        <v>44215</v>
      </c>
      <c r="G11353" s="923">
        <v>0</v>
      </c>
      <c r="H11353" s="929">
        <v>1.6666666666666668E-3</v>
      </c>
      <c r="I11353" s="929">
        <v>0.05</v>
      </c>
      <c r="J11353" s="923">
        <v>0</v>
      </c>
      <c r="K11353" s="922">
        <v>1</v>
      </c>
      <c r="L11353" s="923">
        <v>0</v>
      </c>
      <c r="M11353" s="923" t="str">
        <f t="shared" si="177"/>
        <v/>
      </c>
    </row>
    <row r="11354" spans="2:13" ht="60">
      <c r="B11354" s="921" t="s">
        <v>2863</v>
      </c>
      <c r="C11354" s="921" t="s">
        <v>2714</v>
      </c>
      <c r="D11354" s="922" t="s">
        <v>986</v>
      </c>
      <c r="E11354" s="936">
        <v>1</v>
      </c>
      <c r="F11354" s="947">
        <v>44927</v>
      </c>
      <c r="G11354" s="923">
        <v>0</v>
      </c>
      <c r="H11354" s="929">
        <v>1.6666666666666668E-3</v>
      </c>
      <c r="I11354" s="929">
        <v>0.01</v>
      </c>
      <c r="J11354" s="923">
        <v>0</v>
      </c>
      <c r="K11354" s="922">
        <v>1</v>
      </c>
      <c r="L11354" s="923">
        <v>0</v>
      </c>
      <c r="M11354" s="923" t="str">
        <f t="shared" si="177"/>
        <v/>
      </c>
    </row>
    <row r="11355" spans="2:13" ht="60">
      <c r="B11355" s="921" t="s">
        <v>2818</v>
      </c>
      <c r="C11355" s="921" t="s">
        <v>2714</v>
      </c>
      <c r="D11355" s="922" t="s">
        <v>986</v>
      </c>
      <c r="E11355" s="936">
        <v>1</v>
      </c>
      <c r="F11355" s="947">
        <v>44134</v>
      </c>
      <c r="G11355" s="923">
        <v>0</v>
      </c>
      <c r="H11355" s="929">
        <v>1.6666666666666668E-3</v>
      </c>
      <c r="I11355" s="929">
        <v>5.5E-2</v>
      </c>
      <c r="J11355" s="923">
        <v>0</v>
      </c>
      <c r="K11355" s="922">
        <v>1</v>
      </c>
      <c r="L11355" s="923">
        <v>0</v>
      </c>
      <c r="M11355" s="923" t="str">
        <f t="shared" si="177"/>
        <v/>
      </c>
    </row>
    <row r="11356" spans="2:13" ht="60">
      <c r="B11356" s="921" t="s">
        <v>2854</v>
      </c>
      <c r="C11356" s="921" t="s">
        <v>2714</v>
      </c>
      <c r="D11356" s="922" t="s">
        <v>986</v>
      </c>
      <c r="E11356" s="936">
        <v>1</v>
      </c>
      <c r="F11356" s="947">
        <v>43831</v>
      </c>
      <c r="G11356" s="923">
        <v>0</v>
      </c>
      <c r="H11356" s="929">
        <v>1.6666666666666668E-3</v>
      </c>
      <c r="I11356" s="929">
        <v>7.0000000000000007E-2</v>
      </c>
      <c r="J11356" s="923">
        <v>0</v>
      </c>
      <c r="K11356" s="922">
        <v>1</v>
      </c>
      <c r="L11356" s="923">
        <v>0</v>
      </c>
      <c r="M11356" s="923" t="str">
        <f t="shared" si="177"/>
        <v/>
      </c>
    </row>
    <row r="11357" spans="2:13" ht="60">
      <c r="B11357" s="921" t="s">
        <v>2858</v>
      </c>
      <c r="C11357" s="921" t="s">
        <v>2714</v>
      </c>
      <c r="D11357" s="922" t="s">
        <v>986</v>
      </c>
      <c r="E11357" s="936">
        <v>1</v>
      </c>
      <c r="F11357" s="947">
        <v>43831</v>
      </c>
      <c r="G11357" s="923">
        <v>0</v>
      </c>
      <c r="H11357" s="929">
        <v>1.6666666666666668E-3</v>
      </c>
      <c r="I11357" s="929">
        <v>7.0000000000000007E-2</v>
      </c>
      <c r="J11357" s="923">
        <v>0</v>
      </c>
      <c r="K11357" s="922">
        <v>1</v>
      </c>
      <c r="L11357" s="923">
        <v>0</v>
      </c>
      <c r="M11357" s="923" t="str">
        <f t="shared" si="177"/>
        <v/>
      </c>
    </row>
    <row r="11358" spans="2:13" ht="60">
      <c r="B11358" s="921" t="s">
        <v>2855</v>
      </c>
      <c r="C11358" s="921" t="s">
        <v>2714</v>
      </c>
      <c r="D11358" s="922" t="s">
        <v>986</v>
      </c>
      <c r="E11358" s="936">
        <v>1</v>
      </c>
      <c r="F11358" s="947">
        <v>44197</v>
      </c>
      <c r="G11358" s="923">
        <v>0</v>
      </c>
      <c r="H11358" s="929">
        <v>1.6666666666666668E-3</v>
      </c>
      <c r="I11358" s="929">
        <v>0.05</v>
      </c>
      <c r="J11358" s="923">
        <v>0</v>
      </c>
      <c r="K11358" s="922">
        <v>1</v>
      </c>
      <c r="L11358" s="923">
        <v>0</v>
      </c>
      <c r="M11358" s="923" t="str">
        <f t="shared" si="177"/>
        <v/>
      </c>
    </row>
    <row r="11359" spans="2:13" ht="60">
      <c r="B11359" s="921" t="s">
        <v>2860</v>
      </c>
      <c r="C11359" s="921" t="s">
        <v>2714</v>
      </c>
      <c r="D11359" s="922" t="s">
        <v>986</v>
      </c>
      <c r="E11359" s="936">
        <v>1</v>
      </c>
      <c r="F11359" s="947">
        <v>44197</v>
      </c>
      <c r="G11359" s="923">
        <v>0</v>
      </c>
      <c r="H11359" s="929">
        <v>1.6666666666666668E-3</v>
      </c>
      <c r="I11359" s="929">
        <v>0.05</v>
      </c>
      <c r="J11359" s="923">
        <v>0</v>
      </c>
      <c r="K11359" s="922">
        <v>1</v>
      </c>
      <c r="L11359" s="923">
        <v>0</v>
      </c>
      <c r="M11359" s="923" t="str">
        <f t="shared" si="177"/>
        <v/>
      </c>
    </row>
    <row r="11360" spans="2:13" ht="60">
      <c r="B11360" s="921" t="s">
        <v>2856</v>
      </c>
      <c r="C11360" s="921" t="s">
        <v>2714</v>
      </c>
      <c r="D11360" s="922" t="s">
        <v>986</v>
      </c>
      <c r="E11360" s="936">
        <v>1</v>
      </c>
      <c r="F11360" s="947">
        <v>44562</v>
      </c>
      <c r="G11360" s="923">
        <v>0</v>
      </c>
      <c r="H11360" s="929">
        <v>1.6666666666666668E-3</v>
      </c>
      <c r="I11360" s="929">
        <v>3.0000000000000002E-2</v>
      </c>
      <c r="J11360" s="923">
        <v>0</v>
      </c>
      <c r="K11360" s="922">
        <v>1</v>
      </c>
      <c r="L11360" s="923">
        <v>0</v>
      </c>
      <c r="M11360" s="923" t="str">
        <f t="shared" si="177"/>
        <v/>
      </c>
    </row>
    <row r="11361" spans="2:13" ht="60">
      <c r="B11361" s="921" t="s">
        <v>2861</v>
      </c>
      <c r="C11361" s="921" t="s">
        <v>2714</v>
      </c>
      <c r="D11361" s="922" t="s">
        <v>986</v>
      </c>
      <c r="E11361" s="936">
        <v>1</v>
      </c>
      <c r="F11361" s="947">
        <v>44562</v>
      </c>
      <c r="G11361" s="923">
        <v>0</v>
      </c>
      <c r="H11361" s="929">
        <v>1.6666666666666668E-3</v>
      </c>
      <c r="I11361" s="929">
        <v>3.0000000000000002E-2</v>
      </c>
      <c r="J11361" s="923">
        <v>0</v>
      </c>
      <c r="K11361" s="922">
        <v>1</v>
      </c>
      <c r="L11361" s="923">
        <v>0</v>
      </c>
      <c r="M11361" s="923" t="str">
        <f t="shared" si="177"/>
        <v/>
      </c>
    </row>
    <row r="11362" spans="2:13" ht="60">
      <c r="B11362" s="921" t="s">
        <v>2863</v>
      </c>
      <c r="C11362" s="921" t="s">
        <v>2714</v>
      </c>
      <c r="D11362" s="922" t="s">
        <v>986</v>
      </c>
      <c r="E11362" s="936">
        <v>1</v>
      </c>
      <c r="F11362" s="947">
        <v>44927</v>
      </c>
      <c r="G11362" s="923">
        <v>0</v>
      </c>
      <c r="H11362" s="929">
        <v>1.6666666666666668E-3</v>
      </c>
      <c r="I11362" s="929">
        <v>0.01</v>
      </c>
      <c r="J11362" s="923">
        <v>0</v>
      </c>
      <c r="K11362" s="922">
        <v>1</v>
      </c>
      <c r="L11362" s="923">
        <v>0</v>
      </c>
      <c r="M11362" s="923" t="str">
        <f t="shared" si="177"/>
        <v/>
      </c>
    </row>
    <row r="11363" spans="2:13" ht="60">
      <c r="B11363" s="921" t="s">
        <v>2864</v>
      </c>
      <c r="C11363" s="921" t="s">
        <v>2714</v>
      </c>
      <c r="D11363" s="922" t="s">
        <v>986</v>
      </c>
      <c r="E11363" s="936">
        <v>1</v>
      </c>
      <c r="F11363" s="947">
        <v>44927</v>
      </c>
      <c r="G11363" s="923">
        <v>0</v>
      </c>
      <c r="H11363" s="929">
        <v>1.6666666666666668E-3</v>
      </c>
      <c r="I11363" s="929">
        <v>0.01</v>
      </c>
      <c r="J11363" s="923">
        <v>0</v>
      </c>
      <c r="K11363" s="922">
        <v>1</v>
      </c>
      <c r="L11363" s="923">
        <v>0</v>
      </c>
      <c r="M11363" s="923" t="str">
        <f t="shared" si="177"/>
        <v/>
      </c>
    </row>
    <row r="11364" spans="2:13" ht="60">
      <c r="B11364" s="921" t="s">
        <v>2818</v>
      </c>
      <c r="C11364" s="921" t="s">
        <v>2714</v>
      </c>
      <c r="D11364" s="922" t="s">
        <v>986</v>
      </c>
      <c r="E11364" s="936">
        <v>1</v>
      </c>
      <c r="F11364" s="947">
        <v>43829</v>
      </c>
      <c r="G11364" s="923">
        <v>0</v>
      </c>
      <c r="H11364" s="929">
        <v>1.6666666666666668E-3</v>
      </c>
      <c r="I11364" s="929">
        <v>7.166666666666667E-2</v>
      </c>
      <c r="J11364" s="923">
        <v>0</v>
      </c>
      <c r="K11364" s="922">
        <v>1</v>
      </c>
      <c r="L11364" s="923">
        <v>0</v>
      </c>
      <c r="M11364" s="923" t="str">
        <f t="shared" si="177"/>
        <v/>
      </c>
    </row>
    <row r="11365" spans="2:13" ht="60">
      <c r="B11365" s="921" t="s">
        <v>2857</v>
      </c>
      <c r="C11365" s="921" t="s">
        <v>2714</v>
      </c>
      <c r="D11365" s="922" t="s">
        <v>986</v>
      </c>
      <c r="E11365" s="936">
        <v>1</v>
      </c>
      <c r="F11365" s="947">
        <v>43647</v>
      </c>
      <c r="G11365" s="923">
        <v>0</v>
      </c>
      <c r="H11365" s="929">
        <v>1.6666666666666668E-3</v>
      </c>
      <c r="I11365" s="929">
        <v>0.08</v>
      </c>
      <c r="J11365" s="923">
        <v>0</v>
      </c>
      <c r="K11365" s="922">
        <v>1</v>
      </c>
      <c r="L11365" s="923">
        <v>0</v>
      </c>
      <c r="M11365" s="923" t="str">
        <f t="shared" si="177"/>
        <v/>
      </c>
    </row>
    <row r="11366" spans="2:13" ht="60">
      <c r="B11366" s="921" t="s">
        <v>2854</v>
      </c>
      <c r="C11366" s="921" t="s">
        <v>2714</v>
      </c>
      <c r="D11366" s="922" t="s">
        <v>986</v>
      </c>
      <c r="E11366" s="936">
        <v>1</v>
      </c>
      <c r="F11366" s="947">
        <v>43831</v>
      </c>
      <c r="G11366" s="923">
        <v>0</v>
      </c>
      <c r="H11366" s="929">
        <v>1.6666666666666668E-3</v>
      </c>
      <c r="I11366" s="929">
        <v>7.0000000000000007E-2</v>
      </c>
      <c r="J11366" s="923">
        <v>0</v>
      </c>
      <c r="K11366" s="922">
        <v>1</v>
      </c>
      <c r="L11366" s="923">
        <v>0</v>
      </c>
      <c r="M11366" s="923" t="str">
        <f t="shared" si="177"/>
        <v/>
      </c>
    </row>
    <row r="11367" spans="2:13" ht="60">
      <c r="B11367" s="921" t="s">
        <v>2858</v>
      </c>
      <c r="C11367" s="921" t="s">
        <v>2714</v>
      </c>
      <c r="D11367" s="922" t="s">
        <v>986</v>
      </c>
      <c r="E11367" s="936">
        <v>1</v>
      </c>
      <c r="F11367" s="947">
        <v>43831</v>
      </c>
      <c r="G11367" s="923">
        <v>0</v>
      </c>
      <c r="H11367" s="929">
        <v>1.6666666666666668E-3</v>
      </c>
      <c r="I11367" s="929">
        <v>7.0000000000000007E-2</v>
      </c>
      <c r="J11367" s="923">
        <v>0</v>
      </c>
      <c r="K11367" s="922">
        <v>1</v>
      </c>
      <c r="L11367" s="923">
        <v>0</v>
      </c>
      <c r="M11367" s="923" t="str">
        <f t="shared" si="177"/>
        <v/>
      </c>
    </row>
    <row r="11368" spans="2:13" ht="60">
      <c r="B11368" s="921" t="s">
        <v>2855</v>
      </c>
      <c r="C11368" s="921" t="s">
        <v>2714</v>
      </c>
      <c r="D11368" s="922" t="s">
        <v>986</v>
      </c>
      <c r="E11368" s="936">
        <v>1</v>
      </c>
      <c r="F11368" s="947">
        <v>44197</v>
      </c>
      <c r="G11368" s="923">
        <v>0</v>
      </c>
      <c r="H11368" s="929">
        <v>1.6666666666666668E-3</v>
      </c>
      <c r="I11368" s="929">
        <v>0.05</v>
      </c>
      <c r="J11368" s="923">
        <v>0</v>
      </c>
      <c r="K11368" s="922">
        <v>1</v>
      </c>
      <c r="L11368" s="923">
        <v>0</v>
      </c>
      <c r="M11368" s="923" t="str">
        <f t="shared" si="177"/>
        <v/>
      </c>
    </row>
    <row r="11369" spans="2:13" ht="60">
      <c r="B11369" s="921" t="s">
        <v>2860</v>
      </c>
      <c r="C11369" s="921" t="s">
        <v>2714</v>
      </c>
      <c r="D11369" s="922" t="s">
        <v>986</v>
      </c>
      <c r="E11369" s="936">
        <v>1</v>
      </c>
      <c r="F11369" s="947">
        <v>44197</v>
      </c>
      <c r="G11369" s="923">
        <v>0</v>
      </c>
      <c r="H11369" s="929">
        <v>1.6666666666666668E-3</v>
      </c>
      <c r="I11369" s="929">
        <v>0.05</v>
      </c>
      <c r="J11369" s="923">
        <v>0</v>
      </c>
      <c r="K11369" s="922">
        <v>1</v>
      </c>
      <c r="L11369" s="923">
        <v>0</v>
      </c>
      <c r="M11369" s="923" t="str">
        <f t="shared" si="177"/>
        <v/>
      </c>
    </row>
    <row r="11370" spans="2:13" ht="60">
      <c r="B11370" s="921" t="s">
        <v>2856</v>
      </c>
      <c r="C11370" s="921" t="s">
        <v>2714</v>
      </c>
      <c r="D11370" s="922" t="s">
        <v>986</v>
      </c>
      <c r="E11370" s="936">
        <v>1</v>
      </c>
      <c r="F11370" s="947">
        <v>44562</v>
      </c>
      <c r="G11370" s="923">
        <v>0</v>
      </c>
      <c r="H11370" s="929">
        <v>1.6666666666666668E-3</v>
      </c>
      <c r="I11370" s="929">
        <v>3.0000000000000002E-2</v>
      </c>
      <c r="J11370" s="923">
        <v>0</v>
      </c>
      <c r="K11370" s="922">
        <v>1</v>
      </c>
      <c r="L11370" s="923">
        <v>0</v>
      </c>
      <c r="M11370" s="923" t="str">
        <f t="shared" si="177"/>
        <v/>
      </c>
    </row>
    <row r="11371" spans="2:13" ht="60">
      <c r="B11371" s="921" t="s">
        <v>2863</v>
      </c>
      <c r="C11371" s="921" t="s">
        <v>2714</v>
      </c>
      <c r="D11371" s="922" t="s">
        <v>986</v>
      </c>
      <c r="E11371" s="936">
        <v>1</v>
      </c>
      <c r="F11371" s="947">
        <v>44927</v>
      </c>
      <c r="G11371" s="923">
        <v>0</v>
      </c>
      <c r="H11371" s="929">
        <v>1.6666666666666668E-3</v>
      </c>
      <c r="I11371" s="929">
        <v>0.01</v>
      </c>
      <c r="J11371" s="923">
        <v>0</v>
      </c>
      <c r="K11371" s="922">
        <v>1</v>
      </c>
      <c r="L11371" s="923">
        <v>0</v>
      </c>
      <c r="M11371" s="923" t="str">
        <f t="shared" si="177"/>
        <v/>
      </c>
    </row>
    <row r="11372" spans="2:13" ht="60">
      <c r="B11372" s="921" t="s">
        <v>2818</v>
      </c>
      <c r="C11372" s="921" t="s">
        <v>2714</v>
      </c>
      <c r="D11372" s="922" t="s">
        <v>986</v>
      </c>
      <c r="E11372" s="936">
        <v>1</v>
      </c>
      <c r="F11372" s="947">
        <v>43829</v>
      </c>
      <c r="G11372" s="923">
        <v>0</v>
      </c>
      <c r="H11372" s="929">
        <v>1.6666666666666668E-3</v>
      </c>
      <c r="I11372" s="929">
        <v>7.166666666666667E-2</v>
      </c>
      <c r="J11372" s="923">
        <v>0</v>
      </c>
      <c r="K11372" s="922">
        <v>1</v>
      </c>
      <c r="L11372" s="923">
        <v>0</v>
      </c>
      <c r="M11372" s="923" t="str">
        <f t="shared" si="177"/>
        <v/>
      </c>
    </row>
    <row r="11373" spans="2:13" ht="60">
      <c r="B11373" s="921" t="s">
        <v>2927</v>
      </c>
      <c r="C11373" s="921" t="s">
        <v>2714</v>
      </c>
      <c r="D11373" s="922" t="s">
        <v>986</v>
      </c>
      <c r="E11373" s="936">
        <v>1</v>
      </c>
      <c r="F11373" s="947">
        <v>43647</v>
      </c>
      <c r="G11373" s="923">
        <v>0</v>
      </c>
      <c r="H11373" s="929">
        <v>1.6666666666666668E-3</v>
      </c>
      <c r="I11373" s="929">
        <v>0.08</v>
      </c>
      <c r="J11373" s="923">
        <v>0</v>
      </c>
      <c r="K11373" s="922">
        <v>1</v>
      </c>
      <c r="L11373" s="923">
        <v>0</v>
      </c>
      <c r="M11373" s="923" t="str">
        <f t="shared" si="177"/>
        <v/>
      </c>
    </row>
    <row r="11374" spans="2:13" ht="60">
      <c r="B11374" s="921" t="s">
        <v>2854</v>
      </c>
      <c r="C11374" s="921" t="s">
        <v>2714</v>
      </c>
      <c r="D11374" s="922" t="s">
        <v>986</v>
      </c>
      <c r="E11374" s="936">
        <v>1</v>
      </c>
      <c r="F11374" s="947">
        <v>43831</v>
      </c>
      <c r="G11374" s="923">
        <v>0</v>
      </c>
      <c r="H11374" s="929">
        <v>1.6666666666666668E-3</v>
      </c>
      <c r="I11374" s="929">
        <v>7.0000000000000007E-2</v>
      </c>
      <c r="J11374" s="923">
        <v>0</v>
      </c>
      <c r="K11374" s="922">
        <v>1</v>
      </c>
      <c r="L11374" s="923">
        <v>0</v>
      </c>
      <c r="M11374" s="923" t="str">
        <f t="shared" si="177"/>
        <v/>
      </c>
    </row>
    <row r="11375" spans="2:13" ht="60">
      <c r="B11375" s="921" t="s">
        <v>2928</v>
      </c>
      <c r="C11375" s="921" t="s">
        <v>2714</v>
      </c>
      <c r="D11375" s="922" t="s">
        <v>986</v>
      </c>
      <c r="E11375" s="936">
        <v>1</v>
      </c>
      <c r="F11375" s="947">
        <v>43831</v>
      </c>
      <c r="G11375" s="923">
        <v>0</v>
      </c>
      <c r="H11375" s="929">
        <v>1.6666666666666668E-3</v>
      </c>
      <c r="I11375" s="929">
        <v>7.0000000000000007E-2</v>
      </c>
      <c r="J11375" s="923">
        <v>0</v>
      </c>
      <c r="K11375" s="922">
        <v>1</v>
      </c>
      <c r="L11375" s="923">
        <v>0</v>
      </c>
      <c r="M11375" s="923" t="str">
        <f t="shared" si="177"/>
        <v/>
      </c>
    </row>
    <row r="11376" spans="2:13" ht="60">
      <c r="B11376" s="921" t="s">
        <v>2855</v>
      </c>
      <c r="C11376" s="921" t="s">
        <v>2714</v>
      </c>
      <c r="D11376" s="922" t="s">
        <v>986</v>
      </c>
      <c r="E11376" s="936">
        <v>1</v>
      </c>
      <c r="F11376" s="947">
        <v>44197</v>
      </c>
      <c r="G11376" s="923">
        <v>0</v>
      </c>
      <c r="H11376" s="929">
        <v>1.6666666666666668E-3</v>
      </c>
      <c r="I11376" s="929">
        <v>0.05</v>
      </c>
      <c r="J11376" s="923">
        <v>0</v>
      </c>
      <c r="K11376" s="922">
        <v>1</v>
      </c>
      <c r="L11376" s="923">
        <v>0</v>
      </c>
      <c r="M11376" s="923" t="str">
        <f t="shared" si="177"/>
        <v/>
      </c>
    </row>
    <row r="11377" spans="2:13" ht="60">
      <c r="B11377" s="921" t="s">
        <v>2860</v>
      </c>
      <c r="C11377" s="921" t="s">
        <v>2714</v>
      </c>
      <c r="D11377" s="922" t="s">
        <v>986</v>
      </c>
      <c r="E11377" s="936">
        <v>1</v>
      </c>
      <c r="F11377" s="947">
        <v>44197</v>
      </c>
      <c r="G11377" s="923">
        <v>0</v>
      </c>
      <c r="H11377" s="929">
        <v>1.6666666666666668E-3</v>
      </c>
      <c r="I11377" s="929">
        <v>0.05</v>
      </c>
      <c r="J11377" s="923">
        <v>0</v>
      </c>
      <c r="K11377" s="922">
        <v>1</v>
      </c>
      <c r="L11377" s="923">
        <v>0</v>
      </c>
      <c r="M11377" s="923" t="str">
        <f t="shared" si="177"/>
        <v/>
      </c>
    </row>
    <row r="11378" spans="2:13" ht="60">
      <c r="B11378" s="921" t="s">
        <v>2856</v>
      </c>
      <c r="C11378" s="921" t="s">
        <v>2714</v>
      </c>
      <c r="D11378" s="922" t="s">
        <v>986</v>
      </c>
      <c r="E11378" s="936">
        <v>1</v>
      </c>
      <c r="F11378" s="947">
        <v>44562</v>
      </c>
      <c r="G11378" s="923">
        <v>0</v>
      </c>
      <c r="H11378" s="929">
        <v>1.6666666666666668E-3</v>
      </c>
      <c r="I11378" s="929">
        <v>3.0000000000000002E-2</v>
      </c>
      <c r="J11378" s="923">
        <v>0</v>
      </c>
      <c r="K11378" s="922">
        <v>1</v>
      </c>
      <c r="L11378" s="923">
        <v>0</v>
      </c>
      <c r="M11378" s="923" t="str">
        <f t="shared" si="177"/>
        <v/>
      </c>
    </row>
    <row r="11379" spans="2:13" ht="60">
      <c r="B11379" s="921" t="s">
        <v>2861</v>
      </c>
      <c r="C11379" s="921" t="s">
        <v>2714</v>
      </c>
      <c r="D11379" s="922" t="s">
        <v>986</v>
      </c>
      <c r="E11379" s="936">
        <v>1</v>
      </c>
      <c r="F11379" s="947">
        <v>44562</v>
      </c>
      <c r="G11379" s="923">
        <v>0</v>
      </c>
      <c r="H11379" s="929">
        <v>1.6666666666666668E-3</v>
      </c>
      <c r="I11379" s="929">
        <v>3.0000000000000002E-2</v>
      </c>
      <c r="J11379" s="923">
        <v>0</v>
      </c>
      <c r="K11379" s="922">
        <v>1</v>
      </c>
      <c r="L11379" s="923">
        <v>0</v>
      </c>
      <c r="M11379" s="923" t="str">
        <f t="shared" si="177"/>
        <v/>
      </c>
    </row>
    <row r="11380" spans="2:13" ht="60">
      <c r="B11380" s="921" t="s">
        <v>2863</v>
      </c>
      <c r="C11380" s="921" t="s">
        <v>2714</v>
      </c>
      <c r="D11380" s="922" t="s">
        <v>986</v>
      </c>
      <c r="E11380" s="936">
        <v>1</v>
      </c>
      <c r="F11380" s="947">
        <v>44927</v>
      </c>
      <c r="G11380" s="923">
        <v>0</v>
      </c>
      <c r="H11380" s="929">
        <v>1.6666666666666668E-3</v>
      </c>
      <c r="I11380" s="929">
        <v>0.01</v>
      </c>
      <c r="J11380" s="923">
        <v>0</v>
      </c>
      <c r="K11380" s="922">
        <v>1</v>
      </c>
      <c r="L11380" s="923">
        <v>0</v>
      </c>
      <c r="M11380" s="923" t="str">
        <f t="shared" si="177"/>
        <v/>
      </c>
    </row>
    <row r="11381" spans="2:13" ht="60">
      <c r="B11381" s="921" t="s">
        <v>2818</v>
      </c>
      <c r="C11381" s="921" t="s">
        <v>2714</v>
      </c>
      <c r="D11381" s="922" t="s">
        <v>986</v>
      </c>
      <c r="E11381" s="936">
        <v>1</v>
      </c>
      <c r="F11381" s="947">
        <v>44560</v>
      </c>
      <c r="G11381" s="923">
        <v>0</v>
      </c>
      <c r="H11381" s="929">
        <v>1.6666666666666668E-3</v>
      </c>
      <c r="I11381" s="929">
        <v>3.1666666666666669E-2</v>
      </c>
      <c r="J11381" s="923">
        <v>0</v>
      </c>
      <c r="K11381" s="922">
        <v>1</v>
      </c>
      <c r="L11381" s="923">
        <v>0</v>
      </c>
      <c r="M11381" s="923" t="str">
        <f t="shared" si="177"/>
        <v/>
      </c>
    </row>
    <row r="11382" spans="2:13" ht="60">
      <c r="B11382" s="921" t="s">
        <v>2854</v>
      </c>
      <c r="C11382" s="921" t="s">
        <v>2714</v>
      </c>
      <c r="D11382" s="922" t="s">
        <v>986</v>
      </c>
      <c r="E11382" s="936">
        <v>1</v>
      </c>
      <c r="F11382" s="947">
        <v>43831</v>
      </c>
      <c r="G11382" s="923">
        <v>0</v>
      </c>
      <c r="H11382" s="929">
        <v>1.6666666666666668E-3</v>
      </c>
      <c r="I11382" s="929">
        <v>7.0000000000000007E-2</v>
      </c>
      <c r="J11382" s="923">
        <v>0</v>
      </c>
      <c r="K11382" s="922">
        <v>1</v>
      </c>
      <c r="L11382" s="923">
        <v>0</v>
      </c>
      <c r="M11382" s="923" t="str">
        <f t="shared" si="177"/>
        <v/>
      </c>
    </row>
    <row r="11383" spans="2:13" ht="60">
      <c r="B11383" s="921" t="s">
        <v>2855</v>
      </c>
      <c r="C11383" s="921" t="s">
        <v>2714</v>
      </c>
      <c r="D11383" s="922" t="s">
        <v>986</v>
      </c>
      <c r="E11383" s="936">
        <v>1</v>
      </c>
      <c r="F11383" s="947">
        <v>44197</v>
      </c>
      <c r="G11383" s="923">
        <v>0</v>
      </c>
      <c r="H11383" s="929">
        <v>1.6666666666666668E-3</v>
      </c>
      <c r="I11383" s="929">
        <v>0.05</v>
      </c>
      <c r="J11383" s="923">
        <v>0</v>
      </c>
      <c r="K11383" s="922">
        <v>1</v>
      </c>
      <c r="L11383" s="923">
        <v>0</v>
      </c>
      <c r="M11383" s="923" t="str">
        <f t="shared" si="177"/>
        <v/>
      </c>
    </row>
    <row r="11384" spans="2:13" ht="60">
      <c r="B11384" s="921" t="s">
        <v>2860</v>
      </c>
      <c r="C11384" s="921" t="s">
        <v>2714</v>
      </c>
      <c r="D11384" s="922" t="s">
        <v>986</v>
      </c>
      <c r="E11384" s="936">
        <v>1</v>
      </c>
      <c r="F11384" s="947">
        <v>44197</v>
      </c>
      <c r="G11384" s="923">
        <v>0</v>
      </c>
      <c r="H11384" s="929">
        <v>1.6666666666666668E-3</v>
      </c>
      <c r="I11384" s="929">
        <v>0.05</v>
      </c>
      <c r="J11384" s="923">
        <v>0</v>
      </c>
      <c r="K11384" s="922">
        <v>1</v>
      </c>
      <c r="L11384" s="923">
        <v>0</v>
      </c>
      <c r="M11384" s="923" t="str">
        <f t="shared" si="177"/>
        <v/>
      </c>
    </row>
    <row r="11385" spans="2:13" ht="60">
      <c r="B11385" s="921" t="s">
        <v>2856</v>
      </c>
      <c r="C11385" s="921" t="s">
        <v>2714</v>
      </c>
      <c r="D11385" s="922" t="s">
        <v>986</v>
      </c>
      <c r="E11385" s="936">
        <v>1</v>
      </c>
      <c r="F11385" s="947">
        <v>44562</v>
      </c>
      <c r="G11385" s="923">
        <v>0</v>
      </c>
      <c r="H11385" s="929">
        <v>1.6666666666666668E-3</v>
      </c>
      <c r="I11385" s="929">
        <v>3.0000000000000002E-2</v>
      </c>
      <c r="J11385" s="923">
        <v>0</v>
      </c>
      <c r="K11385" s="922">
        <v>1</v>
      </c>
      <c r="L11385" s="923">
        <v>0</v>
      </c>
      <c r="M11385" s="923" t="str">
        <f t="shared" si="177"/>
        <v/>
      </c>
    </row>
    <row r="11386" spans="2:13" ht="60">
      <c r="B11386" s="921" t="s">
        <v>2863</v>
      </c>
      <c r="C11386" s="921" t="s">
        <v>2714</v>
      </c>
      <c r="D11386" s="922" t="s">
        <v>986</v>
      </c>
      <c r="E11386" s="936">
        <v>1</v>
      </c>
      <c r="F11386" s="947">
        <v>44927</v>
      </c>
      <c r="G11386" s="923">
        <v>0</v>
      </c>
      <c r="H11386" s="929">
        <v>1.6666666666666668E-3</v>
      </c>
      <c r="I11386" s="929">
        <v>0.01</v>
      </c>
      <c r="J11386" s="923">
        <v>0</v>
      </c>
      <c r="K11386" s="922">
        <v>1</v>
      </c>
      <c r="L11386" s="923">
        <v>0</v>
      </c>
      <c r="M11386" s="923" t="str">
        <f t="shared" si="177"/>
        <v/>
      </c>
    </row>
    <row r="11387" spans="2:13" ht="60">
      <c r="B11387" s="921" t="s">
        <v>2818</v>
      </c>
      <c r="C11387" s="921" t="s">
        <v>2714</v>
      </c>
      <c r="D11387" s="922" t="s">
        <v>986</v>
      </c>
      <c r="E11387" s="936">
        <v>1</v>
      </c>
      <c r="F11387" s="947">
        <v>43829</v>
      </c>
      <c r="G11387" s="923">
        <v>0</v>
      </c>
      <c r="H11387" s="929">
        <v>1.6666666666666668E-3</v>
      </c>
      <c r="I11387" s="929">
        <v>7.166666666666667E-2</v>
      </c>
      <c r="J11387" s="923">
        <v>0</v>
      </c>
      <c r="K11387" s="922">
        <v>1</v>
      </c>
      <c r="L11387" s="923">
        <v>0</v>
      </c>
      <c r="M11387" s="923" t="str">
        <f t="shared" si="177"/>
        <v/>
      </c>
    </row>
    <row r="11388" spans="2:13" ht="60">
      <c r="B11388" s="921" t="s">
        <v>2927</v>
      </c>
      <c r="C11388" s="921" t="s">
        <v>2714</v>
      </c>
      <c r="D11388" s="922" t="s">
        <v>986</v>
      </c>
      <c r="E11388" s="936">
        <v>1</v>
      </c>
      <c r="F11388" s="947">
        <v>43647</v>
      </c>
      <c r="G11388" s="923">
        <v>0</v>
      </c>
      <c r="H11388" s="929">
        <v>1.6666666666666668E-3</v>
      </c>
      <c r="I11388" s="929">
        <v>0.08</v>
      </c>
      <c r="J11388" s="923">
        <v>0</v>
      </c>
      <c r="K11388" s="922">
        <v>1</v>
      </c>
      <c r="L11388" s="923">
        <v>0</v>
      </c>
      <c r="M11388" s="923" t="str">
        <f t="shared" si="177"/>
        <v/>
      </c>
    </row>
    <row r="11389" spans="2:13" ht="60">
      <c r="B11389" s="921" t="s">
        <v>2854</v>
      </c>
      <c r="C11389" s="921" t="s">
        <v>2714</v>
      </c>
      <c r="D11389" s="922" t="s">
        <v>986</v>
      </c>
      <c r="E11389" s="936">
        <v>1</v>
      </c>
      <c r="F11389" s="947">
        <v>43831</v>
      </c>
      <c r="G11389" s="923">
        <v>0</v>
      </c>
      <c r="H11389" s="929">
        <v>1.6666666666666668E-3</v>
      </c>
      <c r="I11389" s="929">
        <v>7.0000000000000007E-2</v>
      </c>
      <c r="J11389" s="923">
        <v>0</v>
      </c>
      <c r="K11389" s="922">
        <v>1</v>
      </c>
      <c r="L11389" s="923">
        <v>0</v>
      </c>
      <c r="M11389" s="923" t="str">
        <f t="shared" si="177"/>
        <v/>
      </c>
    </row>
    <row r="11390" spans="2:13" ht="60">
      <c r="B11390" s="921" t="s">
        <v>2855</v>
      </c>
      <c r="C11390" s="921" t="s">
        <v>2714</v>
      </c>
      <c r="D11390" s="922" t="s">
        <v>986</v>
      </c>
      <c r="E11390" s="936">
        <v>1</v>
      </c>
      <c r="F11390" s="947">
        <v>44197</v>
      </c>
      <c r="G11390" s="923">
        <v>0</v>
      </c>
      <c r="H11390" s="929">
        <v>1.6666666666666668E-3</v>
      </c>
      <c r="I11390" s="929">
        <v>0.05</v>
      </c>
      <c r="J11390" s="923">
        <v>0</v>
      </c>
      <c r="K11390" s="922">
        <v>1</v>
      </c>
      <c r="L11390" s="923">
        <v>0</v>
      </c>
      <c r="M11390" s="923" t="str">
        <f t="shared" si="177"/>
        <v/>
      </c>
    </row>
    <row r="11391" spans="2:13" ht="60">
      <c r="B11391" s="921" t="s">
        <v>2856</v>
      </c>
      <c r="C11391" s="921" t="s">
        <v>2714</v>
      </c>
      <c r="D11391" s="922" t="s">
        <v>986</v>
      </c>
      <c r="E11391" s="936">
        <v>1</v>
      </c>
      <c r="F11391" s="947">
        <v>44562</v>
      </c>
      <c r="G11391" s="923">
        <v>0</v>
      </c>
      <c r="H11391" s="929">
        <v>1.6666666666666668E-3</v>
      </c>
      <c r="I11391" s="929">
        <v>3.0000000000000002E-2</v>
      </c>
      <c r="J11391" s="923">
        <v>0</v>
      </c>
      <c r="K11391" s="922">
        <v>1</v>
      </c>
      <c r="L11391" s="923">
        <v>0</v>
      </c>
      <c r="M11391" s="923" t="str">
        <f t="shared" si="177"/>
        <v/>
      </c>
    </row>
    <row r="11392" spans="2:13" ht="60">
      <c r="B11392" s="921" t="s">
        <v>2861</v>
      </c>
      <c r="C11392" s="921" t="s">
        <v>2714</v>
      </c>
      <c r="D11392" s="922" t="s">
        <v>986</v>
      </c>
      <c r="E11392" s="936">
        <v>1</v>
      </c>
      <c r="F11392" s="947">
        <v>44562</v>
      </c>
      <c r="G11392" s="923">
        <v>0</v>
      </c>
      <c r="H11392" s="929">
        <v>1.6666666666666668E-3</v>
      </c>
      <c r="I11392" s="929">
        <v>3.0000000000000002E-2</v>
      </c>
      <c r="J11392" s="923">
        <v>0</v>
      </c>
      <c r="K11392" s="922">
        <v>1</v>
      </c>
      <c r="L11392" s="923">
        <v>0</v>
      </c>
      <c r="M11392" s="923" t="str">
        <f t="shared" si="177"/>
        <v/>
      </c>
    </row>
    <row r="11393" spans="2:13" ht="60">
      <c r="B11393" s="921" t="s">
        <v>2863</v>
      </c>
      <c r="C11393" s="921" t="s">
        <v>2714</v>
      </c>
      <c r="D11393" s="922" t="s">
        <v>986</v>
      </c>
      <c r="E11393" s="936">
        <v>1</v>
      </c>
      <c r="F11393" s="947">
        <v>44927</v>
      </c>
      <c r="G11393" s="923">
        <v>0</v>
      </c>
      <c r="H11393" s="929">
        <v>1.6666666666666668E-3</v>
      </c>
      <c r="I11393" s="929">
        <v>0.01</v>
      </c>
      <c r="J11393" s="923">
        <v>0</v>
      </c>
      <c r="K11393" s="922">
        <v>1</v>
      </c>
      <c r="L11393" s="923">
        <v>0</v>
      </c>
      <c r="M11393" s="923" t="str">
        <f t="shared" si="177"/>
        <v/>
      </c>
    </row>
    <row r="11394" spans="2:13" ht="60">
      <c r="B11394" s="921" t="s">
        <v>2864</v>
      </c>
      <c r="C11394" s="921" t="s">
        <v>2714</v>
      </c>
      <c r="D11394" s="922" t="s">
        <v>986</v>
      </c>
      <c r="E11394" s="936">
        <v>1</v>
      </c>
      <c r="F11394" s="947">
        <v>44927</v>
      </c>
      <c r="G11394" s="923">
        <v>0</v>
      </c>
      <c r="H11394" s="929">
        <v>1.6666666666666668E-3</v>
      </c>
      <c r="I11394" s="929">
        <v>0.01</v>
      </c>
      <c r="J11394" s="923">
        <v>0</v>
      </c>
      <c r="K11394" s="922">
        <v>1</v>
      </c>
      <c r="L11394" s="923">
        <v>0</v>
      </c>
      <c r="M11394" s="923" t="str">
        <f t="shared" si="177"/>
        <v/>
      </c>
    </row>
    <row r="11395" spans="2:13" ht="60">
      <c r="B11395" s="921" t="s">
        <v>2818</v>
      </c>
      <c r="C11395" s="921" t="s">
        <v>2714</v>
      </c>
      <c r="D11395" s="922" t="s">
        <v>986</v>
      </c>
      <c r="E11395" s="936">
        <v>1</v>
      </c>
      <c r="F11395" s="947">
        <v>44835</v>
      </c>
      <c r="G11395" s="923">
        <v>0</v>
      </c>
      <c r="H11395" s="929">
        <v>1.6666666666666668E-3</v>
      </c>
      <c r="I11395" s="929">
        <v>1.5000000000000001E-2</v>
      </c>
      <c r="J11395" s="923">
        <v>0</v>
      </c>
      <c r="K11395" s="922">
        <v>1</v>
      </c>
      <c r="L11395" s="923">
        <v>0</v>
      </c>
      <c r="M11395" s="923" t="str">
        <f t="shared" si="177"/>
        <v/>
      </c>
    </row>
    <row r="11396" spans="2:13" ht="60">
      <c r="B11396" s="921" t="s">
        <v>2857</v>
      </c>
      <c r="C11396" s="921" t="s">
        <v>2714</v>
      </c>
      <c r="D11396" s="922" t="s">
        <v>986</v>
      </c>
      <c r="E11396" s="936">
        <v>1</v>
      </c>
      <c r="F11396" s="947">
        <v>43647</v>
      </c>
      <c r="G11396" s="923">
        <v>0</v>
      </c>
      <c r="H11396" s="929">
        <v>1.6666666666666668E-3</v>
      </c>
      <c r="I11396" s="929">
        <v>0.08</v>
      </c>
      <c r="J11396" s="923">
        <v>0</v>
      </c>
      <c r="K11396" s="922">
        <v>1</v>
      </c>
      <c r="L11396" s="923">
        <v>0</v>
      </c>
      <c r="M11396" s="923" t="str">
        <f t="shared" si="177"/>
        <v/>
      </c>
    </row>
    <row r="11397" spans="2:13" ht="60">
      <c r="B11397" s="921" t="s">
        <v>2854</v>
      </c>
      <c r="C11397" s="921" t="s">
        <v>2714</v>
      </c>
      <c r="D11397" s="922" t="s">
        <v>986</v>
      </c>
      <c r="E11397" s="936">
        <v>1</v>
      </c>
      <c r="F11397" s="947">
        <v>43831</v>
      </c>
      <c r="G11397" s="923">
        <v>0</v>
      </c>
      <c r="H11397" s="929">
        <v>1.6666666666666668E-3</v>
      </c>
      <c r="I11397" s="929">
        <v>7.0000000000000007E-2</v>
      </c>
      <c r="J11397" s="923">
        <v>0</v>
      </c>
      <c r="K11397" s="922">
        <v>1</v>
      </c>
      <c r="L11397" s="923">
        <v>0</v>
      </c>
      <c r="M11397" s="923" t="str">
        <f t="shared" si="177"/>
        <v/>
      </c>
    </row>
    <row r="11398" spans="2:13" ht="60">
      <c r="B11398" s="921" t="s">
        <v>2858</v>
      </c>
      <c r="C11398" s="921" t="s">
        <v>2714</v>
      </c>
      <c r="D11398" s="922" t="s">
        <v>986</v>
      </c>
      <c r="E11398" s="936">
        <v>1</v>
      </c>
      <c r="F11398" s="947">
        <v>43831</v>
      </c>
      <c r="G11398" s="923">
        <v>0</v>
      </c>
      <c r="H11398" s="929">
        <v>1.6666666666666668E-3</v>
      </c>
      <c r="I11398" s="929">
        <v>7.0000000000000007E-2</v>
      </c>
      <c r="J11398" s="923">
        <v>0</v>
      </c>
      <c r="K11398" s="922">
        <v>1</v>
      </c>
      <c r="L11398" s="923">
        <v>0</v>
      </c>
      <c r="M11398" s="923" t="str">
        <f t="shared" si="177"/>
        <v/>
      </c>
    </row>
    <row r="11399" spans="2:13" ht="60">
      <c r="B11399" s="921" t="s">
        <v>2855</v>
      </c>
      <c r="C11399" s="921" t="s">
        <v>2714</v>
      </c>
      <c r="D11399" s="922" t="s">
        <v>986</v>
      </c>
      <c r="E11399" s="936">
        <v>1</v>
      </c>
      <c r="F11399" s="947">
        <v>44197</v>
      </c>
      <c r="G11399" s="923">
        <v>0</v>
      </c>
      <c r="H11399" s="929">
        <v>1.6666666666666668E-3</v>
      </c>
      <c r="I11399" s="929">
        <v>0.05</v>
      </c>
      <c r="J11399" s="923">
        <v>0</v>
      </c>
      <c r="K11399" s="922">
        <v>1</v>
      </c>
      <c r="L11399" s="923">
        <v>0</v>
      </c>
      <c r="M11399" s="923" t="str">
        <f t="shared" si="177"/>
        <v/>
      </c>
    </row>
    <row r="11400" spans="2:13" ht="60">
      <c r="B11400" s="921" t="s">
        <v>2856</v>
      </c>
      <c r="C11400" s="921" t="s">
        <v>2714</v>
      </c>
      <c r="D11400" s="922" t="s">
        <v>986</v>
      </c>
      <c r="E11400" s="936">
        <v>1</v>
      </c>
      <c r="F11400" s="947">
        <v>44562</v>
      </c>
      <c r="G11400" s="923">
        <v>0</v>
      </c>
      <c r="H11400" s="929">
        <v>1.6666666666666668E-3</v>
      </c>
      <c r="I11400" s="929">
        <v>3.0000000000000002E-2</v>
      </c>
      <c r="J11400" s="923">
        <v>0</v>
      </c>
      <c r="K11400" s="922">
        <v>1</v>
      </c>
      <c r="L11400" s="923">
        <v>0</v>
      </c>
      <c r="M11400" s="923" t="str">
        <f t="shared" si="177"/>
        <v/>
      </c>
    </row>
    <row r="11401" spans="2:13" ht="60">
      <c r="B11401" s="921" t="s">
        <v>2929</v>
      </c>
      <c r="C11401" s="921" t="s">
        <v>2714</v>
      </c>
      <c r="D11401" s="922" t="s">
        <v>986</v>
      </c>
      <c r="E11401" s="936">
        <v>1</v>
      </c>
      <c r="F11401" s="947">
        <v>44562</v>
      </c>
      <c r="G11401" s="923">
        <v>0</v>
      </c>
      <c r="H11401" s="929">
        <v>1.6666666666666668E-3</v>
      </c>
      <c r="I11401" s="929">
        <v>3.0000000000000002E-2</v>
      </c>
      <c r="J11401" s="923">
        <v>0</v>
      </c>
      <c r="K11401" s="922">
        <v>1</v>
      </c>
      <c r="L11401" s="923">
        <v>0</v>
      </c>
      <c r="M11401" s="923" t="str">
        <f t="shared" si="177"/>
        <v/>
      </c>
    </row>
    <row r="11402" spans="2:13" ht="60">
      <c r="B11402" s="921" t="s">
        <v>2861</v>
      </c>
      <c r="C11402" s="921" t="s">
        <v>2714</v>
      </c>
      <c r="D11402" s="922" t="s">
        <v>986</v>
      </c>
      <c r="E11402" s="936">
        <v>1</v>
      </c>
      <c r="F11402" s="947">
        <v>44562</v>
      </c>
      <c r="G11402" s="923">
        <v>0</v>
      </c>
      <c r="H11402" s="929">
        <v>1.6666666666666668E-3</v>
      </c>
      <c r="I11402" s="929">
        <v>3.0000000000000002E-2</v>
      </c>
      <c r="J11402" s="923">
        <v>0</v>
      </c>
      <c r="K11402" s="922">
        <v>1</v>
      </c>
      <c r="L11402" s="923">
        <v>0</v>
      </c>
      <c r="M11402" s="923" t="str">
        <f t="shared" si="177"/>
        <v/>
      </c>
    </row>
    <row r="11403" spans="2:13" ht="60">
      <c r="B11403" s="921" t="s">
        <v>2863</v>
      </c>
      <c r="C11403" s="921" t="s">
        <v>2714</v>
      </c>
      <c r="D11403" s="922" t="s">
        <v>986</v>
      </c>
      <c r="E11403" s="936">
        <v>1</v>
      </c>
      <c r="F11403" s="947">
        <v>44927</v>
      </c>
      <c r="G11403" s="923">
        <v>0</v>
      </c>
      <c r="H11403" s="929">
        <v>1.6666666666666668E-3</v>
      </c>
      <c r="I11403" s="929">
        <v>0.01</v>
      </c>
      <c r="J11403" s="923">
        <v>0</v>
      </c>
      <c r="K11403" s="922">
        <v>1</v>
      </c>
      <c r="L11403" s="923">
        <v>0</v>
      </c>
      <c r="M11403" s="923" t="str">
        <f t="shared" ref="M11403:M11466" si="178">IF(L11403=0,"",IF(I11403=100%,0,(H11403*12)*(G11403*E11403*K11403)))</f>
        <v/>
      </c>
    </row>
    <row r="11404" spans="2:13" ht="60">
      <c r="B11404" s="921" t="s">
        <v>2818</v>
      </c>
      <c r="C11404" s="921" t="s">
        <v>2714</v>
      </c>
      <c r="D11404" s="922" t="s">
        <v>986</v>
      </c>
      <c r="E11404" s="936">
        <v>1</v>
      </c>
      <c r="F11404" s="947">
        <v>43829</v>
      </c>
      <c r="G11404" s="923">
        <v>0</v>
      </c>
      <c r="H11404" s="929">
        <v>1.6666666666666668E-3</v>
      </c>
      <c r="I11404" s="929">
        <v>7.166666666666667E-2</v>
      </c>
      <c r="J11404" s="923">
        <v>0</v>
      </c>
      <c r="K11404" s="922">
        <v>1</v>
      </c>
      <c r="L11404" s="923">
        <v>0</v>
      </c>
      <c r="M11404" s="923" t="str">
        <f t="shared" si="178"/>
        <v/>
      </c>
    </row>
    <row r="11405" spans="2:13" ht="60">
      <c r="B11405" s="921" t="s">
        <v>2854</v>
      </c>
      <c r="C11405" s="921" t="s">
        <v>2714</v>
      </c>
      <c r="D11405" s="922" t="s">
        <v>986</v>
      </c>
      <c r="E11405" s="936">
        <v>1</v>
      </c>
      <c r="F11405" s="947">
        <v>43831</v>
      </c>
      <c r="G11405" s="923">
        <v>0</v>
      </c>
      <c r="H11405" s="929">
        <v>1.6666666666666668E-3</v>
      </c>
      <c r="I11405" s="929">
        <v>7.0000000000000007E-2</v>
      </c>
      <c r="J11405" s="923">
        <v>0</v>
      </c>
      <c r="K11405" s="922">
        <v>1</v>
      </c>
      <c r="L11405" s="923">
        <v>0</v>
      </c>
      <c r="M11405" s="923" t="str">
        <f t="shared" si="178"/>
        <v/>
      </c>
    </row>
    <row r="11406" spans="2:13" ht="60">
      <c r="B11406" s="921" t="s">
        <v>2855</v>
      </c>
      <c r="C11406" s="921" t="s">
        <v>2714</v>
      </c>
      <c r="D11406" s="922" t="s">
        <v>986</v>
      </c>
      <c r="E11406" s="936">
        <v>1</v>
      </c>
      <c r="F11406" s="947">
        <v>44197</v>
      </c>
      <c r="G11406" s="923">
        <v>0</v>
      </c>
      <c r="H11406" s="929">
        <v>1.6666666666666668E-3</v>
      </c>
      <c r="I11406" s="929">
        <v>0.05</v>
      </c>
      <c r="J11406" s="923">
        <v>0</v>
      </c>
      <c r="K11406" s="922">
        <v>1</v>
      </c>
      <c r="L11406" s="923">
        <v>0</v>
      </c>
      <c r="M11406" s="923" t="str">
        <f t="shared" si="178"/>
        <v/>
      </c>
    </row>
    <row r="11407" spans="2:13" ht="60">
      <c r="B11407" s="921" t="s">
        <v>2859</v>
      </c>
      <c r="C11407" s="921" t="s">
        <v>2714</v>
      </c>
      <c r="D11407" s="922" t="s">
        <v>986</v>
      </c>
      <c r="E11407" s="936">
        <v>1</v>
      </c>
      <c r="F11407" s="947">
        <v>44197</v>
      </c>
      <c r="G11407" s="923">
        <v>0</v>
      </c>
      <c r="H11407" s="929">
        <v>1.6666666666666668E-3</v>
      </c>
      <c r="I11407" s="929">
        <v>0.05</v>
      </c>
      <c r="J11407" s="923">
        <v>0</v>
      </c>
      <c r="K11407" s="922">
        <v>1</v>
      </c>
      <c r="L11407" s="923">
        <v>0</v>
      </c>
      <c r="M11407" s="923" t="str">
        <f t="shared" si="178"/>
        <v/>
      </c>
    </row>
    <row r="11408" spans="2:13" ht="60">
      <c r="B11408" s="921" t="s">
        <v>2860</v>
      </c>
      <c r="C11408" s="921" t="s">
        <v>2714</v>
      </c>
      <c r="D11408" s="922" t="s">
        <v>986</v>
      </c>
      <c r="E11408" s="936">
        <v>1</v>
      </c>
      <c r="F11408" s="947">
        <v>44197</v>
      </c>
      <c r="G11408" s="923">
        <v>0</v>
      </c>
      <c r="H11408" s="929">
        <v>1.6666666666666668E-3</v>
      </c>
      <c r="I11408" s="929">
        <v>0.05</v>
      </c>
      <c r="J11408" s="923">
        <v>0</v>
      </c>
      <c r="K11408" s="922">
        <v>1</v>
      </c>
      <c r="L11408" s="923">
        <v>0</v>
      </c>
      <c r="M11408" s="923" t="str">
        <f t="shared" si="178"/>
        <v/>
      </c>
    </row>
    <row r="11409" spans="2:13" ht="60">
      <c r="B11409" s="921" t="s">
        <v>2856</v>
      </c>
      <c r="C11409" s="921" t="s">
        <v>2714</v>
      </c>
      <c r="D11409" s="922" t="s">
        <v>986</v>
      </c>
      <c r="E11409" s="936">
        <v>1</v>
      </c>
      <c r="F11409" s="947">
        <v>44562</v>
      </c>
      <c r="G11409" s="923">
        <v>0</v>
      </c>
      <c r="H11409" s="929">
        <v>1.6666666666666668E-3</v>
      </c>
      <c r="I11409" s="929">
        <v>3.0000000000000002E-2</v>
      </c>
      <c r="J11409" s="923">
        <v>0</v>
      </c>
      <c r="K11409" s="922">
        <v>1</v>
      </c>
      <c r="L11409" s="923">
        <v>0</v>
      </c>
      <c r="M11409" s="923" t="str">
        <f t="shared" si="178"/>
        <v/>
      </c>
    </row>
    <row r="11410" spans="2:13" ht="60">
      <c r="B11410" s="921" t="s">
        <v>2861</v>
      </c>
      <c r="C11410" s="921" t="s">
        <v>2714</v>
      </c>
      <c r="D11410" s="922" t="s">
        <v>986</v>
      </c>
      <c r="E11410" s="936">
        <v>1</v>
      </c>
      <c r="F11410" s="947">
        <v>44562</v>
      </c>
      <c r="G11410" s="923">
        <v>0</v>
      </c>
      <c r="H11410" s="929">
        <v>1.6666666666666668E-3</v>
      </c>
      <c r="I11410" s="929">
        <v>3.0000000000000002E-2</v>
      </c>
      <c r="J11410" s="923">
        <v>0</v>
      </c>
      <c r="K11410" s="922">
        <v>1</v>
      </c>
      <c r="L11410" s="923">
        <v>0</v>
      </c>
      <c r="M11410" s="923" t="str">
        <f t="shared" si="178"/>
        <v/>
      </c>
    </row>
    <row r="11411" spans="2:13" ht="60">
      <c r="B11411" s="921" t="s">
        <v>2863</v>
      </c>
      <c r="C11411" s="921" t="s">
        <v>2714</v>
      </c>
      <c r="D11411" s="922" t="s">
        <v>986</v>
      </c>
      <c r="E11411" s="936">
        <v>1</v>
      </c>
      <c r="F11411" s="947">
        <v>44927</v>
      </c>
      <c r="G11411" s="923">
        <v>0</v>
      </c>
      <c r="H11411" s="929">
        <v>1.6666666666666668E-3</v>
      </c>
      <c r="I11411" s="929">
        <v>0.01</v>
      </c>
      <c r="J11411" s="923">
        <v>0</v>
      </c>
      <c r="K11411" s="922">
        <v>1</v>
      </c>
      <c r="L11411" s="923">
        <v>0</v>
      </c>
      <c r="M11411" s="923" t="str">
        <f t="shared" si="178"/>
        <v/>
      </c>
    </row>
    <row r="11412" spans="2:13" ht="60">
      <c r="B11412" s="921" t="s">
        <v>2926</v>
      </c>
      <c r="C11412" s="921" t="s">
        <v>2714</v>
      </c>
      <c r="D11412" s="922" t="s">
        <v>986</v>
      </c>
      <c r="E11412" s="936">
        <v>1</v>
      </c>
      <c r="F11412" s="947">
        <v>44927</v>
      </c>
      <c r="G11412" s="923">
        <v>0</v>
      </c>
      <c r="H11412" s="929">
        <v>1.6666666666666668E-3</v>
      </c>
      <c r="I11412" s="929">
        <v>0.01</v>
      </c>
      <c r="J11412" s="923">
        <v>0</v>
      </c>
      <c r="K11412" s="922">
        <v>1</v>
      </c>
      <c r="L11412" s="923">
        <v>0</v>
      </c>
      <c r="M11412" s="923" t="str">
        <f t="shared" si="178"/>
        <v/>
      </c>
    </row>
    <row r="11413" spans="2:13" ht="60">
      <c r="B11413" s="921" t="s">
        <v>2864</v>
      </c>
      <c r="C11413" s="921" t="s">
        <v>2714</v>
      </c>
      <c r="D11413" s="922" t="s">
        <v>986</v>
      </c>
      <c r="E11413" s="936">
        <v>1</v>
      </c>
      <c r="F11413" s="947">
        <v>44927</v>
      </c>
      <c r="G11413" s="923">
        <v>0</v>
      </c>
      <c r="H11413" s="929">
        <v>1.6666666666666668E-3</v>
      </c>
      <c r="I11413" s="929">
        <v>0.01</v>
      </c>
      <c r="J11413" s="923">
        <v>0</v>
      </c>
      <c r="K11413" s="922">
        <v>1</v>
      </c>
      <c r="L11413" s="923">
        <v>0</v>
      </c>
      <c r="M11413" s="923" t="str">
        <f t="shared" si="178"/>
        <v/>
      </c>
    </row>
    <row r="11414" spans="2:13" ht="60">
      <c r="B11414" s="921" t="s">
        <v>2854</v>
      </c>
      <c r="C11414" s="921" t="s">
        <v>2714</v>
      </c>
      <c r="D11414" s="922" t="s">
        <v>986</v>
      </c>
      <c r="E11414" s="936">
        <v>1</v>
      </c>
      <c r="F11414" s="947">
        <v>43829</v>
      </c>
      <c r="G11414" s="923">
        <v>0</v>
      </c>
      <c r="H11414" s="929">
        <v>1.6666666666666668E-3</v>
      </c>
      <c r="I11414" s="929">
        <v>7.166666666666667E-2</v>
      </c>
      <c r="J11414" s="923">
        <v>0</v>
      </c>
      <c r="K11414" s="922">
        <v>1</v>
      </c>
      <c r="L11414" s="923">
        <v>0</v>
      </c>
      <c r="M11414" s="923" t="str">
        <f t="shared" si="178"/>
        <v/>
      </c>
    </row>
    <row r="11415" spans="2:13" ht="60">
      <c r="B11415" s="921" t="s">
        <v>2855</v>
      </c>
      <c r="C11415" s="921" t="s">
        <v>2714</v>
      </c>
      <c r="D11415" s="922" t="s">
        <v>986</v>
      </c>
      <c r="E11415" s="936">
        <v>1</v>
      </c>
      <c r="F11415" s="947">
        <v>44197</v>
      </c>
      <c r="G11415" s="923">
        <v>0</v>
      </c>
      <c r="H11415" s="929">
        <v>1.6666666666666668E-3</v>
      </c>
      <c r="I11415" s="929">
        <v>0.05</v>
      </c>
      <c r="J11415" s="923">
        <v>0</v>
      </c>
      <c r="K11415" s="922">
        <v>1</v>
      </c>
      <c r="L11415" s="923">
        <v>0</v>
      </c>
      <c r="M11415" s="923" t="str">
        <f t="shared" si="178"/>
        <v/>
      </c>
    </row>
    <row r="11416" spans="2:13" ht="60">
      <c r="B11416" s="921" t="s">
        <v>2860</v>
      </c>
      <c r="C11416" s="921" t="s">
        <v>2714</v>
      </c>
      <c r="D11416" s="922" t="s">
        <v>986</v>
      </c>
      <c r="E11416" s="936">
        <v>1</v>
      </c>
      <c r="F11416" s="947">
        <v>44197</v>
      </c>
      <c r="G11416" s="923">
        <v>0</v>
      </c>
      <c r="H11416" s="929">
        <v>1.6666666666666668E-3</v>
      </c>
      <c r="I11416" s="929">
        <v>0.05</v>
      </c>
      <c r="J11416" s="923">
        <v>0</v>
      </c>
      <c r="K11416" s="922">
        <v>1</v>
      </c>
      <c r="L11416" s="923">
        <v>0</v>
      </c>
      <c r="M11416" s="923" t="str">
        <f t="shared" si="178"/>
        <v/>
      </c>
    </row>
    <row r="11417" spans="2:13" ht="60">
      <c r="B11417" s="921" t="s">
        <v>2856</v>
      </c>
      <c r="C11417" s="921" t="s">
        <v>2714</v>
      </c>
      <c r="D11417" s="922" t="s">
        <v>986</v>
      </c>
      <c r="E11417" s="936">
        <v>1</v>
      </c>
      <c r="F11417" s="947">
        <v>44562</v>
      </c>
      <c r="G11417" s="923">
        <v>0</v>
      </c>
      <c r="H11417" s="929">
        <v>1.6666666666666668E-3</v>
      </c>
      <c r="I11417" s="929">
        <v>3.0000000000000002E-2</v>
      </c>
      <c r="J11417" s="923">
        <v>0</v>
      </c>
      <c r="K11417" s="922">
        <v>1</v>
      </c>
      <c r="L11417" s="923">
        <v>0</v>
      </c>
      <c r="M11417" s="923" t="str">
        <f t="shared" si="178"/>
        <v/>
      </c>
    </row>
    <row r="11418" spans="2:13" ht="60">
      <c r="B11418" s="921" t="s">
        <v>2861</v>
      </c>
      <c r="C11418" s="921" t="s">
        <v>2714</v>
      </c>
      <c r="D11418" s="922" t="s">
        <v>986</v>
      </c>
      <c r="E11418" s="936">
        <v>1</v>
      </c>
      <c r="F11418" s="947">
        <v>44562</v>
      </c>
      <c r="G11418" s="923">
        <v>0</v>
      </c>
      <c r="H11418" s="929">
        <v>1.6666666666666668E-3</v>
      </c>
      <c r="I11418" s="929">
        <v>3.0000000000000002E-2</v>
      </c>
      <c r="J11418" s="923">
        <v>0</v>
      </c>
      <c r="K11418" s="922">
        <v>1</v>
      </c>
      <c r="L11418" s="923">
        <v>0</v>
      </c>
      <c r="M11418" s="923" t="str">
        <f t="shared" si="178"/>
        <v/>
      </c>
    </row>
    <row r="11419" spans="2:13" ht="60">
      <c r="B11419" s="921" t="s">
        <v>2863</v>
      </c>
      <c r="C11419" s="921" t="s">
        <v>2714</v>
      </c>
      <c r="D11419" s="922" t="s">
        <v>986</v>
      </c>
      <c r="E11419" s="936">
        <v>1</v>
      </c>
      <c r="F11419" s="947">
        <v>44927</v>
      </c>
      <c r="G11419" s="923">
        <v>0</v>
      </c>
      <c r="H11419" s="929">
        <v>1.6666666666666668E-3</v>
      </c>
      <c r="I11419" s="929">
        <v>0.01</v>
      </c>
      <c r="J11419" s="923">
        <v>0</v>
      </c>
      <c r="K11419" s="922">
        <v>1</v>
      </c>
      <c r="L11419" s="923">
        <v>0</v>
      </c>
      <c r="M11419" s="923" t="str">
        <f t="shared" si="178"/>
        <v/>
      </c>
    </row>
    <row r="11420" spans="2:13" ht="60">
      <c r="B11420" s="921" t="s">
        <v>2864</v>
      </c>
      <c r="C11420" s="921" t="s">
        <v>2714</v>
      </c>
      <c r="D11420" s="922" t="s">
        <v>986</v>
      </c>
      <c r="E11420" s="936">
        <v>1</v>
      </c>
      <c r="F11420" s="947">
        <v>44927</v>
      </c>
      <c r="G11420" s="923">
        <v>0</v>
      </c>
      <c r="H11420" s="929">
        <v>1.6666666666666668E-3</v>
      </c>
      <c r="I11420" s="929">
        <v>0.01</v>
      </c>
      <c r="J11420" s="923">
        <v>0</v>
      </c>
      <c r="K11420" s="922">
        <v>1</v>
      </c>
      <c r="L11420" s="923">
        <v>0</v>
      </c>
      <c r="M11420" s="923" t="str">
        <f t="shared" si="178"/>
        <v/>
      </c>
    </row>
    <row r="11421" spans="2:13" ht="60">
      <c r="B11421" s="921" t="s">
        <v>2854</v>
      </c>
      <c r="C11421" s="921" t="s">
        <v>2714</v>
      </c>
      <c r="D11421" s="922" t="s">
        <v>986</v>
      </c>
      <c r="E11421" s="936">
        <v>1</v>
      </c>
      <c r="F11421" s="947">
        <v>43829</v>
      </c>
      <c r="G11421" s="923">
        <v>0</v>
      </c>
      <c r="H11421" s="929">
        <v>1.6666666666666668E-3</v>
      </c>
      <c r="I11421" s="929">
        <v>7.166666666666667E-2</v>
      </c>
      <c r="J11421" s="923">
        <v>0</v>
      </c>
      <c r="K11421" s="922">
        <v>1</v>
      </c>
      <c r="L11421" s="923">
        <v>0</v>
      </c>
      <c r="M11421" s="923" t="str">
        <f t="shared" si="178"/>
        <v/>
      </c>
    </row>
    <row r="11422" spans="2:13" ht="60">
      <c r="B11422" s="921" t="s">
        <v>2855</v>
      </c>
      <c r="C11422" s="921" t="s">
        <v>2714</v>
      </c>
      <c r="D11422" s="922" t="s">
        <v>986</v>
      </c>
      <c r="E11422" s="936">
        <v>1</v>
      </c>
      <c r="F11422" s="947">
        <v>44197</v>
      </c>
      <c r="G11422" s="923">
        <v>0</v>
      </c>
      <c r="H11422" s="929">
        <v>1.6666666666666668E-3</v>
      </c>
      <c r="I11422" s="929">
        <v>0.05</v>
      </c>
      <c r="J11422" s="923">
        <v>0</v>
      </c>
      <c r="K11422" s="922">
        <v>1</v>
      </c>
      <c r="L11422" s="923">
        <v>0</v>
      </c>
      <c r="M11422" s="923" t="str">
        <f t="shared" si="178"/>
        <v/>
      </c>
    </row>
    <row r="11423" spans="2:13" ht="60">
      <c r="B11423" s="921" t="s">
        <v>2856</v>
      </c>
      <c r="C11423" s="921" t="s">
        <v>2714</v>
      </c>
      <c r="D11423" s="922" t="s">
        <v>986</v>
      </c>
      <c r="E11423" s="936">
        <v>1</v>
      </c>
      <c r="F11423" s="947">
        <v>44562</v>
      </c>
      <c r="G11423" s="923">
        <v>0</v>
      </c>
      <c r="H11423" s="929">
        <v>1.6666666666666668E-3</v>
      </c>
      <c r="I11423" s="929">
        <v>3.0000000000000002E-2</v>
      </c>
      <c r="J11423" s="923">
        <v>0</v>
      </c>
      <c r="K11423" s="922">
        <v>1</v>
      </c>
      <c r="L11423" s="923">
        <v>0</v>
      </c>
      <c r="M11423" s="923" t="str">
        <f t="shared" si="178"/>
        <v/>
      </c>
    </row>
    <row r="11424" spans="2:13" ht="60">
      <c r="B11424" s="921" t="s">
        <v>2863</v>
      </c>
      <c r="C11424" s="921" t="s">
        <v>2714</v>
      </c>
      <c r="D11424" s="922" t="s">
        <v>986</v>
      </c>
      <c r="E11424" s="936">
        <v>1</v>
      </c>
      <c r="F11424" s="947">
        <v>44927</v>
      </c>
      <c r="G11424" s="923">
        <v>0</v>
      </c>
      <c r="H11424" s="929">
        <v>1.6666666666666668E-3</v>
      </c>
      <c r="I11424" s="929">
        <v>0.01</v>
      </c>
      <c r="J11424" s="923">
        <v>0</v>
      </c>
      <c r="K11424" s="922">
        <v>1</v>
      </c>
      <c r="L11424" s="923">
        <v>0</v>
      </c>
      <c r="M11424" s="923" t="str">
        <f t="shared" si="178"/>
        <v/>
      </c>
    </row>
    <row r="11425" spans="2:13" ht="60">
      <c r="B11425" s="921" t="s">
        <v>2818</v>
      </c>
      <c r="C11425" s="921" t="s">
        <v>2714</v>
      </c>
      <c r="D11425" s="922" t="s">
        <v>986</v>
      </c>
      <c r="E11425" s="936">
        <v>1</v>
      </c>
      <c r="F11425" s="947">
        <v>44228</v>
      </c>
      <c r="G11425" s="923">
        <v>0</v>
      </c>
      <c r="H11425" s="929">
        <v>1.6666666666666668E-3</v>
      </c>
      <c r="I11425" s="929">
        <v>4.8333333333333339E-2</v>
      </c>
      <c r="J11425" s="923">
        <v>0</v>
      </c>
      <c r="K11425" s="922">
        <v>1</v>
      </c>
      <c r="L11425" s="923">
        <v>0</v>
      </c>
      <c r="M11425" s="923" t="str">
        <f t="shared" si="178"/>
        <v/>
      </c>
    </row>
    <row r="11426" spans="2:13" ht="60">
      <c r="B11426" s="921" t="s">
        <v>2854</v>
      </c>
      <c r="C11426" s="921" t="s">
        <v>2714</v>
      </c>
      <c r="D11426" s="922" t="s">
        <v>986</v>
      </c>
      <c r="E11426" s="936">
        <v>1</v>
      </c>
      <c r="F11426" s="947">
        <v>43831</v>
      </c>
      <c r="G11426" s="923">
        <v>0</v>
      </c>
      <c r="H11426" s="929">
        <v>1.6666666666666668E-3</v>
      </c>
      <c r="I11426" s="929">
        <v>7.0000000000000007E-2</v>
      </c>
      <c r="J11426" s="923">
        <v>0</v>
      </c>
      <c r="K11426" s="922">
        <v>1</v>
      </c>
      <c r="L11426" s="923">
        <v>0</v>
      </c>
      <c r="M11426" s="923" t="str">
        <f t="shared" si="178"/>
        <v/>
      </c>
    </row>
    <row r="11427" spans="2:13" ht="60">
      <c r="B11427" s="921" t="s">
        <v>2928</v>
      </c>
      <c r="C11427" s="921" t="s">
        <v>2714</v>
      </c>
      <c r="D11427" s="922" t="s">
        <v>986</v>
      </c>
      <c r="E11427" s="936">
        <v>1</v>
      </c>
      <c r="F11427" s="947">
        <v>43831</v>
      </c>
      <c r="G11427" s="923">
        <v>0</v>
      </c>
      <c r="H11427" s="929">
        <v>1.6666666666666668E-3</v>
      </c>
      <c r="I11427" s="929">
        <v>7.0000000000000007E-2</v>
      </c>
      <c r="J11427" s="923">
        <v>0</v>
      </c>
      <c r="K11427" s="922">
        <v>1</v>
      </c>
      <c r="L11427" s="923">
        <v>0</v>
      </c>
      <c r="M11427" s="923" t="str">
        <f t="shared" si="178"/>
        <v/>
      </c>
    </row>
    <row r="11428" spans="2:13" ht="60">
      <c r="B11428" s="921" t="s">
        <v>2855</v>
      </c>
      <c r="C11428" s="921" t="s">
        <v>2714</v>
      </c>
      <c r="D11428" s="922" t="s">
        <v>986</v>
      </c>
      <c r="E11428" s="936">
        <v>1</v>
      </c>
      <c r="F11428" s="947">
        <v>44197</v>
      </c>
      <c r="G11428" s="923">
        <v>0</v>
      </c>
      <c r="H11428" s="929">
        <v>1.6666666666666668E-3</v>
      </c>
      <c r="I11428" s="929">
        <v>0.05</v>
      </c>
      <c r="J11428" s="923">
        <v>0</v>
      </c>
      <c r="K11428" s="922">
        <v>1</v>
      </c>
      <c r="L11428" s="923">
        <v>0</v>
      </c>
      <c r="M11428" s="923" t="str">
        <f t="shared" si="178"/>
        <v/>
      </c>
    </row>
    <row r="11429" spans="2:13" ht="60">
      <c r="B11429" s="921" t="s">
        <v>2860</v>
      </c>
      <c r="C11429" s="921" t="s">
        <v>2714</v>
      </c>
      <c r="D11429" s="922" t="s">
        <v>986</v>
      </c>
      <c r="E11429" s="936">
        <v>1</v>
      </c>
      <c r="F11429" s="947">
        <v>44197</v>
      </c>
      <c r="G11429" s="923">
        <v>0</v>
      </c>
      <c r="H11429" s="929">
        <v>1.6666666666666668E-3</v>
      </c>
      <c r="I11429" s="929">
        <v>0.05</v>
      </c>
      <c r="J11429" s="923">
        <v>0</v>
      </c>
      <c r="K11429" s="922">
        <v>1</v>
      </c>
      <c r="L11429" s="923">
        <v>0</v>
      </c>
      <c r="M11429" s="923" t="str">
        <f t="shared" si="178"/>
        <v/>
      </c>
    </row>
    <row r="11430" spans="2:13" ht="60">
      <c r="B11430" s="921" t="s">
        <v>2856</v>
      </c>
      <c r="C11430" s="921" t="s">
        <v>2714</v>
      </c>
      <c r="D11430" s="922" t="s">
        <v>986</v>
      </c>
      <c r="E11430" s="936">
        <v>1</v>
      </c>
      <c r="F11430" s="947">
        <v>44562</v>
      </c>
      <c r="G11430" s="923">
        <v>0</v>
      </c>
      <c r="H11430" s="929">
        <v>1.6666666666666668E-3</v>
      </c>
      <c r="I11430" s="929">
        <v>3.0000000000000002E-2</v>
      </c>
      <c r="J11430" s="923">
        <v>0</v>
      </c>
      <c r="K11430" s="922">
        <v>1</v>
      </c>
      <c r="L11430" s="923">
        <v>0</v>
      </c>
      <c r="M11430" s="923" t="str">
        <f t="shared" si="178"/>
        <v/>
      </c>
    </row>
    <row r="11431" spans="2:13" ht="60">
      <c r="B11431" s="921" t="s">
        <v>2861</v>
      </c>
      <c r="C11431" s="921" t="s">
        <v>2714</v>
      </c>
      <c r="D11431" s="922" t="s">
        <v>986</v>
      </c>
      <c r="E11431" s="936">
        <v>1</v>
      </c>
      <c r="F11431" s="947">
        <v>44562</v>
      </c>
      <c r="G11431" s="923">
        <v>0</v>
      </c>
      <c r="H11431" s="929">
        <v>1.6666666666666668E-3</v>
      </c>
      <c r="I11431" s="929">
        <v>3.0000000000000002E-2</v>
      </c>
      <c r="J11431" s="923">
        <v>0</v>
      </c>
      <c r="K11431" s="922">
        <v>1</v>
      </c>
      <c r="L11431" s="923">
        <v>0</v>
      </c>
      <c r="M11431" s="923" t="str">
        <f t="shared" si="178"/>
        <v/>
      </c>
    </row>
    <row r="11432" spans="2:13" ht="60">
      <c r="B11432" s="921" t="s">
        <v>2863</v>
      </c>
      <c r="C11432" s="921" t="s">
        <v>2714</v>
      </c>
      <c r="D11432" s="922" t="s">
        <v>986</v>
      </c>
      <c r="E11432" s="936">
        <v>1</v>
      </c>
      <c r="F11432" s="947">
        <v>44927</v>
      </c>
      <c r="G11432" s="923">
        <v>0</v>
      </c>
      <c r="H11432" s="929">
        <v>1.6666666666666668E-3</v>
      </c>
      <c r="I11432" s="929">
        <v>0.01</v>
      </c>
      <c r="J11432" s="923">
        <v>0</v>
      </c>
      <c r="K11432" s="922">
        <v>1</v>
      </c>
      <c r="L11432" s="923">
        <v>0</v>
      </c>
      <c r="M11432" s="923" t="str">
        <f t="shared" si="178"/>
        <v/>
      </c>
    </row>
    <row r="11433" spans="2:13" ht="60">
      <c r="B11433" s="921" t="s">
        <v>2818</v>
      </c>
      <c r="C11433" s="921" t="s">
        <v>2714</v>
      </c>
      <c r="D11433" s="922" t="s">
        <v>986</v>
      </c>
      <c r="E11433" s="936">
        <v>1</v>
      </c>
      <c r="F11433" s="947">
        <v>43647</v>
      </c>
      <c r="G11433" s="923">
        <v>0</v>
      </c>
      <c r="H11433" s="929">
        <v>1.6666666666666668E-3</v>
      </c>
      <c r="I11433" s="929">
        <v>0.08</v>
      </c>
      <c r="J11433" s="923">
        <v>0</v>
      </c>
      <c r="K11433" s="922">
        <v>1</v>
      </c>
      <c r="L11433" s="923">
        <v>0</v>
      </c>
      <c r="M11433" s="923" t="str">
        <f t="shared" si="178"/>
        <v/>
      </c>
    </row>
    <row r="11434" spans="2:13" ht="60">
      <c r="B11434" s="921" t="s">
        <v>2855</v>
      </c>
      <c r="C11434" s="921" t="s">
        <v>2714</v>
      </c>
      <c r="D11434" s="922" t="s">
        <v>986</v>
      </c>
      <c r="E11434" s="936">
        <v>1</v>
      </c>
      <c r="F11434" s="947">
        <v>44197</v>
      </c>
      <c r="G11434" s="923">
        <v>0</v>
      </c>
      <c r="H11434" s="929">
        <v>1.6666666666666668E-3</v>
      </c>
      <c r="I11434" s="929">
        <v>0.05</v>
      </c>
      <c r="J11434" s="923">
        <v>0</v>
      </c>
      <c r="K11434" s="922">
        <v>1</v>
      </c>
      <c r="L11434" s="923">
        <v>0</v>
      </c>
      <c r="M11434" s="923" t="str">
        <f t="shared" si="178"/>
        <v/>
      </c>
    </row>
    <row r="11435" spans="2:13" ht="60">
      <c r="B11435" s="921" t="s">
        <v>2855</v>
      </c>
      <c r="C11435" s="921" t="s">
        <v>2714</v>
      </c>
      <c r="D11435" s="922" t="s">
        <v>986</v>
      </c>
      <c r="E11435" s="936">
        <v>1</v>
      </c>
      <c r="F11435" s="947">
        <v>44197</v>
      </c>
      <c r="G11435" s="923">
        <v>0</v>
      </c>
      <c r="H11435" s="929">
        <v>1.6666666666666668E-3</v>
      </c>
      <c r="I11435" s="929">
        <v>0.05</v>
      </c>
      <c r="J11435" s="923">
        <v>0</v>
      </c>
      <c r="K11435" s="922">
        <v>1</v>
      </c>
      <c r="L11435" s="923">
        <v>0</v>
      </c>
      <c r="M11435" s="923" t="str">
        <f t="shared" si="178"/>
        <v/>
      </c>
    </row>
    <row r="11436" spans="2:13" ht="60">
      <c r="B11436" s="921" t="s">
        <v>2856</v>
      </c>
      <c r="C11436" s="921" t="s">
        <v>2714</v>
      </c>
      <c r="D11436" s="922" t="s">
        <v>986</v>
      </c>
      <c r="E11436" s="936">
        <v>1</v>
      </c>
      <c r="F11436" s="947">
        <v>44562</v>
      </c>
      <c r="G11436" s="923">
        <v>0</v>
      </c>
      <c r="H11436" s="929">
        <v>1.6666666666666668E-3</v>
      </c>
      <c r="I11436" s="929">
        <v>3.0000000000000002E-2</v>
      </c>
      <c r="J11436" s="923">
        <v>0</v>
      </c>
      <c r="K11436" s="922">
        <v>1</v>
      </c>
      <c r="L11436" s="923">
        <v>0</v>
      </c>
      <c r="M11436" s="923" t="str">
        <f t="shared" si="178"/>
        <v/>
      </c>
    </row>
    <row r="11437" spans="2:13" ht="60">
      <c r="B11437" s="921" t="s">
        <v>2855</v>
      </c>
      <c r="C11437" s="921" t="s">
        <v>2714</v>
      </c>
      <c r="D11437" s="922" t="s">
        <v>986</v>
      </c>
      <c r="E11437" s="936">
        <v>1</v>
      </c>
      <c r="F11437" s="947">
        <v>44197</v>
      </c>
      <c r="G11437" s="923">
        <v>0</v>
      </c>
      <c r="H11437" s="929">
        <v>1.6666666666666668E-3</v>
      </c>
      <c r="I11437" s="929">
        <v>0.05</v>
      </c>
      <c r="J11437" s="923">
        <v>0</v>
      </c>
      <c r="K11437" s="922">
        <v>1</v>
      </c>
      <c r="L11437" s="923">
        <v>0</v>
      </c>
      <c r="M11437" s="923" t="str">
        <f t="shared" si="178"/>
        <v/>
      </c>
    </row>
    <row r="11438" spans="2:13" ht="60">
      <c r="B11438" s="921" t="s">
        <v>2856</v>
      </c>
      <c r="C11438" s="921" t="s">
        <v>2714</v>
      </c>
      <c r="D11438" s="922" t="s">
        <v>986</v>
      </c>
      <c r="E11438" s="936">
        <v>1</v>
      </c>
      <c r="F11438" s="947">
        <v>44562</v>
      </c>
      <c r="G11438" s="923">
        <v>0</v>
      </c>
      <c r="H11438" s="929">
        <v>1.6666666666666668E-3</v>
      </c>
      <c r="I11438" s="929">
        <v>3.0000000000000002E-2</v>
      </c>
      <c r="J11438" s="923">
        <v>0</v>
      </c>
      <c r="K11438" s="922">
        <v>1</v>
      </c>
      <c r="L11438" s="923">
        <v>0</v>
      </c>
      <c r="M11438" s="923" t="str">
        <f t="shared" si="178"/>
        <v/>
      </c>
    </row>
    <row r="11439" spans="2:13" ht="60">
      <c r="B11439" s="921" t="s">
        <v>2861</v>
      </c>
      <c r="C11439" s="921" t="s">
        <v>2714</v>
      </c>
      <c r="D11439" s="922" t="s">
        <v>986</v>
      </c>
      <c r="E11439" s="936">
        <v>1</v>
      </c>
      <c r="F11439" s="947">
        <v>44562</v>
      </c>
      <c r="G11439" s="923">
        <v>0</v>
      </c>
      <c r="H11439" s="929">
        <v>1.6666666666666668E-3</v>
      </c>
      <c r="I11439" s="929">
        <v>3.0000000000000002E-2</v>
      </c>
      <c r="J11439" s="923">
        <v>0</v>
      </c>
      <c r="K11439" s="922">
        <v>1</v>
      </c>
      <c r="L11439" s="923">
        <v>0</v>
      </c>
      <c r="M11439" s="923" t="str">
        <f t="shared" si="178"/>
        <v/>
      </c>
    </row>
    <row r="11440" spans="2:13" ht="60">
      <c r="B11440" s="921" t="s">
        <v>2818</v>
      </c>
      <c r="C11440" s="921" t="s">
        <v>2714</v>
      </c>
      <c r="D11440" s="922" t="s">
        <v>986</v>
      </c>
      <c r="E11440" s="936">
        <v>1</v>
      </c>
      <c r="F11440" s="947">
        <v>44391</v>
      </c>
      <c r="G11440" s="923">
        <v>0</v>
      </c>
      <c r="H11440" s="929">
        <v>1.6666666666666668E-3</v>
      </c>
      <c r="I11440" s="929">
        <v>0.04</v>
      </c>
      <c r="J11440" s="923">
        <v>0</v>
      </c>
      <c r="K11440" s="922">
        <v>1</v>
      </c>
      <c r="L11440" s="923">
        <v>0</v>
      </c>
      <c r="M11440" s="923" t="str">
        <f t="shared" si="178"/>
        <v/>
      </c>
    </row>
    <row r="11441" spans="2:13" ht="60">
      <c r="B11441" s="921" t="s">
        <v>2854</v>
      </c>
      <c r="C11441" s="921" t="s">
        <v>2714</v>
      </c>
      <c r="D11441" s="922" t="s">
        <v>986</v>
      </c>
      <c r="E11441" s="936">
        <v>1</v>
      </c>
      <c r="F11441" s="947">
        <v>43831</v>
      </c>
      <c r="G11441" s="923">
        <v>0</v>
      </c>
      <c r="H11441" s="929">
        <v>1.6666666666666668E-3</v>
      </c>
      <c r="I11441" s="929">
        <v>7.0000000000000007E-2</v>
      </c>
      <c r="J11441" s="923">
        <v>0</v>
      </c>
      <c r="K11441" s="922">
        <v>1</v>
      </c>
      <c r="L11441" s="923">
        <v>0</v>
      </c>
      <c r="M11441" s="923" t="str">
        <f t="shared" si="178"/>
        <v/>
      </c>
    </row>
    <row r="11442" spans="2:13" ht="60">
      <c r="B11442" s="921" t="s">
        <v>2855</v>
      </c>
      <c r="C11442" s="921" t="s">
        <v>2714</v>
      </c>
      <c r="D11442" s="922" t="s">
        <v>986</v>
      </c>
      <c r="E11442" s="936">
        <v>1</v>
      </c>
      <c r="F11442" s="947">
        <v>44197</v>
      </c>
      <c r="G11442" s="923">
        <v>0</v>
      </c>
      <c r="H11442" s="929">
        <v>1.6666666666666668E-3</v>
      </c>
      <c r="I11442" s="929">
        <v>0.05</v>
      </c>
      <c r="J11442" s="923">
        <v>0</v>
      </c>
      <c r="K11442" s="922">
        <v>1</v>
      </c>
      <c r="L11442" s="923">
        <v>0</v>
      </c>
      <c r="M11442" s="923" t="str">
        <f t="shared" si="178"/>
        <v/>
      </c>
    </row>
    <row r="11443" spans="2:13" ht="60">
      <c r="B11443" s="921" t="s">
        <v>2856</v>
      </c>
      <c r="C11443" s="921" t="s">
        <v>2714</v>
      </c>
      <c r="D11443" s="922" t="s">
        <v>986</v>
      </c>
      <c r="E11443" s="936">
        <v>1</v>
      </c>
      <c r="F11443" s="947">
        <v>44562</v>
      </c>
      <c r="G11443" s="923">
        <v>0</v>
      </c>
      <c r="H11443" s="929">
        <v>1.6666666666666668E-3</v>
      </c>
      <c r="I11443" s="929">
        <v>3.0000000000000002E-2</v>
      </c>
      <c r="J11443" s="923">
        <v>0</v>
      </c>
      <c r="K11443" s="922">
        <v>1</v>
      </c>
      <c r="L11443" s="923">
        <v>0</v>
      </c>
      <c r="M11443" s="923" t="str">
        <f t="shared" si="178"/>
        <v/>
      </c>
    </row>
    <row r="11444" spans="2:13" ht="60">
      <c r="B11444" s="921" t="s">
        <v>2861</v>
      </c>
      <c r="C11444" s="921" t="s">
        <v>2714</v>
      </c>
      <c r="D11444" s="922" t="s">
        <v>986</v>
      </c>
      <c r="E11444" s="936">
        <v>1</v>
      </c>
      <c r="F11444" s="947">
        <v>44562</v>
      </c>
      <c r="G11444" s="923">
        <v>0</v>
      </c>
      <c r="H11444" s="929">
        <v>1.6666666666666668E-3</v>
      </c>
      <c r="I11444" s="929">
        <v>3.0000000000000002E-2</v>
      </c>
      <c r="J11444" s="923">
        <v>0</v>
      </c>
      <c r="K11444" s="922">
        <v>1</v>
      </c>
      <c r="L11444" s="923">
        <v>0</v>
      </c>
      <c r="M11444" s="923" t="str">
        <f t="shared" si="178"/>
        <v/>
      </c>
    </row>
    <row r="11445" spans="2:13" ht="60">
      <c r="B11445" s="921" t="s">
        <v>2863</v>
      </c>
      <c r="C11445" s="921" t="s">
        <v>2714</v>
      </c>
      <c r="D11445" s="922" t="s">
        <v>986</v>
      </c>
      <c r="E11445" s="936">
        <v>1</v>
      </c>
      <c r="F11445" s="947">
        <v>44927</v>
      </c>
      <c r="G11445" s="923">
        <v>0</v>
      </c>
      <c r="H11445" s="929">
        <v>1.6666666666666668E-3</v>
      </c>
      <c r="I11445" s="929">
        <v>0.01</v>
      </c>
      <c r="J11445" s="923">
        <v>0</v>
      </c>
      <c r="K11445" s="922">
        <v>1</v>
      </c>
      <c r="L11445" s="923">
        <v>0</v>
      </c>
      <c r="M11445" s="923" t="str">
        <f t="shared" si="178"/>
        <v/>
      </c>
    </row>
    <row r="11446" spans="2:13" ht="75">
      <c r="B11446" s="921" t="s">
        <v>2921</v>
      </c>
      <c r="C11446" s="921" t="s">
        <v>2866</v>
      </c>
      <c r="D11446" s="922" t="s">
        <v>986</v>
      </c>
      <c r="E11446" s="936">
        <v>1</v>
      </c>
      <c r="F11446" s="947">
        <v>44339</v>
      </c>
      <c r="G11446" s="923">
        <v>0</v>
      </c>
      <c r="H11446" s="929">
        <v>1.6666666666666668E-3</v>
      </c>
      <c r="I11446" s="929">
        <v>4.3333333333333335E-2</v>
      </c>
      <c r="J11446" s="923">
        <v>0</v>
      </c>
      <c r="K11446" s="922">
        <v>1</v>
      </c>
      <c r="L11446" s="923">
        <v>0</v>
      </c>
      <c r="M11446" s="923" t="str">
        <f t="shared" si="178"/>
        <v/>
      </c>
    </row>
    <row r="11447" spans="2:13" ht="75">
      <c r="B11447" s="921" t="s">
        <v>2922</v>
      </c>
      <c r="C11447" s="921" t="s">
        <v>2866</v>
      </c>
      <c r="D11447" s="922" t="s">
        <v>986</v>
      </c>
      <c r="E11447" s="936">
        <v>1</v>
      </c>
      <c r="F11447" s="947">
        <v>44927</v>
      </c>
      <c r="G11447" s="923">
        <v>0</v>
      </c>
      <c r="H11447" s="929">
        <v>1.6666666666666668E-3</v>
      </c>
      <c r="I11447" s="929">
        <v>0.01</v>
      </c>
      <c r="J11447" s="923">
        <v>0</v>
      </c>
      <c r="K11447" s="922">
        <v>1</v>
      </c>
      <c r="L11447" s="923">
        <v>0</v>
      </c>
      <c r="M11447" s="923" t="str">
        <f t="shared" si="178"/>
        <v/>
      </c>
    </row>
    <row r="11448" spans="2:13" ht="75">
      <c r="B11448" s="921" t="s">
        <v>2930</v>
      </c>
      <c r="C11448" s="921" t="s">
        <v>2866</v>
      </c>
      <c r="D11448" s="922" t="s">
        <v>986</v>
      </c>
      <c r="E11448" s="936">
        <v>1</v>
      </c>
      <c r="F11448" s="947">
        <v>44927</v>
      </c>
      <c r="G11448" s="923">
        <v>0</v>
      </c>
      <c r="H11448" s="929">
        <v>1.6666666666666668E-3</v>
      </c>
      <c r="I11448" s="929">
        <v>0.01</v>
      </c>
      <c r="J11448" s="923">
        <v>0</v>
      </c>
      <c r="K11448" s="922">
        <v>1</v>
      </c>
      <c r="L11448" s="923">
        <v>0</v>
      </c>
      <c r="M11448" s="923" t="str">
        <f t="shared" si="178"/>
        <v/>
      </c>
    </row>
    <row r="11449" spans="2:13" ht="75">
      <c r="B11449" s="921" t="s">
        <v>2877</v>
      </c>
      <c r="C11449" s="921" t="s">
        <v>2866</v>
      </c>
      <c r="D11449" s="922" t="s">
        <v>986</v>
      </c>
      <c r="E11449" s="936">
        <v>1</v>
      </c>
      <c r="F11449" s="947">
        <v>43922</v>
      </c>
      <c r="G11449" s="923">
        <v>0</v>
      </c>
      <c r="H11449" s="929">
        <v>1.6666666666666668E-3</v>
      </c>
      <c r="I11449" s="929">
        <v>6.5000000000000002E-2</v>
      </c>
      <c r="J11449" s="923">
        <v>0</v>
      </c>
      <c r="K11449" s="922">
        <v>1</v>
      </c>
      <c r="L11449" s="923">
        <v>0</v>
      </c>
      <c r="M11449" s="923" t="str">
        <f t="shared" si="178"/>
        <v/>
      </c>
    </row>
    <row r="11450" spans="2:13" ht="75">
      <c r="B11450" s="921" t="s">
        <v>2923</v>
      </c>
      <c r="C11450" s="921" t="s">
        <v>2866</v>
      </c>
      <c r="D11450" s="922" t="s">
        <v>986</v>
      </c>
      <c r="E11450" s="936">
        <v>1</v>
      </c>
      <c r="F11450" s="947">
        <v>44197</v>
      </c>
      <c r="G11450" s="923">
        <v>0</v>
      </c>
      <c r="H11450" s="929">
        <v>1.6666666666666668E-3</v>
      </c>
      <c r="I11450" s="929">
        <v>0.05</v>
      </c>
      <c r="J11450" s="923">
        <v>0</v>
      </c>
      <c r="K11450" s="922">
        <v>1</v>
      </c>
      <c r="L11450" s="923">
        <v>0</v>
      </c>
      <c r="M11450" s="923" t="str">
        <f t="shared" si="178"/>
        <v/>
      </c>
    </row>
    <row r="11451" spans="2:13" ht="75">
      <c r="B11451" s="921" t="s">
        <v>2921</v>
      </c>
      <c r="C11451" s="921" t="s">
        <v>2866</v>
      </c>
      <c r="D11451" s="922" t="s">
        <v>986</v>
      </c>
      <c r="E11451" s="936">
        <v>1</v>
      </c>
      <c r="F11451" s="947">
        <v>44562</v>
      </c>
      <c r="G11451" s="923">
        <v>0</v>
      </c>
      <c r="H11451" s="929">
        <v>1.6666666666666668E-3</v>
      </c>
      <c r="I11451" s="929">
        <v>3.0000000000000002E-2</v>
      </c>
      <c r="J11451" s="923">
        <v>0</v>
      </c>
      <c r="K11451" s="922">
        <v>1</v>
      </c>
      <c r="L11451" s="923">
        <v>0</v>
      </c>
      <c r="M11451" s="923" t="str">
        <f t="shared" si="178"/>
        <v/>
      </c>
    </row>
    <row r="11452" spans="2:13" ht="75">
      <c r="B11452" s="921" t="s">
        <v>2922</v>
      </c>
      <c r="C11452" s="921" t="s">
        <v>2866</v>
      </c>
      <c r="D11452" s="922" t="s">
        <v>986</v>
      </c>
      <c r="E11452" s="936">
        <v>1</v>
      </c>
      <c r="F11452" s="947">
        <v>44927</v>
      </c>
      <c r="G11452" s="923">
        <v>0</v>
      </c>
      <c r="H11452" s="929">
        <v>1.6666666666666668E-3</v>
      </c>
      <c r="I11452" s="929">
        <v>0.01</v>
      </c>
      <c r="J11452" s="923">
        <v>0</v>
      </c>
      <c r="K11452" s="922">
        <v>1</v>
      </c>
      <c r="L11452" s="923">
        <v>0</v>
      </c>
      <c r="M11452" s="923" t="str">
        <f t="shared" si="178"/>
        <v/>
      </c>
    </row>
    <row r="11453" spans="2:13" ht="75">
      <c r="B11453" s="921" t="s">
        <v>2877</v>
      </c>
      <c r="C11453" s="921" t="s">
        <v>2866</v>
      </c>
      <c r="D11453" s="922" t="s">
        <v>986</v>
      </c>
      <c r="E11453" s="936">
        <v>1</v>
      </c>
      <c r="F11453" s="947">
        <v>43831</v>
      </c>
      <c r="G11453" s="923">
        <v>0</v>
      </c>
      <c r="H11453" s="929">
        <v>1.6666666666666668E-3</v>
      </c>
      <c r="I11453" s="929">
        <v>7.0000000000000007E-2</v>
      </c>
      <c r="J11453" s="923">
        <v>0</v>
      </c>
      <c r="K11453" s="922">
        <v>1</v>
      </c>
      <c r="L11453" s="923">
        <v>0</v>
      </c>
      <c r="M11453" s="923" t="str">
        <f t="shared" si="178"/>
        <v/>
      </c>
    </row>
    <row r="11454" spans="2:13" ht="75">
      <c r="B11454" s="921" t="s">
        <v>2923</v>
      </c>
      <c r="C11454" s="921" t="s">
        <v>2866</v>
      </c>
      <c r="D11454" s="922" t="s">
        <v>986</v>
      </c>
      <c r="E11454" s="936">
        <v>1</v>
      </c>
      <c r="F11454" s="947">
        <v>44197</v>
      </c>
      <c r="G11454" s="923">
        <v>0</v>
      </c>
      <c r="H11454" s="929">
        <v>1.6666666666666668E-3</v>
      </c>
      <c r="I11454" s="929">
        <v>0.05</v>
      </c>
      <c r="J11454" s="923">
        <v>0</v>
      </c>
      <c r="K11454" s="922">
        <v>1</v>
      </c>
      <c r="L11454" s="923">
        <v>0</v>
      </c>
      <c r="M11454" s="923" t="str">
        <f t="shared" si="178"/>
        <v/>
      </c>
    </row>
    <row r="11455" spans="2:13" ht="75">
      <c r="B11455" s="921" t="s">
        <v>2923</v>
      </c>
      <c r="C11455" s="921" t="s">
        <v>2866</v>
      </c>
      <c r="D11455" s="922" t="s">
        <v>986</v>
      </c>
      <c r="E11455" s="936">
        <v>1</v>
      </c>
      <c r="F11455" s="947">
        <v>44196</v>
      </c>
      <c r="G11455" s="923">
        <v>0</v>
      </c>
      <c r="H11455" s="929">
        <v>1.6666666666666668E-3</v>
      </c>
      <c r="I11455" s="929">
        <v>0.05</v>
      </c>
      <c r="J11455" s="923">
        <v>0</v>
      </c>
      <c r="K11455" s="922">
        <v>1</v>
      </c>
      <c r="L11455" s="923">
        <v>0</v>
      </c>
      <c r="M11455" s="923" t="str">
        <f t="shared" si="178"/>
        <v/>
      </c>
    </row>
    <row r="11456" spans="2:13" ht="75">
      <c r="B11456" s="921" t="s">
        <v>2921</v>
      </c>
      <c r="C11456" s="921" t="s">
        <v>2866</v>
      </c>
      <c r="D11456" s="922" t="s">
        <v>986</v>
      </c>
      <c r="E11456" s="936">
        <v>1</v>
      </c>
      <c r="F11456" s="947">
        <v>44562</v>
      </c>
      <c r="G11456" s="923">
        <v>0</v>
      </c>
      <c r="H11456" s="929">
        <v>1.6666666666666668E-3</v>
      </c>
      <c r="I11456" s="929">
        <v>3.0000000000000002E-2</v>
      </c>
      <c r="J11456" s="923">
        <v>0</v>
      </c>
      <c r="K11456" s="922">
        <v>1</v>
      </c>
      <c r="L11456" s="923">
        <v>0</v>
      </c>
      <c r="M11456" s="923" t="str">
        <f t="shared" si="178"/>
        <v/>
      </c>
    </row>
    <row r="11457" spans="2:13" ht="75">
      <c r="B11457" s="921" t="s">
        <v>2922</v>
      </c>
      <c r="C11457" s="921" t="s">
        <v>2866</v>
      </c>
      <c r="D11457" s="922" t="s">
        <v>986</v>
      </c>
      <c r="E11457" s="936">
        <v>1</v>
      </c>
      <c r="F11457" s="947">
        <v>44927</v>
      </c>
      <c r="G11457" s="923">
        <v>0</v>
      </c>
      <c r="H11457" s="929">
        <v>1.6666666666666668E-3</v>
      </c>
      <c r="I11457" s="929">
        <v>0.01</v>
      </c>
      <c r="J11457" s="923">
        <v>0</v>
      </c>
      <c r="K11457" s="922">
        <v>1</v>
      </c>
      <c r="L11457" s="923">
        <v>0</v>
      </c>
      <c r="M11457" s="923" t="str">
        <f t="shared" si="178"/>
        <v/>
      </c>
    </row>
    <row r="11458" spans="2:13" ht="75">
      <c r="B11458" s="921" t="s">
        <v>2867</v>
      </c>
      <c r="C11458" s="921" t="s">
        <v>2866</v>
      </c>
      <c r="D11458" s="922" t="s">
        <v>986</v>
      </c>
      <c r="E11458" s="936">
        <v>1</v>
      </c>
      <c r="F11458" s="947">
        <v>43647</v>
      </c>
      <c r="G11458" s="923">
        <v>0</v>
      </c>
      <c r="H11458" s="929">
        <v>1.6666666666666668E-3</v>
      </c>
      <c r="I11458" s="929">
        <v>0.08</v>
      </c>
      <c r="J11458" s="923">
        <v>0</v>
      </c>
      <c r="K11458" s="922">
        <v>1</v>
      </c>
      <c r="L11458" s="923">
        <v>0</v>
      </c>
      <c r="M11458" s="923" t="str">
        <f t="shared" si="178"/>
        <v/>
      </c>
    </row>
    <row r="11459" spans="2:13" ht="75">
      <c r="B11459" s="921" t="s">
        <v>2923</v>
      </c>
      <c r="C11459" s="921" t="s">
        <v>2866</v>
      </c>
      <c r="D11459" s="922" t="s">
        <v>986</v>
      </c>
      <c r="E11459" s="936">
        <v>1</v>
      </c>
      <c r="F11459" s="947">
        <v>44197</v>
      </c>
      <c r="G11459" s="923">
        <v>0</v>
      </c>
      <c r="H11459" s="929">
        <v>1.6666666666666668E-3</v>
      </c>
      <c r="I11459" s="929">
        <v>0.05</v>
      </c>
      <c r="J11459" s="923">
        <v>0</v>
      </c>
      <c r="K11459" s="922">
        <v>1</v>
      </c>
      <c r="L11459" s="923">
        <v>0</v>
      </c>
      <c r="M11459" s="923" t="str">
        <f t="shared" si="178"/>
        <v/>
      </c>
    </row>
    <row r="11460" spans="2:13" ht="75">
      <c r="B11460" s="921" t="s">
        <v>2921</v>
      </c>
      <c r="C11460" s="921" t="s">
        <v>2866</v>
      </c>
      <c r="D11460" s="922" t="s">
        <v>986</v>
      </c>
      <c r="E11460" s="936">
        <v>1</v>
      </c>
      <c r="F11460" s="947">
        <v>44562</v>
      </c>
      <c r="G11460" s="923">
        <v>0</v>
      </c>
      <c r="H11460" s="929">
        <v>1.6666666666666668E-3</v>
      </c>
      <c r="I11460" s="929">
        <v>3.0000000000000002E-2</v>
      </c>
      <c r="J11460" s="923">
        <v>0</v>
      </c>
      <c r="K11460" s="922">
        <v>1</v>
      </c>
      <c r="L11460" s="923">
        <v>0</v>
      </c>
      <c r="M11460" s="923" t="str">
        <f t="shared" si="178"/>
        <v/>
      </c>
    </row>
    <row r="11461" spans="2:13" ht="75">
      <c r="B11461" s="921" t="s">
        <v>2922</v>
      </c>
      <c r="C11461" s="921" t="s">
        <v>2866</v>
      </c>
      <c r="D11461" s="922" t="s">
        <v>986</v>
      </c>
      <c r="E11461" s="936">
        <v>1</v>
      </c>
      <c r="F11461" s="947">
        <v>44927</v>
      </c>
      <c r="G11461" s="923">
        <v>0</v>
      </c>
      <c r="H11461" s="929">
        <v>1.6666666666666668E-3</v>
      </c>
      <c r="I11461" s="929">
        <v>0.01</v>
      </c>
      <c r="J11461" s="923">
        <v>0</v>
      </c>
      <c r="K11461" s="922">
        <v>1</v>
      </c>
      <c r="L11461" s="923">
        <v>0</v>
      </c>
      <c r="M11461" s="923" t="str">
        <f t="shared" si="178"/>
        <v/>
      </c>
    </row>
    <row r="11462" spans="2:13" ht="75">
      <c r="B11462" s="921" t="s">
        <v>2867</v>
      </c>
      <c r="C11462" s="921" t="s">
        <v>2866</v>
      </c>
      <c r="D11462" s="922" t="s">
        <v>986</v>
      </c>
      <c r="E11462" s="936">
        <v>1</v>
      </c>
      <c r="F11462" s="947">
        <v>43829</v>
      </c>
      <c r="G11462" s="923">
        <v>0</v>
      </c>
      <c r="H11462" s="929">
        <v>1.6666666666666668E-3</v>
      </c>
      <c r="I11462" s="929">
        <v>7.166666666666667E-2</v>
      </c>
      <c r="J11462" s="923">
        <v>0</v>
      </c>
      <c r="K11462" s="922">
        <v>1</v>
      </c>
      <c r="L11462" s="923">
        <v>0</v>
      </c>
      <c r="M11462" s="923" t="str">
        <f t="shared" si="178"/>
        <v/>
      </c>
    </row>
    <row r="11463" spans="2:13" ht="75">
      <c r="B11463" s="921" t="s">
        <v>2922</v>
      </c>
      <c r="C11463" s="921" t="s">
        <v>2866</v>
      </c>
      <c r="D11463" s="922" t="s">
        <v>986</v>
      </c>
      <c r="E11463" s="936">
        <v>1</v>
      </c>
      <c r="F11463" s="947">
        <v>44927</v>
      </c>
      <c r="G11463" s="923">
        <v>0</v>
      </c>
      <c r="H11463" s="929">
        <v>1.6666666666666668E-3</v>
      </c>
      <c r="I11463" s="929">
        <v>0.01</v>
      </c>
      <c r="J11463" s="923">
        <v>0</v>
      </c>
      <c r="K11463" s="922">
        <v>1</v>
      </c>
      <c r="L11463" s="923">
        <v>0</v>
      </c>
      <c r="M11463" s="923" t="str">
        <f t="shared" si="178"/>
        <v/>
      </c>
    </row>
    <row r="11464" spans="2:13" ht="75">
      <c r="B11464" s="921" t="s">
        <v>2921</v>
      </c>
      <c r="C11464" s="921" t="s">
        <v>2866</v>
      </c>
      <c r="D11464" s="922" t="s">
        <v>986</v>
      </c>
      <c r="E11464" s="936">
        <v>1</v>
      </c>
      <c r="F11464" s="947">
        <v>44562</v>
      </c>
      <c r="G11464" s="923">
        <v>0</v>
      </c>
      <c r="H11464" s="929">
        <v>1.6666666666666668E-3</v>
      </c>
      <c r="I11464" s="929">
        <v>3.0000000000000002E-2</v>
      </c>
      <c r="J11464" s="923">
        <v>0</v>
      </c>
      <c r="K11464" s="922">
        <v>1</v>
      </c>
      <c r="L11464" s="923">
        <v>0</v>
      </c>
      <c r="M11464" s="923" t="str">
        <f t="shared" si="178"/>
        <v/>
      </c>
    </row>
    <row r="11465" spans="2:13" ht="75">
      <c r="B11465" s="921" t="s">
        <v>2922</v>
      </c>
      <c r="C11465" s="921" t="s">
        <v>2866</v>
      </c>
      <c r="D11465" s="922" t="s">
        <v>986</v>
      </c>
      <c r="E11465" s="936">
        <v>1</v>
      </c>
      <c r="F11465" s="947">
        <v>44927</v>
      </c>
      <c r="G11465" s="923">
        <v>0</v>
      </c>
      <c r="H11465" s="929">
        <v>1.6666666666666668E-3</v>
      </c>
      <c r="I11465" s="929">
        <v>0.01</v>
      </c>
      <c r="J11465" s="923">
        <v>0</v>
      </c>
      <c r="K11465" s="922">
        <v>1</v>
      </c>
      <c r="L11465" s="923">
        <v>0</v>
      </c>
      <c r="M11465" s="923" t="str">
        <f t="shared" si="178"/>
        <v/>
      </c>
    </row>
    <row r="11466" spans="2:13" ht="75">
      <c r="B11466" s="921" t="s">
        <v>2877</v>
      </c>
      <c r="C11466" s="921" t="s">
        <v>2866</v>
      </c>
      <c r="D11466" s="922" t="s">
        <v>986</v>
      </c>
      <c r="E11466" s="936">
        <v>1</v>
      </c>
      <c r="F11466" s="947">
        <v>43831</v>
      </c>
      <c r="G11466" s="923">
        <v>0</v>
      </c>
      <c r="H11466" s="929">
        <v>1.6666666666666668E-3</v>
      </c>
      <c r="I11466" s="929">
        <v>7.0000000000000007E-2</v>
      </c>
      <c r="J11466" s="923">
        <v>0</v>
      </c>
      <c r="K11466" s="922">
        <v>1</v>
      </c>
      <c r="L11466" s="923">
        <v>0</v>
      </c>
      <c r="M11466" s="923" t="str">
        <f t="shared" si="178"/>
        <v/>
      </c>
    </row>
    <row r="11467" spans="2:13" ht="75">
      <c r="B11467" s="921" t="s">
        <v>2922</v>
      </c>
      <c r="C11467" s="921" t="s">
        <v>2866</v>
      </c>
      <c r="D11467" s="922" t="s">
        <v>986</v>
      </c>
      <c r="E11467" s="936">
        <v>1</v>
      </c>
      <c r="F11467" s="947">
        <v>44927</v>
      </c>
      <c r="G11467" s="923">
        <v>0</v>
      </c>
      <c r="H11467" s="929">
        <v>1.6666666666666668E-3</v>
      </c>
      <c r="I11467" s="929">
        <v>0.01</v>
      </c>
      <c r="J11467" s="923">
        <v>0</v>
      </c>
      <c r="K11467" s="922">
        <v>1</v>
      </c>
      <c r="L11467" s="923">
        <v>0</v>
      </c>
      <c r="M11467" s="923" t="str">
        <f t="shared" ref="M11467:M11530" si="179">IF(L11467=0,"",IF(I11467=100%,0,(H11467*12)*(G11467*E11467*K11467)))</f>
        <v/>
      </c>
    </row>
    <row r="11468" spans="2:13" ht="75">
      <c r="B11468" s="921" t="s">
        <v>2923</v>
      </c>
      <c r="C11468" s="921" t="s">
        <v>2866</v>
      </c>
      <c r="D11468" s="922" t="s">
        <v>986</v>
      </c>
      <c r="E11468" s="936">
        <v>1</v>
      </c>
      <c r="F11468" s="947">
        <v>43829</v>
      </c>
      <c r="G11468" s="923">
        <v>0</v>
      </c>
      <c r="H11468" s="929">
        <v>1.6666666666666668E-3</v>
      </c>
      <c r="I11468" s="929">
        <v>7.166666666666667E-2</v>
      </c>
      <c r="J11468" s="923">
        <v>0</v>
      </c>
      <c r="K11468" s="922">
        <v>1</v>
      </c>
      <c r="L11468" s="923">
        <v>0</v>
      </c>
      <c r="M11468" s="923" t="str">
        <f t="shared" si="179"/>
        <v/>
      </c>
    </row>
    <row r="11469" spans="2:13" ht="75">
      <c r="B11469" s="921" t="s">
        <v>2867</v>
      </c>
      <c r="C11469" s="921" t="s">
        <v>2866</v>
      </c>
      <c r="D11469" s="922" t="s">
        <v>986</v>
      </c>
      <c r="E11469" s="936">
        <v>1</v>
      </c>
      <c r="F11469" s="947">
        <v>43829</v>
      </c>
      <c r="G11469" s="923">
        <v>0</v>
      </c>
      <c r="H11469" s="929">
        <v>1.6666666666666668E-3</v>
      </c>
      <c r="I11469" s="929">
        <v>7.166666666666667E-2</v>
      </c>
      <c r="J11469" s="923">
        <v>0</v>
      </c>
      <c r="K11469" s="922">
        <v>1</v>
      </c>
      <c r="L11469" s="923">
        <v>0</v>
      </c>
      <c r="M11469" s="923" t="str">
        <f t="shared" si="179"/>
        <v/>
      </c>
    </row>
    <row r="11470" spans="2:13" ht="75">
      <c r="B11470" s="921" t="s">
        <v>2877</v>
      </c>
      <c r="C11470" s="921" t="s">
        <v>2866</v>
      </c>
      <c r="D11470" s="922" t="s">
        <v>986</v>
      </c>
      <c r="E11470" s="936">
        <v>1</v>
      </c>
      <c r="F11470" s="947">
        <v>43831</v>
      </c>
      <c r="G11470" s="923">
        <v>0</v>
      </c>
      <c r="H11470" s="929">
        <v>1.6666666666666668E-3</v>
      </c>
      <c r="I11470" s="929">
        <v>7.0000000000000007E-2</v>
      </c>
      <c r="J11470" s="923">
        <v>0</v>
      </c>
      <c r="K11470" s="922">
        <v>1</v>
      </c>
      <c r="L11470" s="923">
        <v>0</v>
      </c>
      <c r="M11470" s="923" t="str">
        <f t="shared" si="179"/>
        <v/>
      </c>
    </row>
    <row r="11471" spans="2:13" ht="75">
      <c r="B11471" s="921" t="s">
        <v>2923</v>
      </c>
      <c r="C11471" s="921" t="s">
        <v>2866</v>
      </c>
      <c r="D11471" s="922" t="s">
        <v>986</v>
      </c>
      <c r="E11471" s="936">
        <v>1</v>
      </c>
      <c r="F11471" s="947">
        <v>44197</v>
      </c>
      <c r="G11471" s="923">
        <v>0</v>
      </c>
      <c r="H11471" s="929">
        <v>1.6666666666666668E-3</v>
      </c>
      <c r="I11471" s="929">
        <v>0.05</v>
      </c>
      <c r="J11471" s="923">
        <v>0</v>
      </c>
      <c r="K11471" s="922">
        <v>1</v>
      </c>
      <c r="L11471" s="923">
        <v>0</v>
      </c>
      <c r="M11471" s="923" t="str">
        <f t="shared" si="179"/>
        <v/>
      </c>
    </row>
    <row r="11472" spans="2:13" ht="75">
      <c r="B11472" s="921" t="s">
        <v>2921</v>
      </c>
      <c r="C11472" s="921" t="s">
        <v>2866</v>
      </c>
      <c r="D11472" s="922" t="s">
        <v>986</v>
      </c>
      <c r="E11472" s="936">
        <v>1</v>
      </c>
      <c r="F11472" s="947">
        <v>44562</v>
      </c>
      <c r="G11472" s="923">
        <v>0</v>
      </c>
      <c r="H11472" s="929">
        <v>1.6666666666666668E-3</v>
      </c>
      <c r="I11472" s="929">
        <v>3.0000000000000002E-2</v>
      </c>
      <c r="J11472" s="923">
        <v>0</v>
      </c>
      <c r="K11472" s="922">
        <v>1</v>
      </c>
      <c r="L11472" s="923">
        <v>0</v>
      </c>
      <c r="M11472" s="923" t="str">
        <f t="shared" si="179"/>
        <v/>
      </c>
    </row>
    <row r="11473" spans="2:13" ht="75">
      <c r="B11473" s="921" t="s">
        <v>2922</v>
      </c>
      <c r="C11473" s="921" t="s">
        <v>2866</v>
      </c>
      <c r="D11473" s="922" t="s">
        <v>986</v>
      </c>
      <c r="E11473" s="936">
        <v>1</v>
      </c>
      <c r="F11473" s="947">
        <v>44927</v>
      </c>
      <c r="G11473" s="923">
        <v>0</v>
      </c>
      <c r="H11473" s="929">
        <v>1.6666666666666668E-3</v>
      </c>
      <c r="I11473" s="929">
        <v>0.01</v>
      </c>
      <c r="J11473" s="923">
        <v>0</v>
      </c>
      <c r="K11473" s="922">
        <v>1</v>
      </c>
      <c r="L11473" s="923">
        <v>0</v>
      </c>
      <c r="M11473" s="923" t="str">
        <f t="shared" si="179"/>
        <v/>
      </c>
    </row>
    <row r="11474" spans="2:13" ht="75">
      <c r="B11474" s="921" t="s">
        <v>2922</v>
      </c>
      <c r="C11474" s="921" t="s">
        <v>2866</v>
      </c>
      <c r="D11474" s="922" t="s">
        <v>986</v>
      </c>
      <c r="E11474" s="936">
        <v>1</v>
      </c>
      <c r="F11474" s="947">
        <v>44501</v>
      </c>
      <c r="G11474" s="923">
        <v>0</v>
      </c>
      <c r="H11474" s="929">
        <v>1.6666666666666668E-3</v>
      </c>
      <c r="I11474" s="929">
        <v>3.3333333333333333E-2</v>
      </c>
      <c r="J11474" s="923">
        <v>0</v>
      </c>
      <c r="K11474" s="922">
        <v>1</v>
      </c>
      <c r="L11474" s="923">
        <v>0</v>
      </c>
      <c r="M11474" s="923" t="str">
        <f t="shared" si="179"/>
        <v/>
      </c>
    </row>
    <row r="11475" spans="2:13" ht="75">
      <c r="B11475" s="921" t="s">
        <v>2923</v>
      </c>
      <c r="C11475" s="921" t="s">
        <v>2866</v>
      </c>
      <c r="D11475" s="922" t="s">
        <v>986</v>
      </c>
      <c r="E11475" s="936">
        <v>1</v>
      </c>
      <c r="F11475" s="947">
        <v>44134</v>
      </c>
      <c r="G11475" s="923">
        <v>0</v>
      </c>
      <c r="H11475" s="929">
        <v>1.6666666666666668E-3</v>
      </c>
      <c r="I11475" s="929">
        <v>5.5E-2</v>
      </c>
      <c r="J11475" s="923">
        <v>0</v>
      </c>
      <c r="K11475" s="922">
        <v>1</v>
      </c>
      <c r="L11475" s="923">
        <v>0</v>
      </c>
      <c r="M11475" s="923" t="str">
        <f t="shared" si="179"/>
        <v/>
      </c>
    </row>
    <row r="11476" spans="2:13" ht="75">
      <c r="B11476" s="921" t="s">
        <v>2921</v>
      </c>
      <c r="C11476" s="921" t="s">
        <v>2866</v>
      </c>
      <c r="D11476" s="922" t="s">
        <v>986</v>
      </c>
      <c r="E11476" s="936">
        <v>1</v>
      </c>
      <c r="F11476" s="947">
        <v>44562</v>
      </c>
      <c r="G11476" s="923">
        <v>0</v>
      </c>
      <c r="H11476" s="929">
        <v>1.6666666666666668E-3</v>
      </c>
      <c r="I11476" s="929">
        <v>3.0000000000000002E-2</v>
      </c>
      <c r="J11476" s="923">
        <v>0</v>
      </c>
      <c r="K11476" s="922">
        <v>1</v>
      </c>
      <c r="L11476" s="923">
        <v>0</v>
      </c>
      <c r="M11476" s="923" t="str">
        <f t="shared" si="179"/>
        <v/>
      </c>
    </row>
    <row r="11477" spans="2:13" ht="75">
      <c r="B11477" s="921" t="s">
        <v>2922</v>
      </c>
      <c r="C11477" s="921" t="s">
        <v>2866</v>
      </c>
      <c r="D11477" s="922" t="s">
        <v>986</v>
      </c>
      <c r="E11477" s="936">
        <v>1</v>
      </c>
      <c r="F11477" s="947">
        <v>44927</v>
      </c>
      <c r="G11477" s="923">
        <v>0</v>
      </c>
      <c r="H11477" s="929">
        <v>1.6666666666666668E-3</v>
      </c>
      <c r="I11477" s="929">
        <v>0.01</v>
      </c>
      <c r="J11477" s="923">
        <v>0</v>
      </c>
      <c r="K11477" s="922">
        <v>1</v>
      </c>
      <c r="L11477" s="923">
        <v>0</v>
      </c>
      <c r="M11477" s="923" t="str">
        <f t="shared" si="179"/>
        <v/>
      </c>
    </row>
    <row r="11478" spans="2:13" ht="75">
      <c r="B11478" s="921" t="s">
        <v>2867</v>
      </c>
      <c r="C11478" s="921" t="s">
        <v>2866</v>
      </c>
      <c r="D11478" s="922" t="s">
        <v>986</v>
      </c>
      <c r="E11478" s="936">
        <v>1</v>
      </c>
      <c r="F11478" s="947">
        <v>43829</v>
      </c>
      <c r="G11478" s="923">
        <v>0</v>
      </c>
      <c r="H11478" s="929">
        <v>1.6666666666666668E-3</v>
      </c>
      <c r="I11478" s="929">
        <v>7.166666666666667E-2</v>
      </c>
      <c r="J11478" s="923">
        <v>0</v>
      </c>
      <c r="K11478" s="922">
        <v>1</v>
      </c>
      <c r="L11478" s="923">
        <v>0</v>
      </c>
      <c r="M11478" s="923" t="str">
        <f t="shared" si="179"/>
        <v/>
      </c>
    </row>
    <row r="11479" spans="2:13" ht="75">
      <c r="B11479" s="921" t="s">
        <v>2877</v>
      </c>
      <c r="C11479" s="921" t="s">
        <v>2866</v>
      </c>
      <c r="D11479" s="922" t="s">
        <v>986</v>
      </c>
      <c r="E11479" s="936">
        <v>1</v>
      </c>
      <c r="F11479" s="947">
        <v>43831</v>
      </c>
      <c r="G11479" s="923">
        <v>0</v>
      </c>
      <c r="H11479" s="929">
        <v>1.6666666666666668E-3</v>
      </c>
      <c r="I11479" s="929">
        <v>7.0000000000000007E-2</v>
      </c>
      <c r="J11479" s="923">
        <v>0</v>
      </c>
      <c r="K11479" s="922">
        <v>1</v>
      </c>
      <c r="L11479" s="923">
        <v>0</v>
      </c>
      <c r="M11479" s="923" t="str">
        <f t="shared" si="179"/>
        <v/>
      </c>
    </row>
    <row r="11480" spans="2:13" ht="75">
      <c r="B11480" s="921" t="s">
        <v>2923</v>
      </c>
      <c r="C11480" s="921" t="s">
        <v>2866</v>
      </c>
      <c r="D11480" s="922" t="s">
        <v>986</v>
      </c>
      <c r="E11480" s="936">
        <v>1</v>
      </c>
      <c r="F11480" s="947">
        <v>44197</v>
      </c>
      <c r="G11480" s="923">
        <v>0</v>
      </c>
      <c r="H11480" s="929">
        <v>1.6666666666666668E-3</v>
      </c>
      <c r="I11480" s="929">
        <v>0.05</v>
      </c>
      <c r="J11480" s="923">
        <v>0</v>
      </c>
      <c r="K11480" s="922">
        <v>1</v>
      </c>
      <c r="L11480" s="923">
        <v>0</v>
      </c>
      <c r="M11480" s="923" t="str">
        <f t="shared" si="179"/>
        <v/>
      </c>
    </row>
    <row r="11481" spans="2:13" ht="75">
      <c r="B11481" s="921" t="s">
        <v>2921</v>
      </c>
      <c r="C11481" s="921" t="s">
        <v>2866</v>
      </c>
      <c r="D11481" s="922" t="s">
        <v>986</v>
      </c>
      <c r="E11481" s="936">
        <v>1</v>
      </c>
      <c r="F11481" s="947">
        <v>44562</v>
      </c>
      <c r="G11481" s="923">
        <v>0</v>
      </c>
      <c r="H11481" s="929">
        <v>1.6666666666666668E-3</v>
      </c>
      <c r="I11481" s="929">
        <v>3.0000000000000002E-2</v>
      </c>
      <c r="J11481" s="923">
        <v>0</v>
      </c>
      <c r="K11481" s="922">
        <v>1</v>
      </c>
      <c r="L11481" s="923">
        <v>0</v>
      </c>
      <c r="M11481" s="923" t="str">
        <f t="shared" si="179"/>
        <v/>
      </c>
    </row>
    <row r="11482" spans="2:13" ht="75">
      <c r="B11482" s="921" t="s">
        <v>2922</v>
      </c>
      <c r="C11482" s="921" t="s">
        <v>2866</v>
      </c>
      <c r="D11482" s="922" t="s">
        <v>986</v>
      </c>
      <c r="E11482" s="936">
        <v>1</v>
      </c>
      <c r="F11482" s="947">
        <v>44927</v>
      </c>
      <c r="G11482" s="923">
        <v>0</v>
      </c>
      <c r="H11482" s="929">
        <v>1.6666666666666668E-3</v>
      </c>
      <c r="I11482" s="929">
        <v>0.01</v>
      </c>
      <c r="J11482" s="923">
        <v>0</v>
      </c>
      <c r="K11482" s="922">
        <v>1</v>
      </c>
      <c r="L11482" s="923">
        <v>0</v>
      </c>
      <c r="M11482" s="923" t="str">
        <f t="shared" si="179"/>
        <v/>
      </c>
    </row>
    <row r="11483" spans="2:13" ht="75">
      <c r="B11483" s="921" t="s">
        <v>2921</v>
      </c>
      <c r="C11483" s="921" t="s">
        <v>2866</v>
      </c>
      <c r="D11483" s="922" t="s">
        <v>986</v>
      </c>
      <c r="E11483" s="936">
        <v>1</v>
      </c>
      <c r="F11483" s="947">
        <v>44134</v>
      </c>
      <c r="G11483" s="923">
        <v>0</v>
      </c>
      <c r="H11483" s="929">
        <v>1.6666666666666668E-3</v>
      </c>
      <c r="I11483" s="929">
        <v>5.5E-2</v>
      </c>
      <c r="J11483" s="923">
        <v>0</v>
      </c>
      <c r="K11483" s="922">
        <v>1</v>
      </c>
      <c r="L11483" s="923">
        <v>0</v>
      </c>
      <c r="M11483" s="923" t="str">
        <f t="shared" si="179"/>
        <v/>
      </c>
    </row>
    <row r="11484" spans="2:13" ht="75">
      <c r="B11484" s="921" t="s">
        <v>2922</v>
      </c>
      <c r="C11484" s="921" t="s">
        <v>2866</v>
      </c>
      <c r="D11484" s="922" t="s">
        <v>986</v>
      </c>
      <c r="E11484" s="936">
        <v>1</v>
      </c>
      <c r="F11484" s="947">
        <v>44927</v>
      </c>
      <c r="G11484" s="923">
        <v>0</v>
      </c>
      <c r="H11484" s="929">
        <v>1.6666666666666668E-3</v>
      </c>
      <c r="I11484" s="929">
        <v>0.01</v>
      </c>
      <c r="J11484" s="923">
        <v>0</v>
      </c>
      <c r="K11484" s="922">
        <v>1</v>
      </c>
      <c r="L11484" s="923">
        <v>0</v>
      </c>
      <c r="M11484" s="923" t="str">
        <f t="shared" si="179"/>
        <v/>
      </c>
    </row>
    <row r="11485" spans="2:13" ht="75">
      <c r="B11485" s="921" t="s">
        <v>2867</v>
      </c>
      <c r="C11485" s="921" t="s">
        <v>2866</v>
      </c>
      <c r="D11485" s="922" t="s">
        <v>986</v>
      </c>
      <c r="E11485" s="936">
        <v>1</v>
      </c>
      <c r="F11485" s="947">
        <v>44682</v>
      </c>
      <c r="G11485" s="923">
        <v>0</v>
      </c>
      <c r="H11485" s="929">
        <v>1.6666666666666668E-3</v>
      </c>
      <c r="I11485" s="929">
        <v>2.3333333333333334E-2</v>
      </c>
      <c r="J11485" s="923">
        <v>0</v>
      </c>
      <c r="K11485" s="922">
        <v>1</v>
      </c>
      <c r="L11485" s="923">
        <v>0</v>
      </c>
      <c r="M11485" s="923" t="str">
        <f t="shared" si="179"/>
        <v/>
      </c>
    </row>
    <row r="11486" spans="2:13" ht="75">
      <c r="B11486" s="921" t="s">
        <v>2877</v>
      </c>
      <c r="C11486" s="921" t="s">
        <v>2866</v>
      </c>
      <c r="D11486" s="922" t="s">
        <v>986</v>
      </c>
      <c r="E11486" s="936">
        <v>1</v>
      </c>
      <c r="F11486" s="947">
        <v>43831</v>
      </c>
      <c r="G11486" s="923">
        <v>0</v>
      </c>
      <c r="H11486" s="929">
        <v>1.6666666666666668E-3</v>
      </c>
      <c r="I11486" s="929">
        <v>7.0000000000000007E-2</v>
      </c>
      <c r="J11486" s="923">
        <v>0</v>
      </c>
      <c r="K11486" s="922">
        <v>1</v>
      </c>
      <c r="L11486" s="923">
        <v>0</v>
      </c>
      <c r="M11486" s="923" t="str">
        <f t="shared" si="179"/>
        <v/>
      </c>
    </row>
    <row r="11487" spans="2:13" ht="75">
      <c r="B11487" s="921" t="s">
        <v>2923</v>
      </c>
      <c r="C11487" s="921" t="s">
        <v>2866</v>
      </c>
      <c r="D11487" s="922" t="s">
        <v>986</v>
      </c>
      <c r="E11487" s="936">
        <v>1</v>
      </c>
      <c r="F11487" s="947">
        <v>44197</v>
      </c>
      <c r="G11487" s="923">
        <v>0</v>
      </c>
      <c r="H11487" s="929">
        <v>1.6666666666666668E-3</v>
      </c>
      <c r="I11487" s="929">
        <v>0.05</v>
      </c>
      <c r="J11487" s="923">
        <v>0</v>
      </c>
      <c r="K11487" s="922">
        <v>1</v>
      </c>
      <c r="L11487" s="923">
        <v>0</v>
      </c>
      <c r="M11487" s="923" t="str">
        <f t="shared" si="179"/>
        <v/>
      </c>
    </row>
    <row r="11488" spans="2:13" ht="75">
      <c r="B11488" s="921" t="s">
        <v>2921</v>
      </c>
      <c r="C11488" s="921" t="s">
        <v>2866</v>
      </c>
      <c r="D11488" s="922" t="s">
        <v>986</v>
      </c>
      <c r="E11488" s="936">
        <v>1</v>
      </c>
      <c r="F11488" s="947">
        <v>44562</v>
      </c>
      <c r="G11488" s="923">
        <v>0</v>
      </c>
      <c r="H11488" s="929">
        <v>1.6666666666666668E-3</v>
      </c>
      <c r="I11488" s="929">
        <v>3.0000000000000002E-2</v>
      </c>
      <c r="J11488" s="923">
        <v>0</v>
      </c>
      <c r="K11488" s="922">
        <v>1</v>
      </c>
      <c r="L11488" s="923">
        <v>0</v>
      </c>
      <c r="M11488" s="923" t="str">
        <f t="shared" si="179"/>
        <v/>
      </c>
    </row>
    <row r="11489" spans="2:13" ht="75">
      <c r="B11489" s="921" t="s">
        <v>2922</v>
      </c>
      <c r="C11489" s="921" t="s">
        <v>2866</v>
      </c>
      <c r="D11489" s="922" t="s">
        <v>986</v>
      </c>
      <c r="E11489" s="936">
        <v>1</v>
      </c>
      <c r="F11489" s="947">
        <v>44927</v>
      </c>
      <c r="G11489" s="923">
        <v>0</v>
      </c>
      <c r="H11489" s="929">
        <v>1.6666666666666668E-3</v>
      </c>
      <c r="I11489" s="929">
        <v>0.01</v>
      </c>
      <c r="J11489" s="923">
        <v>0</v>
      </c>
      <c r="K11489" s="922">
        <v>1</v>
      </c>
      <c r="L11489" s="923">
        <v>0</v>
      </c>
      <c r="M11489" s="923" t="str">
        <f t="shared" si="179"/>
        <v/>
      </c>
    </row>
    <row r="11490" spans="2:13" ht="75">
      <c r="B11490" s="921" t="s">
        <v>2930</v>
      </c>
      <c r="C11490" s="921" t="s">
        <v>2866</v>
      </c>
      <c r="D11490" s="922" t="s">
        <v>986</v>
      </c>
      <c r="E11490" s="936">
        <v>1</v>
      </c>
      <c r="F11490" s="947">
        <v>44927</v>
      </c>
      <c r="G11490" s="923">
        <v>0</v>
      </c>
      <c r="H11490" s="929">
        <v>1.6666666666666668E-3</v>
      </c>
      <c r="I11490" s="929">
        <v>0.01</v>
      </c>
      <c r="J11490" s="923">
        <v>0</v>
      </c>
      <c r="K11490" s="922">
        <v>1</v>
      </c>
      <c r="L11490" s="923">
        <v>0</v>
      </c>
      <c r="M11490" s="923" t="str">
        <f t="shared" si="179"/>
        <v/>
      </c>
    </row>
    <row r="11491" spans="2:13" ht="75">
      <c r="B11491" s="921" t="s">
        <v>2931</v>
      </c>
      <c r="C11491" s="921" t="s">
        <v>2932</v>
      </c>
      <c r="D11491" s="922" t="s">
        <v>994</v>
      </c>
      <c r="E11491" s="936">
        <v>0</v>
      </c>
      <c r="F11491" s="947">
        <v>43800</v>
      </c>
      <c r="G11491" s="923">
        <v>337711.98584070802</v>
      </c>
      <c r="H11491" s="929">
        <v>1.6666666666666668E-3</v>
      </c>
      <c r="I11491" s="929">
        <v>7.166666666666667E-2</v>
      </c>
      <c r="J11491" s="923">
        <v>313509.29352212395</v>
      </c>
      <c r="K11491" s="922">
        <v>1</v>
      </c>
      <c r="L11491" s="923">
        <v>0</v>
      </c>
      <c r="M11491" s="923" t="str">
        <f t="shared" si="179"/>
        <v/>
      </c>
    </row>
    <row r="11492" spans="2:13" ht="75">
      <c r="B11492" s="921" t="s">
        <v>2933</v>
      </c>
      <c r="C11492" s="921" t="s">
        <v>2932</v>
      </c>
      <c r="D11492" s="922" t="s">
        <v>986</v>
      </c>
      <c r="E11492" s="936">
        <v>1</v>
      </c>
      <c r="F11492" s="947">
        <v>44896</v>
      </c>
      <c r="G11492" s="923">
        <v>635551.56737952423</v>
      </c>
      <c r="H11492" s="929">
        <v>1.6666666666666668E-3</v>
      </c>
      <c r="I11492" s="929">
        <v>1.1666666666666667E-2</v>
      </c>
      <c r="J11492" s="923">
        <v>628136.79909342981</v>
      </c>
      <c r="K11492" s="922">
        <v>1</v>
      </c>
      <c r="L11492" s="923">
        <v>628136.79909342981</v>
      </c>
      <c r="M11492" s="923">
        <f t="shared" si="179"/>
        <v>12711.031347590484</v>
      </c>
    </row>
    <row r="11493" spans="2:13" ht="75">
      <c r="B11493" s="921" t="s">
        <v>2934</v>
      </c>
      <c r="C11493" s="921" t="s">
        <v>2932</v>
      </c>
      <c r="D11493" s="922" t="s">
        <v>986</v>
      </c>
      <c r="E11493" s="936">
        <v>1</v>
      </c>
      <c r="F11493" s="947">
        <v>44896</v>
      </c>
      <c r="G11493" s="923">
        <v>192200.99342587765</v>
      </c>
      <c r="H11493" s="929">
        <v>1.6666666666666668E-3</v>
      </c>
      <c r="I11493" s="929">
        <v>1.1666666666666667E-2</v>
      </c>
      <c r="J11493" s="923">
        <v>189958.64850257573</v>
      </c>
      <c r="K11493" s="922">
        <v>1</v>
      </c>
      <c r="L11493" s="923">
        <v>189958.64850257573</v>
      </c>
      <c r="M11493" s="923">
        <f t="shared" si="179"/>
        <v>3844.0198685175528</v>
      </c>
    </row>
    <row r="11494" spans="2:13" ht="75">
      <c r="B11494" s="921" t="s">
        <v>2935</v>
      </c>
      <c r="C11494" s="921" t="s">
        <v>2932</v>
      </c>
      <c r="D11494" s="922" t="s">
        <v>986</v>
      </c>
      <c r="E11494" s="936">
        <v>1</v>
      </c>
      <c r="F11494" s="947">
        <v>44682</v>
      </c>
      <c r="G11494" s="923">
        <v>109133.74624121311</v>
      </c>
      <c r="H11494" s="929">
        <v>1.6666666666666668E-3</v>
      </c>
      <c r="I11494" s="929">
        <v>2.3333333333333334E-2</v>
      </c>
      <c r="J11494" s="923">
        <v>106587.29216225147</v>
      </c>
      <c r="K11494" s="922">
        <v>1</v>
      </c>
      <c r="L11494" s="923">
        <v>106587.29216225147</v>
      </c>
      <c r="M11494" s="923">
        <f t="shared" si="179"/>
        <v>2182.6749248242622</v>
      </c>
    </row>
    <row r="11495" spans="2:13" ht="60">
      <c r="B11495" s="921" t="s">
        <v>2936</v>
      </c>
      <c r="C11495" s="921" t="s">
        <v>2937</v>
      </c>
      <c r="D11495" s="922" t="s">
        <v>986</v>
      </c>
      <c r="E11495" s="936">
        <v>1</v>
      </c>
      <c r="F11495" s="947">
        <v>44682</v>
      </c>
      <c r="G11495" s="923">
        <v>6180.4697560713021</v>
      </c>
      <c r="H11495" s="929">
        <v>1.6666666666666668E-3</v>
      </c>
      <c r="I11495" s="929">
        <v>2.3333333333333334E-2</v>
      </c>
      <c r="J11495" s="923">
        <v>6036.2587950963052</v>
      </c>
      <c r="K11495" s="922">
        <v>1</v>
      </c>
      <c r="L11495" s="923">
        <v>6036.2587950963052</v>
      </c>
      <c r="M11495" s="923">
        <f t="shared" si="179"/>
        <v>123.60939512142605</v>
      </c>
    </row>
    <row r="11496" spans="2:13" ht="60">
      <c r="B11496" s="921" t="s">
        <v>2938</v>
      </c>
      <c r="C11496" s="921" t="s">
        <v>2937</v>
      </c>
      <c r="D11496" s="922" t="s">
        <v>986</v>
      </c>
      <c r="E11496" s="936">
        <v>1</v>
      </c>
      <c r="F11496" s="947">
        <v>44682</v>
      </c>
      <c r="G11496" s="923">
        <v>42793.524884354767</v>
      </c>
      <c r="H11496" s="929">
        <v>1.6666666666666668E-3</v>
      </c>
      <c r="I11496" s="929">
        <v>2.3333333333333334E-2</v>
      </c>
      <c r="J11496" s="923">
        <v>41795.009303719824</v>
      </c>
      <c r="K11496" s="922">
        <v>1</v>
      </c>
      <c r="L11496" s="923">
        <v>41795.009303719824</v>
      </c>
      <c r="M11496" s="923">
        <f t="shared" si="179"/>
        <v>855.87049768709539</v>
      </c>
    </row>
    <row r="11497" spans="2:13" ht="60">
      <c r="B11497" s="921" t="s">
        <v>2939</v>
      </c>
      <c r="C11497" s="921" t="s">
        <v>2937</v>
      </c>
      <c r="D11497" s="922" t="s">
        <v>986</v>
      </c>
      <c r="E11497" s="936">
        <v>1</v>
      </c>
      <c r="F11497" s="947">
        <v>44682</v>
      </c>
      <c r="G11497" s="923">
        <v>33214.517856658254</v>
      </c>
      <c r="H11497" s="929">
        <v>1.6666666666666668E-3</v>
      </c>
      <c r="I11497" s="929">
        <v>2.3333333333333334E-2</v>
      </c>
      <c r="J11497" s="923">
        <v>32439.512440002894</v>
      </c>
      <c r="K11497" s="922">
        <v>1</v>
      </c>
      <c r="L11497" s="923">
        <v>32439.512440002894</v>
      </c>
      <c r="M11497" s="923">
        <f t="shared" si="179"/>
        <v>664.29035713316512</v>
      </c>
    </row>
    <row r="11498" spans="2:13" ht="60">
      <c r="B11498" s="921" t="s">
        <v>2940</v>
      </c>
      <c r="C11498" s="921" t="s">
        <v>2937</v>
      </c>
      <c r="D11498" s="922" t="s">
        <v>986</v>
      </c>
      <c r="E11498" s="936">
        <v>1</v>
      </c>
      <c r="F11498" s="947">
        <v>44682</v>
      </c>
      <c r="G11498" s="923">
        <v>616790.96032695356</v>
      </c>
      <c r="H11498" s="929">
        <v>1.6666666666666668E-3</v>
      </c>
      <c r="I11498" s="929">
        <v>2.3333333333333334E-2</v>
      </c>
      <c r="J11498" s="923">
        <v>602399.17125265801</v>
      </c>
      <c r="K11498" s="922">
        <v>1</v>
      </c>
      <c r="L11498" s="923">
        <v>602399.17125265801</v>
      </c>
      <c r="M11498" s="923">
        <f t="shared" si="179"/>
        <v>12335.819206539072</v>
      </c>
    </row>
    <row r="11499" spans="2:13" ht="60">
      <c r="B11499" s="921" t="s">
        <v>2941</v>
      </c>
      <c r="C11499" s="921" t="s">
        <v>2937</v>
      </c>
      <c r="D11499" s="922" t="s">
        <v>986</v>
      </c>
      <c r="E11499" s="936">
        <v>1</v>
      </c>
      <c r="F11499" s="947">
        <v>44682</v>
      </c>
      <c r="G11499" s="923">
        <v>142107.18727228677</v>
      </c>
      <c r="H11499" s="929">
        <v>1.6666666666666668E-3</v>
      </c>
      <c r="I11499" s="929">
        <v>2.3333333333333334E-2</v>
      </c>
      <c r="J11499" s="923">
        <v>138791.35290260008</v>
      </c>
      <c r="K11499" s="922">
        <v>1</v>
      </c>
      <c r="L11499" s="923">
        <v>138791.35290260008</v>
      </c>
      <c r="M11499" s="923">
        <f t="shared" si="179"/>
        <v>2842.1437454457355</v>
      </c>
    </row>
    <row r="11500" spans="2:13" ht="60">
      <c r="B11500" s="921" t="s">
        <v>2942</v>
      </c>
      <c r="C11500" s="921" t="s">
        <v>2937</v>
      </c>
      <c r="D11500" s="922" t="s">
        <v>986</v>
      </c>
      <c r="E11500" s="936">
        <v>1</v>
      </c>
      <c r="F11500" s="947">
        <v>44682</v>
      </c>
      <c r="G11500" s="923">
        <v>34037.360310722353</v>
      </c>
      <c r="H11500" s="929">
        <v>1.6666666666666668E-3</v>
      </c>
      <c r="I11500" s="929">
        <v>2.3333333333333334E-2</v>
      </c>
      <c r="J11500" s="923">
        <v>33243.155236805498</v>
      </c>
      <c r="K11500" s="922">
        <v>1</v>
      </c>
      <c r="L11500" s="923">
        <v>33243.155236805498</v>
      </c>
      <c r="M11500" s="923">
        <f t="shared" si="179"/>
        <v>680.74720621444703</v>
      </c>
    </row>
    <row r="11501" spans="2:13" ht="60">
      <c r="B11501" s="921" t="s">
        <v>2943</v>
      </c>
      <c r="C11501" s="921" t="s">
        <v>2937</v>
      </c>
      <c r="D11501" s="922" t="s">
        <v>986</v>
      </c>
      <c r="E11501" s="936">
        <v>1</v>
      </c>
      <c r="F11501" s="947">
        <v>44682</v>
      </c>
      <c r="G11501" s="923">
        <v>29741.513852019165</v>
      </c>
      <c r="H11501" s="929">
        <v>1.6666666666666668E-3</v>
      </c>
      <c r="I11501" s="929">
        <v>2.3333333333333334E-2</v>
      </c>
      <c r="J11501" s="923">
        <v>29047.545195472052</v>
      </c>
      <c r="K11501" s="922">
        <v>1</v>
      </c>
      <c r="L11501" s="923">
        <v>29047.545195472052</v>
      </c>
      <c r="M11501" s="923">
        <f t="shared" si="179"/>
        <v>594.83027704038329</v>
      </c>
    </row>
    <row r="11502" spans="2:13" ht="60">
      <c r="B11502" s="921" t="s">
        <v>2944</v>
      </c>
      <c r="C11502" s="921" t="s">
        <v>2937</v>
      </c>
      <c r="D11502" s="922" t="s">
        <v>986</v>
      </c>
      <c r="E11502" s="936">
        <v>1</v>
      </c>
      <c r="F11502" s="947">
        <v>44682</v>
      </c>
      <c r="G11502" s="923">
        <v>802320.47712413035</v>
      </c>
      <c r="H11502" s="929">
        <v>1.6666666666666668E-3</v>
      </c>
      <c r="I11502" s="929">
        <v>2.3333333333333334E-2</v>
      </c>
      <c r="J11502" s="923">
        <v>783599.66599123401</v>
      </c>
      <c r="K11502" s="922">
        <v>1</v>
      </c>
      <c r="L11502" s="923">
        <v>783599.66599123401</v>
      </c>
      <c r="M11502" s="923">
        <f t="shared" si="179"/>
        <v>16046.409542482608</v>
      </c>
    </row>
    <row r="11503" spans="2:13" ht="75">
      <c r="B11503" s="921" t="s">
        <v>2945</v>
      </c>
      <c r="C11503" s="921" t="s">
        <v>2932</v>
      </c>
      <c r="D11503" s="922" t="s">
        <v>986</v>
      </c>
      <c r="E11503" s="936">
        <v>1</v>
      </c>
      <c r="F11503" s="947">
        <v>44682</v>
      </c>
      <c r="G11503" s="923">
        <v>284412.97285959532</v>
      </c>
      <c r="H11503" s="929">
        <v>1.6666666666666668E-3</v>
      </c>
      <c r="I11503" s="929">
        <v>2.3333333333333334E-2</v>
      </c>
      <c r="J11503" s="923">
        <v>277776.6701595381</v>
      </c>
      <c r="K11503" s="922">
        <v>1</v>
      </c>
      <c r="L11503" s="923">
        <v>277776.6701595381</v>
      </c>
      <c r="M11503" s="923">
        <f t="shared" si="179"/>
        <v>5688.2594571919062</v>
      </c>
    </row>
    <row r="11504" spans="2:13" ht="75">
      <c r="B11504" s="921" t="s">
        <v>2946</v>
      </c>
      <c r="C11504" s="921" t="s">
        <v>2932</v>
      </c>
      <c r="D11504" s="922" t="s">
        <v>994</v>
      </c>
      <c r="E11504" s="936">
        <v>0</v>
      </c>
      <c r="F11504" s="947">
        <v>43800</v>
      </c>
      <c r="G11504" s="923">
        <v>975568.01415929198</v>
      </c>
      <c r="H11504" s="929">
        <v>1.6666666666666668E-3</v>
      </c>
      <c r="I11504" s="929">
        <v>7.166666666666667E-2</v>
      </c>
      <c r="J11504" s="923">
        <v>905652.30647787603</v>
      </c>
      <c r="K11504" s="922">
        <v>1</v>
      </c>
      <c r="L11504" s="923">
        <v>0</v>
      </c>
      <c r="M11504" s="923" t="str">
        <f t="shared" si="179"/>
        <v/>
      </c>
    </row>
    <row r="11505" spans="2:13" ht="60">
      <c r="B11505" s="921" t="s">
        <v>2947</v>
      </c>
      <c r="C11505" s="921" t="s">
        <v>2937</v>
      </c>
      <c r="D11505" s="922" t="s">
        <v>986</v>
      </c>
      <c r="E11505" s="936">
        <v>1</v>
      </c>
      <c r="F11505" s="947">
        <v>45017</v>
      </c>
      <c r="G11505" s="923">
        <v>14242.467561167112</v>
      </c>
      <c r="H11505" s="929">
        <v>1.6666666666666668E-3</v>
      </c>
      <c r="I11505" s="929">
        <v>5.0000000000000001E-3</v>
      </c>
      <c r="J11505" s="923">
        <v>14171.255223361277</v>
      </c>
      <c r="K11505" s="922">
        <v>1</v>
      </c>
      <c r="L11505" s="923">
        <v>14171.255223361277</v>
      </c>
      <c r="M11505" s="923">
        <f t="shared" si="179"/>
        <v>284.84935122334224</v>
      </c>
    </row>
    <row r="11506" spans="2:13" ht="75">
      <c r="B11506" s="921" t="s">
        <v>2948</v>
      </c>
      <c r="C11506" s="921" t="s">
        <v>2932</v>
      </c>
      <c r="D11506" s="922" t="s">
        <v>986</v>
      </c>
      <c r="E11506" s="936">
        <v>1</v>
      </c>
      <c r="F11506" s="947">
        <v>44927</v>
      </c>
      <c r="G11506" s="923">
        <v>1732045.7831094339</v>
      </c>
      <c r="H11506" s="929">
        <v>1.6666666666666668E-3</v>
      </c>
      <c r="I11506" s="929">
        <v>0.01</v>
      </c>
      <c r="J11506" s="923">
        <v>1714725.3252783397</v>
      </c>
      <c r="K11506" s="922">
        <v>1</v>
      </c>
      <c r="L11506" s="923">
        <v>1714725.3252783397</v>
      </c>
      <c r="M11506" s="923">
        <f t="shared" si="179"/>
        <v>34640.91566218868</v>
      </c>
    </row>
    <row r="11507" spans="2:13" ht="75">
      <c r="B11507" s="921" t="s">
        <v>2949</v>
      </c>
      <c r="C11507" s="921" t="s">
        <v>2932</v>
      </c>
      <c r="D11507" s="922" t="s">
        <v>986</v>
      </c>
      <c r="E11507" s="936">
        <v>1</v>
      </c>
      <c r="F11507" s="947">
        <v>44713</v>
      </c>
      <c r="G11507" s="923">
        <v>220447.73160780768</v>
      </c>
      <c r="H11507" s="929">
        <v>1.6666666666666668E-3</v>
      </c>
      <c r="I11507" s="929">
        <v>2.1666666666666667E-2</v>
      </c>
      <c r="J11507" s="923">
        <v>215671.36408963852</v>
      </c>
      <c r="K11507" s="922">
        <v>1</v>
      </c>
      <c r="L11507" s="923">
        <v>215671.36408963852</v>
      </c>
      <c r="M11507" s="923">
        <f t="shared" si="179"/>
        <v>4408.9546321561538</v>
      </c>
    </row>
    <row r="11508" spans="2:13" ht="75">
      <c r="B11508" s="921" t="s">
        <v>2950</v>
      </c>
      <c r="C11508" s="921" t="s">
        <v>2932</v>
      </c>
      <c r="D11508" s="922" t="s">
        <v>994</v>
      </c>
      <c r="E11508" s="936">
        <v>0</v>
      </c>
      <c r="F11508" s="947">
        <v>44896</v>
      </c>
      <c r="G11508" s="923">
        <v>422490.61166015337</v>
      </c>
      <c r="H11508" s="929">
        <v>1.6666666666666668E-3</v>
      </c>
      <c r="I11508" s="929">
        <v>1.1666666666666667E-2</v>
      </c>
      <c r="J11508" s="923">
        <v>417561.55452411826</v>
      </c>
      <c r="K11508" s="922">
        <v>1</v>
      </c>
      <c r="L11508" s="923">
        <v>0</v>
      </c>
      <c r="M11508" s="923" t="str">
        <f t="shared" si="179"/>
        <v/>
      </c>
    </row>
    <row r="11509" spans="2:13" ht="75">
      <c r="B11509" s="921" t="s">
        <v>2951</v>
      </c>
      <c r="C11509" s="921" t="s">
        <v>2932</v>
      </c>
      <c r="D11509" s="922" t="s">
        <v>986</v>
      </c>
      <c r="E11509" s="936">
        <v>1</v>
      </c>
      <c r="F11509" s="947">
        <v>44927</v>
      </c>
      <c r="G11509" s="923">
        <v>1048453.5186196358</v>
      </c>
      <c r="H11509" s="929">
        <v>1.6666666666666668E-3</v>
      </c>
      <c r="I11509" s="929">
        <v>0.01</v>
      </c>
      <c r="J11509" s="923">
        <v>1037968.9834334395</v>
      </c>
      <c r="K11509" s="922">
        <v>1</v>
      </c>
      <c r="L11509" s="923">
        <v>1037968.9834334395</v>
      </c>
      <c r="M11509" s="923">
        <f t="shared" si="179"/>
        <v>20969.070372392718</v>
      </c>
    </row>
    <row r="11510" spans="2:13" ht="60">
      <c r="B11510" s="921" t="s">
        <v>2952</v>
      </c>
      <c r="C11510" s="921" t="s">
        <v>2937</v>
      </c>
      <c r="D11510" s="922" t="s">
        <v>994</v>
      </c>
      <c r="E11510" s="936">
        <v>0</v>
      </c>
      <c r="F11510" s="947">
        <v>44713</v>
      </c>
      <c r="G11510" s="923">
        <v>117194.62</v>
      </c>
      <c r="H11510" s="929">
        <v>1.6666666666666668E-3</v>
      </c>
      <c r="I11510" s="929">
        <v>2.1666666666666667E-2</v>
      </c>
      <c r="J11510" s="923">
        <v>114655.40323333333</v>
      </c>
      <c r="K11510" s="922">
        <v>1</v>
      </c>
      <c r="L11510" s="923">
        <v>0</v>
      </c>
      <c r="M11510" s="923" t="str">
        <f t="shared" si="179"/>
        <v/>
      </c>
    </row>
    <row r="11511" spans="2:13" ht="60">
      <c r="B11511" s="921" t="s">
        <v>2952</v>
      </c>
      <c r="C11511" s="921" t="s">
        <v>2937</v>
      </c>
      <c r="D11511" s="922" t="s">
        <v>986</v>
      </c>
      <c r="E11511" s="936">
        <v>1</v>
      </c>
      <c r="F11511" s="947">
        <v>44713</v>
      </c>
      <c r="G11511" s="923">
        <v>9865.8401462482925</v>
      </c>
      <c r="H11511" s="929">
        <v>1.6666666666666668E-3</v>
      </c>
      <c r="I11511" s="929">
        <v>2.1666666666666667E-2</v>
      </c>
      <c r="J11511" s="923">
        <v>9652.080276412913</v>
      </c>
      <c r="K11511" s="922">
        <v>1</v>
      </c>
      <c r="L11511" s="923">
        <v>9652.080276412913</v>
      </c>
      <c r="M11511" s="923">
        <f t="shared" si="179"/>
        <v>197.31680292496586</v>
      </c>
    </row>
    <row r="11512" spans="2:13" ht="60">
      <c r="B11512" s="921" t="s">
        <v>2953</v>
      </c>
      <c r="C11512" s="921" t="s">
        <v>2937</v>
      </c>
      <c r="D11512" s="922" t="s">
        <v>986</v>
      </c>
      <c r="E11512" s="936">
        <v>1</v>
      </c>
      <c r="F11512" s="947">
        <v>44713</v>
      </c>
      <c r="G11512" s="923">
        <v>12351.630929105628</v>
      </c>
      <c r="H11512" s="929">
        <v>1.6666666666666668E-3</v>
      </c>
      <c r="I11512" s="929">
        <v>2.1666666666666667E-2</v>
      </c>
      <c r="J11512" s="923">
        <v>12084.012258975006</v>
      </c>
      <c r="K11512" s="922">
        <v>1</v>
      </c>
      <c r="L11512" s="923">
        <v>12084.012258975006</v>
      </c>
      <c r="M11512" s="923">
        <f t="shared" si="179"/>
        <v>247.03261858211255</v>
      </c>
    </row>
    <row r="11513" spans="2:13" ht="75">
      <c r="B11513" s="921" t="s">
        <v>2954</v>
      </c>
      <c r="C11513" s="921" t="s">
        <v>2932</v>
      </c>
      <c r="D11513" s="922" t="s">
        <v>994</v>
      </c>
      <c r="E11513" s="936">
        <v>0</v>
      </c>
      <c r="F11513" s="947">
        <v>44896</v>
      </c>
      <c r="G11513" s="923">
        <v>0</v>
      </c>
      <c r="H11513" s="929">
        <v>1.6666666666666668E-3</v>
      </c>
      <c r="I11513" s="929">
        <v>1.1666666666666667E-2</v>
      </c>
      <c r="J11513" s="923">
        <v>0</v>
      </c>
      <c r="K11513" s="922">
        <v>1</v>
      </c>
      <c r="L11513" s="923">
        <v>0</v>
      </c>
      <c r="M11513" s="923" t="str">
        <f t="shared" si="179"/>
        <v/>
      </c>
    </row>
    <row r="11514" spans="2:13" ht="75">
      <c r="B11514" s="921" t="s">
        <v>2955</v>
      </c>
      <c r="C11514" s="921" t="s">
        <v>2932</v>
      </c>
      <c r="D11514" s="922" t="s">
        <v>994</v>
      </c>
      <c r="E11514" s="936">
        <v>0</v>
      </c>
      <c r="F11514" s="947">
        <v>44896</v>
      </c>
      <c r="G11514" s="923">
        <v>644682.19999999995</v>
      </c>
      <c r="H11514" s="929">
        <v>1.6666666666666668E-3</v>
      </c>
      <c r="I11514" s="929">
        <v>1.1666666666666667E-2</v>
      </c>
      <c r="J11514" s="923">
        <v>637160.90766666667</v>
      </c>
      <c r="K11514" s="922">
        <v>1</v>
      </c>
      <c r="L11514" s="923">
        <v>0</v>
      </c>
      <c r="M11514" s="923" t="str">
        <f t="shared" si="179"/>
        <v/>
      </c>
    </row>
    <row r="11515" spans="2:13" ht="75">
      <c r="B11515" s="921" t="s">
        <v>2955</v>
      </c>
      <c r="C11515" s="921" t="s">
        <v>2932</v>
      </c>
      <c r="D11515" s="922" t="s">
        <v>986</v>
      </c>
      <c r="E11515" s="936">
        <v>1</v>
      </c>
      <c r="F11515" s="947">
        <v>44896</v>
      </c>
      <c r="G11515" s="923">
        <v>309779.74397718208</v>
      </c>
      <c r="H11515" s="929">
        <v>1.6666666666666668E-3</v>
      </c>
      <c r="I11515" s="929">
        <v>1.1666666666666667E-2</v>
      </c>
      <c r="J11515" s="923">
        <v>306165.64696411497</v>
      </c>
      <c r="K11515" s="922">
        <v>1</v>
      </c>
      <c r="L11515" s="923">
        <v>306165.64696411497</v>
      </c>
      <c r="M11515" s="923">
        <f t="shared" si="179"/>
        <v>6195.5948795436416</v>
      </c>
    </row>
    <row r="11516" spans="2:13" ht="75">
      <c r="B11516" s="921" t="s">
        <v>2956</v>
      </c>
      <c r="C11516" s="921" t="s">
        <v>2932</v>
      </c>
      <c r="D11516" s="922" t="s">
        <v>994</v>
      </c>
      <c r="E11516" s="936">
        <v>0</v>
      </c>
      <c r="F11516" s="947">
        <v>44896</v>
      </c>
      <c r="G11516" s="923">
        <v>165953.5</v>
      </c>
      <c r="H11516" s="929">
        <v>1.6666666666666668E-3</v>
      </c>
      <c r="I11516" s="929">
        <v>1.1666666666666667E-2</v>
      </c>
      <c r="J11516" s="923">
        <v>164017.37583333332</v>
      </c>
      <c r="K11516" s="922">
        <v>1</v>
      </c>
      <c r="L11516" s="923">
        <v>0</v>
      </c>
      <c r="M11516" s="923" t="str">
        <f t="shared" si="179"/>
        <v/>
      </c>
    </row>
    <row r="11517" spans="2:13" ht="75">
      <c r="B11517" s="921" t="s">
        <v>2956</v>
      </c>
      <c r="C11517" s="921" t="s">
        <v>2932</v>
      </c>
      <c r="D11517" s="922" t="s">
        <v>986</v>
      </c>
      <c r="E11517" s="936">
        <v>1</v>
      </c>
      <c r="F11517" s="947">
        <v>44896</v>
      </c>
      <c r="G11517" s="923">
        <v>51650.403832211276</v>
      </c>
      <c r="H11517" s="929">
        <v>1.6666666666666668E-3</v>
      </c>
      <c r="I11517" s="929">
        <v>1.1666666666666667E-2</v>
      </c>
      <c r="J11517" s="923">
        <v>51047.815787502142</v>
      </c>
      <c r="K11517" s="922">
        <v>1</v>
      </c>
      <c r="L11517" s="923">
        <v>51047.815787502142</v>
      </c>
      <c r="M11517" s="923">
        <f t="shared" si="179"/>
        <v>1033.0080766442256</v>
      </c>
    </row>
    <row r="11518" spans="2:13" ht="60">
      <c r="B11518" s="921" t="s">
        <v>2957</v>
      </c>
      <c r="C11518" s="921" t="s">
        <v>2937</v>
      </c>
      <c r="D11518" s="922" t="s">
        <v>986</v>
      </c>
      <c r="E11518" s="936">
        <v>1</v>
      </c>
      <c r="F11518" s="947">
        <v>44958</v>
      </c>
      <c r="G11518" s="923">
        <v>8854.9137103627636</v>
      </c>
      <c r="H11518" s="929">
        <v>1.6666666666666668E-3</v>
      </c>
      <c r="I11518" s="929">
        <v>8.3333333333333332E-3</v>
      </c>
      <c r="J11518" s="923">
        <v>8781.1227627764074</v>
      </c>
      <c r="K11518" s="922">
        <v>1</v>
      </c>
      <c r="L11518" s="923">
        <v>8781.1227627764074</v>
      </c>
      <c r="M11518" s="923">
        <f t="shared" si="179"/>
        <v>177.09827420725529</v>
      </c>
    </row>
    <row r="11519" spans="2:13" ht="60">
      <c r="B11519" s="921" t="s">
        <v>2958</v>
      </c>
      <c r="C11519" s="921" t="s">
        <v>2937</v>
      </c>
      <c r="D11519" s="922" t="s">
        <v>986</v>
      </c>
      <c r="E11519" s="936">
        <v>1</v>
      </c>
      <c r="F11519" s="947">
        <v>44958</v>
      </c>
      <c r="G11519" s="923">
        <v>0</v>
      </c>
      <c r="H11519" s="929">
        <v>1.6666666666666668E-3</v>
      </c>
      <c r="I11519" s="929">
        <v>8.3333333333333332E-3</v>
      </c>
      <c r="J11519" s="923">
        <v>0</v>
      </c>
      <c r="K11519" s="922">
        <v>1</v>
      </c>
      <c r="L11519" s="923">
        <v>0</v>
      </c>
      <c r="M11519" s="923" t="str">
        <f t="shared" si="179"/>
        <v/>
      </c>
    </row>
    <row r="11520" spans="2:13" ht="60">
      <c r="B11520" s="921" t="s">
        <v>2959</v>
      </c>
      <c r="C11520" s="921" t="s">
        <v>2937</v>
      </c>
      <c r="D11520" s="922" t="s">
        <v>994</v>
      </c>
      <c r="E11520" s="936">
        <v>0</v>
      </c>
      <c r="F11520" s="947">
        <v>44896</v>
      </c>
      <c r="G11520" s="923">
        <v>1397.9891207912119</v>
      </c>
      <c r="H11520" s="929">
        <v>1.6666666666666668E-3</v>
      </c>
      <c r="I11520" s="929">
        <v>1.1666666666666667E-2</v>
      </c>
      <c r="J11520" s="923">
        <v>1381.6792477153144</v>
      </c>
      <c r="K11520" s="922">
        <v>1</v>
      </c>
      <c r="L11520" s="923">
        <v>0</v>
      </c>
      <c r="M11520" s="923" t="str">
        <f t="shared" si="179"/>
        <v/>
      </c>
    </row>
    <row r="11521" spans="2:13" ht="60">
      <c r="B11521" s="921" t="s">
        <v>2960</v>
      </c>
      <c r="C11521" s="921" t="s">
        <v>2937</v>
      </c>
      <c r="D11521" s="922" t="s">
        <v>994</v>
      </c>
      <c r="E11521" s="936">
        <v>0</v>
      </c>
      <c r="F11521" s="947">
        <v>44896</v>
      </c>
      <c r="G11521" s="923">
        <v>6261011.377067633</v>
      </c>
      <c r="H11521" s="929">
        <v>1.6666666666666668E-3</v>
      </c>
      <c r="I11521" s="929">
        <v>1.1666666666666667E-2</v>
      </c>
      <c r="J11521" s="923">
        <v>6187966.2443351774</v>
      </c>
      <c r="K11521" s="922">
        <v>1</v>
      </c>
      <c r="L11521" s="923">
        <v>0</v>
      </c>
      <c r="M11521" s="923" t="str">
        <f t="shared" si="179"/>
        <v/>
      </c>
    </row>
    <row r="11522" spans="2:13" ht="60">
      <c r="B11522" s="921" t="s">
        <v>2961</v>
      </c>
      <c r="C11522" s="921" t="s">
        <v>2937</v>
      </c>
      <c r="D11522" s="922" t="s">
        <v>994</v>
      </c>
      <c r="E11522" s="936">
        <v>0</v>
      </c>
      <c r="F11522" s="947">
        <v>44896</v>
      </c>
      <c r="G11522" s="923">
        <v>360717.22381157579</v>
      </c>
      <c r="H11522" s="929">
        <v>1.6666666666666668E-3</v>
      </c>
      <c r="I11522" s="929">
        <v>1.1666666666666667E-2</v>
      </c>
      <c r="J11522" s="923">
        <v>356508.85620044073</v>
      </c>
      <c r="K11522" s="922">
        <v>1</v>
      </c>
      <c r="L11522" s="923">
        <v>0</v>
      </c>
      <c r="M11522" s="923" t="str">
        <f t="shared" si="179"/>
        <v/>
      </c>
    </row>
    <row r="11523" spans="2:13" ht="60">
      <c r="B11523" s="921" t="s">
        <v>2961</v>
      </c>
      <c r="C11523" s="921" t="s">
        <v>2937</v>
      </c>
      <c r="D11523" s="922" t="s">
        <v>986</v>
      </c>
      <c r="E11523" s="936">
        <v>1</v>
      </c>
      <c r="F11523" s="947">
        <v>44896</v>
      </c>
      <c r="G11523" s="923">
        <v>1749431.9623455752</v>
      </c>
      <c r="H11523" s="929">
        <v>1.6666666666666668E-3</v>
      </c>
      <c r="I11523" s="929">
        <v>1.1666666666666667E-2</v>
      </c>
      <c r="J11523" s="923">
        <v>1729021.9227848768</v>
      </c>
      <c r="K11523" s="922">
        <v>1</v>
      </c>
      <c r="L11523" s="923">
        <v>1729021.9227848768</v>
      </c>
      <c r="M11523" s="923">
        <f t="shared" si="179"/>
        <v>34988.639246911502</v>
      </c>
    </row>
    <row r="11524" spans="2:13" ht="75">
      <c r="B11524" s="921" t="s">
        <v>2962</v>
      </c>
      <c r="C11524" s="921" t="s">
        <v>2932</v>
      </c>
      <c r="D11524" s="922" t="s">
        <v>986</v>
      </c>
      <c r="E11524" s="936">
        <v>1</v>
      </c>
      <c r="F11524" s="947">
        <v>44896</v>
      </c>
      <c r="G11524" s="923">
        <v>19552.486360990562</v>
      </c>
      <c r="H11524" s="929">
        <v>1.6666666666666668E-3</v>
      </c>
      <c r="I11524" s="929">
        <v>1.1666666666666667E-2</v>
      </c>
      <c r="J11524" s="923">
        <v>19324.37402011234</v>
      </c>
      <c r="K11524" s="922">
        <v>1</v>
      </c>
      <c r="L11524" s="923">
        <v>19324.37402011234</v>
      </c>
      <c r="M11524" s="923">
        <f t="shared" si="179"/>
        <v>391.04972721981125</v>
      </c>
    </row>
    <row r="11525" spans="2:13" ht="75">
      <c r="B11525" s="921" t="s">
        <v>2962</v>
      </c>
      <c r="C11525" s="921" t="s">
        <v>2932</v>
      </c>
      <c r="D11525" s="922" t="s">
        <v>994</v>
      </c>
      <c r="E11525" s="936">
        <v>0</v>
      </c>
      <c r="F11525" s="947">
        <v>44896</v>
      </c>
      <c r="G11525" s="923">
        <v>44174.239999999998</v>
      </c>
      <c r="H11525" s="929">
        <v>1.6666666666666668E-3</v>
      </c>
      <c r="I11525" s="929">
        <v>1.1666666666666667E-2</v>
      </c>
      <c r="J11525" s="923">
        <v>43658.873866666661</v>
      </c>
      <c r="K11525" s="922">
        <v>1</v>
      </c>
      <c r="L11525" s="923">
        <v>0</v>
      </c>
      <c r="M11525" s="923" t="str">
        <f t="shared" si="179"/>
        <v/>
      </c>
    </row>
    <row r="11526" spans="2:13" ht="60">
      <c r="B11526" s="921" t="s">
        <v>2963</v>
      </c>
      <c r="C11526" s="921" t="s">
        <v>2937</v>
      </c>
      <c r="D11526" s="922" t="s">
        <v>986</v>
      </c>
      <c r="E11526" s="936">
        <v>1</v>
      </c>
      <c r="F11526" s="947">
        <v>44562</v>
      </c>
      <c r="G11526" s="923">
        <v>104890.81065174482</v>
      </c>
      <c r="H11526" s="929">
        <v>1.6666666666666668E-3</v>
      </c>
      <c r="I11526" s="929">
        <v>3.0000000000000002E-2</v>
      </c>
      <c r="J11526" s="923">
        <v>101744.08633219247</v>
      </c>
      <c r="K11526" s="922">
        <v>1</v>
      </c>
      <c r="L11526" s="923">
        <v>101744.08633219247</v>
      </c>
      <c r="M11526" s="923">
        <f t="shared" si="179"/>
        <v>2097.8162130348965</v>
      </c>
    </row>
    <row r="11527" spans="2:13" ht="60">
      <c r="B11527" s="921" t="s">
        <v>2963</v>
      </c>
      <c r="C11527" s="921" t="s">
        <v>2937</v>
      </c>
      <c r="D11527" s="922" t="s">
        <v>994</v>
      </c>
      <c r="E11527" s="936">
        <v>0</v>
      </c>
      <c r="F11527" s="947">
        <v>44562</v>
      </c>
      <c r="G11527" s="923">
        <v>132934.51</v>
      </c>
      <c r="H11527" s="929">
        <v>1.6666666666666668E-3</v>
      </c>
      <c r="I11527" s="929">
        <v>3.0000000000000002E-2</v>
      </c>
      <c r="J11527" s="923">
        <v>128946.47470000001</v>
      </c>
      <c r="K11527" s="922">
        <v>1</v>
      </c>
      <c r="L11527" s="923">
        <v>0</v>
      </c>
      <c r="M11527" s="923" t="str">
        <f t="shared" si="179"/>
        <v/>
      </c>
    </row>
    <row r="11528" spans="2:13" ht="60">
      <c r="B11528" s="921" t="s">
        <v>2964</v>
      </c>
      <c r="C11528" s="921" t="s">
        <v>2937</v>
      </c>
      <c r="D11528" s="922" t="s">
        <v>986</v>
      </c>
      <c r="E11528" s="936">
        <v>1</v>
      </c>
      <c r="F11528" s="947">
        <v>44562</v>
      </c>
      <c r="G11528" s="923">
        <v>1501230.2604655616</v>
      </c>
      <c r="H11528" s="929">
        <v>1.6666666666666668E-3</v>
      </c>
      <c r="I11528" s="929">
        <v>3.0000000000000002E-2</v>
      </c>
      <c r="J11528" s="923">
        <v>1456193.3526515947</v>
      </c>
      <c r="K11528" s="922">
        <v>1</v>
      </c>
      <c r="L11528" s="923">
        <v>1456193.3526515947</v>
      </c>
      <c r="M11528" s="923">
        <f t="shared" si="179"/>
        <v>30024.605209311234</v>
      </c>
    </row>
    <row r="11529" spans="2:13" ht="60">
      <c r="B11529" s="921" t="s">
        <v>2965</v>
      </c>
      <c r="C11529" s="921" t="s">
        <v>2937</v>
      </c>
      <c r="D11529" s="922" t="s">
        <v>986</v>
      </c>
      <c r="E11529" s="936">
        <v>1</v>
      </c>
      <c r="F11529" s="947">
        <v>44562</v>
      </c>
      <c r="G11529" s="923">
        <v>34157.074930327828</v>
      </c>
      <c r="H11529" s="929">
        <v>1.6666666666666668E-3</v>
      </c>
      <c r="I11529" s="929">
        <v>3.0000000000000002E-2</v>
      </c>
      <c r="J11529" s="923">
        <v>33132.362682417996</v>
      </c>
      <c r="K11529" s="922">
        <v>1</v>
      </c>
      <c r="L11529" s="923">
        <v>33132.362682417996</v>
      </c>
      <c r="M11529" s="923">
        <f t="shared" si="179"/>
        <v>683.14149860655652</v>
      </c>
    </row>
    <row r="11530" spans="2:13" ht="60">
      <c r="B11530" s="921" t="s">
        <v>2965</v>
      </c>
      <c r="C11530" s="921" t="s">
        <v>2937</v>
      </c>
      <c r="D11530" s="922" t="s">
        <v>994</v>
      </c>
      <c r="E11530" s="936">
        <v>0</v>
      </c>
      <c r="F11530" s="947">
        <v>44562</v>
      </c>
      <c r="G11530" s="923">
        <v>14148.04</v>
      </c>
      <c r="H11530" s="929">
        <v>1.6666666666666668E-3</v>
      </c>
      <c r="I11530" s="929">
        <v>3.0000000000000002E-2</v>
      </c>
      <c r="J11530" s="923">
        <v>13723.598800000002</v>
      </c>
      <c r="K11530" s="922">
        <v>1</v>
      </c>
      <c r="L11530" s="923">
        <v>0</v>
      </c>
      <c r="M11530" s="923" t="str">
        <f t="shared" si="179"/>
        <v/>
      </c>
    </row>
    <row r="11531" spans="2:13" ht="60">
      <c r="B11531" s="921" t="s">
        <v>2966</v>
      </c>
      <c r="C11531" s="921" t="s">
        <v>2937</v>
      </c>
      <c r="D11531" s="922" t="s">
        <v>986</v>
      </c>
      <c r="E11531" s="936">
        <v>1</v>
      </c>
      <c r="F11531" s="947">
        <v>44713</v>
      </c>
      <c r="G11531" s="923">
        <v>9433.4041920876261</v>
      </c>
      <c r="H11531" s="929">
        <v>1.6666666666666668E-3</v>
      </c>
      <c r="I11531" s="929">
        <v>2.1666666666666667E-2</v>
      </c>
      <c r="J11531" s="923">
        <v>9229.0137679257277</v>
      </c>
      <c r="K11531" s="922">
        <v>1</v>
      </c>
      <c r="L11531" s="923">
        <v>9229.0137679257277</v>
      </c>
      <c r="M11531" s="923">
        <f t="shared" ref="M11531:M11594" si="180">IF(L11531=0,"",IF(I11531=100%,0,(H11531*12)*(G11531*E11531*K11531)))</f>
        <v>188.66808384175252</v>
      </c>
    </row>
    <row r="11532" spans="2:13" ht="60">
      <c r="B11532" s="921" t="s">
        <v>2967</v>
      </c>
      <c r="C11532" s="921" t="s">
        <v>2937</v>
      </c>
      <c r="D11532" s="922" t="s">
        <v>986</v>
      </c>
      <c r="E11532" s="936">
        <v>1</v>
      </c>
      <c r="F11532" s="947">
        <v>44713</v>
      </c>
      <c r="G11532" s="923">
        <v>15118.075510027498</v>
      </c>
      <c r="H11532" s="929">
        <v>1.6666666666666668E-3</v>
      </c>
      <c r="I11532" s="929">
        <v>2.1666666666666667E-2</v>
      </c>
      <c r="J11532" s="923">
        <v>14790.517207310237</v>
      </c>
      <c r="K11532" s="922">
        <v>1</v>
      </c>
      <c r="L11532" s="923">
        <v>14790.517207310237</v>
      </c>
      <c r="M11532" s="923">
        <f t="shared" si="180"/>
        <v>302.36151020054996</v>
      </c>
    </row>
    <row r="11533" spans="2:13" ht="60">
      <c r="B11533" s="921" t="s">
        <v>2968</v>
      </c>
      <c r="C11533" s="921" t="s">
        <v>2937</v>
      </c>
      <c r="D11533" s="922" t="s">
        <v>986</v>
      </c>
      <c r="E11533" s="936">
        <v>1</v>
      </c>
      <c r="F11533" s="947">
        <v>44896</v>
      </c>
      <c r="G11533" s="923">
        <v>30775.598655088601</v>
      </c>
      <c r="H11533" s="929">
        <v>1.6666666666666668E-3</v>
      </c>
      <c r="I11533" s="929">
        <v>1.1666666666666667E-2</v>
      </c>
      <c r="J11533" s="923">
        <v>30416.550004112567</v>
      </c>
      <c r="K11533" s="922">
        <v>1</v>
      </c>
      <c r="L11533" s="923">
        <v>30416.550004112567</v>
      </c>
      <c r="M11533" s="923">
        <f t="shared" si="180"/>
        <v>615.51197310177201</v>
      </c>
    </row>
    <row r="11534" spans="2:13" ht="60">
      <c r="B11534" s="921" t="s">
        <v>2969</v>
      </c>
      <c r="C11534" s="921" t="s">
        <v>2937</v>
      </c>
      <c r="D11534" s="922" t="s">
        <v>986</v>
      </c>
      <c r="E11534" s="936">
        <v>1</v>
      </c>
      <c r="F11534" s="947">
        <v>44896</v>
      </c>
      <c r="G11534" s="923">
        <v>44593.75937016261</v>
      </c>
      <c r="H11534" s="929">
        <v>1.6666666666666668E-3</v>
      </c>
      <c r="I11534" s="929">
        <v>1.1666666666666667E-2</v>
      </c>
      <c r="J11534" s="923">
        <v>44073.498844177382</v>
      </c>
      <c r="K11534" s="922">
        <v>1</v>
      </c>
      <c r="L11534" s="923">
        <v>44073.498844177382</v>
      </c>
      <c r="M11534" s="923">
        <f t="shared" si="180"/>
        <v>891.8751874032522</v>
      </c>
    </row>
    <row r="11535" spans="2:13" ht="60">
      <c r="B11535" s="921" t="s">
        <v>2970</v>
      </c>
      <c r="C11535" s="921" t="s">
        <v>2937</v>
      </c>
      <c r="D11535" s="922" t="s">
        <v>986</v>
      </c>
      <c r="E11535" s="936">
        <v>1</v>
      </c>
      <c r="F11535" s="947">
        <v>44896</v>
      </c>
      <c r="G11535" s="923">
        <v>15877.38414995942</v>
      </c>
      <c r="H11535" s="929">
        <v>1.6666666666666668E-3</v>
      </c>
      <c r="I11535" s="929">
        <v>1.1666666666666667E-2</v>
      </c>
      <c r="J11535" s="923">
        <v>15692.148001543226</v>
      </c>
      <c r="K11535" s="922">
        <v>1</v>
      </c>
      <c r="L11535" s="923">
        <v>15692.148001543226</v>
      </c>
      <c r="M11535" s="923">
        <f t="shared" si="180"/>
        <v>317.5476829991884</v>
      </c>
    </row>
    <row r="11536" spans="2:13" ht="75">
      <c r="B11536" s="921" t="s">
        <v>2971</v>
      </c>
      <c r="C11536" s="921" t="s">
        <v>2932</v>
      </c>
      <c r="D11536" s="922" t="s">
        <v>994</v>
      </c>
      <c r="E11536" s="936">
        <v>0</v>
      </c>
      <c r="F11536" s="947">
        <v>44896</v>
      </c>
      <c r="G11536" s="923">
        <v>1540.6271367796191</v>
      </c>
      <c r="H11536" s="929">
        <v>1.6666666666666668E-3</v>
      </c>
      <c r="I11536" s="929">
        <v>1.1666666666666667E-2</v>
      </c>
      <c r="J11536" s="923">
        <v>1522.6531535171903</v>
      </c>
      <c r="K11536" s="922">
        <v>1</v>
      </c>
      <c r="L11536" s="923">
        <v>0</v>
      </c>
      <c r="M11536" s="923" t="str">
        <f t="shared" si="180"/>
        <v/>
      </c>
    </row>
    <row r="11537" spans="2:13" ht="60">
      <c r="B11537" s="921" t="s">
        <v>2947</v>
      </c>
      <c r="C11537" s="921" t="s">
        <v>2937</v>
      </c>
      <c r="D11537" s="922" t="s">
        <v>986</v>
      </c>
      <c r="E11537" s="936">
        <v>1</v>
      </c>
      <c r="F11537" s="947">
        <v>44896</v>
      </c>
      <c r="G11537" s="923">
        <v>1419896.8691490714</v>
      </c>
      <c r="H11537" s="929">
        <v>1.6666666666666668E-3</v>
      </c>
      <c r="I11537" s="929">
        <v>1.1666666666666667E-2</v>
      </c>
      <c r="J11537" s="923">
        <v>1403331.4056756655</v>
      </c>
      <c r="K11537" s="922">
        <v>1</v>
      </c>
      <c r="L11537" s="923">
        <v>1403331.4056756655</v>
      </c>
      <c r="M11537" s="923">
        <f t="shared" si="180"/>
        <v>28397.937382981429</v>
      </c>
    </row>
    <row r="11538" spans="2:13" ht="60">
      <c r="B11538" s="921" t="s">
        <v>2964</v>
      </c>
      <c r="C11538" s="921" t="s">
        <v>2937</v>
      </c>
      <c r="D11538" s="922" t="s">
        <v>994</v>
      </c>
      <c r="E11538" s="936">
        <v>0</v>
      </c>
      <c r="F11538" s="947">
        <v>44562</v>
      </c>
      <c r="G11538" s="923">
        <v>984122.15130370087</v>
      </c>
      <c r="H11538" s="929">
        <v>1.6666666666666668E-3</v>
      </c>
      <c r="I11538" s="929">
        <v>3.0000000000000002E-2</v>
      </c>
      <c r="J11538" s="923">
        <v>954598.48676458979</v>
      </c>
      <c r="K11538" s="922">
        <v>1</v>
      </c>
      <c r="L11538" s="923">
        <v>0</v>
      </c>
      <c r="M11538" s="923" t="str">
        <f t="shared" si="180"/>
        <v/>
      </c>
    </row>
    <row r="11539" spans="2:13" ht="60">
      <c r="B11539" s="921" t="s">
        <v>2972</v>
      </c>
      <c r="C11539" s="921" t="s">
        <v>2937</v>
      </c>
      <c r="D11539" s="922" t="s">
        <v>994</v>
      </c>
      <c r="E11539" s="936">
        <v>0</v>
      </c>
      <c r="F11539" s="947">
        <v>44562</v>
      </c>
      <c r="G11539" s="923">
        <v>0</v>
      </c>
      <c r="H11539" s="929">
        <v>1.6666666666666668E-3</v>
      </c>
      <c r="I11539" s="929">
        <v>3.0000000000000002E-2</v>
      </c>
      <c r="J11539" s="923">
        <v>0</v>
      </c>
      <c r="K11539" s="922">
        <v>1</v>
      </c>
      <c r="L11539" s="923">
        <v>0</v>
      </c>
      <c r="M11539" s="923" t="str">
        <f t="shared" si="180"/>
        <v/>
      </c>
    </row>
    <row r="11540" spans="2:13" ht="60">
      <c r="B11540" s="921" t="s">
        <v>2973</v>
      </c>
      <c r="C11540" s="921" t="s">
        <v>2937</v>
      </c>
      <c r="D11540" s="922" t="s">
        <v>994</v>
      </c>
      <c r="E11540" s="936">
        <v>0</v>
      </c>
      <c r="F11540" s="947">
        <v>44562</v>
      </c>
      <c r="G11540" s="923">
        <v>0</v>
      </c>
      <c r="H11540" s="929">
        <v>1.6666666666666668E-3</v>
      </c>
      <c r="I11540" s="929">
        <v>3.0000000000000002E-2</v>
      </c>
      <c r="J11540" s="923">
        <v>0</v>
      </c>
      <c r="K11540" s="922">
        <v>1</v>
      </c>
      <c r="L11540" s="923">
        <v>0</v>
      </c>
      <c r="M11540" s="923" t="str">
        <f t="shared" si="180"/>
        <v/>
      </c>
    </row>
    <row r="11541" spans="2:13" ht="60">
      <c r="B11541" s="921" t="s">
        <v>2974</v>
      </c>
      <c r="C11541" s="921" t="s">
        <v>2937</v>
      </c>
      <c r="D11541" s="922" t="s">
        <v>994</v>
      </c>
      <c r="E11541" s="936">
        <v>0</v>
      </c>
      <c r="F11541" s="947">
        <v>44562</v>
      </c>
      <c r="G11541" s="923">
        <v>0</v>
      </c>
      <c r="H11541" s="929">
        <v>1.6666666666666668E-3</v>
      </c>
      <c r="I11541" s="929">
        <v>3.0000000000000002E-2</v>
      </c>
      <c r="J11541" s="923">
        <v>0</v>
      </c>
      <c r="K11541" s="922">
        <v>1</v>
      </c>
      <c r="L11541" s="923">
        <v>0</v>
      </c>
      <c r="M11541" s="923" t="str">
        <f t="shared" si="180"/>
        <v/>
      </c>
    </row>
    <row r="11542" spans="2:13" ht="60">
      <c r="B11542" s="921" t="s">
        <v>2975</v>
      </c>
      <c r="C11542" s="921" t="s">
        <v>2937</v>
      </c>
      <c r="D11542" s="922" t="s">
        <v>994</v>
      </c>
      <c r="E11542" s="936">
        <v>0</v>
      </c>
      <c r="F11542" s="947">
        <v>44562</v>
      </c>
      <c r="G11542" s="923">
        <v>0</v>
      </c>
      <c r="H11542" s="929">
        <v>1.6666666666666668E-3</v>
      </c>
      <c r="I11542" s="929">
        <v>3.0000000000000002E-2</v>
      </c>
      <c r="J11542" s="923">
        <v>0</v>
      </c>
      <c r="K11542" s="922">
        <v>1</v>
      </c>
      <c r="L11542" s="923">
        <v>0</v>
      </c>
      <c r="M11542" s="923" t="str">
        <f t="shared" si="180"/>
        <v/>
      </c>
    </row>
    <row r="11543" spans="2:13" ht="60">
      <c r="B11543" s="921" t="s">
        <v>2976</v>
      </c>
      <c r="C11543" s="921" t="s">
        <v>2937</v>
      </c>
      <c r="D11543" s="922" t="s">
        <v>994</v>
      </c>
      <c r="E11543" s="936">
        <v>0</v>
      </c>
      <c r="F11543" s="947">
        <v>44562</v>
      </c>
      <c r="G11543" s="923">
        <v>0</v>
      </c>
      <c r="H11543" s="929">
        <v>1.6666666666666668E-3</v>
      </c>
      <c r="I11543" s="929">
        <v>3.0000000000000002E-2</v>
      </c>
      <c r="J11543" s="923">
        <v>0</v>
      </c>
      <c r="K11543" s="922">
        <v>1</v>
      </c>
      <c r="L11543" s="923">
        <v>0</v>
      </c>
      <c r="M11543" s="923" t="str">
        <f t="shared" si="180"/>
        <v/>
      </c>
    </row>
    <row r="11544" spans="2:13" ht="60">
      <c r="B11544" s="921" t="s">
        <v>2977</v>
      </c>
      <c r="C11544" s="921" t="s">
        <v>2937</v>
      </c>
      <c r="D11544" s="922" t="s">
        <v>994</v>
      </c>
      <c r="E11544" s="936">
        <v>0</v>
      </c>
      <c r="F11544" s="947">
        <v>44562</v>
      </c>
      <c r="G11544" s="923">
        <v>0</v>
      </c>
      <c r="H11544" s="929">
        <v>1.6666666666666668E-3</v>
      </c>
      <c r="I11544" s="929">
        <v>3.0000000000000002E-2</v>
      </c>
      <c r="J11544" s="923">
        <v>0</v>
      </c>
      <c r="K11544" s="922">
        <v>1</v>
      </c>
      <c r="L11544" s="923">
        <v>0</v>
      </c>
      <c r="M11544" s="923" t="str">
        <f t="shared" si="180"/>
        <v/>
      </c>
    </row>
    <row r="11545" spans="2:13" ht="60">
      <c r="B11545" s="921" t="s">
        <v>2978</v>
      </c>
      <c r="C11545" s="921" t="s">
        <v>2937</v>
      </c>
      <c r="D11545" s="922" t="s">
        <v>994</v>
      </c>
      <c r="E11545" s="936">
        <v>0</v>
      </c>
      <c r="F11545" s="947">
        <v>44562</v>
      </c>
      <c r="G11545" s="923">
        <v>0</v>
      </c>
      <c r="H11545" s="929">
        <v>1.6666666666666668E-3</v>
      </c>
      <c r="I11545" s="929">
        <v>3.0000000000000002E-2</v>
      </c>
      <c r="J11545" s="923">
        <v>0</v>
      </c>
      <c r="K11545" s="922">
        <v>1</v>
      </c>
      <c r="L11545" s="923">
        <v>0</v>
      </c>
      <c r="M11545" s="923" t="str">
        <f t="shared" si="180"/>
        <v/>
      </c>
    </row>
    <row r="11546" spans="2:13" ht="60">
      <c r="B11546" s="921" t="s">
        <v>2979</v>
      </c>
      <c r="C11546" s="921" t="s">
        <v>2937</v>
      </c>
      <c r="D11546" s="922" t="s">
        <v>994</v>
      </c>
      <c r="E11546" s="936">
        <v>0</v>
      </c>
      <c r="F11546" s="947">
        <v>44562</v>
      </c>
      <c r="G11546" s="923">
        <v>0</v>
      </c>
      <c r="H11546" s="929">
        <v>1.6666666666666668E-3</v>
      </c>
      <c r="I11546" s="929">
        <v>3.0000000000000002E-2</v>
      </c>
      <c r="J11546" s="923">
        <v>0</v>
      </c>
      <c r="K11546" s="922">
        <v>1</v>
      </c>
      <c r="L11546" s="923">
        <v>0</v>
      </c>
      <c r="M11546" s="923" t="str">
        <f t="shared" si="180"/>
        <v/>
      </c>
    </row>
    <row r="11547" spans="2:13" ht="60">
      <c r="B11547" s="921" t="s">
        <v>2980</v>
      </c>
      <c r="C11547" s="921" t="s">
        <v>2937</v>
      </c>
      <c r="D11547" s="922" t="s">
        <v>994</v>
      </c>
      <c r="E11547" s="936">
        <v>0</v>
      </c>
      <c r="F11547" s="947">
        <v>44562</v>
      </c>
      <c r="G11547" s="923">
        <v>0</v>
      </c>
      <c r="H11547" s="929">
        <v>1.6666666666666668E-3</v>
      </c>
      <c r="I11547" s="929">
        <v>3.0000000000000002E-2</v>
      </c>
      <c r="J11547" s="923">
        <v>0</v>
      </c>
      <c r="K11547" s="922">
        <v>1</v>
      </c>
      <c r="L11547" s="923">
        <v>0</v>
      </c>
      <c r="M11547" s="923" t="str">
        <f t="shared" si="180"/>
        <v/>
      </c>
    </row>
    <row r="11548" spans="2:13" ht="75">
      <c r="B11548" s="921" t="s">
        <v>2981</v>
      </c>
      <c r="C11548" s="921" t="s">
        <v>2932</v>
      </c>
      <c r="D11548" s="922" t="s">
        <v>986</v>
      </c>
      <c r="E11548" s="936">
        <v>1</v>
      </c>
      <c r="F11548" s="947">
        <v>45078</v>
      </c>
      <c r="G11548" s="923">
        <v>63391.912676165186</v>
      </c>
      <c r="H11548" s="929">
        <v>1.6666666666666668E-3</v>
      </c>
      <c r="I11548" s="929">
        <v>1.6666666666666668E-3</v>
      </c>
      <c r="J11548" s="923">
        <v>63286.259488371579</v>
      </c>
      <c r="K11548" s="922">
        <v>1</v>
      </c>
      <c r="L11548" s="923">
        <v>63286.259488371579</v>
      </c>
      <c r="M11548" s="923">
        <f t="shared" si="180"/>
        <v>1267.8382535233038</v>
      </c>
    </row>
    <row r="11549" spans="2:13" ht="75">
      <c r="B11549" s="921" t="s">
        <v>2982</v>
      </c>
      <c r="C11549" s="921" t="s">
        <v>2932</v>
      </c>
      <c r="D11549" s="922" t="s">
        <v>986</v>
      </c>
      <c r="E11549" s="936">
        <v>1</v>
      </c>
      <c r="F11549" s="947">
        <v>45078</v>
      </c>
      <c r="G11549" s="923">
        <v>827708.94033045298</v>
      </c>
      <c r="H11549" s="929">
        <v>1.6666666666666668E-3</v>
      </c>
      <c r="I11549" s="929">
        <v>1.6666666666666668E-3</v>
      </c>
      <c r="J11549" s="923">
        <v>826329.42542990227</v>
      </c>
      <c r="K11549" s="922">
        <v>1</v>
      </c>
      <c r="L11549" s="923">
        <v>826329.42542990227</v>
      </c>
      <c r="M11549" s="923">
        <f t="shared" si="180"/>
        <v>16554.178806609059</v>
      </c>
    </row>
    <row r="11550" spans="2:13" ht="75">
      <c r="B11550" s="921" t="s">
        <v>2983</v>
      </c>
      <c r="C11550" s="921" t="s">
        <v>2932</v>
      </c>
      <c r="D11550" s="922" t="s">
        <v>986</v>
      </c>
      <c r="E11550" s="936">
        <v>1</v>
      </c>
      <c r="F11550" s="947">
        <v>45078</v>
      </c>
      <c r="G11550" s="923">
        <v>261005.03906733371</v>
      </c>
      <c r="H11550" s="929">
        <v>1.6666666666666668E-3</v>
      </c>
      <c r="I11550" s="929">
        <v>1.6666666666666668E-3</v>
      </c>
      <c r="J11550" s="923">
        <v>260570.03066888815</v>
      </c>
      <c r="K11550" s="922">
        <v>1</v>
      </c>
      <c r="L11550" s="923">
        <v>260570.03066888815</v>
      </c>
      <c r="M11550" s="923">
        <f t="shared" si="180"/>
        <v>5220.100781346674</v>
      </c>
    </row>
    <row r="11551" spans="2:13" ht="60">
      <c r="B11551" s="921" t="s">
        <v>2984</v>
      </c>
      <c r="C11551" s="921" t="s">
        <v>2937</v>
      </c>
      <c r="D11551" s="922" t="s">
        <v>986</v>
      </c>
      <c r="E11551" s="936">
        <v>1</v>
      </c>
      <c r="F11551" s="947">
        <v>44562</v>
      </c>
      <c r="G11551" s="923">
        <v>23632.195322740467</v>
      </c>
      <c r="H11551" s="929">
        <v>1.6666666666666668E-3</v>
      </c>
      <c r="I11551" s="929">
        <v>3.0000000000000002E-2</v>
      </c>
      <c r="J11551" s="923">
        <v>22923.229463058251</v>
      </c>
      <c r="K11551" s="922">
        <v>1</v>
      </c>
      <c r="L11551" s="923">
        <v>22923.229463058251</v>
      </c>
      <c r="M11551" s="923">
        <f t="shared" si="180"/>
        <v>472.64390645480933</v>
      </c>
    </row>
    <row r="11552" spans="2:13" ht="60">
      <c r="B11552" s="921" t="s">
        <v>2985</v>
      </c>
      <c r="C11552" s="921" t="s">
        <v>2937</v>
      </c>
      <c r="D11552" s="922" t="s">
        <v>986</v>
      </c>
      <c r="E11552" s="936">
        <v>1</v>
      </c>
      <c r="F11552" s="947">
        <v>44562</v>
      </c>
      <c r="G11552" s="923">
        <v>11942.105489072679</v>
      </c>
      <c r="H11552" s="929">
        <v>1.6666666666666668E-3</v>
      </c>
      <c r="I11552" s="929">
        <v>3.0000000000000002E-2</v>
      </c>
      <c r="J11552" s="923">
        <v>11583.842324400499</v>
      </c>
      <c r="K11552" s="922">
        <v>1</v>
      </c>
      <c r="L11552" s="923">
        <v>11583.842324400499</v>
      </c>
      <c r="M11552" s="923">
        <f t="shared" si="180"/>
        <v>238.84210978145359</v>
      </c>
    </row>
    <row r="11553" spans="2:13" ht="60">
      <c r="B11553" s="921" t="s">
        <v>2986</v>
      </c>
      <c r="C11553" s="921" t="s">
        <v>2937</v>
      </c>
      <c r="D11553" s="922" t="s">
        <v>986</v>
      </c>
      <c r="E11553" s="936">
        <v>1</v>
      </c>
      <c r="F11553" s="947">
        <v>44562</v>
      </c>
      <c r="G11553" s="923">
        <v>38431.035712226054</v>
      </c>
      <c r="H11553" s="929">
        <v>1.6666666666666668E-3</v>
      </c>
      <c r="I11553" s="929">
        <v>3.0000000000000002E-2</v>
      </c>
      <c r="J11553" s="923">
        <v>37278.104640859274</v>
      </c>
      <c r="K11553" s="922">
        <v>1</v>
      </c>
      <c r="L11553" s="923">
        <v>37278.104640859274</v>
      </c>
      <c r="M11553" s="923">
        <f t="shared" si="180"/>
        <v>768.62071424452108</v>
      </c>
    </row>
    <row r="11554" spans="2:13" ht="60">
      <c r="B11554" s="921" t="s">
        <v>2987</v>
      </c>
      <c r="C11554" s="921" t="s">
        <v>2937</v>
      </c>
      <c r="D11554" s="922" t="s">
        <v>986</v>
      </c>
      <c r="E11554" s="936">
        <v>1</v>
      </c>
      <c r="F11554" s="947">
        <v>44562</v>
      </c>
      <c r="G11554" s="923">
        <v>184564.23799862518</v>
      </c>
      <c r="H11554" s="929">
        <v>1.6666666666666668E-3</v>
      </c>
      <c r="I11554" s="929">
        <v>3.0000000000000002E-2</v>
      </c>
      <c r="J11554" s="923">
        <v>179027.31085866643</v>
      </c>
      <c r="K11554" s="922">
        <v>1</v>
      </c>
      <c r="L11554" s="923">
        <v>179027.31085866643</v>
      </c>
      <c r="M11554" s="923">
        <f t="shared" si="180"/>
        <v>3691.2847599725037</v>
      </c>
    </row>
    <row r="11555" spans="2:13" ht="60">
      <c r="B11555" s="921" t="s">
        <v>2988</v>
      </c>
      <c r="C11555" s="921" t="s">
        <v>2937</v>
      </c>
      <c r="D11555" s="922" t="s">
        <v>986</v>
      </c>
      <c r="E11555" s="936">
        <v>1</v>
      </c>
      <c r="F11555" s="947">
        <v>44562</v>
      </c>
      <c r="G11555" s="923">
        <v>1867.1901836677125</v>
      </c>
      <c r="H11555" s="929">
        <v>1.6666666666666668E-3</v>
      </c>
      <c r="I11555" s="929">
        <v>3.0000000000000002E-2</v>
      </c>
      <c r="J11555" s="923">
        <v>1811.1744781576811</v>
      </c>
      <c r="K11555" s="922">
        <v>1</v>
      </c>
      <c r="L11555" s="923">
        <v>1811.1744781576811</v>
      </c>
      <c r="M11555" s="923">
        <f t="shared" si="180"/>
        <v>37.343803673354252</v>
      </c>
    </row>
    <row r="11556" spans="2:13" ht="75">
      <c r="B11556" s="921" t="s">
        <v>2989</v>
      </c>
      <c r="C11556" s="921" t="s">
        <v>2932</v>
      </c>
      <c r="D11556" s="922" t="s">
        <v>986</v>
      </c>
      <c r="E11556" s="936">
        <v>1</v>
      </c>
      <c r="F11556" s="947">
        <v>44562</v>
      </c>
      <c r="G11556" s="923">
        <v>9709.9857497255343</v>
      </c>
      <c r="H11556" s="929">
        <v>1.6666666666666668E-3</v>
      </c>
      <c r="I11556" s="929">
        <v>3.0000000000000002E-2</v>
      </c>
      <c r="J11556" s="923">
        <v>9418.6861772337688</v>
      </c>
      <c r="K11556" s="922">
        <v>1</v>
      </c>
      <c r="L11556" s="923">
        <v>9418.6861772337688</v>
      </c>
      <c r="M11556" s="923">
        <f t="shared" si="180"/>
        <v>194.19971499451069</v>
      </c>
    </row>
    <row r="11557" spans="2:13" ht="75">
      <c r="B11557" s="921" t="s">
        <v>2990</v>
      </c>
      <c r="C11557" s="921" t="s">
        <v>2932</v>
      </c>
      <c r="D11557" s="922" t="s">
        <v>986</v>
      </c>
      <c r="E11557" s="936">
        <v>1</v>
      </c>
      <c r="F11557" s="947">
        <v>44562</v>
      </c>
      <c r="G11557" s="923">
        <v>39262.116292368468</v>
      </c>
      <c r="H11557" s="929">
        <v>1.6666666666666668E-3</v>
      </c>
      <c r="I11557" s="929">
        <v>3.0000000000000002E-2</v>
      </c>
      <c r="J11557" s="923">
        <v>38084.25280359741</v>
      </c>
      <c r="K11557" s="922">
        <v>1</v>
      </c>
      <c r="L11557" s="923">
        <v>38084.25280359741</v>
      </c>
      <c r="M11557" s="923">
        <f t="shared" si="180"/>
        <v>785.24232584736933</v>
      </c>
    </row>
    <row r="11558" spans="2:13" ht="60">
      <c r="B11558" s="921" t="s">
        <v>2965</v>
      </c>
      <c r="C11558" s="921" t="s">
        <v>2937</v>
      </c>
      <c r="D11558" s="922" t="s">
        <v>986</v>
      </c>
      <c r="E11558" s="936">
        <v>1</v>
      </c>
      <c r="F11558" s="947">
        <v>44562</v>
      </c>
      <c r="G11558" s="923">
        <v>97572.54569480216</v>
      </c>
      <c r="H11558" s="929">
        <v>1.6666666666666668E-3</v>
      </c>
      <c r="I11558" s="929">
        <v>3.0000000000000002E-2</v>
      </c>
      <c r="J11558" s="923">
        <v>94645.36932395809</v>
      </c>
      <c r="K11558" s="922">
        <v>1</v>
      </c>
      <c r="L11558" s="923">
        <v>94645.36932395809</v>
      </c>
      <c r="M11558" s="923">
        <f t="shared" si="180"/>
        <v>1951.4509138960432</v>
      </c>
    </row>
    <row r="11559" spans="2:13" ht="60">
      <c r="B11559" s="921" t="s">
        <v>2991</v>
      </c>
      <c r="C11559" s="921" t="s">
        <v>2937</v>
      </c>
      <c r="D11559" s="922" t="s">
        <v>986</v>
      </c>
      <c r="E11559" s="936">
        <v>1</v>
      </c>
      <c r="F11559" s="947">
        <v>44562</v>
      </c>
      <c r="G11559" s="923">
        <v>767115.60835262667</v>
      </c>
      <c r="H11559" s="929">
        <v>1.6666666666666668E-3</v>
      </c>
      <c r="I11559" s="929">
        <v>3.0000000000000002E-2</v>
      </c>
      <c r="J11559" s="923">
        <v>744102.14010204782</v>
      </c>
      <c r="K11559" s="922">
        <v>1</v>
      </c>
      <c r="L11559" s="923">
        <v>744102.14010204782</v>
      </c>
      <c r="M11559" s="923">
        <f t="shared" si="180"/>
        <v>15342.312167052534</v>
      </c>
    </row>
    <row r="11560" spans="2:13" ht="60">
      <c r="B11560" s="921" t="s">
        <v>2991</v>
      </c>
      <c r="C11560" s="921" t="s">
        <v>2937</v>
      </c>
      <c r="D11560" s="922" t="s">
        <v>994</v>
      </c>
      <c r="E11560" s="936">
        <v>0</v>
      </c>
      <c r="F11560" s="947">
        <v>44562</v>
      </c>
      <c r="G11560" s="923">
        <v>2705744.2944074399</v>
      </c>
      <c r="H11560" s="929">
        <v>1.6666666666666668E-3</v>
      </c>
      <c r="I11560" s="929">
        <v>3.0000000000000002E-2</v>
      </c>
      <c r="J11560" s="923">
        <v>2624571.9655752168</v>
      </c>
      <c r="K11560" s="922">
        <v>1</v>
      </c>
      <c r="L11560" s="923">
        <v>0</v>
      </c>
      <c r="M11560" s="923" t="str">
        <f t="shared" si="180"/>
        <v/>
      </c>
    </row>
    <row r="11561" spans="2:13" ht="60">
      <c r="B11561" s="921" t="s">
        <v>2992</v>
      </c>
      <c r="C11561" s="921" t="s">
        <v>2937</v>
      </c>
      <c r="D11561" s="922" t="s">
        <v>994</v>
      </c>
      <c r="E11561" s="936">
        <v>0</v>
      </c>
      <c r="F11561" s="947">
        <v>44562</v>
      </c>
      <c r="G11561" s="923">
        <v>465982.79926642432</v>
      </c>
      <c r="H11561" s="929">
        <v>1.6666666666666668E-3</v>
      </c>
      <c r="I11561" s="929">
        <v>3.0000000000000002E-2</v>
      </c>
      <c r="J11561" s="923">
        <v>452003.31528843159</v>
      </c>
      <c r="K11561" s="922">
        <v>1</v>
      </c>
      <c r="L11561" s="923">
        <v>0</v>
      </c>
      <c r="M11561" s="923" t="str">
        <f t="shared" si="180"/>
        <v/>
      </c>
    </row>
    <row r="11562" spans="2:13" ht="60">
      <c r="B11562" s="921" t="s">
        <v>2993</v>
      </c>
      <c r="C11562" s="921" t="s">
        <v>2937</v>
      </c>
      <c r="D11562" s="922" t="s">
        <v>994</v>
      </c>
      <c r="E11562" s="936">
        <v>0</v>
      </c>
      <c r="F11562" s="947">
        <v>44562</v>
      </c>
      <c r="G11562" s="923">
        <v>232765.52011659479</v>
      </c>
      <c r="H11562" s="929">
        <v>1.6666666666666668E-3</v>
      </c>
      <c r="I11562" s="929">
        <v>3.0000000000000002E-2</v>
      </c>
      <c r="J11562" s="923">
        <v>225782.55451309695</v>
      </c>
      <c r="K11562" s="922">
        <v>1</v>
      </c>
      <c r="L11562" s="923">
        <v>0</v>
      </c>
      <c r="M11562" s="923" t="str">
        <f t="shared" si="180"/>
        <v/>
      </c>
    </row>
    <row r="11563" spans="2:13" ht="60">
      <c r="B11563" s="921" t="s">
        <v>2994</v>
      </c>
      <c r="C11563" s="921" t="s">
        <v>2937</v>
      </c>
      <c r="D11563" s="922" t="s">
        <v>994</v>
      </c>
      <c r="E11563" s="936">
        <v>0</v>
      </c>
      <c r="F11563" s="947">
        <v>44562</v>
      </c>
      <c r="G11563" s="923">
        <v>9407.2175155936875</v>
      </c>
      <c r="H11563" s="929">
        <v>1.6666666666666668E-3</v>
      </c>
      <c r="I11563" s="929">
        <v>3.0000000000000002E-2</v>
      </c>
      <c r="J11563" s="923">
        <v>9125.0009901258763</v>
      </c>
      <c r="K11563" s="922">
        <v>1</v>
      </c>
      <c r="L11563" s="923">
        <v>0</v>
      </c>
      <c r="M11563" s="923" t="str">
        <f t="shared" si="180"/>
        <v/>
      </c>
    </row>
    <row r="11564" spans="2:13" ht="75">
      <c r="B11564" s="921" t="s">
        <v>2995</v>
      </c>
      <c r="C11564" s="921" t="s">
        <v>2932</v>
      </c>
      <c r="D11564" s="922" t="s">
        <v>994</v>
      </c>
      <c r="E11564" s="936">
        <v>0</v>
      </c>
      <c r="F11564" s="947">
        <v>44562</v>
      </c>
      <c r="G11564" s="923">
        <v>290451.16255155246</v>
      </c>
      <c r="H11564" s="929">
        <v>1.6666666666666668E-3</v>
      </c>
      <c r="I11564" s="929">
        <v>3.0000000000000002E-2</v>
      </c>
      <c r="J11564" s="923">
        <v>281737.62767500588</v>
      </c>
      <c r="K11564" s="922">
        <v>1</v>
      </c>
      <c r="L11564" s="923">
        <v>0</v>
      </c>
      <c r="M11564" s="923" t="str">
        <f t="shared" si="180"/>
        <v/>
      </c>
    </row>
    <row r="11565" spans="2:13" ht="60">
      <c r="B11565" s="921" t="s">
        <v>2996</v>
      </c>
      <c r="C11565" s="921" t="s">
        <v>2937</v>
      </c>
      <c r="D11565" s="922" t="s">
        <v>994</v>
      </c>
      <c r="E11565" s="936">
        <v>0</v>
      </c>
      <c r="F11565" s="947">
        <v>44562</v>
      </c>
      <c r="G11565" s="923">
        <v>124672.20614239486</v>
      </c>
      <c r="H11565" s="929">
        <v>1.6666666666666668E-3</v>
      </c>
      <c r="I11565" s="929">
        <v>3.0000000000000002E-2</v>
      </c>
      <c r="J11565" s="923">
        <v>120932.03995812302</v>
      </c>
      <c r="K11565" s="922">
        <v>1</v>
      </c>
      <c r="L11565" s="923">
        <v>0</v>
      </c>
      <c r="M11565" s="923" t="str">
        <f t="shared" si="180"/>
        <v/>
      </c>
    </row>
    <row r="11566" spans="2:13" ht="60">
      <c r="B11566" s="921" t="s">
        <v>2997</v>
      </c>
      <c r="C11566" s="921" t="s">
        <v>2937</v>
      </c>
      <c r="D11566" s="922" t="s">
        <v>994</v>
      </c>
      <c r="E11566" s="936">
        <v>0</v>
      </c>
      <c r="F11566" s="947">
        <v>44333</v>
      </c>
      <c r="G11566" s="923">
        <v>208.33144963144963</v>
      </c>
      <c r="H11566" s="929">
        <v>1.6666666666666668E-3</v>
      </c>
      <c r="I11566" s="929">
        <v>4.3333333333333335E-2</v>
      </c>
      <c r="J11566" s="923">
        <v>199.30375348075347</v>
      </c>
      <c r="K11566" s="922">
        <v>1</v>
      </c>
      <c r="L11566" s="923">
        <v>0</v>
      </c>
      <c r="M11566" s="923" t="str">
        <f t="shared" si="180"/>
        <v/>
      </c>
    </row>
    <row r="11567" spans="2:13" ht="60">
      <c r="B11567" s="921" t="s">
        <v>2998</v>
      </c>
      <c r="C11567" s="921" t="s">
        <v>2937</v>
      </c>
      <c r="D11567" s="922" t="s">
        <v>994</v>
      </c>
      <c r="E11567" s="936">
        <v>0</v>
      </c>
      <c r="F11567" s="947">
        <v>44333</v>
      </c>
      <c r="G11567" s="923">
        <v>208.33144963144963</v>
      </c>
      <c r="H11567" s="929">
        <v>1.6666666666666668E-3</v>
      </c>
      <c r="I11567" s="929">
        <v>4.3333333333333335E-2</v>
      </c>
      <c r="J11567" s="923">
        <v>199.30375348075347</v>
      </c>
      <c r="K11567" s="922">
        <v>1</v>
      </c>
      <c r="L11567" s="923">
        <v>0</v>
      </c>
      <c r="M11567" s="923" t="str">
        <f t="shared" si="180"/>
        <v/>
      </c>
    </row>
    <row r="11568" spans="2:13" ht="60">
      <c r="B11568" s="921" t="s">
        <v>2999</v>
      </c>
      <c r="C11568" s="921" t="s">
        <v>2937</v>
      </c>
      <c r="D11568" s="922" t="s">
        <v>994</v>
      </c>
      <c r="E11568" s="936">
        <v>0</v>
      </c>
      <c r="F11568" s="947">
        <v>44333</v>
      </c>
      <c r="G11568" s="923">
        <v>16541.517100737103</v>
      </c>
      <c r="H11568" s="929">
        <v>1.6666666666666668E-3</v>
      </c>
      <c r="I11568" s="929">
        <v>4.3333333333333335E-2</v>
      </c>
      <c r="J11568" s="923">
        <v>15824.718026371829</v>
      </c>
      <c r="K11568" s="922">
        <v>1</v>
      </c>
      <c r="L11568" s="923">
        <v>0</v>
      </c>
      <c r="M11568" s="923" t="str">
        <f t="shared" si="180"/>
        <v/>
      </c>
    </row>
    <row r="11569" spans="2:13" ht="60">
      <c r="B11569" s="921" t="s">
        <v>2997</v>
      </c>
      <c r="C11569" s="921" t="s">
        <v>2937</v>
      </c>
      <c r="D11569" s="922" t="s">
        <v>986</v>
      </c>
      <c r="E11569" s="936">
        <v>1</v>
      </c>
      <c r="F11569" s="947">
        <v>44594</v>
      </c>
      <c r="G11569" s="923">
        <v>38415.204563650099</v>
      </c>
      <c r="H11569" s="929">
        <v>1.6666666666666668E-3</v>
      </c>
      <c r="I11569" s="929">
        <v>2.8333333333333335E-2</v>
      </c>
      <c r="J11569" s="923">
        <v>37326.77376768001</v>
      </c>
      <c r="K11569" s="922">
        <v>1</v>
      </c>
      <c r="L11569" s="923">
        <v>37326.77376768001</v>
      </c>
      <c r="M11569" s="923">
        <f t="shared" si="180"/>
        <v>768.30409127300197</v>
      </c>
    </row>
    <row r="11570" spans="2:13" ht="60">
      <c r="B11570" s="921" t="s">
        <v>3000</v>
      </c>
      <c r="C11570" s="921" t="s">
        <v>2937</v>
      </c>
      <c r="D11570" s="922" t="s">
        <v>986</v>
      </c>
      <c r="E11570" s="936">
        <v>1</v>
      </c>
      <c r="F11570" s="947">
        <v>44594</v>
      </c>
      <c r="G11570" s="923">
        <v>8610.8807443547084</v>
      </c>
      <c r="H11570" s="929">
        <v>1.6666666666666668E-3</v>
      </c>
      <c r="I11570" s="929">
        <v>2.8333333333333335E-2</v>
      </c>
      <c r="J11570" s="923">
        <v>8366.9057899313248</v>
      </c>
      <c r="K11570" s="922">
        <v>1</v>
      </c>
      <c r="L11570" s="923">
        <v>8366.9057899313248</v>
      </c>
      <c r="M11570" s="923">
        <f t="shared" si="180"/>
        <v>172.21761488709419</v>
      </c>
    </row>
    <row r="11571" spans="2:13" ht="60">
      <c r="B11571" s="921" t="s">
        <v>3001</v>
      </c>
      <c r="C11571" s="921" t="s">
        <v>2937</v>
      </c>
      <c r="D11571" s="922" t="s">
        <v>986</v>
      </c>
      <c r="E11571" s="936">
        <v>1</v>
      </c>
      <c r="F11571" s="947">
        <v>44749</v>
      </c>
      <c r="G11571" s="923">
        <v>23569.191408889244</v>
      </c>
      <c r="H11571" s="929">
        <v>1.6666666666666668E-3</v>
      </c>
      <c r="I11571" s="929">
        <v>0.02</v>
      </c>
      <c r="J11571" s="923">
        <v>23097.807580711458</v>
      </c>
      <c r="K11571" s="922">
        <v>1</v>
      </c>
      <c r="L11571" s="923">
        <v>23097.807580711458</v>
      </c>
      <c r="M11571" s="923">
        <f t="shared" si="180"/>
        <v>471.38382817778489</v>
      </c>
    </row>
    <row r="11572" spans="2:13" ht="60">
      <c r="B11572" s="921" t="s">
        <v>3001</v>
      </c>
      <c r="C11572" s="921" t="s">
        <v>2937</v>
      </c>
      <c r="D11572" s="922" t="s">
        <v>986</v>
      </c>
      <c r="E11572" s="936">
        <v>1</v>
      </c>
      <c r="F11572" s="947">
        <v>44749</v>
      </c>
      <c r="G11572" s="923">
        <v>17855.881948289727</v>
      </c>
      <c r="H11572" s="929">
        <v>1.6666666666666668E-3</v>
      </c>
      <c r="I11572" s="929">
        <v>0.02</v>
      </c>
      <c r="J11572" s="923">
        <v>17498.764309323931</v>
      </c>
      <c r="K11572" s="922">
        <v>1</v>
      </c>
      <c r="L11572" s="923">
        <v>17498.764309323931</v>
      </c>
      <c r="M11572" s="923">
        <f t="shared" si="180"/>
        <v>357.11763896579453</v>
      </c>
    </row>
    <row r="11573" spans="2:13" ht="60">
      <c r="B11573" s="921" t="s">
        <v>3002</v>
      </c>
      <c r="C11573" s="921" t="s">
        <v>2937</v>
      </c>
      <c r="D11573" s="922" t="s">
        <v>986</v>
      </c>
      <c r="E11573" s="936">
        <v>1</v>
      </c>
      <c r="F11573" s="947">
        <v>44743</v>
      </c>
      <c r="G11573" s="923">
        <v>27180.461198270692</v>
      </c>
      <c r="H11573" s="929">
        <v>1.6666666666666668E-3</v>
      </c>
      <c r="I11573" s="929">
        <v>0.02</v>
      </c>
      <c r="J11573" s="923">
        <v>26636.851974305278</v>
      </c>
      <c r="K11573" s="922">
        <v>1</v>
      </c>
      <c r="L11573" s="923">
        <v>26636.851974305278</v>
      </c>
      <c r="M11573" s="923">
        <f t="shared" si="180"/>
        <v>543.60922396541389</v>
      </c>
    </row>
    <row r="11574" spans="2:13" ht="60">
      <c r="B11574" s="921" t="s">
        <v>3003</v>
      </c>
      <c r="C11574" s="921" t="s">
        <v>2937</v>
      </c>
      <c r="D11574" s="922" t="s">
        <v>986</v>
      </c>
      <c r="E11574" s="936">
        <v>1</v>
      </c>
      <c r="F11574" s="947">
        <v>45078</v>
      </c>
      <c r="G11574" s="923">
        <v>24129.113793210614</v>
      </c>
      <c r="H11574" s="929">
        <v>1.6666666666666668E-3</v>
      </c>
      <c r="I11574" s="929">
        <v>1.6666666666666668E-3</v>
      </c>
      <c r="J11574" s="923">
        <v>24088.898603555263</v>
      </c>
      <c r="K11574" s="922">
        <v>1</v>
      </c>
      <c r="L11574" s="923">
        <v>24088.898603555263</v>
      </c>
      <c r="M11574" s="923">
        <f t="shared" si="180"/>
        <v>482.58227586421231</v>
      </c>
    </row>
    <row r="11575" spans="2:13" ht="60">
      <c r="B11575" s="921" t="s">
        <v>3004</v>
      </c>
      <c r="C11575" s="921" t="s">
        <v>2937</v>
      </c>
      <c r="D11575" s="922" t="s">
        <v>986</v>
      </c>
      <c r="E11575" s="936">
        <v>1</v>
      </c>
      <c r="F11575" s="947">
        <v>45078</v>
      </c>
      <c r="G11575" s="923">
        <v>27114.593470153508</v>
      </c>
      <c r="H11575" s="929">
        <v>1.6666666666666668E-3</v>
      </c>
      <c r="I11575" s="929">
        <v>1.6666666666666668E-3</v>
      </c>
      <c r="J11575" s="923">
        <v>27069.402481036585</v>
      </c>
      <c r="K11575" s="922">
        <v>1</v>
      </c>
      <c r="L11575" s="923">
        <v>27069.402481036585</v>
      </c>
      <c r="M11575" s="923">
        <f t="shared" si="180"/>
        <v>542.29186940307022</v>
      </c>
    </row>
    <row r="11576" spans="2:13" ht="60">
      <c r="B11576" s="921" t="s">
        <v>3005</v>
      </c>
      <c r="C11576" s="921" t="s">
        <v>2937</v>
      </c>
      <c r="D11576" s="922" t="s">
        <v>986</v>
      </c>
      <c r="E11576" s="936">
        <v>1</v>
      </c>
      <c r="F11576" s="947">
        <v>45078</v>
      </c>
      <c r="G11576" s="923">
        <v>2147.8606994735032</v>
      </c>
      <c r="H11576" s="929">
        <v>1.6666666666666668E-3</v>
      </c>
      <c r="I11576" s="929">
        <v>1.6666666666666668E-3</v>
      </c>
      <c r="J11576" s="923">
        <v>2144.2809316410476</v>
      </c>
      <c r="K11576" s="922">
        <v>1</v>
      </c>
      <c r="L11576" s="923">
        <v>2144.2809316410476</v>
      </c>
      <c r="M11576" s="923">
        <f t="shared" si="180"/>
        <v>42.957213989470063</v>
      </c>
    </row>
    <row r="11577" spans="2:13" ht="60">
      <c r="B11577" s="921" t="s">
        <v>3006</v>
      </c>
      <c r="C11577" s="921" t="s">
        <v>2937</v>
      </c>
      <c r="D11577" s="922" t="s">
        <v>986</v>
      </c>
      <c r="E11577" s="936">
        <v>1</v>
      </c>
      <c r="F11577" s="947">
        <v>45078</v>
      </c>
      <c r="G11577" s="923">
        <v>43447.76340205966</v>
      </c>
      <c r="H11577" s="929">
        <v>1.6666666666666668E-3</v>
      </c>
      <c r="I11577" s="929">
        <v>1.6666666666666668E-3</v>
      </c>
      <c r="J11577" s="923">
        <v>43375.350463056224</v>
      </c>
      <c r="K11577" s="922">
        <v>1</v>
      </c>
      <c r="L11577" s="923">
        <v>43375.350463056224</v>
      </c>
      <c r="M11577" s="923">
        <f t="shared" si="180"/>
        <v>868.95526804119322</v>
      </c>
    </row>
    <row r="11578" spans="2:13" ht="75">
      <c r="B11578" s="921" t="s">
        <v>3007</v>
      </c>
      <c r="C11578" s="921" t="s">
        <v>2932</v>
      </c>
      <c r="D11578" s="922" t="s">
        <v>986</v>
      </c>
      <c r="E11578" s="936">
        <v>1</v>
      </c>
      <c r="F11578" s="947">
        <v>44196</v>
      </c>
      <c r="G11578" s="923">
        <v>378727.31186046213</v>
      </c>
      <c r="H11578" s="929">
        <v>1.6666666666666668E-3</v>
      </c>
      <c r="I11578" s="929">
        <v>0.05</v>
      </c>
      <c r="J11578" s="923">
        <v>359790.94626743899</v>
      </c>
      <c r="K11578" s="922">
        <v>1</v>
      </c>
      <c r="L11578" s="923">
        <v>359790.94626743899</v>
      </c>
      <c r="M11578" s="923">
        <f t="shared" si="180"/>
        <v>7574.5462372092425</v>
      </c>
    </row>
    <row r="11579" spans="2:13" ht="60">
      <c r="B11579" s="921" t="s">
        <v>3008</v>
      </c>
      <c r="C11579" s="921" t="s">
        <v>2937</v>
      </c>
      <c r="D11579" s="922" t="s">
        <v>986</v>
      </c>
      <c r="E11579" s="936">
        <v>1</v>
      </c>
      <c r="F11579" s="947">
        <v>45078</v>
      </c>
      <c r="G11579" s="923">
        <v>1780.308445145889</v>
      </c>
      <c r="H11579" s="929">
        <v>1.6666666666666668E-3</v>
      </c>
      <c r="I11579" s="929">
        <v>1.6666666666666668E-3</v>
      </c>
      <c r="J11579" s="923">
        <v>1777.3412644039793</v>
      </c>
      <c r="K11579" s="922">
        <v>1</v>
      </c>
      <c r="L11579" s="923">
        <v>1777.3412644039793</v>
      </c>
      <c r="M11579" s="923">
        <f t="shared" si="180"/>
        <v>35.60616890291778</v>
      </c>
    </row>
    <row r="11580" spans="2:13" ht="60">
      <c r="B11580" s="921" t="s">
        <v>3009</v>
      </c>
      <c r="C11580" s="921" t="s">
        <v>2937</v>
      </c>
      <c r="D11580" s="922" t="s">
        <v>986</v>
      </c>
      <c r="E11580" s="936">
        <v>1</v>
      </c>
      <c r="F11580" s="947">
        <v>44986</v>
      </c>
      <c r="G11580" s="923">
        <v>18915.77722967507</v>
      </c>
      <c r="H11580" s="929">
        <v>1.6666666666666668E-3</v>
      </c>
      <c r="I11580" s="929">
        <v>6.6666666666666671E-3</v>
      </c>
      <c r="J11580" s="923">
        <v>18789.672048143904</v>
      </c>
      <c r="K11580" s="922">
        <v>1</v>
      </c>
      <c r="L11580" s="923">
        <v>18789.672048143904</v>
      </c>
      <c r="M11580" s="923">
        <f t="shared" si="180"/>
        <v>378.31554459350139</v>
      </c>
    </row>
    <row r="11581" spans="2:13" ht="60">
      <c r="B11581" s="921" t="s">
        <v>3010</v>
      </c>
      <c r="C11581" s="921" t="s">
        <v>2937</v>
      </c>
      <c r="D11581" s="922" t="s">
        <v>986</v>
      </c>
      <c r="E11581" s="936">
        <v>1</v>
      </c>
      <c r="F11581" s="947">
        <v>44986</v>
      </c>
      <c r="G11581" s="923">
        <v>3568.3125753919808</v>
      </c>
      <c r="H11581" s="929">
        <v>1.6666666666666668E-3</v>
      </c>
      <c r="I11581" s="929">
        <v>6.6666666666666671E-3</v>
      </c>
      <c r="J11581" s="923">
        <v>3544.5238248893675</v>
      </c>
      <c r="K11581" s="922">
        <v>1</v>
      </c>
      <c r="L11581" s="923">
        <v>3544.5238248893675</v>
      </c>
      <c r="M11581" s="923">
        <f t="shared" si="180"/>
        <v>71.366251507839621</v>
      </c>
    </row>
    <row r="11582" spans="2:13" ht="60">
      <c r="B11582" s="921" t="s">
        <v>3011</v>
      </c>
      <c r="C11582" s="921" t="s">
        <v>2937</v>
      </c>
      <c r="D11582" s="922" t="s">
        <v>986</v>
      </c>
      <c r="E11582" s="936">
        <v>1</v>
      </c>
      <c r="F11582" s="947">
        <v>44986</v>
      </c>
      <c r="G11582" s="923">
        <v>80925.884416546905</v>
      </c>
      <c r="H11582" s="929">
        <v>1.6666666666666668E-3</v>
      </c>
      <c r="I11582" s="929">
        <v>6.6666666666666671E-3</v>
      </c>
      <c r="J11582" s="923">
        <v>80386.3785204366</v>
      </c>
      <c r="K11582" s="922">
        <v>1</v>
      </c>
      <c r="L11582" s="923">
        <v>80386.3785204366</v>
      </c>
      <c r="M11582" s="923">
        <f t="shared" si="180"/>
        <v>1618.5176883309382</v>
      </c>
    </row>
    <row r="11583" spans="2:13" ht="60">
      <c r="B11583" s="921" t="s">
        <v>3012</v>
      </c>
      <c r="C11583" s="921" t="s">
        <v>2937</v>
      </c>
      <c r="D11583" s="922" t="s">
        <v>986</v>
      </c>
      <c r="E11583" s="936">
        <v>1</v>
      </c>
      <c r="F11583" s="947">
        <v>44986</v>
      </c>
      <c r="G11583" s="923">
        <v>45567.202473017824</v>
      </c>
      <c r="H11583" s="929">
        <v>1.6666666666666668E-3</v>
      </c>
      <c r="I11583" s="929">
        <v>6.6666666666666671E-3</v>
      </c>
      <c r="J11583" s="923">
        <v>45263.421123197702</v>
      </c>
      <c r="K11583" s="922">
        <v>1</v>
      </c>
      <c r="L11583" s="923">
        <v>45263.421123197702</v>
      </c>
      <c r="M11583" s="923">
        <f t="shared" si="180"/>
        <v>911.34404946035647</v>
      </c>
    </row>
    <row r="11584" spans="2:13" ht="60">
      <c r="B11584" s="921" t="s">
        <v>3013</v>
      </c>
      <c r="C11584" s="921" t="s">
        <v>2937</v>
      </c>
      <c r="D11584" s="922" t="s">
        <v>986</v>
      </c>
      <c r="E11584" s="936">
        <v>1</v>
      </c>
      <c r="F11584" s="947">
        <v>45078</v>
      </c>
      <c r="G11584" s="923">
        <v>9174.5228539851487</v>
      </c>
      <c r="H11584" s="929">
        <v>1.6666666666666668E-3</v>
      </c>
      <c r="I11584" s="929">
        <v>1.6666666666666668E-3</v>
      </c>
      <c r="J11584" s="923">
        <v>9159.2319825618397</v>
      </c>
      <c r="K11584" s="922">
        <v>1</v>
      </c>
      <c r="L11584" s="923">
        <v>9159.2319825618397</v>
      </c>
      <c r="M11584" s="923">
        <f t="shared" si="180"/>
        <v>183.49045707970296</v>
      </c>
    </row>
    <row r="11585" spans="2:13" ht="60">
      <c r="B11585" s="921" t="s">
        <v>3014</v>
      </c>
      <c r="C11585" s="921" t="s">
        <v>2937</v>
      </c>
      <c r="D11585" s="922" t="s">
        <v>986</v>
      </c>
      <c r="E11585" s="936">
        <v>1</v>
      </c>
      <c r="F11585" s="947">
        <v>45078</v>
      </c>
      <c r="G11585" s="923">
        <v>7225.403393028866</v>
      </c>
      <c r="H11585" s="929">
        <v>1.6666666666666668E-3</v>
      </c>
      <c r="I11585" s="929">
        <v>1.6666666666666668E-3</v>
      </c>
      <c r="J11585" s="923">
        <v>7213.3610540404843</v>
      </c>
      <c r="K11585" s="922">
        <v>1</v>
      </c>
      <c r="L11585" s="923">
        <v>7213.3610540404843</v>
      </c>
      <c r="M11585" s="923">
        <f t="shared" si="180"/>
        <v>144.50806786057731</v>
      </c>
    </row>
    <row r="11586" spans="2:13" ht="60">
      <c r="B11586" s="921" t="s">
        <v>3015</v>
      </c>
      <c r="C11586" s="921" t="s">
        <v>2937</v>
      </c>
      <c r="D11586" s="922" t="s">
        <v>986</v>
      </c>
      <c r="E11586" s="936">
        <v>1</v>
      </c>
      <c r="F11586" s="947">
        <v>44986</v>
      </c>
      <c r="G11586" s="923">
        <v>4884.2771964331087</v>
      </c>
      <c r="H11586" s="929">
        <v>1.6666666666666668E-3</v>
      </c>
      <c r="I11586" s="929">
        <v>6.6666666666666671E-3</v>
      </c>
      <c r="J11586" s="923">
        <v>4851.715348456888</v>
      </c>
      <c r="K11586" s="922">
        <v>1</v>
      </c>
      <c r="L11586" s="923">
        <v>4851.715348456888</v>
      </c>
      <c r="M11586" s="923">
        <f t="shared" si="180"/>
        <v>97.68554392866217</v>
      </c>
    </row>
    <row r="11587" spans="2:13" ht="60">
      <c r="B11587" s="921" t="s">
        <v>3016</v>
      </c>
      <c r="C11587" s="921" t="s">
        <v>2937</v>
      </c>
      <c r="D11587" s="922" t="s">
        <v>986</v>
      </c>
      <c r="E11587" s="936">
        <v>1</v>
      </c>
      <c r="F11587" s="947">
        <v>44986</v>
      </c>
      <c r="G11587" s="923">
        <v>6481.6293117075866</v>
      </c>
      <c r="H11587" s="929">
        <v>1.6666666666666668E-3</v>
      </c>
      <c r="I11587" s="929">
        <v>6.6666666666666671E-3</v>
      </c>
      <c r="J11587" s="923">
        <v>6438.4184496295356</v>
      </c>
      <c r="K11587" s="922">
        <v>1</v>
      </c>
      <c r="L11587" s="923">
        <v>6438.4184496295356</v>
      </c>
      <c r="M11587" s="923">
        <f t="shared" si="180"/>
        <v>129.63258623415174</v>
      </c>
    </row>
    <row r="11588" spans="2:13" ht="60">
      <c r="B11588" s="921" t="s">
        <v>3017</v>
      </c>
      <c r="C11588" s="921" t="s">
        <v>2937</v>
      </c>
      <c r="D11588" s="922" t="s">
        <v>986</v>
      </c>
      <c r="E11588" s="936">
        <v>1</v>
      </c>
      <c r="F11588" s="947">
        <v>44986</v>
      </c>
      <c r="G11588" s="923">
        <v>178475.76886918428</v>
      </c>
      <c r="H11588" s="929">
        <v>1.6666666666666668E-3</v>
      </c>
      <c r="I11588" s="929">
        <v>6.6666666666666671E-3</v>
      </c>
      <c r="J11588" s="923">
        <v>177285.93041005637</v>
      </c>
      <c r="K11588" s="922">
        <v>1</v>
      </c>
      <c r="L11588" s="923">
        <v>177285.93041005637</v>
      </c>
      <c r="M11588" s="923">
        <f t="shared" si="180"/>
        <v>3569.5153773836855</v>
      </c>
    </row>
    <row r="11589" spans="2:13" ht="60">
      <c r="B11589" s="921" t="s">
        <v>3018</v>
      </c>
      <c r="C11589" s="921" t="s">
        <v>2937</v>
      </c>
      <c r="D11589" s="922" t="s">
        <v>986</v>
      </c>
      <c r="E11589" s="936">
        <v>1</v>
      </c>
      <c r="F11589" s="947">
        <v>45078</v>
      </c>
      <c r="G11589" s="923">
        <v>9063.9721517781836</v>
      </c>
      <c r="H11589" s="929">
        <v>1.6666666666666668E-3</v>
      </c>
      <c r="I11589" s="929">
        <v>1.6666666666666668E-3</v>
      </c>
      <c r="J11589" s="923">
        <v>9048.8655315252199</v>
      </c>
      <c r="K11589" s="922">
        <v>1</v>
      </c>
      <c r="L11589" s="923">
        <v>9048.8655315252199</v>
      </c>
      <c r="M11589" s="923">
        <f t="shared" si="180"/>
        <v>181.27944303556367</v>
      </c>
    </row>
    <row r="11590" spans="2:13" ht="60">
      <c r="B11590" s="921" t="s">
        <v>3019</v>
      </c>
      <c r="C11590" s="921" t="s">
        <v>2937</v>
      </c>
      <c r="D11590" s="922" t="s">
        <v>986</v>
      </c>
      <c r="E11590" s="936">
        <v>1</v>
      </c>
      <c r="F11590" s="947">
        <v>45078</v>
      </c>
      <c r="G11590" s="923">
        <v>23372.482704023612</v>
      </c>
      <c r="H11590" s="929">
        <v>1.6666666666666668E-3</v>
      </c>
      <c r="I11590" s="929">
        <v>1.6666666666666668E-3</v>
      </c>
      <c r="J11590" s="923">
        <v>23333.528566183573</v>
      </c>
      <c r="K11590" s="922">
        <v>1</v>
      </c>
      <c r="L11590" s="923">
        <v>23333.528566183573</v>
      </c>
      <c r="M11590" s="923">
        <f t="shared" si="180"/>
        <v>467.44965408047227</v>
      </c>
    </row>
    <row r="11591" spans="2:13" ht="60">
      <c r="B11591" s="921" t="s">
        <v>3020</v>
      </c>
      <c r="C11591" s="921" t="s">
        <v>2937</v>
      </c>
      <c r="D11591" s="922" t="s">
        <v>986</v>
      </c>
      <c r="E11591" s="936">
        <v>1</v>
      </c>
      <c r="F11591" s="947">
        <v>45078</v>
      </c>
      <c r="G11591" s="923">
        <v>8551.3493981705087</v>
      </c>
      <c r="H11591" s="929">
        <v>1.6666666666666668E-3</v>
      </c>
      <c r="I11591" s="929">
        <v>1.6666666666666668E-3</v>
      </c>
      <c r="J11591" s="923">
        <v>8537.0971491735581</v>
      </c>
      <c r="K11591" s="922">
        <v>1</v>
      </c>
      <c r="L11591" s="923">
        <v>8537.0971491735581</v>
      </c>
      <c r="M11591" s="923">
        <f t="shared" si="180"/>
        <v>171.02698796341016</v>
      </c>
    </row>
    <row r="11592" spans="2:13" ht="60">
      <c r="B11592" s="921" t="s">
        <v>3021</v>
      </c>
      <c r="C11592" s="921" t="s">
        <v>2937</v>
      </c>
      <c r="D11592" s="922" t="s">
        <v>986</v>
      </c>
      <c r="E11592" s="936">
        <v>1</v>
      </c>
      <c r="F11592" s="947">
        <v>45078</v>
      </c>
      <c r="G11592" s="923">
        <v>17761.543921072152</v>
      </c>
      <c r="H11592" s="929">
        <v>1.6666666666666668E-3</v>
      </c>
      <c r="I11592" s="929">
        <v>1.6666666666666668E-3</v>
      </c>
      <c r="J11592" s="923">
        <v>17731.941347870365</v>
      </c>
      <c r="K11592" s="922">
        <v>1</v>
      </c>
      <c r="L11592" s="923">
        <v>17731.941347870365</v>
      </c>
      <c r="M11592" s="923">
        <f t="shared" si="180"/>
        <v>355.23087842144304</v>
      </c>
    </row>
    <row r="11593" spans="2:13" ht="60">
      <c r="B11593" s="921" t="s">
        <v>3022</v>
      </c>
      <c r="C11593" s="921" t="s">
        <v>2937</v>
      </c>
      <c r="D11593" s="922" t="s">
        <v>986</v>
      </c>
      <c r="E11593" s="936">
        <v>1</v>
      </c>
      <c r="F11593" s="947">
        <v>45078</v>
      </c>
      <c r="G11593" s="923">
        <v>4877.0756949378356</v>
      </c>
      <c r="H11593" s="929">
        <v>1.6666666666666668E-3</v>
      </c>
      <c r="I11593" s="929">
        <v>1.6666666666666668E-3</v>
      </c>
      <c r="J11593" s="923">
        <v>4868.9472354462723</v>
      </c>
      <c r="K11593" s="922">
        <v>1</v>
      </c>
      <c r="L11593" s="923">
        <v>4868.9472354462723</v>
      </c>
      <c r="M11593" s="923">
        <f t="shared" si="180"/>
        <v>97.541513898756719</v>
      </c>
    </row>
    <row r="11594" spans="2:13" ht="60">
      <c r="B11594" s="921" t="s">
        <v>3023</v>
      </c>
      <c r="C11594" s="921" t="s">
        <v>2937</v>
      </c>
      <c r="D11594" s="922" t="s">
        <v>986</v>
      </c>
      <c r="E11594" s="936">
        <v>1</v>
      </c>
      <c r="F11594" s="947">
        <v>45078</v>
      </c>
      <c r="G11594" s="923">
        <v>146584.6597591106</v>
      </c>
      <c r="H11594" s="929">
        <v>1.6666666666666668E-3</v>
      </c>
      <c r="I11594" s="929">
        <v>1.6666666666666668E-3</v>
      </c>
      <c r="J11594" s="923">
        <v>146340.35199284542</v>
      </c>
      <c r="K11594" s="922">
        <v>1</v>
      </c>
      <c r="L11594" s="923">
        <v>146340.35199284542</v>
      </c>
      <c r="M11594" s="923">
        <f t="shared" si="180"/>
        <v>2931.6931951822121</v>
      </c>
    </row>
    <row r="11595" spans="2:13" ht="60">
      <c r="B11595" s="921" t="s">
        <v>3024</v>
      </c>
      <c r="C11595" s="921" t="s">
        <v>2937</v>
      </c>
      <c r="D11595" s="922" t="s">
        <v>994</v>
      </c>
      <c r="E11595" s="936">
        <v>0</v>
      </c>
      <c r="F11595" s="947">
        <v>43832</v>
      </c>
      <c r="G11595" s="923">
        <v>3848.2549613670139</v>
      </c>
      <c r="H11595" s="929">
        <v>1.6666666666666668E-3</v>
      </c>
      <c r="I11595" s="929">
        <v>7.0000000000000007E-2</v>
      </c>
      <c r="J11595" s="923">
        <v>3578.8771140713229</v>
      </c>
      <c r="K11595" s="922">
        <v>1</v>
      </c>
      <c r="L11595" s="923">
        <v>0</v>
      </c>
      <c r="M11595" s="923" t="str">
        <f t="shared" ref="M11595:M11658" si="181">IF(L11595=0,"",IF(I11595=100%,0,(H11595*12)*(G11595*E11595*K11595)))</f>
        <v/>
      </c>
    </row>
    <row r="11596" spans="2:13" ht="60">
      <c r="B11596" s="921" t="s">
        <v>3025</v>
      </c>
      <c r="C11596" s="921" t="s">
        <v>2937</v>
      </c>
      <c r="D11596" s="922" t="s">
        <v>994</v>
      </c>
      <c r="E11596" s="936">
        <v>0</v>
      </c>
      <c r="F11596" s="947">
        <v>44848</v>
      </c>
      <c r="G11596" s="923">
        <v>33979.56</v>
      </c>
      <c r="H11596" s="929">
        <v>1.6666666666666668E-3</v>
      </c>
      <c r="I11596" s="929">
        <v>1.5000000000000001E-2</v>
      </c>
      <c r="J11596" s="923">
        <v>33469.866600000001</v>
      </c>
      <c r="K11596" s="922">
        <v>1</v>
      </c>
      <c r="L11596" s="923">
        <v>0</v>
      </c>
      <c r="M11596" s="923" t="str">
        <f t="shared" si="181"/>
        <v/>
      </c>
    </row>
    <row r="11597" spans="2:13" ht="60">
      <c r="B11597" s="921" t="s">
        <v>3025</v>
      </c>
      <c r="C11597" s="921" t="s">
        <v>2937</v>
      </c>
      <c r="D11597" s="922" t="s">
        <v>994</v>
      </c>
      <c r="E11597" s="936">
        <v>0</v>
      </c>
      <c r="F11597" s="947">
        <v>44473</v>
      </c>
      <c r="G11597" s="923">
        <v>1578.67</v>
      </c>
      <c r="H11597" s="929">
        <v>1.6666666666666668E-3</v>
      </c>
      <c r="I11597" s="929">
        <v>3.5000000000000003E-2</v>
      </c>
      <c r="J11597" s="923">
        <v>1523.4165500000001</v>
      </c>
      <c r="K11597" s="922">
        <v>1</v>
      </c>
      <c r="L11597" s="923">
        <v>0</v>
      </c>
      <c r="M11597" s="923" t="str">
        <f t="shared" si="181"/>
        <v/>
      </c>
    </row>
    <row r="11598" spans="2:13" ht="60">
      <c r="B11598" s="921" t="s">
        <v>3025</v>
      </c>
      <c r="C11598" s="921" t="s">
        <v>2937</v>
      </c>
      <c r="D11598" s="922" t="s">
        <v>986</v>
      </c>
      <c r="E11598" s="936">
        <v>1</v>
      </c>
      <c r="F11598" s="947">
        <v>44839</v>
      </c>
      <c r="G11598" s="923">
        <v>118791.08100235945</v>
      </c>
      <c r="H11598" s="929">
        <v>1.6666666666666668E-3</v>
      </c>
      <c r="I11598" s="929">
        <v>1.5000000000000001E-2</v>
      </c>
      <c r="J11598" s="923">
        <v>117009.21478732406</v>
      </c>
      <c r="K11598" s="922">
        <v>1</v>
      </c>
      <c r="L11598" s="923">
        <v>117009.21478732406</v>
      </c>
      <c r="M11598" s="923">
        <f t="shared" si="181"/>
        <v>2375.8216200471893</v>
      </c>
    </row>
    <row r="11599" spans="2:13" ht="60">
      <c r="B11599" s="921" t="s">
        <v>3026</v>
      </c>
      <c r="C11599" s="921" t="s">
        <v>2937</v>
      </c>
      <c r="D11599" s="922" t="s">
        <v>986</v>
      </c>
      <c r="E11599" s="936">
        <v>1</v>
      </c>
      <c r="F11599" s="947">
        <v>44839</v>
      </c>
      <c r="G11599" s="923">
        <v>41614.085098732641</v>
      </c>
      <c r="H11599" s="929">
        <v>1.6666666666666668E-3</v>
      </c>
      <c r="I11599" s="929">
        <v>1.5000000000000001E-2</v>
      </c>
      <c r="J11599" s="923">
        <v>40989.873822251655</v>
      </c>
      <c r="K11599" s="922">
        <v>1</v>
      </c>
      <c r="L11599" s="923">
        <v>40989.873822251655</v>
      </c>
      <c r="M11599" s="923">
        <f t="shared" si="181"/>
        <v>832.28170197465283</v>
      </c>
    </row>
    <row r="11600" spans="2:13" ht="60">
      <c r="B11600" s="921" t="s">
        <v>3027</v>
      </c>
      <c r="C11600" s="921" t="s">
        <v>2937</v>
      </c>
      <c r="D11600" s="922" t="s">
        <v>994</v>
      </c>
      <c r="E11600" s="936">
        <v>0</v>
      </c>
      <c r="F11600" s="947">
        <v>44700</v>
      </c>
      <c r="G11600" s="923">
        <v>31291.26</v>
      </c>
      <c r="H11600" s="929">
        <v>1.6666666666666668E-3</v>
      </c>
      <c r="I11600" s="929">
        <v>2.3333333333333334E-2</v>
      </c>
      <c r="J11600" s="923">
        <v>30561.130599999997</v>
      </c>
      <c r="K11600" s="922">
        <v>1</v>
      </c>
      <c r="L11600" s="923">
        <v>0</v>
      </c>
      <c r="M11600" s="923" t="str">
        <f t="shared" si="181"/>
        <v/>
      </c>
    </row>
    <row r="11601" spans="2:13" ht="60">
      <c r="B11601" s="921" t="s">
        <v>3027</v>
      </c>
      <c r="C11601" s="921" t="s">
        <v>2937</v>
      </c>
      <c r="D11601" s="922" t="s">
        <v>986</v>
      </c>
      <c r="E11601" s="936">
        <v>1</v>
      </c>
      <c r="F11601" s="947">
        <v>44932</v>
      </c>
      <c r="G11601" s="923">
        <v>54845.36883346102</v>
      </c>
      <c r="H11601" s="929">
        <v>1.6666666666666668E-3</v>
      </c>
      <c r="I11601" s="929">
        <v>0.01</v>
      </c>
      <c r="J11601" s="923">
        <v>54296.915145126412</v>
      </c>
      <c r="K11601" s="922">
        <v>1</v>
      </c>
      <c r="L11601" s="923">
        <v>54296.915145126412</v>
      </c>
      <c r="M11601" s="923">
        <f t="shared" si="181"/>
        <v>1096.9073766692204</v>
      </c>
    </row>
    <row r="11602" spans="2:13" ht="60">
      <c r="B11602" s="921" t="s">
        <v>3028</v>
      </c>
      <c r="C11602" s="921" t="s">
        <v>2937</v>
      </c>
      <c r="D11602" s="922" t="s">
        <v>986</v>
      </c>
      <c r="E11602" s="936">
        <v>1</v>
      </c>
      <c r="F11602" s="947">
        <v>44932</v>
      </c>
      <c r="G11602" s="923">
        <v>75220.94550982806</v>
      </c>
      <c r="H11602" s="929">
        <v>1.6666666666666668E-3</v>
      </c>
      <c r="I11602" s="929">
        <v>0.01</v>
      </c>
      <c r="J11602" s="923">
        <v>74468.736054729772</v>
      </c>
      <c r="K11602" s="922">
        <v>1</v>
      </c>
      <c r="L11602" s="923">
        <v>74468.736054729772</v>
      </c>
      <c r="M11602" s="923">
        <f t="shared" si="181"/>
        <v>1504.4189101965612</v>
      </c>
    </row>
    <row r="11603" spans="2:13" ht="60">
      <c r="B11603" s="921" t="s">
        <v>3028</v>
      </c>
      <c r="C11603" s="921" t="s">
        <v>2937</v>
      </c>
      <c r="D11603" s="922" t="s">
        <v>986</v>
      </c>
      <c r="E11603" s="936">
        <v>1</v>
      </c>
      <c r="F11603" s="947">
        <v>44900</v>
      </c>
      <c r="G11603" s="923">
        <v>19617.127721857996</v>
      </c>
      <c r="H11603" s="929">
        <v>1.6666666666666668E-3</v>
      </c>
      <c r="I11603" s="929">
        <v>1.1666666666666667E-2</v>
      </c>
      <c r="J11603" s="923">
        <v>19388.261231769651</v>
      </c>
      <c r="K11603" s="922">
        <v>1</v>
      </c>
      <c r="L11603" s="923">
        <v>19388.261231769651</v>
      </c>
      <c r="M11603" s="923">
        <f t="shared" si="181"/>
        <v>392.34255443715995</v>
      </c>
    </row>
    <row r="11604" spans="2:13" ht="60">
      <c r="B11604" s="921" t="s">
        <v>3028</v>
      </c>
      <c r="C11604" s="921" t="s">
        <v>2937</v>
      </c>
      <c r="D11604" s="922" t="s">
        <v>986</v>
      </c>
      <c r="E11604" s="936">
        <v>1</v>
      </c>
      <c r="F11604" s="947">
        <v>45029</v>
      </c>
      <c r="G11604" s="923">
        <v>4324.3595416066537</v>
      </c>
      <c r="H11604" s="929">
        <v>1.6666666666666668E-3</v>
      </c>
      <c r="I11604" s="929">
        <v>5.0000000000000001E-3</v>
      </c>
      <c r="J11604" s="923">
        <v>4302.7377438986205</v>
      </c>
      <c r="K11604" s="922">
        <v>1</v>
      </c>
      <c r="L11604" s="923">
        <v>4302.7377438986205</v>
      </c>
      <c r="M11604" s="923">
        <f t="shared" si="181"/>
        <v>86.487190832133081</v>
      </c>
    </row>
    <row r="11605" spans="2:13" ht="60">
      <c r="B11605" s="921" t="s">
        <v>2958</v>
      </c>
      <c r="C11605" s="921" t="s">
        <v>2937</v>
      </c>
      <c r="D11605" s="922" t="s">
        <v>986</v>
      </c>
      <c r="E11605" s="936">
        <v>1</v>
      </c>
      <c r="F11605" s="947">
        <v>44928</v>
      </c>
      <c r="G11605" s="923">
        <v>21077.67299749998</v>
      </c>
      <c r="H11605" s="929">
        <v>1.6666666666666668E-3</v>
      </c>
      <c r="I11605" s="929">
        <v>0.01</v>
      </c>
      <c r="J11605" s="923">
        <v>20866.896267524979</v>
      </c>
      <c r="K11605" s="922">
        <v>1</v>
      </c>
      <c r="L11605" s="923">
        <v>20866.896267524979</v>
      </c>
      <c r="M11605" s="923">
        <f t="shared" si="181"/>
        <v>421.55345994999959</v>
      </c>
    </row>
    <row r="11606" spans="2:13" ht="60">
      <c r="B11606" s="921" t="s">
        <v>2958</v>
      </c>
      <c r="C11606" s="921" t="s">
        <v>2937</v>
      </c>
      <c r="D11606" s="922" t="s">
        <v>994</v>
      </c>
      <c r="E11606" s="936">
        <v>0</v>
      </c>
      <c r="F11606" s="947">
        <v>44534</v>
      </c>
      <c r="G11606" s="923">
        <v>34296.698668797442</v>
      </c>
      <c r="H11606" s="929">
        <v>1.6666666666666668E-3</v>
      </c>
      <c r="I11606" s="929">
        <v>3.1666666666666669E-2</v>
      </c>
      <c r="J11606" s="923">
        <v>33210.636544285524</v>
      </c>
      <c r="K11606" s="922">
        <v>1</v>
      </c>
      <c r="L11606" s="923">
        <v>0</v>
      </c>
      <c r="M11606" s="923" t="str">
        <f t="shared" si="181"/>
        <v/>
      </c>
    </row>
    <row r="11607" spans="2:13" ht="60">
      <c r="B11607" s="921" t="s">
        <v>3029</v>
      </c>
      <c r="C11607" s="921" t="s">
        <v>2937</v>
      </c>
      <c r="D11607" s="922" t="s">
        <v>986</v>
      </c>
      <c r="E11607" s="936">
        <v>1</v>
      </c>
      <c r="F11607" s="947">
        <v>44901</v>
      </c>
      <c r="G11607" s="923">
        <v>8161.2690551288388</v>
      </c>
      <c r="H11607" s="929">
        <v>1.6666666666666668E-3</v>
      </c>
      <c r="I11607" s="929">
        <v>1.1666666666666667E-2</v>
      </c>
      <c r="J11607" s="923">
        <v>8066.0542494856691</v>
      </c>
      <c r="K11607" s="922">
        <v>1</v>
      </c>
      <c r="L11607" s="923">
        <v>8066.0542494856691</v>
      </c>
      <c r="M11607" s="923">
        <f t="shared" si="181"/>
        <v>163.22538110257679</v>
      </c>
    </row>
    <row r="11608" spans="2:13" ht="60">
      <c r="B11608" s="921" t="s">
        <v>3030</v>
      </c>
      <c r="C11608" s="921" t="s">
        <v>2937</v>
      </c>
      <c r="D11608" s="922" t="s">
        <v>986</v>
      </c>
      <c r="E11608" s="936">
        <v>1</v>
      </c>
      <c r="F11608" s="947">
        <v>44901</v>
      </c>
      <c r="G11608" s="923">
        <v>13119.13315238416</v>
      </c>
      <c r="H11608" s="929">
        <v>1.6666666666666668E-3</v>
      </c>
      <c r="I11608" s="929">
        <v>1.1666666666666667E-2</v>
      </c>
      <c r="J11608" s="923">
        <v>12966.076598939679</v>
      </c>
      <c r="K11608" s="922">
        <v>1</v>
      </c>
      <c r="L11608" s="923">
        <v>12966.076598939679</v>
      </c>
      <c r="M11608" s="923">
        <f t="shared" si="181"/>
        <v>262.3826630476832</v>
      </c>
    </row>
    <row r="11609" spans="2:13" ht="60">
      <c r="B11609" s="921" t="s">
        <v>3030</v>
      </c>
      <c r="C11609" s="921" t="s">
        <v>2937</v>
      </c>
      <c r="D11609" s="922" t="s">
        <v>986</v>
      </c>
      <c r="E11609" s="936">
        <v>1</v>
      </c>
      <c r="F11609" s="947">
        <v>45051</v>
      </c>
      <c r="G11609" s="923">
        <v>567.03522466100492</v>
      </c>
      <c r="H11609" s="929">
        <v>1.6666666666666668E-3</v>
      </c>
      <c r="I11609" s="929">
        <v>3.3333333333333335E-3</v>
      </c>
      <c r="J11609" s="923">
        <v>565.14510724546824</v>
      </c>
      <c r="K11609" s="922">
        <v>1</v>
      </c>
      <c r="L11609" s="923">
        <v>565.14510724546824</v>
      </c>
      <c r="M11609" s="923">
        <f t="shared" si="181"/>
        <v>11.340704493220098</v>
      </c>
    </row>
    <row r="11610" spans="2:13" ht="60">
      <c r="B11610" s="921" t="s">
        <v>3031</v>
      </c>
      <c r="C11610" s="921" t="s">
        <v>2937</v>
      </c>
      <c r="D11610" s="922" t="s">
        <v>986</v>
      </c>
      <c r="E11610" s="936">
        <v>1</v>
      </c>
      <c r="F11610" s="947">
        <v>44986</v>
      </c>
      <c r="G11610" s="923">
        <v>23188.517498025205</v>
      </c>
      <c r="H11610" s="929">
        <v>1.6666666666666668E-3</v>
      </c>
      <c r="I11610" s="929">
        <v>6.6666666666666671E-3</v>
      </c>
      <c r="J11610" s="923">
        <v>23033.927381371705</v>
      </c>
      <c r="K11610" s="922">
        <v>1</v>
      </c>
      <c r="L11610" s="923">
        <v>23033.927381371705</v>
      </c>
      <c r="M11610" s="923">
        <f t="shared" si="181"/>
        <v>463.77034996050412</v>
      </c>
    </row>
    <row r="11611" spans="2:13" ht="60">
      <c r="B11611" s="921" t="s">
        <v>3032</v>
      </c>
      <c r="C11611" s="921" t="s">
        <v>2937</v>
      </c>
      <c r="D11611" s="922" t="s">
        <v>986</v>
      </c>
      <c r="E11611" s="936">
        <v>1</v>
      </c>
      <c r="F11611" s="947">
        <v>44986</v>
      </c>
      <c r="G11611" s="923">
        <v>20106.839961337955</v>
      </c>
      <c r="H11611" s="929">
        <v>1.6666666666666668E-3</v>
      </c>
      <c r="I11611" s="929">
        <v>6.6666666666666671E-3</v>
      </c>
      <c r="J11611" s="923">
        <v>19972.794361595701</v>
      </c>
      <c r="K11611" s="922">
        <v>1</v>
      </c>
      <c r="L11611" s="923">
        <v>19972.794361595701</v>
      </c>
      <c r="M11611" s="923">
        <f t="shared" si="181"/>
        <v>402.13679922675914</v>
      </c>
    </row>
    <row r="11612" spans="2:13" ht="60">
      <c r="B11612" s="921" t="s">
        <v>3033</v>
      </c>
      <c r="C11612" s="921" t="s">
        <v>2937</v>
      </c>
      <c r="D11612" s="922" t="s">
        <v>986</v>
      </c>
      <c r="E11612" s="936">
        <v>1</v>
      </c>
      <c r="F11612" s="947">
        <v>45078</v>
      </c>
      <c r="G11612" s="923">
        <v>29995.23011996632</v>
      </c>
      <c r="H11612" s="929">
        <v>1.6666666666666668E-3</v>
      </c>
      <c r="I11612" s="929">
        <v>1.6666666666666668E-3</v>
      </c>
      <c r="J11612" s="923">
        <v>29945.238069766376</v>
      </c>
      <c r="K11612" s="922">
        <v>1</v>
      </c>
      <c r="L11612" s="923">
        <v>29945.238069766376</v>
      </c>
      <c r="M11612" s="923">
        <f t="shared" si="181"/>
        <v>599.90460239932645</v>
      </c>
    </row>
    <row r="11613" spans="2:13" ht="60">
      <c r="B11613" s="921" t="s">
        <v>3034</v>
      </c>
      <c r="C11613" s="921" t="s">
        <v>2937</v>
      </c>
      <c r="D11613" s="922" t="s">
        <v>986</v>
      </c>
      <c r="E11613" s="936">
        <v>1</v>
      </c>
      <c r="F11613" s="947">
        <v>45078</v>
      </c>
      <c r="G11613" s="923">
        <v>17537.113083323562</v>
      </c>
      <c r="H11613" s="929">
        <v>1.6666666666666668E-3</v>
      </c>
      <c r="I11613" s="929">
        <v>1.6666666666666668E-3</v>
      </c>
      <c r="J11613" s="923">
        <v>17507.884561518022</v>
      </c>
      <c r="K11613" s="922">
        <v>1</v>
      </c>
      <c r="L11613" s="923">
        <v>17507.884561518022</v>
      </c>
      <c r="M11613" s="923">
        <f t="shared" si="181"/>
        <v>350.74226166647122</v>
      </c>
    </row>
    <row r="11614" spans="2:13" ht="60">
      <c r="B11614" s="921" t="s">
        <v>3035</v>
      </c>
      <c r="C11614" s="921" t="s">
        <v>2937</v>
      </c>
      <c r="D11614" s="922" t="s">
        <v>986</v>
      </c>
      <c r="E11614" s="936">
        <v>1</v>
      </c>
      <c r="F11614" s="947">
        <v>45078</v>
      </c>
      <c r="G11614" s="923">
        <v>14035.553717492852</v>
      </c>
      <c r="H11614" s="929">
        <v>1.6666666666666668E-3</v>
      </c>
      <c r="I11614" s="929">
        <v>1.6666666666666668E-3</v>
      </c>
      <c r="J11614" s="923">
        <v>14012.161127963698</v>
      </c>
      <c r="K11614" s="922">
        <v>1</v>
      </c>
      <c r="L11614" s="923">
        <v>14012.161127963698</v>
      </c>
      <c r="M11614" s="923">
        <f t="shared" si="181"/>
        <v>280.71107434985703</v>
      </c>
    </row>
    <row r="11615" spans="2:13" ht="60">
      <c r="B11615" s="921" t="s">
        <v>3036</v>
      </c>
      <c r="C11615" s="921" t="s">
        <v>2937</v>
      </c>
      <c r="D11615" s="922" t="s">
        <v>986</v>
      </c>
      <c r="E11615" s="936">
        <v>1</v>
      </c>
      <c r="F11615" s="947">
        <v>44835</v>
      </c>
      <c r="G11615" s="923">
        <v>21535.883280054328</v>
      </c>
      <c r="H11615" s="929">
        <v>1.6666666666666668E-3</v>
      </c>
      <c r="I11615" s="929">
        <v>1.5000000000000001E-2</v>
      </c>
      <c r="J11615" s="923">
        <v>21212.845030853514</v>
      </c>
      <c r="K11615" s="922">
        <v>1</v>
      </c>
      <c r="L11615" s="923">
        <v>21212.845030853514</v>
      </c>
      <c r="M11615" s="923">
        <f t="shared" si="181"/>
        <v>430.71766560108654</v>
      </c>
    </row>
    <row r="11616" spans="2:13" ht="60">
      <c r="B11616" s="921" t="s">
        <v>3036</v>
      </c>
      <c r="C11616" s="921" t="s">
        <v>2937</v>
      </c>
      <c r="D11616" s="922" t="s">
        <v>986</v>
      </c>
      <c r="E11616" s="936">
        <v>1</v>
      </c>
      <c r="F11616" s="947">
        <v>45092</v>
      </c>
      <c r="G11616" s="923">
        <v>1918.7555581963297</v>
      </c>
      <c r="H11616" s="929">
        <v>1.6666666666666668E-3</v>
      </c>
      <c r="I11616" s="929">
        <v>1.6666666666666668E-3</v>
      </c>
      <c r="J11616" s="923">
        <v>1915.5576322660024</v>
      </c>
      <c r="K11616" s="922">
        <v>1</v>
      </c>
      <c r="L11616" s="923">
        <v>1915.5576322660024</v>
      </c>
      <c r="M11616" s="923">
        <f t="shared" si="181"/>
        <v>38.375111163926597</v>
      </c>
    </row>
    <row r="11617" spans="2:13" ht="60">
      <c r="B11617" s="921" t="s">
        <v>3037</v>
      </c>
      <c r="C11617" s="921" t="s">
        <v>2937</v>
      </c>
      <c r="D11617" s="922" t="s">
        <v>986</v>
      </c>
      <c r="E11617" s="936">
        <v>1</v>
      </c>
      <c r="F11617" s="947">
        <v>44382</v>
      </c>
      <c r="G11617" s="923">
        <v>17803.08445145889</v>
      </c>
      <c r="H11617" s="929">
        <v>1.6666666666666668E-3</v>
      </c>
      <c r="I11617" s="929">
        <v>0.04</v>
      </c>
      <c r="J11617" s="923">
        <v>17090.961073400533</v>
      </c>
      <c r="K11617" s="922">
        <v>1</v>
      </c>
      <c r="L11617" s="923">
        <v>17090.961073400533</v>
      </c>
      <c r="M11617" s="923">
        <f t="shared" si="181"/>
        <v>356.06168902917778</v>
      </c>
    </row>
    <row r="11618" spans="2:13" ht="60">
      <c r="B11618" s="921" t="s">
        <v>3037</v>
      </c>
      <c r="C11618" s="921" t="s">
        <v>2937</v>
      </c>
      <c r="D11618" s="922" t="s">
        <v>986</v>
      </c>
      <c r="E11618" s="936">
        <v>1</v>
      </c>
      <c r="F11618" s="947">
        <v>44214</v>
      </c>
      <c r="G11618" s="923">
        <v>60634.338460927065</v>
      </c>
      <c r="H11618" s="929">
        <v>1.6666666666666668E-3</v>
      </c>
      <c r="I11618" s="929">
        <v>0.05</v>
      </c>
      <c r="J11618" s="923">
        <v>57602.62153788071</v>
      </c>
      <c r="K11618" s="922">
        <v>1</v>
      </c>
      <c r="L11618" s="923">
        <v>57602.62153788071</v>
      </c>
      <c r="M11618" s="923">
        <f t="shared" si="181"/>
        <v>1212.6867692185413</v>
      </c>
    </row>
    <row r="11619" spans="2:13" ht="60">
      <c r="B11619" s="921" t="s">
        <v>3038</v>
      </c>
      <c r="C11619" s="921" t="s">
        <v>2937</v>
      </c>
      <c r="D11619" s="922" t="s">
        <v>986</v>
      </c>
      <c r="E11619" s="936">
        <v>1</v>
      </c>
      <c r="F11619" s="947">
        <v>44214</v>
      </c>
      <c r="G11619" s="923">
        <v>8278.4342699283861</v>
      </c>
      <c r="H11619" s="929">
        <v>1.6666666666666668E-3</v>
      </c>
      <c r="I11619" s="929">
        <v>0.05</v>
      </c>
      <c r="J11619" s="923">
        <v>7864.5125564319669</v>
      </c>
      <c r="K11619" s="922">
        <v>1</v>
      </c>
      <c r="L11619" s="923">
        <v>7864.5125564319669</v>
      </c>
      <c r="M11619" s="923">
        <f t="shared" si="181"/>
        <v>165.56868539856774</v>
      </c>
    </row>
    <row r="11620" spans="2:13" ht="60">
      <c r="B11620" s="921" t="s">
        <v>3037</v>
      </c>
      <c r="C11620" s="921" t="s">
        <v>2937</v>
      </c>
      <c r="D11620" s="922" t="s">
        <v>986</v>
      </c>
      <c r="E11620" s="936">
        <v>1</v>
      </c>
      <c r="F11620" s="947">
        <v>44404</v>
      </c>
      <c r="G11620" s="923">
        <v>13373.083603787536</v>
      </c>
      <c r="H11620" s="929">
        <v>1.6666666666666668E-3</v>
      </c>
      <c r="I11620" s="929">
        <v>0.04</v>
      </c>
      <c r="J11620" s="923">
        <v>12838.160259636035</v>
      </c>
      <c r="K11620" s="922">
        <v>1</v>
      </c>
      <c r="L11620" s="923">
        <v>12838.160259636035</v>
      </c>
      <c r="M11620" s="923">
        <f t="shared" si="181"/>
        <v>267.4616720757507</v>
      </c>
    </row>
    <row r="11621" spans="2:13" ht="60">
      <c r="B11621" s="921" t="s">
        <v>3039</v>
      </c>
      <c r="C11621" s="921" t="s">
        <v>2937</v>
      </c>
      <c r="D11621" s="922" t="s">
        <v>986</v>
      </c>
      <c r="E11621" s="936">
        <v>1</v>
      </c>
      <c r="F11621" s="947">
        <v>44404</v>
      </c>
      <c r="G11621" s="923">
        <v>27203.105577306251</v>
      </c>
      <c r="H11621" s="929">
        <v>1.6666666666666668E-3</v>
      </c>
      <c r="I11621" s="929">
        <v>0.04</v>
      </c>
      <c r="J11621" s="923">
        <v>26114.981354214</v>
      </c>
      <c r="K11621" s="922">
        <v>1</v>
      </c>
      <c r="L11621" s="923">
        <v>26114.981354214</v>
      </c>
      <c r="M11621" s="923">
        <f t="shared" si="181"/>
        <v>544.06211154612504</v>
      </c>
    </row>
    <row r="11622" spans="2:13" ht="60">
      <c r="B11622" s="921" t="s">
        <v>3039</v>
      </c>
      <c r="C11622" s="921" t="s">
        <v>2937</v>
      </c>
      <c r="D11622" s="922" t="s">
        <v>986</v>
      </c>
      <c r="E11622" s="936">
        <v>1</v>
      </c>
      <c r="F11622" s="947">
        <v>44846</v>
      </c>
      <c r="G11622" s="923">
        <v>88542.515536503197</v>
      </c>
      <c r="H11622" s="929">
        <v>1.6666666666666668E-3</v>
      </c>
      <c r="I11622" s="929">
        <v>1.5000000000000001E-2</v>
      </c>
      <c r="J11622" s="923">
        <v>87214.377803455645</v>
      </c>
      <c r="K11622" s="922">
        <v>1</v>
      </c>
      <c r="L11622" s="923">
        <v>87214.377803455645</v>
      </c>
      <c r="M11622" s="923">
        <f t="shared" si="181"/>
        <v>1770.8503107300639</v>
      </c>
    </row>
    <row r="11623" spans="2:13" ht="60">
      <c r="B11623" s="921" t="s">
        <v>3040</v>
      </c>
      <c r="C11623" s="921" t="s">
        <v>2937</v>
      </c>
      <c r="D11623" s="922" t="s">
        <v>986</v>
      </c>
      <c r="E11623" s="936">
        <v>1</v>
      </c>
      <c r="F11623" s="947">
        <v>44846</v>
      </c>
      <c r="G11623" s="923">
        <v>124736.67446073671</v>
      </c>
      <c r="H11623" s="929">
        <v>1.6666666666666668E-3</v>
      </c>
      <c r="I11623" s="929">
        <v>1.5000000000000001E-2</v>
      </c>
      <c r="J11623" s="923">
        <v>122865.62434382566</v>
      </c>
      <c r="K11623" s="922">
        <v>1</v>
      </c>
      <c r="L11623" s="923">
        <v>122865.62434382566</v>
      </c>
      <c r="M11623" s="923">
        <f t="shared" si="181"/>
        <v>2494.7334892147342</v>
      </c>
    </row>
    <row r="11624" spans="2:13" ht="60">
      <c r="B11624" s="921" t="s">
        <v>3041</v>
      </c>
      <c r="C11624" s="921" t="s">
        <v>2937</v>
      </c>
      <c r="D11624" s="922" t="s">
        <v>986</v>
      </c>
      <c r="E11624" s="936">
        <v>1</v>
      </c>
      <c r="F11624" s="947">
        <v>44846</v>
      </c>
      <c r="G11624" s="923">
        <v>131643.3762748451</v>
      </c>
      <c r="H11624" s="929">
        <v>1.6666666666666668E-3</v>
      </c>
      <c r="I11624" s="929">
        <v>1.5000000000000001E-2</v>
      </c>
      <c r="J11624" s="923">
        <v>129668.72563072242</v>
      </c>
      <c r="K11624" s="922">
        <v>1</v>
      </c>
      <c r="L11624" s="923">
        <v>129668.72563072242</v>
      </c>
      <c r="M11624" s="923">
        <f t="shared" si="181"/>
        <v>2632.8675254969021</v>
      </c>
    </row>
    <row r="11625" spans="2:13" ht="60">
      <c r="B11625" s="921" t="s">
        <v>3042</v>
      </c>
      <c r="C11625" s="921" t="s">
        <v>2937</v>
      </c>
      <c r="D11625" s="922" t="s">
        <v>986</v>
      </c>
      <c r="E11625" s="936">
        <v>1</v>
      </c>
      <c r="F11625" s="947">
        <v>45029</v>
      </c>
      <c r="G11625" s="923">
        <v>22847.291712705577</v>
      </c>
      <c r="H11625" s="929">
        <v>1.6666666666666668E-3</v>
      </c>
      <c r="I11625" s="929">
        <v>5.0000000000000001E-3</v>
      </c>
      <c r="J11625" s="923">
        <v>22733.055254142047</v>
      </c>
      <c r="K11625" s="922">
        <v>1</v>
      </c>
      <c r="L11625" s="923">
        <v>22733.055254142047</v>
      </c>
      <c r="M11625" s="923">
        <f t="shared" si="181"/>
        <v>456.94583425411156</v>
      </c>
    </row>
    <row r="11626" spans="2:13" ht="60">
      <c r="B11626" s="921" t="s">
        <v>3042</v>
      </c>
      <c r="C11626" s="921" t="s">
        <v>2937</v>
      </c>
      <c r="D11626" s="922" t="s">
        <v>986</v>
      </c>
      <c r="E11626" s="936">
        <v>1</v>
      </c>
      <c r="F11626" s="947">
        <v>45093</v>
      </c>
      <c r="G11626" s="923">
        <v>2789.1498973952262</v>
      </c>
      <c r="H11626" s="929">
        <v>1.6666666666666668E-3</v>
      </c>
      <c r="I11626" s="929">
        <v>1.6666666666666668E-3</v>
      </c>
      <c r="J11626" s="923">
        <v>2784.5013142329008</v>
      </c>
      <c r="K11626" s="922">
        <v>1</v>
      </c>
      <c r="L11626" s="923">
        <v>2784.5013142329008</v>
      </c>
      <c r="M11626" s="923">
        <f t="shared" si="181"/>
        <v>55.782997947904526</v>
      </c>
    </row>
    <row r="11627" spans="2:13" ht="60">
      <c r="B11627" s="921" t="s">
        <v>3043</v>
      </c>
      <c r="C11627" s="921" t="s">
        <v>2937</v>
      </c>
      <c r="D11627" s="922" t="s">
        <v>986</v>
      </c>
      <c r="E11627" s="936">
        <v>1</v>
      </c>
      <c r="F11627" s="947">
        <v>45078</v>
      </c>
      <c r="G11627" s="923">
        <v>8519.8474412448977</v>
      </c>
      <c r="H11627" s="929">
        <v>1.6666666666666668E-3</v>
      </c>
      <c r="I11627" s="929">
        <v>1.6666666666666668E-3</v>
      </c>
      <c r="J11627" s="923">
        <v>8505.6476955094895</v>
      </c>
      <c r="K11627" s="922">
        <v>1</v>
      </c>
      <c r="L11627" s="923">
        <v>8505.6476955094895</v>
      </c>
      <c r="M11627" s="923">
        <f t="shared" si="181"/>
        <v>170.39694882489795</v>
      </c>
    </row>
    <row r="11628" spans="2:13" ht="60">
      <c r="B11628" s="921" t="s">
        <v>3044</v>
      </c>
      <c r="C11628" s="921" t="s">
        <v>2937</v>
      </c>
      <c r="D11628" s="922" t="s">
        <v>986</v>
      </c>
      <c r="E11628" s="936">
        <v>1</v>
      </c>
      <c r="F11628" s="947">
        <v>44748</v>
      </c>
      <c r="G11628" s="923">
        <v>97835.590963171038</v>
      </c>
      <c r="H11628" s="929">
        <v>1.6666666666666668E-3</v>
      </c>
      <c r="I11628" s="929">
        <v>0.02</v>
      </c>
      <c r="J11628" s="923">
        <v>95878.879143907616</v>
      </c>
      <c r="K11628" s="922">
        <v>1</v>
      </c>
      <c r="L11628" s="923">
        <v>95878.879143907616</v>
      </c>
      <c r="M11628" s="923">
        <f t="shared" si="181"/>
        <v>1956.7118192634207</v>
      </c>
    </row>
    <row r="11629" spans="2:13" ht="60">
      <c r="B11629" s="921" t="s">
        <v>3045</v>
      </c>
      <c r="C11629" s="921" t="s">
        <v>2937</v>
      </c>
      <c r="D11629" s="922" t="s">
        <v>986</v>
      </c>
      <c r="E11629" s="936">
        <v>1</v>
      </c>
      <c r="F11629" s="947">
        <v>45017</v>
      </c>
      <c r="G11629" s="923">
        <v>42882.271696913456</v>
      </c>
      <c r="H11629" s="929">
        <v>1.6666666666666668E-3</v>
      </c>
      <c r="I11629" s="929">
        <v>5.0000000000000001E-3</v>
      </c>
      <c r="J11629" s="923">
        <v>42667.860338428887</v>
      </c>
      <c r="K11629" s="922">
        <v>1</v>
      </c>
      <c r="L11629" s="923">
        <v>42667.860338428887</v>
      </c>
      <c r="M11629" s="923">
        <f t="shared" si="181"/>
        <v>857.64543393826909</v>
      </c>
    </row>
    <row r="11630" spans="2:13" ht="60">
      <c r="B11630" s="921" t="s">
        <v>3046</v>
      </c>
      <c r="C11630" s="921" t="s">
        <v>2937</v>
      </c>
      <c r="D11630" s="922" t="s">
        <v>986</v>
      </c>
      <c r="E11630" s="936">
        <v>1</v>
      </c>
      <c r="F11630" s="947">
        <v>45017</v>
      </c>
      <c r="G11630" s="923">
        <v>4994.4920798423873</v>
      </c>
      <c r="H11630" s="929">
        <v>1.6666666666666668E-3</v>
      </c>
      <c r="I11630" s="929">
        <v>5.0000000000000001E-3</v>
      </c>
      <c r="J11630" s="923">
        <v>4969.5196194431755</v>
      </c>
      <c r="K11630" s="922">
        <v>1</v>
      </c>
      <c r="L11630" s="923">
        <v>4969.5196194431755</v>
      </c>
      <c r="M11630" s="923">
        <f t="shared" si="181"/>
        <v>99.889841596847745</v>
      </c>
    </row>
    <row r="11631" spans="2:13" ht="60">
      <c r="B11631" s="921" t="s">
        <v>3047</v>
      </c>
      <c r="C11631" s="921" t="s">
        <v>2937</v>
      </c>
      <c r="D11631" s="922" t="s">
        <v>986</v>
      </c>
      <c r="E11631" s="936">
        <v>1</v>
      </c>
      <c r="F11631" s="947">
        <v>45017</v>
      </c>
      <c r="G11631" s="923">
        <v>26723.166031376877</v>
      </c>
      <c r="H11631" s="929">
        <v>1.6666666666666668E-3</v>
      </c>
      <c r="I11631" s="929">
        <v>5.0000000000000001E-3</v>
      </c>
      <c r="J11631" s="923">
        <v>26589.550201219994</v>
      </c>
      <c r="K11631" s="922">
        <v>1</v>
      </c>
      <c r="L11631" s="923">
        <v>26589.550201219994</v>
      </c>
      <c r="M11631" s="923">
        <f t="shared" si="181"/>
        <v>534.46332062753754</v>
      </c>
    </row>
    <row r="11632" spans="2:13" ht="60">
      <c r="B11632" s="921" t="s">
        <v>3048</v>
      </c>
      <c r="C11632" s="921" t="s">
        <v>2937</v>
      </c>
      <c r="D11632" s="922" t="s">
        <v>986</v>
      </c>
      <c r="E11632" s="936">
        <v>1</v>
      </c>
      <c r="F11632" s="947">
        <v>44337</v>
      </c>
      <c r="G11632" s="923">
        <v>6300.3913851222769</v>
      </c>
      <c r="H11632" s="929">
        <v>1.6666666666666668E-3</v>
      </c>
      <c r="I11632" s="929">
        <v>4.3333333333333335E-2</v>
      </c>
      <c r="J11632" s="923">
        <v>6027.3744251003118</v>
      </c>
      <c r="K11632" s="922">
        <v>1</v>
      </c>
      <c r="L11632" s="923">
        <v>6027.3744251003118</v>
      </c>
      <c r="M11632" s="923">
        <f t="shared" si="181"/>
        <v>126.00782770244554</v>
      </c>
    </row>
    <row r="11633" spans="2:13" ht="60">
      <c r="B11633" s="921" t="s">
        <v>3049</v>
      </c>
      <c r="C11633" s="921" t="s">
        <v>2937</v>
      </c>
      <c r="D11633" s="922" t="s">
        <v>986</v>
      </c>
      <c r="E11633" s="936">
        <v>1</v>
      </c>
      <c r="F11633" s="947">
        <v>45078</v>
      </c>
      <c r="G11633" s="923">
        <v>11714.429569059948</v>
      </c>
      <c r="H11633" s="929">
        <v>1.6666666666666668E-3</v>
      </c>
      <c r="I11633" s="929">
        <v>1.6666666666666668E-3</v>
      </c>
      <c r="J11633" s="923">
        <v>11694.905519778182</v>
      </c>
      <c r="K11633" s="922">
        <v>1</v>
      </c>
      <c r="L11633" s="923">
        <v>11694.905519778182</v>
      </c>
      <c r="M11633" s="923">
        <f t="shared" si="181"/>
        <v>234.28859138119898</v>
      </c>
    </row>
    <row r="11634" spans="2:13" ht="60">
      <c r="B11634" s="921" t="s">
        <v>3050</v>
      </c>
      <c r="C11634" s="921" t="s">
        <v>2937</v>
      </c>
      <c r="D11634" s="922" t="s">
        <v>986</v>
      </c>
      <c r="E11634" s="936">
        <v>1</v>
      </c>
      <c r="F11634" s="947">
        <v>44986</v>
      </c>
      <c r="G11634" s="923">
        <v>26939.033955799212</v>
      </c>
      <c r="H11634" s="929">
        <v>1.6666666666666668E-3</v>
      </c>
      <c r="I11634" s="929">
        <v>6.6666666666666671E-3</v>
      </c>
      <c r="J11634" s="923">
        <v>26759.440396093883</v>
      </c>
      <c r="K11634" s="922">
        <v>1</v>
      </c>
      <c r="L11634" s="923">
        <v>26759.440396093883</v>
      </c>
      <c r="M11634" s="923">
        <f t="shared" si="181"/>
        <v>538.7806791159843</v>
      </c>
    </row>
    <row r="11635" spans="2:13" ht="60">
      <c r="B11635" s="921" t="s">
        <v>3051</v>
      </c>
      <c r="C11635" s="921" t="s">
        <v>2937</v>
      </c>
      <c r="D11635" s="922" t="s">
        <v>986</v>
      </c>
      <c r="E11635" s="936">
        <v>1</v>
      </c>
      <c r="F11635" s="947">
        <v>44986</v>
      </c>
      <c r="G11635" s="923">
        <v>33967.701008606964</v>
      </c>
      <c r="H11635" s="929">
        <v>1.6666666666666668E-3</v>
      </c>
      <c r="I11635" s="929">
        <v>6.6666666666666671E-3</v>
      </c>
      <c r="J11635" s="923">
        <v>33741.249668549586</v>
      </c>
      <c r="K11635" s="922">
        <v>1</v>
      </c>
      <c r="L11635" s="923">
        <v>33741.249668549586</v>
      </c>
      <c r="M11635" s="923">
        <f t="shared" si="181"/>
        <v>679.35402017213926</v>
      </c>
    </row>
    <row r="11636" spans="2:13" ht="60">
      <c r="B11636" s="921" t="s">
        <v>3051</v>
      </c>
      <c r="C11636" s="921" t="s">
        <v>2937</v>
      </c>
      <c r="D11636" s="922" t="s">
        <v>986</v>
      </c>
      <c r="E11636" s="936">
        <v>1</v>
      </c>
      <c r="F11636" s="947">
        <v>44835</v>
      </c>
      <c r="G11636" s="923">
        <v>22022.731705268325</v>
      </c>
      <c r="H11636" s="929">
        <v>1.6666666666666668E-3</v>
      </c>
      <c r="I11636" s="929">
        <v>1.5000000000000001E-2</v>
      </c>
      <c r="J11636" s="923">
        <v>21692.390729689301</v>
      </c>
      <c r="K11636" s="922">
        <v>1</v>
      </c>
      <c r="L11636" s="923">
        <v>21692.390729689301</v>
      </c>
      <c r="M11636" s="923">
        <f t="shared" si="181"/>
        <v>440.45463410536649</v>
      </c>
    </row>
    <row r="11637" spans="2:13" ht="60">
      <c r="B11637" s="921" t="s">
        <v>3052</v>
      </c>
      <c r="C11637" s="921" t="s">
        <v>2937</v>
      </c>
      <c r="D11637" s="922" t="s">
        <v>986</v>
      </c>
      <c r="E11637" s="936">
        <v>1</v>
      </c>
      <c r="F11637" s="947">
        <v>44829</v>
      </c>
      <c r="G11637" s="923">
        <v>213043.57726912471</v>
      </c>
      <c r="H11637" s="929">
        <v>1.6666666666666668E-3</v>
      </c>
      <c r="I11637" s="929">
        <v>1.6666666666666666E-2</v>
      </c>
      <c r="J11637" s="923">
        <v>209492.85098130596</v>
      </c>
      <c r="K11637" s="922">
        <v>1</v>
      </c>
      <c r="L11637" s="923">
        <v>209492.85098130596</v>
      </c>
      <c r="M11637" s="923">
        <f t="shared" si="181"/>
        <v>4260.8715453824943</v>
      </c>
    </row>
    <row r="11638" spans="2:13" ht="60">
      <c r="B11638" s="921" t="s">
        <v>3052</v>
      </c>
      <c r="C11638" s="921" t="s">
        <v>2937</v>
      </c>
      <c r="D11638" s="922" t="s">
        <v>986</v>
      </c>
      <c r="E11638" s="936">
        <v>1</v>
      </c>
      <c r="F11638" s="947">
        <v>44746</v>
      </c>
      <c r="G11638" s="923">
        <v>96374.030497230793</v>
      </c>
      <c r="H11638" s="929">
        <v>1.6666666666666668E-3</v>
      </c>
      <c r="I11638" s="929">
        <v>0.02</v>
      </c>
      <c r="J11638" s="923">
        <v>94446.549887286179</v>
      </c>
      <c r="K11638" s="922">
        <v>1</v>
      </c>
      <c r="L11638" s="923">
        <v>94446.549887286179</v>
      </c>
      <c r="M11638" s="923">
        <f t="shared" si="181"/>
        <v>1927.4806099446159</v>
      </c>
    </row>
    <row r="11639" spans="2:13" ht="60">
      <c r="B11639" s="921" t="s">
        <v>3052</v>
      </c>
      <c r="C11639" s="921" t="s">
        <v>2937</v>
      </c>
      <c r="D11639" s="922" t="s">
        <v>986</v>
      </c>
      <c r="E11639" s="936">
        <v>1</v>
      </c>
      <c r="F11639" s="947">
        <v>44750</v>
      </c>
      <c r="G11639" s="923">
        <v>9043.9669013411167</v>
      </c>
      <c r="H11639" s="929">
        <v>1.6666666666666668E-3</v>
      </c>
      <c r="I11639" s="929">
        <v>0.02</v>
      </c>
      <c r="J11639" s="923">
        <v>8863.087563314295</v>
      </c>
      <c r="K11639" s="922">
        <v>1</v>
      </c>
      <c r="L11639" s="923">
        <v>8863.087563314295</v>
      </c>
      <c r="M11639" s="923">
        <f t="shared" si="181"/>
        <v>180.87933802682232</v>
      </c>
    </row>
    <row r="11640" spans="2:13" ht="60">
      <c r="B11640" s="921" t="s">
        <v>3053</v>
      </c>
      <c r="C11640" s="921" t="s">
        <v>2937</v>
      </c>
      <c r="D11640" s="922" t="s">
        <v>986</v>
      </c>
      <c r="E11640" s="936">
        <v>1</v>
      </c>
      <c r="F11640" s="947">
        <v>44750</v>
      </c>
      <c r="G11640" s="923">
        <v>7022.0725801453736</v>
      </c>
      <c r="H11640" s="929">
        <v>1.6666666666666668E-3</v>
      </c>
      <c r="I11640" s="929">
        <v>0.02</v>
      </c>
      <c r="J11640" s="923">
        <v>6881.6311285424663</v>
      </c>
      <c r="K11640" s="922">
        <v>1</v>
      </c>
      <c r="L11640" s="923">
        <v>6881.6311285424663</v>
      </c>
      <c r="M11640" s="923">
        <f t="shared" si="181"/>
        <v>140.44145160290748</v>
      </c>
    </row>
    <row r="11641" spans="2:13" ht="60">
      <c r="B11641" s="921" t="s">
        <v>3053</v>
      </c>
      <c r="C11641" s="921" t="s">
        <v>2937</v>
      </c>
      <c r="D11641" s="922" t="s">
        <v>986</v>
      </c>
      <c r="E11641" s="936">
        <v>1</v>
      </c>
      <c r="F11641" s="947">
        <v>44939</v>
      </c>
      <c r="G11641" s="923">
        <v>31444.680640292088</v>
      </c>
      <c r="H11641" s="929">
        <v>1.6666666666666668E-3</v>
      </c>
      <c r="I11641" s="929">
        <v>0.01</v>
      </c>
      <c r="J11641" s="923">
        <v>31130.233833889168</v>
      </c>
      <c r="K11641" s="922">
        <v>1</v>
      </c>
      <c r="L11641" s="923">
        <v>31130.233833889168</v>
      </c>
      <c r="M11641" s="923">
        <f t="shared" si="181"/>
        <v>628.89361280584183</v>
      </c>
    </row>
    <row r="11642" spans="2:13" ht="60">
      <c r="B11642" s="921" t="s">
        <v>3053</v>
      </c>
      <c r="C11642" s="921" t="s">
        <v>2937</v>
      </c>
      <c r="D11642" s="922" t="s">
        <v>986</v>
      </c>
      <c r="E11642" s="936">
        <v>1</v>
      </c>
      <c r="F11642" s="947">
        <v>45024</v>
      </c>
      <c r="G11642" s="923">
        <v>225963.53702741044</v>
      </c>
      <c r="H11642" s="929">
        <v>1.6666666666666668E-3</v>
      </c>
      <c r="I11642" s="929">
        <v>5.0000000000000001E-3</v>
      </c>
      <c r="J11642" s="923">
        <v>224833.71934227337</v>
      </c>
      <c r="K11642" s="922">
        <v>1</v>
      </c>
      <c r="L11642" s="923">
        <v>224833.71934227337</v>
      </c>
      <c r="M11642" s="923">
        <f t="shared" si="181"/>
        <v>4519.2707405482088</v>
      </c>
    </row>
    <row r="11643" spans="2:13" ht="60">
      <c r="B11643" s="921" t="s">
        <v>3054</v>
      </c>
      <c r="C11643" s="921" t="s">
        <v>2937</v>
      </c>
      <c r="D11643" s="922" t="s">
        <v>986</v>
      </c>
      <c r="E11643" s="936">
        <v>1</v>
      </c>
      <c r="F11643" s="947">
        <v>44898</v>
      </c>
      <c r="G11643" s="923">
        <v>20176.829044986742</v>
      </c>
      <c r="H11643" s="929">
        <v>1.6666666666666668E-3</v>
      </c>
      <c r="I11643" s="929">
        <v>1.1666666666666667E-2</v>
      </c>
      <c r="J11643" s="923">
        <v>19941.432706128562</v>
      </c>
      <c r="K11643" s="922">
        <v>1</v>
      </c>
      <c r="L11643" s="923">
        <v>19941.432706128562</v>
      </c>
      <c r="M11643" s="923">
        <f t="shared" si="181"/>
        <v>403.53658089973487</v>
      </c>
    </row>
    <row r="11644" spans="2:13" ht="60">
      <c r="B11644" s="921" t="s">
        <v>3054</v>
      </c>
      <c r="C11644" s="921" t="s">
        <v>2937</v>
      </c>
      <c r="D11644" s="922" t="s">
        <v>986</v>
      </c>
      <c r="E11644" s="936">
        <v>1</v>
      </c>
      <c r="F11644" s="947">
        <v>44924</v>
      </c>
      <c r="G11644" s="923">
        <v>129339.40853984882</v>
      </c>
      <c r="H11644" s="929">
        <v>1.6666666666666668E-3</v>
      </c>
      <c r="I11644" s="929">
        <v>1.1666666666666667E-2</v>
      </c>
      <c r="J11644" s="923">
        <v>127830.44877355058</v>
      </c>
      <c r="K11644" s="922">
        <v>1</v>
      </c>
      <c r="L11644" s="923">
        <v>127830.44877355058</v>
      </c>
      <c r="M11644" s="923">
        <f t="shared" si="181"/>
        <v>2586.7881707969764</v>
      </c>
    </row>
    <row r="11645" spans="2:13" ht="60">
      <c r="B11645" s="921" t="s">
        <v>3054</v>
      </c>
      <c r="C11645" s="921" t="s">
        <v>2937</v>
      </c>
      <c r="D11645" s="922" t="s">
        <v>986</v>
      </c>
      <c r="E11645" s="936">
        <v>1</v>
      </c>
      <c r="F11645" s="947">
        <v>44932</v>
      </c>
      <c r="G11645" s="923">
        <v>69592.257120752794</v>
      </c>
      <c r="H11645" s="929">
        <v>1.6666666666666668E-3</v>
      </c>
      <c r="I11645" s="929">
        <v>0.01</v>
      </c>
      <c r="J11645" s="923">
        <v>68896.334549545267</v>
      </c>
      <c r="K11645" s="922">
        <v>1</v>
      </c>
      <c r="L11645" s="923">
        <v>68896.334549545267</v>
      </c>
      <c r="M11645" s="923">
        <f t="shared" si="181"/>
        <v>1391.845142415056</v>
      </c>
    </row>
    <row r="11646" spans="2:13" ht="60">
      <c r="B11646" s="921" t="s">
        <v>3055</v>
      </c>
      <c r="C11646" s="921" t="s">
        <v>2937</v>
      </c>
      <c r="D11646" s="922" t="s">
        <v>986</v>
      </c>
      <c r="E11646" s="936">
        <v>1</v>
      </c>
      <c r="F11646" s="947">
        <v>44932</v>
      </c>
      <c r="G11646" s="923">
        <v>1277.2611626202433</v>
      </c>
      <c r="H11646" s="929">
        <v>1.6666666666666668E-3</v>
      </c>
      <c r="I11646" s="929">
        <v>0.01</v>
      </c>
      <c r="J11646" s="923">
        <v>1264.4885509940409</v>
      </c>
      <c r="K11646" s="922">
        <v>1</v>
      </c>
      <c r="L11646" s="923">
        <v>1264.4885509940409</v>
      </c>
      <c r="M11646" s="923">
        <f t="shared" si="181"/>
        <v>25.545223252404867</v>
      </c>
    </row>
    <row r="11647" spans="2:13" ht="60">
      <c r="B11647" s="921" t="s">
        <v>3055</v>
      </c>
      <c r="C11647" s="921" t="s">
        <v>2937</v>
      </c>
      <c r="D11647" s="922" t="s">
        <v>986</v>
      </c>
      <c r="E11647" s="936">
        <v>1</v>
      </c>
      <c r="F11647" s="947">
        <v>44865</v>
      </c>
      <c r="G11647" s="923">
        <v>108739.02767867857</v>
      </c>
      <c r="H11647" s="929">
        <v>1.6666666666666668E-3</v>
      </c>
      <c r="I11647" s="929">
        <v>1.3333333333333334E-2</v>
      </c>
      <c r="J11647" s="923">
        <v>107289.17397629618</v>
      </c>
      <c r="K11647" s="922">
        <v>1</v>
      </c>
      <c r="L11647" s="923">
        <v>107289.17397629618</v>
      </c>
      <c r="M11647" s="923">
        <f t="shared" si="181"/>
        <v>2174.7805535735715</v>
      </c>
    </row>
    <row r="11648" spans="2:13" ht="60">
      <c r="B11648" s="921" t="s">
        <v>3056</v>
      </c>
      <c r="C11648" s="921" t="s">
        <v>2937</v>
      </c>
      <c r="D11648" s="922" t="s">
        <v>986</v>
      </c>
      <c r="E11648" s="936">
        <v>1</v>
      </c>
      <c r="F11648" s="947">
        <v>44865</v>
      </c>
      <c r="G11648" s="923">
        <v>85914.427978940148</v>
      </c>
      <c r="H11648" s="929">
        <v>1.6666666666666668E-3</v>
      </c>
      <c r="I11648" s="929">
        <v>1.3333333333333334E-2</v>
      </c>
      <c r="J11648" s="923">
        <v>84768.902272554275</v>
      </c>
      <c r="K11648" s="922">
        <v>1</v>
      </c>
      <c r="L11648" s="923">
        <v>84768.902272554275</v>
      </c>
      <c r="M11648" s="923">
        <f t="shared" si="181"/>
        <v>1718.288559578803</v>
      </c>
    </row>
    <row r="11649" spans="2:13" ht="60">
      <c r="B11649" s="921" t="s">
        <v>3055</v>
      </c>
      <c r="C11649" s="921" t="s">
        <v>2937</v>
      </c>
      <c r="D11649" s="922" t="s">
        <v>986</v>
      </c>
      <c r="E11649" s="936">
        <v>1</v>
      </c>
      <c r="F11649" s="947">
        <v>44838</v>
      </c>
      <c r="G11649" s="923">
        <v>23122.436383398755</v>
      </c>
      <c r="H11649" s="929">
        <v>1.6666666666666668E-3</v>
      </c>
      <c r="I11649" s="929">
        <v>1.5000000000000001E-2</v>
      </c>
      <c r="J11649" s="923">
        <v>22775.599837647773</v>
      </c>
      <c r="K11649" s="922">
        <v>1</v>
      </c>
      <c r="L11649" s="923">
        <v>22775.599837647773</v>
      </c>
      <c r="M11649" s="923">
        <f t="shared" si="181"/>
        <v>462.44872766797511</v>
      </c>
    </row>
    <row r="11650" spans="2:13" ht="60">
      <c r="B11650" s="921" t="s">
        <v>3057</v>
      </c>
      <c r="C11650" s="921" t="s">
        <v>2937</v>
      </c>
      <c r="D11650" s="922" t="s">
        <v>986</v>
      </c>
      <c r="E11650" s="936">
        <v>1</v>
      </c>
      <c r="F11650" s="947">
        <v>44560</v>
      </c>
      <c r="G11650" s="923">
        <v>22919.105570515265</v>
      </c>
      <c r="H11650" s="929">
        <v>1.6666666666666668E-3</v>
      </c>
      <c r="I11650" s="929">
        <v>3.1666666666666669E-2</v>
      </c>
      <c r="J11650" s="923">
        <v>22193.333894115614</v>
      </c>
      <c r="K11650" s="922">
        <v>1</v>
      </c>
      <c r="L11650" s="923">
        <v>22193.333894115614</v>
      </c>
      <c r="M11650" s="923">
        <f t="shared" si="181"/>
        <v>458.3821114103053</v>
      </c>
    </row>
    <row r="11651" spans="2:13" ht="60">
      <c r="B11651" s="921" t="s">
        <v>3058</v>
      </c>
      <c r="C11651" s="921" t="s">
        <v>2937</v>
      </c>
      <c r="D11651" s="922" t="s">
        <v>986</v>
      </c>
      <c r="E11651" s="936">
        <v>1</v>
      </c>
      <c r="F11651" s="947">
        <v>44560</v>
      </c>
      <c r="G11651" s="923">
        <v>11509.740640117565</v>
      </c>
      <c r="H11651" s="929">
        <v>1.6666666666666668E-3</v>
      </c>
      <c r="I11651" s="929">
        <v>3.1666666666666669E-2</v>
      </c>
      <c r="J11651" s="923">
        <v>11145.265519847175</v>
      </c>
      <c r="K11651" s="922">
        <v>1</v>
      </c>
      <c r="L11651" s="923">
        <v>11145.265519847175</v>
      </c>
      <c r="M11651" s="923">
        <f t="shared" si="181"/>
        <v>230.19481280235129</v>
      </c>
    </row>
    <row r="11652" spans="2:13" ht="60">
      <c r="B11652" s="921" t="s">
        <v>3059</v>
      </c>
      <c r="C11652" s="921" t="s">
        <v>2937</v>
      </c>
      <c r="D11652" s="922" t="s">
        <v>986</v>
      </c>
      <c r="E11652" s="936">
        <v>1</v>
      </c>
      <c r="F11652" s="947">
        <v>44560</v>
      </c>
      <c r="G11652" s="923">
        <v>2557.9966150597515</v>
      </c>
      <c r="H11652" s="929">
        <v>1.6666666666666668E-3</v>
      </c>
      <c r="I11652" s="929">
        <v>3.1666666666666669E-2</v>
      </c>
      <c r="J11652" s="923">
        <v>2476.9933889161925</v>
      </c>
      <c r="K11652" s="922">
        <v>1</v>
      </c>
      <c r="L11652" s="923">
        <v>2476.9933889161925</v>
      </c>
      <c r="M11652" s="923">
        <f t="shared" si="181"/>
        <v>51.159932301195035</v>
      </c>
    </row>
    <row r="11653" spans="2:13" ht="60">
      <c r="B11653" s="921" t="s">
        <v>3060</v>
      </c>
      <c r="C11653" s="921" t="s">
        <v>2937</v>
      </c>
      <c r="D11653" s="922" t="s">
        <v>994</v>
      </c>
      <c r="E11653" s="936">
        <v>0</v>
      </c>
      <c r="F11653" s="947">
        <v>44713</v>
      </c>
      <c r="G11653" s="923">
        <v>19226.669999999998</v>
      </c>
      <c r="H11653" s="929">
        <v>1.6666666666666668E-3</v>
      </c>
      <c r="I11653" s="929">
        <v>2.1666666666666667E-2</v>
      </c>
      <c r="J11653" s="923">
        <v>18810.092149999997</v>
      </c>
      <c r="K11653" s="922">
        <v>1</v>
      </c>
      <c r="L11653" s="923">
        <v>0</v>
      </c>
      <c r="M11653" s="923" t="str">
        <f t="shared" si="181"/>
        <v/>
      </c>
    </row>
    <row r="11654" spans="2:13" ht="60">
      <c r="B11654" s="921" t="s">
        <v>3060</v>
      </c>
      <c r="C11654" s="921" t="s">
        <v>2937</v>
      </c>
      <c r="D11654" s="922" t="s">
        <v>994</v>
      </c>
      <c r="E11654" s="936">
        <v>0</v>
      </c>
      <c r="F11654" s="947">
        <v>44335</v>
      </c>
      <c r="G11654" s="923">
        <v>5749.14</v>
      </c>
      <c r="H11654" s="929">
        <v>1.6666666666666668E-3</v>
      </c>
      <c r="I11654" s="929">
        <v>4.3333333333333335E-2</v>
      </c>
      <c r="J11654" s="923">
        <v>5500.0106000000005</v>
      </c>
      <c r="K11654" s="922">
        <v>1</v>
      </c>
      <c r="L11654" s="923">
        <v>0</v>
      </c>
      <c r="M11654" s="923" t="str">
        <f t="shared" si="181"/>
        <v/>
      </c>
    </row>
    <row r="11655" spans="2:13" ht="60">
      <c r="B11655" s="921" t="s">
        <v>3060</v>
      </c>
      <c r="C11655" s="921" t="s">
        <v>2937</v>
      </c>
      <c r="D11655" s="922" t="s">
        <v>994</v>
      </c>
      <c r="E11655" s="936">
        <v>0</v>
      </c>
      <c r="F11655" s="947">
        <v>44332</v>
      </c>
      <c r="G11655" s="923">
        <v>6351.97</v>
      </c>
      <c r="H11655" s="929">
        <v>1.6666666666666668E-3</v>
      </c>
      <c r="I11655" s="929">
        <v>4.3333333333333335E-2</v>
      </c>
      <c r="J11655" s="923">
        <v>6076.7179666666671</v>
      </c>
      <c r="K11655" s="922">
        <v>1</v>
      </c>
      <c r="L11655" s="923">
        <v>0</v>
      </c>
      <c r="M11655" s="923" t="str">
        <f t="shared" si="181"/>
        <v/>
      </c>
    </row>
    <row r="11656" spans="2:13" ht="60">
      <c r="B11656" s="921" t="s">
        <v>3060</v>
      </c>
      <c r="C11656" s="921" t="s">
        <v>2937</v>
      </c>
      <c r="D11656" s="922" t="s">
        <v>986</v>
      </c>
      <c r="E11656" s="936">
        <v>1</v>
      </c>
      <c r="F11656" s="947">
        <v>44392</v>
      </c>
      <c r="G11656" s="923">
        <v>1019.517878683423</v>
      </c>
      <c r="H11656" s="929">
        <v>1.6666666666666668E-3</v>
      </c>
      <c r="I11656" s="929">
        <v>0.04</v>
      </c>
      <c r="J11656" s="923">
        <v>978.73716353608609</v>
      </c>
      <c r="K11656" s="922">
        <v>1</v>
      </c>
      <c r="L11656" s="923">
        <v>978.73716353608609</v>
      </c>
      <c r="M11656" s="923">
        <f t="shared" si="181"/>
        <v>20.39035757366846</v>
      </c>
    </row>
    <row r="11657" spans="2:13" ht="60">
      <c r="B11657" s="921" t="s">
        <v>3061</v>
      </c>
      <c r="C11657" s="921" t="s">
        <v>2937</v>
      </c>
      <c r="D11657" s="922" t="s">
        <v>986</v>
      </c>
      <c r="E11657" s="936">
        <v>1</v>
      </c>
      <c r="F11657" s="947">
        <v>45017</v>
      </c>
      <c r="G11657" s="923">
        <v>36699.779818337265</v>
      </c>
      <c r="H11657" s="929">
        <v>1.6666666666666668E-3</v>
      </c>
      <c r="I11657" s="929">
        <v>5.0000000000000001E-3</v>
      </c>
      <c r="J11657" s="923">
        <v>36516.280919245575</v>
      </c>
      <c r="K11657" s="922">
        <v>1</v>
      </c>
      <c r="L11657" s="923">
        <v>36516.280919245575</v>
      </c>
      <c r="M11657" s="923">
        <f t="shared" si="181"/>
        <v>733.9955963667453</v>
      </c>
    </row>
    <row r="11658" spans="2:13" ht="60">
      <c r="B11658" s="921" t="s">
        <v>3062</v>
      </c>
      <c r="C11658" s="921" t="s">
        <v>2937</v>
      </c>
      <c r="D11658" s="922" t="s">
        <v>986</v>
      </c>
      <c r="E11658" s="936">
        <v>1</v>
      </c>
      <c r="F11658" s="947">
        <v>45078</v>
      </c>
      <c r="G11658" s="923">
        <v>21006.077640850861</v>
      </c>
      <c r="H11658" s="929">
        <v>1.6666666666666668E-3</v>
      </c>
      <c r="I11658" s="929">
        <v>1.6666666666666668E-3</v>
      </c>
      <c r="J11658" s="923">
        <v>20971.067511449444</v>
      </c>
      <c r="K11658" s="922">
        <v>1</v>
      </c>
      <c r="L11658" s="923">
        <v>20971.067511449444</v>
      </c>
      <c r="M11658" s="923">
        <f t="shared" si="181"/>
        <v>420.12155281701723</v>
      </c>
    </row>
    <row r="11659" spans="2:13" ht="60">
      <c r="B11659" s="921" t="s">
        <v>3063</v>
      </c>
      <c r="C11659" s="921" t="s">
        <v>2937</v>
      </c>
      <c r="D11659" s="922" t="s">
        <v>986</v>
      </c>
      <c r="E11659" s="936">
        <v>1</v>
      </c>
      <c r="F11659" s="947">
        <v>45049</v>
      </c>
      <c r="G11659" s="923">
        <v>16221.577116020959</v>
      </c>
      <c r="H11659" s="929">
        <v>1.6666666666666668E-3</v>
      </c>
      <c r="I11659" s="929">
        <v>3.3333333333333335E-3</v>
      </c>
      <c r="J11659" s="923">
        <v>16167.505192300889</v>
      </c>
      <c r="K11659" s="922">
        <v>1</v>
      </c>
      <c r="L11659" s="923">
        <v>16167.505192300889</v>
      </c>
      <c r="M11659" s="923">
        <f t="shared" ref="M11659:M11722" si="182">IF(L11659=0,"",IF(I11659=100%,0,(H11659*12)*(G11659*E11659*K11659)))</f>
        <v>324.43154232041917</v>
      </c>
    </row>
    <row r="11660" spans="2:13" ht="60">
      <c r="B11660" s="921" t="s">
        <v>3064</v>
      </c>
      <c r="C11660" s="921" t="s">
        <v>2937</v>
      </c>
      <c r="D11660" s="922" t="s">
        <v>986</v>
      </c>
      <c r="E11660" s="936">
        <v>1</v>
      </c>
      <c r="F11660" s="947">
        <v>45049</v>
      </c>
      <c r="G11660" s="923">
        <v>26384.320832332516</v>
      </c>
      <c r="H11660" s="929">
        <v>1.6666666666666668E-3</v>
      </c>
      <c r="I11660" s="929">
        <v>3.3333333333333335E-3</v>
      </c>
      <c r="J11660" s="923">
        <v>26296.373096224743</v>
      </c>
      <c r="K11660" s="922">
        <v>1</v>
      </c>
      <c r="L11660" s="923">
        <v>26296.373096224743</v>
      </c>
      <c r="M11660" s="923">
        <f t="shared" si="182"/>
        <v>527.68641664665029</v>
      </c>
    </row>
    <row r="11661" spans="2:13" ht="60">
      <c r="B11661" s="921" t="s">
        <v>3064</v>
      </c>
      <c r="C11661" s="921" t="s">
        <v>2937</v>
      </c>
      <c r="D11661" s="922" t="s">
        <v>986</v>
      </c>
      <c r="E11661" s="936">
        <v>1</v>
      </c>
      <c r="F11661" s="947">
        <v>44867</v>
      </c>
      <c r="G11661" s="923">
        <v>329882.76529647049</v>
      </c>
      <c r="H11661" s="929">
        <v>1.6666666666666668E-3</v>
      </c>
      <c r="I11661" s="929">
        <v>1.3333333333333334E-2</v>
      </c>
      <c r="J11661" s="923">
        <v>325484.32842585089</v>
      </c>
      <c r="K11661" s="922">
        <v>1</v>
      </c>
      <c r="L11661" s="923">
        <v>325484.32842585089</v>
      </c>
      <c r="M11661" s="923">
        <f t="shared" si="182"/>
        <v>6597.6553059294101</v>
      </c>
    </row>
    <row r="11662" spans="2:13" ht="60">
      <c r="B11662" s="921" t="s">
        <v>3064</v>
      </c>
      <c r="C11662" s="921" t="s">
        <v>2937</v>
      </c>
      <c r="D11662" s="922" t="s">
        <v>986</v>
      </c>
      <c r="E11662" s="936">
        <v>1</v>
      </c>
      <c r="F11662" s="947">
        <v>45048</v>
      </c>
      <c r="G11662" s="923">
        <v>257657.36950884148</v>
      </c>
      <c r="H11662" s="929">
        <v>1.6666666666666668E-3</v>
      </c>
      <c r="I11662" s="929">
        <v>3.3333333333333335E-3</v>
      </c>
      <c r="J11662" s="923">
        <v>256798.51161047869</v>
      </c>
      <c r="K11662" s="922">
        <v>1</v>
      </c>
      <c r="L11662" s="923">
        <v>256798.51161047869</v>
      </c>
      <c r="M11662" s="923">
        <f t="shared" si="182"/>
        <v>5153.1473901768295</v>
      </c>
    </row>
    <row r="11663" spans="2:13" ht="60">
      <c r="B11663" s="921" t="s">
        <v>3064</v>
      </c>
      <c r="C11663" s="921" t="s">
        <v>2937</v>
      </c>
      <c r="D11663" s="922" t="s">
        <v>986</v>
      </c>
      <c r="E11663" s="936">
        <v>1</v>
      </c>
      <c r="F11663" s="947">
        <v>45053</v>
      </c>
      <c r="G11663" s="923">
        <v>281112.00834709214</v>
      </c>
      <c r="H11663" s="929">
        <v>1.6666666666666668E-3</v>
      </c>
      <c r="I11663" s="929">
        <v>3.3333333333333335E-3</v>
      </c>
      <c r="J11663" s="923">
        <v>280174.96831926849</v>
      </c>
      <c r="K11663" s="922">
        <v>1</v>
      </c>
      <c r="L11663" s="923">
        <v>280174.96831926849</v>
      </c>
      <c r="M11663" s="923">
        <f t="shared" si="182"/>
        <v>5622.2401669418432</v>
      </c>
    </row>
    <row r="11664" spans="2:13" ht="60">
      <c r="B11664" s="921" t="s">
        <v>3065</v>
      </c>
      <c r="C11664" s="921" t="s">
        <v>2937</v>
      </c>
      <c r="D11664" s="922" t="s">
        <v>986</v>
      </c>
      <c r="E11664" s="936">
        <v>1</v>
      </c>
      <c r="F11664" s="947">
        <v>44317</v>
      </c>
      <c r="G11664" s="923">
        <v>29339.777154808056</v>
      </c>
      <c r="H11664" s="929">
        <v>1.6666666666666668E-3</v>
      </c>
      <c r="I11664" s="929">
        <v>4.3333333333333335E-2</v>
      </c>
      <c r="J11664" s="923">
        <v>28068.38681143304</v>
      </c>
      <c r="K11664" s="922">
        <v>1</v>
      </c>
      <c r="L11664" s="923">
        <v>28068.38681143304</v>
      </c>
      <c r="M11664" s="923">
        <f t="shared" si="182"/>
        <v>586.79554309616117</v>
      </c>
    </row>
    <row r="11665" spans="2:13" ht="60">
      <c r="B11665" s="921" t="s">
        <v>3066</v>
      </c>
      <c r="C11665" s="921" t="s">
        <v>2937</v>
      </c>
      <c r="D11665" s="922" t="s">
        <v>994</v>
      </c>
      <c r="E11665" s="936">
        <v>0</v>
      </c>
      <c r="F11665" s="947">
        <v>44133</v>
      </c>
      <c r="G11665" s="923">
        <v>7166.61</v>
      </c>
      <c r="H11665" s="929">
        <v>1.6666666666666668E-3</v>
      </c>
      <c r="I11665" s="929">
        <v>5.5E-2</v>
      </c>
      <c r="J11665" s="923">
        <v>6772.4464499999995</v>
      </c>
      <c r="K11665" s="922">
        <v>1</v>
      </c>
      <c r="L11665" s="923">
        <v>0</v>
      </c>
      <c r="M11665" s="923" t="str">
        <f t="shared" si="182"/>
        <v/>
      </c>
    </row>
    <row r="11666" spans="2:13" ht="60">
      <c r="B11666" s="921" t="s">
        <v>3066</v>
      </c>
      <c r="C11666" s="921" t="s">
        <v>2937</v>
      </c>
      <c r="D11666" s="922" t="s">
        <v>986</v>
      </c>
      <c r="E11666" s="936">
        <v>1</v>
      </c>
      <c r="F11666" s="947">
        <v>44774</v>
      </c>
      <c r="G11666" s="923">
        <v>84920.712833458907</v>
      </c>
      <c r="H11666" s="929">
        <v>1.6666666666666668E-3</v>
      </c>
      <c r="I11666" s="929">
        <v>1.8333333333333333E-2</v>
      </c>
      <c r="J11666" s="923">
        <v>83363.833098178831</v>
      </c>
      <c r="K11666" s="922">
        <v>1</v>
      </c>
      <c r="L11666" s="923">
        <v>83363.833098178831</v>
      </c>
      <c r="M11666" s="923">
        <f t="shared" si="182"/>
        <v>1698.4142566691783</v>
      </c>
    </row>
    <row r="11667" spans="2:13" ht="60">
      <c r="B11667" s="921" t="s">
        <v>3066</v>
      </c>
      <c r="C11667" s="921" t="s">
        <v>2937</v>
      </c>
      <c r="D11667" s="922" t="s">
        <v>986</v>
      </c>
      <c r="E11667" s="936">
        <v>1</v>
      </c>
      <c r="F11667" s="947">
        <v>44870</v>
      </c>
      <c r="G11667" s="923">
        <v>92576.039147586227</v>
      </c>
      <c r="H11667" s="929">
        <v>1.6666666666666668E-3</v>
      </c>
      <c r="I11667" s="929">
        <v>1.3333333333333334E-2</v>
      </c>
      <c r="J11667" s="923">
        <v>91341.691958951749</v>
      </c>
      <c r="K11667" s="922">
        <v>1</v>
      </c>
      <c r="L11667" s="923">
        <v>91341.691958951749</v>
      </c>
      <c r="M11667" s="923">
        <f t="shared" si="182"/>
        <v>1851.5207829517246</v>
      </c>
    </row>
    <row r="11668" spans="2:13" ht="60">
      <c r="B11668" s="921" t="s">
        <v>3066</v>
      </c>
      <c r="C11668" s="921" t="s">
        <v>2937</v>
      </c>
      <c r="D11668" s="922" t="s">
        <v>994</v>
      </c>
      <c r="E11668" s="936">
        <v>0</v>
      </c>
      <c r="F11668" s="947">
        <v>44958</v>
      </c>
      <c r="G11668" s="923">
        <v>18205.240000000002</v>
      </c>
      <c r="H11668" s="929">
        <v>1.6666666666666668E-3</v>
      </c>
      <c r="I11668" s="929">
        <v>8.3333333333333332E-3</v>
      </c>
      <c r="J11668" s="923">
        <v>18053.529666666669</v>
      </c>
      <c r="K11668" s="922">
        <v>1</v>
      </c>
      <c r="L11668" s="923">
        <v>0</v>
      </c>
      <c r="M11668" s="923" t="str">
        <f t="shared" si="182"/>
        <v/>
      </c>
    </row>
    <row r="11669" spans="2:13" ht="60">
      <c r="B11669" s="921" t="s">
        <v>3067</v>
      </c>
      <c r="C11669" s="921" t="s">
        <v>2937</v>
      </c>
      <c r="D11669" s="922" t="s">
        <v>986</v>
      </c>
      <c r="E11669" s="936">
        <v>1</v>
      </c>
      <c r="F11669" s="947">
        <v>44986</v>
      </c>
      <c r="G11669" s="923">
        <v>5765.5885961267732</v>
      </c>
      <c r="H11669" s="929">
        <v>1.6666666666666668E-3</v>
      </c>
      <c r="I11669" s="929">
        <v>6.6666666666666671E-3</v>
      </c>
      <c r="J11669" s="923">
        <v>5727.1513388192616</v>
      </c>
      <c r="K11669" s="922">
        <v>1</v>
      </c>
      <c r="L11669" s="923">
        <v>5727.1513388192616</v>
      </c>
      <c r="M11669" s="923">
        <f t="shared" si="182"/>
        <v>115.31177192253547</v>
      </c>
    </row>
    <row r="11670" spans="2:13" ht="60">
      <c r="B11670" s="921" t="s">
        <v>3068</v>
      </c>
      <c r="C11670" s="921" t="s">
        <v>2937</v>
      </c>
      <c r="D11670" s="922" t="s">
        <v>986</v>
      </c>
      <c r="E11670" s="936">
        <v>1</v>
      </c>
      <c r="F11670" s="947">
        <v>44690</v>
      </c>
      <c r="G11670" s="923">
        <v>26705.068030120558</v>
      </c>
      <c r="H11670" s="929">
        <v>1.6666666666666668E-3</v>
      </c>
      <c r="I11670" s="929">
        <v>2.3333333333333334E-2</v>
      </c>
      <c r="J11670" s="923">
        <v>26081.94977608441</v>
      </c>
      <c r="K11670" s="922">
        <v>1</v>
      </c>
      <c r="L11670" s="923">
        <v>26081.94977608441</v>
      </c>
      <c r="M11670" s="923">
        <f t="shared" si="182"/>
        <v>534.10136060241121</v>
      </c>
    </row>
    <row r="11671" spans="2:13" ht="60">
      <c r="B11671" s="921" t="s">
        <v>3069</v>
      </c>
      <c r="C11671" s="921" t="s">
        <v>2937</v>
      </c>
      <c r="D11671" s="922" t="s">
        <v>986</v>
      </c>
      <c r="E11671" s="936">
        <v>1</v>
      </c>
      <c r="F11671" s="947">
        <v>45078</v>
      </c>
      <c r="G11671" s="923">
        <v>5355.3326773539347</v>
      </c>
      <c r="H11671" s="929">
        <v>1.6666666666666668E-3</v>
      </c>
      <c r="I11671" s="929">
        <v>1.6666666666666668E-3</v>
      </c>
      <c r="J11671" s="923">
        <v>5346.4071228916782</v>
      </c>
      <c r="K11671" s="922">
        <v>1</v>
      </c>
      <c r="L11671" s="923">
        <v>5346.4071228916782</v>
      </c>
      <c r="M11671" s="923">
        <f t="shared" si="182"/>
        <v>107.10665354707869</v>
      </c>
    </row>
    <row r="11672" spans="2:13" ht="60">
      <c r="B11672" s="921" t="s">
        <v>3070</v>
      </c>
      <c r="C11672" s="921" t="s">
        <v>2937</v>
      </c>
      <c r="D11672" s="922" t="s">
        <v>986</v>
      </c>
      <c r="E11672" s="936">
        <v>1</v>
      </c>
      <c r="F11672" s="947">
        <v>44902</v>
      </c>
      <c r="G11672" s="923">
        <v>36911.728429358103</v>
      </c>
      <c r="H11672" s="929">
        <v>1.6666666666666668E-3</v>
      </c>
      <c r="I11672" s="929">
        <v>1.1666666666666667E-2</v>
      </c>
      <c r="J11672" s="923">
        <v>36481.091597682258</v>
      </c>
      <c r="K11672" s="922">
        <v>1</v>
      </c>
      <c r="L11672" s="923">
        <v>36481.091597682258</v>
      </c>
      <c r="M11672" s="923">
        <f t="shared" si="182"/>
        <v>738.23456858716213</v>
      </c>
    </row>
    <row r="11673" spans="2:13" ht="60">
      <c r="B11673" s="921" t="s">
        <v>3070</v>
      </c>
      <c r="C11673" s="921" t="s">
        <v>2937</v>
      </c>
      <c r="D11673" s="922" t="s">
        <v>986</v>
      </c>
      <c r="E11673" s="936">
        <v>1</v>
      </c>
      <c r="F11673" s="947">
        <v>45080</v>
      </c>
      <c r="G11673" s="923">
        <v>33306.603827937673</v>
      </c>
      <c r="H11673" s="929">
        <v>1.6666666666666668E-3</v>
      </c>
      <c r="I11673" s="929">
        <v>1.6666666666666668E-3</v>
      </c>
      <c r="J11673" s="923">
        <v>33251.092821557781</v>
      </c>
      <c r="K11673" s="922">
        <v>1</v>
      </c>
      <c r="L11673" s="923">
        <v>33251.092821557781</v>
      </c>
      <c r="M11673" s="923">
        <f t="shared" si="182"/>
        <v>666.13207655875351</v>
      </c>
    </row>
    <row r="11674" spans="2:13" ht="60">
      <c r="B11674" s="921" t="s">
        <v>3071</v>
      </c>
      <c r="C11674" s="921" t="s">
        <v>2937</v>
      </c>
      <c r="D11674" s="922" t="s">
        <v>986</v>
      </c>
      <c r="E11674" s="936">
        <v>1</v>
      </c>
      <c r="F11674" s="947">
        <v>45080</v>
      </c>
      <c r="G11674" s="923">
        <v>102475.86587901383</v>
      </c>
      <c r="H11674" s="929">
        <v>1.6666666666666668E-3</v>
      </c>
      <c r="I11674" s="929">
        <v>1.6666666666666668E-3</v>
      </c>
      <c r="J11674" s="923">
        <v>102305.07276921548</v>
      </c>
      <c r="K11674" s="922">
        <v>1</v>
      </c>
      <c r="L11674" s="923">
        <v>102305.07276921548</v>
      </c>
      <c r="M11674" s="923">
        <f t="shared" si="182"/>
        <v>2049.5173175802765</v>
      </c>
    </row>
    <row r="11675" spans="2:13" ht="60">
      <c r="B11675" s="921" t="s">
        <v>3072</v>
      </c>
      <c r="C11675" s="921" t="s">
        <v>2937</v>
      </c>
      <c r="D11675" s="922" t="s">
        <v>986</v>
      </c>
      <c r="E11675" s="936">
        <v>1</v>
      </c>
      <c r="F11675" s="947">
        <v>45018</v>
      </c>
      <c r="G11675" s="923">
        <v>21091.992068829804</v>
      </c>
      <c r="H11675" s="929">
        <v>1.6666666666666668E-3</v>
      </c>
      <c r="I11675" s="929">
        <v>5.0000000000000001E-3</v>
      </c>
      <c r="J11675" s="923">
        <v>20986.532108485655</v>
      </c>
      <c r="K11675" s="922">
        <v>1</v>
      </c>
      <c r="L11675" s="923">
        <v>20986.532108485655</v>
      </c>
      <c r="M11675" s="923">
        <f t="shared" si="182"/>
        <v>421.8398413765961</v>
      </c>
    </row>
    <row r="11676" spans="2:13" ht="60">
      <c r="B11676" s="921" t="s">
        <v>3073</v>
      </c>
      <c r="C11676" s="921" t="s">
        <v>2937</v>
      </c>
      <c r="D11676" s="922" t="s">
        <v>986</v>
      </c>
      <c r="E11676" s="936">
        <v>1</v>
      </c>
      <c r="F11676" s="947">
        <v>44911</v>
      </c>
      <c r="G11676" s="923">
        <v>4109.5453275450936</v>
      </c>
      <c r="H11676" s="929">
        <v>1.6666666666666668E-3</v>
      </c>
      <c r="I11676" s="929">
        <v>1.1666666666666667E-2</v>
      </c>
      <c r="J11676" s="923">
        <v>4061.6006320570677</v>
      </c>
      <c r="K11676" s="922">
        <v>1</v>
      </c>
      <c r="L11676" s="923">
        <v>4061.6006320570677</v>
      </c>
      <c r="M11676" s="923">
        <f t="shared" si="182"/>
        <v>82.190906550901872</v>
      </c>
    </row>
    <row r="11677" spans="2:13" ht="60">
      <c r="B11677" s="921" t="s">
        <v>3074</v>
      </c>
      <c r="C11677" s="921" t="s">
        <v>2937</v>
      </c>
      <c r="D11677" s="922" t="s">
        <v>986</v>
      </c>
      <c r="E11677" s="936">
        <v>1</v>
      </c>
      <c r="F11677" s="947">
        <v>44911</v>
      </c>
      <c r="G11677" s="923">
        <v>91713.651867518594</v>
      </c>
      <c r="H11677" s="929">
        <v>1.6666666666666668E-3</v>
      </c>
      <c r="I11677" s="929">
        <v>1.1666666666666667E-2</v>
      </c>
      <c r="J11677" s="923">
        <v>90643.659262397545</v>
      </c>
      <c r="K11677" s="922">
        <v>1</v>
      </c>
      <c r="L11677" s="923">
        <v>90643.659262397545</v>
      </c>
      <c r="M11677" s="923">
        <f t="shared" si="182"/>
        <v>1834.2730373503719</v>
      </c>
    </row>
    <row r="11678" spans="2:13" ht="60">
      <c r="B11678" s="921" t="s">
        <v>3074</v>
      </c>
      <c r="C11678" s="921" t="s">
        <v>2937</v>
      </c>
      <c r="D11678" s="922" t="s">
        <v>986</v>
      </c>
      <c r="E11678" s="936">
        <v>1</v>
      </c>
      <c r="F11678" s="947">
        <v>44193</v>
      </c>
      <c r="G11678" s="923">
        <v>57118.775534665365</v>
      </c>
      <c r="H11678" s="929">
        <v>1.6666666666666668E-3</v>
      </c>
      <c r="I11678" s="929">
        <v>5.1666666666666673E-2</v>
      </c>
      <c r="J11678" s="923">
        <v>54167.638798707652</v>
      </c>
      <c r="K11678" s="922">
        <v>1</v>
      </c>
      <c r="L11678" s="923">
        <v>54167.638798707652</v>
      </c>
      <c r="M11678" s="923">
        <f t="shared" si="182"/>
        <v>1142.3755106933074</v>
      </c>
    </row>
    <row r="11679" spans="2:13" ht="60">
      <c r="B11679" s="921" t="s">
        <v>3075</v>
      </c>
      <c r="C11679" s="921" t="s">
        <v>2937</v>
      </c>
      <c r="D11679" s="922" t="s">
        <v>986</v>
      </c>
      <c r="E11679" s="936">
        <v>1</v>
      </c>
      <c r="F11679" s="947">
        <v>45078</v>
      </c>
      <c r="G11679" s="923">
        <v>54596.125651140595</v>
      </c>
      <c r="H11679" s="929">
        <v>1.6666666666666668E-3</v>
      </c>
      <c r="I11679" s="929">
        <v>1.6666666666666668E-3</v>
      </c>
      <c r="J11679" s="923">
        <v>54505.132108388694</v>
      </c>
      <c r="K11679" s="922">
        <v>1</v>
      </c>
      <c r="L11679" s="923">
        <v>54505.132108388694</v>
      </c>
      <c r="M11679" s="923">
        <f t="shared" si="182"/>
        <v>1091.9225130228119</v>
      </c>
    </row>
    <row r="11680" spans="2:13" ht="60">
      <c r="B11680" s="921" t="s">
        <v>3076</v>
      </c>
      <c r="C11680" s="921" t="s">
        <v>2937</v>
      </c>
      <c r="D11680" s="922" t="s">
        <v>986</v>
      </c>
      <c r="E11680" s="936">
        <v>1</v>
      </c>
      <c r="F11680" s="947">
        <v>44835</v>
      </c>
      <c r="G11680" s="923">
        <v>2225.3855564323612</v>
      </c>
      <c r="H11680" s="929">
        <v>1.6666666666666668E-3</v>
      </c>
      <c r="I11680" s="929">
        <v>1.5000000000000001E-2</v>
      </c>
      <c r="J11680" s="923">
        <v>2192.004773085876</v>
      </c>
      <c r="K11680" s="922">
        <v>1</v>
      </c>
      <c r="L11680" s="923">
        <v>2192.004773085876</v>
      </c>
      <c r="M11680" s="923">
        <f t="shared" si="182"/>
        <v>44.507711128647223</v>
      </c>
    </row>
    <row r="11681" spans="2:13" ht="60">
      <c r="B11681" s="921" t="s">
        <v>3076</v>
      </c>
      <c r="C11681" s="921" t="s">
        <v>2937</v>
      </c>
      <c r="D11681" s="922" t="s">
        <v>986</v>
      </c>
      <c r="E11681" s="936">
        <v>1</v>
      </c>
      <c r="F11681" s="947">
        <v>44986</v>
      </c>
      <c r="G11681" s="923">
        <v>12272.259548538994</v>
      </c>
      <c r="H11681" s="929">
        <v>1.6666666666666668E-3</v>
      </c>
      <c r="I11681" s="929">
        <v>6.6666666666666671E-3</v>
      </c>
      <c r="J11681" s="923">
        <v>12190.444484882068</v>
      </c>
      <c r="K11681" s="922">
        <v>1</v>
      </c>
      <c r="L11681" s="923">
        <v>12190.444484882068</v>
      </c>
      <c r="M11681" s="923">
        <f t="shared" si="182"/>
        <v>245.44519097077989</v>
      </c>
    </row>
    <row r="11682" spans="2:13" ht="60">
      <c r="B11682" s="921" t="s">
        <v>3077</v>
      </c>
      <c r="C11682" s="921" t="s">
        <v>2937</v>
      </c>
      <c r="D11682" s="922" t="s">
        <v>986</v>
      </c>
      <c r="E11682" s="936">
        <v>1</v>
      </c>
      <c r="F11682" s="947">
        <v>44864</v>
      </c>
      <c r="G11682" s="923">
        <v>256245.72887133164</v>
      </c>
      <c r="H11682" s="929">
        <v>1.6666666666666668E-3</v>
      </c>
      <c r="I11682" s="929">
        <v>1.5000000000000001E-2</v>
      </c>
      <c r="J11682" s="923">
        <v>252402.04293826167</v>
      </c>
      <c r="K11682" s="922">
        <v>1</v>
      </c>
      <c r="L11682" s="923">
        <v>252402.04293826167</v>
      </c>
      <c r="M11682" s="923">
        <f t="shared" si="182"/>
        <v>5124.9145774266326</v>
      </c>
    </row>
    <row r="11683" spans="2:13" ht="60">
      <c r="B11683" s="921" t="s">
        <v>3078</v>
      </c>
      <c r="C11683" s="921" t="s">
        <v>2937</v>
      </c>
      <c r="D11683" s="922" t="s">
        <v>986</v>
      </c>
      <c r="E11683" s="936">
        <v>1</v>
      </c>
      <c r="F11683" s="947">
        <v>44875</v>
      </c>
      <c r="G11683" s="923">
        <v>596.40332912387271</v>
      </c>
      <c r="H11683" s="929">
        <v>1.6666666666666668E-3</v>
      </c>
      <c r="I11683" s="929">
        <v>1.3333333333333334E-2</v>
      </c>
      <c r="J11683" s="923">
        <v>588.4512847355544</v>
      </c>
      <c r="K11683" s="922">
        <v>1</v>
      </c>
      <c r="L11683" s="923">
        <v>588.4512847355544</v>
      </c>
      <c r="M11683" s="923">
        <f t="shared" si="182"/>
        <v>11.928066582477454</v>
      </c>
    </row>
    <row r="11684" spans="2:13" ht="60">
      <c r="B11684" s="921" t="s">
        <v>3079</v>
      </c>
      <c r="C11684" s="921" t="s">
        <v>2937</v>
      </c>
      <c r="D11684" s="922" t="s">
        <v>986</v>
      </c>
      <c r="E11684" s="936">
        <v>1</v>
      </c>
      <c r="F11684" s="947">
        <v>44875</v>
      </c>
      <c r="G11684" s="923">
        <v>31184.073542089303</v>
      </c>
      <c r="H11684" s="929">
        <v>1.6666666666666668E-3</v>
      </c>
      <c r="I11684" s="929">
        <v>1.3333333333333334E-2</v>
      </c>
      <c r="J11684" s="923">
        <v>30768.285894861445</v>
      </c>
      <c r="K11684" s="922">
        <v>1</v>
      </c>
      <c r="L11684" s="923">
        <v>30768.285894861445</v>
      </c>
      <c r="M11684" s="923">
        <f t="shared" si="182"/>
        <v>623.68147084178611</v>
      </c>
    </row>
    <row r="11685" spans="2:13" ht="60">
      <c r="B11685" s="921" t="s">
        <v>3080</v>
      </c>
      <c r="C11685" s="921" t="s">
        <v>2937</v>
      </c>
      <c r="D11685" s="922" t="s">
        <v>986</v>
      </c>
      <c r="E11685" s="936">
        <v>1</v>
      </c>
      <c r="F11685" s="947">
        <v>44560</v>
      </c>
      <c r="G11685" s="923">
        <v>7191.0376218372894</v>
      </c>
      <c r="H11685" s="929">
        <v>1.6666666666666668E-3</v>
      </c>
      <c r="I11685" s="929">
        <v>3.1666666666666669E-2</v>
      </c>
      <c r="J11685" s="923">
        <v>6963.3214304791081</v>
      </c>
      <c r="K11685" s="922">
        <v>1</v>
      </c>
      <c r="L11685" s="923">
        <v>6963.3214304791081</v>
      </c>
      <c r="M11685" s="923">
        <f t="shared" si="182"/>
        <v>143.82075243674578</v>
      </c>
    </row>
    <row r="11686" spans="2:13" ht="60">
      <c r="B11686" s="921" t="s">
        <v>3081</v>
      </c>
      <c r="C11686" s="921" t="s">
        <v>2937</v>
      </c>
      <c r="D11686" s="922" t="s">
        <v>994</v>
      </c>
      <c r="E11686" s="936">
        <v>0</v>
      </c>
      <c r="F11686" s="947">
        <v>44855</v>
      </c>
      <c r="G11686" s="923">
        <v>4995.2656858695655</v>
      </c>
      <c r="H11686" s="929">
        <v>1.6666666666666668E-3</v>
      </c>
      <c r="I11686" s="929">
        <v>1.5000000000000001E-2</v>
      </c>
      <c r="J11686" s="923">
        <v>4920.3367005815217</v>
      </c>
      <c r="K11686" s="922">
        <v>1</v>
      </c>
      <c r="L11686" s="923">
        <v>0</v>
      </c>
      <c r="M11686" s="923" t="str">
        <f t="shared" si="182"/>
        <v/>
      </c>
    </row>
    <row r="11687" spans="2:13" ht="60">
      <c r="B11687" s="921" t="s">
        <v>3082</v>
      </c>
      <c r="C11687" s="921" t="s">
        <v>2937</v>
      </c>
      <c r="D11687" s="922" t="s">
        <v>994</v>
      </c>
      <c r="E11687" s="936">
        <v>0</v>
      </c>
      <c r="F11687" s="947">
        <v>44855</v>
      </c>
      <c r="G11687" s="923">
        <v>4010.5043141304345</v>
      </c>
      <c r="H11687" s="929">
        <v>1.6666666666666668E-3</v>
      </c>
      <c r="I11687" s="929">
        <v>1.5000000000000001E-2</v>
      </c>
      <c r="J11687" s="923">
        <v>3950.3467494184779</v>
      </c>
      <c r="K11687" s="922">
        <v>1</v>
      </c>
      <c r="L11687" s="923">
        <v>0</v>
      </c>
      <c r="M11687" s="923" t="str">
        <f t="shared" si="182"/>
        <v/>
      </c>
    </row>
    <row r="11688" spans="2:13" ht="60">
      <c r="B11688" s="921" t="s">
        <v>3083</v>
      </c>
      <c r="C11688" s="921" t="s">
        <v>2937</v>
      </c>
      <c r="D11688" s="922" t="s">
        <v>986</v>
      </c>
      <c r="E11688" s="936">
        <v>1</v>
      </c>
      <c r="F11688" s="947">
        <v>44560</v>
      </c>
      <c r="G11688" s="923">
        <v>2998.413536465011</v>
      </c>
      <c r="H11688" s="929">
        <v>1.6666666666666668E-3</v>
      </c>
      <c r="I11688" s="929">
        <v>3.1666666666666669E-2</v>
      </c>
      <c r="J11688" s="923">
        <v>2903.4637744769525</v>
      </c>
      <c r="K11688" s="922">
        <v>1</v>
      </c>
      <c r="L11688" s="923">
        <v>2903.4637744769525</v>
      </c>
      <c r="M11688" s="923">
        <f t="shared" si="182"/>
        <v>59.968270729300222</v>
      </c>
    </row>
    <row r="11689" spans="2:13" ht="60">
      <c r="B11689" s="921" t="s">
        <v>3084</v>
      </c>
      <c r="C11689" s="921" t="s">
        <v>2937</v>
      </c>
      <c r="D11689" s="922" t="s">
        <v>986</v>
      </c>
      <c r="E11689" s="936">
        <v>1</v>
      </c>
      <c r="F11689" s="947">
        <v>44560</v>
      </c>
      <c r="G11689" s="923">
        <v>5059.0431649562352</v>
      </c>
      <c r="H11689" s="929">
        <v>1.6666666666666668E-3</v>
      </c>
      <c r="I11689" s="929">
        <v>3.1666666666666669E-2</v>
      </c>
      <c r="J11689" s="923">
        <v>4898.8401313992881</v>
      </c>
      <c r="K11689" s="922">
        <v>1</v>
      </c>
      <c r="L11689" s="923">
        <v>4898.8401313992881</v>
      </c>
      <c r="M11689" s="923">
        <f t="shared" si="182"/>
        <v>101.18086329912471</v>
      </c>
    </row>
    <row r="11690" spans="2:13" ht="60">
      <c r="B11690" s="921" t="s">
        <v>3085</v>
      </c>
      <c r="C11690" s="921" t="s">
        <v>2937</v>
      </c>
      <c r="D11690" s="922" t="s">
        <v>986</v>
      </c>
      <c r="E11690" s="936">
        <v>1</v>
      </c>
      <c r="F11690" s="947">
        <v>44336</v>
      </c>
      <c r="G11690" s="923">
        <v>78640.339743389879</v>
      </c>
      <c r="H11690" s="929">
        <v>1.6666666666666668E-3</v>
      </c>
      <c r="I11690" s="929">
        <v>4.3333333333333335E-2</v>
      </c>
      <c r="J11690" s="923">
        <v>75232.591687842985</v>
      </c>
      <c r="K11690" s="922">
        <v>1</v>
      </c>
      <c r="L11690" s="923">
        <v>75232.591687842985</v>
      </c>
      <c r="M11690" s="923">
        <f t="shared" si="182"/>
        <v>1572.8067948677976</v>
      </c>
    </row>
    <row r="11691" spans="2:13" ht="60">
      <c r="B11691" s="921" t="s">
        <v>3086</v>
      </c>
      <c r="C11691" s="921" t="s">
        <v>2937</v>
      </c>
      <c r="D11691" s="922" t="s">
        <v>986</v>
      </c>
      <c r="E11691" s="936">
        <v>1</v>
      </c>
      <c r="F11691" s="947">
        <v>44986</v>
      </c>
      <c r="G11691" s="923">
        <v>53266.945346942884</v>
      </c>
      <c r="H11691" s="929">
        <v>1.6666666666666668E-3</v>
      </c>
      <c r="I11691" s="929">
        <v>6.6666666666666671E-3</v>
      </c>
      <c r="J11691" s="923">
        <v>52911.832377963263</v>
      </c>
      <c r="K11691" s="922">
        <v>1</v>
      </c>
      <c r="L11691" s="923">
        <v>52911.832377963263</v>
      </c>
      <c r="M11691" s="923">
        <f t="shared" si="182"/>
        <v>1065.3389069388577</v>
      </c>
    </row>
    <row r="11692" spans="2:13" ht="60">
      <c r="B11692" s="921" t="s">
        <v>3087</v>
      </c>
      <c r="C11692" s="921" t="s">
        <v>2937</v>
      </c>
      <c r="D11692" s="922" t="s">
        <v>986</v>
      </c>
      <c r="E11692" s="936">
        <v>1</v>
      </c>
      <c r="F11692" s="947">
        <v>44904</v>
      </c>
      <c r="G11692" s="923">
        <v>38454.662415151201</v>
      </c>
      <c r="H11692" s="929">
        <v>1.6666666666666668E-3</v>
      </c>
      <c r="I11692" s="929">
        <v>1.1666666666666667E-2</v>
      </c>
      <c r="J11692" s="923">
        <v>38006.024686974437</v>
      </c>
      <c r="K11692" s="922">
        <v>1</v>
      </c>
      <c r="L11692" s="923">
        <v>38006.024686974437</v>
      </c>
      <c r="M11692" s="923">
        <f t="shared" si="182"/>
        <v>769.09324830302398</v>
      </c>
    </row>
    <row r="11693" spans="2:13" ht="60">
      <c r="B11693" s="921" t="s">
        <v>3087</v>
      </c>
      <c r="C11693" s="921" t="s">
        <v>2937</v>
      </c>
      <c r="D11693" s="922" t="s">
        <v>986</v>
      </c>
      <c r="E11693" s="936">
        <v>1</v>
      </c>
      <c r="F11693" s="947">
        <v>44988</v>
      </c>
      <c r="G11693" s="923">
        <v>13619.359605366049</v>
      </c>
      <c r="H11693" s="929">
        <v>1.6666666666666668E-3</v>
      </c>
      <c r="I11693" s="929">
        <v>6.6666666666666671E-3</v>
      </c>
      <c r="J11693" s="923">
        <v>13528.563874663609</v>
      </c>
      <c r="K11693" s="922">
        <v>1</v>
      </c>
      <c r="L11693" s="923">
        <v>13528.563874663609</v>
      </c>
      <c r="M11693" s="923">
        <f t="shared" si="182"/>
        <v>272.38719210732097</v>
      </c>
    </row>
    <row r="11694" spans="2:13" ht="60">
      <c r="B11694" s="921" t="s">
        <v>3088</v>
      </c>
      <c r="C11694" s="921" t="s">
        <v>2937</v>
      </c>
      <c r="D11694" s="922" t="s">
        <v>986</v>
      </c>
      <c r="E11694" s="936">
        <v>1</v>
      </c>
      <c r="F11694" s="947">
        <v>44990</v>
      </c>
      <c r="G11694" s="923">
        <v>2445.6973831338291</v>
      </c>
      <c r="H11694" s="929">
        <v>1.6666666666666668E-3</v>
      </c>
      <c r="I11694" s="929">
        <v>6.6666666666666671E-3</v>
      </c>
      <c r="J11694" s="923">
        <v>2429.3927339129368</v>
      </c>
      <c r="K11694" s="922">
        <v>1</v>
      </c>
      <c r="L11694" s="923">
        <v>2429.3927339129368</v>
      </c>
      <c r="M11694" s="923">
        <f t="shared" si="182"/>
        <v>48.913947662676584</v>
      </c>
    </row>
    <row r="11695" spans="2:13" ht="60">
      <c r="B11695" s="921" t="s">
        <v>3089</v>
      </c>
      <c r="C11695" s="921" t="s">
        <v>2937</v>
      </c>
      <c r="D11695" s="922" t="s">
        <v>994</v>
      </c>
      <c r="E11695" s="936">
        <v>0</v>
      </c>
      <c r="F11695" s="947">
        <v>43647</v>
      </c>
      <c r="G11695" s="923">
        <v>41.534776843005844</v>
      </c>
      <c r="H11695" s="929">
        <v>1.6666666666666668E-3</v>
      </c>
      <c r="I11695" s="929">
        <v>0.08</v>
      </c>
      <c r="J11695" s="923">
        <v>38.211994695565373</v>
      </c>
      <c r="K11695" s="922">
        <v>1</v>
      </c>
      <c r="L11695" s="923">
        <v>0</v>
      </c>
      <c r="M11695" s="923" t="str">
        <f t="shared" si="182"/>
        <v/>
      </c>
    </row>
    <row r="11696" spans="2:13" ht="60">
      <c r="B11696" s="921" t="s">
        <v>3090</v>
      </c>
      <c r="C11696" s="921" t="s">
        <v>2937</v>
      </c>
      <c r="D11696" s="922" t="s">
        <v>986</v>
      </c>
      <c r="E11696" s="936">
        <v>1</v>
      </c>
      <c r="F11696" s="947">
        <v>44866</v>
      </c>
      <c r="G11696" s="923">
        <v>32618.844489337607</v>
      </c>
      <c r="H11696" s="929">
        <v>1.6666666666666668E-3</v>
      </c>
      <c r="I11696" s="929">
        <v>1.3333333333333334E-2</v>
      </c>
      <c r="J11696" s="923">
        <v>32183.926562813107</v>
      </c>
      <c r="K11696" s="922">
        <v>1</v>
      </c>
      <c r="L11696" s="923">
        <v>32183.926562813107</v>
      </c>
      <c r="M11696" s="923">
        <f t="shared" si="182"/>
        <v>652.37688978675214</v>
      </c>
    </row>
    <row r="11697" spans="2:13" ht="60">
      <c r="B11697" s="921" t="s">
        <v>3091</v>
      </c>
      <c r="C11697" s="921" t="s">
        <v>2937</v>
      </c>
      <c r="D11697" s="922" t="s">
        <v>986</v>
      </c>
      <c r="E11697" s="936">
        <v>1</v>
      </c>
      <c r="F11697" s="947">
        <v>43739</v>
      </c>
      <c r="G11697" s="923">
        <v>21730.622650139925</v>
      </c>
      <c r="H11697" s="929">
        <v>1.6666666666666668E-3</v>
      </c>
      <c r="I11697" s="929">
        <v>7.5000000000000011E-2</v>
      </c>
      <c r="J11697" s="923">
        <v>20100.825951379429</v>
      </c>
      <c r="K11697" s="922">
        <v>1</v>
      </c>
      <c r="L11697" s="923">
        <v>20100.825951379429</v>
      </c>
      <c r="M11697" s="923">
        <f t="shared" si="182"/>
        <v>434.61245300279853</v>
      </c>
    </row>
    <row r="11698" spans="2:13" ht="60">
      <c r="B11698" s="921" t="s">
        <v>3092</v>
      </c>
      <c r="C11698" s="921" t="s">
        <v>2937</v>
      </c>
      <c r="D11698" s="922" t="s">
        <v>986</v>
      </c>
      <c r="E11698" s="936">
        <v>1</v>
      </c>
      <c r="F11698" s="947">
        <v>44560</v>
      </c>
      <c r="G11698" s="923">
        <v>6169.7351193082959</v>
      </c>
      <c r="H11698" s="929">
        <v>1.6666666666666668E-3</v>
      </c>
      <c r="I11698" s="929">
        <v>3.1666666666666669E-2</v>
      </c>
      <c r="J11698" s="923">
        <v>5974.3601738635334</v>
      </c>
      <c r="K11698" s="922">
        <v>1</v>
      </c>
      <c r="L11698" s="923">
        <v>5974.3601738635334</v>
      </c>
      <c r="M11698" s="923">
        <f t="shared" si="182"/>
        <v>123.39470238616592</v>
      </c>
    </row>
    <row r="11699" spans="2:13" ht="60">
      <c r="B11699" s="921" t="s">
        <v>3093</v>
      </c>
      <c r="C11699" s="921" t="s">
        <v>2937</v>
      </c>
      <c r="D11699" s="922" t="s">
        <v>986</v>
      </c>
      <c r="E11699" s="936">
        <v>1</v>
      </c>
      <c r="F11699" s="947">
        <v>44560</v>
      </c>
      <c r="G11699" s="923">
        <v>20493.225484184724</v>
      </c>
      <c r="H11699" s="929">
        <v>1.6666666666666668E-3</v>
      </c>
      <c r="I11699" s="929">
        <v>3.1666666666666669E-2</v>
      </c>
      <c r="J11699" s="923">
        <v>19844.273343852208</v>
      </c>
      <c r="K11699" s="922">
        <v>1</v>
      </c>
      <c r="L11699" s="923">
        <v>19844.273343852208</v>
      </c>
      <c r="M11699" s="923">
        <f t="shared" si="182"/>
        <v>409.86450968369451</v>
      </c>
    </row>
    <row r="11700" spans="2:13" ht="60">
      <c r="B11700" s="921" t="s">
        <v>3094</v>
      </c>
      <c r="C11700" s="921" t="s">
        <v>2937</v>
      </c>
      <c r="D11700" s="922" t="s">
        <v>986</v>
      </c>
      <c r="E11700" s="936">
        <v>1</v>
      </c>
      <c r="F11700" s="947">
        <v>44986</v>
      </c>
      <c r="G11700" s="923">
        <v>522.22381057612745</v>
      </c>
      <c r="H11700" s="929">
        <v>1.6666666666666668E-3</v>
      </c>
      <c r="I11700" s="929">
        <v>6.6666666666666671E-3</v>
      </c>
      <c r="J11700" s="923">
        <v>518.74231850561989</v>
      </c>
      <c r="K11700" s="922">
        <v>1</v>
      </c>
      <c r="L11700" s="923">
        <v>518.74231850561989</v>
      </c>
      <c r="M11700" s="923">
        <f t="shared" si="182"/>
        <v>10.444476211522549</v>
      </c>
    </row>
    <row r="11701" spans="2:13" ht="60">
      <c r="B11701" s="921" t="s">
        <v>3094</v>
      </c>
      <c r="C11701" s="921" t="s">
        <v>2937</v>
      </c>
      <c r="D11701" s="922" t="s">
        <v>986</v>
      </c>
      <c r="E11701" s="936">
        <v>1</v>
      </c>
      <c r="F11701" s="947">
        <v>44835</v>
      </c>
      <c r="G11701" s="923">
        <v>5429.9407576949616</v>
      </c>
      <c r="H11701" s="929">
        <v>1.6666666666666668E-3</v>
      </c>
      <c r="I11701" s="929">
        <v>1.5000000000000001E-2</v>
      </c>
      <c r="J11701" s="923">
        <v>5348.4916463295367</v>
      </c>
      <c r="K11701" s="922">
        <v>1</v>
      </c>
      <c r="L11701" s="923">
        <v>5348.4916463295367</v>
      </c>
      <c r="M11701" s="923">
        <f t="shared" si="182"/>
        <v>108.59881515389924</v>
      </c>
    </row>
    <row r="11702" spans="2:13" ht="75">
      <c r="B11702" s="921" t="s">
        <v>3095</v>
      </c>
      <c r="C11702" s="921" t="s">
        <v>2932</v>
      </c>
      <c r="D11702" s="922" t="s">
        <v>986</v>
      </c>
      <c r="E11702" s="936">
        <v>1</v>
      </c>
      <c r="F11702" s="947">
        <v>44743</v>
      </c>
      <c r="G11702" s="923">
        <v>75224.527923543661</v>
      </c>
      <c r="H11702" s="929">
        <v>1.6666666666666668E-3</v>
      </c>
      <c r="I11702" s="929">
        <v>0.02</v>
      </c>
      <c r="J11702" s="923">
        <v>73720.037365072785</v>
      </c>
      <c r="K11702" s="922">
        <v>1</v>
      </c>
      <c r="L11702" s="923">
        <v>73720.037365072785</v>
      </c>
      <c r="M11702" s="923">
        <f t="shared" si="182"/>
        <v>1504.4905584708733</v>
      </c>
    </row>
    <row r="11703" spans="2:13" ht="75">
      <c r="B11703" s="921" t="s">
        <v>3095</v>
      </c>
      <c r="C11703" s="921" t="s">
        <v>2932</v>
      </c>
      <c r="D11703" s="922" t="s">
        <v>994</v>
      </c>
      <c r="E11703" s="936">
        <v>0</v>
      </c>
      <c r="F11703" s="947">
        <v>44571</v>
      </c>
      <c r="G11703" s="923">
        <v>3546.9786990291263</v>
      </c>
      <c r="H11703" s="929">
        <v>1.6666666666666668E-3</v>
      </c>
      <c r="I11703" s="929">
        <v>3.0000000000000002E-2</v>
      </c>
      <c r="J11703" s="923">
        <v>3440.5693380582525</v>
      </c>
      <c r="K11703" s="922">
        <v>1</v>
      </c>
      <c r="L11703" s="923">
        <v>0</v>
      </c>
      <c r="M11703" s="923" t="str">
        <f t="shared" si="182"/>
        <v/>
      </c>
    </row>
    <row r="11704" spans="2:13" ht="60">
      <c r="B11704" s="921" t="s">
        <v>3061</v>
      </c>
      <c r="C11704" s="921" t="s">
        <v>2937</v>
      </c>
      <c r="D11704" s="922" t="s">
        <v>986</v>
      </c>
      <c r="E11704" s="936">
        <v>1</v>
      </c>
      <c r="F11704" s="947">
        <v>44593</v>
      </c>
      <c r="G11704" s="923">
        <v>286.38142659646712</v>
      </c>
      <c r="H11704" s="929">
        <v>1.6666666666666668E-3</v>
      </c>
      <c r="I11704" s="929">
        <v>2.8333333333333335E-2</v>
      </c>
      <c r="J11704" s="923">
        <v>278.26728617623388</v>
      </c>
      <c r="K11704" s="922">
        <v>1</v>
      </c>
      <c r="L11704" s="923">
        <v>278.26728617623388</v>
      </c>
      <c r="M11704" s="923">
        <f t="shared" si="182"/>
        <v>5.7276285319293425</v>
      </c>
    </row>
    <row r="11705" spans="2:13" ht="60">
      <c r="B11705" s="921" t="s">
        <v>3096</v>
      </c>
      <c r="C11705" s="921" t="s">
        <v>2937</v>
      </c>
      <c r="D11705" s="922" t="s">
        <v>986</v>
      </c>
      <c r="E11705" s="936">
        <v>1</v>
      </c>
      <c r="F11705" s="947">
        <v>44652</v>
      </c>
      <c r="G11705" s="923">
        <v>22215.282214678788</v>
      </c>
      <c r="H11705" s="929">
        <v>1.6666666666666668E-3</v>
      </c>
      <c r="I11705" s="929">
        <v>2.5000000000000001E-2</v>
      </c>
      <c r="J11705" s="923">
        <v>21659.900159311819</v>
      </c>
      <c r="K11705" s="922">
        <v>1</v>
      </c>
      <c r="L11705" s="923">
        <v>21659.900159311819</v>
      </c>
      <c r="M11705" s="923">
        <f t="shared" si="182"/>
        <v>444.30564429357577</v>
      </c>
    </row>
    <row r="11706" spans="2:13" ht="75">
      <c r="B11706" s="921" t="s">
        <v>3097</v>
      </c>
      <c r="C11706" s="921" t="s">
        <v>2932</v>
      </c>
      <c r="D11706" s="922" t="s">
        <v>986</v>
      </c>
      <c r="E11706" s="936">
        <v>1</v>
      </c>
      <c r="F11706" s="947">
        <v>45078</v>
      </c>
      <c r="G11706" s="923">
        <v>130649.47136259783</v>
      </c>
      <c r="H11706" s="929">
        <v>1.6666666666666668E-3</v>
      </c>
      <c r="I11706" s="929">
        <v>1.6666666666666668E-3</v>
      </c>
      <c r="J11706" s="923">
        <v>130431.72224366017</v>
      </c>
      <c r="K11706" s="922">
        <v>1</v>
      </c>
      <c r="L11706" s="923">
        <v>130431.72224366017</v>
      </c>
      <c r="M11706" s="923">
        <f t="shared" si="182"/>
        <v>2612.9894272519568</v>
      </c>
    </row>
    <row r="11707" spans="2:13" ht="75">
      <c r="B11707" s="921" t="s">
        <v>3098</v>
      </c>
      <c r="C11707" s="921" t="s">
        <v>2932</v>
      </c>
      <c r="D11707" s="922" t="s">
        <v>986</v>
      </c>
      <c r="E11707" s="936">
        <v>1</v>
      </c>
      <c r="F11707" s="947">
        <v>45078</v>
      </c>
      <c r="G11707" s="923">
        <v>84299.237824733849</v>
      </c>
      <c r="H11707" s="929">
        <v>1.6666666666666668E-3</v>
      </c>
      <c r="I11707" s="929">
        <v>1.6666666666666668E-3</v>
      </c>
      <c r="J11707" s="923">
        <v>84158.739095025958</v>
      </c>
      <c r="K11707" s="922">
        <v>1</v>
      </c>
      <c r="L11707" s="923">
        <v>84158.739095025958</v>
      </c>
      <c r="M11707" s="923">
        <f t="shared" si="182"/>
        <v>1685.984756494677</v>
      </c>
    </row>
    <row r="11708" spans="2:13" ht="60">
      <c r="B11708" s="921" t="s">
        <v>3099</v>
      </c>
      <c r="C11708" s="921" t="s">
        <v>2937</v>
      </c>
      <c r="D11708" s="922" t="s">
        <v>986</v>
      </c>
      <c r="E11708" s="936">
        <v>1</v>
      </c>
      <c r="F11708" s="947">
        <v>45078</v>
      </c>
      <c r="G11708" s="923">
        <v>23224.123666928121</v>
      </c>
      <c r="H11708" s="929">
        <v>1.6666666666666668E-3</v>
      </c>
      <c r="I11708" s="929">
        <v>1.6666666666666668E-3</v>
      </c>
      <c r="J11708" s="923">
        <v>23185.416794149907</v>
      </c>
      <c r="K11708" s="922">
        <v>1</v>
      </c>
      <c r="L11708" s="923">
        <v>23185.416794149907</v>
      </c>
      <c r="M11708" s="923">
        <f t="shared" si="182"/>
        <v>464.48247333856244</v>
      </c>
    </row>
    <row r="11709" spans="2:13" ht="60">
      <c r="B11709" s="921" t="s">
        <v>3100</v>
      </c>
      <c r="C11709" s="921" t="s">
        <v>2937</v>
      </c>
      <c r="D11709" s="922" t="s">
        <v>986</v>
      </c>
      <c r="E11709" s="936">
        <v>1</v>
      </c>
      <c r="F11709" s="947">
        <v>45078</v>
      </c>
      <c r="G11709" s="923">
        <v>46715.293600628123</v>
      </c>
      <c r="H11709" s="929">
        <v>1.6666666666666668E-3</v>
      </c>
      <c r="I11709" s="929">
        <v>1.6666666666666668E-3</v>
      </c>
      <c r="J11709" s="923">
        <v>46637.434777960407</v>
      </c>
      <c r="K11709" s="922">
        <v>1</v>
      </c>
      <c r="L11709" s="923">
        <v>46637.434777960407</v>
      </c>
      <c r="M11709" s="923">
        <f t="shared" si="182"/>
        <v>934.30587201256253</v>
      </c>
    </row>
    <row r="11710" spans="2:13" ht="60">
      <c r="B11710" s="921" t="s">
        <v>3101</v>
      </c>
      <c r="C11710" s="921" t="s">
        <v>2937</v>
      </c>
      <c r="D11710" s="922" t="s">
        <v>986</v>
      </c>
      <c r="E11710" s="936">
        <v>1</v>
      </c>
      <c r="F11710" s="947">
        <v>45051</v>
      </c>
      <c r="G11710" s="923">
        <v>27031.016558798412</v>
      </c>
      <c r="H11710" s="929">
        <v>1.6666666666666668E-3</v>
      </c>
      <c r="I11710" s="929">
        <v>3.3333333333333335E-3</v>
      </c>
      <c r="J11710" s="923">
        <v>26940.913170269083</v>
      </c>
      <c r="K11710" s="922">
        <v>1</v>
      </c>
      <c r="L11710" s="923">
        <v>26940.913170269083</v>
      </c>
      <c r="M11710" s="923">
        <f t="shared" si="182"/>
        <v>540.6203311759682</v>
      </c>
    </row>
    <row r="11711" spans="2:13" ht="60">
      <c r="B11711" s="921" t="s">
        <v>3102</v>
      </c>
      <c r="C11711" s="921" t="s">
        <v>2937</v>
      </c>
      <c r="D11711" s="922" t="s">
        <v>986</v>
      </c>
      <c r="E11711" s="936">
        <v>1</v>
      </c>
      <c r="F11711" s="947">
        <v>44986</v>
      </c>
      <c r="G11711" s="923">
        <v>22995.650749801065</v>
      </c>
      <c r="H11711" s="929">
        <v>1.6666666666666668E-3</v>
      </c>
      <c r="I11711" s="929">
        <v>6.6666666666666671E-3</v>
      </c>
      <c r="J11711" s="923">
        <v>22842.346411469058</v>
      </c>
      <c r="K11711" s="922">
        <v>1</v>
      </c>
      <c r="L11711" s="923">
        <v>22842.346411469058</v>
      </c>
      <c r="M11711" s="923">
        <f t="shared" si="182"/>
        <v>459.91301499602133</v>
      </c>
    </row>
    <row r="11712" spans="2:13" ht="60">
      <c r="B11712" s="921" t="s">
        <v>3103</v>
      </c>
      <c r="C11712" s="921" t="s">
        <v>2937</v>
      </c>
      <c r="D11712" s="922" t="s">
        <v>986</v>
      </c>
      <c r="E11712" s="936">
        <v>1</v>
      </c>
      <c r="F11712" s="947">
        <v>44986</v>
      </c>
      <c r="G11712" s="923">
        <v>3201.58802052069</v>
      </c>
      <c r="H11712" s="929">
        <v>1.6666666666666668E-3</v>
      </c>
      <c r="I11712" s="929">
        <v>6.6666666666666671E-3</v>
      </c>
      <c r="J11712" s="923">
        <v>3180.2441003838853</v>
      </c>
      <c r="K11712" s="922">
        <v>1</v>
      </c>
      <c r="L11712" s="923">
        <v>3180.2441003838853</v>
      </c>
      <c r="M11712" s="923">
        <f t="shared" si="182"/>
        <v>64.031760410413796</v>
      </c>
    </row>
    <row r="11713" spans="2:13" ht="60">
      <c r="B11713" s="921" t="s">
        <v>3103</v>
      </c>
      <c r="C11713" s="921" t="s">
        <v>2937</v>
      </c>
      <c r="D11713" s="922" t="s">
        <v>986</v>
      </c>
      <c r="E11713" s="936">
        <v>1</v>
      </c>
      <c r="F11713" s="947">
        <v>44835</v>
      </c>
      <c r="G11713" s="923">
        <v>3762.3851807416454</v>
      </c>
      <c r="H11713" s="929">
        <v>1.6666666666666668E-3</v>
      </c>
      <c r="I11713" s="929">
        <v>1.5000000000000001E-2</v>
      </c>
      <c r="J11713" s="923">
        <v>3705.9494030305209</v>
      </c>
      <c r="K11713" s="922">
        <v>1</v>
      </c>
      <c r="L11713" s="923">
        <v>3705.9494030305209</v>
      </c>
      <c r="M11713" s="923">
        <f t="shared" si="182"/>
        <v>75.247703614832915</v>
      </c>
    </row>
    <row r="11714" spans="2:13" ht="60">
      <c r="B11714" s="921" t="s">
        <v>3104</v>
      </c>
      <c r="C11714" s="921" t="s">
        <v>2937</v>
      </c>
      <c r="D11714" s="922" t="s">
        <v>986</v>
      </c>
      <c r="E11714" s="936">
        <v>1</v>
      </c>
      <c r="F11714" s="947">
        <v>45078</v>
      </c>
      <c r="G11714" s="923">
        <v>12346.43906708674</v>
      </c>
      <c r="H11714" s="929">
        <v>1.6666666666666668E-3</v>
      </c>
      <c r="I11714" s="929">
        <v>1.6666666666666668E-3</v>
      </c>
      <c r="J11714" s="923">
        <v>12325.861668641595</v>
      </c>
      <c r="K11714" s="922">
        <v>1</v>
      </c>
      <c r="L11714" s="923">
        <v>12325.861668641595</v>
      </c>
      <c r="M11714" s="923">
        <f t="shared" si="182"/>
        <v>246.9287813417348</v>
      </c>
    </row>
    <row r="11715" spans="2:13" ht="60">
      <c r="B11715" s="921" t="s">
        <v>3105</v>
      </c>
      <c r="C11715" s="921" t="s">
        <v>2937</v>
      </c>
      <c r="D11715" s="922" t="s">
        <v>986</v>
      </c>
      <c r="E11715" s="936">
        <v>1</v>
      </c>
      <c r="F11715" s="947">
        <v>45078</v>
      </c>
      <c r="G11715" s="923">
        <v>9717.5169297546436</v>
      </c>
      <c r="H11715" s="929">
        <v>1.6666666666666668E-3</v>
      </c>
      <c r="I11715" s="929">
        <v>1.6666666666666668E-3</v>
      </c>
      <c r="J11715" s="923">
        <v>9701.3210682050521</v>
      </c>
      <c r="K11715" s="922">
        <v>1</v>
      </c>
      <c r="L11715" s="923">
        <v>9701.3210682050521</v>
      </c>
      <c r="M11715" s="923">
        <f t="shared" si="182"/>
        <v>194.35033859509286</v>
      </c>
    </row>
    <row r="11716" spans="2:13" ht="75">
      <c r="B11716" s="921" t="s">
        <v>3106</v>
      </c>
      <c r="C11716" s="921" t="s">
        <v>2932</v>
      </c>
      <c r="D11716" s="922" t="s">
        <v>986</v>
      </c>
      <c r="E11716" s="936">
        <v>1</v>
      </c>
      <c r="F11716" s="947">
        <v>44986</v>
      </c>
      <c r="G11716" s="923">
        <v>136230.50032621203</v>
      </c>
      <c r="H11716" s="929">
        <v>1.6666666666666668E-3</v>
      </c>
      <c r="I11716" s="929">
        <v>6.6666666666666671E-3</v>
      </c>
      <c r="J11716" s="923">
        <v>135322.29699070394</v>
      </c>
      <c r="K11716" s="922">
        <v>1</v>
      </c>
      <c r="L11716" s="923">
        <v>135322.29699070394</v>
      </c>
      <c r="M11716" s="923">
        <f t="shared" si="182"/>
        <v>2724.6100065242408</v>
      </c>
    </row>
    <row r="11717" spans="2:13" ht="60">
      <c r="B11717" s="921" t="s">
        <v>3107</v>
      </c>
      <c r="C11717" s="921" t="s">
        <v>2937</v>
      </c>
      <c r="D11717" s="922" t="s">
        <v>986</v>
      </c>
      <c r="E11717" s="936">
        <v>1</v>
      </c>
      <c r="F11717" s="947">
        <v>45078</v>
      </c>
      <c r="G11717" s="923">
        <v>13862.668426202656</v>
      </c>
      <c r="H11717" s="929">
        <v>1.6666666666666668E-3</v>
      </c>
      <c r="I11717" s="929">
        <v>1.6666666666666668E-3</v>
      </c>
      <c r="J11717" s="923">
        <v>13839.56397882565</v>
      </c>
      <c r="K11717" s="922">
        <v>1</v>
      </c>
      <c r="L11717" s="923">
        <v>13839.56397882565</v>
      </c>
      <c r="M11717" s="923">
        <f t="shared" si="182"/>
        <v>277.25336852405314</v>
      </c>
    </row>
    <row r="11718" spans="2:13" ht="60">
      <c r="B11718" s="921" t="s">
        <v>3108</v>
      </c>
      <c r="C11718" s="921" t="s">
        <v>2937</v>
      </c>
      <c r="D11718" s="922" t="s">
        <v>986</v>
      </c>
      <c r="E11718" s="936">
        <v>1</v>
      </c>
      <c r="F11718" s="947">
        <v>44560</v>
      </c>
      <c r="G11718" s="923">
        <v>16111.791428570294</v>
      </c>
      <c r="H11718" s="929">
        <v>1.6666666666666668E-3</v>
      </c>
      <c r="I11718" s="929">
        <v>3.1666666666666669E-2</v>
      </c>
      <c r="J11718" s="923">
        <v>15601.584699998901</v>
      </c>
      <c r="K11718" s="922">
        <v>1</v>
      </c>
      <c r="L11718" s="923">
        <v>15601.584699998901</v>
      </c>
      <c r="M11718" s="923">
        <f t="shared" si="182"/>
        <v>322.23582857140588</v>
      </c>
    </row>
    <row r="11719" spans="2:13" ht="60">
      <c r="B11719" s="921" t="s">
        <v>3109</v>
      </c>
      <c r="C11719" s="921" t="s">
        <v>2937</v>
      </c>
      <c r="D11719" s="922" t="s">
        <v>986</v>
      </c>
      <c r="E11719" s="936">
        <v>1</v>
      </c>
      <c r="F11719" s="947">
        <v>44896</v>
      </c>
      <c r="G11719" s="923">
        <v>46359.231911598952</v>
      </c>
      <c r="H11719" s="929">
        <v>1.6666666666666668E-3</v>
      </c>
      <c r="I11719" s="929">
        <v>1.1666666666666667E-2</v>
      </c>
      <c r="J11719" s="923">
        <v>45818.374205963628</v>
      </c>
      <c r="K11719" s="922">
        <v>1</v>
      </c>
      <c r="L11719" s="923">
        <v>45818.374205963628</v>
      </c>
      <c r="M11719" s="923">
        <f t="shared" si="182"/>
        <v>927.18463823197908</v>
      </c>
    </row>
    <row r="11720" spans="2:13" ht="60">
      <c r="B11720" s="921" t="s">
        <v>3110</v>
      </c>
      <c r="C11720" s="921" t="s">
        <v>2937</v>
      </c>
      <c r="D11720" s="922" t="s">
        <v>986</v>
      </c>
      <c r="E11720" s="936">
        <v>1</v>
      </c>
      <c r="F11720" s="947">
        <v>44560</v>
      </c>
      <c r="G11720" s="923">
        <v>3124.4413212310351</v>
      </c>
      <c r="H11720" s="929">
        <v>1.6666666666666668E-3</v>
      </c>
      <c r="I11720" s="929">
        <v>3.1666666666666669E-2</v>
      </c>
      <c r="J11720" s="923">
        <v>3025.5006793920525</v>
      </c>
      <c r="K11720" s="922">
        <v>1</v>
      </c>
      <c r="L11720" s="923">
        <v>3025.5006793920525</v>
      </c>
      <c r="M11720" s="923">
        <f t="shared" si="182"/>
        <v>62.488826424620704</v>
      </c>
    </row>
    <row r="11721" spans="2:13" ht="60">
      <c r="B11721" s="921" t="s">
        <v>3111</v>
      </c>
      <c r="C11721" s="921" t="s">
        <v>2937</v>
      </c>
      <c r="D11721" s="922" t="s">
        <v>986</v>
      </c>
      <c r="E11721" s="936">
        <v>1</v>
      </c>
      <c r="F11721" s="947">
        <v>44922</v>
      </c>
      <c r="G11721" s="923">
        <v>57266.588318859431</v>
      </c>
      <c r="H11721" s="929">
        <v>1.6666666666666668E-3</v>
      </c>
      <c r="I11721" s="929">
        <v>1.1666666666666667E-2</v>
      </c>
      <c r="J11721" s="923">
        <v>56598.478121806067</v>
      </c>
      <c r="K11721" s="922">
        <v>1</v>
      </c>
      <c r="L11721" s="923">
        <v>56598.478121806067</v>
      </c>
      <c r="M11721" s="923">
        <f t="shared" si="182"/>
        <v>1145.3317663771886</v>
      </c>
    </row>
    <row r="11722" spans="2:13" ht="60">
      <c r="B11722" s="921" t="s">
        <v>3111</v>
      </c>
      <c r="C11722" s="921" t="s">
        <v>2937</v>
      </c>
      <c r="D11722" s="922" t="s">
        <v>986</v>
      </c>
      <c r="E11722" s="936">
        <v>1</v>
      </c>
      <c r="F11722" s="947">
        <v>44813</v>
      </c>
      <c r="G11722" s="923">
        <v>16675.555769533163</v>
      </c>
      <c r="H11722" s="929">
        <v>1.6666666666666668E-3</v>
      </c>
      <c r="I11722" s="929">
        <v>1.6666666666666666E-2</v>
      </c>
      <c r="J11722" s="923">
        <v>16397.629840040943</v>
      </c>
      <c r="K11722" s="922">
        <v>1</v>
      </c>
      <c r="L11722" s="923">
        <v>16397.629840040943</v>
      </c>
      <c r="M11722" s="923">
        <f t="shared" si="182"/>
        <v>333.51111539066324</v>
      </c>
    </row>
    <row r="11723" spans="2:13" ht="60">
      <c r="B11723" s="921" t="s">
        <v>3111</v>
      </c>
      <c r="C11723" s="921" t="s">
        <v>2937</v>
      </c>
      <c r="D11723" s="922" t="s">
        <v>986</v>
      </c>
      <c r="E11723" s="936">
        <v>1</v>
      </c>
      <c r="F11723" s="947">
        <v>44838</v>
      </c>
      <c r="G11723" s="923">
        <v>49195.856700864737</v>
      </c>
      <c r="H11723" s="929">
        <v>1.6666666666666668E-3</v>
      </c>
      <c r="I11723" s="929">
        <v>1.5000000000000001E-2</v>
      </c>
      <c r="J11723" s="923">
        <v>48457.918850351765</v>
      </c>
      <c r="K11723" s="922">
        <v>1</v>
      </c>
      <c r="L11723" s="923">
        <v>48457.918850351765</v>
      </c>
      <c r="M11723" s="923">
        <f t="shared" ref="M11723:M11786" si="183">IF(L11723=0,"",IF(I11723=100%,0,(H11723*12)*(G11723*E11723*K11723)))</f>
        <v>983.91713401729476</v>
      </c>
    </row>
    <row r="11724" spans="2:13" ht="60">
      <c r="B11724" s="921" t="s">
        <v>3111</v>
      </c>
      <c r="C11724" s="921" t="s">
        <v>2937</v>
      </c>
      <c r="D11724" s="922" t="s">
        <v>986</v>
      </c>
      <c r="E11724" s="936">
        <v>1</v>
      </c>
      <c r="F11724" s="947">
        <v>44867</v>
      </c>
      <c r="G11724" s="923">
        <v>92009.30762588144</v>
      </c>
      <c r="H11724" s="929">
        <v>1.6666666666666668E-3</v>
      </c>
      <c r="I11724" s="929">
        <v>1.3333333333333334E-2</v>
      </c>
      <c r="J11724" s="923">
        <v>90782.51685753635</v>
      </c>
      <c r="K11724" s="922">
        <v>1</v>
      </c>
      <c r="L11724" s="923">
        <v>90782.51685753635</v>
      </c>
      <c r="M11724" s="923">
        <f t="shared" si="183"/>
        <v>1840.1861525176289</v>
      </c>
    </row>
    <row r="11725" spans="2:13" ht="60">
      <c r="B11725" s="921" t="s">
        <v>3112</v>
      </c>
      <c r="C11725" s="921" t="s">
        <v>2937</v>
      </c>
      <c r="D11725" s="922" t="s">
        <v>986</v>
      </c>
      <c r="E11725" s="936">
        <v>1</v>
      </c>
      <c r="F11725" s="947">
        <v>44867</v>
      </c>
      <c r="G11725" s="923">
        <v>52697.04630801591</v>
      </c>
      <c r="H11725" s="929">
        <v>1.6666666666666668E-3</v>
      </c>
      <c r="I11725" s="929">
        <v>1.3333333333333334E-2</v>
      </c>
      <c r="J11725" s="923">
        <v>51994.419023909031</v>
      </c>
      <c r="K11725" s="922">
        <v>1</v>
      </c>
      <c r="L11725" s="923">
        <v>51994.419023909031</v>
      </c>
      <c r="M11725" s="923">
        <f t="shared" si="183"/>
        <v>1053.9409261603182</v>
      </c>
    </row>
    <row r="11726" spans="2:13" ht="60">
      <c r="B11726" s="921" t="s">
        <v>3113</v>
      </c>
      <c r="C11726" s="921" t="s">
        <v>2937</v>
      </c>
      <c r="D11726" s="922" t="s">
        <v>986</v>
      </c>
      <c r="E11726" s="936">
        <v>1</v>
      </c>
      <c r="F11726" s="947">
        <v>44560</v>
      </c>
      <c r="G11726" s="923">
        <v>37021.514116808758</v>
      </c>
      <c r="H11726" s="929">
        <v>1.6666666666666668E-3</v>
      </c>
      <c r="I11726" s="929">
        <v>3.1666666666666669E-2</v>
      </c>
      <c r="J11726" s="923">
        <v>35849.166169776479</v>
      </c>
      <c r="K11726" s="922">
        <v>1</v>
      </c>
      <c r="L11726" s="923">
        <v>35849.166169776479</v>
      </c>
      <c r="M11726" s="923">
        <f t="shared" si="183"/>
        <v>740.4302823361752</v>
      </c>
    </row>
    <row r="11727" spans="2:13" ht="75">
      <c r="B11727" s="921" t="s">
        <v>3114</v>
      </c>
      <c r="C11727" s="921" t="s">
        <v>2932</v>
      </c>
      <c r="D11727" s="922" t="s">
        <v>986</v>
      </c>
      <c r="E11727" s="936">
        <v>1</v>
      </c>
      <c r="F11727" s="947">
        <v>44560</v>
      </c>
      <c r="G11727" s="923">
        <v>21584.053073969477</v>
      </c>
      <c r="H11727" s="929">
        <v>1.6666666666666668E-3</v>
      </c>
      <c r="I11727" s="929">
        <v>3.1666666666666669E-2</v>
      </c>
      <c r="J11727" s="923">
        <v>20900.558059960444</v>
      </c>
      <c r="K11727" s="922">
        <v>1</v>
      </c>
      <c r="L11727" s="923">
        <v>20900.558059960444</v>
      </c>
      <c r="M11727" s="923">
        <f t="shared" si="183"/>
        <v>431.68106147938954</v>
      </c>
    </row>
    <row r="11728" spans="2:13" ht="75">
      <c r="B11728" s="921" t="s">
        <v>3115</v>
      </c>
      <c r="C11728" s="921" t="s">
        <v>2932</v>
      </c>
      <c r="D11728" s="922" t="s">
        <v>986</v>
      </c>
      <c r="E11728" s="936">
        <v>1</v>
      </c>
      <c r="F11728" s="947">
        <v>44560</v>
      </c>
      <c r="G11728" s="923">
        <v>322704.38826162857</v>
      </c>
      <c r="H11728" s="929">
        <v>1.6666666666666668E-3</v>
      </c>
      <c r="I11728" s="929">
        <v>3.1666666666666669E-2</v>
      </c>
      <c r="J11728" s="923">
        <v>312485.41596667701</v>
      </c>
      <c r="K11728" s="922">
        <v>1</v>
      </c>
      <c r="L11728" s="923">
        <v>312485.41596667701</v>
      </c>
      <c r="M11728" s="923">
        <f t="shared" si="183"/>
        <v>6454.0877652325717</v>
      </c>
    </row>
    <row r="11729" spans="2:13" ht="75">
      <c r="B11729" s="921" t="s">
        <v>3116</v>
      </c>
      <c r="C11729" s="921" t="s">
        <v>2932</v>
      </c>
      <c r="D11729" s="922" t="s">
        <v>986</v>
      </c>
      <c r="E11729" s="936">
        <v>1</v>
      </c>
      <c r="F11729" s="947">
        <v>44560</v>
      </c>
      <c r="G11729" s="923">
        <v>104064.75421845559</v>
      </c>
      <c r="H11729" s="929">
        <v>1.6666666666666668E-3</v>
      </c>
      <c r="I11729" s="929">
        <v>3.1666666666666669E-2</v>
      </c>
      <c r="J11729" s="923">
        <v>100769.37033487117</v>
      </c>
      <c r="K11729" s="922">
        <v>1</v>
      </c>
      <c r="L11729" s="923">
        <v>100769.37033487117</v>
      </c>
      <c r="M11729" s="923">
        <f t="shared" si="183"/>
        <v>2081.2950843691119</v>
      </c>
    </row>
    <row r="11730" spans="2:13" ht="60">
      <c r="B11730" s="921" t="s">
        <v>3117</v>
      </c>
      <c r="C11730" s="921" t="s">
        <v>2937</v>
      </c>
      <c r="D11730" s="922" t="s">
        <v>986</v>
      </c>
      <c r="E11730" s="936">
        <v>1</v>
      </c>
      <c r="F11730" s="947">
        <v>45092</v>
      </c>
      <c r="G11730" s="923">
        <v>26075.02889160833</v>
      </c>
      <c r="H11730" s="929">
        <v>1.6666666666666668E-3</v>
      </c>
      <c r="I11730" s="929">
        <v>1.6666666666666668E-3</v>
      </c>
      <c r="J11730" s="923">
        <v>26031.570510122318</v>
      </c>
      <c r="K11730" s="922">
        <v>1</v>
      </c>
      <c r="L11730" s="923">
        <v>26031.570510122318</v>
      </c>
      <c r="M11730" s="923">
        <f t="shared" si="183"/>
        <v>521.50057783216664</v>
      </c>
    </row>
    <row r="11731" spans="2:13" ht="60">
      <c r="B11731" s="921" t="s">
        <v>3118</v>
      </c>
      <c r="C11731" s="921" t="s">
        <v>2937</v>
      </c>
      <c r="D11731" s="922" t="s">
        <v>986</v>
      </c>
      <c r="E11731" s="936">
        <v>1</v>
      </c>
      <c r="F11731" s="947">
        <v>44986</v>
      </c>
      <c r="G11731" s="923">
        <v>24983.661846880645</v>
      </c>
      <c r="H11731" s="929">
        <v>1.6666666666666668E-3</v>
      </c>
      <c r="I11731" s="929">
        <v>6.6666666666666671E-3</v>
      </c>
      <c r="J11731" s="923">
        <v>24817.104101234774</v>
      </c>
      <c r="K11731" s="922">
        <v>1</v>
      </c>
      <c r="L11731" s="923">
        <v>24817.104101234774</v>
      </c>
      <c r="M11731" s="923">
        <f t="shared" si="183"/>
        <v>499.6732369376129</v>
      </c>
    </row>
    <row r="11732" spans="2:13" ht="60">
      <c r="B11732" s="921" t="s">
        <v>3118</v>
      </c>
      <c r="C11732" s="921" t="s">
        <v>2937</v>
      </c>
      <c r="D11732" s="922" t="s">
        <v>986</v>
      </c>
      <c r="E11732" s="936">
        <v>1</v>
      </c>
      <c r="F11732" s="947">
        <v>44713</v>
      </c>
      <c r="G11732" s="923">
        <v>37514.066119965792</v>
      </c>
      <c r="H11732" s="929">
        <v>1.6666666666666668E-3</v>
      </c>
      <c r="I11732" s="929">
        <v>2.1666666666666667E-2</v>
      </c>
      <c r="J11732" s="923">
        <v>36701.261354033202</v>
      </c>
      <c r="K11732" s="922">
        <v>1</v>
      </c>
      <c r="L11732" s="923">
        <v>36701.261354033202</v>
      </c>
      <c r="M11732" s="923">
        <f t="shared" si="183"/>
        <v>750.28132239931585</v>
      </c>
    </row>
    <row r="11733" spans="2:13" ht="75">
      <c r="B11733" s="921" t="s">
        <v>3119</v>
      </c>
      <c r="C11733" s="921" t="s">
        <v>2932</v>
      </c>
      <c r="D11733" s="922" t="s">
        <v>986</v>
      </c>
      <c r="E11733" s="936">
        <v>1</v>
      </c>
      <c r="F11733" s="947">
        <v>44713</v>
      </c>
      <c r="G11733" s="923">
        <v>174491.48849730249</v>
      </c>
      <c r="H11733" s="929">
        <v>1.6666666666666668E-3</v>
      </c>
      <c r="I11733" s="929">
        <v>2.1666666666666667E-2</v>
      </c>
      <c r="J11733" s="923">
        <v>170710.83957986094</v>
      </c>
      <c r="K11733" s="922">
        <v>1</v>
      </c>
      <c r="L11733" s="923">
        <v>170710.83957986094</v>
      </c>
      <c r="M11733" s="923">
        <f t="shared" si="183"/>
        <v>3489.82976994605</v>
      </c>
    </row>
    <row r="11734" spans="2:13" ht="60">
      <c r="B11734" s="921" t="s">
        <v>3120</v>
      </c>
      <c r="C11734" s="921" t="s">
        <v>2937</v>
      </c>
      <c r="D11734" s="922" t="s">
        <v>986</v>
      </c>
      <c r="E11734" s="936">
        <v>1</v>
      </c>
      <c r="F11734" s="947">
        <v>45051</v>
      </c>
      <c r="G11734" s="923">
        <v>15153.392048933425</v>
      </c>
      <c r="H11734" s="929">
        <v>1.6666666666666668E-3</v>
      </c>
      <c r="I11734" s="929">
        <v>3.3333333333333335E-3</v>
      </c>
      <c r="J11734" s="923">
        <v>15102.880742103647</v>
      </c>
      <c r="K11734" s="922">
        <v>1</v>
      </c>
      <c r="L11734" s="923">
        <v>15102.880742103647</v>
      </c>
      <c r="M11734" s="923">
        <f t="shared" si="183"/>
        <v>303.06784097866853</v>
      </c>
    </row>
    <row r="11735" spans="2:13" ht="60">
      <c r="B11735" s="921" t="s">
        <v>3121</v>
      </c>
      <c r="C11735" s="921" t="s">
        <v>2937</v>
      </c>
      <c r="D11735" s="922" t="s">
        <v>986</v>
      </c>
      <c r="E11735" s="936">
        <v>1</v>
      </c>
      <c r="F11735" s="947">
        <v>45054</v>
      </c>
      <c r="G11735" s="923">
        <v>236665.30315546875</v>
      </c>
      <c r="H11735" s="929">
        <v>1.6666666666666668E-3</v>
      </c>
      <c r="I11735" s="929">
        <v>3.3333333333333335E-3</v>
      </c>
      <c r="J11735" s="923">
        <v>235876.41881161719</v>
      </c>
      <c r="K11735" s="922">
        <v>1</v>
      </c>
      <c r="L11735" s="923">
        <v>235876.41881161719</v>
      </c>
      <c r="M11735" s="923">
        <f t="shared" si="183"/>
        <v>4733.3060631093749</v>
      </c>
    </row>
    <row r="11736" spans="2:13" ht="60">
      <c r="B11736" s="921" t="s">
        <v>3122</v>
      </c>
      <c r="C11736" s="921" t="s">
        <v>2937</v>
      </c>
      <c r="D11736" s="922" t="s">
        <v>986</v>
      </c>
      <c r="E11736" s="936">
        <v>1</v>
      </c>
      <c r="F11736" s="947">
        <v>45054</v>
      </c>
      <c r="G11736" s="923">
        <v>13763.49136222621</v>
      </c>
      <c r="H11736" s="929">
        <v>1.6666666666666668E-3</v>
      </c>
      <c r="I11736" s="929">
        <v>3.3333333333333335E-3</v>
      </c>
      <c r="J11736" s="923">
        <v>13717.613057685456</v>
      </c>
      <c r="K11736" s="922">
        <v>1</v>
      </c>
      <c r="L11736" s="923">
        <v>13717.613057685456</v>
      </c>
      <c r="M11736" s="923">
        <f t="shared" si="183"/>
        <v>275.26982724452421</v>
      </c>
    </row>
    <row r="11737" spans="2:13" ht="60">
      <c r="B11737" s="921" t="s">
        <v>3122</v>
      </c>
      <c r="C11737" s="921" t="s">
        <v>2937</v>
      </c>
      <c r="D11737" s="922" t="s">
        <v>986</v>
      </c>
      <c r="E11737" s="936">
        <v>1</v>
      </c>
      <c r="F11737" s="947">
        <v>45090</v>
      </c>
      <c r="G11737" s="923">
        <v>11595.583962890954</v>
      </c>
      <c r="H11737" s="929">
        <v>1.6666666666666668E-3</v>
      </c>
      <c r="I11737" s="929">
        <v>1.6666666666666668E-3</v>
      </c>
      <c r="J11737" s="923">
        <v>11576.257989619469</v>
      </c>
      <c r="K11737" s="922">
        <v>1</v>
      </c>
      <c r="L11737" s="923">
        <v>11576.257989619469</v>
      </c>
      <c r="M11737" s="923">
        <f t="shared" si="183"/>
        <v>231.91167925781909</v>
      </c>
    </row>
    <row r="11738" spans="2:13" ht="60">
      <c r="B11738" s="921" t="s">
        <v>3123</v>
      </c>
      <c r="C11738" s="921" t="s">
        <v>2937</v>
      </c>
      <c r="D11738" s="922" t="s">
        <v>986</v>
      </c>
      <c r="E11738" s="936">
        <v>1</v>
      </c>
      <c r="F11738" s="947">
        <v>44560</v>
      </c>
      <c r="G11738" s="923">
        <v>11696.626484608491</v>
      </c>
      <c r="H11738" s="929">
        <v>1.6666666666666668E-3</v>
      </c>
      <c r="I11738" s="929">
        <v>3.1666666666666669E-2</v>
      </c>
      <c r="J11738" s="923">
        <v>11326.233312595888</v>
      </c>
      <c r="K11738" s="922">
        <v>1</v>
      </c>
      <c r="L11738" s="923">
        <v>11326.233312595888</v>
      </c>
      <c r="M11738" s="923">
        <f t="shared" si="183"/>
        <v>233.93252969216982</v>
      </c>
    </row>
    <row r="11739" spans="2:13" ht="60">
      <c r="B11739" s="921" t="s">
        <v>3124</v>
      </c>
      <c r="C11739" s="921" t="s">
        <v>2937</v>
      </c>
      <c r="D11739" s="922" t="s">
        <v>986</v>
      </c>
      <c r="E11739" s="936">
        <v>1</v>
      </c>
      <c r="F11739" s="947">
        <v>44690</v>
      </c>
      <c r="G11739" s="923">
        <v>63631.191010255978</v>
      </c>
      <c r="H11739" s="929">
        <v>1.6666666666666668E-3</v>
      </c>
      <c r="I11739" s="929">
        <v>2.3333333333333334E-2</v>
      </c>
      <c r="J11739" s="923">
        <v>62146.463220016674</v>
      </c>
      <c r="K11739" s="922">
        <v>1</v>
      </c>
      <c r="L11739" s="923">
        <v>62146.463220016674</v>
      </c>
      <c r="M11739" s="923">
        <f t="shared" si="183"/>
        <v>1272.6238202051195</v>
      </c>
    </row>
    <row r="11740" spans="2:13" ht="60">
      <c r="B11740" s="921" t="s">
        <v>3038</v>
      </c>
      <c r="C11740" s="921" t="s">
        <v>2937</v>
      </c>
      <c r="D11740" s="922" t="s">
        <v>986</v>
      </c>
      <c r="E11740" s="936">
        <v>1</v>
      </c>
      <c r="F11740" s="947">
        <v>44846</v>
      </c>
      <c r="G11740" s="923">
        <v>17420.318135752525</v>
      </c>
      <c r="H11740" s="929">
        <v>1.6666666666666668E-3</v>
      </c>
      <c r="I11740" s="929">
        <v>1.5000000000000001E-2</v>
      </c>
      <c r="J11740" s="923">
        <v>17159.013363716236</v>
      </c>
      <c r="K11740" s="922">
        <v>1</v>
      </c>
      <c r="L11740" s="923">
        <v>17159.013363716236</v>
      </c>
      <c r="M11740" s="923">
        <f t="shared" si="183"/>
        <v>348.40636271505048</v>
      </c>
    </row>
    <row r="11741" spans="2:13" ht="60">
      <c r="B11741" s="921" t="s">
        <v>3038</v>
      </c>
      <c r="C11741" s="921" t="s">
        <v>2937</v>
      </c>
      <c r="D11741" s="922" t="s">
        <v>986</v>
      </c>
      <c r="E11741" s="936">
        <v>1</v>
      </c>
      <c r="F11741" s="947">
        <v>44850</v>
      </c>
      <c r="G11741" s="923">
        <v>62162.436543010626</v>
      </c>
      <c r="H11741" s="929">
        <v>1.6666666666666668E-3</v>
      </c>
      <c r="I11741" s="929">
        <v>1.5000000000000001E-2</v>
      </c>
      <c r="J11741" s="923">
        <v>61229.999994865466</v>
      </c>
      <c r="K11741" s="922">
        <v>1</v>
      </c>
      <c r="L11741" s="923">
        <v>61229.999994865466</v>
      </c>
      <c r="M11741" s="923">
        <f t="shared" si="183"/>
        <v>1243.2487308602126</v>
      </c>
    </row>
    <row r="11742" spans="2:13" ht="60">
      <c r="B11742" s="921" t="s">
        <v>3038</v>
      </c>
      <c r="C11742" s="921" t="s">
        <v>2937</v>
      </c>
      <c r="D11742" s="922" t="s">
        <v>986</v>
      </c>
      <c r="E11742" s="936">
        <v>1</v>
      </c>
      <c r="F11742" s="947">
        <v>44909</v>
      </c>
      <c r="G11742" s="923">
        <v>17625.053606944301</v>
      </c>
      <c r="H11742" s="929">
        <v>1.6666666666666668E-3</v>
      </c>
      <c r="I11742" s="929">
        <v>1.1666666666666667E-2</v>
      </c>
      <c r="J11742" s="923">
        <v>17419.427981529949</v>
      </c>
      <c r="K11742" s="922">
        <v>1</v>
      </c>
      <c r="L11742" s="923">
        <v>17419.427981529949</v>
      </c>
      <c r="M11742" s="923">
        <f t="shared" si="183"/>
        <v>352.501072138886</v>
      </c>
    </row>
    <row r="11743" spans="2:13" ht="60">
      <c r="B11743" s="921" t="s">
        <v>3038</v>
      </c>
      <c r="C11743" s="921" t="s">
        <v>2937</v>
      </c>
      <c r="D11743" s="922" t="s">
        <v>986</v>
      </c>
      <c r="E11743" s="936">
        <v>1</v>
      </c>
      <c r="F11743" s="947">
        <v>44836</v>
      </c>
      <c r="G11743" s="923">
        <v>22847.291712705577</v>
      </c>
      <c r="H11743" s="929">
        <v>1.6666666666666668E-3</v>
      </c>
      <c r="I11743" s="929">
        <v>1.5000000000000001E-2</v>
      </c>
      <c r="J11743" s="923">
        <v>22504.582337014992</v>
      </c>
      <c r="K11743" s="922">
        <v>1</v>
      </c>
      <c r="L11743" s="923">
        <v>22504.582337014992</v>
      </c>
      <c r="M11743" s="923">
        <f t="shared" si="183"/>
        <v>456.94583425411156</v>
      </c>
    </row>
    <row r="11744" spans="2:13" ht="60">
      <c r="B11744" s="921" t="s">
        <v>3038</v>
      </c>
      <c r="C11744" s="921" t="s">
        <v>2937</v>
      </c>
      <c r="D11744" s="922" t="s">
        <v>986</v>
      </c>
      <c r="E11744" s="936">
        <v>1</v>
      </c>
      <c r="F11744" s="947">
        <v>44907</v>
      </c>
      <c r="G11744" s="923">
        <v>16912.930228885947</v>
      </c>
      <c r="H11744" s="929">
        <v>1.6666666666666668E-3</v>
      </c>
      <c r="I11744" s="929">
        <v>1.1666666666666667E-2</v>
      </c>
      <c r="J11744" s="923">
        <v>16715.612709548943</v>
      </c>
      <c r="K11744" s="922">
        <v>1</v>
      </c>
      <c r="L11744" s="923">
        <v>16715.612709548943</v>
      </c>
      <c r="M11744" s="923">
        <f t="shared" si="183"/>
        <v>338.25860457771893</v>
      </c>
    </row>
    <row r="11745" spans="2:13" ht="60">
      <c r="B11745" s="921" t="s">
        <v>3038</v>
      </c>
      <c r="C11745" s="921" t="s">
        <v>2937</v>
      </c>
      <c r="D11745" s="922" t="s">
        <v>994</v>
      </c>
      <c r="E11745" s="936">
        <v>0</v>
      </c>
      <c r="F11745" s="947">
        <v>44342</v>
      </c>
      <c r="G11745" s="923">
        <v>1227.54</v>
      </c>
      <c r="H11745" s="929">
        <v>1.6666666666666668E-3</v>
      </c>
      <c r="I11745" s="929">
        <v>4.3333333333333335E-2</v>
      </c>
      <c r="J11745" s="923">
        <v>1174.3465999999999</v>
      </c>
      <c r="K11745" s="922">
        <v>1</v>
      </c>
      <c r="L11745" s="923">
        <v>0</v>
      </c>
      <c r="M11745" s="923" t="str">
        <f t="shared" si="183"/>
        <v/>
      </c>
    </row>
    <row r="11746" spans="2:13" ht="60">
      <c r="B11746" s="921" t="s">
        <v>3038</v>
      </c>
      <c r="C11746" s="921" t="s">
        <v>2937</v>
      </c>
      <c r="D11746" s="922" t="s">
        <v>986</v>
      </c>
      <c r="E11746" s="936">
        <v>1</v>
      </c>
      <c r="F11746" s="947">
        <v>44897</v>
      </c>
      <c r="G11746" s="923">
        <v>92071.618421461564</v>
      </c>
      <c r="H11746" s="929">
        <v>1.6666666666666668E-3</v>
      </c>
      <c r="I11746" s="929">
        <v>1.1666666666666667E-2</v>
      </c>
      <c r="J11746" s="923">
        <v>90997.449539877853</v>
      </c>
      <c r="K11746" s="922">
        <v>1</v>
      </c>
      <c r="L11746" s="923">
        <v>90997.449539877853</v>
      </c>
      <c r="M11746" s="923">
        <f t="shared" si="183"/>
        <v>1841.4323684292312</v>
      </c>
    </row>
    <row r="11747" spans="2:13" ht="60">
      <c r="B11747" s="921" t="s">
        <v>3038</v>
      </c>
      <c r="C11747" s="921" t="s">
        <v>2937</v>
      </c>
      <c r="D11747" s="922" t="s">
        <v>986</v>
      </c>
      <c r="E11747" s="936">
        <v>1</v>
      </c>
      <c r="F11747" s="947">
        <v>44906</v>
      </c>
      <c r="G11747" s="923">
        <v>62933.903535907171</v>
      </c>
      <c r="H11747" s="929">
        <v>1.6666666666666668E-3</v>
      </c>
      <c r="I11747" s="929">
        <v>1.1666666666666667E-2</v>
      </c>
      <c r="J11747" s="923">
        <v>62199.674661321587</v>
      </c>
      <c r="K11747" s="922">
        <v>1</v>
      </c>
      <c r="L11747" s="923">
        <v>62199.674661321587</v>
      </c>
      <c r="M11747" s="923">
        <f t="shared" si="183"/>
        <v>1258.6780707181435</v>
      </c>
    </row>
    <row r="11748" spans="2:13" ht="75">
      <c r="B11748" s="921" t="s">
        <v>3125</v>
      </c>
      <c r="C11748" s="921" t="s">
        <v>2932</v>
      </c>
      <c r="D11748" s="922" t="s">
        <v>986</v>
      </c>
      <c r="E11748" s="936">
        <v>1</v>
      </c>
      <c r="F11748" s="947">
        <v>44838</v>
      </c>
      <c r="G11748" s="923">
        <v>49686.220818488961</v>
      </c>
      <c r="H11748" s="929">
        <v>1.6666666666666668E-3</v>
      </c>
      <c r="I11748" s="929">
        <v>1.5000000000000001E-2</v>
      </c>
      <c r="J11748" s="923">
        <v>48940.927506211628</v>
      </c>
      <c r="K11748" s="922">
        <v>1</v>
      </c>
      <c r="L11748" s="923">
        <v>48940.927506211628</v>
      </c>
      <c r="M11748" s="923">
        <f t="shared" si="183"/>
        <v>993.72441636977919</v>
      </c>
    </row>
    <row r="11749" spans="2:13" ht="60">
      <c r="B11749" s="921" t="s">
        <v>3126</v>
      </c>
      <c r="C11749" s="921" t="s">
        <v>2937</v>
      </c>
      <c r="D11749" s="922" t="s">
        <v>986</v>
      </c>
      <c r="E11749" s="936">
        <v>1</v>
      </c>
      <c r="F11749" s="947">
        <v>44838</v>
      </c>
      <c r="G11749" s="923">
        <v>12816.33021045645</v>
      </c>
      <c r="H11749" s="929">
        <v>1.6666666666666668E-3</v>
      </c>
      <c r="I11749" s="929">
        <v>1.5000000000000001E-2</v>
      </c>
      <c r="J11749" s="923">
        <v>12624.085257299603</v>
      </c>
      <c r="K11749" s="922">
        <v>1</v>
      </c>
      <c r="L11749" s="923">
        <v>12624.085257299603</v>
      </c>
      <c r="M11749" s="923">
        <f t="shared" si="183"/>
        <v>256.32660420912902</v>
      </c>
    </row>
    <row r="11750" spans="2:13" ht="60">
      <c r="B11750" s="921" t="s">
        <v>3127</v>
      </c>
      <c r="C11750" s="921" t="s">
        <v>2937</v>
      </c>
      <c r="D11750" s="922" t="s">
        <v>986</v>
      </c>
      <c r="E11750" s="936">
        <v>1</v>
      </c>
      <c r="F11750" s="947">
        <v>44838</v>
      </c>
      <c r="G11750" s="923">
        <v>17840.756826590037</v>
      </c>
      <c r="H11750" s="929">
        <v>1.6666666666666668E-3</v>
      </c>
      <c r="I11750" s="929">
        <v>1.5000000000000001E-2</v>
      </c>
      <c r="J11750" s="923">
        <v>17573.145474191188</v>
      </c>
      <c r="K11750" s="922">
        <v>1</v>
      </c>
      <c r="L11750" s="923">
        <v>17573.145474191188</v>
      </c>
      <c r="M11750" s="923">
        <f t="shared" si="183"/>
        <v>356.81513653180076</v>
      </c>
    </row>
    <row r="11751" spans="2:13" ht="60">
      <c r="B11751" s="921" t="s">
        <v>3128</v>
      </c>
      <c r="C11751" s="921" t="s">
        <v>2937</v>
      </c>
      <c r="D11751" s="922" t="s">
        <v>986</v>
      </c>
      <c r="E11751" s="936">
        <v>1</v>
      </c>
      <c r="F11751" s="947">
        <v>44838</v>
      </c>
      <c r="G11751" s="923">
        <v>12874.253444720669</v>
      </c>
      <c r="H11751" s="929">
        <v>1.6666666666666668E-3</v>
      </c>
      <c r="I11751" s="929">
        <v>1.5000000000000001E-2</v>
      </c>
      <c r="J11751" s="923">
        <v>12681.139643049859</v>
      </c>
      <c r="K11751" s="922">
        <v>1</v>
      </c>
      <c r="L11751" s="923">
        <v>12681.139643049859</v>
      </c>
      <c r="M11751" s="923">
        <f t="shared" si="183"/>
        <v>257.48506889441336</v>
      </c>
    </row>
    <row r="11752" spans="2:13" ht="60">
      <c r="B11752" s="921" t="s">
        <v>3056</v>
      </c>
      <c r="C11752" s="921" t="s">
        <v>2937</v>
      </c>
      <c r="D11752" s="922" t="s">
        <v>986</v>
      </c>
      <c r="E11752" s="936">
        <v>1</v>
      </c>
      <c r="F11752" s="947">
        <v>44838</v>
      </c>
      <c r="G11752" s="923">
        <v>31355.902398047183</v>
      </c>
      <c r="H11752" s="929">
        <v>1.6666666666666668E-3</v>
      </c>
      <c r="I11752" s="929">
        <v>1.5000000000000001E-2</v>
      </c>
      <c r="J11752" s="923">
        <v>30885.563862076477</v>
      </c>
      <c r="K11752" s="922">
        <v>1</v>
      </c>
      <c r="L11752" s="923">
        <v>30885.563862076477</v>
      </c>
      <c r="M11752" s="923">
        <f t="shared" si="183"/>
        <v>627.11804796094373</v>
      </c>
    </row>
    <row r="11753" spans="2:13" ht="60">
      <c r="B11753" s="921" t="s">
        <v>3056</v>
      </c>
      <c r="C11753" s="921" t="s">
        <v>2937</v>
      </c>
      <c r="D11753" s="922" t="s">
        <v>986</v>
      </c>
      <c r="E11753" s="936">
        <v>1</v>
      </c>
      <c r="F11753" s="947">
        <v>44851</v>
      </c>
      <c r="G11753" s="923">
        <v>72798.158640821945</v>
      </c>
      <c r="H11753" s="929">
        <v>1.6666666666666668E-3</v>
      </c>
      <c r="I11753" s="929">
        <v>1.5000000000000001E-2</v>
      </c>
      <c r="J11753" s="923">
        <v>71706.186261209616</v>
      </c>
      <c r="K11753" s="922">
        <v>1</v>
      </c>
      <c r="L11753" s="923">
        <v>71706.186261209616</v>
      </c>
      <c r="M11753" s="923">
        <f t="shared" si="183"/>
        <v>1455.9631728164388</v>
      </c>
    </row>
    <row r="11754" spans="2:13" ht="60">
      <c r="B11754" s="921" t="s">
        <v>3056</v>
      </c>
      <c r="C11754" s="921" t="s">
        <v>2937</v>
      </c>
      <c r="D11754" s="922" t="s">
        <v>986</v>
      </c>
      <c r="E11754" s="936">
        <v>1</v>
      </c>
      <c r="F11754" s="947">
        <v>44847</v>
      </c>
      <c r="G11754" s="923">
        <v>72397.224643586887</v>
      </c>
      <c r="H11754" s="929">
        <v>1.6666666666666668E-3</v>
      </c>
      <c r="I11754" s="929">
        <v>1.5000000000000001E-2</v>
      </c>
      <c r="J11754" s="923">
        <v>71311.266273933084</v>
      </c>
      <c r="K11754" s="922">
        <v>1</v>
      </c>
      <c r="L11754" s="923">
        <v>71311.266273933084</v>
      </c>
      <c r="M11754" s="923">
        <f t="shared" si="183"/>
        <v>1447.9444928717378</v>
      </c>
    </row>
    <row r="11755" spans="2:13" ht="60">
      <c r="B11755" s="921" t="s">
        <v>3056</v>
      </c>
      <c r="C11755" s="921" t="s">
        <v>2937</v>
      </c>
      <c r="D11755" s="922" t="s">
        <v>986</v>
      </c>
      <c r="E11755" s="936">
        <v>1</v>
      </c>
      <c r="F11755" s="947">
        <v>44594</v>
      </c>
      <c r="G11755" s="923">
        <v>99660.736455570557</v>
      </c>
      <c r="H11755" s="929">
        <v>1.6666666666666668E-3</v>
      </c>
      <c r="I11755" s="929">
        <v>2.8333333333333335E-2</v>
      </c>
      <c r="J11755" s="923">
        <v>96837.015589329385</v>
      </c>
      <c r="K11755" s="922">
        <v>1</v>
      </c>
      <c r="L11755" s="923">
        <v>96837.015589329385</v>
      </c>
      <c r="M11755" s="923">
        <f t="shared" si="183"/>
        <v>1993.2147291114111</v>
      </c>
    </row>
    <row r="11756" spans="2:13" ht="60">
      <c r="B11756" s="921" t="s">
        <v>3056</v>
      </c>
      <c r="C11756" s="921" t="s">
        <v>2937</v>
      </c>
      <c r="D11756" s="922" t="s">
        <v>986</v>
      </c>
      <c r="E11756" s="936">
        <v>1</v>
      </c>
      <c r="F11756" s="947">
        <v>44862</v>
      </c>
      <c r="G11756" s="923">
        <v>29525.92508209576</v>
      </c>
      <c r="H11756" s="929">
        <v>1.6666666666666668E-3</v>
      </c>
      <c r="I11756" s="929">
        <v>1.5000000000000001E-2</v>
      </c>
      <c r="J11756" s="923">
        <v>29083.036205864322</v>
      </c>
      <c r="K11756" s="922">
        <v>1</v>
      </c>
      <c r="L11756" s="923">
        <v>29083.036205864322</v>
      </c>
      <c r="M11756" s="923">
        <f t="shared" si="183"/>
        <v>590.51850164191524</v>
      </c>
    </row>
    <row r="11757" spans="2:13" ht="60">
      <c r="B11757" s="921" t="s">
        <v>3056</v>
      </c>
      <c r="C11757" s="921" t="s">
        <v>2937</v>
      </c>
      <c r="D11757" s="922" t="s">
        <v>986</v>
      </c>
      <c r="E11757" s="936">
        <v>1</v>
      </c>
      <c r="F11757" s="947">
        <v>44908</v>
      </c>
      <c r="G11757" s="923">
        <v>13058.993052798902</v>
      </c>
      <c r="H11757" s="929">
        <v>1.6666666666666668E-3</v>
      </c>
      <c r="I11757" s="929">
        <v>1.1666666666666667E-2</v>
      </c>
      <c r="J11757" s="923">
        <v>12906.638133849581</v>
      </c>
      <c r="K11757" s="922">
        <v>1</v>
      </c>
      <c r="L11757" s="923">
        <v>12906.638133849581</v>
      </c>
      <c r="M11757" s="923">
        <f t="shared" si="183"/>
        <v>261.17986105597805</v>
      </c>
    </row>
    <row r="11758" spans="2:13" ht="60">
      <c r="B11758" s="921" t="s">
        <v>3056</v>
      </c>
      <c r="C11758" s="921" t="s">
        <v>2937</v>
      </c>
      <c r="D11758" s="922" t="s">
        <v>986</v>
      </c>
      <c r="E11758" s="936">
        <v>1</v>
      </c>
      <c r="F11758" s="947">
        <v>44863</v>
      </c>
      <c r="G11758" s="923">
        <v>11140.23749460257</v>
      </c>
      <c r="H11758" s="929">
        <v>1.6666666666666668E-3</v>
      </c>
      <c r="I11758" s="929">
        <v>1.5000000000000001E-2</v>
      </c>
      <c r="J11758" s="923">
        <v>10973.133932183531</v>
      </c>
      <c r="K11758" s="922">
        <v>1</v>
      </c>
      <c r="L11758" s="923">
        <v>10973.133932183531</v>
      </c>
      <c r="M11758" s="923">
        <f t="shared" si="183"/>
        <v>222.8047498920514</v>
      </c>
    </row>
    <row r="11759" spans="2:13" ht="60">
      <c r="B11759" s="921" t="s">
        <v>3056</v>
      </c>
      <c r="C11759" s="921" t="s">
        <v>2937</v>
      </c>
      <c r="D11759" s="922" t="s">
        <v>994</v>
      </c>
      <c r="E11759" s="936">
        <v>0</v>
      </c>
      <c r="F11759" s="947">
        <v>44921</v>
      </c>
      <c r="G11759" s="923">
        <v>2262.02</v>
      </c>
      <c r="H11759" s="929">
        <v>1.6666666666666668E-3</v>
      </c>
      <c r="I11759" s="929">
        <v>1.1666666666666667E-2</v>
      </c>
      <c r="J11759" s="923">
        <v>2235.6297666666665</v>
      </c>
      <c r="K11759" s="922">
        <v>1</v>
      </c>
      <c r="L11759" s="923">
        <v>0</v>
      </c>
      <c r="M11759" s="923" t="str">
        <f t="shared" si="183"/>
        <v/>
      </c>
    </row>
    <row r="11760" spans="2:13" ht="60">
      <c r="B11760" s="921" t="s">
        <v>3129</v>
      </c>
      <c r="C11760" s="921" t="s">
        <v>2937</v>
      </c>
      <c r="D11760" s="922" t="s">
        <v>986</v>
      </c>
      <c r="E11760" s="936">
        <v>1</v>
      </c>
      <c r="F11760" s="947">
        <v>44425</v>
      </c>
      <c r="G11760" s="923">
        <v>23826.461357535813</v>
      </c>
      <c r="H11760" s="929">
        <v>1.6666666666666668E-3</v>
      </c>
      <c r="I11760" s="929">
        <v>3.8333333333333337E-2</v>
      </c>
      <c r="J11760" s="923">
        <v>22913.113672163607</v>
      </c>
      <c r="K11760" s="922">
        <v>1</v>
      </c>
      <c r="L11760" s="923">
        <v>22913.113672163607</v>
      </c>
      <c r="M11760" s="923">
        <f t="shared" si="183"/>
        <v>476.52922715071628</v>
      </c>
    </row>
    <row r="11761" spans="2:13" ht="60">
      <c r="B11761" s="921" t="s">
        <v>3129</v>
      </c>
      <c r="C11761" s="921" t="s">
        <v>2937</v>
      </c>
      <c r="D11761" s="922" t="s">
        <v>986</v>
      </c>
      <c r="E11761" s="936">
        <v>1</v>
      </c>
      <c r="F11761" s="947">
        <v>44552</v>
      </c>
      <c r="G11761" s="923">
        <v>36555.666740328925</v>
      </c>
      <c r="H11761" s="929">
        <v>1.6666666666666668E-3</v>
      </c>
      <c r="I11761" s="929">
        <v>3.1666666666666669E-2</v>
      </c>
      <c r="J11761" s="923">
        <v>35398.070626885179</v>
      </c>
      <c r="K11761" s="922">
        <v>1</v>
      </c>
      <c r="L11761" s="923">
        <v>35398.070626885179</v>
      </c>
      <c r="M11761" s="923">
        <f t="shared" si="183"/>
        <v>731.11333480657856</v>
      </c>
    </row>
    <row r="11762" spans="2:13" ht="60">
      <c r="B11762" s="921" t="s">
        <v>3129</v>
      </c>
      <c r="C11762" s="921" t="s">
        <v>2937</v>
      </c>
      <c r="D11762" s="922" t="s">
        <v>994</v>
      </c>
      <c r="E11762" s="936">
        <v>0</v>
      </c>
      <c r="F11762" s="947">
        <v>44896</v>
      </c>
      <c r="G11762" s="923">
        <v>2175.9809195212542</v>
      </c>
      <c r="H11762" s="929">
        <v>1.6666666666666668E-3</v>
      </c>
      <c r="I11762" s="929">
        <v>1.1666666666666667E-2</v>
      </c>
      <c r="J11762" s="923">
        <v>2150.5944754601728</v>
      </c>
      <c r="K11762" s="922">
        <v>1</v>
      </c>
      <c r="L11762" s="923">
        <v>0</v>
      </c>
      <c r="M11762" s="923" t="str">
        <f t="shared" si="183"/>
        <v/>
      </c>
    </row>
    <row r="11763" spans="2:13" ht="60">
      <c r="B11763" s="921" t="s">
        <v>3130</v>
      </c>
      <c r="C11763" s="921" t="s">
        <v>2937</v>
      </c>
      <c r="D11763" s="922" t="s">
        <v>986</v>
      </c>
      <c r="E11763" s="936">
        <v>1</v>
      </c>
      <c r="F11763" s="947">
        <v>45080</v>
      </c>
      <c r="G11763" s="923">
        <v>14990.197108128386</v>
      </c>
      <c r="H11763" s="929">
        <v>1.6666666666666668E-3</v>
      </c>
      <c r="I11763" s="929">
        <v>1.6666666666666668E-3</v>
      </c>
      <c r="J11763" s="923">
        <v>14965.213446281507</v>
      </c>
      <c r="K11763" s="922">
        <v>1</v>
      </c>
      <c r="L11763" s="923">
        <v>14965.213446281507</v>
      </c>
      <c r="M11763" s="923">
        <f t="shared" si="183"/>
        <v>299.80394216256775</v>
      </c>
    </row>
    <row r="11764" spans="2:13" ht="60">
      <c r="B11764" s="921" t="s">
        <v>3130</v>
      </c>
      <c r="C11764" s="921" t="s">
        <v>2937</v>
      </c>
      <c r="D11764" s="922" t="s">
        <v>986</v>
      </c>
      <c r="E11764" s="936">
        <v>1</v>
      </c>
      <c r="F11764" s="947">
        <v>45018</v>
      </c>
      <c r="G11764" s="923">
        <v>22758.276290448281</v>
      </c>
      <c r="H11764" s="929">
        <v>1.6666666666666668E-3</v>
      </c>
      <c r="I11764" s="929">
        <v>5.0000000000000001E-3</v>
      </c>
      <c r="J11764" s="923">
        <v>22644.484908996041</v>
      </c>
      <c r="K11764" s="922">
        <v>1</v>
      </c>
      <c r="L11764" s="923">
        <v>22644.484908996041</v>
      </c>
      <c r="M11764" s="923">
        <f t="shared" si="183"/>
        <v>455.16552580896564</v>
      </c>
    </row>
    <row r="11765" spans="2:13" ht="60">
      <c r="B11765" s="921" t="s">
        <v>3131</v>
      </c>
      <c r="C11765" s="921" t="s">
        <v>2937</v>
      </c>
      <c r="D11765" s="922" t="s">
        <v>986</v>
      </c>
      <c r="E11765" s="936">
        <v>1</v>
      </c>
      <c r="F11765" s="947">
        <v>45078</v>
      </c>
      <c r="G11765" s="923">
        <v>14539.185635358093</v>
      </c>
      <c r="H11765" s="929">
        <v>1.6666666666666668E-3</v>
      </c>
      <c r="I11765" s="929">
        <v>1.6666666666666668E-3</v>
      </c>
      <c r="J11765" s="923">
        <v>14514.953659299163</v>
      </c>
      <c r="K11765" s="922">
        <v>1</v>
      </c>
      <c r="L11765" s="923">
        <v>14514.953659299163</v>
      </c>
      <c r="M11765" s="923">
        <f t="shared" si="183"/>
        <v>290.7837127071619</v>
      </c>
    </row>
    <row r="11766" spans="2:13" ht="60">
      <c r="B11766" s="921" t="s">
        <v>3132</v>
      </c>
      <c r="C11766" s="921" t="s">
        <v>2937</v>
      </c>
      <c r="D11766" s="922" t="s">
        <v>986</v>
      </c>
      <c r="E11766" s="936">
        <v>1</v>
      </c>
      <c r="F11766" s="947">
        <v>44958</v>
      </c>
      <c r="G11766" s="923">
        <v>63052.590765583569</v>
      </c>
      <c r="H11766" s="929">
        <v>1.6666666666666668E-3</v>
      </c>
      <c r="I11766" s="929">
        <v>8.3333333333333332E-3</v>
      </c>
      <c r="J11766" s="923">
        <v>62527.152509203705</v>
      </c>
      <c r="K11766" s="922">
        <v>1</v>
      </c>
      <c r="L11766" s="923">
        <v>62527.152509203705</v>
      </c>
      <c r="M11766" s="923">
        <f t="shared" si="183"/>
        <v>1261.0518153116714</v>
      </c>
    </row>
    <row r="11767" spans="2:13" ht="60">
      <c r="B11767" s="921" t="s">
        <v>3132</v>
      </c>
      <c r="C11767" s="921" t="s">
        <v>2937</v>
      </c>
      <c r="D11767" s="922" t="s">
        <v>986</v>
      </c>
      <c r="E11767" s="936">
        <v>1</v>
      </c>
      <c r="F11767" s="947">
        <v>44899</v>
      </c>
      <c r="G11767" s="923">
        <v>11215.9432044191</v>
      </c>
      <c r="H11767" s="929">
        <v>1.6666666666666668E-3</v>
      </c>
      <c r="I11767" s="929">
        <v>1.1666666666666667E-2</v>
      </c>
      <c r="J11767" s="923">
        <v>11085.090533700877</v>
      </c>
      <c r="K11767" s="922">
        <v>1</v>
      </c>
      <c r="L11767" s="923">
        <v>11085.090533700877</v>
      </c>
      <c r="M11767" s="923">
        <f t="shared" si="183"/>
        <v>224.31886408838201</v>
      </c>
    </row>
    <row r="11768" spans="2:13" ht="60">
      <c r="B11768" s="921" t="s">
        <v>3132</v>
      </c>
      <c r="C11768" s="921" t="s">
        <v>2937</v>
      </c>
      <c r="D11768" s="922" t="s">
        <v>986</v>
      </c>
      <c r="E11768" s="936">
        <v>1</v>
      </c>
      <c r="F11768" s="947">
        <v>44911</v>
      </c>
      <c r="G11768" s="923">
        <v>86873.117761635556</v>
      </c>
      <c r="H11768" s="929">
        <v>1.6666666666666668E-3</v>
      </c>
      <c r="I11768" s="929">
        <v>1.1666666666666667E-2</v>
      </c>
      <c r="J11768" s="923">
        <v>85859.598054416478</v>
      </c>
      <c r="K11768" s="922">
        <v>1</v>
      </c>
      <c r="L11768" s="923">
        <v>85859.598054416478</v>
      </c>
      <c r="M11768" s="923">
        <f t="shared" si="183"/>
        <v>1737.4623552327112</v>
      </c>
    </row>
    <row r="11769" spans="2:13" ht="60">
      <c r="B11769" s="921" t="s">
        <v>3133</v>
      </c>
      <c r="C11769" s="921" t="s">
        <v>2937</v>
      </c>
      <c r="D11769" s="922" t="s">
        <v>986</v>
      </c>
      <c r="E11769" s="936">
        <v>1</v>
      </c>
      <c r="F11769" s="947">
        <v>44193</v>
      </c>
      <c r="G11769" s="923">
        <v>39240.965311757303</v>
      </c>
      <c r="H11769" s="929">
        <v>1.6666666666666668E-3</v>
      </c>
      <c r="I11769" s="929">
        <v>5.1666666666666673E-2</v>
      </c>
      <c r="J11769" s="923">
        <v>37213.515437316506</v>
      </c>
      <c r="K11769" s="922">
        <v>1</v>
      </c>
      <c r="L11769" s="923">
        <v>37213.515437316506</v>
      </c>
      <c r="M11769" s="923">
        <f t="shared" si="183"/>
        <v>784.81930623514609</v>
      </c>
    </row>
    <row r="11770" spans="2:13" ht="60">
      <c r="B11770" s="921" t="s">
        <v>3134</v>
      </c>
      <c r="C11770" s="921" t="s">
        <v>2937</v>
      </c>
      <c r="D11770" s="922" t="s">
        <v>986</v>
      </c>
      <c r="E11770" s="936">
        <v>1</v>
      </c>
      <c r="F11770" s="947">
        <v>44560</v>
      </c>
      <c r="G11770" s="923">
        <v>6293.3903535907175</v>
      </c>
      <c r="H11770" s="929">
        <v>1.6666666666666668E-3</v>
      </c>
      <c r="I11770" s="929">
        <v>3.1666666666666669E-2</v>
      </c>
      <c r="J11770" s="923">
        <v>6094.0996590603445</v>
      </c>
      <c r="K11770" s="922">
        <v>1</v>
      </c>
      <c r="L11770" s="923">
        <v>6094.0996590603445</v>
      </c>
      <c r="M11770" s="923">
        <f t="shared" si="183"/>
        <v>125.86780707181435</v>
      </c>
    </row>
    <row r="11771" spans="2:13" ht="60">
      <c r="B11771" s="921" t="s">
        <v>3135</v>
      </c>
      <c r="C11771" s="921" t="s">
        <v>2937</v>
      </c>
      <c r="D11771" s="922" t="s">
        <v>986</v>
      </c>
      <c r="E11771" s="936">
        <v>1</v>
      </c>
      <c r="F11771" s="947">
        <v>44560</v>
      </c>
      <c r="G11771" s="923">
        <v>5685.1183014992057</v>
      </c>
      <c r="H11771" s="929">
        <v>1.6666666666666668E-3</v>
      </c>
      <c r="I11771" s="929">
        <v>3.1666666666666669E-2</v>
      </c>
      <c r="J11771" s="923">
        <v>5505.0895552850643</v>
      </c>
      <c r="K11771" s="922">
        <v>1</v>
      </c>
      <c r="L11771" s="923">
        <v>5505.0895552850643</v>
      </c>
      <c r="M11771" s="923">
        <f t="shared" si="183"/>
        <v>113.70236602998412</v>
      </c>
    </row>
    <row r="11772" spans="2:13" ht="60">
      <c r="B11772" s="921" t="s">
        <v>3136</v>
      </c>
      <c r="C11772" s="921" t="s">
        <v>2937</v>
      </c>
      <c r="D11772" s="922" t="s">
        <v>986</v>
      </c>
      <c r="E11772" s="936">
        <v>1</v>
      </c>
      <c r="F11772" s="947">
        <v>44901</v>
      </c>
      <c r="G11772" s="923">
        <v>25918.323780582232</v>
      </c>
      <c r="H11772" s="929">
        <v>1.6666666666666668E-3</v>
      </c>
      <c r="I11772" s="929">
        <v>1.1666666666666667E-2</v>
      </c>
      <c r="J11772" s="923">
        <v>25615.94333647544</v>
      </c>
      <c r="K11772" s="922">
        <v>1</v>
      </c>
      <c r="L11772" s="923">
        <v>25615.94333647544</v>
      </c>
      <c r="M11772" s="923">
        <f t="shared" si="183"/>
        <v>518.36647561164466</v>
      </c>
    </row>
    <row r="11773" spans="2:13" ht="60">
      <c r="B11773" s="921" t="s">
        <v>3137</v>
      </c>
      <c r="C11773" s="921" t="s">
        <v>2937</v>
      </c>
      <c r="D11773" s="922" t="s">
        <v>986</v>
      </c>
      <c r="E11773" s="936">
        <v>1</v>
      </c>
      <c r="F11773" s="947">
        <v>44560</v>
      </c>
      <c r="G11773" s="923">
        <v>21684.156861876927</v>
      </c>
      <c r="H11773" s="929">
        <v>1.6666666666666668E-3</v>
      </c>
      <c r="I11773" s="929">
        <v>3.1666666666666669E-2</v>
      </c>
      <c r="J11773" s="923">
        <v>20997.491894584156</v>
      </c>
      <c r="K11773" s="922">
        <v>1</v>
      </c>
      <c r="L11773" s="923">
        <v>20997.491894584156</v>
      </c>
      <c r="M11773" s="923">
        <f t="shared" si="183"/>
        <v>433.68313723753857</v>
      </c>
    </row>
    <row r="11774" spans="2:13" ht="60">
      <c r="B11774" s="921" t="s">
        <v>3138</v>
      </c>
      <c r="C11774" s="921" t="s">
        <v>2937</v>
      </c>
      <c r="D11774" s="922" t="s">
        <v>986</v>
      </c>
      <c r="E11774" s="936">
        <v>1</v>
      </c>
      <c r="F11774" s="947">
        <v>44392</v>
      </c>
      <c r="G11774" s="923">
        <v>7569.2780726119381</v>
      </c>
      <c r="H11774" s="929">
        <v>1.6666666666666668E-3</v>
      </c>
      <c r="I11774" s="929">
        <v>0.04</v>
      </c>
      <c r="J11774" s="923">
        <v>7266.506949707461</v>
      </c>
      <c r="K11774" s="922">
        <v>1</v>
      </c>
      <c r="L11774" s="923">
        <v>7266.506949707461</v>
      </c>
      <c r="M11774" s="923">
        <f t="shared" si="183"/>
        <v>151.38556145223876</v>
      </c>
    </row>
    <row r="11775" spans="2:13" ht="60">
      <c r="B11775" s="921" t="s">
        <v>3138</v>
      </c>
      <c r="C11775" s="921" t="s">
        <v>2937</v>
      </c>
      <c r="D11775" s="922" t="s">
        <v>994</v>
      </c>
      <c r="E11775" s="936">
        <v>0</v>
      </c>
      <c r="F11775" s="947">
        <v>44392</v>
      </c>
      <c r="G11775" s="923">
        <v>4998.13</v>
      </c>
      <c r="H11775" s="929">
        <v>1.6666666666666668E-3</v>
      </c>
      <c r="I11775" s="929">
        <v>0.04</v>
      </c>
      <c r="J11775" s="923">
        <v>4798.2048000000004</v>
      </c>
      <c r="K11775" s="922">
        <v>1</v>
      </c>
      <c r="L11775" s="923">
        <v>0</v>
      </c>
      <c r="M11775" s="923" t="str">
        <f t="shared" si="183"/>
        <v/>
      </c>
    </row>
    <row r="11776" spans="2:13" ht="60">
      <c r="B11776" s="921" t="s">
        <v>3139</v>
      </c>
      <c r="C11776" s="921" t="s">
        <v>2937</v>
      </c>
      <c r="D11776" s="922" t="s">
        <v>986</v>
      </c>
      <c r="E11776" s="936">
        <v>1</v>
      </c>
      <c r="F11776" s="947">
        <v>44990</v>
      </c>
      <c r="G11776" s="923">
        <v>32182.04232675385</v>
      </c>
      <c r="H11776" s="929">
        <v>1.6666666666666668E-3</v>
      </c>
      <c r="I11776" s="929">
        <v>6.6666666666666671E-3</v>
      </c>
      <c r="J11776" s="923">
        <v>31967.495377908825</v>
      </c>
      <c r="K11776" s="922">
        <v>1</v>
      </c>
      <c r="L11776" s="923">
        <v>31967.495377908825</v>
      </c>
      <c r="M11776" s="923">
        <f t="shared" si="183"/>
        <v>643.640846535077</v>
      </c>
    </row>
    <row r="11777" spans="2:13" ht="60">
      <c r="B11777" s="921" t="s">
        <v>3140</v>
      </c>
      <c r="C11777" s="921" t="s">
        <v>2937</v>
      </c>
      <c r="D11777" s="922" t="s">
        <v>986</v>
      </c>
      <c r="E11777" s="936">
        <v>1</v>
      </c>
      <c r="F11777" s="947">
        <v>44342</v>
      </c>
      <c r="G11777" s="923">
        <v>5489.2843725331577</v>
      </c>
      <c r="H11777" s="929">
        <v>1.6666666666666668E-3</v>
      </c>
      <c r="I11777" s="929">
        <v>4.3333333333333335E-2</v>
      </c>
      <c r="J11777" s="923">
        <v>5251.4153830567211</v>
      </c>
      <c r="K11777" s="922">
        <v>1</v>
      </c>
      <c r="L11777" s="923">
        <v>5251.4153830567211</v>
      </c>
      <c r="M11777" s="923">
        <f t="shared" si="183"/>
        <v>109.78568745066316</v>
      </c>
    </row>
    <row r="11778" spans="2:13" ht="60">
      <c r="B11778" s="921" t="s">
        <v>3141</v>
      </c>
      <c r="C11778" s="921" t="s">
        <v>2937</v>
      </c>
      <c r="D11778" s="922" t="s">
        <v>986</v>
      </c>
      <c r="E11778" s="936">
        <v>1</v>
      </c>
      <c r="F11778" s="947">
        <v>44986</v>
      </c>
      <c r="G11778" s="923">
        <v>20975.000664560481</v>
      </c>
      <c r="H11778" s="929">
        <v>1.6666666666666668E-3</v>
      </c>
      <c r="I11778" s="929">
        <v>6.6666666666666671E-3</v>
      </c>
      <c r="J11778" s="923">
        <v>20835.167326796745</v>
      </c>
      <c r="K11778" s="922">
        <v>1</v>
      </c>
      <c r="L11778" s="923">
        <v>20835.167326796745</v>
      </c>
      <c r="M11778" s="923">
        <f t="shared" si="183"/>
        <v>419.5000132912096</v>
      </c>
    </row>
    <row r="11779" spans="2:13" ht="60">
      <c r="B11779" s="921" t="s">
        <v>3142</v>
      </c>
      <c r="C11779" s="921" t="s">
        <v>2937</v>
      </c>
      <c r="D11779" s="922" t="s">
        <v>994</v>
      </c>
      <c r="E11779" s="936">
        <v>0</v>
      </c>
      <c r="F11779" s="947">
        <v>43832</v>
      </c>
      <c r="G11779" s="923">
        <v>7065.6750386329859</v>
      </c>
      <c r="H11779" s="929">
        <v>1.6666666666666668E-3</v>
      </c>
      <c r="I11779" s="929">
        <v>7.0000000000000007E-2</v>
      </c>
      <c r="J11779" s="923">
        <v>6571.0777859286773</v>
      </c>
      <c r="K11779" s="922">
        <v>1</v>
      </c>
      <c r="L11779" s="923">
        <v>0</v>
      </c>
      <c r="M11779" s="923" t="str">
        <f t="shared" si="183"/>
        <v/>
      </c>
    </row>
    <row r="11780" spans="2:13" ht="60">
      <c r="B11780" s="921" t="s">
        <v>3143</v>
      </c>
      <c r="C11780" s="921" t="s">
        <v>2937</v>
      </c>
      <c r="D11780" s="922" t="s">
        <v>994</v>
      </c>
      <c r="E11780" s="936">
        <v>0</v>
      </c>
      <c r="F11780" s="947">
        <v>43647</v>
      </c>
      <c r="G11780" s="923">
        <v>1319.1017168116355</v>
      </c>
      <c r="H11780" s="929">
        <v>1.6666666666666668E-3</v>
      </c>
      <c r="I11780" s="929">
        <v>0.08</v>
      </c>
      <c r="J11780" s="923">
        <v>1213.5735794667046</v>
      </c>
      <c r="K11780" s="922">
        <v>1</v>
      </c>
      <c r="L11780" s="923">
        <v>0</v>
      </c>
      <c r="M11780" s="923" t="str">
        <f t="shared" si="183"/>
        <v/>
      </c>
    </row>
    <row r="11781" spans="2:13" ht="75">
      <c r="B11781" s="921" t="s">
        <v>3144</v>
      </c>
      <c r="C11781" s="921" t="s">
        <v>2932</v>
      </c>
      <c r="D11781" s="922" t="s">
        <v>986</v>
      </c>
      <c r="E11781" s="936">
        <v>1</v>
      </c>
      <c r="F11781" s="947">
        <v>44531</v>
      </c>
      <c r="G11781" s="923">
        <v>58582.979804124618</v>
      </c>
      <c r="H11781" s="929">
        <v>1.6666666666666668E-3</v>
      </c>
      <c r="I11781" s="929">
        <v>3.1666666666666669E-2</v>
      </c>
      <c r="J11781" s="923">
        <v>56727.852110327338</v>
      </c>
      <c r="K11781" s="922">
        <v>1</v>
      </c>
      <c r="L11781" s="923">
        <v>56727.852110327338</v>
      </c>
      <c r="M11781" s="923">
        <f t="shared" si="183"/>
        <v>1171.6595960824923</v>
      </c>
    </row>
    <row r="11782" spans="2:13" ht="75">
      <c r="B11782" s="921" t="s">
        <v>3144</v>
      </c>
      <c r="C11782" s="921" t="s">
        <v>2932</v>
      </c>
      <c r="D11782" s="922" t="s">
        <v>986</v>
      </c>
      <c r="E11782" s="936">
        <v>1</v>
      </c>
      <c r="F11782" s="947">
        <v>44531</v>
      </c>
      <c r="G11782" s="923">
        <v>1414681.8889469462</v>
      </c>
      <c r="H11782" s="929">
        <v>1.6666666666666668E-3</v>
      </c>
      <c r="I11782" s="929">
        <v>3.1666666666666669E-2</v>
      </c>
      <c r="J11782" s="923">
        <v>1369883.6291302929</v>
      </c>
      <c r="K11782" s="922">
        <v>1</v>
      </c>
      <c r="L11782" s="923">
        <v>1369883.6291302929</v>
      </c>
      <c r="M11782" s="923">
        <f t="shared" si="183"/>
        <v>28293.637778938926</v>
      </c>
    </row>
    <row r="11783" spans="2:13" ht="75">
      <c r="B11783" s="921" t="s">
        <v>3145</v>
      </c>
      <c r="C11783" s="921" t="s">
        <v>2932</v>
      </c>
      <c r="D11783" s="922" t="s">
        <v>986</v>
      </c>
      <c r="E11783" s="936">
        <v>1</v>
      </c>
      <c r="F11783" s="947">
        <v>44531</v>
      </c>
      <c r="G11783" s="923">
        <v>1135120.5246630711</v>
      </c>
      <c r="H11783" s="929">
        <v>1.6666666666666668E-3</v>
      </c>
      <c r="I11783" s="929">
        <v>3.1666666666666669E-2</v>
      </c>
      <c r="J11783" s="923">
        <v>1099175.0413820739</v>
      </c>
      <c r="K11783" s="922">
        <v>1</v>
      </c>
      <c r="L11783" s="923">
        <v>1099175.0413820739</v>
      </c>
      <c r="M11783" s="923">
        <f t="shared" si="183"/>
        <v>22702.410493261425</v>
      </c>
    </row>
    <row r="11784" spans="2:13" ht="60">
      <c r="B11784" s="921" t="s">
        <v>3146</v>
      </c>
      <c r="C11784" s="921" t="s">
        <v>2937</v>
      </c>
      <c r="D11784" s="922" t="s">
        <v>986</v>
      </c>
      <c r="E11784" s="936">
        <v>1</v>
      </c>
      <c r="F11784" s="947">
        <v>44531</v>
      </c>
      <c r="G11784" s="923">
        <v>8594.4384143874922</v>
      </c>
      <c r="H11784" s="929">
        <v>1.6666666666666668E-3</v>
      </c>
      <c r="I11784" s="929">
        <v>3.1666666666666669E-2</v>
      </c>
      <c r="J11784" s="923">
        <v>8322.2811979318885</v>
      </c>
      <c r="K11784" s="922">
        <v>1</v>
      </c>
      <c r="L11784" s="923">
        <v>8322.2811979318885</v>
      </c>
      <c r="M11784" s="923">
        <f t="shared" si="183"/>
        <v>171.88876828774985</v>
      </c>
    </row>
    <row r="11785" spans="2:13" ht="60">
      <c r="B11785" s="921" t="s">
        <v>3147</v>
      </c>
      <c r="C11785" s="921" t="s">
        <v>2937</v>
      </c>
      <c r="D11785" s="922" t="s">
        <v>986</v>
      </c>
      <c r="E11785" s="936">
        <v>1</v>
      </c>
      <c r="F11785" s="947">
        <v>44531</v>
      </c>
      <c r="G11785" s="923">
        <v>253270.78434497491</v>
      </c>
      <c r="H11785" s="929">
        <v>1.6666666666666668E-3</v>
      </c>
      <c r="I11785" s="929">
        <v>3.1666666666666669E-2</v>
      </c>
      <c r="J11785" s="923">
        <v>245250.54284071736</v>
      </c>
      <c r="K11785" s="922">
        <v>1</v>
      </c>
      <c r="L11785" s="923">
        <v>245250.54284071736</v>
      </c>
      <c r="M11785" s="923">
        <f t="shared" si="183"/>
        <v>5065.4156868994978</v>
      </c>
    </row>
    <row r="11786" spans="2:13" ht="60">
      <c r="B11786" s="921" t="s">
        <v>3148</v>
      </c>
      <c r="C11786" s="921" t="s">
        <v>2937</v>
      </c>
      <c r="D11786" s="922" t="s">
        <v>986</v>
      </c>
      <c r="E11786" s="936">
        <v>1</v>
      </c>
      <c r="F11786" s="947">
        <v>44531</v>
      </c>
      <c r="G11786" s="923">
        <v>913480.43128805712</v>
      </c>
      <c r="H11786" s="929">
        <v>1.6666666666666668E-3</v>
      </c>
      <c r="I11786" s="929">
        <v>3.1666666666666669E-2</v>
      </c>
      <c r="J11786" s="923">
        <v>884553.55096393533</v>
      </c>
      <c r="K11786" s="922">
        <v>1</v>
      </c>
      <c r="L11786" s="923">
        <v>884553.55096393533</v>
      </c>
      <c r="M11786" s="923">
        <f t="shared" si="183"/>
        <v>18269.608625761142</v>
      </c>
    </row>
    <row r="11787" spans="2:13" ht="60">
      <c r="B11787" s="921" t="s">
        <v>3149</v>
      </c>
      <c r="C11787" s="921" t="s">
        <v>2937</v>
      </c>
      <c r="D11787" s="922" t="s">
        <v>986</v>
      </c>
      <c r="E11787" s="936">
        <v>1</v>
      </c>
      <c r="F11787" s="947">
        <v>44531</v>
      </c>
      <c r="G11787" s="923">
        <v>2959633.5035006381</v>
      </c>
      <c r="H11787" s="929">
        <v>1.6666666666666668E-3</v>
      </c>
      <c r="I11787" s="929">
        <v>3.1666666666666669E-2</v>
      </c>
      <c r="J11787" s="923">
        <v>2865911.7758897846</v>
      </c>
      <c r="K11787" s="922">
        <v>1</v>
      </c>
      <c r="L11787" s="923">
        <v>2865911.7758897846</v>
      </c>
      <c r="M11787" s="923">
        <f t="shared" ref="M11787:M11850" si="184">IF(L11787=0,"",IF(I11787=100%,0,(H11787*12)*(G11787*E11787*K11787)))</f>
        <v>59192.670070012762</v>
      </c>
    </row>
    <row r="11788" spans="2:13" ht="60">
      <c r="B11788" s="921" t="s">
        <v>3150</v>
      </c>
      <c r="C11788" s="921" t="s">
        <v>2937</v>
      </c>
      <c r="D11788" s="922" t="s">
        <v>986</v>
      </c>
      <c r="E11788" s="936">
        <v>1</v>
      </c>
      <c r="F11788" s="947">
        <v>44531</v>
      </c>
      <c r="G11788" s="923">
        <v>2548433.8561110459</v>
      </c>
      <c r="H11788" s="929">
        <v>1.6666666666666668E-3</v>
      </c>
      <c r="I11788" s="929">
        <v>3.1666666666666669E-2</v>
      </c>
      <c r="J11788" s="923">
        <v>2467733.4506675294</v>
      </c>
      <c r="K11788" s="922">
        <v>1</v>
      </c>
      <c r="L11788" s="923">
        <v>2467733.4506675294</v>
      </c>
      <c r="M11788" s="923">
        <f t="shared" si="184"/>
        <v>50968.677122220921</v>
      </c>
    </row>
    <row r="11789" spans="2:13" ht="60">
      <c r="B11789" s="921" t="s">
        <v>3151</v>
      </c>
      <c r="C11789" s="921" t="s">
        <v>2937</v>
      </c>
      <c r="D11789" s="922" t="s">
        <v>986</v>
      </c>
      <c r="E11789" s="936">
        <v>1</v>
      </c>
      <c r="F11789" s="947">
        <v>44531</v>
      </c>
      <c r="G11789" s="923">
        <v>375581.20646915201</v>
      </c>
      <c r="H11789" s="929">
        <v>1.6666666666666668E-3</v>
      </c>
      <c r="I11789" s="929">
        <v>3.1666666666666669E-2</v>
      </c>
      <c r="J11789" s="923">
        <v>363687.80159762886</v>
      </c>
      <c r="K11789" s="922">
        <v>1</v>
      </c>
      <c r="L11789" s="923">
        <v>363687.80159762886</v>
      </c>
      <c r="M11789" s="923">
        <f t="shared" si="184"/>
        <v>7511.6241293830399</v>
      </c>
    </row>
    <row r="11790" spans="2:13" ht="60">
      <c r="B11790" s="921" t="s">
        <v>3152</v>
      </c>
      <c r="C11790" s="921" t="s">
        <v>2937</v>
      </c>
      <c r="D11790" s="922" t="s">
        <v>986</v>
      </c>
      <c r="E11790" s="936">
        <v>1</v>
      </c>
      <c r="F11790" s="947">
        <v>44531</v>
      </c>
      <c r="G11790" s="923">
        <v>487981.7602346972</v>
      </c>
      <c r="H11790" s="929">
        <v>1.6666666666666668E-3</v>
      </c>
      <c r="I11790" s="929">
        <v>3.1666666666666669E-2</v>
      </c>
      <c r="J11790" s="923">
        <v>472529.00449393177</v>
      </c>
      <c r="K11790" s="922">
        <v>1</v>
      </c>
      <c r="L11790" s="923">
        <v>472529.00449393177</v>
      </c>
      <c r="M11790" s="923">
        <f t="shared" si="184"/>
        <v>9759.6352046939446</v>
      </c>
    </row>
    <row r="11791" spans="2:13" ht="75">
      <c r="B11791" s="921" t="s">
        <v>3153</v>
      </c>
      <c r="C11791" s="921" t="s">
        <v>2932</v>
      </c>
      <c r="D11791" s="922" t="s">
        <v>986</v>
      </c>
      <c r="E11791" s="936">
        <v>1</v>
      </c>
      <c r="F11791" s="947">
        <v>44927</v>
      </c>
      <c r="G11791" s="923">
        <v>39584.301174224347</v>
      </c>
      <c r="H11791" s="929">
        <v>1.6666666666666668E-3</v>
      </c>
      <c r="I11791" s="929">
        <v>0.01</v>
      </c>
      <c r="J11791" s="923">
        <v>39188.4581624821</v>
      </c>
      <c r="K11791" s="922">
        <v>1</v>
      </c>
      <c r="L11791" s="923">
        <v>39188.4581624821</v>
      </c>
      <c r="M11791" s="923">
        <f t="shared" si="184"/>
        <v>791.68602348448701</v>
      </c>
    </row>
    <row r="11792" spans="2:13" ht="75">
      <c r="B11792" s="921" t="s">
        <v>3153</v>
      </c>
      <c r="C11792" s="921" t="s">
        <v>2932</v>
      </c>
      <c r="D11792" s="922" t="s">
        <v>986</v>
      </c>
      <c r="E11792" s="936">
        <v>1</v>
      </c>
      <c r="F11792" s="947">
        <v>44927</v>
      </c>
      <c r="G11792" s="923">
        <v>20197.659145310092</v>
      </c>
      <c r="H11792" s="929">
        <v>1.6666666666666668E-3</v>
      </c>
      <c r="I11792" s="929">
        <v>0.01</v>
      </c>
      <c r="J11792" s="923">
        <v>19995.68255385699</v>
      </c>
      <c r="K11792" s="922">
        <v>1</v>
      </c>
      <c r="L11792" s="923">
        <v>19995.68255385699</v>
      </c>
      <c r="M11792" s="923">
        <f t="shared" si="184"/>
        <v>403.95318290620185</v>
      </c>
    </row>
    <row r="11793" spans="2:13" ht="60">
      <c r="B11793" s="921" t="s">
        <v>3154</v>
      </c>
      <c r="C11793" s="921" t="s">
        <v>2937</v>
      </c>
      <c r="D11793" s="922" t="s">
        <v>986</v>
      </c>
      <c r="E11793" s="936">
        <v>1</v>
      </c>
      <c r="F11793" s="947">
        <v>44927</v>
      </c>
      <c r="G11793" s="923">
        <v>458480.19670443173</v>
      </c>
      <c r="H11793" s="929">
        <v>1.6666666666666668E-3</v>
      </c>
      <c r="I11793" s="929">
        <v>0.01</v>
      </c>
      <c r="J11793" s="923">
        <v>453895.39473738743</v>
      </c>
      <c r="K11793" s="922">
        <v>1</v>
      </c>
      <c r="L11793" s="923">
        <v>453895.39473738743</v>
      </c>
      <c r="M11793" s="923">
        <f t="shared" si="184"/>
        <v>9169.6039340886346</v>
      </c>
    </row>
    <row r="11794" spans="2:13" ht="75">
      <c r="B11794" s="921" t="s">
        <v>2948</v>
      </c>
      <c r="C11794" s="921" t="s">
        <v>2932</v>
      </c>
      <c r="D11794" s="922" t="s">
        <v>986</v>
      </c>
      <c r="E11794" s="936">
        <v>1</v>
      </c>
      <c r="F11794" s="947">
        <v>44927</v>
      </c>
      <c r="G11794" s="923">
        <v>521917.12419862946</v>
      </c>
      <c r="H11794" s="929">
        <v>1.6666666666666668E-3</v>
      </c>
      <c r="I11794" s="929">
        <v>0.01</v>
      </c>
      <c r="J11794" s="923">
        <v>516697.95295664319</v>
      </c>
      <c r="K11794" s="922">
        <v>1</v>
      </c>
      <c r="L11794" s="923">
        <v>516697.95295664319</v>
      </c>
      <c r="M11794" s="923">
        <f t="shared" si="184"/>
        <v>10438.34248397259</v>
      </c>
    </row>
    <row r="11795" spans="2:13" ht="60">
      <c r="B11795" s="921" t="s">
        <v>3061</v>
      </c>
      <c r="C11795" s="921" t="s">
        <v>2937</v>
      </c>
      <c r="D11795" s="922" t="s">
        <v>986</v>
      </c>
      <c r="E11795" s="936">
        <v>1</v>
      </c>
      <c r="F11795" s="947">
        <v>45079</v>
      </c>
      <c r="G11795" s="923">
        <v>13574.47962067254</v>
      </c>
      <c r="H11795" s="929">
        <v>1.6666666666666668E-3</v>
      </c>
      <c r="I11795" s="929">
        <v>1.6666666666666668E-3</v>
      </c>
      <c r="J11795" s="923">
        <v>13551.855487971419</v>
      </c>
      <c r="K11795" s="922">
        <v>1</v>
      </c>
      <c r="L11795" s="923">
        <v>13551.855487971419</v>
      </c>
      <c r="M11795" s="923">
        <f t="shared" si="184"/>
        <v>271.48959241345079</v>
      </c>
    </row>
    <row r="11796" spans="2:13" ht="60">
      <c r="B11796" s="921" t="s">
        <v>3061</v>
      </c>
      <c r="C11796" s="921" t="s">
        <v>2937</v>
      </c>
      <c r="D11796" s="922" t="s">
        <v>986</v>
      </c>
      <c r="E11796" s="936">
        <v>1</v>
      </c>
      <c r="F11796" s="947">
        <v>44174</v>
      </c>
      <c r="G11796" s="923">
        <v>10109.264358855289</v>
      </c>
      <c r="H11796" s="929">
        <v>1.6666666666666668E-3</v>
      </c>
      <c r="I11796" s="929">
        <v>5.1666666666666673E-2</v>
      </c>
      <c r="J11796" s="923">
        <v>9586.9523669810987</v>
      </c>
      <c r="K11796" s="922">
        <v>1</v>
      </c>
      <c r="L11796" s="923">
        <v>9586.9523669810987</v>
      </c>
      <c r="M11796" s="923">
        <f t="shared" si="184"/>
        <v>202.18528717710578</v>
      </c>
    </row>
    <row r="11797" spans="2:13" ht="60">
      <c r="B11797" s="921" t="s">
        <v>3061</v>
      </c>
      <c r="C11797" s="921" t="s">
        <v>2937</v>
      </c>
      <c r="D11797" s="922" t="s">
        <v>986</v>
      </c>
      <c r="E11797" s="936">
        <v>1</v>
      </c>
      <c r="F11797" s="947">
        <v>45054</v>
      </c>
      <c r="G11797" s="923">
        <v>27492.616953260844</v>
      </c>
      <c r="H11797" s="929">
        <v>1.6666666666666668E-3</v>
      </c>
      <c r="I11797" s="929">
        <v>3.3333333333333335E-3</v>
      </c>
      <c r="J11797" s="923">
        <v>27400.974896749973</v>
      </c>
      <c r="K11797" s="922">
        <v>1</v>
      </c>
      <c r="L11797" s="923">
        <v>27400.974896749973</v>
      </c>
      <c r="M11797" s="923">
        <f t="shared" si="184"/>
        <v>549.85233906521694</v>
      </c>
    </row>
    <row r="11798" spans="2:13" ht="60">
      <c r="B11798" s="921" t="s">
        <v>3061</v>
      </c>
      <c r="C11798" s="921" t="s">
        <v>2937</v>
      </c>
      <c r="D11798" s="922" t="s">
        <v>994</v>
      </c>
      <c r="E11798" s="936">
        <v>0</v>
      </c>
      <c r="F11798" s="947">
        <v>44534</v>
      </c>
      <c r="G11798" s="923">
        <v>53085.871331202557</v>
      </c>
      <c r="H11798" s="929">
        <v>1.6666666666666668E-3</v>
      </c>
      <c r="I11798" s="929">
        <v>3.1666666666666669E-2</v>
      </c>
      <c r="J11798" s="923">
        <v>51404.818739047812</v>
      </c>
      <c r="K11798" s="922">
        <v>1</v>
      </c>
      <c r="L11798" s="923">
        <v>0</v>
      </c>
      <c r="M11798" s="923" t="str">
        <f t="shared" si="184"/>
        <v/>
      </c>
    </row>
    <row r="11799" spans="2:13" ht="60">
      <c r="B11799" s="921" t="s">
        <v>3061</v>
      </c>
      <c r="C11799" s="921" t="s">
        <v>2937</v>
      </c>
      <c r="D11799" s="922" t="s">
        <v>994</v>
      </c>
      <c r="E11799" s="936">
        <v>0</v>
      </c>
      <c r="F11799" s="947">
        <v>44898</v>
      </c>
      <c r="G11799" s="923">
        <v>12018.31</v>
      </c>
      <c r="H11799" s="929">
        <v>1.6666666666666668E-3</v>
      </c>
      <c r="I11799" s="929">
        <v>1.1666666666666667E-2</v>
      </c>
      <c r="J11799" s="923">
        <v>11878.096383333334</v>
      </c>
      <c r="K11799" s="922">
        <v>1</v>
      </c>
      <c r="L11799" s="923">
        <v>0</v>
      </c>
      <c r="M11799" s="923" t="str">
        <f t="shared" si="184"/>
        <v/>
      </c>
    </row>
    <row r="11800" spans="2:13" ht="60">
      <c r="B11800" s="921" t="s">
        <v>3061</v>
      </c>
      <c r="C11800" s="921" t="s">
        <v>2937</v>
      </c>
      <c r="D11800" s="922" t="s">
        <v>986</v>
      </c>
      <c r="E11800" s="936">
        <v>1</v>
      </c>
      <c r="F11800" s="947">
        <v>44898</v>
      </c>
      <c r="G11800" s="923">
        <v>11647.132619678317</v>
      </c>
      <c r="H11800" s="929">
        <v>1.6666666666666668E-3</v>
      </c>
      <c r="I11800" s="929">
        <v>1.1666666666666667E-2</v>
      </c>
      <c r="J11800" s="923">
        <v>11511.249405782071</v>
      </c>
      <c r="K11800" s="922">
        <v>1</v>
      </c>
      <c r="L11800" s="923">
        <v>11511.249405782071</v>
      </c>
      <c r="M11800" s="923">
        <f t="shared" si="184"/>
        <v>232.94265239356636</v>
      </c>
    </row>
    <row r="11801" spans="2:13" ht="75">
      <c r="B11801" s="921" t="s">
        <v>3155</v>
      </c>
      <c r="C11801" s="921" t="s">
        <v>2932</v>
      </c>
      <c r="D11801" s="922" t="s">
        <v>986</v>
      </c>
      <c r="E11801" s="936">
        <v>1</v>
      </c>
      <c r="F11801" s="947">
        <v>44378</v>
      </c>
      <c r="G11801" s="923">
        <v>133060.07501543206</v>
      </c>
      <c r="H11801" s="929">
        <v>1.6666666666666668E-3</v>
      </c>
      <c r="I11801" s="929">
        <v>0.04</v>
      </c>
      <c r="J11801" s="923">
        <v>127737.67201481477</v>
      </c>
      <c r="K11801" s="922">
        <v>1</v>
      </c>
      <c r="L11801" s="923">
        <v>127737.67201481477</v>
      </c>
      <c r="M11801" s="923">
        <f t="shared" si="184"/>
        <v>2661.2015003086412</v>
      </c>
    </row>
    <row r="11802" spans="2:13" ht="75">
      <c r="B11802" s="921" t="s">
        <v>3156</v>
      </c>
      <c r="C11802" s="921" t="s">
        <v>2932</v>
      </c>
      <c r="D11802" s="922" t="s">
        <v>986</v>
      </c>
      <c r="E11802" s="936">
        <v>1</v>
      </c>
      <c r="F11802" s="947">
        <v>44378</v>
      </c>
      <c r="G11802" s="923">
        <v>96658.926481181581</v>
      </c>
      <c r="H11802" s="929">
        <v>1.6666666666666668E-3</v>
      </c>
      <c r="I11802" s="929">
        <v>0.04</v>
      </c>
      <c r="J11802" s="923">
        <v>92792.569421934313</v>
      </c>
      <c r="K11802" s="922">
        <v>1</v>
      </c>
      <c r="L11802" s="923">
        <v>92792.569421934313</v>
      </c>
      <c r="M11802" s="923">
        <f t="shared" si="184"/>
        <v>1933.1785296236317</v>
      </c>
    </row>
    <row r="11803" spans="2:13" ht="75">
      <c r="B11803" s="921" t="s">
        <v>3157</v>
      </c>
      <c r="C11803" s="921" t="s">
        <v>2932</v>
      </c>
      <c r="D11803" s="922" t="s">
        <v>986</v>
      </c>
      <c r="E11803" s="936">
        <v>1</v>
      </c>
      <c r="F11803" s="947">
        <v>44652</v>
      </c>
      <c r="G11803" s="923">
        <v>1376844.1679162758</v>
      </c>
      <c r="H11803" s="929">
        <v>1.6666666666666668E-3</v>
      </c>
      <c r="I11803" s="929">
        <v>2.5000000000000001E-2</v>
      </c>
      <c r="J11803" s="923">
        <v>1342423.063718369</v>
      </c>
      <c r="K11803" s="922">
        <v>1</v>
      </c>
      <c r="L11803" s="923">
        <v>1342423.063718369</v>
      </c>
      <c r="M11803" s="923">
        <f t="shared" si="184"/>
        <v>27536.883358325518</v>
      </c>
    </row>
    <row r="11804" spans="2:13" ht="75">
      <c r="B11804" s="921" t="s">
        <v>3158</v>
      </c>
      <c r="C11804" s="921" t="s">
        <v>2932</v>
      </c>
      <c r="D11804" s="922" t="s">
        <v>986</v>
      </c>
      <c r="E11804" s="936">
        <v>1</v>
      </c>
      <c r="F11804" s="947">
        <v>44652</v>
      </c>
      <c r="G11804" s="923">
        <v>2546604.6746615688</v>
      </c>
      <c r="H11804" s="929">
        <v>1.6666666666666668E-3</v>
      </c>
      <c r="I11804" s="929">
        <v>2.5000000000000001E-2</v>
      </c>
      <c r="J11804" s="923">
        <v>2482939.5577950296</v>
      </c>
      <c r="K11804" s="922">
        <v>1</v>
      </c>
      <c r="L11804" s="923">
        <v>2482939.5577950296</v>
      </c>
      <c r="M11804" s="923">
        <f t="shared" si="184"/>
        <v>50932.093493231376</v>
      </c>
    </row>
    <row r="11805" spans="2:13" ht="75">
      <c r="B11805" s="921" t="s">
        <v>3159</v>
      </c>
      <c r="C11805" s="921" t="s">
        <v>2932</v>
      </c>
      <c r="D11805" s="922" t="s">
        <v>986</v>
      </c>
      <c r="E11805" s="936">
        <v>1</v>
      </c>
      <c r="F11805" s="947">
        <v>44652</v>
      </c>
      <c r="G11805" s="923">
        <v>2057172.7759432448</v>
      </c>
      <c r="H11805" s="929">
        <v>1.6666666666666668E-3</v>
      </c>
      <c r="I11805" s="929">
        <v>2.5000000000000001E-2</v>
      </c>
      <c r="J11805" s="923">
        <v>2005743.4565446638</v>
      </c>
      <c r="K11805" s="922">
        <v>1</v>
      </c>
      <c r="L11805" s="923">
        <v>2005743.4565446638</v>
      </c>
      <c r="M11805" s="923">
        <f t="shared" si="184"/>
        <v>41143.455518864896</v>
      </c>
    </row>
    <row r="11806" spans="2:13" ht="75">
      <c r="B11806" s="921" t="s">
        <v>3160</v>
      </c>
      <c r="C11806" s="921" t="s">
        <v>2932</v>
      </c>
      <c r="D11806" s="922" t="s">
        <v>986</v>
      </c>
      <c r="E11806" s="936">
        <v>1</v>
      </c>
      <c r="F11806" s="947">
        <v>44652</v>
      </c>
      <c r="G11806" s="923">
        <v>3048900.8329781396</v>
      </c>
      <c r="H11806" s="929">
        <v>1.6666666666666668E-3</v>
      </c>
      <c r="I11806" s="929">
        <v>2.5000000000000001E-2</v>
      </c>
      <c r="J11806" s="923">
        <v>2972678.3121536863</v>
      </c>
      <c r="K11806" s="922">
        <v>1</v>
      </c>
      <c r="L11806" s="923">
        <v>2972678.3121536863</v>
      </c>
      <c r="M11806" s="923">
        <f t="shared" si="184"/>
        <v>60978.016659562796</v>
      </c>
    </row>
    <row r="11807" spans="2:13" ht="75">
      <c r="B11807" s="921" t="s">
        <v>3161</v>
      </c>
      <c r="C11807" s="921" t="s">
        <v>2932</v>
      </c>
      <c r="D11807" s="922" t="s">
        <v>986</v>
      </c>
      <c r="E11807" s="936">
        <v>1</v>
      </c>
      <c r="F11807" s="947">
        <v>44652</v>
      </c>
      <c r="G11807" s="923">
        <v>827390.21603423369</v>
      </c>
      <c r="H11807" s="929">
        <v>1.6666666666666668E-3</v>
      </c>
      <c r="I11807" s="929">
        <v>2.5000000000000001E-2</v>
      </c>
      <c r="J11807" s="923">
        <v>806705.46063337789</v>
      </c>
      <c r="K11807" s="922">
        <v>1</v>
      </c>
      <c r="L11807" s="923">
        <v>806705.46063337789</v>
      </c>
      <c r="M11807" s="923">
        <f t="shared" si="184"/>
        <v>16547.804320684674</v>
      </c>
    </row>
    <row r="11808" spans="2:13" ht="75">
      <c r="B11808" s="921" t="s">
        <v>3162</v>
      </c>
      <c r="C11808" s="921" t="s">
        <v>2932</v>
      </c>
      <c r="D11808" s="922" t="s">
        <v>986</v>
      </c>
      <c r="E11808" s="936">
        <v>1</v>
      </c>
      <c r="F11808" s="947">
        <v>44652</v>
      </c>
      <c r="G11808" s="923">
        <v>26238.780701750697</v>
      </c>
      <c r="H11808" s="929">
        <v>1.6666666666666668E-3</v>
      </c>
      <c r="I11808" s="929">
        <v>2.5000000000000001E-2</v>
      </c>
      <c r="J11808" s="923">
        <v>25582.81118420693</v>
      </c>
      <c r="K11808" s="922">
        <v>1</v>
      </c>
      <c r="L11808" s="923">
        <v>25582.81118420693</v>
      </c>
      <c r="M11808" s="923">
        <f t="shared" si="184"/>
        <v>524.77561403501397</v>
      </c>
    </row>
    <row r="11809" spans="2:13" ht="60">
      <c r="B11809" s="921" t="s">
        <v>3090</v>
      </c>
      <c r="C11809" s="921" t="s">
        <v>2937</v>
      </c>
      <c r="D11809" s="922" t="s">
        <v>994</v>
      </c>
      <c r="E11809" s="936">
        <v>0</v>
      </c>
      <c r="F11809" s="947">
        <v>44846</v>
      </c>
      <c r="G11809" s="923">
        <v>90036.479999999996</v>
      </c>
      <c r="H11809" s="929">
        <v>1.6666666666666668E-3</v>
      </c>
      <c r="I11809" s="929">
        <v>1.5000000000000001E-2</v>
      </c>
      <c r="J11809" s="923">
        <v>88685.932799999995</v>
      </c>
      <c r="K11809" s="922">
        <v>1</v>
      </c>
      <c r="L11809" s="923">
        <v>0</v>
      </c>
      <c r="M11809" s="923" t="str">
        <f t="shared" si="184"/>
        <v/>
      </c>
    </row>
    <row r="11810" spans="2:13" ht="60">
      <c r="B11810" s="921" t="s">
        <v>3090</v>
      </c>
      <c r="C11810" s="921" t="s">
        <v>2937</v>
      </c>
      <c r="D11810" s="922" t="s">
        <v>994</v>
      </c>
      <c r="E11810" s="936">
        <v>0</v>
      </c>
      <c r="F11810" s="947">
        <v>44468</v>
      </c>
      <c r="G11810" s="923">
        <v>23539</v>
      </c>
      <c r="H11810" s="929">
        <v>1.6666666666666668E-3</v>
      </c>
      <c r="I11810" s="929">
        <v>3.6666666666666667E-2</v>
      </c>
      <c r="J11810" s="923">
        <v>22675.903333333332</v>
      </c>
      <c r="K11810" s="922">
        <v>1</v>
      </c>
      <c r="L11810" s="923">
        <v>0</v>
      </c>
      <c r="M11810" s="923" t="str">
        <f t="shared" si="184"/>
        <v/>
      </c>
    </row>
    <row r="11811" spans="2:13" ht="60">
      <c r="B11811" s="921" t="s">
        <v>3090</v>
      </c>
      <c r="C11811" s="921" t="s">
        <v>2937</v>
      </c>
      <c r="D11811" s="922" t="s">
        <v>994</v>
      </c>
      <c r="E11811" s="936">
        <v>0</v>
      </c>
      <c r="F11811" s="947">
        <v>44391</v>
      </c>
      <c r="G11811" s="923">
        <v>30907.010292077572</v>
      </c>
      <c r="H11811" s="929">
        <v>1.6666666666666668E-3</v>
      </c>
      <c r="I11811" s="929">
        <v>0.04</v>
      </c>
      <c r="J11811" s="923">
        <v>29670.729880394469</v>
      </c>
      <c r="K11811" s="922">
        <v>1</v>
      </c>
      <c r="L11811" s="923">
        <v>0</v>
      </c>
      <c r="M11811" s="923" t="str">
        <f t="shared" si="184"/>
        <v/>
      </c>
    </row>
    <row r="11812" spans="2:13" ht="75">
      <c r="B11812" s="921" t="s">
        <v>3119</v>
      </c>
      <c r="C11812" s="921" t="s">
        <v>2932</v>
      </c>
      <c r="D11812" s="922" t="s">
        <v>986</v>
      </c>
      <c r="E11812" s="936">
        <v>1</v>
      </c>
      <c r="F11812" s="947">
        <v>44637</v>
      </c>
      <c r="G11812" s="923">
        <v>124543.35830194721</v>
      </c>
      <c r="H11812" s="929">
        <v>1.6666666666666668E-3</v>
      </c>
      <c r="I11812" s="929">
        <v>2.6666666666666668E-2</v>
      </c>
      <c r="J11812" s="923">
        <v>121222.20208056195</v>
      </c>
      <c r="K11812" s="922">
        <v>1</v>
      </c>
      <c r="L11812" s="923">
        <v>121222.20208056195</v>
      </c>
      <c r="M11812" s="923">
        <f t="shared" si="184"/>
        <v>2490.8671660389441</v>
      </c>
    </row>
    <row r="11813" spans="2:13" ht="60">
      <c r="B11813" s="921" t="s">
        <v>3163</v>
      </c>
      <c r="C11813" s="921" t="s">
        <v>2937</v>
      </c>
      <c r="D11813" s="922" t="s">
        <v>986</v>
      </c>
      <c r="E11813" s="936">
        <v>1</v>
      </c>
      <c r="F11813" s="947">
        <v>44637</v>
      </c>
      <c r="G11813" s="923">
        <v>893.12140331485421</v>
      </c>
      <c r="H11813" s="929">
        <v>1.6666666666666668E-3</v>
      </c>
      <c r="I11813" s="929">
        <v>2.6666666666666668E-2</v>
      </c>
      <c r="J11813" s="923">
        <v>869.30483255979141</v>
      </c>
      <c r="K11813" s="922">
        <v>1</v>
      </c>
      <c r="L11813" s="923">
        <v>869.30483255979141</v>
      </c>
      <c r="M11813" s="923">
        <f t="shared" si="184"/>
        <v>17.862428066297085</v>
      </c>
    </row>
    <row r="11814" spans="2:13" ht="60">
      <c r="B11814" s="921" t="s">
        <v>3163</v>
      </c>
      <c r="C11814" s="921" t="s">
        <v>2937</v>
      </c>
      <c r="D11814" s="922" t="s">
        <v>986</v>
      </c>
      <c r="E11814" s="936">
        <v>1</v>
      </c>
      <c r="F11814" s="947">
        <v>44593</v>
      </c>
      <c r="G11814" s="923">
        <v>21147.097147591248</v>
      </c>
      <c r="H11814" s="929">
        <v>1.6666666666666668E-3</v>
      </c>
      <c r="I11814" s="929">
        <v>2.8333333333333335E-2</v>
      </c>
      <c r="J11814" s="923">
        <v>20547.929395076164</v>
      </c>
      <c r="K11814" s="922">
        <v>1</v>
      </c>
      <c r="L11814" s="923">
        <v>20547.929395076164</v>
      </c>
      <c r="M11814" s="923">
        <f t="shared" si="184"/>
        <v>422.94194295182496</v>
      </c>
    </row>
    <row r="11815" spans="2:13" ht="60">
      <c r="B11815" s="921" t="s">
        <v>3164</v>
      </c>
      <c r="C11815" s="921" t="s">
        <v>2937</v>
      </c>
      <c r="D11815" s="922" t="s">
        <v>986</v>
      </c>
      <c r="E11815" s="936">
        <v>1</v>
      </c>
      <c r="F11815" s="947">
        <v>44593</v>
      </c>
      <c r="G11815" s="923">
        <v>24700.39804394529</v>
      </c>
      <c r="H11815" s="929">
        <v>1.6666666666666668E-3</v>
      </c>
      <c r="I11815" s="929">
        <v>2.8333333333333335E-2</v>
      </c>
      <c r="J11815" s="923">
        <v>24000.553432700173</v>
      </c>
      <c r="K11815" s="922">
        <v>1</v>
      </c>
      <c r="L11815" s="923">
        <v>24000.553432700173</v>
      </c>
      <c r="M11815" s="923">
        <f t="shared" si="184"/>
        <v>494.00796087890581</v>
      </c>
    </row>
    <row r="11816" spans="2:13" ht="60">
      <c r="B11816" s="921" t="s">
        <v>3047</v>
      </c>
      <c r="C11816" s="921" t="s">
        <v>2937</v>
      </c>
      <c r="D11816" s="922" t="s">
        <v>986</v>
      </c>
      <c r="E11816" s="936">
        <v>1</v>
      </c>
      <c r="F11816" s="947">
        <v>44196</v>
      </c>
      <c r="G11816" s="923">
        <v>34894.373938070901</v>
      </c>
      <c r="H11816" s="929">
        <v>1.6666666666666668E-3</v>
      </c>
      <c r="I11816" s="929">
        <v>0.05</v>
      </c>
      <c r="J11816" s="923">
        <v>33149.655241167355</v>
      </c>
      <c r="K11816" s="922">
        <v>1</v>
      </c>
      <c r="L11816" s="923">
        <v>33149.655241167355</v>
      </c>
      <c r="M11816" s="923">
        <f t="shared" si="184"/>
        <v>697.88747876141804</v>
      </c>
    </row>
    <row r="11817" spans="2:13" ht="60">
      <c r="B11817" s="921" t="s">
        <v>3165</v>
      </c>
      <c r="C11817" s="921" t="s">
        <v>2937</v>
      </c>
      <c r="D11817" s="922" t="s">
        <v>986</v>
      </c>
      <c r="E11817" s="936">
        <v>1</v>
      </c>
      <c r="F11817" s="947">
        <v>44200</v>
      </c>
      <c r="G11817" s="923">
        <v>133618.0831696828</v>
      </c>
      <c r="H11817" s="929">
        <v>1.6666666666666668E-3</v>
      </c>
      <c r="I11817" s="929">
        <v>0.05</v>
      </c>
      <c r="J11817" s="923">
        <v>126937.17901119866</v>
      </c>
      <c r="K11817" s="922">
        <v>1</v>
      </c>
      <c r="L11817" s="923">
        <v>126937.17901119866</v>
      </c>
      <c r="M11817" s="923">
        <f t="shared" si="184"/>
        <v>2672.3616633936558</v>
      </c>
    </row>
    <row r="11818" spans="2:13" ht="60">
      <c r="B11818" s="921" t="s">
        <v>3166</v>
      </c>
      <c r="C11818" s="921" t="s">
        <v>2937</v>
      </c>
      <c r="D11818" s="922" t="s">
        <v>986</v>
      </c>
      <c r="E11818" s="936">
        <v>1</v>
      </c>
      <c r="F11818" s="947">
        <v>44200</v>
      </c>
      <c r="G11818" s="923">
        <v>1006966.19402045</v>
      </c>
      <c r="H11818" s="929">
        <v>1.6666666666666668E-3</v>
      </c>
      <c r="I11818" s="929">
        <v>0.05</v>
      </c>
      <c r="J11818" s="923">
        <v>956617.88431942754</v>
      </c>
      <c r="K11818" s="922">
        <v>1</v>
      </c>
      <c r="L11818" s="923">
        <v>956617.88431942754</v>
      </c>
      <c r="M11818" s="923">
        <f t="shared" si="184"/>
        <v>20139.323880409</v>
      </c>
    </row>
    <row r="11819" spans="2:13" ht="60">
      <c r="B11819" s="921" t="s">
        <v>3166</v>
      </c>
      <c r="C11819" s="921" t="s">
        <v>2937</v>
      </c>
      <c r="D11819" s="922" t="s">
        <v>986</v>
      </c>
      <c r="E11819" s="936">
        <v>1</v>
      </c>
      <c r="F11819" s="947">
        <v>44200</v>
      </c>
      <c r="G11819" s="923">
        <v>201768.29044986743</v>
      </c>
      <c r="H11819" s="929">
        <v>1.6666666666666668E-3</v>
      </c>
      <c r="I11819" s="929">
        <v>0.05</v>
      </c>
      <c r="J11819" s="923">
        <v>191679.87592737406</v>
      </c>
      <c r="K11819" s="922">
        <v>1</v>
      </c>
      <c r="L11819" s="923">
        <v>191679.87592737406</v>
      </c>
      <c r="M11819" s="923">
        <f t="shared" si="184"/>
        <v>4035.3658089973487</v>
      </c>
    </row>
    <row r="11820" spans="2:13" ht="60">
      <c r="B11820" s="921" t="s">
        <v>3166</v>
      </c>
      <c r="C11820" s="921" t="s">
        <v>2937</v>
      </c>
      <c r="D11820" s="922" t="s">
        <v>986</v>
      </c>
      <c r="E11820" s="936">
        <v>1</v>
      </c>
      <c r="F11820" s="947">
        <v>44200</v>
      </c>
      <c r="G11820" s="923">
        <v>1140584.2771901328</v>
      </c>
      <c r="H11820" s="929">
        <v>1.6666666666666668E-3</v>
      </c>
      <c r="I11820" s="929">
        <v>0.05</v>
      </c>
      <c r="J11820" s="923">
        <v>1083555.0633306261</v>
      </c>
      <c r="K11820" s="922">
        <v>1</v>
      </c>
      <c r="L11820" s="923">
        <v>1083555.0633306261</v>
      </c>
      <c r="M11820" s="923">
        <f t="shared" si="184"/>
        <v>22811.685543802654</v>
      </c>
    </row>
    <row r="11821" spans="2:13" ht="60">
      <c r="B11821" s="921" t="s">
        <v>3166</v>
      </c>
      <c r="C11821" s="921" t="s">
        <v>2937</v>
      </c>
      <c r="D11821" s="922" t="s">
        <v>986</v>
      </c>
      <c r="E11821" s="936">
        <v>1</v>
      </c>
      <c r="F11821" s="947">
        <v>44200</v>
      </c>
      <c r="G11821" s="923">
        <v>172096.48303076928</v>
      </c>
      <c r="H11821" s="929">
        <v>1.6666666666666668E-3</v>
      </c>
      <c r="I11821" s="929">
        <v>0.05</v>
      </c>
      <c r="J11821" s="923">
        <v>163491.65887923082</v>
      </c>
      <c r="K11821" s="922">
        <v>1</v>
      </c>
      <c r="L11821" s="923">
        <v>163491.65887923082</v>
      </c>
      <c r="M11821" s="923">
        <f t="shared" si="184"/>
        <v>3441.9296606153857</v>
      </c>
    </row>
    <row r="11822" spans="2:13" ht="60">
      <c r="B11822" s="921" t="s">
        <v>3166</v>
      </c>
      <c r="C11822" s="921" t="s">
        <v>2937</v>
      </c>
      <c r="D11822" s="922" t="s">
        <v>986</v>
      </c>
      <c r="E11822" s="936">
        <v>1</v>
      </c>
      <c r="F11822" s="947">
        <v>43861</v>
      </c>
      <c r="G11822" s="923">
        <v>12312070.212553198</v>
      </c>
      <c r="H11822" s="929">
        <v>1.6666666666666668E-3</v>
      </c>
      <c r="I11822" s="929">
        <v>6.8333333333333343E-2</v>
      </c>
      <c r="J11822" s="923">
        <v>11470745.414695395</v>
      </c>
      <c r="K11822" s="922">
        <v>1</v>
      </c>
      <c r="L11822" s="923">
        <v>11470745.414695395</v>
      </c>
      <c r="M11822" s="923">
        <f t="shared" si="184"/>
        <v>246241.40425106394</v>
      </c>
    </row>
    <row r="11823" spans="2:13" ht="75">
      <c r="B11823" s="921" t="s">
        <v>3167</v>
      </c>
      <c r="C11823" s="921" t="s">
        <v>2932</v>
      </c>
      <c r="D11823" s="922" t="s">
        <v>986</v>
      </c>
      <c r="E11823" s="936">
        <v>1</v>
      </c>
      <c r="F11823" s="947">
        <v>43861</v>
      </c>
      <c r="G11823" s="923">
        <v>12147.483055388599</v>
      </c>
      <c r="H11823" s="929">
        <v>1.6666666666666668E-3</v>
      </c>
      <c r="I11823" s="929">
        <v>6.8333333333333343E-2</v>
      </c>
      <c r="J11823" s="923">
        <v>11317.405046603712</v>
      </c>
      <c r="K11823" s="922">
        <v>1</v>
      </c>
      <c r="L11823" s="923">
        <v>11317.405046603712</v>
      </c>
      <c r="M11823" s="923">
        <f t="shared" si="184"/>
        <v>242.94966110777199</v>
      </c>
    </row>
    <row r="11824" spans="2:13" ht="75">
      <c r="B11824" s="921" t="s">
        <v>3168</v>
      </c>
      <c r="C11824" s="921" t="s">
        <v>2932</v>
      </c>
      <c r="D11824" s="922" t="s">
        <v>986</v>
      </c>
      <c r="E11824" s="936">
        <v>1</v>
      </c>
      <c r="F11824" s="947">
        <v>43861</v>
      </c>
      <c r="G11824" s="923">
        <v>262084.53775417851</v>
      </c>
      <c r="H11824" s="929">
        <v>1.6666666666666668E-3</v>
      </c>
      <c r="I11824" s="929">
        <v>6.8333333333333343E-2</v>
      </c>
      <c r="J11824" s="923">
        <v>244175.42767430964</v>
      </c>
      <c r="K11824" s="922">
        <v>1</v>
      </c>
      <c r="L11824" s="923">
        <v>244175.42767430964</v>
      </c>
      <c r="M11824" s="923">
        <f t="shared" si="184"/>
        <v>5241.6907550835704</v>
      </c>
    </row>
    <row r="11825" spans="2:13" ht="75">
      <c r="B11825" s="921" t="s">
        <v>3169</v>
      </c>
      <c r="C11825" s="921" t="s">
        <v>2932</v>
      </c>
      <c r="D11825" s="922" t="s">
        <v>986</v>
      </c>
      <c r="E11825" s="936">
        <v>1</v>
      </c>
      <c r="F11825" s="947">
        <v>43861</v>
      </c>
      <c r="G11825" s="923">
        <v>2794680.3204303398</v>
      </c>
      <c r="H11825" s="929">
        <v>1.6666666666666668E-3</v>
      </c>
      <c r="I11825" s="929">
        <v>6.8333333333333343E-2</v>
      </c>
      <c r="J11825" s="923">
        <v>2603710.4985342664</v>
      </c>
      <c r="K11825" s="922">
        <v>1</v>
      </c>
      <c r="L11825" s="923">
        <v>2603710.4985342664</v>
      </c>
      <c r="M11825" s="923">
        <f t="shared" si="184"/>
        <v>55893.6064086068</v>
      </c>
    </row>
    <row r="11826" spans="2:13" ht="75">
      <c r="B11826" s="921" t="s">
        <v>3170</v>
      </c>
      <c r="C11826" s="921" t="s">
        <v>2932</v>
      </c>
      <c r="D11826" s="922" t="s">
        <v>986</v>
      </c>
      <c r="E11826" s="936">
        <v>1</v>
      </c>
      <c r="F11826" s="947">
        <v>43861</v>
      </c>
      <c r="G11826" s="923">
        <v>154953.50838629116</v>
      </c>
      <c r="H11826" s="929">
        <v>1.6666666666666668E-3</v>
      </c>
      <c r="I11826" s="929">
        <v>6.8333333333333343E-2</v>
      </c>
      <c r="J11826" s="923">
        <v>144365.01864656125</v>
      </c>
      <c r="K11826" s="922">
        <v>1</v>
      </c>
      <c r="L11826" s="923">
        <v>144365.01864656125</v>
      </c>
      <c r="M11826" s="923">
        <f t="shared" si="184"/>
        <v>3099.070167725823</v>
      </c>
    </row>
    <row r="11827" spans="2:13" ht="60">
      <c r="B11827" s="921" t="s">
        <v>3171</v>
      </c>
      <c r="C11827" s="921" t="s">
        <v>2937</v>
      </c>
      <c r="D11827" s="922" t="s">
        <v>986</v>
      </c>
      <c r="E11827" s="936">
        <v>1</v>
      </c>
      <c r="F11827" s="947">
        <v>43861</v>
      </c>
      <c r="G11827" s="923">
        <v>174463.74856443019</v>
      </c>
      <c r="H11827" s="929">
        <v>1.6666666666666668E-3</v>
      </c>
      <c r="I11827" s="929">
        <v>6.8333333333333343E-2</v>
      </c>
      <c r="J11827" s="923">
        <v>162542.05907919412</v>
      </c>
      <c r="K11827" s="922">
        <v>1</v>
      </c>
      <c r="L11827" s="923">
        <v>162542.05907919412</v>
      </c>
      <c r="M11827" s="923">
        <f t="shared" si="184"/>
        <v>3489.2749712886039</v>
      </c>
    </row>
    <row r="11828" spans="2:13" ht="60">
      <c r="B11828" s="921" t="s">
        <v>3172</v>
      </c>
      <c r="C11828" s="921" t="s">
        <v>2937</v>
      </c>
      <c r="D11828" s="922" t="s">
        <v>986</v>
      </c>
      <c r="E11828" s="936">
        <v>1</v>
      </c>
      <c r="F11828" s="947">
        <v>43861</v>
      </c>
      <c r="G11828" s="923">
        <v>30640.829553275711</v>
      </c>
      <c r="H11828" s="929">
        <v>1.6666666666666668E-3</v>
      </c>
      <c r="I11828" s="929">
        <v>6.8333333333333343E-2</v>
      </c>
      <c r="J11828" s="923">
        <v>28547.039533801872</v>
      </c>
      <c r="K11828" s="922">
        <v>1</v>
      </c>
      <c r="L11828" s="923">
        <v>28547.039533801872</v>
      </c>
      <c r="M11828" s="923">
        <f t="shared" si="184"/>
        <v>612.81659106551422</v>
      </c>
    </row>
    <row r="11829" spans="2:13" ht="60">
      <c r="B11829" s="921" t="s">
        <v>3173</v>
      </c>
      <c r="C11829" s="921" t="s">
        <v>2937</v>
      </c>
      <c r="D11829" s="922" t="s">
        <v>986</v>
      </c>
      <c r="E11829" s="936">
        <v>1</v>
      </c>
      <c r="F11829" s="947">
        <v>43861</v>
      </c>
      <c r="G11829" s="923">
        <v>27590.595864697774</v>
      </c>
      <c r="H11829" s="929">
        <v>1.6666666666666668E-3</v>
      </c>
      <c r="I11829" s="929">
        <v>6.8333333333333343E-2</v>
      </c>
      <c r="J11829" s="923">
        <v>25705.238480610093</v>
      </c>
      <c r="K11829" s="922">
        <v>1</v>
      </c>
      <c r="L11829" s="923">
        <v>25705.238480610093</v>
      </c>
      <c r="M11829" s="923">
        <f t="shared" si="184"/>
        <v>551.8119172939555</v>
      </c>
    </row>
    <row r="11830" spans="2:13" ht="60">
      <c r="B11830" s="921" t="s">
        <v>3174</v>
      </c>
      <c r="C11830" s="921" t="s">
        <v>2937</v>
      </c>
      <c r="D11830" s="922" t="s">
        <v>986</v>
      </c>
      <c r="E11830" s="936">
        <v>1</v>
      </c>
      <c r="F11830" s="947">
        <v>43861</v>
      </c>
      <c r="G11830" s="923">
        <v>4106345.952981561</v>
      </c>
      <c r="H11830" s="929">
        <v>1.6666666666666668E-3</v>
      </c>
      <c r="I11830" s="929">
        <v>6.8333333333333343E-2</v>
      </c>
      <c r="J11830" s="923">
        <v>3825745.6461944878</v>
      </c>
      <c r="K11830" s="922">
        <v>1</v>
      </c>
      <c r="L11830" s="923">
        <v>3825745.6461944878</v>
      </c>
      <c r="M11830" s="923">
        <f t="shared" si="184"/>
        <v>82126.919059631226</v>
      </c>
    </row>
    <row r="11831" spans="2:13" ht="60">
      <c r="B11831" s="921" t="s">
        <v>3175</v>
      </c>
      <c r="C11831" s="921" t="s">
        <v>2937</v>
      </c>
      <c r="D11831" s="922" t="s">
        <v>986</v>
      </c>
      <c r="E11831" s="936">
        <v>1</v>
      </c>
      <c r="F11831" s="947">
        <v>43861</v>
      </c>
      <c r="G11831" s="923">
        <v>2021660.4200558201</v>
      </c>
      <c r="H11831" s="929">
        <v>1.6666666666666668E-3</v>
      </c>
      <c r="I11831" s="929">
        <v>6.8333333333333343E-2</v>
      </c>
      <c r="J11831" s="923">
        <v>1883513.6246853392</v>
      </c>
      <c r="K11831" s="922">
        <v>1</v>
      </c>
      <c r="L11831" s="923">
        <v>1883513.6246853392</v>
      </c>
      <c r="M11831" s="923">
        <f t="shared" si="184"/>
        <v>40433.208401116404</v>
      </c>
    </row>
    <row r="11832" spans="2:13" ht="60">
      <c r="B11832" s="921" t="s">
        <v>3176</v>
      </c>
      <c r="C11832" s="921" t="s">
        <v>2937</v>
      </c>
      <c r="D11832" s="922" t="s">
        <v>986</v>
      </c>
      <c r="E11832" s="936">
        <v>1</v>
      </c>
      <c r="F11832" s="947">
        <v>43861</v>
      </c>
      <c r="G11832" s="923">
        <v>1158283.7747314293</v>
      </c>
      <c r="H11832" s="929">
        <v>1.6666666666666668E-3</v>
      </c>
      <c r="I11832" s="929">
        <v>6.8333333333333343E-2</v>
      </c>
      <c r="J11832" s="923">
        <v>1079134.3834581149</v>
      </c>
      <c r="K11832" s="922">
        <v>1</v>
      </c>
      <c r="L11832" s="923">
        <v>1079134.3834581149</v>
      </c>
      <c r="M11832" s="923">
        <f t="shared" si="184"/>
        <v>23165.675494628587</v>
      </c>
    </row>
    <row r="11833" spans="2:13" ht="60">
      <c r="B11833" s="921" t="s">
        <v>3177</v>
      </c>
      <c r="C11833" s="921" t="s">
        <v>2937</v>
      </c>
      <c r="D11833" s="922" t="s">
        <v>986</v>
      </c>
      <c r="E11833" s="936">
        <v>1</v>
      </c>
      <c r="F11833" s="947">
        <v>43861</v>
      </c>
      <c r="G11833" s="923">
        <v>5716.5726778499456</v>
      </c>
      <c r="H11833" s="929">
        <v>1.6666666666666668E-3</v>
      </c>
      <c r="I11833" s="929">
        <v>6.8333333333333343E-2</v>
      </c>
      <c r="J11833" s="923">
        <v>5325.9402115301991</v>
      </c>
      <c r="K11833" s="922">
        <v>1</v>
      </c>
      <c r="L11833" s="923">
        <v>5325.9402115301991</v>
      </c>
      <c r="M11833" s="923">
        <f t="shared" si="184"/>
        <v>114.33145355699891</v>
      </c>
    </row>
    <row r="11834" spans="2:13" ht="60">
      <c r="B11834" s="921" t="s">
        <v>3178</v>
      </c>
      <c r="C11834" s="921" t="s">
        <v>2937</v>
      </c>
      <c r="D11834" s="922" t="s">
        <v>986</v>
      </c>
      <c r="E11834" s="936">
        <v>1</v>
      </c>
      <c r="F11834" s="947">
        <v>43861</v>
      </c>
      <c r="G11834" s="923">
        <v>29007.574699956156</v>
      </c>
      <c r="H11834" s="929">
        <v>1.6666666666666668E-3</v>
      </c>
      <c r="I11834" s="929">
        <v>6.8333333333333343E-2</v>
      </c>
      <c r="J11834" s="923">
        <v>27025.390428792485</v>
      </c>
      <c r="K11834" s="922">
        <v>1</v>
      </c>
      <c r="L11834" s="923">
        <v>27025.390428792485</v>
      </c>
      <c r="M11834" s="923">
        <f t="shared" si="184"/>
        <v>580.15149399912309</v>
      </c>
    </row>
    <row r="11835" spans="2:13" ht="60">
      <c r="B11835" s="921" t="s">
        <v>3179</v>
      </c>
      <c r="C11835" s="921" t="s">
        <v>2937</v>
      </c>
      <c r="D11835" s="922" t="s">
        <v>986</v>
      </c>
      <c r="E11835" s="936">
        <v>1</v>
      </c>
      <c r="F11835" s="947">
        <v>43861</v>
      </c>
      <c r="G11835" s="923">
        <v>5404.017519875335</v>
      </c>
      <c r="H11835" s="929">
        <v>1.6666666666666668E-3</v>
      </c>
      <c r="I11835" s="929">
        <v>6.8333333333333343E-2</v>
      </c>
      <c r="J11835" s="923">
        <v>5034.7429893505205</v>
      </c>
      <c r="K11835" s="922">
        <v>1</v>
      </c>
      <c r="L11835" s="923">
        <v>5034.7429893505205</v>
      </c>
      <c r="M11835" s="923">
        <f t="shared" si="184"/>
        <v>108.08035039750671</v>
      </c>
    </row>
    <row r="11836" spans="2:13" ht="60">
      <c r="B11836" s="921" t="s">
        <v>3180</v>
      </c>
      <c r="C11836" s="921" t="s">
        <v>2937</v>
      </c>
      <c r="D11836" s="922" t="s">
        <v>994</v>
      </c>
      <c r="E11836" s="936">
        <v>0</v>
      </c>
      <c r="F11836" s="947">
        <v>44403</v>
      </c>
      <c r="G11836" s="923">
        <v>5119.5550749850026</v>
      </c>
      <c r="H11836" s="929">
        <v>1.6666666666666668E-3</v>
      </c>
      <c r="I11836" s="929">
        <v>0.04</v>
      </c>
      <c r="J11836" s="923">
        <v>4914.7728719856023</v>
      </c>
      <c r="K11836" s="922">
        <v>1</v>
      </c>
      <c r="L11836" s="923">
        <v>0</v>
      </c>
      <c r="M11836" s="923" t="str">
        <f t="shared" si="184"/>
        <v/>
      </c>
    </row>
    <row r="11837" spans="2:13" ht="60">
      <c r="B11837" s="921" t="s">
        <v>3181</v>
      </c>
      <c r="C11837" s="921" t="s">
        <v>2937</v>
      </c>
      <c r="D11837" s="922" t="s">
        <v>986</v>
      </c>
      <c r="E11837" s="936">
        <v>1</v>
      </c>
      <c r="F11837" s="947">
        <v>44564</v>
      </c>
      <c r="G11837" s="923">
        <v>4583.0304264631295</v>
      </c>
      <c r="H11837" s="929">
        <v>1.6666666666666668E-3</v>
      </c>
      <c r="I11837" s="929">
        <v>3.0000000000000002E-2</v>
      </c>
      <c r="J11837" s="923">
        <v>4445.5395136692359</v>
      </c>
      <c r="K11837" s="922">
        <v>1</v>
      </c>
      <c r="L11837" s="923">
        <v>4445.5395136692359</v>
      </c>
      <c r="M11837" s="923">
        <f t="shared" si="184"/>
        <v>91.660608529262589</v>
      </c>
    </row>
    <row r="11838" spans="2:13" ht="75">
      <c r="B11838" s="921" t="s">
        <v>3182</v>
      </c>
      <c r="C11838" s="921" t="s">
        <v>2932</v>
      </c>
      <c r="D11838" s="922" t="s">
        <v>986</v>
      </c>
      <c r="E11838" s="936">
        <v>1</v>
      </c>
      <c r="F11838" s="947">
        <v>44564</v>
      </c>
      <c r="G11838" s="923">
        <v>4172039.211178951</v>
      </c>
      <c r="H11838" s="929">
        <v>1.6666666666666668E-3</v>
      </c>
      <c r="I11838" s="929">
        <v>3.0000000000000002E-2</v>
      </c>
      <c r="J11838" s="923">
        <v>4046878.0348435827</v>
      </c>
      <c r="K11838" s="922">
        <v>1</v>
      </c>
      <c r="L11838" s="923">
        <v>4046878.0348435827</v>
      </c>
      <c r="M11838" s="923">
        <f t="shared" si="184"/>
        <v>83440.784223579016</v>
      </c>
    </row>
    <row r="11839" spans="2:13" ht="75">
      <c r="B11839" s="921" t="s">
        <v>3183</v>
      </c>
      <c r="C11839" s="921" t="s">
        <v>2932</v>
      </c>
      <c r="D11839" s="922" t="s">
        <v>986</v>
      </c>
      <c r="E11839" s="936">
        <v>1</v>
      </c>
      <c r="F11839" s="947">
        <v>44564</v>
      </c>
      <c r="G11839" s="923">
        <v>4559705.0305837179</v>
      </c>
      <c r="H11839" s="929">
        <v>1.6666666666666668E-3</v>
      </c>
      <c r="I11839" s="929">
        <v>3.0000000000000002E-2</v>
      </c>
      <c r="J11839" s="923">
        <v>4422913.8796662064</v>
      </c>
      <c r="K11839" s="922">
        <v>1</v>
      </c>
      <c r="L11839" s="923">
        <v>4422913.8796662064</v>
      </c>
      <c r="M11839" s="923">
        <f t="shared" si="184"/>
        <v>91194.100611674352</v>
      </c>
    </row>
    <row r="11840" spans="2:13" ht="60">
      <c r="B11840" s="921" t="s">
        <v>3184</v>
      </c>
      <c r="C11840" s="921" t="s">
        <v>2937</v>
      </c>
      <c r="D11840" s="922" t="s">
        <v>986</v>
      </c>
      <c r="E11840" s="936">
        <v>1</v>
      </c>
      <c r="F11840" s="947">
        <v>44564</v>
      </c>
      <c r="G11840" s="923">
        <v>20177.938020395912</v>
      </c>
      <c r="H11840" s="929">
        <v>1.6666666666666668E-3</v>
      </c>
      <c r="I11840" s="929">
        <v>3.0000000000000002E-2</v>
      </c>
      <c r="J11840" s="923">
        <v>19572.599879784033</v>
      </c>
      <c r="K11840" s="922">
        <v>1</v>
      </c>
      <c r="L11840" s="923">
        <v>19572.599879784033</v>
      </c>
      <c r="M11840" s="923">
        <f t="shared" si="184"/>
        <v>403.55876040791827</v>
      </c>
    </row>
    <row r="11841" spans="2:13" ht="60">
      <c r="B11841" s="921" t="s">
        <v>3185</v>
      </c>
      <c r="C11841" s="921" t="s">
        <v>2937</v>
      </c>
      <c r="D11841" s="922" t="s">
        <v>986</v>
      </c>
      <c r="E11841" s="936">
        <v>1</v>
      </c>
      <c r="F11841" s="947">
        <v>44564</v>
      </c>
      <c r="G11841" s="923">
        <v>107641.70698796428</v>
      </c>
      <c r="H11841" s="929">
        <v>1.6666666666666668E-3</v>
      </c>
      <c r="I11841" s="929">
        <v>3.0000000000000002E-2</v>
      </c>
      <c r="J11841" s="923">
        <v>104412.45577832535</v>
      </c>
      <c r="K11841" s="922">
        <v>1</v>
      </c>
      <c r="L11841" s="923">
        <v>104412.45577832535</v>
      </c>
      <c r="M11841" s="923">
        <f t="shared" si="184"/>
        <v>2152.8341397592858</v>
      </c>
    </row>
    <row r="11842" spans="2:13" ht="60">
      <c r="B11842" s="921" t="s">
        <v>3186</v>
      </c>
      <c r="C11842" s="921" t="s">
        <v>2937</v>
      </c>
      <c r="D11842" s="922" t="s">
        <v>986</v>
      </c>
      <c r="E11842" s="936">
        <v>1</v>
      </c>
      <c r="F11842" s="947">
        <v>44564</v>
      </c>
      <c r="G11842" s="923">
        <v>8790.2275688241498</v>
      </c>
      <c r="H11842" s="929">
        <v>1.6666666666666668E-3</v>
      </c>
      <c r="I11842" s="929">
        <v>3.0000000000000002E-2</v>
      </c>
      <c r="J11842" s="923">
        <v>8526.5207417594247</v>
      </c>
      <c r="K11842" s="922">
        <v>1</v>
      </c>
      <c r="L11842" s="923">
        <v>8526.5207417594247</v>
      </c>
      <c r="M11842" s="923">
        <f t="shared" si="184"/>
        <v>175.804551376483</v>
      </c>
    </row>
    <row r="11843" spans="2:13" ht="60">
      <c r="B11843" s="921" t="s">
        <v>3187</v>
      </c>
      <c r="C11843" s="921" t="s">
        <v>2937</v>
      </c>
      <c r="D11843" s="922" t="s">
        <v>986</v>
      </c>
      <c r="E11843" s="936">
        <v>1</v>
      </c>
      <c r="F11843" s="947">
        <v>44564</v>
      </c>
      <c r="G11843" s="923">
        <v>42494.932208891543</v>
      </c>
      <c r="H11843" s="929">
        <v>1.6666666666666668E-3</v>
      </c>
      <c r="I11843" s="929">
        <v>3.0000000000000002E-2</v>
      </c>
      <c r="J11843" s="923">
        <v>41220.084242624798</v>
      </c>
      <c r="K11843" s="922">
        <v>1</v>
      </c>
      <c r="L11843" s="923">
        <v>41220.084242624798</v>
      </c>
      <c r="M11843" s="923">
        <f t="shared" si="184"/>
        <v>849.89864417783087</v>
      </c>
    </row>
    <row r="11844" spans="2:13" ht="60">
      <c r="B11844" s="921" t="s">
        <v>3188</v>
      </c>
      <c r="C11844" s="921" t="s">
        <v>2937</v>
      </c>
      <c r="D11844" s="922" t="s">
        <v>986</v>
      </c>
      <c r="E11844" s="936">
        <v>1</v>
      </c>
      <c r="F11844" s="947">
        <v>44564</v>
      </c>
      <c r="G11844" s="923">
        <v>19363.194542971476</v>
      </c>
      <c r="H11844" s="929">
        <v>1.6666666666666668E-3</v>
      </c>
      <c r="I11844" s="929">
        <v>3.0000000000000002E-2</v>
      </c>
      <c r="J11844" s="923">
        <v>18782.298706682333</v>
      </c>
      <c r="K11844" s="922">
        <v>1</v>
      </c>
      <c r="L11844" s="923">
        <v>18782.298706682333</v>
      </c>
      <c r="M11844" s="923">
        <f t="shared" si="184"/>
        <v>387.26389085942952</v>
      </c>
    </row>
    <row r="11845" spans="2:13" ht="60">
      <c r="B11845" s="921" t="s">
        <v>3189</v>
      </c>
      <c r="C11845" s="921" t="s">
        <v>2937</v>
      </c>
      <c r="D11845" s="922" t="s">
        <v>986</v>
      </c>
      <c r="E11845" s="936">
        <v>1</v>
      </c>
      <c r="F11845" s="947">
        <v>44564</v>
      </c>
      <c r="G11845" s="923">
        <v>226101.00011217676</v>
      </c>
      <c r="H11845" s="929">
        <v>1.6666666666666668E-3</v>
      </c>
      <c r="I11845" s="929">
        <v>3.0000000000000002E-2</v>
      </c>
      <c r="J11845" s="923">
        <v>219317.97010881145</v>
      </c>
      <c r="K11845" s="922">
        <v>1</v>
      </c>
      <c r="L11845" s="923">
        <v>219317.97010881145</v>
      </c>
      <c r="M11845" s="923">
        <f t="shared" si="184"/>
        <v>4522.0200022435356</v>
      </c>
    </row>
    <row r="11846" spans="2:13" ht="60">
      <c r="B11846" s="921" t="s">
        <v>3190</v>
      </c>
      <c r="C11846" s="921" t="s">
        <v>2937</v>
      </c>
      <c r="D11846" s="922" t="s">
        <v>986</v>
      </c>
      <c r="E11846" s="936">
        <v>1</v>
      </c>
      <c r="F11846" s="947">
        <v>44564</v>
      </c>
      <c r="G11846" s="923">
        <v>33895.794950841533</v>
      </c>
      <c r="H11846" s="929">
        <v>1.6666666666666668E-3</v>
      </c>
      <c r="I11846" s="929">
        <v>3.0000000000000002E-2</v>
      </c>
      <c r="J11846" s="923">
        <v>32878.921102316286</v>
      </c>
      <c r="K11846" s="922">
        <v>1</v>
      </c>
      <c r="L11846" s="923">
        <v>32878.921102316286</v>
      </c>
      <c r="M11846" s="923">
        <f t="shared" si="184"/>
        <v>677.91589901683062</v>
      </c>
    </row>
    <row r="11847" spans="2:13" ht="60">
      <c r="B11847" s="921" t="s">
        <v>3006</v>
      </c>
      <c r="C11847" s="921" t="s">
        <v>2937</v>
      </c>
      <c r="D11847" s="922" t="s">
        <v>986</v>
      </c>
      <c r="E11847" s="936">
        <v>1</v>
      </c>
      <c r="F11847" s="947">
        <v>44986</v>
      </c>
      <c r="G11847" s="923">
        <v>43317.954618608863</v>
      </c>
      <c r="H11847" s="929">
        <v>1.6666666666666668E-3</v>
      </c>
      <c r="I11847" s="929">
        <v>6.6666666666666671E-3</v>
      </c>
      <c r="J11847" s="923">
        <v>43029.168254484801</v>
      </c>
      <c r="K11847" s="922">
        <v>1</v>
      </c>
      <c r="L11847" s="923">
        <v>43029.168254484801</v>
      </c>
      <c r="M11847" s="923">
        <f t="shared" si="184"/>
        <v>866.35909237217732</v>
      </c>
    </row>
    <row r="11848" spans="2:13" ht="60">
      <c r="B11848" s="921" t="s">
        <v>3006</v>
      </c>
      <c r="C11848" s="921" t="s">
        <v>2937</v>
      </c>
      <c r="D11848" s="922" t="s">
        <v>986</v>
      </c>
      <c r="E11848" s="936">
        <v>1</v>
      </c>
      <c r="F11848" s="947">
        <v>44835</v>
      </c>
      <c r="G11848" s="923">
        <v>28252.499927525612</v>
      </c>
      <c r="H11848" s="929">
        <v>1.6666666666666668E-3</v>
      </c>
      <c r="I11848" s="929">
        <v>1.5000000000000001E-2</v>
      </c>
      <c r="J11848" s="923">
        <v>27828.712428612729</v>
      </c>
      <c r="K11848" s="922">
        <v>1</v>
      </c>
      <c r="L11848" s="923">
        <v>27828.712428612729</v>
      </c>
      <c r="M11848" s="923">
        <f t="shared" si="184"/>
        <v>565.04999855051221</v>
      </c>
    </row>
    <row r="11849" spans="2:13" ht="60">
      <c r="B11849" s="921" t="s">
        <v>3191</v>
      </c>
      <c r="C11849" s="921" t="s">
        <v>2937</v>
      </c>
      <c r="D11849" s="922" t="s">
        <v>986</v>
      </c>
      <c r="E11849" s="936">
        <v>1</v>
      </c>
      <c r="F11849" s="947">
        <v>44849</v>
      </c>
      <c r="G11849" s="923">
        <v>20785.101097078252</v>
      </c>
      <c r="H11849" s="929">
        <v>1.6666666666666668E-3</v>
      </c>
      <c r="I11849" s="929">
        <v>1.5000000000000001E-2</v>
      </c>
      <c r="J11849" s="923">
        <v>20473.324580622077</v>
      </c>
      <c r="K11849" s="922">
        <v>1</v>
      </c>
      <c r="L11849" s="923">
        <v>20473.324580622077</v>
      </c>
      <c r="M11849" s="923">
        <f t="shared" si="184"/>
        <v>415.70202194156502</v>
      </c>
    </row>
    <row r="11850" spans="2:13" ht="60">
      <c r="B11850" s="921" t="s">
        <v>2998</v>
      </c>
      <c r="C11850" s="921" t="s">
        <v>2937</v>
      </c>
      <c r="D11850" s="922" t="s">
        <v>986</v>
      </c>
      <c r="E11850" s="936">
        <v>1</v>
      </c>
      <c r="F11850" s="947">
        <v>44849</v>
      </c>
      <c r="G11850" s="923">
        <v>8471.3010181525224</v>
      </c>
      <c r="H11850" s="929">
        <v>1.6666666666666668E-3</v>
      </c>
      <c r="I11850" s="929">
        <v>1.5000000000000001E-2</v>
      </c>
      <c r="J11850" s="923">
        <v>8344.231502880235</v>
      </c>
      <c r="K11850" s="922">
        <v>1</v>
      </c>
      <c r="L11850" s="923">
        <v>8344.231502880235</v>
      </c>
      <c r="M11850" s="923">
        <f t="shared" si="184"/>
        <v>169.42602036305044</v>
      </c>
    </row>
    <row r="11851" spans="2:13" ht="60">
      <c r="B11851" s="921" t="s">
        <v>2998</v>
      </c>
      <c r="C11851" s="921" t="s">
        <v>2937</v>
      </c>
      <c r="D11851" s="922" t="s">
        <v>994</v>
      </c>
      <c r="E11851" s="936">
        <v>0</v>
      </c>
      <c r="F11851" s="947">
        <v>44949</v>
      </c>
      <c r="G11851" s="923">
        <v>112625.24</v>
      </c>
      <c r="H11851" s="929">
        <v>1.6666666666666668E-3</v>
      </c>
      <c r="I11851" s="929">
        <v>0.01</v>
      </c>
      <c r="J11851" s="923">
        <v>111498.98760000001</v>
      </c>
      <c r="K11851" s="922">
        <v>1</v>
      </c>
      <c r="L11851" s="923">
        <v>0</v>
      </c>
      <c r="M11851" s="923" t="str">
        <f t="shared" ref="M11851:M11914" si="185">IF(L11851=0,"",IF(I11851=100%,0,(H11851*12)*(G11851*E11851*K11851)))</f>
        <v/>
      </c>
    </row>
    <row r="11852" spans="2:13" ht="60">
      <c r="B11852" s="921" t="s">
        <v>3085</v>
      </c>
      <c r="C11852" s="921" t="s">
        <v>2937</v>
      </c>
      <c r="D11852" s="922" t="s">
        <v>986</v>
      </c>
      <c r="E11852" s="936">
        <v>1</v>
      </c>
      <c r="F11852" s="947">
        <v>45078</v>
      </c>
      <c r="G11852" s="923">
        <v>14147.242473865475</v>
      </c>
      <c r="H11852" s="929">
        <v>1.6666666666666668E-3</v>
      </c>
      <c r="I11852" s="929">
        <v>1.6666666666666668E-3</v>
      </c>
      <c r="J11852" s="923">
        <v>14123.663736409033</v>
      </c>
      <c r="K11852" s="922">
        <v>1</v>
      </c>
      <c r="L11852" s="923">
        <v>14123.663736409033</v>
      </c>
      <c r="M11852" s="923">
        <f t="shared" si="185"/>
        <v>282.9448494773095</v>
      </c>
    </row>
    <row r="11853" spans="2:13" ht="60">
      <c r="B11853" s="921" t="s">
        <v>3085</v>
      </c>
      <c r="C11853" s="921" t="s">
        <v>2937</v>
      </c>
      <c r="D11853" s="922" t="s">
        <v>986</v>
      </c>
      <c r="E11853" s="936">
        <v>1</v>
      </c>
      <c r="F11853" s="947">
        <v>44901</v>
      </c>
      <c r="G11853" s="923">
        <v>4178.3050140424557</v>
      </c>
      <c r="H11853" s="929">
        <v>1.6666666666666668E-3</v>
      </c>
      <c r="I11853" s="929">
        <v>1.1666666666666667E-2</v>
      </c>
      <c r="J11853" s="923">
        <v>4129.5581222119599</v>
      </c>
      <c r="K11853" s="922">
        <v>1</v>
      </c>
      <c r="L11853" s="923">
        <v>4129.5581222119599</v>
      </c>
      <c r="M11853" s="923">
        <f t="shared" si="185"/>
        <v>83.566100280849113</v>
      </c>
    </row>
    <row r="11854" spans="2:13" ht="75">
      <c r="B11854" s="921" t="s">
        <v>2971</v>
      </c>
      <c r="C11854" s="921" t="s">
        <v>2932</v>
      </c>
      <c r="D11854" s="922" t="s">
        <v>986</v>
      </c>
      <c r="E11854" s="936">
        <v>1</v>
      </c>
      <c r="F11854" s="947">
        <v>44652</v>
      </c>
      <c r="G11854" s="923">
        <v>1072786.7779919875</v>
      </c>
      <c r="H11854" s="929">
        <v>1.6666666666666668E-3</v>
      </c>
      <c r="I11854" s="929">
        <v>2.5000000000000001E-2</v>
      </c>
      <c r="J11854" s="923">
        <v>1045967.1085421878</v>
      </c>
      <c r="K11854" s="922">
        <v>1</v>
      </c>
      <c r="L11854" s="923">
        <v>1045967.1085421878</v>
      </c>
      <c r="M11854" s="923">
        <f t="shared" si="185"/>
        <v>21455.735559839752</v>
      </c>
    </row>
    <row r="11855" spans="2:13" ht="75">
      <c r="B11855" s="921" t="s">
        <v>3192</v>
      </c>
      <c r="C11855" s="921" t="s">
        <v>2932</v>
      </c>
      <c r="D11855" s="922" t="s">
        <v>986</v>
      </c>
      <c r="E11855" s="936">
        <v>1</v>
      </c>
      <c r="F11855" s="947">
        <v>44652</v>
      </c>
      <c r="G11855" s="923">
        <v>1757689.5235550171</v>
      </c>
      <c r="H11855" s="929">
        <v>1.6666666666666668E-3</v>
      </c>
      <c r="I11855" s="929">
        <v>2.5000000000000001E-2</v>
      </c>
      <c r="J11855" s="923">
        <v>1713747.2854661415</v>
      </c>
      <c r="K11855" s="922">
        <v>1</v>
      </c>
      <c r="L11855" s="923">
        <v>1713747.2854661415</v>
      </c>
      <c r="M11855" s="923">
        <f t="shared" si="185"/>
        <v>35153.790471100343</v>
      </c>
    </row>
    <row r="11856" spans="2:13" ht="75">
      <c r="B11856" s="921" t="s">
        <v>3193</v>
      </c>
      <c r="C11856" s="921" t="s">
        <v>2932</v>
      </c>
      <c r="D11856" s="922" t="s">
        <v>986</v>
      </c>
      <c r="E11856" s="936">
        <v>1</v>
      </c>
      <c r="F11856" s="947">
        <v>44652</v>
      </c>
      <c r="G11856" s="923">
        <v>580435.21445005958</v>
      </c>
      <c r="H11856" s="929">
        <v>1.6666666666666668E-3</v>
      </c>
      <c r="I11856" s="929">
        <v>2.5000000000000001E-2</v>
      </c>
      <c r="J11856" s="923">
        <v>565924.33408880804</v>
      </c>
      <c r="K11856" s="922">
        <v>1</v>
      </c>
      <c r="L11856" s="923">
        <v>565924.33408880804</v>
      </c>
      <c r="M11856" s="923">
        <f t="shared" si="185"/>
        <v>11608.704289001193</v>
      </c>
    </row>
    <row r="11857" spans="2:13" ht="75">
      <c r="B11857" s="921" t="s">
        <v>3194</v>
      </c>
      <c r="C11857" s="921" t="s">
        <v>2932</v>
      </c>
      <c r="D11857" s="922" t="s">
        <v>986</v>
      </c>
      <c r="E11857" s="936">
        <v>1</v>
      </c>
      <c r="F11857" s="947">
        <v>44652</v>
      </c>
      <c r="G11857" s="923">
        <v>306829.78502371936</v>
      </c>
      <c r="H11857" s="929">
        <v>1.6666666666666668E-3</v>
      </c>
      <c r="I11857" s="929">
        <v>2.5000000000000001E-2</v>
      </c>
      <c r="J11857" s="923">
        <v>299159.04039812635</v>
      </c>
      <c r="K11857" s="922">
        <v>1</v>
      </c>
      <c r="L11857" s="923">
        <v>299159.04039812635</v>
      </c>
      <c r="M11857" s="923">
        <f t="shared" si="185"/>
        <v>6136.5957004743877</v>
      </c>
    </row>
    <row r="11858" spans="2:13" ht="75">
      <c r="B11858" s="921" t="s">
        <v>3195</v>
      </c>
      <c r="C11858" s="921" t="s">
        <v>2932</v>
      </c>
      <c r="D11858" s="922" t="s">
        <v>986</v>
      </c>
      <c r="E11858" s="936">
        <v>1</v>
      </c>
      <c r="F11858" s="947">
        <v>44652</v>
      </c>
      <c r="G11858" s="923">
        <v>232874.75794931353</v>
      </c>
      <c r="H11858" s="929">
        <v>1.6666666666666668E-3</v>
      </c>
      <c r="I11858" s="929">
        <v>2.5000000000000001E-2</v>
      </c>
      <c r="J11858" s="923">
        <v>227052.88900058068</v>
      </c>
      <c r="K11858" s="922">
        <v>1</v>
      </c>
      <c r="L11858" s="923">
        <v>227052.88900058068</v>
      </c>
      <c r="M11858" s="923">
        <f t="shared" si="185"/>
        <v>4657.4951589862703</v>
      </c>
    </row>
    <row r="11859" spans="2:13" ht="75">
      <c r="B11859" s="921" t="s">
        <v>3196</v>
      </c>
      <c r="C11859" s="921" t="s">
        <v>2932</v>
      </c>
      <c r="D11859" s="922" t="s">
        <v>986</v>
      </c>
      <c r="E11859" s="936">
        <v>1</v>
      </c>
      <c r="F11859" s="947">
        <v>44652</v>
      </c>
      <c r="G11859" s="923">
        <v>38913.478551857028</v>
      </c>
      <c r="H11859" s="929">
        <v>1.6666666666666668E-3</v>
      </c>
      <c r="I11859" s="929">
        <v>2.5000000000000001E-2</v>
      </c>
      <c r="J11859" s="923">
        <v>37940.6415880606</v>
      </c>
      <c r="K11859" s="922">
        <v>1</v>
      </c>
      <c r="L11859" s="923">
        <v>37940.6415880606</v>
      </c>
      <c r="M11859" s="923">
        <f t="shared" si="185"/>
        <v>778.26957103714062</v>
      </c>
    </row>
    <row r="11860" spans="2:13" ht="75">
      <c r="B11860" s="921" t="s">
        <v>3197</v>
      </c>
      <c r="C11860" s="921" t="s">
        <v>2932</v>
      </c>
      <c r="D11860" s="922" t="s">
        <v>986</v>
      </c>
      <c r="E11860" s="936">
        <v>1</v>
      </c>
      <c r="F11860" s="947">
        <v>44652</v>
      </c>
      <c r="G11860" s="923">
        <v>4390387.3587874351</v>
      </c>
      <c r="H11860" s="929">
        <v>1.6666666666666668E-3</v>
      </c>
      <c r="I11860" s="929">
        <v>2.5000000000000001E-2</v>
      </c>
      <c r="J11860" s="923">
        <v>4280627.6748177493</v>
      </c>
      <c r="K11860" s="922">
        <v>1</v>
      </c>
      <c r="L11860" s="923">
        <v>4280627.6748177493</v>
      </c>
      <c r="M11860" s="923">
        <f t="shared" si="185"/>
        <v>87807.747175748707</v>
      </c>
    </row>
    <row r="11861" spans="2:13" ht="75">
      <c r="B11861" s="921" t="s">
        <v>3198</v>
      </c>
      <c r="C11861" s="921" t="s">
        <v>2932</v>
      </c>
      <c r="D11861" s="922" t="s">
        <v>986</v>
      </c>
      <c r="E11861" s="936">
        <v>1</v>
      </c>
      <c r="F11861" s="947">
        <v>44835</v>
      </c>
      <c r="G11861" s="923">
        <v>1198238.9050925602</v>
      </c>
      <c r="H11861" s="929">
        <v>1.6666666666666668E-3</v>
      </c>
      <c r="I11861" s="929">
        <v>1.5000000000000001E-2</v>
      </c>
      <c r="J11861" s="923">
        <v>1180265.3215161718</v>
      </c>
      <c r="K11861" s="922">
        <v>1</v>
      </c>
      <c r="L11861" s="923">
        <v>1180265.3215161718</v>
      </c>
      <c r="M11861" s="923">
        <f t="shared" si="185"/>
        <v>23964.778101851203</v>
      </c>
    </row>
    <row r="11862" spans="2:13" ht="75">
      <c r="B11862" s="921" t="s">
        <v>3199</v>
      </c>
      <c r="C11862" s="921" t="s">
        <v>2932</v>
      </c>
      <c r="D11862" s="922" t="s">
        <v>986</v>
      </c>
      <c r="E11862" s="936">
        <v>1</v>
      </c>
      <c r="F11862" s="947">
        <v>44835</v>
      </c>
      <c r="G11862" s="923">
        <v>208371.51695898987</v>
      </c>
      <c r="H11862" s="929">
        <v>1.6666666666666668E-3</v>
      </c>
      <c r="I11862" s="929">
        <v>1.5000000000000001E-2</v>
      </c>
      <c r="J11862" s="923">
        <v>205245.94420460501</v>
      </c>
      <c r="K11862" s="922">
        <v>1</v>
      </c>
      <c r="L11862" s="923">
        <v>205245.94420460501</v>
      </c>
      <c r="M11862" s="923">
        <f t="shared" si="185"/>
        <v>4167.4303391797976</v>
      </c>
    </row>
    <row r="11863" spans="2:13" ht="60">
      <c r="B11863" s="921" t="s">
        <v>3200</v>
      </c>
      <c r="C11863" s="921" t="s">
        <v>2937</v>
      </c>
      <c r="D11863" s="922" t="s">
        <v>986</v>
      </c>
      <c r="E11863" s="936">
        <v>1</v>
      </c>
      <c r="F11863" s="947">
        <v>44562</v>
      </c>
      <c r="G11863" s="923">
        <v>12512.601188633691</v>
      </c>
      <c r="H11863" s="929">
        <v>1.6666666666666668E-3</v>
      </c>
      <c r="I11863" s="929">
        <v>3.0000000000000002E-2</v>
      </c>
      <c r="J11863" s="923">
        <v>12137.22315297468</v>
      </c>
      <c r="K11863" s="922">
        <v>1</v>
      </c>
      <c r="L11863" s="923">
        <v>12137.22315297468</v>
      </c>
      <c r="M11863" s="923">
        <f t="shared" si="185"/>
        <v>250.25202377267382</v>
      </c>
    </row>
    <row r="11864" spans="2:13" ht="60">
      <c r="B11864" s="921" t="s">
        <v>3201</v>
      </c>
      <c r="C11864" s="921" t="s">
        <v>2937</v>
      </c>
      <c r="D11864" s="922" t="s">
        <v>986</v>
      </c>
      <c r="E11864" s="936">
        <v>1</v>
      </c>
      <c r="F11864" s="947">
        <v>44562</v>
      </c>
      <c r="G11864" s="923">
        <v>60776.763136538742</v>
      </c>
      <c r="H11864" s="929">
        <v>1.6666666666666668E-3</v>
      </c>
      <c r="I11864" s="929">
        <v>3.0000000000000002E-2</v>
      </c>
      <c r="J11864" s="923">
        <v>58953.460242442583</v>
      </c>
      <c r="K11864" s="922">
        <v>1</v>
      </c>
      <c r="L11864" s="923">
        <v>58953.460242442583</v>
      </c>
      <c r="M11864" s="923">
        <f t="shared" si="185"/>
        <v>1215.5352627307748</v>
      </c>
    </row>
    <row r="11865" spans="2:13" ht="60">
      <c r="B11865" s="921" t="s">
        <v>3201</v>
      </c>
      <c r="C11865" s="921" t="s">
        <v>2937</v>
      </c>
      <c r="D11865" s="922" t="s">
        <v>986</v>
      </c>
      <c r="E11865" s="936">
        <v>1</v>
      </c>
      <c r="F11865" s="947">
        <v>44562</v>
      </c>
      <c r="G11865" s="923">
        <v>2526693.8592310771</v>
      </c>
      <c r="H11865" s="929">
        <v>1.6666666666666668E-3</v>
      </c>
      <c r="I11865" s="929">
        <v>3.0000000000000002E-2</v>
      </c>
      <c r="J11865" s="923">
        <v>2450893.0434541446</v>
      </c>
      <c r="K11865" s="922">
        <v>1</v>
      </c>
      <c r="L11865" s="923">
        <v>2450893.0434541446</v>
      </c>
      <c r="M11865" s="923">
        <f t="shared" si="185"/>
        <v>50533.877184621546</v>
      </c>
    </row>
    <row r="11866" spans="2:13" ht="75">
      <c r="B11866" s="921" t="s">
        <v>3202</v>
      </c>
      <c r="C11866" s="921" t="s">
        <v>2932</v>
      </c>
      <c r="D11866" s="922" t="s">
        <v>986</v>
      </c>
      <c r="E11866" s="936">
        <v>1</v>
      </c>
      <c r="F11866" s="947">
        <v>44562</v>
      </c>
      <c r="G11866" s="923">
        <v>630839.31770582264</v>
      </c>
      <c r="H11866" s="929">
        <v>1.6666666666666668E-3</v>
      </c>
      <c r="I11866" s="929">
        <v>3.0000000000000002E-2</v>
      </c>
      <c r="J11866" s="923">
        <v>611914.13817464793</v>
      </c>
      <c r="K11866" s="922">
        <v>1</v>
      </c>
      <c r="L11866" s="923">
        <v>611914.13817464793</v>
      </c>
      <c r="M11866" s="923">
        <f t="shared" si="185"/>
        <v>12616.786354116453</v>
      </c>
    </row>
    <row r="11867" spans="2:13" ht="75">
      <c r="B11867" s="921" t="s">
        <v>3203</v>
      </c>
      <c r="C11867" s="921" t="s">
        <v>2932</v>
      </c>
      <c r="D11867" s="922" t="s">
        <v>986</v>
      </c>
      <c r="E11867" s="936">
        <v>1</v>
      </c>
      <c r="F11867" s="947">
        <v>44562</v>
      </c>
      <c r="G11867" s="923">
        <v>143478.66067627294</v>
      </c>
      <c r="H11867" s="929">
        <v>1.6666666666666668E-3</v>
      </c>
      <c r="I11867" s="929">
        <v>3.0000000000000002E-2</v>
      </c>
      <c r="J11867" s="923">
        <v>139174.30085598474</v>
      </c>
      <c r="K11867" s="922">
        <v>1</v>
      </c>
      <c r="L11867" s="923">
        <v>139174.30085598474</v>
      </c>
      <c r="M11867" s="923">
        <f t="shared" si="185"/>
        <v>2869.5732135254589</v>
      </c>
    </row>
    <row r="11868" spans="2:13" ht="60">
      <c r="B11868" s="921" t="s">
        <v>3204</v>
      </c>
      <c r="C11868" s="921" t="s">
        <v>2937</v>
      </c>
      <c r="D11868" s="922" t="s">
        <v>986</v>
      </c>
      <c r="E11868" s="936">
        <v>1</v>
      </c>
      <c r="F11868" s="947">
        <v>44562</v>
      </c>
      <c r="G11868" s="923">
        <v>56906.853278983981</v>
      </c>
      <c r="H11868" s="929">
        <v>1.6666666666666668E-3</v>
      </c>
      <c r="I11868" s="929">
        <v>3.0000000000000002E-2</v>
      </c>
      <c r="J11868" s="923">
        <v>55199.647680614464</v>
      </c>
      <c r="K11868" s="922">
        <v>1</v>
      </c>
      <c r="L11868" s="923">
        <v>55199.647680614464</v>
      </c>
      <c r="M11868" s="923">
        <f t="shared" si="185"/>
        <v>1138.1370655796798</v>
      </c>
    </row>
    <row r="11869" spans="2:13" ht="60">
      <c r="B11869" s="921" t="s">
        <v>3205</v>
      </c>
      <c r="C11869" s="921" t="s">
        <v>2937</v>
      </c>
      <c r="D11869" s="922" t="s">
        <v>986</v>
      </c>
      <c r="E11869" s="936">
        <v>1</v>
      </c>
      <c r="F11869" s="947">
        <v>44562</v>
      </c>
      <c r="G11869" s="923">
        <v>5384.1292408448953</v>
      </c>
      <c r="H11869" s="929">
        <v>1.6666666666666668E-3</v>
      </c>
      <c r="I11869" s="929">
        <v>3.0000000000000002E-2</v>
      </c>
      <c r="J11869" s="923">
        <v>5222.6053636195484</v>
      </c>
      <c r="K11869" s="922">
        <v>1</v>
      </c>
      <c r="L11869" s="923">
        <v>5222.6053636195484</v>
      </c>
      <c r="M11869" s="923">
        <f t="shared" si="185"/>
        <v>107.68258481689791</v>
      </c>
    </row>
    <row r="11870" spans="2:13" ht="75">
      <c r="B11870" s="921" t="s">
        <v>3206</v>
      </c>
      <c r="C11870" s="921" t="s">
        <v>2932</v>
      </c>
      <c r="D11870" s="922" t="s">
        <v>986</v>
      </c>
      <c r="E11870" s="936">
        <v>1</v>
      </c>
      <c r="F11870" s="947">
        <v>44562</v>
      </c>
      <c r="G11870" s="923">
        <v>2906937.8965970664</v>
      </c>
      <c r="H11870" s="929">
        <v>1.6666666666666668E-3</v>
      </c>
      <c r="I11870" s="929">
        <v>3.0000000000000002E-2</v>
      </c>
      <c r="J11870" s="923">
        <v>2819729.7596991546</v>
      </c>
      <c r="K11870" s="922">
        <v>1</v>
      </c>
      <c r="L11870" s="923">
        <v>2819729.7596991546</v>
      </c>
      <c r="M11870" s="923">
        <f t="shared" si="185"/>
        <v>58138.757931941327</v>
      </c>
    </row>
    <row r="11871" spans="2:13" ht="60">
      <c r="B11871" s="921" t="s">
        <v>3207</v>
      </c>
      <c r="C11871" s="921" t="s">
        <v>2937</v>
      </c>
      <c r="D11871" s="922" t="s">
        <v>986</v>
      </c>
      <c r="E11871" s="936">
        <v>1</v>
      </c>
      <c r="F11871" s="947">
        <v>44562</v>
      </c>
      <c r="G11871" s="923">
        <v>620932.20914645994</v>
      </c>
      <c r="H11871" s="929">
        <v>1.6666666666666668E-3</v>
      </c>
      <c r="I11871" s="929">
        <v>3.0000000000000002E-2</v>
      </c>
      <c r="J11871" s="923">
        <v>602304.2428720661</v>
      </c>
      <c r="K11871" s="922">
        <v>1</v>
      </c>
      <c r="L11871" s="923">
        <v>602304.2428720661</v>
      </c>
      <c r="M11871" s="923">
        <f t="shared" si="185"/>
        <v>12418.6441829292</v>
      </c>
    </row>
    <row r="11872" spans="2:13" ht="75">
      <c r="B11872" s="921" t="s">
        <v>3208</v>
      </c>
      <c r="C11872" s="921" t="s">
        <v>2932</v>
      </c>
      <c r="D11872" s="922" t="s">
        <v>986</v>
      </c>
      <c r="E11872" s="936">
        <v>1</v>
      </c>
      <c r="F11872" s="947">
        <v>44713</v>
      </c>
      <c r="G11872" s="923">
        <v>1653019.5305674057</v>
      </c>
      <c r="H11872" s="929">
        <v>1.6666666666666668E-3</v>
      </c>
      <c r="I11872" s="929">
        <v>2.1666666666666667E-2</v>
      </c>
      <c r="J11872" s="923">
        <v>1617204.1074051119</v>
      </c>
      <c r="K11872" s="922">
        <v>1</v>
      </c>
      <c r="L11872" s="923">
        <v>1617204.1074051119</v>
      </c>
      <c r="M11872" s="923">
        <f t="shared" si="185"/>
        <v>33060.390611348113</v>
      </c>
    </row>
    <row r="11873" spans="2:13" ht="75">
      <c r="B11873" s="921" t="s">
        <v>3209</v>
      </c>
      <c r="C11873" s="921" t="s">
        <v>2932</v>
      </c>
      <c r="D11873" s="922" t="s">
        <v>986</v>
      </c>
      <c r="E11873" s="936">
        <v>1</v>
      </c>
      <c r="F11873" s="947">
        <v>44652</v>
      </c>
      <c r="G11873" s="923">
        <v>446668.11456043646</v>
      </c>
      <c r="H11873" s="929">
        <v>1.6666666666666668E-3</v>
      </c>
      <c r="I11873" s="929">
        <v>2.5000000000000001E-2</v>
      </c>
      <c r="J11873" s="923">
        <v>435501.41169642552</v>
      </c>
      <c r="K11873" s="922">
        <v>1</v>
      </c>
      <c r="L11873" s="923">
        <v>435501.41169642552</v>
      </c>
      <c r="M11873" s="923">
        <f t="shared" si="185"/>
        <v>8933.3622912087285</v>
      </c>
    </row>
    <row r="11874" spans="2:13" ht="60">
      <c r="B11874" s="921" t="s">
        <v>3210</v>
      </c>
      <c r="C11874" s="921" t="s">
        <v>2937</v>
      </c>
      <c r="D11874" s="922" t="s">
        <v>986</v>
      </c>
      <c r="E11874" s="936">
        <v>1</v>
      </c>
      <c r="F11874" s="947">
        <v>44652</v>
      </c>
      <c r="G11874" s="923">
        <v>67374.094421084854</v>
      </c>
      <c r="H11874" s="929">
        <v>1.6666666666666668E-3</v>
      </c>
      <c r="I11874" s="929">
        <v>2.5000000000000001E-2</v>
      </c>
      <c r="J11874" s="923">
        <v>65689.742060557735</v>
      </c>
      <c r="K11874" s="922">
        <v>1</v>
      </c>
      <c r="L11874" s="923">
        <v>65689.742060557735</v>
      </c>
      <c r="M11874" s="923">
        <f t="shared" si="185"/>
        <v>1347.481888421697</v>
      </c>
    </row>
    <row r="11875" spans="2:13" ht="75">
      <c r="B11875" s="921" t="s">
        <v>3211</v>
      </c>
      <c r="C11875" s="921" t="s">
        <v>2932</v>
      </c>
      <c r="D11875" s="922" t="s">
        <v>986</v>
      </c>
      <c r="E11875" s="936">
        <v>1</v>
      </c>
      <c r="F11875" s="947">
        <v>44652</v>
      </c>
      <c r="G11875" s="923">
        <v>107264.93758507364</v>
      </c>
      <c r="H11875" s="929">
        <v>1.6666666666666668E-3</v>
      </c>
      <c r="I11875" s="929">
        <v>2.5000000000000001E-2</v>
      </c>
      <c r="J11875" s="923">
        <v>104583.3141454468</v>
      </c>
      <c r="K11875" s="922">
        <v>1</v>
      </c>
      <c r="L11875" s="923">
        <v>104583.3141454468</v>
      </c>
      <c r="M11875" s="923">
        <f t="shared" si="185"/>
        <v>2145.2987517014726</v>
      </c>
    </row>
    <row r="11876" spans="2:13" ht="75">
      <c r="B11876" s="921" t="s">
        <v>3212</v>
      </c>
      <c r="C11876" s="921" t="s">
        <v>2932</v>
      </c>
      <c r="D11876" s="922" t="s">
        <v>986</v>
      </c>
      <c r="E11876" s="936">
        <v>1</v>
      </c>
      <c r="F11876" s="947">
        <v>43739</v>
      </c>
      <c r="G11876" s="923">
        <v>158132.95372529418</v>
      </c>
      <c r="H11876" s="929">
        <v>1.6666666666666668E-3</v>
      </c>
      <c r="I11876" s="929">
        <v>7.5000000000000011E-2</v>
      </c>
      <c r="J11876" s="923">
        <v>146272.98219589712</v>
      </c>
      <c r="K11876" s="922">
        <v>1</v>
      </c>
      <c r="L11876" s="923">
        <v>146272.98219589712</v>
      </c>
      <c r="M11876" s="923">
        <f t="shared" si="185"/>
        <v>3162.6590745058838</v>
      </c>
    </row>
    <row r="11877" spans="2:13" ht="75">
      <c r="B11877" s="921" t="s">
        <v>3213</v>
      </c>
      <c r="C11877" s="921" t="s">
        <v>2932</v>
      </c>
      <c r="D11877" s="922" t="s">
        <v>986</v>
      </c>
      <c r="E11877" s="936">
        <v>1</v>
      </c>
      <c r="F11877" s="947">
        <v>43739</v>
      </c>
      <c r="G11877" s="923">
        <v>131167.34945237657</v>
      </c>
      <c r="H11877" s="929">
        <v>1.6666666666666668E-3</v>
      </c>
      <c r="I11877" s="929">
        <v>7.5000000000000011E-2</v>
      </c>
      <c r="J11877" s="923">
        <v>121329.79824344833</v>
      </c>
      <c r="K11877" s="922">
        <v>1</v>
      </c>
      <c r="L11877" s="923">
        <v>121329.79824344833</v>
      </c>
      <c r="M11877" s="923">
        <f t="shared" si="185"/>
        <v>2623.3469890475312</v>
      </c>
    </row>
    <row r="11878" spans="2:13" ht="75">
      <c r="B11878" s="921" t="s">
        <v>3213</v>
      </c>
      <c r="C11878" s="921" t="s">
        <v>2932</v>
      </c>
      <c r="D11878" s="922" t="s">
        <v>986</v>
      </c>
      <c r="E11878" s="936">
        <v>1</v>
      </c>
      <c r="F11878" s="947">
        <v>43739</v>
      </c>
      <c r="G11878" s="923">
        <v>1587672.1618755101</v>
      </c>
      <c r="H11878" s="929">
        <v>1.6666666666666668E-3</v>
      </c>
      <c r="I11878" s="929">
        <v>7.5000000000000011E-2</v>
      </c>
      <c r="J11878" s="923">
        <v>1468596.7497348469</v>
      </c>
      <c r="K11878" s="922">
        <v>1</v>
      </c>
      <c r="L11878" s="923">
        <v>1468596.7497348469</v>
      </c>
      <c r="M11878" s="923">
        <f t="shared" si="185"/>
        <v>31753.443237510204</v>
      </c>
    </row>
    <row r="11879" spans="2:13" ht="75">
      <c r="B11879" s="921" t="s">
        <v>3214</v>
      </c>
      <c r="C11879" s="921" t="s">
        <v>2932</v>
      </c>
      <c r="D11879" s="922" t="s">
        <v>986</v>
      </c>
      <c r="E11879" s="936">
        <v>1</v>
      </c>
      <c r="F11879" s="947">
        <v>43739</v>
      </c>
      <c r="G11879" s="923">
        <v>7556.5114188137431</v>
      </c>
      <c r="H11879" s="929">
        <v>1.6666666666666668E-3</v>
      </c>
      <c r="I11879" s="929">
        <v>7.5000000000000011E-2</v>
      </c>
      <c r="J11879" s="923">
        <v>6989.7730624027126</v>
      </c>
      <c r="K11879" s="922">
        <v>1</v>
      </c>
      <c r="L11879" s="923">
        <v>6989.7730624027126</v>
      </c>
      <c r="M11879" s="923">
        <f t="shared" si="185"/>
        <v>151.13022837627486</v>
      </c>
    </row>
    <row r="11880" spans="2:13" ht="75">
      <c r="B11880" s="921" t="s">
        <v>3215</v>
      </c>
      <c r="C11880" s="921" t="s">
        <v>2932</v>
      </c>
      <c r="D11880" s="922" t="s">
        <v>986</v>
      </c>
      <c r="E11880" s="936">
        <v>1</v>
      </c>
      <c r="F11880" s="947">
        <v>43739</v>
      </c>
      <c r="G11880" s="923">
        <v>726.57799443927649</v>
      </c>
      <c r="H11880" s="929">
        <v>1.6666666666666668E-3</v>
      </c>
      <c r="I11880" s="929">
        <v>7.5000000000000011E-2</v>
      </c>
      <c r="J11880" s="923">
        <v>672.08464485633078</v>
      </c>
      <c r="K11880" s="922">
        <v>1</v>
      </c>
      <c r="L11880" s="923">
        <v>672.08464485633078</v>
      </c>
      <c r="M11880" s="923">
        <f t="shared" si="185"/>
        <v>14.53155988878553</v>
      </c>
    </row>
    <row r="11881" spans="2:13" ht="60">
      <c r="B11881" s="921" t="s">
        <v>3216</v>
      </c>
      <c r="C11881" s="921" t="s">
        <v>2937</v>
      </c>
      <c r="D11881" s="922" t="s">
        <v>986</v>
      </c>
      <c r="E11881" s="936">
        <v>1</v>
      </c>
      <c r="F11881" s="947">
        <v>45024</v>
      </c>
      <c r="G11881" s="923">
        <v>1483.5903709549075</v>
      </c>
      <c r="H11881" s="929">
        <v>1.6666666666666668E-3</v>
      </c>
      <c r="I11881" s="929">
        <v>5.0000000000000001E-3</v>
      </c>
      <c r="J11881" s="923">
        <v>1476.1724191001329</v>
      </c>
      <c r="K11881" s="922">
        <v>1</v>
      </c>
      <c r="L11881" s="923">
        <v>1476.1724191001329</v>
      </c>
      <c r="M11881" s="923">
        <f t="shared" si="185"/>
        <v>29.671807419098151</v>
      </c>
    </row>
    <row r="11882" spans="2:13" ht="60">
      <c r="B11882" s="921" t="s">
        <v>3217</v>
      </c>
      <c r="C11882" s="921" t="s">
        <v>2937</v>
      </c>
      <c r="D11882" s="922" t="s">
        <v>986</v>
      </c>
      <c r="E11882" s="936">
        <v>1</v>
      </c>
      <c r="F11882" s="947">
        <v>44748</v>
      </c>
      <c r="G11882" s="923">
        <v>1192.8066582477454</v>
      </c>
      <c r="H11882" s="929">
        <v>1.6666666666666668E-3</v>
      </c>
      <c r="I11882" s="929">
        <v>0.02</v>
      </c>
      <c r="J11882" s="923">
        <v>1168.9505250827906</v>
      </c>
      <c r="K11882" s="922">
        <v>1</v>
      </c>
      <c r="L11882" s="923">
        <v>1168.9505250827906</v>
      </c>
      <c r="M11882" s="923">
        <f t="shared" si="185"/>
        <v>23.856133164954908</v>
      </c>
    </row>
    <row r="11883" spans="2:13" ht="60">
      <c r="B11883" s="921" t="s">
        <v>3218</v>
      </c>
      <c r="C11883" s="921" t="s">
        <v>2937</v>
      </c>
      <c r="D11883" s="922" t="s">
        <v>986</v>
      </c>
      <c r="E11883" s="936">
        <v>1</v>
      </c>
      <c r="F11883" s="947">
        <v>44562</v>
      </c>
      <c r="G11883" s="923">
        <v>394635.03867400537</v>
      </c>
      <c r="H11883" s="929">
        <v>1.6666666666666668E-3</v>
      </c>
      <c r="I11883" s="929">
        <v>3.0000000000000002E-2</v>
      </c>
      <c r="J11883" s="923">
        <v>382795.98751378519</v>
      </c>
      <c r="K11883" s="922">
        <v>1</v>
      </c>
      <c r="L11883" s="923">
        <v>382795.98751378519</v>
      </c>
      <c r="M11883" s="923">
        <f t="shared" si="185"/>
        <v>7892.7007734801073</v>
      </c>
    </row>
    <row r="11884" spans="2:13" ht="60">
      <c r="B11884" s="921" t="s">
        <v>3218</v>
      </c>
      <c r="C11884" s="921" t="s">
        <v>2937</v>
      </c>
      <c r="D11884" s="922" t="s">
        <v>986</v>
      </c>
      <c r="E11884" s="936">
        <v>1</v>
      </c>
      <c r="F11884" s="947">
        <v>44562</v>
      </c>
      <c r="G11884" s="923">
        <v>89015.422257294442</v>
      </c>
      <c r="H11884" s="929">
        <v>1.6666666666666668E-3</v>
      </c>
      <c r="I11884" s="929">
        <v>3.0000000000000002E-2</v>
      </c>
      <c r="J11884" s="923">
        <v>86344.959589575607</v>
      </c>
      <c r="K11884" s="922">
        <v>1</v>
      </c>
      <c r="L11884" s="923">
        <v>86344.959589575607</v>
      </c>
      <c r="M11884" s="923">
        <f t="shared" si="185"/>
        <v>1780.308445145889</v>
      </c>
    </row>
    <row r="11885" spans="2:13" ht="60">
      <c r="B11885" s="921" t="s">
        <v>3218</v>
      </c>
      <c r="C11885" s="921" t="s">
        <v>2937</v>
      </c>
      <c r="D11885" s="922" t="s">
        <v>986</v>
      </c>
      <c r="E11885" s="936">
        <v>1</v>
      </c>
      <c r="F11885" s="947">
        <v>44562</v>
      </c>
      <c r="G11885" s="923">
        <v>73289.364325172428</v>
      </c>
      <c r="H11885" s="929">
        <v>1.6666666666666668E-3</v>
      </c>
      <c r="I11885" s="929">
        <v>3.0000000000000002E-2</v>
      </c>
      <c r="J11885" s="923">
        <v>71090.683395417262</v>
      </c>
      <c r="K11885" s="922">
        <v>1</v>
      </c>
      <c r="L11885" s="923">
        <v>71090.683395417262</v>
      </c>
      <c r="M11885" s="923">
        <f t="shared" si="185"/>
        <v>1465.7872865034485</v>
      </c>
    </row>
    <row r="11886" spans="2:13" ht="60">
      <c r="B11886" s="921" t="s">
        <v>3218</v>
      </c>
      <c r="C11886" s="921" t="s">
        <v>2937</v>
      </c>
      <c r="D11886" s="922" t="s">
        <v>986</v>
      </c>
      <c r="E11886" s="936">
        <v>1</v>
      </c>
      <c r="F11886" s="947">
        <v>44562</v>
      </c>
      <c r="G11886" s="923">
        <v>198504.39163376662</v>
      </c>
      <c r="H11886" s="929">
        <v>1.6666666666666668E-3</v>
      </c>
      <c r="I11886" s="929">
        <v>3.0000000000000002E-2</v>
      </c>
      <c r="J11886" s="923">
        <v>192549.25988475361</v>
      </c>
      <c r="K11886" s="922">
        <v>1</v>
      </c>
      <c r="L11886" s="923">
        <v>192549.25988475361</v>
      </c>
      <c r="M11886" s="923">
        <f t="shared" si="185"/>
        <v>3970.0878326753323</v>
      </c>
    </row>
    <row r="11887" spans="2:13" ht="60">
      <c r="B11887" s="921" t="s">
        <v>3218</v>
      </c>
      <c r="C11887" s="921" t="s">
        <v>2937</v>
      </c>
      <c r="D11887" s="922" t="s">
        <v>986</v>
      </c>
      <c r="E11887" s="936">
        <v>1</v>
      </c>
      <c r="F11887" s="947">
        <v>44562</v>
      </c>
      <c r="G11887" s="923">
        <v>2342589.1957377987</v>
      </c>
      <c r="H11887" s="929">
        <v>1.6666666666666668E-3</v>
      </c>
      <c r="I11887" s="929">
        <v>3.0000000000000002E-2</v>
      </c>
      <c r="J11887" s="923">
        <v>2272311.5198656647</v>
      </c>
      <c r="K11887" s="922">
        <v>1</v>
      </c>
      <c r="L11887" s="923">
        <v>2272311.5198656647</v>
      </c>
      <c r="M11887" s="923">
        <f t="shared" si="185"/>
        <v>46851.783914755972</v>
      </c>
    </row>
    <row r="11888" spans="2:13" ht="60">
      <c r="B11888" s="921" t="s">
        <v>3048</v>
      </c>
      <c r="C11888" s="921" t="s">
        <v>2937</v>
      </c>
      <c r="D11888" s="922" t="s">
        <v>994</v>
      </c>
      <c r="E11888" s="936">
        <v>0</v>
      </c>
      <c r="F11888" s="947">
        <v>44337</v>
      </c>
      <c r="G11888" s="923">
        <v>9436.1073190714615</v>
      </c>
      <c r="H11888" s="929">
        <v>1.6666666666666668E-3</v>
      </c>
      <c r="I11888" s="929">
        <v>4.3333333333333335E-2</v>
      </c>
      <c r="J11888" s="923">
        <v>9027.209335245032</v>
      </c>
      <c r="K11888" s="922">
        <v>1</v>
      </c>
      <c r="L11888" s="923">
        <v>0</v>
      </c>
      <c r="M11888" s="923" t="str">
        <f t="shared" si="185"/>
        <v/>
      </c>
    </row>
    <row r="11889" spans="2:13" ht="60">
      <c r="B11889" s="921" t="s">
        <v>3079</v>
      </c>
      <c r="C11889" s="921" t="s">
        <v>2937</v>
      </c>
      <c r="D11889" s="922" t="s">
        <v>994</v>
      </c>
      <c r="E11889" s="936">
        <v>0</v>
      </c>
      <c r="F11889" s="947">
        <v>44337</v>
      </c>
      <c r="G11889" s="923">
        <v>324.49671066605981</v>
      </c>
      <c r="H11889" s="929">
        <v>1.6666666666666668E-3</v>
      </c>
      <c r="I11889" s="929">
        <v>4.3333333333333335E-2</v>
      </c>
      <c r="J11889" s="923">
        <v>310.43518653719724</v>
      </c>
      <c r="K11889" s="922">
        <v>1</v>
      </c>
      <c r="L11889" s="923">
        <v>0</v>
      </c>
      <c r="M11889" s="923" t="str">
        <f t="shared" si="185"/>
        <v/>
      </c>
    </row>
    <row r="11890" spans="2:13" ht="60">
      <c r="B11890" s="921" t="s">
        <v>3087</v>
      </c>
      <c r="C11890" s="921" t="s">
        <v>2937</v>
      </c>
      <c r="D11890" s="922" t="s">
        <v>986</v>
      </c>
      <c r="E11890" s="936">
        <v>1</v>
      </c>
      <c r="F11890" s="947">
        <v>44960</v>
      </c>
      <c r="G11890" s="923">
        <v>33618.1578058382</v>
      </c>
      <c r="H11890" s="929">
        <v>1.6666666666666668E-3</v>
      </c>
      <c r="I11890" s="929">
        <v>8.3333333333333332E-3</v>
      </c>
      <c r="J11890" s="923">
        <v>33338.00649078955</v>
      </c>
      <c r="K11890" s="922">
        <v>1</v>
      </c>
      <c r="L11890" s="923">
        <v>33338.00649078955</v>
      </c>
      <c r="M11890" s="923">
        <f t="shared" si="185"/>
        <v>672.363156116764</v>
      </c>
    </row>
    <row r="11891" spans="2:13" ht="60">
      <c r="B11891" s="921" t="s">
        <v>3087</v>
      </c>
      <c r="C11891" s="921" t="s">
        <v>2937</v>
      </c>
      <c r="D11891" s="922" t="s">
        <v>986</v>
      </c>
      <c r="E11891" s="936">
        <v>1</v>
      </c>
      <c r="F11891" s="947">
        <v>44713</v>
      </c>
      <c r="G11891" s="923">
        <v>153103.55910180454</v>
      </c>
      <c r="H11891" s="929">
        <v>1.6666666666666668E-3</v>
      </c>
      <c r="I11891" s="929">
        <v>2.1666666666666667E-2</v>
      </c>
      <c r="J11891" s="923">
        <v>149786.31532126543</v>
      </c>
      <c r="K11891" s="922">
        <v>1</v>
      </c>
      <c r="L11891" s="923">
        <v>149786.31532126543</v>
      </c>
      <c r="M11891" s="923">
        <f t="shared" si="185"/>
        <v>3062.0711820360907</v>
      </c>
    </row>
    <row r="11892" spans="2:13" ht="60">
      <c r="B11892" s="921" t="s">
        <v>3219</v>
      </c>
      <c r="C11892" s="921" t="s">
        <v>2937</v>
      </c>
      <c r="D11892" s="922" t="s">
        <v>986</v>
      </c>
      <c r="E11892" s="936">
        <v>1</v>
      </c>
      <c r="F11892" s="947">
        <v>44713</v>
      </c>
      <c r="G11892" s="923">
        <v>39618.006555355263</v>
      </c>
      <c r="H11892" s="929">
        <v>1.6666666666666668E-3</v>
      </c>
      <c r="I11892" s="929">
        <v>2.1666666666666667E-2</v>
      </c>
      <c r="J11892" s="923">
        <v>38759.616413322568</v>
      </c>
      <c r="K11892" s="922">
        <v>1</v>
      </c>
      <c r="L11892" s="923">
        <v>38759.616413322568</v>
      </c>
      <c r="M11892" s="923">
        <f t="shared" si="185"/>
        <v>792.3601311071053</v>
      </c>
    </row>
    <row r="11893" spans="2:13" ht="60">
      <c r="B11893" s="921" t="s">
        <v>3138</v>
      </c>
      <c r="C11893" s="921" t="s">
        <v>2937</v>
      </c>
      <c r="D11893" s="922" t="s">
        <v>986</v>
      </c>
      <c r="E11893" s="936">
        <v>1</v>
      </c>
      <c r="F11893" s="947">
        <v>45093</v>
      </c>
      <c r="G11893" s="923">
        <v>36110.58962904245</v>
      </c>
      <c r="H11893" s="929">
        <v>1.6666666666666668E-3</v>
      </c>
      <c r="I11893" s="929">
        <v>1.6666666666666668E-3</v>
      </c>
      <c r="J11893" s="923">
        <v>36050.405312994044</v>
      </c>
      <c r="K11893" s="922">
        <v>1</v>
      </c>
      <c r="L11893" s="923">
        <v>36050.405312994044</v>
      </c>
      <c r="M11893" s="923">
        <f t="shared" si="185"/>
        <v>722.21179258084896</v>
      </c>
    </row>
    <row r="11894" spans="2:13" ht="60">
      <c r="B11894" s="921" t="s">
        <v>3220</v>
      </c>
      <c r="C11894" s="921" t="s">
        <v>2937</v>
      </c>
      <c r="D11894" s="922" t="s">
        <v>986</v>
      </c>
      <c r="E11894" s="936">
        <v>1</v>
      </c>
      <c r="F11894" s="947">
        <v>45093</v>
      </c>
      <c r="G11894" s="923">
        <v>54097.451484072641</v>
      </c>
      <c r="H11894" s="929">
        <v>1.6666666666666668E-3</v>
      </c>
      <c r="I11894" s="929">
        <v>1.6666666666666668E-3</v>
      </c>
      <c r="J11894" s="923">
        <v>54007.28906493252</v>
      </c>
      <c r="K11894" s="922">
        <v>1</v>
      </c>
      <c r="L11894" s="923">
        <v>54007.28906493252</v>
      </c>
      <c r="M11894" s="923">
        <f t="shared" si="185"/>
        <v>1081.9490296814529</v>
      </c>
    </row>
    <row r="11895" spans="2:13" ht="60">
      <c r="B11895" s="921" t="s">
        <v>3220</v>
      </c>
      <c r="C11895" s="921" t="s">
        <v>2937</v>
      </c>
      <c r="D11895" s="922" t="s">
        <v>986</v>
      </c>
      <c r="E11895" s="936">
        <v>1</v>
      </c>
      <c r="F11895" s="947">
        <v>45024</v>
      </c>
      <c r="G11895" s="923">
        <v>53444.501831432695</v>
      </c>
      <c r="H11895" s="929">
        <v>1.6666666666666668E-3</v>
      </c>
      <c r="I11895" s="929">
        <v>5.0000000000000001E-3</v>
      </c>
      <c r="J11895" s="923">
        <v>53177.279322275535</v>
      </c>
      <c r="K11895" s="922">
        <v>1</v>
      </c>
      <c r="L11895" s="923">
        <v>53177.279322275535</v>
      </c>
      <c r="M11895" s="923">
        <f t="shared" si="185"/>
        <v>1068.8900366286539</v>
      </c>
    </row>
    <row r="11896" spans="2:13" ht="60">
      <c r="B11896" s="921" t="s">
        <v>3066</v>
      </c>
      <c r="C11896" s="921" t="s">
        <v>2937</v>
      </c>
      <c r="D11896" s="922" t="s">
        <v>986</v>
      </c>
      <c r="E11896" s="936">
        <v>1</v>
      </c>
      <c r="F11896" s="947">
        <v>45024</v>
      </c>
      <c r="G11896" s="923">
        <v>84045.394514595508</v>
      </c>
      <c r="H11896" s="929">
        <v>1.6666666666666668E-3</v>
      </c>
      <c r="I11896" s="929">
        <v>5.0000000000000001E-3</v>
      </c>
      <c r="J11896" s="923">
        <v>83625.167542022537</v>
      </c>
      <c r="K11896" s="922">
        <v>1</v>
      </c>
      <c r="L11896" s="923">
        <v>83625.167542022537</v>
      </c>
      <c r="M11896" s="923">
        <f t="shared" si="185"/>
        <v>1680.9078902919102</v>
      </c>
    </row>
    <row r="11897" spans="2:13" ht="60">
      <c r="B11897" s="921" t="s">
        <v>3028</v>
      </c>
      <c r="C11897" s="921" t="s">
        <v>2937</v>
      </c>
      <c r="D11897" s="922" t="s">
        <v>986</v>
      </c>
      <c r="E11897" s="936">
        <v>1</v>
      </c>
      <c r="F11897" s="947">
        <v>44896</v>
      </c>
      <c r="G11897" s="923">
        <v>176199.03652774237</v>
      </c>
      <c r="H11897" s="929">
        <v>1.6666666666666668E-3</v>
      </c>
      <c r="I11897" s="929">
        <v>1.1666666666666667E-2</v>
      </c>
      <c r="J11897" s="923">
        <v>174143.38110158537</v>
      </c>
      <c r="K11897" s="922">
        <v>1</v>
      </c>
      <c r="L11897" s="923">
        <v>174143.38110158537</v>
      </c>
      <c r="M11897" s="923">
        <f t="shared" si="185"/>
        <v>3523.9807305548475</v>
      </c>
    </row>
    <row r="11898" spans="2:13" ht="60">
      <c r="B11898" s="921" t="s">
        <v>3028</v>
      </c>
      <c r="C11898" s="921" t="s">
        <v>2937</v>
      </c>
      <c r="D11898" s="922" t="s">
        <v>986</v>
      </c>
      <c r="E11898" s="936">
        <v>1</v>
      </c>
      <c r="F11898" s="947">
        <v>44774</v>
      </c>
      <c r="G11898" s="923">
        <v>113644.74151627604</v>
      </c>
      <c r="H11898" s="929">
        <v>1.6666666666666668E-3</v>
      </c>
      <c r="I11898" s="929">
        <v>1.8333333333333333E-2</v>
      </c>
      <c r="J11898" s="923">
        <v>111561.25458847765</v>
      </c>
      <c r="K11898" s="922">
        <v>1</v>
      </c>
      <c r="L11898" s="923">
        <v>111561.25458847765</v>
      </c>
      <c r="M11898" s="923">
        <f t="shared" si="185"/>
        <v>2272.8948303255211</v>
      </c>
    </row>
    <row r="11899" spans="2:13" ht="60">
      <c r="B11899" s="921" t="s">
        <v>3221</v>
      </c>
      <c r="C11899" s="921" t="s">
        <v>2937</v>
      </c>
      <c r="D11899" s="922" t="s">
        <v>986</v>
      </c>
      <c r="E11899" s="936">
        <v>1</v>
      </c>
      <c r="F11899" s="947">
        <v>44774</v>
      </c>
      <c r="G11899" s="923">
        <v>131496.54893921726</v>
      </c>
      <c r="H11899" s="929">
        <v>1.6666666666666668E-3</v>
      </c>
      <c r="I11899" s="929">
        <v>1.8333333333333333E-2</v>
      </c>
      <c r="J11899" s="923">
        <v>129085.77887533161</v>
      </c>
      <c r="K11899" s="922">
        <v>1</v>
      </c>
      <c r="L11899" s="923">
        <v>129085.77887533161</v>
      </c>
      <c r="M11899" s="923">
        <f t="shared" si="185"/>
        <v>2629.9309787843454</v>
      </c>
    </row>
    <row r="11900" spans="2:13" ht="60">
      <c r="B11900" s="921" t="s">
        <v>3221</v>
      </c>
      <c r="C11900" s="921" t="s">
        <v>2937</v>
      </c>
      <c r="D11900" s="922" t="s">
        <v>994</v>
      </c>
      <c r="E11900" s="936">
        <v>0</v>
      </c>
      <c r="F11900" s="947">
        <v>44161</v>
      </c>
      <c r="G11900" s="923">
        <v>24297.439999999999</v>
      </c>
      <c r="H11900" s="929">
        <v>1.6666666666666668E-3</v>
      </c>
      <c r="I11900" s="929">
        <v>5.3333333333333337E-2</v>
      </c>
      <c r="J11900" s="923">
        <v>23001.576533333333</v>
      </c>
      <c r="K11900" s="922">
        <v>1</v>
      </c>
      <c r="L11900" s="923">
        <v>0</v>
      </c>
      <c r="M11900" s="923" t="str">
        <f t="shared" si="185"/>
        <v/>
      </c>
    </row>
    <row r="11901" spans="2:13" ht="60">
      <c r="B11901" s="921" t="s">
        <v>3221</v>
      </c>
      <c r="C11901" s="921" t="s">
        <v>2937</v>
      </c>
      <c r="D11901" s="922" t="s">
        <v>986</v>
      </c>
      <c r="E11901" s="936">
        <v>1</v>
      </c>
      <c r="F11901" s="947">
        <v>44837</v>
      </c>
      <c r="G11901" s="923">
        <v>282594.29385949078</v>
      </c>
      <c r="H11901" s="929">
        <v>1.6666666666666668E-3</v>
      </c>
      <c r="I11901" s="929">
        <v>1.5000000000000001E-2</v>
      </c>
      <c r="J11901" s="923">
        <v>278355.37945159839</v>
      </c>
      <c r="K11901" s="922">
        <v>1</v>
      </c>
      <c r="L11901" s="923">
        <v>278355.37945159839</v>
      </c>
      <c r="M11901" s="923">
        <f t="shared" si="185"/>
        <v>5651.8858771898158</v>
      </c>
    </row>
    <row r="11902" spans="2:13" ht="60">
      <c r="B11902" s="921" t="s">
        <v>3221</v>
      </c>
      <c r="C11902" s="921" t="s">
        <v>2937</v>
      </c>
      <c r="D11902" s="922" t="s">
        <v>986</v>
      </c>
      <c r="E11902" s="936">
        <v>1</v>
      </c>
      <c r="F11902" s="947">
        <v>44911</v>
      </c>
      <c r="G11902" s="923">
        <v>220538.67582318891</v>
      </c>
      <c r="H11902" s="929">
        <v>1.6666666666666668E-3</v>
      </c>
      <c r="I11902" s="929">
        <v>1.1666666666666667E-2</v>
      </c>
      <c r="J11902" s="923">
        <v>217965.72460525171</v>
      </c>
      <c r="K11902" s="922">
        <v>1</v>
      </c>
      <c r="L11902" s="923">
        <v>217965.72460525171</v>
      </c>
      <c r="M11902" s="923">
        <f t="shared" si="185"/>
        <v>4410.7735164637779</v>
      </c>
    </row>
    <row r="11903" spans="2:13" ht="60">
      <c r="B11903" s="921" t="s">
        <v>3222</v>
      </c>
      <c r="C11903" s="921" t="s">
        <v>2937</v>
      </c>
      <c r="D11903" s="922" t="s">
        <v>986</v>
      </c>
      <c r="E11903" s="936">
        <v>1</v>
      </c>
      <c r="F11903" s="947">
        <v>44911</v>
      </c>
      <c r="G11903" s="923">
        <v>279783.19852768455</v>
      </c>
      <c r="H11903" s="929">
        <v>1.6666666666666668E-3</v>
      </c>
      <c r="I11903" s="929">
        <v>1.1666666666666667E-2</v>
      </c>
      <c r="J11903" s="923">
        <v>276519.06121152826</v>
      </c>
      <c r="K11903" s="922">
        <v>1</v>
      </c>
      <c r="L11903" s="923">
        <v>276519.06121152826</v>
      </c>
      <c r="M11903" s="923">
        <f t="shared" si="185"/>
        <v>5595.6639705536909</v>
      </c>
    </row>
    <row r="11904" spans="2:13" ht="60">
      <c r="B11904" s="921" t="s">
        <v>3223</v>
      </c>
      <c r="C11904" s="921" t="s">
        <v>2937</v>
      </c>
      <c r="D11904" s="922" t="s">
        <v>986</v>
      </c>
      <c r="E11904" s="936">
        <v>1</v>
      </c>
      <c r="F11904" s="947">
        <v>44560</v>
      </c>
      <c r="G11904" s="923">
        <v>445.07711128647225</v>
      </c>
      <c r="H11904" s="929">
        <v>1.6666666666666668E-3</v>
      </c>
      <c r="I11904" s="929">
        <v>3.1666666666666669E-2</v>
      </c>
      <c r="J11904" s="923">
        <v>430.98300276240064</v>
      </c>
      <c r="K11904" s="922">
        <v>1</v>
      </c>
      <c r="L11904" s="923">
        <v>430.98300276240064</v>
      </c>
      <c r="M11904" s="923">
        <f t="shared" si="185"/>
        <v>8.901542225729445</v>
      </c>
    </row>
    <row r="11905" spans="2:13" ht="60">
      <c r="B11905" s="921" t="s">
        <v>3224</v>
      </c>
      <c r="C11905" s="921" t="s">
        <v>2937</v>
      </c>
      <c r="D11905" s="922" t="s">
        <v>986</v>
      </c>
      <c r="E11905" s="936">
        <v>1</v>
      </c>
      <c r="F11905" s="947">
        <v>44621</v>
      </c>
      <c r="G11905" s="923">
        <v>157.26057932122021</v>
      </c>
      <c r="H11905" s="929">
        <v>1.6666666666666668E-3</v>
      </c>
      <c r="I11905" s="929">
        <v>2.6666666666666668E-2</v>
      </c>
      <c r="J11905" s="923">
        <v>153.06696387265433</v>
      </c>
      <c r="K11905" s="922">
        <v>1</v>
      </c>
      <c r="L11905" s="923">
        <v>153.06696387265433</v>
      </c>
      <c r="M11905" s="923">
        <f t="shared" si="185"/>
        <v>3.1452115864244043</v>
      </c>
    </row>
    <row r="11906" spans="2:13" ht="60">
      <c r="B11906" s="921" t="s">
        <v>3225</v>
      </c>
      <c r="C11906" s="921" t="s">
        <v>2937</v>
      </c>
      <c r="D11906" s="922" t="s">
        <v>986</v>
      </c>
      <c r="E11906" s="936">
        <v>1</v>
      </c>
      <c r="F11906" s="947">
        <v>44621</v>
      </c>
      <c r="G11906" s="923">
        <v>328903.08369847725</v>
      </c>
      <c r="H11906" s="929">
        <v>1.6666666666666668E-3</v>
      </c>
      <c r="I11906" s="929">
        <v>2.6666666666666668E-2</v>
      </c>
      <c r="J11906" s="923">
        <v>320132.33479985117</v>
      </c>
      <c r="K11906" s="922">
        <v>1</v>
      </c>
      <c r="L11906" s="923">
        <v>320132.33479985117</v>
      </c>
      <c r="M11906" s="923">
        <f t="shared" si="185"/>
        <v>6578.0616739695452</v>
      </c>
    </row>
    <row r="11907" spans="2:13" ht="60">
      <c r="B11907" s="921" t="s">
        <v>3225</v>
      </c>
      <c r="C11907" s="921" t="s">
        <v>2937</v>
      </c>
      <c r="D11907" s="922" t="s">
        <v>986</v>
      </c>
      <c r="E11907" s="936">
        <v>1</v>
      </c>
      <c r="F11907" s="947">
        <v>44621</v>
      </c>
      <c r="G11907" s="923">
        <v>123903.53342067005</v>
      </c>
      <c r="H11907" s="929">
        <v>1.6666666666666668E-3</v>
      </c>
      <c r="I11907" s="929">
        <v>2.6666666666666668E-2</v>
      </c>
      <c r="J11907" s="923">
        <v>120599.43919611885</v>
      </c>
      <c r="K11907" s="922">
        <v>1</v>
      </c>
      <c r="L11907" s="923">
        <v>120599.43919611885</v>
      </c>
      <c r="M11907" s="923">
        <f t="shared" si="185"/>
        <v>2478.0706684134011</v>
      </c>
    </row>
    <row r="11908" spans="2:13" ht="60">
      <c r="B11908" s="921" t="s">
        <v>3226</v>
      </c>
      <c r="C11908" s="921" t="s">
        <v>2937</v>
      </c>
      <c r="D11908" s="922" t="s">
        <v>986</v>
      </c>
      <c r="E11908" s="936">
        <v>1</v>
      </c>
      <c r="F11908" s="947">
        <v>44621</v>
      </c>
      <c r="G11908" s="923">
        <v>927813.68054926384</v>
      </c>
      <c r="H11908" s="929">
        <v>1.6666666666666668E-3</v>
      </c>
      <c r="I11908" s="929">
        <v>2.6666666666666668E-2</v>
      </c>
      <c r="J11908" s="923">
        <v>903071.98240128346</v>
      </c>
      <c r="K11908" s="922">
        <v>1</v>
      </c>
      <c r="L11908" s="923">
        <v>903071.98240128346</v>
      </c>
      <c r="M11908" s="923">
        <f t="shared" si="185"/>
        <v>18556.273610985278</v>
      </c>
    </row>
    <row r="11909" spans="2:13" ht="60">
      <c r="B11909" s="921" t="s">
        <v>3227</v>
      </c>
      <c r="C11909" s="921" t="s">
        <v>2937</v>
      </c>
      <c r="D11909" s="922" t="s">
        <v>986</v>
      </c>
      <c r="E11909" s="936">
        <v>1</v>
      </c>
      <c r="F11909" s="947">
        <v>44560</v>
      </c>
      <c r="G11909" s="923">
        <v>10653.389069388577</v>
      </c>
      <c r="H11909" s="929">
        <v>1.6666666666666668E-3</v>
      </c>
      <c r="I11909" s="929">
        <v>3.1666666666666669E-2</v>
      </c>
      <c r="J11909" s="923">
        <v>10316.031748857939</v>
      </c>
      <c r="K11909" s="922">
        <v>1</v>
      </c>
      <c r="L11909" s="923">
        <v>10316.031748857939</v>
      </c>
      <c r="M11909" s="923">
        <f t="shared" si="185"/>
        <v>213.06778138777153</v>
      </c>
    </row>
    <row r="11910" spans="2:13" ht="60">
      <c r="B11910" s="921" t="s">
        <v>3228</v>
      </c>
      <c r="C11910" s="921" t="s">
        <v>2937</v>
      </c>
      <c r="D11910" s="922" t="s">
        <v>986</v>
      </c>
      <c r="E11910" s="936">
        <v>1</v>
      </c>
      <c r="F11910" s="947">
        <v>44560</v>
      </c>
      <c r="G11910" s="923">
        <v>6407.9552261667914</v>
      </c>
      <c r="H11910" s="929">
        <v>1.6666666666666668E-3</v>
      </c>
      <c r="I11910" s="929">
        <v>3.1666666666666669E-2</v>
      </c>
      <c r="J11910" s="923">
        <v>6205.0366440048429</v>
      </c>
      <c r="K11910" s="922">
        <v>1</v>
      </c>
      <c r="L11910" s="923">
        <v>6205.0366440048429</v>
      </c>
      <c r="M11910" s="923">
        <f t="shared" si="185"/>
        <v>128.15910452333583</v>
      </c>
    </row>
    <row r="11911" spans="2:13" ht="60">
      <c r="B11911" s="921" t="s">
        <v>3075</v>
      </c>
      <c r="C11911" s="921" t="s">
        <v>2937</v>
      </c>
      <c r="D11911" s="922" t="s">
        <v>994</v>
      </c>
      <c r="E11911" s="936">
        <v>0</v>
      </c>
      <c r="F11911" s="947">
        <v>44866</v>
      </c>
      <c r="G11911" s="923">
        <v>5445.79</v>
      </c>
      <c r="H11911" s="929">
        <v>1.6666666666666668E-3</v>
      </c>
      <c r="I11911" s="929">
        <v>1.3333333333333334E-2</v>
      </c>
      <c r="J11911" s="923">
        <v>5373.1794666666665</v>
      </c>
      <c r="K11911" s="922">
        <v>1</v>
      </c>
      <c r="L11911" s="923">
        <v>0</v>
      </c>
      <c r="M11911" s="923" t="str">
        <f t="shared" si="185"/>
        <v/>
      </c>
    </row>
    <row r="11912" spans="2:13" ht="60">
      <c r="B11912" s="921" t="s">
        <v>3075</v>
      </c>
      <c r="C11912" s="921" t="s">
        <v>2937</v>
      </c>
      <c r="D11912" s="922" t="s">
        <v>986</v>
      </c>
      <c r="E11912" s="936">
        <v>1</v>
      </c>
      <c r="F11912" s="947">
        <v>44866</v>
      </c>
      <c r="G11912" s="923">
        <v>31271.117838987539</v>
      </c>
      <c r="H11912" s="929">
        <v>1.6666666666666668E-3</v>
      </c>
      <c r="I11912" s="929">
        <v>1.3333333333333334E-2</v>
      </c>
      <c r="J11912" s="923">
        <v>30854.16960113437</v>
      </c>
      <c r="K11912" s="922">
        <v>1</v>
      </c>
      <c r="L11912" s="923">
        <v>30854.16960113437</v>
      </c>
      <c r="M11912" s="923">
        <f t="shared" si="185"/>
        <v>625.42235677975077</v>
      </c>
    </row>
    <row r="11913" spans="2:13" ht="60">
      <c r="B11913" s="921" t="s">
        <v>3075</v>
      </c>
      <c r="C11913" s="921" t="s">
        <v>2937</v>
      </c>
      <c r="D11913" s="922" t="s">
        <v>986</v>
      </c>
      <c r="E11913" s="936">
        <v>1</v>
      </c>
      <c r="F11913" s="947">
        <v>44926</v>
      </c>
      <c r="G11913" s="923">
        <v>30265.243567480113</v>
      </c>
      <c r="H11913" s="929">
        <v>1.6666666666666668E-3</v>
      </c>
      <c r="I11913" s="929">
        <v>0.01</v>
      </c>
      <c r="J11913" s="923">
        <v>29962.591131805311</v>
      </c>
      <c r="K11913" s="922">
        <v>1</v>
      </c>
      <c r="L11913" s="923">
        <v>29962.591131805311</v>
      </c>
      <c r="M11913" s="923">
        <f t="shared" si="185"/>
        <v>605.30487134960231</v>
      </c>
    </row>
    <row r="11914" spans="2:13" ht="60">
      <c r="B11914" s="921" t="s">
        <v>3229</v>
      </c>
      <c r="C11914" s="921" t="s">
        <v>2937</v>
      </c>
      <c r="D11914" s="922" t="s">
        <v>986</v>
      </c>
      <c r="E11914" s="936">
        <v>1</v>
      </c>
      <c r="F11914" s="947">
        <v>45092</v>
      </c>
      <c r="G11914" s="923">
        <v>55695.459844480923</v>
      </c>
      <c r="H11914" s="929">
        <v>1.6666666666666668E-3</v>
      </c>
      <c r="I11914" s="929">
        <v>1.6666666666666668E-3</v>
      </c>
      <c r="J11914" s="923">
        <v>55602.634078073454</v>
      </c>
      <c r="K11914" s="922">
        <v>1</v>
      </c>
      <c r="L11914" s="923">
        <v>55602.634078073454</v>
      </c>
      <c r="M11914" s="923">
        <f t="shared" si="185"/>
        <v>1113.9091968896184</v>
      </c>
    </row>
    <row r="11915" spans="2:13" ht="60">
      <c r="B11915" s="921" t="s">
        <v>3230</v>
      </c>
      <c r="C11915" s="921" t="s">
        <v>2937</v>
      </c>
      <c r="D11915" s="922" t="s">
        <v>986</v>
      </c>
      <c r="E11915" s="936">
        <v>1</v>
      </c>
      <c r="F11915" s="947">
        <v>44317</v>
      </c>
      <c r="G11915" s="923">
        <v>1143281.4444845289</v>
      </c>
      <c r="H11915" s="929">
        <v>1.6666666666666668E-3</v>
      </c>
      <c r="I11915" s="929">
        <v>4.3333333333333335E-2</v>
      </c>
      <c r="J11915" s="923">
        <v>1093739.2485568658</v>
      </c>
      <c r="K11915" s="922">
        <v>1</v>
      </c>
      <c r="L11915" s="923">
        <v>1093739.2485568658</v>
      </c>
      <c r="M11915" s="923">
        <f t="shared" ref="M11915:M11978" si="186">IF(L11915=0,"",IF(I11915=100%,0,(H11915*12)*(G11915*E11915*K11915)))</f>
        <v>22865.628889690579</v>
      </c>
    </row>
    <row r="11916" spans="2:13" ht="60">
      <c r="B11916" s="921" t="s">
        <v>3231</v>
      </c>
      <c r="C11916" s="921" t="s">
        <v>2937</v>
      </c>
      <c r="D11916" s="922" t="s">
        <v>986</v>
      </c>
      <c r="E11916" s="936">
        <v>1</v>
      </c>
      <c r="F11916" s="947">
        <v>44317</v>
      </c>
      <c r="G11916" s="923">
        <v>24476.273940014064</v>
      </c>
      <c r="H11916" s="929">
        <v>1.6666666666666668E-3</v>
      </c>
      <c r="I11916" s="929">
        <v>4.3333333333333335E-2</v>
      </c>
      <c r="J11916" s="923">
        <v>23415.635402613454</v>
      </c>
      <c r="K11916" s="922">
        <v>1</v>
      </c>
      <c r="L11916" s="923">
        <v>23415.635402613454</v>
      </c>
      <c r="M11916" s="923">
        <f t="shared" si="186"/>
        <v>489.52547880028129</v>
      </c>
    </row>
    <row r="11917" spans="2:13" ht="60">
      <c r="B11917" s="921" t="s">
        <v>2967</v>
      </c>
      <c r="C11917" s="921" t="s">
        <v>2937</v>
      </c>
      <c r="D11917" s="922" t="s">
        <v>986</v>
      </c>
      <c r="E11917" s="936">
        <v>1</v>
      </c>
      <c r="F11917" s="947">
        <v>44317</v>
      </c>
      <c r="G11917" s="923">
        <v>161659.45149943972</v>
      </c>
      <c r="H11917" s="929">
        <v>1.6666666666666668E-3</v>
      </c>
      <c r="I11917" s="929">
        <v>4.3333333333333335E-2</v>
      </c>
      <c r="J11917" s="923">
        <v>154654.20860113067</v>
      </c>
      <c r="K11917" s="922">
        <v>1</v>
      </c>
      <c r="L11917" s="923">
        <v>154654.20860113067</v>
      </c>
      <c r="M11917" s="923">
        <f t="shared" si="186"/>
        <v>3233.1890299887946</v>
      </c>
    </row>
    <row r="11918" spans="2:13" ht="60">
      <c r="B11918" s="921" t="s">
        <v>2967</v>
      </c>
      <c r="C11918" s="921" t="s">
        <v>2937</v>
      </c>
      <c r="D11918" s="922" t="s">
        <v>994</v>
      </c>
      <c r="E11918" s="936">
        <v>0</v>
      </c>
      <c r="F11918" s="947">
        <v>44317</v>
      </c>
      <c r="G11918" s="923">
        <v>125950.28146309238</v>
      </c>
      <c r="H11918" s="929">
        <v>1.6666666666666668E-3</v>
      </c>
      <c r="I11918" s="929">
        <v>4.3333333333333335E-2</v>
      </c>
      <c r="J11918" s="923">
        <v>120492.43593302504</v>
      </c>
      <c r="K11918" s="922">
        <v>1</v>
      </c>
      <c r="L11918" s="923">
        <v>0</v>
      </c>
      <c r="M11918" s="923" t="str">
        <f t="shared" si="186"/>
        <v/>
      </c>
    </row>
    <row r="11919" spans="2:13" ht="60">
      <c r="B11919" s="921" t="s">
        <v>3232</v>
      </c>
      <c r="C11919" s="921" t="s">
        <v>2937</v>
      </c>
      <c r="D11919" s="922" t="s">
        <v>994</v>
      </c>
      <c r="E11919" s="936">
        <v>0</v>
      </c>
      <c r="F11919" s="947">
        <v>44317</v>
      </c>
      <c r="G11919" s="923">
        <v>11487.734180112777</v>
      </c>
      <c r="H11919" s="929">
        <v>1.6666666666666668E-3</v>
      </c>
      <c r="I11919" s="929">
        <v>4.3333333333333335E-2</v>
      </c>
      <c r="J11919" s="923">
        <v>10989.932365641223</v>
      </c>
      <c r="K11919" s="922">
        <v>1</v>
      </c>
      <c r="L11919" s="923">
        <v>0</v>
      </c>
      <c r="M11919" s="923" t="str">
        <f t="shared" si="186"/>
        <v/>
      </c>
    </row>
    <row r="11920" spans="2:13" ht="60">
      <c r="B11920" s="921" t="s">
        <v>3004</v>
      </c>
      <c r="C11920" s="921" t="s">
        <v>2937</v>
      </c>
      <c r="D11920" s="922" t="s">
        <v>986</v>
      </c>
      <c r="E11920" s="936">
        <v>1</v>
      </c>
      <c r="F11920" s="947">
        <v>44986</v>
      </c>
      <c r="G11920" s="923">
        <v>1535.0044465570638</v>
      </c>
      <c r="H11920" s="929">
        <v>1.6666666666666668E-3</v>
      </c>
      <c r="I11920" s="929">
        <v>6.6666666666666671E-3</v>
      </c>
      <c r="J11920" s="923">
        <v>1524.7710835800167</v>
      </c>
      <c r="K11920" s="922">
        <v>1</v>
      </c>
      <c r="L11920" s="923">
        <v>1524.7710835800167</v>
      </c>
      <c r="M11920" s="923">
        <f t="shared" si="186"/>
        <v>30.700088931141277</v>
      </c>
    </row>
    <row r="11921" spans="2:13" ht="60">
      <c r="B11921" s="921" t="s">
        <v>3233</v>
      </c>
      <c r="C11921" s="921" t="s">
        <v>2937</v>
      </c>
      <c r="D11921" s="922" t="s">
        <v>986</v>
      </c>
      <c r="E11921" s="936">
        <v>1</v>
      </c>
      <c r="F11921" s="947">
        <v>44105</v>
      </c>
      <c r="G11921" s="923">
        <v>21743.500476715126</v>
      </c>
      <c r="H11921" s="929">
        <v>1.6666666666666668E-3</v>
      </c>
      <c r="I11921" s="929">
        <v>5.5E-2</v>
      </c>
      <c r="J11921" s="923">
        <v>20547.607950495792</v>
      </c>
      <c r="K11921" s="922">
        <v>1</v>
      </c>
      <c r="L11921" s="923">
        <v>20547.607950495792</v>
      </c>
      <c r="M11921" s="923">
        <f t="shared" si="186"/>
        <v>434.87000953430254</v>
      </c>
    </row>
    <row r="11922" spans="2:13" ht="75">
      <c r="B11922" s="921" t="s">
        <v>3234</v>
      </c>
      <c r="C11922" s="921" t="s">
        <v>2932</v>
      </c>
      <c r="D11922" s="922" t="s">
        <v>986</v>
      </c>
      <c r="E11922" s="936">
        <v>1</v>
      </c>
      <c r="F11922" s="947">
        <v>44105</v>
      </c>
      <c r="G11922" s="923">
        <v>430320.49796393694</v>
      </c>
      <c r="H11922" s="929">
        <v>1.6666666666666668E-3</v>
      </c>
      <c r="I11922" s="929">
        <v>5.5E-2</v>
      </c>
      <c r="J11922" s="923">
        <v>406652.87057592039</v>
      </c>
      <c r="K11922" s="922">
        <v>1</v>
      </c>
      <c r="L11922" s="923">
        <v>406652.87057592039</v>
      </c>
      <c r="M11922" s="923">
        <f t="shared" si="186"/>
        <v>8606.4099592787388</v>
      </c>
    </row>
    <row r="11923" spans="2:13" ht="75">
      <c r="B11923" s="921" t="s">
        <v>3235</v>
      </c>
      <c r="C11923" s="921" t="s">
        <v>2932</v>
      </c>
      <c r="D11923" s="922" t="s">
        <v>986</v>
      </c>
      <c r="E11923" s="936">
        <v>1</v>
      </c>
      <c r="F11923" s="947">
        <v>44105</v>
      </c>
      <c r="G11923" s="923">
        <v>18206.182345138757</v>
      </c>
      <c r="H11923" s="929">
        <v>1.6666666666666668E-3</v>
      </c>
      <c r="I11923" s="929">
        <v>5.5E-2</v>
      </c>
      <c r="J11923" s="923">
        <v>17204.842316156126</v>
      </c>
      <c r="K11923" s="922">
        <v>1</v>
      </c>
      <c r="L11923" s="923">
        <v>17204.842316156126</v>
      </c>
      <c r="M11923" s="923">
        <f t="shared" si="186"/>
        <v>364.12364690277514</v>
      </c>
    </row>
    <row r="11924" spans="2:13" ht="75">
      <c r="B11924" s="921" t="s">
        <v>3236</v>
      </c>
      <c r="C11924" s="921" t="s">
        <v>2932</v>
      </c>
      <c r="D11924" s="922" t="s">
        <v>986</v>
      </c>
      <c r="E11924" s="936">
        <v>1</v>
      </c>
      <c r="F11924" s="947">
        <v>44105</v>
      </c>
      <c r="G11924" s="923">
        <v>9048.4357875994192</v>
      </c>
      <c r="H11924" s="929">
        <v>1.6666666666666668E-3</v>
      </c>
      <c r="I11924" s="929">
        <v>5.5E-2</v>
      </c>
      <c r="J11924" s="923">
        <v>8550.7718192814518</v>
      </c>
      <c r="K11924" s="922">
        <v>1</v>
      </c>
      <c r="L11924" s="923">
        <v>8550.7718192814518</v>
      </c>
      <c r="M11924" s="923">
        <f t="shared" si="186"/>
        <v>180.96871575198838</v>
      </c>
    </row>
    <row r="11925" spans="2:13" ht="60">
      <c r="B11925" s="921" t="s">
        <v>3237</v>
      </c>
      <c r="C11925" s="921" t="s">
        <v>2937</v>
      </c>
      <c r="D11925" s="922" t="s">
        <v>986</v>
      </c>
      <c r="E11925" s="936">
        <v>1</v>
      </c>
      <c r="F11925" s="947">
        <v>44698</v>
      </c>
      <c r="G11925" s="923">
        <v>39849.237363848821</v>
      </c>
      <c r="H11925" s="929">
        <v>1.6666666666666668E-3</v>
      </c>
      <c r="I11925" s="929">
        <v>2.3333333333333334E-2</v>
      </c>
      <c r="J11925" s="923">
        <v>38919.421825359015</v>
      </c>
      <c r="K11925" s="922">
        <v>1</v>
      </c>
      <c r="L11925" s="923">
        <v>38919.421825359015</v>
      </c>
      <c r="M11925" s="923">
        <f t="shared" si="186"/>
        <v>796.98474727697646</v>
      </c>
    </row>
    <row r="11926" spans="2:13" ht="60">
      <c r="B11926" s="921" t="s">
        <v>3237</v>
      </c>
      <c r="C11926" s="921" t="s">
        <v>2937</v>
      </c>
      <c r="D11926" s="922" t="s">
        <v>986</v>
      </c>
      <c r="E11926" s="936">
        <v>1</v>
      </c>
      <c r="F11926" s="947">
        <v>45048</v>
      </c>
      <c r="G11926" s="923">
        <v>82365.97021467454</v>
      </c>
      <c r="H11926" s="929">
        <v>1.6666666666666668E-3</v>
      </c>
      <c r="I11926" s="929">
        <v>3.3333333333333335E-3</v>
      </c>
      <c r="J11926" s="923">
        <v>82091.416980625625</v>
      </c>
      <c r="K11926" s="922">
        <v>1</v>
      </c>
      <c r="L11926" s="923">
        <v>82091.416980625625</v>
      </c>
      <c r="M11926" s="923">
        <f t="shared" si="186"/>
        <v>1647.3194042934908</v>
      </c>
    </row>
    <row r="11927" spans="2:13" ht="60">
      <c r="B11927" s="921" t="s">
        <v>3238</v>
      </c>
      <c r="C11927" s="921" t="s">
        <v>2937</v>
      </c>
      <c r="D11927" s="922" t="s">
        <v>986</v>
      </c>
      <c r="E11927" s="936">
        <v>1</v>
      </c>
      <c r="F11927" s="947">
        <v>45048</v>
      </c>
      <c r="G11927" s="923">
        <v>65217.642278813451</v>
      </c>
      <c r="H11927" s="929">
        <v>1.6666666666666668E-3</v>
      </c>
      <c r="I11927" s="929">
        <v>3.3333333333333335E-3</v>
      </c>
      <c r="J11927" s="923">
        <v>65000.250137884075</v>
      </c>
      <c r="K11927" s="922">
        <v>1</v>
      </c>
      <c r="L11927" s="923">
        <v>65000.250137884075</v>
      </c>
      <c r="M11927" s="923">
        <f t="shared" si="186"/>
        <v>1304.3528455762691</v>
      </c>
    </row>
    <row r="11928" spans="2:13" ht="60">
      <c r="B11928" s="921" t="s">
        <v>3238</v>
      </c>
      <c r="C11928" s="921" t="s">
        <v>2937</v>
      </c>
      <c r="D11928" s="922" t="s">
        <v>986</v>
      </c>
      <c r="E11928" s="936">
        <v>1</v>
      </c>
      <c r="F11928" s="947">
        <v>44839</v>
      </c>
      <c r="G11928" s="923">
        <v>5398.2898913434055</v>
      </c>
      <c r="H11928" s="929">
        <v>1.6666666666666668E-3</v>
      </c>
      <c r="I11928" s="929">
        <v>1.5000000000000001E-2</v>
      </c>
      <c r="J11928" s="923">
        <v>5317.3155429732542</v>
      </c>
      <c r="K11928" s="922">
        <v>1</v>
      </c>
      <c r="L11928" s="923">
        <v>5317.3155429732542</v>
      </c>
      <c r="M11928" s="923">
        <f t="shared" si="186"/>
        <v>107.96579782686811</v>
      </c>
    </row>
    <row r="11929" spans="2:13" ht="60">
      <c r="B11929" s="921" t="s">
        <v>3238</v>
      </c>
      <c r="C11929" s="921" t="s">
        <v>2937</v>
      </c>
      <c r="D11929" s="922" t="s">
        <v>986</v>
      </c>
      <c r="E11929" s="936">
        <v>1</v>
      </c>
      <c r="F11929" s="947">
        <v>44844</v>
      </c>
      <c r="G11929" s="923">
        <v>7377.1855491249935</v>
      </c>
      <c r="H11929" s="929">
        <v>1.6666666666666668E-3</v>
      </c>
      <c r="I11929" s="929">
        <v>1.5000000000000001E-2</v>
      </c>
      <c r="J11929" s="923">
        <v>7266.5277658881187</v>
      </c>
      <c r="K11929" s="922">
        <v>1</v>
      </c>
      <c r="L11929" s="923">
        <v>7266.5277658881187</v>
      </c>
      <c r="M11929" s="923">
        <f t="shared" si="186"/>
        <v>147.54371098249987</v>
      </c>
    </row>
    <row r="11930" spans="2:13" ht="60">
      <c r="B11930" s="921" t="s">
        <v>3239</v>
      </c>
      <c r="C11930" s="921" t="s">
        <v>2937</v>
      </c>
      <c r="D11930" s="922" t="s">
        <v>986</v>
      </c>
      <c r="E11930" s="936">
        <v>1</v>
      </c>
      <c r="F11930" s="947">
        <v>45018</v>
      </c>
      <c r="G11930" s="923">
        <v>6631.6489581684373</v>
      </c>
      <c r="H11930" s="929">
        <v>1.6666666666666668E-3</v>
      </c>
      <c r="I11930" s="929">
        <v>5.0000000000000001E-3</v>
      </c>
      <c r="J11930" s="923">
        <v>6598.4907133775951</v>
      </c>
      <c r="K11930" s="922">
        <v>1</v>
      </c>
      <c r="L11930" s="923">
        <v>6598.4907133775951</v>
      </c>
      <c r="M11930" s="923">
        <f t="shared" si="186"/>
        <v>132.63297916336876</v>
      </c>
    </row>
    <row r="11931" spans="2:13" ht="60">
      <c r="B11931" s="921" t="s">
        <v>3064</v>
      </c>
      <c r="C11931" s="921" t="s">
        <v>2937</v>
      </c>
      <c r="D11931" s="922" t="s">
        <v>986</v>
      </c>
      <c r="E11931" s="936">
        <v>1</v>
      </c>
      <c r="F11931" s="947">
        <v>45090</v>
      </c>
      <c r="G11931" s="923">
        <v>332921.27223265899</v>
      </c>
      <c r="H11931" s="929">
        <v>1.6666666666666668E-3</v>
      </c>
      <c r="I11931" s="929">
        <v>1.6666666666666668E-3</v>
      </c>
      <c r="J11931" s="923">
        <v>332366.40344560455</v>
      </c>
      <c r="K11931" s="922">
        <v>1</v>
      </c>
      <c r="L11931" s="923">
        <v>332366.40344560455</v>
      </c>
      <c r="M11931" s="923">
        <f t="shared" si="186"/>
        <v>6658.4254446531795</v>
      </c>
    </row>
    <row r="11932" spans="2:13" ht="60">
      <c r="B11932" s="921" t="s">
        <v>3100</v>
      </c>
      <c r="C11932" s="921" t="s">
        <v>2937</v>
      </c>
      <c r="D11932" s="922" t="s">
        <v>986</v>
      </c>
      <c r="E11932" s="936">
        <v>1</v>
      </c>
      <c r="F11932" s="947">
        <v>44835</v>
      </c>
      <c r="G11932" s="923">
        <v>2884.0996811363402</v>
      </c>
      <c r="H11932" s="929">
        <v>1.6666666666666668E-3</v>
      </c>
      <c r="I11932" s="929">
        <v>1.5000000000000001E-2</v>
      </c>
      <c r="J11932" s="923">
        <v>2840.838185919295</v>
      </c>
      <c r="K11932" s="922">
        <v>1</v>
      </c>
      <c r="L11932" s="923">
        <v>2840.838185919295</v>
      </c>
      <c r="M11932" s="923">
        <f t="shared" si="186"/>
        <v>57.681993622726807</v>
      </c>
    </row>
    <row r="11933" spans="2:13" ht="60">
      <c r="B11933" s="921" t="s">
        <v>3130</v>
      </c>
      <c r="C11933" s="921" t="s">
        <v>2937</v>
      </c>
      <c r="D11933" s="922" t="s">
        <v>986</v>
      </c>
      <c r="E11933" s="936">
        <v>1</v>
      </c>
      <c r="F11933" s="947">
        <v>44867</v>
      </c>
      <c r="G11933" s="923">
        <v>19722.850391474542</v>
      </c>
      <c r="H11933" s="929">
        <v>1.6666666666666668E-3</v>
      </c>
      <c r="I11933" s="929">
        <v>1.3333333333333334E-2</v>
      </c>
      <c r="J11933" s="923">
        <v>19459.879052921548</v>
      </c>
      <c r="K11933" s="922">
        <v>1</v>
      </c>
      <c r="L11933" s="923">
        <v>19459.879052921548</v>
      </c>
      <c r="M11933" s="923">
        <f t="shared" si="186"/>
        <v>394.45700782949086</v>
      </c>
    </row>
    <row r="11934" spans="2:13" ht="60">
      <c r="B11934" s="921" t="s">
        <v>3240</v>
      </c>
      <c r="C11934" s="921" t="s">
        <v>2937</v>
      </c>
      <c r="D11934" s="922" t="s">
        <v>986</v>
      </c>
      <c r="E11934" s="936">
        <v>1</v>
      </c>
      <c r="F11934" s="947">
        <v>44867</v>
      </c>
      <c r="G11934" s="923">
        <v>2153.5883280054327</v>
      </c>
      <c r="H11934" s="929">
        <v>1.6666666666666668E-3</v>
      </c>
      <c r="I11934" s="929">
        <v>1.3333333333333334E-2</v>
      </c>
      <c r="J11934" s="923">
        <v>2124.8738169653602</v>
      </c>
      <c r="K11934" s="922">
        <v>1</v>
      </c>
      <c r="L11934" s="923">
        <v>2124.8738169653602</v>
      </c>
      <c r="M11934" s="923">
        <f t="shared" si="186"/>
        <v>43.071766560108657</v>
      </c>
    </row>
    <row r="11935" spans="2:13" ht="60">
      <c r="B11935" s="921" t="s">
        <v>3241</v>
      </c>
      <c r="C11935" s="921" t="s">
        <v>2937</v>
      </c>
      <c r="D11935" s="922" t="s">
        <v>986</v>
      </c>
      <c r="E11935" s="936">
        <v>1</v>
      </c>
      <c r="F11935" s="947">
        <v>44867</v>
      </c>
      <c r="G11935" s="923">
        <v>35253.074394630516</v>
      </c>
      <c r="H11935" s="929">
        <v>1.6666666666666668E-3</v>
      </c>
      <c r="I11935" s="929">
        <v>1.3333333333333334E-2</v>
      </c>
      <c r="J11935" s="923">
        <v>34783.033402702109</v>
      </c>
      <c r="K11935" s="922">
        <v>1</v>
      </c>
      <c r="L11935" s="923">
        <v>34783.033402702109</v>
      </c>
      <c r="M11935" s="923">
        <f t="shared" si="186"/>
        <v>705.06148789261033</v>
      </c>
    </row>
    <row r="11936" spans="2:13" ht="60">
      <c r="B11936" s="921" t="s">
        <v>3242</v>
      </c>
      <c r="C11936" s="921" t="s">
        <v>2937</v>
      </c>
      <c r="D11936" s="922" t="s">
        <v>986</v>
      </c>
      <c r="E11936" s="936">
        <v>1</v>
      </c>
      <c r="F11936" s="947">
        <v>44278</v>
      </c>
      <c r="G11936" s="923">
        <v>1595.144546142322</v>
      </c>
      <c r="H11936" s="929">
        <v>1.6666666666666668E-3</v>
      </c>
      <c r="I11936" s="929">
        <v>4.6666666666666669E-2</v>
      </c>
      <c r="J11936" s="923">
        <v>1520.704467322347</v>
      </c>
      <c r="K11936" s="922">
        <v>1</v>
      </c>
      <c r="L11936" s="923">
        <v>1520.704467322347</v>
      </c>
      <c r="M11936" s="923">
        <f t="shared" si="186"/>
        <v>31.902890922846442</v>
      </c>
    </row>
    <row r="11937" spans="2:13" ht="60">
      <c r="B11937" s="921" t="s">
        <v>3243</v>
      </c>
      <c r="C11937" s="921" t="s">
        <v>2937</v>
      </c>
      <c r="D11937" s="922" t="s">
        <v>986</v>
      </c>
      <c r="E11937" s="936">
        <v>1</v>
      </c>
      <c r="F11937" s="947">
        <v>44652</v>
      </c>
      <c r="G11937" s="923">
        <v>9728.3770614819878</v>
      </c>
      <c r="H11937" s="929">
        <v>1.6666666666666668E-3</v>
      </c>
      <c r="I11937" s="929">
        <v>2.5000000000000001E-2</v>
      </c>
      <c r="J11937" s="923">
        <v>9485.1676349449372</v>
      </c>
      <c r="K11937" s="922">
        <v>1</v>
      </c>
      <c r="L11937" s="923">
        <v>9485.1676349449372</v>
      </c>
      <c r="M11937" s="923">
        <f t="shared" si="186"/>
        <v>194.56754122963977</v>
      </c>
    </row>
    <row r="11938" spans="2:13" ht="60">
      <c r="B11938" s="921" t="s">
        <v>3139</v>
      </c>
      <c r="C11938" s="921" t="s">
        <v>2937</v>
      </c>
      <c r="D11938" s="922" t="s">
        <v>986</v>
      </c>
      <c r="E11938" s="936">
        <v>1</v>
      </c>
      <c r="F11938" s="947">
        <v>44989</v>
      </c>
      <c r="G11938" s="923">
        <v>15726.057932122019</v>
      </c>
      <c r="H11938" s="929">
        <v>1.6666666666666668E-3</v>
      </c>
      <c r="I11938" s="929">
        <v>6.6666666666666671E-3</v>
      </c>
      <c r="J11938" s="923">
        <v>15621.217545907872</v>
      </c>
      <c r="K11938" s="922">
        <v>1</v>
      </c>
      <c r="L11938" s="923">
        <v>15621.217545907872</v>
      </c>
      <c r="M11938" s="923">
        <f t="shared" si="186"/>
        <v>314.52115864244041</v>
      </c>
    </row>
    <row r="11939" spans="2:13" ht="60">
      <c r="B11939" s="921" t="s">
        <v>3244</v>
      </c>
      <c r="C11939" s="921" t="s">
        <v>2937</v>
      </c>
      <c r="D11939" s="922" t="s">
        <v>986</v>
      </c>
      <c r="E11939" s="936">
        <v>1</v>
      </c>
      <c r="F11939" s="947">
        <v>43829</v>
      </c>
      <c r="G11939" s="923">
        <v>23769.658407506769</v>
      </c>
      <c r="H11939" s="929">
        <v>1.6666666666666668E-3</v>
      </c>
      <c r="I11939" s="929">
        <v>7.166666666666667E-2</v>
      </c>
      <c r="J11939" s="923">
        <v>22066.166221635453</v>
      </c>
      <c r="K11939" s="922">
        <v>1</v>
      </c>
      <c r="L11939" s="923">
        <v>22066.166221635453</v>
      </c>
      <c r="M11939" s="923">
        <f t="shared" si="186"/>
        <v>475.39316815013541</v>
      </c>
    </row>
    <row r="11940" spans="2:13" ht="60">
      <c r="B11940" s="921" t="s">
        <v>3245</v>
      </c>
      <c r="C11940" s="921" t="s">
        <v>2937</v>
      </c>
      <c r="D11940" s="922" t="s">
        <v>986</v>
      </c>
      <c r="E11940" s="936">
        <v>1</v>
      </c>
      <c r="F11940" s="947">
        <v>44926</v>
      </c>
      <c r="G11940" s="923">
        <v>1186.872296763926</v>
      </c>
      <c r="H11940" s="929">
        <v>1.6666666666666668E-3</v>
      </c>
      <c r="I11940" s="929">
        <v>0.01</v>
      </c>
      <c r="J11940" s="923">
        <v>1175.0035737962867</v>
      </c>
      <c r="K11940" s="922">
        <v>1</v>
      </c>
      <c r="L11940" s="923">
        <v>1175.0035737962867</v>
      </c>
      <c r="M11940" s="923">
        <f t="shared" si="186"/>
        <v>23.737445935278519</v>
      </c>
    </row>
    <row r="11941" spans="2:13" ht="60">
      <c r="B11941" s="921" t="s">
        <v>3101</v>
      </c>
      <c r="C11941" s="921" t="s">
        <v>2937</v>
      </c>
      <c r="D11941" s="922" t="s">
        <v>994</v>
      </c>
      <c r="E11941" s="936">
        <v>0</v>
      </c>
      <c r="F11941" s="947">
        <v>44896</v>
      </c>
      <c r="G11941" s="923">
        <v>2565.112593479158</v>
      </c>
      <c r="H11941" s="929">
        <v>1.6666666666666668E-3</v>
      </c>
      <c r="I11941" s="929">
        <v>1.1666666666666667E-2</v>
      </c>
      <c r="J11941" s="923">
        <v>2535.1862798885677</v>
      </c>
      <c r="K11941" s="922">
        <v>1</v>
      </c>
      <c r="L11941" s="923">
        <v>0</v>
      </c>
      <c r="M11941" s="923" t="str">
        <f t="shared" si="186"/>
        <v/>
      </c>
    </row>
    <row r="11942" spans="2:13" ht="75">
      <c r="B11942" s="921" t="s">
        <v>3246</v>
      </c>
      <c r="C11942" s="921" t="s">
        <v>2932</v>
      </c>
      <c r="D11942" s="922" t="s">
        <v>986</v>
      </c>
      <c r="E11942" s="936">
        <v>1</v>
      </c>
      <c r="F11942" s="947">
        <v>44562</v>
      </c>
      <c r="G11942" s="923">
        <v>69035.860026404218</v>
      </c>
      <c r="H11942" s="929">
        <v>1.6666666666666668E-3</v>
      </c>
      <c r="I11942" s="929">
        <v>3.0000000000000002E-2</v>
      </c>
      <c r="J11942" s="923">
        <v>66964.784225612093</v>
      </c>
      <c r="K11942" s="922">
        <v>1</v>
      </c>
      <c r="L11942" s="923">
        <v>66964.784225612093</v>
      </c>
      <c r="M11942" s="923">
        <f t="shared" si="186"/>
        <v>1380.7172005280843</v>
      </c>
    </row>
    <row r="11943" spans="2:13" ht="60">
      <c r="B11943" s="921" t="s">
        <v>3105</v>
      </c>
      <c r="C11943" s="921" t="s">
        <v>2937</v>
      </c>
      <c r="D11943" s="922" t="s">
        <v>986</v>
      </c>
      <c r="E11943" s="936">
        <v>1</v>
      </c>
      <c r="F11943" s="947">
        <v>44986</v>
      </c>
      <c r="G11943" s="923">
        <v>13171.315313337669</v>
      </c>
      <c r="H11943" s="929">
        <v>1.6666666666666668E-3</v>
      </c>
      <c r="I11943" s="929">
        <v>6.6666666666666671E-3</v>
      </c>
      <c r="J11943" s="923">
        <v>13083.506544582084</v>
      </c>
      <c r="K11943" s="922">
        <v>1</v>
      </c>
      <c r="L11943" s="923">
        <v>13083.506544582084</v>
      </c>
      <c r="M11943" s="923">
        <f t="shared" si="186"/>
        <v>263.42630626675339</v>
      </c>
    </row>
    <row r="11944" spans="2:13" ht="60">
      <c r="B11944" s="921" t="s">
        <v>3247</v>
      </c>
      <c r="C11944" s="921" t="s">
        <v>2937</v>
      </c>
      <c r="D11944" s="922" t="s">
        <v>986</v>
      </c>
      <c r="E11944" s="936">
        <v>1</v>
      </c>
      <c r="F11944" s="947">
        <v>44986</v>
      </c>
      <c r="G11944" s="923">
        <v>11836.144361231985</v>
      </c>
      <c r="H11944" s="929">
        <v>1.6666666666666668E-3</v>
      </c>
      <c r="I11944" s="929">
        <v>6.6666666666666671E-3</v>
      </c>
      <c r="J11944" s="923">
        <v>11757.236732157106</v>
      </c>
      <c r="K11944" s="922">
        <v>1</v>
      </c>
      <c r="L11944" s="923">
        <v>11757.236732157106</v>
      </c>
      <c r="M11944" s="923">
        <f t="shared" si="186"/>
        <v>236.72288722463972</v>
      </c>
    </row>
    <row r="11945" spans="2:13" ht="60">
      <c r="B11945" s="921" t="s">
        <v>3248</v>
      </c>
      <c r="C11945" s="921" t="s">
        <v>2937</v>
      </c>
      <c r="D11945" s="922" t="s">
        <v>994</v>
      </c>
      <c r="E11945" s="936">
        <v>0</v>
      </c>
      <c r="F11945" s="947">
        <v>43647</v>
      </c>
      <c r="G11945" s="923">
        <v>291.50764722657919</v>
      </c>
      <c r="H11945" s="929">
        <v>1.6666666666666668E-3</v>
      </c>
      <c r="I11945" s="929">
        <v>0.08</v>
      </c>
      <c r="J11945" s="923">
        <v>268.18703544845289</v>
      </c>
      <c r="K11945" s="922">
        <v>1</v>
      </c>
      <c r="L11945" s="923">
        <v>0</v>
      </c>
      <c r="M11945" s="923" t="str">
        <f t="shared" si="186"/>
        <v/>
      </c>
    </row>
    <row r="11946" spans="2:13" ht="75">
      <c r="B11946" s="921" t="s">
        <v>3098</v>
      </c>
      <c r="C11946" s="921" t="s">
        <v>2932</v>
      </c>
      <c r="D11946" s="922" t="s">
        <v>986</v>
      </c>
      <c r="E11946" s="936">
        <v>1</v>
      </c>
      <c r="F11946" s="947">
        <v>44926</v>
      </c>
      <c r="G11946" s="923">
        <v>3223.1199724437693</v>
      </c>
      <c r="H11946" s="929">
        <v>1.6666666666666668E-3</v>
      </c>
      <c r="I11946" s="929">
        <v>0.01</v>
      </c>
      <c r="J11946" s="923">
        <v>3190.8887727193314</v>
      </c>
      <c r="K11946" s="922">
        <v>1</v>
      </c>
      <c r="L11946" s="923">
        <v>3190.8887727193314</v>
      </c>
      <c r="M11946" s="923">
        <f t="shared" si="186"/>
        <v>64.462399448875388</v>
      </c>
    </row>
    <row r="11947" spans="2:13" ht="60">
      <c r="B11947" s="921" t="s">
        <v>3062</v>
      </c>
      <c r="C11947" s="921" t="s">
        <v>2937</v>
      </c>
      <c r="D11947" s="922" t="s">
        <v>986</v>
      </c>
      <c r="E11947" s="936">
        <v>1</v>
      </c>
      <c r="F11947" s="947">
        <v>44652</v>
      </c>
      <c r="G11947" s="923">
        <v>4332.9509844045479</v>
      </c>
      <c r="H11947" s="929">
        <v>1.6666666666666668E-3</v>
      </c>
      <c r="I11947" s="929">
        <v>2.5000000000000001E-2</v>
      </c>
      <c r="J11947" s="923">
        <v>4224.6272097944338</v>
      </c>
      <c r="K11947" s="922">
        <v>1</v>
      </c>
      <c r="L11947" s="923">
        <v>4224.6272097944338</v>
      </c>
      <c r="M11947" s="923">
        <f t="shared" si="186"/>
        <v>86.659019688090964</v>
      </c>
    </row>
    <row r="11948" spans="2:13" ht="60">
      <c r="B11948" s="921" t="s">
        <v>3075</v>
      </c>
      <c r="C11948" s="921" t="s">
        <v>2937</v>
      </c>
      <c r="D11948" s="922" t="s">
        <v>986</v>
      </c>
      <c r="E11948" s="936">
        <v>1</v>
      </c>
      <c r="F11948" s="947">
        <v>44652</v>
      </c>
      <c r="G11948" s="923">
        <v>43923.17652249099</v>
      </c>
      <c r="H11948" s="929">
        <v>1.6666666666666668E-3</v>
      </c>
      <c r="I11948" s="929">
        <v>2.5000000000000001E-2</v>
      </c>
      <c r="J11948" s="923">
        <v>42825.097109428716</v>
      </c>
      <c r="K11948" s="922">
        <v>1</v>
      </c>
      <c r="L11948" s="923">
        <v>42825.097109428716</v>
      </c>
      <c r="M11948" s="923">
        <f t="shared" si="186"/>
        <v>878.46353044981981</v>
      </c>
    </row>
    <row r="11949" spans="2:13" ht="75">
      <c r="B11949" s="921" t="s">
        <v>3249</v>
      </c>
      <c r="C11949" s="921" t="s">
        <v>2932</v>
      </c>
      <c r="D11949" s="922" t="s">
        <v>986</v>
      </c>
      <c r="E11949" s="936">
        <v>1</v>
      </c>
      <c r="F11949" s="947">
        <v>45078</v>
      </c>
      <c r="G11949" s="923">
        <v>71680.133946125818</v>
      </c>
      <c r="H11949" s="929">
        <v>1.6666666666666668E-3</v>
      </c>
      <c r="I11949" s="929">
        <v>1.6666666666666668E-3</v>
      </c>
      <c r="J11949" s="923">
        <v>71560.667056215607</v>
      </c>
      <c r="K11949" s="922">
        <v>1</v>
      </c>
      <c r="L11949" s="923">
        <v>71560.667056215607</v>
      </c>
      <c r="M11949" s="923">
        <f t="shared" si="186"/>
        <v>1433.6026789225164</v>
      </c>
    </row>
    <row r="11950" spans="2:13" ht="75">
      <c r="B11950" s="921" t="s">
        <v>3250</v>
      </c>
      <c r="C11950" s="921" t="s">
        <v>2932</v>
      </c>
      <c r="D11950" s="922" t="s">
        <v>986</v>
      </c>
      <c r="E11950" s="936">
        <v>1</v>
      </c>
      <c r="F11950" s="947">
        <v>45078</v>
      </c>
      <c r="G11950" s="923">
        <v>3892643.5444199312</v>
      </c>
      <c r="H11950" s="929">
        <v>1.6666666666666668E-3</v>
      </c>
      <c r="I11950" s="929">
        <v>1.6666666666666668E-3</v>
      </c>
      <c r="J11950" s="923">
        <v>3886155.8051792313</v>
      </c>
      <c r="K11950" s="922">
        <v>1</v>
      </c>
      <c r="L11950" s="923">
        <v>3886155.8051792313</v>
      </c>
      <c r="M11950" s="923">
        <f t="shared" si="186"/>
        <v>77852.870888398626</v>
      </c>
    </row>
    <row r="11951" spans="2:13" ht="75">
      <c r="B11951" s="921" t="s">
        <v>3251</v>
      </c>
      <c r="C11951" s="921" t="s">
        <v>2932</v>
      </c>
      <c r="D11951" s="922" t="s">
        <v>986</v>
      </c>
      <c r="E11951" s="936">
        <v>1</v>
      </c>
      <c r="F11951" s="947">
        <v>45078</v>
      </c>
      <c r="G11951" s="923">
        <v>2463206.1361950706</v>
      </c>
      <c r="H11951" s="929">
        <v>1.6666666666666668E-3</v>
      </c>
      <c r="I11951" s="929">
        <v>1.6666666666666668E-3</v>
      </c>
      <c r="J11951" s="923">
        <v>2459100.7926347456</v>
      </c>
      <c r="K11951" s="922">
        <v>1</v>
      </c>
      <c r="L11951" s="923">
        <v>2459100.7926347456</v>
      </c>
      <c r="M11951" s="923">
        <f t="shared" si="186"/>
        <v>49264.122723901412</v>
      </c>
    </row>
    <row r="11952" spans="2:13" ht="60">
      <c r="B11952" s="921" t="s">
        <v>3252</v>
      </c>
      <c r="C11952" s="921" t="s">
        <v>2937</v>
      </c>
      <c r="D11952" s="922" t="s">
        <v>986</v>
      </c>
      <c r="E11952" s="936">
        <v>1</v>
      </c>
      <c r="F11952" s="947">
        <v>44409</v>
      </c>
      <c r="G11952" s="923">
        <v>6643.5176811360761</v>
      </c>
      <c r="H11952" s="929">
        <v>1.6666666666666668E-3</v>
      </c>
      <c r="I11952" s="929">
        <v>3.8333333333333337E-2</v>
      </c>
      <c r="J11952" s="923">
        <v>6388.8495033591935</v>
      </c>
      <c r="K11952" s="922">
        <v>1</v>
      </c>
      <c r="L11952" s="923">
        <v>6388.8495033591935</v>
      </c>
      <c r="M11952" s="923">
        <f t="shared" si="186"/>
        <v>132.87035362272152</v>
      </c>
    </row>
    <row r="11953" spans="2:13" ht="60">
      <c r="B11953" s="921" t="s">
        <v>3253</v>
      </c>
      <c r="C11953" s="921" t="s">
        <v>2937</v>
      </c>
      <c r="D11953" s="922" t="s">
        <v>986</v>
      </c>
      <c r="E11953" s="936">
        <v>1</v>
      </c>
      <c r="F11953" s="947">
        <v>44409</v>
      </c>
      <c r="G11953" s="923">
        <v>406744.10328173934</v>
      </c>
      <c r="H11953" s="929">
        <v>1.6666666666666668E-3</v>
      </c>
      <c r="I11953" s="929">
        <v>3.8333333333333337E-2</v>
      </c>
      <c r="J11953" s="923">
        <v>391152.24598927266</v>
      </c>
      <c r="K11953" s="922">
        <v>1</v>
      </c>
      <c r="L11953" s="923">
        <v>391152.24598927266</v>
      </c>
      <c r="M11953" s="923">
        <f t="shared" si="186"/>
        <v>8134.8820656347871</v>
      </c>
    </row>
    <row r="11954" spans="2:13" ht="60">
      <c r="B11954" s="921" t="s">
        <v>3253</v>
      </c>
      <c r="C11954" s="921" t="s">
        <v>2937</v>
      </c>
      <c r="D11954" s="922" t="s">
        <v>986</v>
      </c>
      <c r="E11954" s="936">
        <v>1</v>
      </c>
      <c r="F11954" s="947">
        <v>44409</v>
      </c>
      <c r="G11954" s="923">
        <v>3046546.8923944184</v>
      </c>
      <c r="H11954" s="929">
        <v>1.6666666666666668E-3</v>
      </c>
      <c r="I11954" s="929">
        <v>3.8333333333333337E-2</v>
      </c>
      <c r="J11954" s="923">
        <v>2929762.5948526324</v>
      </c>
      <c r="K11954" s="922">
        <v>1</v>
      </c>
      <c r="L11954" s="923">
        <v>2929762.5948526324</v>
      </c>
      <c r="M11954" s="923">
        <f t="shared" si="186"/>
        <v>60930.937847888366</v>
      </c>
    </row>
    <row r="11955" spans="2:13" ht="60">
      <c r="B11955" s="921" t="s">
        <v>3253</v>
      </c>
      <c r="C11955" s="921" t="s">
        <v>2937</v>
      </c>
      <c r="D11955" s="922" t="s">
        <v>986</v>
      </c>
      <c r="E11955" s="936">
        <v>1</v>
      </c>
      <c r="F11955" s="947">
        <v>44409</v>
      </c>
      <c r="G11955" s="923">
        <v>2898054.3321655421</v>
      </c>
      <c r="H11955" s="929">
        <v>1.6666666666666668E-3</v>
      </c>
      <c r="I11955" s="929">
        <v>3.8333333333333337E-2</v>
      </c>
      <c r="J11955" s="923">
        <v>2786962.2494325298</v>
      </c>
      <c r="K11955" s="922">
        <v>1</v>
      </c>
      <c r="L11955" s="923">
        <v>2786962.2494325298</v>
      </c>
      <c r="M11955" s="923">
        <f t="shared" si="186"/>
        <v>57961.086643310846</v>
      </c>
    </row>
    <row r="11956" spans="2:13" ht="60">
      <c r="B11956" s="921" t="s">
        <v>3254</v>
      </c>
      <c r="C11956" s="921" t="s">
        <v>2937</v>
      </c>
      <c r="D11956" s="922" t="s">
        <v>986</v>
      </c>
      <c r="E11956" s="936">
        <v>1</v>
      </c>
      <c r="F11956" s="947">
        <v>44409</v>
      </c>
      <c r="G11956" s="923">
        <v>1060547.5438578576</v>
      </c>
      <c r="H11956" s="929">
        <v>1.6666666666666668E-3</v>
      </c>
      <c r="I11956" s="929">
        <v>3.8333333333333337E-2</v>
      </c>
      <c r="J11956" s="923">
        <v>1019893.2213433064</v>
      </c>
      <c r="K11956" s="922">
        <v>1</v>
      </c>
      <c r="L11956" s="923">
        <v>1019893.2213433064</v>
      </c>
      <c r="M11956" s="923">
        <f t="shared" si="186"/>
        <v>21210.950877157153</v>
      </c>
    </row>
    <row r="11957" spans="2:13" ht="60">
      <c r="B11957" s="921" t="s">
        <v>3255</v>
      </c>
      <c r="C11957" s="921" t="s">
        <v>2937</v>
      </c>
      <c r="D11957" s="922" t="s">
        <v>986</v>
      </c>
      <c r="E11957" s="936">
        <v>1</v>
      </c>
      <c r="F11957" s="947">
        <v>44409</v>
      </c>
      <c r="G11957" s="923">
        <v>18037.491730069763</v>
      </c>
      <c r="H11957" s="929">
        <v>1.6666666666666668E-3</v>
      </c>
      <c r="I11957" s="929">
        <v>3.8333333333333337E-2</v>
      </c>
      <c r="J11957" s="923">
        <v>17346.054547083757</v>
      </c>
      <c r="K11957" s="922">
        <v>1</v>
      </c>
      <c r="L11957" s="923">
        <v>17346.054547083757</v>
      </c>
      <c r="M11957" s="923">
        <f t="shared" si="186"/>
        <v>360.74983460139526</v>
      </c>
    </row>
    <row r="11958" spans="2:13" ht="60">
      <c r="B11958" s="921" t="s">
        <v>3256</v>
      </c>
      <c r="C11958" s="921" t="s">
        <v>2937</v>
      </c>
      <c r="D11958" s="922" t="s">
        <v>986</v>
      </c>
      <c r="E11958" s="936">
        <v>1</v>
      </c>
      <c r="F11958" s="947">
        <v>44409</v>
      </c>
      <c r="G11958" s="923">
        <v>2382.6461357535813</v>
      </c>
      <c r="H11958" s="929">
        <v>1.6666666666666668E-3</v>
      </c>
      <c r="I11958" s="929">
        <v>3.8333333333333337E-2</v>
      </c>
      <c r="J11958" s="923">
        <v>2291.3113672163608</v>
      </c>
      <c r="K11958" s="922">
        <v>1</v>
      </c>
      <c r="L11958" s="923">
        <v>2291.3113672163608</v>
      </c>
      <c r="M11958" s="923">
        <f t="shared" si="186"/>
        <v>47.652922715071625</v>
      </c>
    </row>
    <row r="11959" spans="2:13" ht="60">
      <c r="B11959" s="921" t="s">
        <v>3257</v>
      </c>
      <c r="C11959" s="921" t="s">
        <v>2937</v>
      </c>
      <c r="D11959" s="922" t="s">
        <v>986</v>
      </c>
      <c r="E11959" s="936">
        <v>1</v>
      </c>
      <c r="F11959" s="947">
        <v>44409</v>
      </c>
      <c r="G11959" s="923">
        <v>456.9458342541115</v>
      </c>
      <c r="H11959" s="929">
        <v>1.6666666666666668E-3</v>
      </c>
      <c r="I11959" s="929">
        <v>3.8333333333333337E-2</v>
      </c>
      <c r="J11959" s="923">
        <v>439.42957727437056</v>
      </c>
      <c r="K11959" s="922">
        <v>1</v>
      </c>
      <c r="L11959" s="923">
        <v>439.42957727437056</v>
      </c>
      <c r="M11959" s="923">
        <f t="shared" si="186"/>
        <v>9.138916685082231</v>
      </c>
    </row>
    <row r="11960" spans="2:13" ht="60">
      <c r="B11960" s="921" t="s">
        <v>3258</v>
      </c>
      <c r="C11960" s="921" t="s">
        <v>2937</v>
      </c>
      <c r="D11960" s="922" t="s">
        <v>986</v>
      </c>
      <c r="E11960" s="936">
        <v>1</v>
      </c>
      <c r="F11960" s="947">
        <v>44409</v>
      </c>
      <c r="G11960" s="923">
        <v>2108666.5374295111</v>
      </c>
      <c r="H11960" s="929">
        <v>1.6666666666666668E-3</v>
      </c>
      <c r="I11960" s="929">
        <v>3.8333333333333337E-2</v>
      </c>
      <c r="J11960" s="923">
        <v>2027834.3201613799</v>
      </c>
      <c r="K11960" s="922">
        <v>1</v>
      </c>
      <c r="L11960" s="923">
        <v>2027834.3201613799</v>
      </c>
      <c r="M11960" s="923">
        <f t="shared" si="186"/>
        <v>42173.330748590226</v>
      </c>
    </row>
    <row r="11961" spans="2:13" ht="60">
      <c r="B11961" s="921" t="s">
        <v>3259</v>
      </c>
      <c r="C11961" s="921" t="s">
        <v>2937</v>
      </c>
      <c r="D11961" s="922" t="s">
        <v>986</v>
      </c>
      <c r="E11961" s="936">
        <v>1</v>
      </c>
      <c r="F11961" s="947">
        <v>44409</v>
      </c>
      <c r="G11961" s="923">
        <v>4100.9820288614092</v>
      </c>
      <c r="H11961" s="929">
        <v>1.6666666666666668E-3</v>
      </c>
      <c r="I11961" s="929">
        <v>3.8333333333333337E-2</v>
      </c>
      <c r="J11961" s="923">
        <v>3943.7777177550552</v>
      </c>
      <c r="K11961" s="922">
        <v>1</v>
      </c>
      <c r="L11961" s="923">
        <v>3943.7777177550552</v>
      </c>
      <c r="M11961" s="923">
        <f t="shared" si="186"/>
        <v>82.019640577228188</v>
      </c>
    </row>
    <row r="11962" spans="2:13" ht="75">
      <c r="B11962" s="921" t="s">
        <v>3260</v>
      </c>
      <c r="C11962" s="921" t="s">
        <v>2932</v>
      </c>
      <c r="D11962" s="922" t="s">
        <v>986</v>
      </c>
      <c r="E11962" s="936">
        <v>1</v>
      </c>
      <c r="F11962" s="947">
        <v>44409</v>
      </c>
      <c r="G11962" s="923">
        <v>40122.009457036569</v>
      </c>
      <c r="H11962" s="929">
        <v>1.6666666666666668E-3</v>
      </c>
      <c r="I11962" s="929">
        <v>3.8333333333333337E-2</v>
      </c>
      <c r="J11962" s="923">
        <v>38583.999094516832</v>
      </c>
      <c r="K11962" s="922">
        <v>1</v>
      </c>
      <c r="L11962" s="923">
        <v>38583.999094516832</v>
      </c>
      <c r="M11962" s="923">
        <f t="shared" si="186"/>
        <v>802.44018914073138</v>
      </c>
    </row>
    <row r="11963" spans="2:13" ht="75">
      <c r="B11963" s="921" t="s">
        <v>3261</v>
      </c>
      <c r="C11963" s="921" t="s">
        <v>2932</v>
      </c>
      <c r="D11963" s="922" t="s">
        <v>986</v>
      </c>
      <c r="E11963" s="936">
        <v>1</v>
      </c>
      <c r="F11963" s="947">
        <v>44409</v>
      </c>
      <c r="G11963" s="923">
        <v>2159042.8335412983</v>
      </c>
      <c r="H11963" s="929">
        <v>1.6666666666666668E-3</v>
      </c>
      <c r="I11963" s="929">
        <v>3.8333333333333337E-2</v>
      </c>
      <c r="J11963" s="923">
        <v>2076279.5249222151</v>
      </c>
      <c r="K11963" s="922">
        <v>1</v>
      </c>
      <c r="L11963" s="923">
        <v>2076279.5249222151</v>
      </c>
      <c r="M11963" s="923">
        <f t="shared" si="186"/>
        <v>43180.856670825968</v>
      </c>
    </row>
    <row r="11964" spans="2:13" ht="75">
      <c r="B11964" s="921" t="s">
        <v>3262</v>
      </c>
      <c r="C11964" s="921" t="s">
        <v>2932</v>
      </c>
      <c r="D11964" s="922" t="s">
        <v>986</v>
      </c>
      <c r="E11964" s="936">
        <v>1</v>
      </c>
      <c r="F11964" s="947">
        <v>44409</v>
      </c>
      <c r="G11964" s="923">
        <v>7218329.3144034604</v>
      </c>
      <c r="H11964" s="929">
        <v>1.6666666666666668E-3</v>
      </c>
      <c r="I11964" s="929">
        <v>3.8333333333333337E-2</v>
      </c>
      <c r="J11964" s="923">
        <v>6941626.6906846613</v>
      </c>
      <c r="K11964" s="922">
        <v>1</v>
      </c>
      <c r="L11964" s="923">
        <v>6941626.6906846613</v>
      </c>
      <c r="M11964" s="923">
        <f t="shared" si="186"/>
        <v>144366.5862880692</v>
      </c>
    </row>
    <row r="11965" spans="2:13" ht="75">
      <c r="B11965" s="921" t="s">
        <v>3263</v>
      </c>
      <c r="C11965" s="921" t="s">
        <v>2932</v>
      </c>
      <c r="D11965" s="922" t="s">
        <v>986</v>
      </c>
      <c r="E11965" s="936">
        <v>1</v>
      </c>
      <c r="F11965" s="947">
        <v>44409</v>
      </c>
      <c r="G11965" s="923">
        <v>110633.28071347059</v>
      </c>
      <c r="H11965" s="929">
        <v>1.6666666666666668E-3</v>
      </c>
      <c r="I11965" s="929">
        <v>3.8333333333333337E-2</v>
      </c>
      <c r="J11965" s="923">
        <v>106392.33828612088</v>
      </c>
      <c r="K11965" s="922">
        <v>1</v>
      </c>
      <c r="L11965" s="923">
        <v>106392.33828612088</v>
      </c>
      <c r="M11965" s="923">
        <f t="shared" si="186"/>
        <v>2212.6656142694119</v>
      </c>
    </row>
    <row r="11966" spans="2:13" ht="60">
      <c r="B11966" s="921" t="s">
        <v>3264</v>
      </c>
      <c r="C11966" s="921" t="s">
        <v>2937</v>
      </c>
      <c r="D11966" s="922" t="s">
        <v>986</v>
      </c>
      <c r="E11966" s="936">
        <v>1</v>
      </c>
      <c r="F11966" s="947">
        <v>44409</v>
      </c>
      <c r="G11966" s="923">
        <v>4913.1362104553027</v>
      </c>
      <c r="H11966" s="929">
        <v>1.6666666666666668E-3</v>
      </c>
      <c r="I11966" s="929">
        <v>3.8333333333333337E-2</v>
      </c>
      <c r="J11966" s="923">
        <v>4724.7993223878493</v>
      </c>
      <c r="K11966" s="922">
        <v>1</v>
      </c>
      <c r="L11966" s="923">
        <v>4724.7993223878493</v>
      </c>
      <c r="M11966" s="923">
        <f t="shared" si="186"/>
        <v>98.262724209106054</v>
      </c>
    </row>
    <row r="11967" spans="2:13" ht="60">
      <c r="B11967" s="921" t="s">
        <v>3265</v>
      </c>
      <c r="C11967" s="921" t="s">
        <v>2937</v>
      </c>
      <c r="D11967" s="922" t="s">
        <v>986</v>
      </c>
      <c r="E11967" s="936">
        <v>1</v>
      </c>
      <c r="F11967" s="947">
        <v>44409</v>
      </c>
      <c r="G11967" s="923">
        <v>388192.88756577717</v>
      </c>
      <c r="H11967" s="929">
        <v>1.6666666666666668E-3</v>
      </c>
      <c r="I11967" s="929">
        <v>3.8333333333333337E-2</v>
      </c>
      <c r="J11967" s="923">
        <v>373312.16020908905</v>
      </c>
      <c r="K11967" s="922">
        <v>1</v>
      </c>
      <c r="L11967" s="923">
        <v>373312.16020908905</v>
      </c>
      <c r="M11967" s="923">
        <f t="shared" si="186"/>
        <v>7763.8577513155433</v>
      </c>
    </row>
    <row r="11968" spans="2:13" ht="60">
      <c r="B11968" s="921" t="s">
        <v>3266</v>
      </c>
      <c r="C11968" s="921" t="s">
        <v>2937</v>
      </c>
      <c r="D11968" s="922" t="s">
        <v>986</v>
      </c>
      <c r="E11968" s="936">
        <v>1</v>
      </c>
      <c r="F11968" s="947">
        <v>44409</v>
      </c>
      <c r="G11968" s="923">
        <v>1039.5654381977342</v>
      </c>
      <c r="H11968" s="929">
        <v>1.6666666666666668E-3</v>
      </c>
      <c r="I11968" s="929">
        <v>3.8333333333333337E-2</v>
      </c>
      <c r="J11968" s="923">
        <v>999.71542973348778</v>
      </c>
      <c r="K11968" s="922">
        <v>1</v>
      </c>
      <c r="L11968" s="923">
        <v>999.71542973348778</v>
      </c>
      <c r="M11968" s="923">
        <f t="shared" si="186"/>
        <v>20.791308763954685</v>
      </c>
    </row>
    <row r="11969" spans="2:13" ht="60">
      <c r="B11969" s="921" t="s">
        <v>3267</v>
      </c>
      <c r="C11969" s="921" t="s">
        <v>2937</v>
      </c>
      <c r="D11969" s="922" t="s">
        <v>986</v>
      </c>
      <c r="E11969" s="936">
        <v>1</v>
      </c>
      <c r="F11969" s="947">
        <v>44409</v>
      </c>
      <c r="G11969" s="923">
        <v>204536.47868946279</v>
      </c>
      <c r="H11969" s="929">
        <v>1.6666666666666668E-3</v>
      </c>
      <c r="I11969" s="929">
        <v>3.8333333333333337E-2</v>
      </c>
      <c r="J11969" s="923">
        <v>196695.91367303338</v>
      </c>
      <c r="K11969" s="922">
        <v>1</v>
      </c>
      <c r="L11969" s="923">
        <v>196695.91367303338</v>
      </c>
      <c r="M11969" s="923">
        <f t="shared" si="186"/>
        <v>4090.7295737892559</v>
      </c>
    </row>
    <row r="11970" spans="2:13" ht="60">
      <c r="B11970" s="921" t="s">
        <v>3268</v>
      </c>
      <c r="C11970" s="921" t="s">
        <v>2937</v>
      </c>
      <c r="D11970" s="922" t="s">
        <v>986</v>
      </c>
      <c r="E11970" s="936">
        <v>1</v>
      </c>
      <c r="F11970" s="947">
        <v>44409</v>
      </c>
      <c r="G11970" s="923">
        <v>66185.666231922398</v>
      </c>
      <c r="H11970" s="929">
        <v>1.6666666666666668E-3</v>
      </c>
      <c r="I11970" s="929">
        <v>3.8333333333333337E-2</v>
      </c>
      <c r="J11970" s="923">
        <v>63648.54902636537</v>
      </c>
      <c r="K11970" s="922">
        <v>1</v>
      </c>
      <c r="L11970" s="923">
        <v>63648.54902636537</v>
      </c>
      <c r="M11970" s="923">
        <f t="shared" si="186"/>
        <v>1323.7133246384481</v>
      </c>
    </row>
    <row r="11971" spans="2:13" ht="75">
      <c r="B11971" s="921" t="s">
        <v>3269</v>
      </c>
      <c r="C11971" s="921" t="s">
        <v>2932</v>
      </c>
      <c r="D11971" s="922" t="s">
        <v>986</v>
      </c>
      <c r="E11971" s="936">
        <v>1</v>
      </c>
      <c r="F11971" s="947">
        <v>44181</v>
      </c>
      <c r="G11971" s="923">
        <v>98982.952107251855</v>
      </c>
      <c r="H11971" s="929">
        <v>1.6666666666666668E-3</v>
      </c>
      <c r="I11971" s="929">
        <v>5.1666666666666673E-2</v>
      </c>
      <c r="J11971" s="923">
        <v>93868.832915043837</v>
      </c>
      <c r="K11971" s="922">
        <v>1</v>
      </c>
      <c r="L11971" s="923">
        <v>93868.832915043837</v>
      </c>
      <c r="M11971" s="923">
        <f t="shared" si="186"/>
        <v>1979.6590421450371</v>
      </c>
    </row>
    <row r="11972" spans="2:13" ht="75">
      <c r="B11972" s="921" t="s">
        <v>3270</v>
      </c>
      <c r="C11972" s="921" t="s">
        <v>2932</v>
      </c>
      <c r="D11972" s="922" t="s">
        <v>986</v>
      </c>
      <c r="E11972" s="936">
        <v>1</v>
      </c>
      <c r="F11972" s="947">
        <v>44181</v>
      </c>
      <c r="G11972" s="923">
        <v>3639648.9346062206</v>
      </c>
      <c r="H11972" s="929">
        <v>1.6666666666666668E-3</v>
      </c>
      <c r="I11972" s="929">
        <v>5.1666666666666673E-2</v>
      </c>
      <c r="J11972" s="923">
        <v>3451600.4063182324</v>
      </c>
      <c r="K11972" s="922">
        <v>1</v>
      </c>
      <c r="L11972" s="923">
        <v>3451600.4063182324</v>
      </c>
      <c r="M11972" s="923">
        <f t="shared" si="186"/>
        <v>72792.978692124409</v>
      </c>
    </row>
    <row r="11973" spans="2:13" ht="75">
      <c r="B11973" s="921" t="s">
        <v>3271</v>
      </c>
      <c r="C11973" s="921" t="s">
        <v>2932</v>
      </c>
      <c r="D11973" s="922" t="s">
        <v>986</v>
      </c>
      <c r="E11973" s="936">
        <v>1</v>
      </c>
      <c r="F11973" s="947">
        <v>44181</v>
      </c>
      <c r="G11973" s="923">
        <v>9453237.7621047087</v>
      </c>
      <c r="H11973" s="929">
        <v>1.6666666666666668E-3</v>
      </c>
      <c r="I11973" s="929">
        <v>5.1666666666666673E-2</v>
      </c>
      <c r="J11973" s="923">
        <v>8964820.4777292982</v>
      </c>
      <c r="K11973" s="922">
        <v>1</v>
      </c>
      <c r="L11973" s="923">
        <v>8964820.4777292982</v>
      </c>
      <c r="M11973" s="923">
        <f t="shared" si="186"/>
        <v>189064.75524209416</v>
      </c>
    </row>
    <row r="11974" spans="2:13" ht="75">
      <c r="B11974" s="921" t="s">
        <v>3098</v>
      </c>
      <c r="C11974" s="921" t="s">
        <v>2932</v>
      </c>
      <c r="D11974" s="922" t="s">
        <v>986</v>
      </c>
      <c r="E11974" s="936">
        <v>1</v>
      </c>
      <c r="F11974" s="947">
        <v>45078</v>
      </c>
      <c r="G11974" s="923">
        <v>24905.927059792761</v>
      </c>
      <c r="H11974" s="929">
        <v>1.6666666666666668E-3</v>
      </c>
      <c r="I11974" s="929">
        <v>1.6666666666666668E-3</v>
      </c>
      <c r="J11974" s="923">
        <v>24864.417181359771</v>
      </c>
      <c r="K11974" s="922">
        <v>1</v>
      </c>
      <c r="L11974" s="923">
        <v>24864.417181359771</v>
      </c>
      <c r="M11974" s="923">
        <f t="shared" si="186"/>
        <v>498.11854119585524</v>
      </c>
    </row>
    <row r="11975" spans="2:13" ht="75">
      <c r="B11975" s="921" t="s">
        <v>3098</v>
      </c>
      <c r="C11975" s="921" t="s">
        <v>2932</v>
      </c>
      <c r="D11975" s="922" t="s">
        <v>986</v>
      </c>
      <c r="E11975" s="936">
        <v>1</v>
      </c>
      <c r="F11975" s="947">
        <v>45078</v>
      </c>
      <c r="G11975" s="923">
        <v>55672.07225130147</v>
      </c>
      <c r="H11975" s="929">
        <v>1.6666666666666668E-3</v>
      </c>
      <c r="I11975" s="929">
        <v>1.6666666666666668E-3</v>
      </c>
      <c r="J11975" s="923">
        <v>55579.285464215965</v>
      </c>
      <c r="K11975" s="922">
        <v>1</v>
      </c>
      <c r="L11975" s="923">
        <v>55579.285464215965</v>
      </c>
      <c r="M11975" s="923">
        <f t="shared" si="186"/>
        <v>1113.4414450260294</v>
      </c>
    </row>
    <row r="11976" spans="2:13" ht="75">
      <c r="B11976" s="921" t="s">
        <v>3098</v>
      </c>
      <c r="C11976" s="921" t="s">
        <v>2932</v>
      </c>
      <c r="D11976" s="922" t="s">
        <v>986</v>
      </c>
      <c r="E11976" s="936">
        <v>1</v>
      </c>
      <c r="F11976" s="947">
        <v>45078</v>
      </c>
      <c r="G11976" s="923">
        <v>63788.474363728048</v>
      </c>
      <c r="H11976" s="929">
        <v>1.6666666666666668E-3</v>
      </c>
      <c r="I11976" s="929">
        <v>1.6666666666666668E-3</v>
      </c>
      <c r="J11976" s="923">
        <v>63682.1602397885</v>
      </c>
      <c r="K11976" s="922">
        <v>1</v>
      </c>
      <c r="L11976" s="923">
        <v>63682.1602397885</v>
      </c>
      <c r="M11976" s="923">
        <f t="shared" si="186"/>
        <v>1275.769487274561</v>
      </c>
    </row>
    <row r="11977" spans="2:13" ht="75">
      <c r="B11977" s="921" t="s">
        <v>3272</v>
      </c>
      <c r="C11977" s="921" t="s">
        <v>2932</v>
      </c>
      <c r="D11977" s="922" t="s">
        <v>986</v>
      </c>
      <c r="E11977" s="936">
        <v>1</v>
      </c>
      <c r="F11977" s="947">
        <v>44652</v>
      </c>
      <c r="G11977" s="923">
        <v>1835945.962296173</v>
      </c>
      <c r="H11977" s="929">
        <v>1.6666666666666668E-3</v>
      </c>
      <c r="I11977" s="929">
        <v>2.5000000000000001E-2</v>
      </c>
      <c r="J11977" s="923">
        <v>1790047.3132387686</v>
      </c>
      <c r="K11977" s="922">
        <v>1</v>
      </c>
      <c r="L11977" s="923">
        <v>1790047.3132387686</v>
      </c>
      <c r="M11977" s="923">
        <f t="shared" si="186"/>
        <v>36718.919245923462</v>
      </c>
    </row>
    <row r="11978" spans="2:13" ht="60">
      <c r="B11978" s="921" t="s">
        <v>3061</v>
      </c>
      <c r="C11978" s="921" t="s">
        <v>2937</v>
      </c>
      <c r="D11978" s="922" t="s">
        <v>986</v>
      </c>
      <c r="E11978" s="936">
        <v>1</v>
      </c>
      <c r="F11978" s="947">
        <v>44835</v>
      </c>
      <c r="G11978" s="923">
        <v>6941.8857806983624</v>
      </c>
      <c r="H11978" s="929">
        <v>1.6666666666666668E-3</v>
      </c>
      <c r="I11978" s="929">
        <v>1.5000000000000001E-2</v>
      </c>
      <c r="J11978" s="923">
        <v>6837.7574939878868</v>
      </c>
      <c r="K11978" s="922">
        <v>1</v>
      </c>
      <c r="L11978" s="923">
        <v>6837.7574939878868</v>
      </c>
      <c r="M11978" s="923">
        <f t="shared" si="186"/>
        <v>138.83771561396725</v>
      </c>
    </row>
    <row r="11979" spans="2:13" ht="60">
      <c r="B11979" s="921" t="s">
        <v>3273</v>
      </c>
      <c r="C11979" s="921" t="s">
        <v>2937</v>
      </c>
      <c r="D11979" s="922" t="s">
        <v>986</v>
      </c>
      <c r="E11979" s="936">
        <v>1</v>
      </c>
      <c r="F11979" s="947">
        <v>44835</v>
      </c>
      <c r="G11979" s="923">
        <v>16613.244973953053</v>
      </c>
      <c r="H11979" s="929">
        <v>1.6666666666666668E-3</v>
      </c>
      <c r="I11979" s="929">
        <v>1.5000000000000001E-2</v>
      </c>
      <c r="J11979" s="923">
        <v>16364.046299343758</v>
      </c>
      <c r="K11979" s="922">
        <v>1</v>
      </c>
      <c r="L11979" s="923">
        <v>16364.046299343758</v>
      </c>
      <c r="M11979" s="923">
        <f t="shared" ref="M11979:M12042" si="187">IF(L11979=0,"",IF(I11979=100%,0,(H11979*12)*(G11979*E11979*K11979)))</f>
        <v>332.26489947906106</v>
      </c>
    </row>
    <row r="11980" spans="2:13" ht="60">
      <c r="B11980" s="921" t="s">
        <v>3273</v>
      </c>
      <c r="C11980" s="921" t="s">
        <v>2937</v>
      </c>
      <c r="D11980" s="922" t="s">
        <v>986</v>
      </c>
      <c r="E11980" s="936">
        <v>1</v>
      </c>
      <c r="F11980" s="947">
        <v>44930</v>
      </c>
      <c r="G11980" s="923">
        <v>22004.612382003186</v>
      </c>
      <c r="H11980" s="929">
        <v>1.6666666666666668E-3</v>
      </c>
      <c r="I11980" s="929">
        <v>0.01</v>
      </c>
      <c r="J11980" s="923">
        <v>21784.566258183153</v>
      </c>
      <c r="K11980" s="922">
        <v>1</v>
      </c>
      <c r="L11980" s="923">
        <v>21784.566258183153</v>
      </c>
      <c r="M11980" s="923">
        <f t="shared" si="187"/>
        <v>440.09224764006376</v>
      </c>
    </row>
    <row r="11981" spans="2:13" ht="60">
      <c r="B11981" s="921" t="s">
        <v>3216</v>
      </c>
      <c r="C11981" s="921" t="s">
        <v>2937</v>
      </c>
      <c r="D11981" s="922" t="s">
        <v>986</v>
      </c>
      <c r="E11981" s="936">
        <v>1</v>
      </c>
      <c r="F11981" s="947">
        <v>44930</v>
      </c>
      <c r="G11981" s="923">
        <v>33451.995684291251</v>
      </c>
      <c r="H11981" s="929">
        <v>1.6666666666666668E-3</v>
      </c>
      <c r="I11981" s="929">
        <v>0.01</v>
      </c>
      <c r="J11981" s="923">
        <v>33117.475727448342</v>
      </c>
      <c r="K11981" s="922">
        <v>1</v>
      </c>
      <c r="L11981" s="923">
        <v>33117.475727448342</v>
      </c>
      <c r="M11981" s="923">
        <f t="shared" si="187"/>
        <v>669.03991368582501</v>
      </c>
    </row>
    <row r="11982" spans="2:13" ht="60">
      <c r="B11982" s="921" t="s">
        <v>3216</v>
      </c>
      <c r="C11982" s="921" t="s">
        <v>2937</v>
      </c>
      <c r="D11982" s="922" t="s">
        <v>994</v>
      </c>
      <c r="E11982" s="936">
        <v>0</v>
      </c>
      <c r="F11982" s="947">
        <v>44221</v>
      </c>
      <c r="G11982" s="923">
        <v>3412.6400140006999</v>
      </c>
      <c r="H11982" s="929">
        <v>1.6666666666666668E-3</v>
      </c>
      <c r="I11982" s="929">
        <v>0.05</v>
      </c>
      <c r="J11982" s="923">
        <v>3242.008013300665</v>
      </c>
      <c r="K11982" s="922">
        <v>1</v>
      </c>
      <c r="L11982" s="923">
        <v>0</v>
      </c>
      <c r="M11982" s="923" t="str">
        <f t="shared" si="187"/>
        <v/>
      </c>
    </row>
    <row r="11983" spans="2:13" ht="60">
      <c r="B11983" s="921" t="s">
        <v>3274</v>
      </c>
      <c r="C11983" s="921" t="s">
        <v>2937</v>
      </c>
      <c r="D11983" s="922" t="s">
        <v>994</v>
      </c>
      <c r="E11983" s="936">
        <v>0</v>
      </c>
      <c r="F11983" s="947">
        <v>44221</v>
      </c>
      <c r="G11983" s="923">
        <v>0</v>
      </c>
      <c r="H11983" s="929">
        <v>1.6666666666666668E-3</v>
      </c>
      <c r="I11983" s="929">
        <v>0.05</v>
      </c>
      <c r="J11983" s="923">
        <v>0</v>
      </c>
      <c r="K11983" s="922">
        <v>1</v>
      </c>
      <c r="L11983" s="923">
        <v>0</v>
      </c>
      <c r="M11983" s="923" t="str">
        <f t="shared" si="187"/>
        <v/>
      </c>
    </row>
    <row r="11984" spans="2:13" ht="60">
      <c r="B11984" s="921" t="s">
        <v>3275</v>
      </c>
      <c r="C11984" s="921" t="s">
        <v>2937</v>
      </c>
      <c r="D11984" s="922" t="s">
        <v>994</v>
      </c>
      <c r="E11984" s="936">
        <v>0</v>
      </c>
      <c r="F11984" s="947">
        <v>44221</v>
      </c>
      <c r="G11984" s="923">
        <v>0</v>
      </c>
      <c r="H11984" s="929">
        <v>1.6666666666666668E-3</v>
      </c>
      <c r="I11984" s="929">
        <v>0.05</v>
      </c>
      <c r="J11984" s="923">
        <v>0</v>
      </c>
      <c r="K11984" s="922">
        <v>1</v>
      </c>
      <c r="L11984" s="923">
        <v>0</v>
      </c>
      <c r="M11984" s="923" t="str">
        <f t="shared" si="187"/>
        <v/>
      </c>
    </row>
    <row r="11985" spans="2:13" ht="60">
      <c r="B11985" s="921" t="s">
        <v>3275</v>
      </c>
      <c r="C11985" s="921" t="s">
        <v>2937</v>
      </c>
      <c r="D11985" s="922" t="s">
        <v>994</v>
      </c>
      <c r="E11985" s="936">
        <v>0</v>
      </c>
      <c r="F11985" s="947">
        <v>44533</v>
      </c>
      <c r="G11985" s="923">
        <v>13865.82</v>
      </c>
      <c r="H11985" s="929">
        <v>1.6666666666666668E-3</v>
      </c>
      <c r="I11985" s="929">
        <v>3.1666666666666669E-2</v>
      </c>
      <c r="J11985" s="923">
        <v>13426.735699999999</v>
      </c>
      <c r="K11985" s="922">
        <v>1</v>
      </c>
      <c r="L11985" s="923">
        <v>0</v>
      </c>
      <c r="M11985" s="923" t="str">
        <f t="shared" si="187"/>
        <v/>
      </c>
    </row>
    <row r="11986" spans="2:13" ht="60">
      <c r="B11986" s="921" t="s">
        <v>3275</v>
      </c>
      <c r="C11986" s="921" t="s">
        <v>2937</v>
      </c>
      <c r="D11986" s="922" t="s">
        <v>986</v>
      </c>
      <c r="E11986" s="936">
        <v>1</v>
      </c>
      <c r="F11986" s="947">
        <v>45050</v>
      </c>
      <c r="G11986" s="923">
        <v>21660.419415941651</v>
      </c>
      <c r="H11986" s="929">
        <v>1.6666666666666668E-3</v>
      </c>
      <c r="I11986" s="929">
        <v>3.3333333333333335E-3</v>
      </c>
      <c r="J11986" s="923">
        <v>21588.218017888514</v>
      </c>
      <c r="K11986" s="922">
        <v>1</v>
      </c>
      <c r="L11986" s="923">
        <v>21588.218017888514</v>
      </c>
      <c r="M11986" s="923">
        <f t="shared" si="187"/>
        <v>433.20838831883304</v>
      </c>
    </row>
    <row r="11987" spans="2:13" ht="60">
      <c r="B11987" s="921" t="s">
        <v>3275</v>
      </c>
      <c r="C11987" s="921" t="s">
        <v>2937</v>
      </c>
      <c r="D11987" s="922" t="s">
        <v>994</v>
      </c>
      <c r="E11987" s="936">
        <v>0</v>
      </c>
      <c r="F11987" s="947">
        <v>44533</v>
      </c>
      <c r="G11987" s="923">
        <v>7445.3779028571425</v>
      </c>
      <c r="H11987" s="929">
        <v>1.6666666666666668E-3</v>
      </c>
      <c r="I11987" s="929">
        <v>3.1666666666666669E-2</v>
      </c>
      <c r="J11987" s="923">
        <v>7209.6076026000001</v>
      </c>
      <c r="K11987" s="922">
        <v>1</v>
      </c>
      <c r="L11987" s="923">
        <v>0</v>
      </c>
      <c r="M11987" s="923" t="str">
        <f t="shared" si="187"/>
        <v/>
      </c>
    </row>
    <row r="11988" spans="2:13" ht="60">
      <c r="B11988" s="921" t="s">
        <v>3217</v>
      </c>
      <c r="C11988" s="921" t="s">
        <v>2937</v>
      </c>
      <c r="D11988" s="922" t="s">
        <v>994</v>
      </c>
      <c r="E11988" s="936">
        <v>0</v>
      </c>
      <c r="F11988" s="947">
        <v>44533</v>
      </c>
      <c r="G11988" s="923">
        <v>3953.9320971428569</v>
      </c>
      <c r="H11988" s="929">
        <v>1.6666666666666668E-3</v>
      </c>
      <c r="I11988" s="929">
        <v>3.1666666666666669E-2</v>
      </c>
      <c r="J11988" s="923">
        <v>3828.7242474</v>
      </c>
      <c r="K11988" s="922">
        <v>1</v>
      </c>
      <c r="L11988" s="923">
        <v>0</v>
      </c>
      <c r="M11988" s="923" t="str">
        <f t="shared" si="187"/>
        <v/>
      </c>
    </row>
    <row r="11989" spans="2:13" ht="60">
      <c r="B11989" s="921" t="s">
        <v>3217</v>
      </c>
      <c r="C11989" s="921" t="s">
        <v>2937</v>
      </c>
      <c r="D11989" s="922" t="s">
        <v>986</v>
      </c>
      <c r="E11989" s="936">
        <v>1</v>
      </c>
      <c r="F11989" s="947">
        <v>45027</v>
      </c>
      <c r="G11989" s="923">
        <v>49848.636464084891</v>
      </c>
      <c r="H11989" s="929">
        <v>1.6666666666666668E-3</v>
      </c>
      <c r="I11989" s="929">
        <v>5.0000000000000001E-3</v>
      </c>
      <c r="J11989" s="923">
        <v>49599.393281764467</v>
      </c>
      <c r="K11989" s="922">
        <v>1</v>
      </c>
      <c r="L11989" s="923">
        <v>49599.393281764467</v>
      </c>
      <c r="M11989" s="923">
        <f t="shared" si="187"/>
        <v>996.97272928169787</v>
      </c>
    </row>
    <row r="11990" spans="2:13" ht="60">
      <c r="B11990" s="921" t="s">
        <v>3217</v>
      </c>
      <c r="C11990" s="921" t="s">
        <v>2937</v>
      </c>
      <c r="D11990" s="922" t="s">
        <v>994</v>
      </c>
      <c r="E11990" s="936">
        <v>0</v>
      </c>
      <c r="F11990" s="947">
        <v>44634</v>
      </c>
      <c r="G11990" s="923">
        <v>11783.06</v>
      </c>
      <c r="H11990" s="929">
        <v>1.6666666666666668E-3</v>
      </c>
      <c r="I11990" s="929">
        <v>2.6666666666666668E-2</v>
      </c>
      <c r="J11990" s="923">
        <v>11468.845066666667</v>
      </c>
      <c r="K11990" s="922">
        <v>1</v>
      </c>
      <c r="L11990" s="923">
        <v>0</v>
      </c>
      <c r="M11990" s="923" t="str">
        <f t="shared" si="187"/>
        <v/>
      </c>
    </row>
    <row r="11991" spans="2:13" ht="60">
      <c r="B11991" s="921" t="s">
        <v>3217</v>
      </c>
      <c r="C11991" s="921" t="s">
        <v>2937</v>
      </c>
      <c r="D11991" s="922" t="s">
        <v>986</v>
      </c>
      <c r="E11991" s="936">
        <v>1</v>
      </c>
      <c r="F11991" s="947">
        <v>45028</v>
      </c>
      <c r="G11991" s="923">
        <v>13649.031412785149</v>
      </c>
      <c r="H11991" s="929">
        <v>1.6666666666666668E-3</v>
      </c>
      <c r="I11991" s="929">
        <v>5.0000000000000001E-3</v>
      </c>
      <c r="J11991" s="923">
        <v>13580.786255721223</v>
      </c>
      <c r="K11991" s="922">
        <v>1</v>
      </c>
      <c r="L11991" s="923">
        <v>13580.786255721223</v>
      </c>
      <c r="M11991" s="923">
        <f t="shared" si="187"/>
        <v>272.98062825570298</v>
      </c>
    </row>
    <row r="11992" spans="2:13" ht="60">
      <c r="B11992" s="921" t="s">
        <v>3217</v>
      </c>
      <c r="C11992" s="921" t="s">
        <v>2937</v>
      </c>
      <c r="D11992" s="922" t="s">
        <v>986</v>
      </c>
      <c r="E11992" s="936">
        <v>1</v>
      </c>
      <c r="F11992" s="947">
        <v>44910</v>
      </c>
      <c r="G11992" s="923">
        <v>6468.4540173633968</v>
      </c>
      <c r="H11992" s="929">
        <v>1.6666666666666668E-3</v>
      </c>
      <c r="I11992" s="929">
        <v>1.1666666666666667E-2</v>
      </c>
      <c r="J11992" s="923">
        <v>6392.988720494157</v>
      </c>
      <c r="K11992" s="922">
        <v>1</v>
      </c>
      <c r="L11992" s="923">
        <v>6392.988720494157</v>
      </c>
      <c r="M11992" s="923">
        <f t="shared" si="187"/>
        <v>129.36908034726792</v>
      </c>
    </row>
    <row r="11993" spans="2:13" ht="60">
      <c r="B11993" s="921" t="s">
        <v>3217</v>
      </c>
      <c r="C11993" s="921" t="s">
        <v>2937</v>
      </c>
      <c r="D11993" s="922" t="s">
        <v>986</v>
      </c>
      <c r="E11993" s="936">
        <v>1</v>
      </c>
      <c r="F11993" s="947">
        <v>44749</v>
      </c>
      <c r="G11993" s="923">
        <v>17550.874088396555</v>
      </c>
      <c r="H11993" s="929">
        <v>1.6666666666666668E-3</v>
      </c>
      <c r="I11993" s="929">
        <v>0.02</v>
      </c>
      <c r="J11993" s="923">
        <v>17199.856606628622</v>
      </c>
      <c r="K11993" s="922">
        <v>1</v>
      </c>
      <c r="L11993" s="923">
        <v>17199.856606628622</v>
      </c>
      <c r="M11993" s="923">
        <f t="shared" si="187"/>
        <v>351.01748176793109</v>
      </c>
    </row>
    <row r="11994" spans="2:13" ht="60">
      <c r="B11994" s="921" t="s">
        <v>3222</v>
      </c>
      <c r="C11994" s="921" t="s">
        <v>2937</v>
      </c>
      <c r="D11994" s="922" t="s">
        <v>986</v>
      </c>
      <c r="E11994" s="936">
        <v>1</v>
      </c>
      <c r="F11994" s="947">
        <v>44749</v>
      </c>
      <c r="G11994" s="923">
        <v>6729.9635250169777</v>
      </c>
      <c r="H11994" s="929">
        <v>1.6666666666666668E-3</v>
      </c>
      <c r="I11994" s="929">
        <v>0.02</v>
      </c>
      <c r="J11994" s="923">
        <v>6595.3642545166385</v>
      </c>
      <c r="K11994" s="922">
        <v>1</v>
      </c>
      <c r="L11994" s="923">
        <v>6595.3642545166385</v>
      </c>
      <c r="M11994" s="923">
        <f t="shared" si="187"/>
        <v>134.59927050033954</v>
      </c>
    </row>
    <row r="11995" spans="2:13" ht="60">
      <c r="B11995" s="921" t="s">
        <v>3222</v>
      </c>
      <c r="C11995" s="921" t="s">
        <v>2937</v>
      </c>
      <c r="D11995" s="922" t="s">
        <v>994</v>
      </c>
      <c r="E11995" s="936">
        <v>0</v>
      </c>
      <c r="F11995" s="947">
        <v>44391</v>
      </c>
      <c r="G11995" s="923">
        <v>13652.306584249518</v>
      </c>
      <c r="H11995" s="929">
        <v>1.6666666666666668E-3</v>
      </c>
      <c r="I11995" s="929">
        <v>0.04</v>
      </c>
      <c r="J11995" s="923">
        <v>13106.214320879537</v>
      </c>
      <c r="K11995" s="922">
        <v>1</v>
      </c>
      <c r="L11995" s="923">
        <v>0</v>
      </c>
      <c r="M11995" s="923" t="str">
        <f t="shared" si="187"/>
        <v/>
      </c>
    </row>
    <row r="11996" spans="2:13" ht="60">
      <c r="B11996" s="921" t="s">
        <v>3241</v>
      </c>
      <c r="C11996" s="921" t="s">
        <v>2937</v>
      </c>
      <c r="D11996" s="922" t="s">
        <v>994</v>
      </c>
      <c r="E11996" s="936">
        <v>0</v>
      </c>
      <c r="F11996" s="947">
        <v>44391</v>
      </c>
      <c r="G11996" s="923">
        <v>2554.9417713395933</v>
      </c>
      <c r="H11996" s="929">
        <v>1.6666666666666668E-3</v>
      </c>
      <c r="I11996" s="929">
        <v>0.04</v>
      </c>
      <c r="J11996" s="923">
        <v>2452.7441004860098</v>
      </c>
      <c r="K11996" s="922">
        <v>1</v>
      </c>
      <c r="L11996" s="923">
        <v>0</v>
      </c>
      <c r="M11996" s="923" t="str">
        <f t="shared" si="187"/>
        <v/>
      </c>
    </row>
    <row r="11997" spans="2:13" ht="60">
      <c r="B11997" s="921" t="s">
        <v>3276</v>
      </c>
      <c r="C11997" s="921" t="s">
        <v>2937</v>
      </c>
      <c r="D11997" s="922" t="s">
        <v>994</v>
      </c>
      <c r="E11997" s="936">
        <v>0</v>
      </c>
      <c r="F11997" s="947">
        <v>44391</v>
      </c>
      <c r="G11997" s="923">
        <v>0</v>
      </c>
      <c r="H11997" s="929">
        <v>1.6666666666666668E-3</v>
      </c>
      <c r="I11997" s="929">
        <v>0.04</v>
      </c>
      <c r="J11997" s="923">
        <v>0</v>
      </c>
      <c r="K11997" s="922">
        <v>1</v>
      </c>
      <c r="L11997" s="923">
        <v>0</v>
      </c>
      <c r="M11997" s="923" t="str">
        <f t="shared" si="187"/>
        <v/>
      </c>
    </row>
    <row r="11998" spans="2:13" ht="60">
      <c r="B11998" s="921" t="s">
        <v>3276</v>
      </c>
      <c r="C11998" s="921" t="s">
        <v>2937</v>
      </c>
      <c r="D11998" s="922" t="s">
        <v>994</v>
      </c>
      <c r="E11998" s="936">
        <v>0</v>
      </c>
      <c r="F11998" s="947">
        <v>44571</v>
      </c>
      <c r="G11998" s="923">
        <v>0</v>
      </c>
      <c r="H11998" s="929">
        <v>1.6666666666666668E-3</v>
      </c>
      <c r="I11998" s="929">
        <v>3.0000000000000002E-2</v>
      </c>
      <c r="J11998" s="923">
        <v>0</v>
      </c>
      <c r="K11998" s="922">
        <v>1</v>
      </c>
      <c r="L11998" s="923">
        <v>0</v>
      </c>
      <c r="M11998" s="923" t="str">
        <f t="shared" si="187"/>
        <v/>
      </c>
    </row>
    <row r="11999" spans="2:13" ht="60">
      <c r="B11999" s="921" t="s">
        <v>3277</v>
      </c>
      <c r="C11999" s="921" t="s">
        <v>2937</v>
      </c>
      <c r="D11999" s="922" t="s">
        <v>994</v>
      </c>
      <c r="E11999" s="936">
        <v>0</v>
      </c>
      <c r="F11999" s="947">
        <v>44571</v>
      </c>
      <c r="G11999" s="923">
        <v>0</v>
      </c>
      <c r="H11999" s="929">
        <v>1.6666666666666668E-3</v>
      </c>
      <c r="I11999" s="929">
        <v>3.0000000000000002E-2</v>
      </c>
      <c r="J11999" s="923">
        <v>0</v>
      </c>
      <c r="K11999" s="922">
        <v>1</v>
      </c>
      <c r="L11999" s="923">
        <v>0</v>
      </c>
      <c r="M11999" s="923" t="str">
        <f t="shared" si="187"/>
        <v/>
      </c>
    </row>
    <row r="12000" spans="2:13" ht="60">
      <c r="B12000" s="921" t="s">
        <v>3277</v>
      </c>
      <c r="C12000" s="921" t="s">
        <v>2937</v>
      </c>
      <c r="D12000" s="922" t="s">
        <v>986</v>
      </c>
      <c r="E12000" s="936">
        <v>1</v>
      </c>
      <c r="F12000" s="947">
        <v>44470</v>
      </c>
      <c r="G12000" s="923">
        <v>24628.802687296171</v>
      </c>
      <c r="H12000" s="929">
        <v>1.6666666666666668E-3</v>
      </c>
      <c r="I12000" s="929">
        <v>3.5000000000000003E-2</v>
      </c>
      <c r="J12000" s="923">
        <v>23766.794593240804</v>
      </c>
      <c r="K12000" s="922">
        <v>1</v>
      </c>
      <c r="L12000" s="923">
        <v>23766.794593240804</v>
      </c>
      <c r="M12000" s="923">
        <f t="shared" si="187"/>
        <v>492.57605374592345</v>
      </c>
    </row>
    <row r="12001" spans="2:13" ht="60">
      <c r="B12001" s="921" t="s">
        <v>3277</v>
      </c>
      <c r="C12001" s="921" t="s">
        <v>2937</v>
      </c>
      <c r="D12001" s="922" t="s">
        <v>994</v>
      </c>
      <c r="E12001" s="936">
        <v>0</v>
      </c>
      <c r="F12001" s="947">
        <v>44852</v>
      </c>
      <c r="G12001" s="923">
        <v>0</v>
      </c>
      <c r="H12001" s="929">
        <v>1.6666666666666668E-3</v>
      </c>
      <c r="I12001" s="929">
        <v>1.5000000000000001E-2</v>
      </c>
      <c r="J12001" s="923">
        <v>0</v>
      </c>
      <c r="K12001" s="922">
        <v>1</v>
      </c>
      <c r="L12001" s="923">
        <v>0</v>
      </c>
      <c r="M12001" s="923" t="str">
        <f t="shared" si="187"/>
        <v/>
      </c>
    </row>
    <row r="12002" spans="2:13" ht="60">
      <c r="B12002" s="921" t="s">
        <v>3278</v>
      </c>
      <c r="C12002" s="921" t="s">
        <v>2937</v>
      </c>
      <c r="D12002" s="922" t="s">
        <v>994</v>
      </c>
      <c r="E12002" s="936">
        <v>0</v>
      </c>
      <c r="F12002" s="947">
        <v>44852</v>
      </c>
      <c r="G12002" s="923">
        <v>0</v>
      </c>
      <c r="H12002" s="929">
        <v>1.6666666666666668E-3</v>
      </c>
      <c r="I12002" s="929">
        <v>1.5000000000000001E-2</v>
      </c>
      <c r="J12002" s="923">
        <v>0</v>
      </c>
      <c r="K12002" s="922">
        <v>1</v>
      </c>
      <c r="L12002" s="923">
        <v>0</v>
      </c>
      <c r="M12002" s="923" t="str">
        <f t="shared" si="187"/>
        <v/>
      </c>
    </row>
    <row r="12003" spans="2:13" ht="60">
      <c r="B12003" s="921" t="s">
        <v>3279</v>
      </c>
      <c r="C12003" s="921" t="s">
        <v>2937</v>
      </c>
      <c r="D12003" s="922" t="s">
        <v>994</v>
      </c>
      <c r="E12003" s="936">
        <v>0</v>
      </c>
      <c r="F12003" s="947">
        <v>44852</v>
      </c>
      <c r="G12003" s="923">
        <v>0</v>
      </c>
      <c r="H12003" s="929">
        <v>1.6666666666666668E-3</v>
      </c>
      <c r="I12003" s="929">
        <v>1.5000000000000001E-2</v>
      </c>
      <c r="J12003" s="923">
        <v>0</v>
      </c>
      <c r="K12003" s="922">
        <v>1</v>
      </c>
      <c r="L12003" s="923">
        <v>0</v>
      </c>
      <c r="M12003" s="923" t="str">
        <f t="shared" si="187"/>
        <v/>
      </c>
    </row>
    <row r="12004" spans="2:13" ht="60">
      <c r="B12004" s="921" t="s">
        <v>3279</v>
      </c>
      <c r="C12004" s="921" t="s">
        <v>2937</v>
      </c>
      <c r="D12004" s="922" t="s">
        <v>986</v>
      </c>
      <c r="E12004" s="936">
        <v>1</v>
      </c>
      <c r="F12004" s="947">
        <v>44392</v>
      </c>
      <c r="G12004" s="923">
        <v>25001.735090705359</v>
      </c>
      <c r="H12004" s="929">
        <v>1.6666666666666668E-3</v>
      </c>
      <c r="I12004" s="929">
        <v>0.04</v>
      </c>
      <c r="J12004" s="923">
        <v>24001.665687077144</v>
      </c>
      <c r="K12004" s="922">
        <v>1</v>
      </c>
      <c r="L12004" s="923">
        <v>24001.665687077144</v>
      </c>
      <c r="M12004" s="923">
        <f t="shared" si="187"/>
        <v>500.03470181410717</v>
      </c>
    </row>
    <row r="12005" spans="2:13" ht="60">
      <c r="B12005" s="921" t="s">
        <v>3279</v>
      </c>
      <c r="C12005" s="921" t="s">
        <v>2937</v>
      </c>
      <c r="D12005" s="922" t="s">
        <v>986</v>
      </c>
      <c r="E12005" s="936">
        <v>1</v>
      </c>
      <c r="F12005" s="947">
        <v>44697</v>
      </c>
      <c r="G12005" s="923">
        <v>36515.201771820051</v>
      </c>
      <c r="H12005" s="929">
        <v>1.6666666666666668E-3</v>
      </c>
      <c r="I12005" s="929">
        <v>2.3333333333333334E-2</v>
      </c>
      <c r="J12005" s="923">
        <v>35663.18039714425</v>
      </c>
      <c r="K12005" s="922">
        <v>1</v>
      </c>
      <c r="L12005" s="923">
        <v>35663.18039714425</v>
      </c>
      <c r="M12005" s="923">
        <f t="shared" si="187"/>
        <v>730.30403543640102</v>
      </c>
    </row>
    <row r="12006" spans="2:13" ht="60">
      <c r="B12006" s="921" t="s">
        <v>3279</v>
      </c>
      <c r="C12006" s="921" t="s">
        <v>2937</v>
      </c>
      <c r="D12006" s="922" t="s">
        <v>986</v>
      </c>
      <c r="E12006" s="936">
        <v>1</v>
      </c>
      <c r="F12006" s="947">
        <v>44777</v>
      </c>
      <c r="G12006" s="923">
        <v>35371.307185702834</v>
      </c>
      <c r="H12006" s="929">
        <v>1.6666666666666668E-3</v>
      </c>
      <c r="I12006" s="929">
        <v>1.8333333333333333E-2</v>
      </c>
      <c r="J12006" s="923">
        <v>34722.833220631612</v>
      </c>
      <c r="K12006" s="922">
        <v>1</v>
      </c>
      <c r="L12006" s="923">
        <v>34722.833220631612</v>
      </c>
      <c r="M12006" s="923">
        <f t="shared" si="187"/>
        <v>707.42614371405671</v>
      </c>
    </row>
    <row r="12007" spans="2:13" ht="60">
      <c r="B12007" s="921" t="s">
        <v>3280</v>
      </c>
      <c r="C12007" s="921" t="s">
        <v>2937</v>
      </c>
      <c r="D12007" s="922" t="s">
        <v>986</v>
      </c>
      <c r="E12007" s="936">
        <v>1</v>
      </c>
      <c r="F12007" s="947">
        <v>44777</v>
      </c>
      <c r="G12007" s="923">
        <v>0</v>
      </c>
      <c r="H12007" s="929">
        <v>1.6666666666666668E-3</v>
      </c>
      <c r="I12007" s="929">
        <v>1.8333333333333333E-2</v>
      </c>
      <c r="J12007" s="923">
        <v>0</v>
      </c>
      <c r="K12007" s="922">
        <v>1</v>
      </c>
      <c r="L12007" s="923">
        <v>0</v>
      </c>
      <c r="M12007" s="923" t="str">
        <f t="shared" si="187"/>
        <v/>
      </c>
    </row>
    <row r="12008" spans="2:13" ht="60">
      <c r="B12008" s="921" t="s">
        <v>3280</v>
      </c>
      <c r="C12008" s="921" t="s">
        <v>2937</v>
      </c>
      <c r="D12008" s="922" t="s">
        <v>986</v>
      </c>
      <c r="E12008" s="936">
        <v>1</v>
      </c>
      <c r="F12008" s="947">
        <v>44713</v>
      </c>
      <c r="G12008" s="923">
        <v>23046.092822413535</v>
      </c>
      <c r="H12008" s="929">
        <v>1.6666666666666668E-3</v>
      </c>
      <c r="I12008" s="929">
        <v>2.1666666666666667E-2</v>
      </c>
      <c r="J12008" s="923">
        <v>22546.760811261243</v>
      </c>
      <c r="K12008" s="922">
        <v>1</v>
      </c>
      <c r="L12008" s="923">
        <v>22546.760811261243</v>
      </c>
      <c r="M12008" s="923">
        <f t="shared" si="187"/>
        <v>460.92185644827072</v>
      </c>
    </row>
    <row r="12009" spans="2:13" ht="60">
      <c r="B12009" s="921" t="s">
        <v>3280</v>
      </c>
      <c r="C12009" s="921" t="s">
        <v>2937</v>
      </c>
      <c r="D12009" s="922" t="s">
        <v>986</v>
      </c>
      <c r="E12009" s="936">
        <v>1</v>
      </c>
      <c r="F12009" s="947">
        <v>44517</v>
      </c>
      <c r="G12009" s="923">
        <v>9791.6964483023894</v>
      </c>
      <c r="H12009" s="929">
        <v>1.6666666666666668E-3</v>
      </c>
      <c r="I12009" s="929">
        <v>3.3333333333333333E-2</v>
      </c>
      <c r="J12009" s="923">
        <v>9465.3065666923103</v>
      </c>
      <c r="K12009" s="922">
        <v>1</v>
      </c>
      <c r="L12009" s="923">
        <v>9465.3065666923103</v>
      </c>
      <c r="M12009" s="923">
        <f t="shared" si="187"/>
        <v>195.83392896604778</v>
      </c>
    </row>
    <row r="12010" spans="2:13" ht="60">
      <c r="B12010" s="921" t="s">
        <v>3280</v>
      </c>
      <c r="C12010" s="921" t="s">
        <v>2937</v>
      </c>
      <c r="D12010" s="922" t="s">
        <v>986</v>
      </c>
      <c r="E12010" s="936">
        <v>1</v>
      </c>
      <c r="F12010" s="947">
        <v>44869</v>
      </c>
      <c r="G12010" s="923">
        <v>48068.328018939006</v>
      </c>
      <c r="H12010" s="929">
        <v>1.6666666666666668E-3</v>
      </c>
      <c r="I12010" s="929">
        <v>1.3333333333333334E-2</v>
      </c>
      <c r="J12010" s="923">
        <v>47427.416978686488</v>
      </c>
      <c r="K12010" s="922">
        <v>1</v>
      </c>
      <c r="L12010" s="923">
        <v>47427.416978686488</v>
      </c>
      <c r="M12010" s="923">
        <f t="shared" si="187"/>
        <v>961.36656037878015</v>
      </c>
    </row>
    <row r="12011" spans="2:13" ht="60">
      <c r="B12011" s="921" t="s">
        <v>3280</v>
      </c>
      <c r="C12011" s="921" t="s">
        <v>2937</v>
      </c>
      <c r="D12011" s="922" t="s">
        <v>986</v>
      </c>
      <c r="E12011" s="936">
        <v>1</v>
      </c>
      <c r="F12011" s="947">
        <v>44866</v>
      </c>
      <c r="G12011" s="923">
        <v>11536.398724545361</v>
      </c>
      <c r="H12011" s="929">
        <v>1.6666666666666668E-3</v>
      </c>
      <c r="I12011" s="929">
        <v>1.3333333333333334E-2</v>
      </c>
      <c r="J12011" s="923">
        <v>11382.580074884756</v>
      </c>
      <c r="K12011" s="922">
        <v>1</v>
      </c>
      <c r="L12011" s="923">
        <v>11382.580074884756</v>
      </c>
      <c r="M12011" s="923">
        <f t="shared" si="187"/>
        <v>230.72797449090723</v>
      </c>
    </row>
    <row r="12012" spans="2:13" ht="60">
      <c r="B12012" s="921" t="s">
        <v>3280</v>
      </c>
      <c r="C12012" s="921" t="s">
        <v>2937</v>
      </c>
      <c r="D12012" s="922" t="s">
        <v>994</v>
      </c>
      <c r="E12012" s="936">
        <v>0</v>
      </c>
      <c r="F12012" s="947">
        <v>44866</v>
      </c>
      <c r="G12012" s="923">
        <v>4216.67</v>
      </c>
      <c r="H12012" s="929">
        <v>1.6666666666666668E-3</v>
      </c>
      <c r="I12012" s="929">
        <v>1.3333333333333334E-2</v>
      </c>
      <c r="J12012" s="923">
        <v>4160.4477333333334</v>
      </c>
      <c r="K12012" s="922">
        <v>1</v>
      </c>
      <c r="L12012" s="923">
        <v>0</v>
      </c>
      <c r="M12012" s="923" t="str">
        <f t="shared" si="187"/>
        <v/>
      </c>
    </row>
    <row r="12013" spans="2:13" ht="60">
      <c r="B12013" s="921" t="s">
        <v>3280</v>
      </c>
      <c r="C12013" s="921" t="s">
        <v>2937</v>
      </c>
      <c r="D12013" s="922" t="s">
        <v>986</v>
      </c>
      <c r="E12013" s="936">
        <v>1</v>
      </c>
      <c r="F12013" s="947">
        <v>44470</v>
      </c>
      <c r="G12013" s="923">
        <v>0</v>
      </c>
      <c r="H12013" s="929">
        <v>1.6666666666666668E-3</v>
      </c>
      <c r="I12013" s="929">
        <v>3.5000000000000003E-2</v>
      </c>
      <c r="J12013" s="923">
        <v>0</v>
      </c>
      <c r="K12013" s="922">
        <v>1</v>
      </c>
      <c r="L12013" s="923">
        <v>0</v>
      </c>
      <c r="M12013" s="923" t="str">
        <f t="shared" si="187"/>
        <v/>
      </c>
    </row>
    <row r="12014" spans="2:13" ht="60">
      <c r="B12014" s="921" t="s">
        <v>3281</v>
      </c>
      <c r="C12014" s="921" t="s">
        <v>2937</v>
      </c>
      <c r="D12014" s="922" t="s">
        <v>986</v>
      </c>
      <c r="E12014" s="936">
        <v>1</v>
      </c>
      <c r="F12014" s="947">
        <v>44470</v>
      </c>
      <c r="G12014" s="923">
        <v>0</v>
      </c>
      <c r="H12014" s="929">
        <v>1.6666666666666668E-3</v>
      </c>
      <c r="I12014" s="929">
        <v>3.5000000000000003E-2</v>
      </c>
      <c r="J12014" s="923">
        <v>0</v>
      </c>
      <c r="K12014" s="922">
        <v>1</v>
      </c>
      <c r="L12014" s="923">
        <v>0</v>
      </c>
      <c r="M12014" s="923" t="str">
        <f t="shared" si="187"/>
        <v/>
      </c>
    </row>
    <row r="12015" spans="2:13" ht="60">
      <c r="B12015" s="921" t="s">
        <v>3281</v>
      </c>
      <c r="C12015" s="921" t="s">
        <v>2937</v>
      </c>
      <c r="D12015" s="922" t="s">
        <v>994</v>
      </c>
      <c r="E12015" s="936">
        <v>0</v>
      </c>
      <c r="F12015" s="947">
        <v>44425</v>
      </c>
      <c r="G12015" s="923">
        <v>9262.33</v>
      </c>
      <c r="H12015" s="929">
        <v>1.6666666666666668E-3</v>
      </c>
      <c r="I12015" s="929">
        <v>3.8333333333333337E-2</v>
      </c>
      <c r="J12015" s="923">
        <v>8907.2740166666663</v>
      </c>
      <c r="K12015" s="922">
        <v>1</v>
      </c>
      <c r="L12015" s="923">
        <v>0</v>
      </c>
      <c r="M12015" s="923" t="str">
        <f t="shared" si="187"/>
        <v/>
      </c>
    </row>
    <row r="12016" spans="2:13" ht="60">
      <c r="B12016" s="921" t="s">
        <v>3281</v>
      </c>
      <c r="C12016" s="921" t="s">
        <v>2937</v>
      </c>
      <c r="D12016" s="922" t="s">
        <v>986</v>
      </c>
      <c r="E12016" s="936">
        <v>1</v>
      </c>
      <c r="F12016" s="947">
        <v>44844</v>
      </c>
      <c r="G12016" s="923">
        <v>95112.999401218665</v>
      </c>
      <c r="H12016" s="929">
        <v>1.6666666666666668E-3</v>
      </c>
      <c r="I12016" s="929">
        <v>1.5000000000000001E-2</v>
      </c>
      <c r="J12016" s="923">
        <v>93686.304410200391</v>
      </c>
      <c r="K12016" s="922">
        <v>1</v>
      </c>
      <c r="L12016" s="923">
        <v>93686.304410200391</v>
      </c>
      <c r="M12016" s="923">
        <f t="shared" si="187"/>
        <v>1902.2599880243733</v>
      </c>
    </row>
    <row r="12017" spans="2:13" ht="60">
      <c r="B12017" s="921" t="s">
        <v>3282</v>
      </c>
      <c r="C12017" s="921" t="s">
        <v>2937</v>
      </c>
      <c r="D12017" s="922" t="s">
        <v>986</v>
      </c>
      <c r="E12017" s="936">
        <v>1</v>
      </c>
      <c r="F12017" s="947">
        <v>43829</v>
      </c>
      <c r="G12017" s="923">
        <v>46827.906104225542</v>
      </c>
      <c r="H12017" s="929">
        <v>1.6666666666666668E-3</v>
      </c>
      <c r="I12017" s="929">
        <v>7.166666666666667E-2</v>
      </c>
      <c r="J12017" s="923">
        <v>43471.906166756045</v>
      </c>
      <c r="K12017" s="922">
        <v>1</v>
      </c>
      <c r="L12017" s="923">
        <v>43471.906166756045</v>
      </c>
      <c r="M12017" s="923">
        <f t="shared" si="187"/>
        <v>936.55812208451084</v>
      </c>
    </row>
    <row r="12018" spans="2:13" ht="75">
      <c r="B12018" s="921" t="s">
        <v>3283</v>
      </c>
      <c r="C12018" s="921" t="s">
        <v>2932</v>
      </c>
      <c r="D12018" s="922" t="s">
        <v>986</v>
      </c>
      <c r="E12018" s="936">
        <v>1</v>
      </c>
      <c r="F12018" s="947">
        <v>43829</v>
      </c>
      <c r="G12018" s="923">
        <v>0</v>
      </c>
      <c r="H12018" s="929">
        <v>1.6666666666666668E-3</v>
      </c>
      <c r="I12018" s="929">
        <v>7.166666666666667E-2</v>
      </c>
      <c r="J12018" s="923">
        <v>0</v>
      </c>
      <c r="K12018" s="922">
        <v>1</v>
      </c>
      <c r="L12018" s="923">
        <v>0</v>
      </c>
      <c r="M12018" s="923" t="str">
        <f t="shared" si="187"/>
        <v/>
      </c>
    </row>
    <row r="12019" spans="2:13" ht="75">
      <c r="B12019" s="921" t="s">
        <v>3283</v>
      </c>
      <c r="C12019" s="921" t="s">
        <v>2932</v>
      </c>
      <c r="D12019" s="922" t="s">
        <v>986</v>
      </c>
      <c r="E12019" s="936">
        <v>1</v>
      </c>
      <c r="F12019" s="947">
        <v>43829</v>
      </c>
      <c r="G12019" s="923">
        <v>0</v>
      </c>
      <c r="H12019" s="929">
        <v>1.6666666666666668E-3</v>
      </c>
      <c r="I12019" s="929">
        <v>7.166666666666667E-2</v>
      </c>
      <c r="J12019" s="923">
        <v>0</v>
      </c>
      <c r="K12019" s="922">
        <v>1</v>
      </c>
      <c r="L12019" s="923">
        <v>0</v>
      </c>
      <c r="M12019" s="923" t="str">
        <f t="shared" si="187"/>
        <v/>
      </c>
    </row>
    <row r="12020" spans="2:13" ht="60">
      <c r="B12020" s="921" t="s">
        <v>3284</v>
      </c>
      <c r="C12020" s="921" t="s">
        <v>2937</v>
      </c>
      <c r="D12020" s="922" t="s">
        <v>986</v>
      </c>
      <c r="E12020" s="936">
        <v>1</v>
      </c>
      <c r="F12020" s="947">
        <v>43829</v>
      </c>
      <c r="G12020" s="923">
        <v>0</v>
      </c>
      <c r="H12020" s="929">
        <v>1.6666666666666668E-3</v>
      </c>
      <c r="I12020" s="929">
        <v>7.166666666666667E-2</v>
      </c>
      <c r="J12020" s="923">
        <v>0</v>
      </c>
      <c r="K12020" s="922">
        <v>1</v>
      </c>
      <c r="L12020" s="923">
        <v>0</v>
      </c>
      <c r="M12020" s="923" t="str">
        <f t="shared" si="187"/>
        <v/>
      </c>
    </row>
    <row r="12021" spans="2:13" ht="60">
      <c r="B12021" s="921" t="s">
        <v>3285</v>
      </c>
      <c r="C12021" s="921" t="s">
        <v>2937</v>
      </c>
      <c r="D12021" s="922" t="s">
        <v>986</v>
      </c>
      <c r="E12021" s="936">
        <v>1</v>
      </c>
      <c r="F12021" s="947">
        <v>43829</v>
      </c>
      <c r="G12021" s="923">
        <v>0</v>
      </c>
      <c r="H12021" s="929">
        <v>1.6666666666666668E-3</v>
      </c>
      <c r="I12021" s="929">
        <v>7.166666666666667E-2</v>
      </c>
      <c r="J12021" s="923">
        <v>0</v>
      </c>
      <c r="K12021" s="922">
        <v>1</v>
      </c>
      <c r="L12021" s="923">
        <v>0</v>
      </c>
      <c r="M12021" s="923" t="str">
        <f t="shared" si="187"/>
        <v/>
      </c>
    </row>
    <row r="12022" spans="2:13" ht="60">
      <c r="B12022" s="921" t="s">
        <v>3286</v>
      </c>
      <c r="C12022" s="921" t="s">
        <v>2937</v>
      </c>
      <c r="D12022" s="922" t="s">
        <v>986</v>
      </c>
      <c r="E12022" s="936">
        <v>1</v>
      </c>
      <c r="F12022" s="947">
        <v>43829</v>
      </c>
      <c r="G12022" s="923">
        <v>0</v>
      </c>
      <c r="H12022" s="929">
        <v>1.6666666666666668E-3</v>
      </c>
      <c r="I12022" s="929">
        <v>7.166666666666667E-2</v>
      </c>
      <c r="J12022" s="923">
        <v>0</v>
      </c>
      <c r="K12022" s="922">
        <v>1</v>
      </c>
      <c r="L12022" s="923">
        <v>0</v>
      </c>
      <c r="M12022" s="923" t="str">
        <f t="shared" si="187"/>
        <v/>
      </c>
    </row>
    <row r="12023" spans="2:13" ht="60">
      <c r="B12023" s="921" t="s">
        <v>3287</v>
      </c>
      <c r="C12023" s="921" t="s">
        <v>2937</v>
      </c>
      <c r="D12023" s="922" t="s">
        <v>986</v>
      </c>
      <c r="E12023" s="936">
        <v>1</v>
      </c>
      <c r="F12023" s="947">
        <v>43829</v>
      </c>
      <c r="G12023" s="923">
        <v>0</v>
      </c>
      <c r="H12023" s="929">
        <v>1.6666666666666668E-3</v>
      </c>
      <c r="I12023" s="929">
        <v>7.166666666666667E-2</v>
      </c>
      <c r="J12023" s="923">
        <v>0</v>
      </c>
      <c r="K12023" s="922">
        <v>1</v>
      </c>
      <c r="L12023" s="923">
        <v>0</v>
      </c>
      <c r="M12023" s="923" t="str">
        <f t="shared" si="187"/>
        <v/>
      </c>
    </row>
    <row r="12024" spans="2:13" ht="60">
      <c r="B12024" s="921" t="s">
        <v>3288</v>
      </c>
      <c r="C12024" s="921" t="s">
        <v>2937</v>
      </c>
      <c r="D12024" s="922" t="s">
        <v>986</v>
      </c>
      <c r="E12024" s="936">
        <v>1</v>
      </c>
      <c r="F12024" s="947">
        <v>43829</v>
      </c>
      <c r="G12024" s="923">
        <v>0</v>
      </c>
      <c r="H12024" s="929">
        <v>1.6666666666666668E-3</v>
      </c>
      <c r="I12024" s="929">
        <v>7.166666666666667E-2</v>
      </c>
      <c r="J12024" s="923">
        <v>0</v>
      </c>
      <c r="K12024" s="922">
        <v>1</v>
      </c>
      <c r="L12024" s="923">
        <v>0</v>
      </c>
      <c r="M12024" s="923" t="str">
        <f t="shared" si="187"/>
        <v/>
      </c>
    </row>
    <row r="12025" spans="2:13" ht="60">
      <c r="B12025" s="921" t="s">
        <v>2998</v>
      </c>
      <c r="C12025" s="921" t="s">
        <v>2937</v>
      </c>
      <c r="D12025" s="922" t="s">
        <v>986</v>
      </c>
      <c r="E12025" s="936">
        <v>1</v>
      </c>
      <c r="F12025" s="947">
        <v>44593</v>
      </c>
      <c r="G12025" s="923">
        <v>28033.923649563934</v>
      </c>
      <c r="H12025" s="929">
        <v>1.6666666666666668E-3</v>
      </c>
      <c r="I12025" s="929">
        <v>2.8333333333333335E-2</v>
      </c>
      <c r="J12025" s="923">
        <v>27239.629146159623</v>
      </c>
      <c r="K12025" s="922">
        <v>1</v>
      </c>
      <c r="L12025" s="923">
        <v>27239.629146159623</v>
      </c>
      <c r="M12025" s="923">
        <f t="shared" si="187"/>
        <v>560.67847299127868</v>
      </c>
    </row>
    <row r="12026" spans="2:13" ht="60">
      <c r="B12026" s="921" t="s">
        <v>2998</v>
      </c>
      <c r="C12026" s="921" t="s">
        <v>2937</v>
      </c>
      <c r="D12026" s="922" t="s">
        <v>986</v>
      </c>
      <c r="E12026" s="936">
        <v>1</v>
      </c>
      <c r="F12026" s="947">
        <v>44196</v>
      </c>
      <c r="G12026" s="923">
        <v>1456.8857442777191</v>
      </c>
      <c r="H12026" s="929">
        <v>1.6666666666666668E-3</v>
      </c>
      <c r="I12026" s="929">
        <v>0.05</v>
      </c>
      <c r="J12026" s="923">
        <v>1384.0414570638331</v>
      </c>
      <c r="K12026" s="922">
        <v>1</v>
      </c>
      <c r="L12026" s="923">
        <v>1384.0414570638331</v>
      </c>
      <c r="M12026" s="923">
        <f t="shared" si="187"/>
        <v>29.137714885554384</v>
      </c>
    </row>
    <row r="12027" spans="2:13" ht="60">
      <c r="B12027" s="921" t="s">
        <v>2998</v>
      </c>
      <c r="C12027" s="921" t="s">
        <v>2937</v>
      </c>
      <c r="D12027" s="922" t="s">
        <v>994</v>
      </c>
      <c r="E12027" s="936">
        <v>0</v>
      </c>
      <c r="F12027" s="947">
        <v>44337</v>
      </c>
      <c r="G12027" s="923">
        <v>11415.215970262479</v>
      </c>
      <c r="H12027" s="929">
        <v>1.6666666666666668E-3</v>
      </c>
      <c r="I12027" s="929">
        <v>4.3333333333333335E-2</v>
      </c>
      <c r="J12027" s="923">
        <v>10920.556611551105</v>
      </c>
      <c r="K12027" s="922">
        <v>1</v>
      </c>
      <c r="L12027" s="923">
        <v>0</v>
      </c>
      <c r="M12027" s="923" t="str">
        <f t="shared" si="187"/>
        <v/>
      </c>
    </row>
    <row r="12028" spans="2:13" ht="60">
      <c r="B12028" s="921" t="s">
        <v>2998</v>
      </c>
      <c r="C12028" s="921" t="s">
        <v>2937</v>
      </c>
      <c r="D12028" s="922" t="s">
        <v>986</v>
      </c>
      <c r="E12028" s="936">
        <v>1</v>
      </c>
      <c r="F12028" s="947">
        <v>45092</v>
      </c>
      <c r="G12028" s="923">
        <v>14767.658552485151</v>
      </c>
      <c r="H12028" s="929">
        <v>1.6666666666666668E-3</v>
      </c>
      <c r="I12028" s="929">
        <v>1.6666666666666668E-3</v>
      </c>
      <c r="J12028" s="923">
        <v>14743.045788231009</v>
      </c>
      <c r="K12028" s="922">
        <v>1</v>
      </c>
      <c r="L12028" s="923">
        <v>14743.045788231009</v>
      </c>
      <c r="M12028" s="923">
        <f t="shared" si="187"/>
        <v>295.35317104970301</v>
      </c>
    </row>
    <row r="12029" spans="2:13" ht="60">
      <c r="B12029" s="921" t="s">
        <v>2998</v>
      </c>
      <c r="C12029" s="921" t="s">
        <v>2937</v>
      </c>
      <c r="D12029" s="922" t="s">
        <v>986</v>
      </c>
      <c r="E12029" s="936">
        <v>1</v>
      </c>
      <c r="F12029" s="947">
        <v>44594</v>
      </c>
      <c r="G12029" s="923">
        <v>46510.558129436351</v>
      </c>
      <c r="H12029" s="929">
        <v>1.6666666666666668E-3</v>
      </c>
      <c r="I12029" s="929">
        <v>2.8333333333333335E-2</v>
      </c>
      <c r="J12029" s="923">
        <v>45192.758982435655</v>
      </c>
      <c r="K12029" s="922">
        <v>1</v>
      </c>
      <c r="L12029" s="923">
        <v>45192.758982435655</v>
      </c>
      <c r="M12029" s="923">
        <f t="shared" si="187"/>
        <v>930.21116258872701</v>
      </c>
    </row>
    <row r="12030" spans="2:13" ht="60">
      <c r="B12030" s="921" t="s">
        <v>2998</v>
      </c>
      <c r="C12030" s="921" t="s">
        <v>2937</v>
      </c>
      <c r="D12030" s="922" t="s">
        <v>986</v>
      </c>
      <c r="E12030" s="936">
        <v>1</v>
      </c>
      <c r="F12030" s="947">
        <v>44950</v>
      </c>
      <c r="G12030" s="923">
        <v>25102.349076557031</v>
      </c>
      <c r="H12030" s="929">
        <v>1.6666666666666668E-3</v>
      </c>
      <c r="I12030" s="929">
        <v>0.01</v>
      </c>
      <c r="J12030" s="923">
        <v>24851.325585791463</v>
      </c>
      <c r="K12030" s="922">
        <v>1</v>
      </c>
      <c r="L12030" s="923">
        <v>24851.325585791463</v>
      </c>
      <c r="M12030" s="923">
        <f t="shared" si="187"/>
        <v>502.04698153114066</v>
      </c>
    </row>
    <row r="12031" spans="2:13" ht="60">
      <c r="B12031" s="921" t="s">
        <v>2998</v>
      </c>
      <c r="C12031" s="921" t="s">
        <v>2937</v>
      </c>
      <c r="D12031" s="922" t="s">
        <v>986</v>
      </c>
      <c r="E12031" s="936">
        <v>1</v>
      </c>
      <c r="F12031" s="947">
        <v>44935</v>
      </c>
      <c r="G12031" s="923">
        <v>68206.583714280918</v>
      </c>
      <c r="H12031" s="929">
        <v>1.6666666666666668E-3</v>
      </c>
      <c r="I12031" s="929">
        <v>0.01</v>
      </c>
      <c r="J12031" s="923">
        <v>67524.517877138103</v>
      </c>
      <c r="K12031" s="922">
        <v>1</v>
      </c>
      <c r="L12031" s="923">
        <v>67524.517877138103</v>
      </c>
      <c r="M12031" s="923">
        <f t="shared" si="187"/>
        <v>1364.1316742856184</v>
      </c>
    </row>
    <row r="12032" spans="2:13" ht="60">
      <c r="B12032" s="921" t="s">
        <v>3289</v>
      </c>
      <c r="C12032" s="921" t="s">
        <v>2937</v>
      </c>
      <c r="D12032" s="922" t="s">
        <v>986</v>
      </c>
      <c r="E12032" s="936">
        <v>1</v>
      </c>
      <c r="F12032" s="947">
        <v>44935</v>
      </c>
      <c r="G12032" s="923">
        <v>780.36853512228129</v>
      </c>
      <c r="H12032" s="929">
        <v>1.6666666666666668E-3</v>
      </c>
      <c r="I12032" s="929">
        <v>0.01</v>
      </c>
      <c r="J12032" s="923">
        <v>772.56484977105845</v>
      </c>
      <c r="K12032" s="922">
        <v>1</v>
      </c>
      <c r="L12032" s="923">
        <v>772.56484977105845</v>
      </c>
      <c r="M12032" s="923">
        <f t="shared" si="187"/>
        <v>15.607370702445627</v>
      </c>
    </row>
    <row r="12033" spans="2:13" ht="60">
      <c r="B12033" s="921" t="s">
        <v>3290</v>
      </c>
      <c r="C12033" s="921" t="s">
        <v>2937</v>
      </c>
      <c r="D12033" s="922" t="s">
        <v>986</v>
      </c>
      <c r="E12033" s="936">
        <v>1</v>
      </c>
      <c r="F12033" s="947">
        <v>44935</v>
      </c>
      <c r="G12033" s="923">
        <v>5667.315217047747</v>
      </c>
      <c r="H12033" s="929">
        <v>1.6666666666666668E-3</v>
      </c>
      <c r="I12033" s="929">
        <v>0.01</v>
      </c>
      <c r="J12033" s="923">
        <v>5610.6420648772691</v>
      </c>
      <c r="K12033" s="922">
        <v>1</v>
      </c>
      <c r="L12033" s="923">
        <v>5610.6420648772691</v>
      </c>
      <c r="M12033" s="923">
        <f t="shared" si="187"/>
        <v>113.34630434095494</v>
      </c>
    </row>
    <row r="12034" spans="2:13" ht="60">
      <c r="B12034" s="921" t="s">
        <v>3291</v>
      </c>
      <c r="C12034" s="921" t="s">
        <v>2937</v>
      </c>
      <c r="D12034" s="922" t="s">
        <v>986</v>
      </c>
      <c r="E12034" s="936">
        <v>1</v>
      </c>
      <c r="F12034" s="947">
        <v>44935</v>
      </c>
      <c r="G12034" s="923">
        <v>69440.930902915396</v>
      </c>
      <c r="H12034" s="929">
        <v>1.6666666666666668E-3</v>
      </c>
      <c r="I12034" s="929">
        <v>0.01</v>
      </c>
      <c r="J12034" s="923">
        <v>68746.521593886238</v>
      </c>
      <c r="K12034" s="922">
        <v>1</v>
      </c>
      <c r="L12034" s="923">
        <v>68746.521593886238</v>
      </c>
      <c r="M12034" s="923">
        <f t="shared" si="187"/>
        <v>1388.8186180583079</v>
      </c>
    </row>
    <row r="12035" spans="2:13" ht="60">
      <c r="B12035" s="921" t="s">
        <v>3291</v>
      </c>
      <c r="C12035" s="921" t="s">
        <v>2937</v>
      </c>
      <c r="D12035" s="922" t="s">
        <v>986</v>
      </c>
      <c r="E12035" s="936">
        <v>1</v>
      </c>
      <c r="F12035" s="947">
        <v>45051</v>
      </c>
      <c r="G12035" s="923">
        <v>3219.3911049721492</v>
      </c>
      <c r="H12035" s="929">
        <v>1.6666666666666668E-3</v>
      </c>
      <c r="I12035" s="929">
        <v>3.3333333333333335E-3</v>
      </c>
      <c r="J12035" s="923">
        <v>3208.6598012889085</v>
      </c>
      <c r="K12035" s="922">
        <v>1</v>
      </c>
      <c r="L12035" s="923">
        <v>3208.6598012889085</v>
      </c>
      <c r="M12035" s="923">
        <f t="shared" si="187"/>
        <v>64.387822099442985</v>
      </c>
    </row>
    <row r="12036" spans="2:13" ht="60">
      <c r="B12036" s="921" t="s">
        <v>3291</v>
      </c>
      <c r="C12036" s="921" t="s">
        <v>2937</v>
      </c>
      <c r="D12036" s="922" t="s">
        <v>986</v>
      </c>
      <c r="E12036" s="936">
        <v>1</v>
      </c>
      <c r="F12036" s="947">
        <v>44910</v>
      </c>
      <c r="G12036" s="923">
        <v>7361.5754206782503</v>
      </c>
      <c r="H12036" s="929">
        <v>1.6666666666666668E-3</v>
      </c>
      <c r="I12036" s="929">
        <v>1.1666666666666667E-2</v>
      </c>
      <c r="J12036" s="923">
        <v>7275.6903741036704</v>
      </c>
      <c r="K12036" s="922">
        <v>1</v>
      </c>
      <c r="L12036" s="923">
        <v>7275.6903741036704</v>
      </c>
      <c r="M12036" s="923">
        <f t="shared" si="187"/>
        <v>147.23150841356502</v>
      </c>
    </row>
    <row r="12037" spans="2:13" ht="60">
      <c r="B12037" s="921" t="s">
        <v>3292</v>
      </c>
      <c r="C12037" s="921" t="s">
        <v>2937</v>
      </c>
      <c r="D12037" s="922" t="s">
        <v>986</v>
      </c>
      <c r="E12037" s="936">
        <v>1</v>
      </c>
      <c r="F12037" s="947">
        <v>44910</v>
      </c>
      <c r="G12037" s="923">
        <v>57340.767837407177</v>
      </c>
      <c r="H12037" s="929">
        <v>1.6666666666666668E-3</v>
      </c>
      <c r="I12037" s="929">
        <v>1.1666666666666667E-2</v>
      </c>
      <c r="J12037" s="923">
        <v>56671.792212637425</v>
      </c>
      <c r="K12037" s="922">
        <v>1</v>
      </c>
      <c r="L12037" s="923">
        <v>56671.792212637425</v>
      </c>
      <c r="M12037" s="923">
        <f t="shared" si="187"/>
        <v>1146.8153567481436</v>
      </c>
    </row>
    <row r="12038" spans="2:13" ht="60">
      <c r="B12038" s="921" t="s">
        <v>3293</v>
      </c>
      <c r="C12038" s="921" t="s">
        <v>2937</v>
      </c>
      <c r="D12038" s="922" t="s">
        <v>986</v>
      </c>
      <c r="E12038" s="936">
        <v>1</v>
      </c>
      <c r="F12038" s="947">
        <v>44910</v>
      </c>
      <c r="G12038" s="923">
        <v>126907.06538195844</v>
      </c>
      <c r="H12038" s="929">
        <v>1.6666666666666668E-3</v>
      </c>
      <c r="I12038" s="929">
        <v>1.1666666666666667E-2</v>
      </c>
      <c r="J12038" s="923">
        <v>125426.48295250227</v>
      </c>
      <c r="K12038" s="922">
        <v>1</v>
      </c>
      <c r="L12038" s="923">
        <v>125426.48295250227</v>
      </c>
      <c r="M12038" s="923">
        <f t="shared" si="187"/>
        <v>2538.1413076391686</v>
      </c>
    </row>
    <row r="12039" spans="2:13" ht="60">
      <c r="B12039" s="921" t="s">
        <v>3293</v>
      </c>
      <c r="C12039" s="921" t="s">
        <v>2937</v>
      </c>
      <c r="D12039" s="922" t="s">
        <v>986</v>
      </c>
      <c r="E12039" s="936">
        <v>1</v>
      </c>
      <c r="F12039" s="947">
        <v>44987</v>
      </c>
      <c r="G12039" s="923">
        <v>7732.2985181046124</v>
      </c>
      <c r="H12039" s="929">
        <v>1.6666666666666668E-3</v>
      </c>
      <c r="I12039" s="929">
        <v>6.6666666666666671E-3</v>
      </c>
      <c r="J12039" s="923">
        <v>7680.7498613172484</v>
      </c>
      <c r="K12039" s="922">
        <v>1</v>
      </c>
      <c r="L12039" s="923">
        <v>7680.7498613172484</v>
      </c>
      <c r="M12039" s="923">
        <f t="shared" si="187"/>
        <v>154.64597036209224</v>
      </c>
    </row>
    <row r="12040" spans="2:13" ht="60">
      <c r="B12040" s="921" t="s">
        <v>3293</v>
      </c>
      <c r="C12040" s="921" t="s">
        <v>2937</v>
      </c>
      <c r="D12040" s="922" t="s">
        <v>986</v>
      </c>
      <c r="E12040" s="936">
        <v>1</v>
      </c>
      <c r="F12040" s="947">
        <v>45088</v>
      </c>
      <c r="G12040" s="923">
        <v>62459.789140689478</v>
      </c>
      <c r="H12040" s="929">
        <v>1.6666666666666668E-3</v>
      </c>
      <c r="I12040" s="929">
        <v>1.6666666666666668E-3</v>
      </c>
      <c r="J12040" s="923">
        <v>62355.689492121659</v>
      </c>
      <c r="K12040" s="922">
        <v>1</v>
      </c>
      <c r="L12040" s="923">
        <v>62355.689492121659</v>
      </c>
      <c r="M12040" s="923">
        <f t="shared" si="187"/>
        <v>1249.1957828137895</v>
      </c>
    </row>
    <row r="12041" spans="2:13" ht="60">
      <c r="B12041" s="921" t="s">
        <v>3293</v>
      </c>
      <c r="C12041" s="921" t="s">
        <v>2937</v>
      </c>
      <c r="D12041" s="922" t="s">
        <v>986</v>
      </c>
      <c r="E12041" s="936">
        <v>1</v>
      </c>
      <c r="F12041" s="947">
        <v>44441</v>
      </c>
      <c r="G12041" s="923">
        <v>21555.92997991608</v>
      </c>
      <c r="H12041" s="929">
        <v>1.6666666666666668E-3</v>
      </c>
      <c r="I12041" s="929">
        <v>3.6666666666666667E-2</v>
      </c>
      <c r="J12041" s="923">
        <v>20765.545880652491</v>
      </c>
      <c r="K12041" s="922">
        <v>1</v>
      </c>
      <c r="L12041" s="923">
        <v>20765.545880652491</v>
      </c>
      <c r="M12041" s="923">
        <f t="shared" si="187"/>
        <v>431.11859959832162</v>
      </c>
    </row>
    <row r="12042" spans="2:13" ht="60">
      <c r="B12042" s="921" t="s">
        <v>3293</v>
      </c>
      <c r="C12042" s="921" t="s">
        <v>2937</v>
      </c>
      <c r="D12042" s="922" t="s">
        <v>986</v>
      </c>
      <c r="E12042" s="936">
        <v>1</v>
      </c>
      <c r="F12042" s="947">
        <v>45052</v>
      </c>
      <c r="G12042" s="923">
        <v>8305.0613712975464</v>
      </c>
      <c r="H12042" s="929">
        <v>1.6666666666666668E-3</v>
      </c>
      <c r="I12042" s="929">
        <v>3.3333333333333335E-3</v>
      </c>
      <c r="J12042" s="923">
        <v>8277.3778333932205</v>
      </c>
      <c r="K12042" s="922">
        <v>1</v>
      </c>
      <c r="L12042" s="923">
        <v>8277.3778333932205</v>
      </c>
      <c r="M12042" s="923">
        <f t="shared" si="187"/>
        <v>166.10122742595092</v>
      </c>
    </row>
    <row r="12043" spans="2:13" ht="60">
      <c r="B12043" s="921" t="s">
        <v>3293</v>
      </c>
      <c r="C12043" s="921" t="s">
        <v>2937</v>
      </c>
      <c r="D12043" s="922" t="s">
        <v>986</v>
      </c>
      <c r="E12043" s="936">
        <v>1</v>
      </c>
      <c r="F12043" s="947">
        <v>45027</v>
      </c>
      <c r="G12043" s="923">
        <v>21449.968852075388</v>
      </c>
      <c r="H12043" s="929">
        <v>1.6666666666666668E-3</v>
      </c>
      <c r="I12043" s="929">
        <v>5.0000000000000001E-3</v>
      </c>
      <c r="J12043" s="923">
        <v>21342.719007815012</v>
      </c>
      <c r="K12043" s="922">
        <v>1</v>
      </c>
      <c r="L12043" s="923">
        <v>21342.719007815012</v>
      </c>
      <c r="M12043" s="923">
        <f t="shared" ref="M12043:M12106" si="188">IF(L12043=0,"",IF(I12043=100%,0,(H12043*12)*(G12043*E12043*K12043)))</f>
        <v>428.99937704150778</v>
      </c>
    </row>
    <row r="12044" spans="2:13" ht="60">
      <c r="B12044" s="921" t="s">
        <v>3293</v>
      </c>
      <c r="C12044" s="921" t="s">
        <v>2937</v>
      </c>
      <c r="D12044" s="922" t="s">
        <v>986</v>
      </c>
      <c r="E12044" s="936">
        <v>1</v>
      </c>
      <c r="F12044" s="947">
        <v>44931</v>
      </c>
      <c r="G12044" s="923">
        <v>53874.073971327394</v>
      </c>
      <c r="H12044" s="929">
        <v>1.6666666666666668E-3</v>
      </c>
      <c r="I12044" s="929">
        <v>0.01</v>
      </c>
      <c r="J12044" s="923">
        <v>53335.333231614117</v>
      </c>
      <c r="K12044" s="922">
        <v>1</v>
      </c>
      <c r="L12044" s="923">
        <v>53335.333231614117</v>
      </c>
      <c r="M12044" s="923">
        <f t="shared" si="188"/>
        <v>1077.4814794265478</v>
      </c>
    </row>
    <row r="12045" spans="2:13" ht="60">
      <c r="B12045" s="921" t="s">
        <v>3294</v>
      </c>
      <c r="C12045" s="921" t="s">
        <v>2937</v>
      </c>
      <c r="D12045" s="922" t="s">
        <v>986</v>
      </c>
      <c r="E12045" s="936">
        <v>1</v>
      </c>
      <c r="F12045" s="947">
        <v>44931</v>
      </c>
      <c r="G12045" s="923">
        <v>75189.443552902449</v>
      </c>
      <c r="H12045" s="929">
        <v>1.6666666666666668E-3</v>
      </c>
      <c r="I12045" s="929">
        <v>0.01</v>
      </c>
      <c r="J12045" s="923">
        <v>74437.549117373419</v>
      </c>
      <c r="K12045" s="922">
        <v>1</v>
      </c>
      <c r="L12045" s="923">
        <v>74437.549117373419</v>
      </c>
      <c r="M12045" s="923">
        <f t="shared" si="188"/>
        <v>1503.7888710580489</v>
      </c>
    </row>
    <row r="12046" spans="2:13" ht="60">
      <c r="B12046" s="921" t="s">
        <v>3295</v>
      </c>
      <c r="C12046" s="921" t="s">
        <v>2937</v>
      </c>
      <c r="D12046" s="922" t="s">
        <v>986</v>
      </c>
      <c r="E12046" s="936">
        <v>1</v>
      </c>
      <c r="F12046" s="947">
        <v>44931</v>
      </c>
      <c r="G12046" s="923">
        <v>57513.981903368498</v>
      </c>
      <c r="H12046" s="929">
        <v>1.6666666666666668E-3</v>
      </c>
      <c r="I12046" s="929">
        <v>0.01</v>
      </c>
      <c r="J12046" s="923">
        <v>56938.842084334814</v>
      </c>
      <c r="K12046" s="922">
        <v>1</v>
      </c>
      <c r="L12046" s="923">
        <v>56938.842084334814</v>
      </c>
      <c r="M12046" s="923">
        <f t="shared" si="188"/>
        <v>1150.2796380673699</v>
      </c>
    </row>
    <row r="12047" spans="2:13" ht="60">
      <c r="B12047" s="921" t="s">
        <v>2999</v>
      </c>
      <c r="C12047" s="921" t="s">
        <v>2937</v>
      </c>
      <c r="D12047" s="922" t="s">
        <v>986</v>
      </c>
      <c r="E12047" s="936">
        <v>1</v>
      </c>
      <c r="F12047" s="947">
        <v>44931</v>
      </c>
      <c r="G12047" s="923">
        <v>2967.180741909815</v>
      </c>
      <c r="H12047" s="929">
        <v>1.6666666666666668E-3</v>
      </c>
      <c r="I12047" s="929">
        <v>0.01</v>
      </c>
      <c r="J12047" s="923">
        <v>2937.5089344907169</v>
      </c>
      <c r="K12047" s="922">
        <v>1</v>
      </c>
      <c r="L12047" s="923">
        <v>2937.5089344907169</v>
      </c>
      <c r="M12047" s="923">
        <f t="shared" si="188"/>
        <v>59.343614838196302</v>
      </c>
    </row>
    <row r="12048" spans="2:13" ht="60">
      <c r="B12048" s="921" t="s">
        <v>3295</v>
      </c>
      <c r="C12048" s="921" t="s">
        <v>2937</v>
      </c>
      <c r="D12048" s="922" t="s">
        <v>986</v>
      </c>
      <c r="E12048" s="936">
        <v>1</v>
      </c>
      <c r="F12048" s="947">
        <v>44877</v>
      </c>
      <c r="G12048" s="923">
        <v>39686.738097738416</v>
      </c>
      <c r="H12048" s="929">
        <v>1.6666666666666668E-3</v>
      </c>
      <c r="I12048" s="929">
        <v>1.3333333333333334E-2</v>
      </c>
      <c r="J12048" s="923">
        <v>39157.581589768568</v>
      </c>
      <c r="K12048" s="922">
        <v>1</v>
      </c>
      <c r="L12048" s="923">
        <v>39157.581589768568</v>
      </c>
      <c r="M12048" s="923">
        <f t="shared" si="188"/>
        <v>793.73476195476837</v>
      </c>
    </row>
    <row r="12049" spans="2:13" ht="60">
      <c r="B12049" s="921" t="s">
        <v>3296</v>
      </c>
      <c r="C12049" s="921" t="s">
        <v>2937</v>
      </c>
      <c r="D12049" s="922" t="s">
        <v>986</v>
      </c>
      <c r="E12049" s="936">
        <v>1</v>
      </c>
      <c r="F12049" s="947">
        <v>44877</v>
      </c>
      <c r="G12049" s="923">
        <v>31771.951582480568</v>
      </c>
      <c r="H12049" s="929">
        <v>1.6666666666666668E-3</v>
      </c>
      <c r="I12049" s="929">
        <v>1.3333333333333334E-2</v>
      </c>
      <c r="J12049" s="923">
        <v>31348.325561380825</v>
      </c>
      <c r="K12049" s="922">
        <v>1</v>
      </c>
      <c r="L12049" s="923">
        <v>31348.325561380825</v>
      </c>
      <c r="M12049" s="923">
        <f t="shared" si="188"/>
        <v>635.43903164961137</v>
      </c>
    </row>
    <row r="12050" spans="2:13" ht="60">
      <c r="B12050" s="921" t="s">
        <v>3296</v>
      </c>
      <c r="C12050" s="921" t="s">
        <v>2937</v>
      </c>
      <c r="D12050" s="922" t="s">
        <v>986</v>
      </c>
      <c r="E12050" s="936">
        <v>1</v>
      </c>
      <c r="F12050" s="947">
        <v>45023</v>
      </c>
      <c r="G12050" s="923">
        <v>122698.53003530962</v>
      </c>
      <c r="H12050" s="929">
        <v>1.6666666666666668E-3</v>
      </c>
      <c r="I12050" s="929">
        <v>5.0000000000000001E-3</v>
      </c>
      <c r="J12050" s="923">
        <v>122085.03738513308</v>
      </c>
      <c r="K12050" s="922">
        <v>1</v>
      </c>
      <c r="L12050" s="923">
        <v>122085.03738513308</v>
      </c>
      <c r="M12050" s="923">
        <f t="shared" si="188"/>
        <v>2453.9706007061927</v>
      </c>
    </row>
    <row r="12051" spans="2:13" ht="60">
      <c r="B12051" s="921" t="s">
        <v>3296</v>
      </c>
      <c r="C12051" s="921" t="s">
        <v>2937</v>
      </c>
      <c r="D12051" s="922" t="s">
        <v>986</v>
      </c>
      <c r="E12051" s="936">
        <v>1</v>
      </c>
      <c r="F12051" s="947">
        <v>44902</v>
      </c>
      <c r="G12051" s="923">
        <v>45662.632419760688</v>
      </c>
      <c r="H12051" s="929">
        <v>1.6666666666666668E-3</v>
      </c>
      <c r="I12051" s="929">
        <v>1.1666666666666667E-2</v>
      </c>
      <c r="J12051" s="923">
        <v>45129.901708196812</v>
      </c>
      <c r="K12051" s="922">
        <v>1</v>
      </c>
      <c r="L12051" s="923">
        <v>45129.901708196812</v>
      </c>
      <c r="M12051" s="923">
        <f t="shared" si="188"/>
        <v>913.25264839521378</v>
      </c>
    </row>
    <row r="12052" spans="2:13" ht="60">
      <c r="B12052" s="921" t="s">
        <v>3066</v>
      </c>
      <c r="C12052" s="921" t="s">
        <v>2937</v>
      </c>
      <c r="D12052" s="922" t="s">
        <v>986</v>
      </c>
      <c r="E12052" s="936">
        <v>1</v>
      </c>
      <c r="F12052" s="947">
        <v>44902</v>
      </c>
      <c r="G12052" s="923">
        <v>1323.3626108917774</v>
      </c>
      <c r="H12052" s="929">
        <v>1.6666666666666668E-3</v>
      </c>
      <c r="I12052" s="929">
        <v>1.1666666666666667E-2</v>
      </c>
      <c r="J12052" s="923">
        <v>1307.9233804313733</v>
      </c>
      <c r="K12052" s="922">
        <v>1</v>
      </c>
      <c r="L12052" s="923">
        <v>1307.9233804313733</v>
      </c>
      <c r="M12052" s="923">
        <f t="shared" si="188"/>
        <v>26.467252217835551</v>
      </c>
    </row>
    <row r="12053" spans="2:13" ht="60">
      <c r="B12053" s="921" t="s">
        <v>3297</v>
      </c>
      <c r="C12053" s="921" t="s">
        <v>2937</v>
      </c>
      <c r="D12053" s="922" t="s">
        <v>986</v>
      </c>
      <c r="E12053" s="936">
        <v>1</v>
      </c>
      <c r="F12053" s="947">
        <v>44902</v>
      </c>
      <c r="G12053" s="923">
        <v>194902.60749875766</v>
      </c>
      <c r="H12053" s="929">
        <v>1.6666666666666668E-3</v>
      </c>
      <c r="I12053" s="929">
        <v>1.1666666666666667E-2</v>
      </c>
      <c r="J12053" s="923">
        <v>192628.74374460548</v>
      </c>
      <c r="K12053" s="922">
        <v>1</v>
      </c>
      <c r="L12053" s="923">
        <v>192628.74374460548</v>
      </c>
      <c r="M12053" s="923">
        <f t="shared" si="188"/>
        <v>3898.052149975153</v>
      </c>
    </row>
    <row r="12054" spans="2:13" ht="60">
      <c r="B12054" s="921" t="s">
        <v>3298</v>
      </c>
      <c r="C12054" s="921" t="s">
        <v>2937</v>
      </c>
      <c r="D12054" s="922" t="s">
        <v>986</v>
      </c>
      <c r="E12054" s="936">
        <v>1</v>
      </c>
      <c r="F12054" s="947">
        <v>44902</v>
      </c>
      <c r="G12054" s="923">
        <v>36410.872623900563</v>
      </c>
      <c r="H12054" s="929">
        <v>1.6666666666666668E-3</v>
      </c>
      <c r="I12054" s="929">
        <v>1.1666666666666667E-2</v>
      </c>
      <c r="J12054" s="923">
        <v>35986.079109955055</v>
      </c>
      <c r="K12054" s="922">
        <v>1</v>
      </c>
      <c r="L12054" s="923">
        <v>35986.079109955055</v>
      </c>
      <c r="M12054" s="923">
        <f t="shared" si="188"/>
        <v>728.2174524780113</v>
      </c>
    </row>
    <row r="12055" spans="2:13" ht="60">
      <c r="B12055" s="921" t="s">
        <v>3298</v>
      </c>
      <c r="C12055" s="921" t="s">
        <v>2937</v>
      </c>
      <c r="D12055" s="922" t="s">
        <v>986</v>
      </c>
      <c r="E12055" s="936">
        <v>1</v>
      </c>
      <c r="F12055" s="947">
        <v>44876</v>
      </c>
      <c r="G12055" s="923">
        <v>61121.976516830218</v>
      </c>
      <c r="H12055" s="929">
        <v>1.6666666666666668E-3</v>
      </c>
      <c r="I12055" s="929">
        <v>1.3333333333333334E-2</v>
      </c>
      <c r="J12055" s="923">
        <v>60307.016829939152</v>
      </c>
      <c r="K12055" s="922">
        <v>1</v>
      </c>
      <c r="L12055" s="923">
        <v>60307.016829939152</v>
      </c>
      <c r="M12055" s="923">
        <f t="shared" si="188"/>
        <v>1222.4395303366043</v>
      </c>
    </row>
    <row r="12056" spans="2:13" ht="60">
      <c r="B12056" s="921" t="s">
        <v>3239</v>
      </c>
      <c r="C12056" s="921" t="s">
        <v>2937</v>
      </c>
      <c r="D12056" s="922" t="s">
        <v>986</v>
      </c>
      <c r="E12056" s="936">
        <v>1</v>
      </c>
      <c r="F12056" s="947">
        <v>44876</v>
      </c>
      <c r="G12056" s="923">
        <v>6741.4346456190997</v>
      </c>
      <c r="H12056" s="929">
        <v>1.6666666666666668E-3</v>
      </c>
      <c r="I12056" s="929">
        <v>1.3333333333333334E-2</v>
      </c>
      <c r="J12056" s="923">
        <v>6651.5488503441784</v>
      </c>
      <c r="K12056" s="922">
        <v>1</v>
      </c>
      <c r="L12056" s="923">
        <v>6651.5488503441784</v>
      </c>
      <c r="M12056" s="923">
        <f t="shared" si="188"/>
        <v>134.828692912382</v>
      </c>
    </row>
    <row r="12057" spans="2:13" ht="60">
      <c r="B12057" s="921" t="s">
        <v>3064</v>
      </c>
      <c r="C12057" s="921" t="s">
        <v>2937</v>
      </c>
      <c r="D12057" s="922" t="s">
        <v>986</v>
      </c>
      <c r="E12057" s="936">
        <v>1</v>
      </c>
      <c r="F12057" s="947">
        <v>44876</v>
      </c>
      <c r="G12057" s="923">
        <v>244203.17008733944</v>
      </c>
      <c r="H12057" s="929">
        <v>1.6666666666666668E-3</v>
      </c>
      <c r="I12057" s="929">
        <v>1.3333333333333334E-2</v>
      </c>
      <c r="J12057" s="923">
        <v>240947.12781950826</v>
      </c>
      <c r="K12057" s="922">
        <v>1</v>
      </c>
      <c r="L12057" s="923">
        <v>240947.12781950826</v>
      </c>
      <c r="M12057" s="923">
        <f t="shared" si="188"/>
        <v>4884.0634017467892</v>
      </c>
    </row>
    <row r="12058" spans="2:13" ht="60">
      <c r="B12058" s="921" t="s">
        <v>3299</v>
      </c>
      <c r="C12058" s="921" t="s">
        <v>2937</v>
      </c>
      <c r="D12058" s="922" t="s">
        <v>986</v>
      </c>
      <c r="E12058" s="936">
        <v>1</v>
      </c>
      <c r="F12058" s="947">
        <v>44876</v>
      </c>
      <c r="G12058" s="923">
        <v>55264.640069350506</v>
      </c>
      <c r="H12058" s="929">
        <v>1.6666666666666668E-3</v>
      </c>
      <c r="I12058" s="929">
        <v>1.3333333333333334E-2</v>
      </c>
      <c r="J12058" s="923">
        <v>54527.778201759167</v>
      </c>
      <c r="K12058" s="922">
        <v>1</v>
      </c>
      <c r="L12058" s="923">
        <v>54527.778201759167</v>
      </c>
      <c r="M12058" s="923">
        <f t="shared" si="188"/>
        <v>1105.2928013870101</v>
      </c>
    </row>
    <row r="12059" spans="2:13" ht="60">
      <c r="B12059" s="921" t="s">
        <v>3299</v>
      </c>
      <c r="C12059" s="921" t="s">
        <v>2937</v>
      </c>
      <c r="D12059" s="922" t="s">
        <v>986</v>
      </c>
      <c r="E12059" s="936">
        <v>1</v>
      </c>
      <c r="F12059" s="947">
        <v>44391</v>
      </c>
      <c r="G12059" s="923">
        <v>13749.091279389386</v>
      </c>
      <c r="H12059" s="929">
        <v>1.6666666666666668E-3</v>
      </c>
      <c r="I12059" s="929">
        <v>0.04</v>
      </c>
      <c r="J12059" s="923">
        <v>13199.12762821381</v>
      </c>
      <c r="K12059" s="922">
        <v>1</v>
      </c>
      <c r="L12059" s="923">
        <v>13199.12762821381</v>
      </c>
      <c r="M12059" s="923">
        <f t="shared" si="188"/>
        <v>274.98182558778774</v>
      </c>
    </row>
    <row r="12060" spans="2:13" ht="60">
      <c r="B12060" s="921" t="s">
        <v>3077</v>
      </c>
      <c r="C12060" s="921" t="s">
        <v>2937</v>
      </c>
      <c r="D12060" s="922" t="s">
        <v>986</v>
      </c>
      <c r="E12060" s="936">
        <v>1</v>
      </c>
      <c r="F12060" s="947">
        <v>44391</v>
      </c>
      <c r="G12060" s="923">
        <v>221951.05385633797</v>
      </c>
      <c r="H12060" s="929">
        <v>1.6666666666666668E-3</v>
      </c>
      <c r="I12060" s="929">
        <v>0.04</v>
      </c>
      <c r="J12060" s="923">
        <v>213073.01170208445</v>
      </c>
      <c r="K12060" s="922">
        <v>1</v>
      </c>
      <c r="L12060" s="923">
        <v>213073.01170208445</v>
      </c>
      <c r="M12060" s="923">
        <f t="shared" si="188"/>
        <v>4439.0210771267593</v>
      </c>
    </row>
    <row r="12061" spans="2:13" ht="60">
      <c r="B12061" s="921" t="s">
        <v>3300</v>
      </c>
      <c r="C12061" s="921" t="s">
        <v>2937</v>
      </c>
      <c r="D12061" s="922" t="s">
        <v>986</v>
      </c>
      <c r="E12061" s="936">
        <v>1</v>
      </c>
      <c r="F12061" s="947">
        <v>44391</v>
      </c>
      <c r="G12061" s="923">
        <v>503080.52447348187</v>
      </c>
      <c r="H12061" s="929">
        <v>1.6666666666666668E-3</v>
      </c>
      <c r="I12061" s="929">
        <v>0.04</v>
      </c>
      <c r="J12061" s="923">
        <v>482957.3034945426</v>
      </c>
      <c r="K12061" s="922">
        <v>1</v>
      </c>
      <c r="L12061" s="923">
        <v>482957.3034945426</v>
      </c>
      <c r="M12061" s="923">
        <f t="shared" si="188"/>
        <v>10061.610489469638</v>
      </c>
    </row>
    <row r="12062" spans="2:13" ht="60">
      <c r="B12062" s="921" t="s">
        <v>3300</v>
      </c>
      <c r="C12062" s="921" t="s">
        <v>2937</v>
      </c>
      <c r="D12062" s="922" t="s">
        <v>986</v>
      </c>
      <c r="E12062" s="936">
        <v>1</v>
      </c>
      <c r="F12062" s="947">
        <v>44844</v>
      </c>
      <c r="G12062" s="923">
        <v>130017.16767479607</v>
      </c>
      <c r="H12062" s="929">
        <v>1.6666666666666668E-3</v>
      </c>
      <c r="I12062" s="929">
        <v>1.5000000000000001E-2</v>
      </c>
      <c r="J12062" s="923">
        <v>128066.91015967414</v>
      </c>
      <c r="K12062" s="922">
        <v>1</v>
      </c>
      <c r="L12062" s="923">
        <v>128066.91015967414</v>
      </c>
      <c r="M12062" s="923">
        <f t="shared" si="188"/>
        <v>2600.3433534959217</v>
      </c>
    </row>
    <row r="12063" spans="2:13" ht="60">
      <c r="B12063" s="921" t="s">
        <v>3300</v>
      </c>
      <c r="C12063" s="921" t="s">
        <v>2937</v>
      </c>
      <c r="D12063" s="922" t="s">
        <v>986</v>
      </c>
      <c r="E12063" s="936">
        <v>1</v>
      </c>
      <c r="F12063" s="947">
        <v>44938</v>
      </c>
      <c r="G12063" s="923">
        <v>119925.08620153657</v>
      </c>
      <c r="H12063" s="929">
        <v>1.6666666666666668E-3</v>
      </c>
      <c r="I12063" s="929">
        <v>0.01</v>
      </c>
      <c r="J12063" s="923">
        <v>118725.8353395212</v>
      </c>
      <c r="K12063" s="922">
        <v>1</v>
      </c>
      <c r="L12063" s="923">
        <v>118725.8353395212</v>
      </c>
      <c r="M12063" s="923">
        <f t="shared" si="188"/>
        <v>2398.5017240307316</v>
      </c>
    </row>
    <row r="12064" spans="2:13" ht="60">
      <c r="B12064" s="921" t="s">
        <v>3301</v>
      </c>
      <c r="C12064" s="921" t="s">
        <v>2937</v>
      </c>
      <c r="D12064" s="922" t="s">
        <v>986</v>
      </c>
      <c r="E12064" s="936">
        <v>1</v>
      </c>
      <c r="F12064" s="947">
        <v>44938</v>
      </c>
      <c r="G12064" s="923">
        <v>53230.221684920543</v>
      </c>
      <c r="H12064" s="929">
        <v>1.6666666666666668E-3</v>
      </c>
      <c r="I12064" s="929">
        <v>0.01</v>
      </c>
      <c r="J12064" s="923">
        <v>52697.919468071341</v>
      </c>
      <c r="K12064" s="922">
        <v>1</v>
      </c>
      <c r="L12064" s="923">
        <v>52697.919468071341</v>
      </c>
      <c r="M12064" s="923">
        <f t="shared" si="188"/>
        <v>1064.604433698411</v>
      </c>
    </row>
    <row r="12065" spans="2:13" ht="60">
      <c r="B12065" s="921" t="s">
        <v>3302</v>
      </c>
      <c r="C12065" s="921" t="s">
        <v>2937</v>
      </c>
      <c r="D12065" s="922" t="s">
        <v>986</v>
      </c>
      <c r="E12065" s="936">
        <v>1</v>
      </c>
      <c r="F12065" s="947">
        <v>44938</v>
      </c>
      <c r="G12065" s="923">
        <v>197726.99027938626</v>
      </c>
      <c r="H12065" s="929">
        <v>1.6666666666666668E-3</v>
      </c>
      <c r="I12065" s="929">
        <v>0.01</v>
      </c>
      <c r="J12065" s="923">
        <v>195749.72037659239</v>
      </c>
      <c r="K12065" s="922">
        <v>1</v>
      </c>
      <c r="L12065" s="923">
        <v>195749.72037659239</v>
      </c>
      <c r="M12065" s="923">
        <f t="shared" si="188"/>
        <v>3954.5398055877254</v>
      </c>
    </row>
    <row r="12066" spans="2:13" ht="60">
      <c r="B12066" s="921" t="s">
        <v>3302</v>
      </c>
      <c r="C12066" s="921" t="s">
        <v>2937</v>
      </c>
      <c r="D12066" s="922" t="s">
        <v>986</v>
      </c>
      <c r="E12066" s="936">
        <v>1</v>
      </c>
      <c r="F12066" s="947">
        <v>44990</v>
      </c>
      <c r="G12066" s="923">
        <v>282638.8015706194</v>
      </c>
      <c r="H12066" s="929">
        <v>1.6666666666666668E-3</v>
      </c>
      <c r="I12066" s="929">
        <v>6.6666666666666671E-3</v>
      </c>
      <c r="J12066" s="923">
        <v>280754.54289348191</v>
      </c>
      <c r="K12066" s="922">
        <v>1</v>
      </c>
      <c r="L12066" s="923">
        <v>280754.54289348191</v>
      </c>
      <c r="M12066" s="923">
        <f t="shared" si="188"/>
        <v>5652.776031412388</v>
      </c>
    </row>
    <row r="12067" spans="2:13" ht="60">
      <c r="B12067" s="921" t="s">
        <v>3302</v>
      </c>
      <c r="C12067" s="921" t="s">
        <v>2937</v>
      </c>
      <c r="D12067" s="922" t="s">
        <v>986</v>
      </c>
      <c r="E12067" s="936">
        <v>1</v>
      </c>
      <c r="F12067" s="947">
        <v>45091</v>
      </c>
      <c r="G12067" s="923">
        <v>104148.0440410345</v>
      </c>
      <c r="H12067" s="929">
        <v>1.6666666666666668E-3</v>
      </c>
      <c r="I12067" s="929">
        <v>1.6666666666666668E-3</v>
      </c>
      <c r="J12067" s="923">
        <v>103974.46396763278</v>
      </c>
      <c r="K12067" s="922">
        <v>1</v>
      </c>
      <c r="L12067" s="923">
        <v>103974.46396763278</v>
      </c>
      <c r="M12067" s="923">
        <f t="shared" si="188"/>
        <v>2082.9608808206899</v>
      </c>
    </row>
    <row r="12068" spans="2:13" ht="60">
      <c r="B12068" s="921" t="s">
        <v>3302</v>
      </c>
      <c r="C12068" s="921" t="s">
        <v>2937</v>
      </c>
      <c r="D12068" s="922" t="s">
        <v>986</v>
      </c>
      <c r="E12068" s="936">
        <v>1</v>
      </c>
      <c r="F12068" s="947">
        <v>44934</v>
      </c>
      <c r="G12068" s="923">
        <v>354233.90569216135</v>
      </c>
      <c r="H12068" s="929">
        <v>1.6666666666666668E-3</v>
      </c>
      <c r="I12068" s="929">
        <v>0.01</v>
      </c>
      <c r="J12068" s="923">
        <v>350691.56663523975</v>
      </c>
      <c r="K12068" s="922">
        <v>1</v>
      </c>
      <c r="L12068" s="923">
        <v>350691.56663523975</v>
      </c>
      <c r="M12068" s="923">
        <f t="shared" si="188"/>
        <v>7084.678113843227</v>
      </c>
    </row>
    <row r="12069" spans="2:13" ht="60">
      <c r="B12069" s="921" t="s">
        <v>3302</v>
      </c>
      <c r="C12069" s="921" t="s">
        <v>2937</v>
      </c>
      <c r="D12069" s="922" t="s">
        <v>994</v>
      </c>
      <c r="E12069" s="936">
        <v>0</v>
      </c>
      <c r="F12069" s="947">
        <v>44393</v>
      </c>
      <c r="G12069" s="923">
        <v>2201.77</v>
      </c>
      <c r="H12069" s="929">
        <v>1.6666666666666668E-3</v>
      </c>
      <c r="I12069" s="929">
        <v>0.04</v>
      </c>
      <c r="J12069" s="923">
        <v>2113.6992</v>
      </c>
      <c r="K12069" s="922">
        <v>1</v>
      </c>
      <c r="L12069" s="923">
        <v>0</v>
      </c>
      <c r="M12069" s="923" t="str">
        <f t="shared" si="188"/>
        <v/>
      </c>
    </row>
    <row r="12070" spans="2:13" ht="60">
      <c r="B12070" s="921" t="s">
        <v>3302</v>
      </c>
      <c r="C12070" s="921" t="s">
        <v>2937</v>
      </c>
      <c r="D12070" s="922" t="s">
        <v>986</v>
      </c>
      <c r="E12070" s="936">
        <v>1</v>
      </c>
      <c r="F12070" s="947">
        <v>44944</v>
      </c>
      <c r="G12070" s="923">
        <v>369651.37682712474</v>
      </c>
      <c r="H12070" s="929">
        <v>1.6666666666666668E-3</v>
      </c>
      <c r="I12070" s="929">
        <v>0.01</v>
      </c>
      <c r="J12070" s="923">
        <v>365954.86305885349</v>
      </c>
      <c r="K12070" s="922">
        <v>1</v>
      </c>
      <c r="L12070" s="923">
        <v>365954.86305885349</v>
      </c>
      <c r="M12070" s="923">
        <f t="shared" si="188"/>
        <v>7393.027536542495</v>
      </c>
    </row>
    <row r="12071" spans="2:13" ht="60">
      <c r="B12071" s="921" t="s">
        <v>3302</v>
      </c>
      <c r="C12071" s="921" t="s">
        <v>2937</v>
      </c>
      <c r="D12071" s="922" t="s">
        <v>986</v>
      </c>
      <c r="E12071" s="936">
        <v>1</v>
      </c>
      <c r="F12071" s="947">
        <v>44896</v>
      </c>
      <c r="G12071" s="923">
        <v>113476.86029359896</v>
      </c>
      <c r="H12071" s="929">
        <v>1.6666666666666668E-3</v>
      </c>
      <c r="I12071" s="929">
        <v>1.1666666666666667E-2</v>
      </c>
      <c r="J12071" s="923">
        <v>112152.96359017365</v>
      </c>
      <c r="K12071" s="922">
        <v>1</v>
      </c>
      <c r="L12071" s="923">
        <v>112152.96359017365</v>
      </c>
      <c r="M12071" s="923">
        <f t="shared" si="188"/>
        <v>2269.5372058719795</v>
      </c>
    </row>
    <row r="12072" spans="2:13" ht="60">
      <c r="B12072" s="921" t="s">
        <v>2999</v>
      </c>
      <c r="C12072" s="921" t="s">
        <v>2937</v>
      </c>
      <c r="D12072" s="922" t="s">
        <v>986</v>
      </c>
      <c r="E12072" s="936">
        <v>1</v>
      </c>
      <c r="F12072" s="947">
        <v>44896</v>
      </c>
      <c r="G12072" s="923">
        <v>124965.78412627378</v>
      </c>
      <c r="H12072" s="929">
        <v>1.6666666666666668E-3</v>
      </c>
      <c r="I12072" s="929">
        <v>1.1666666666666667E-2</v>
      </c>
      <c r="J12072" s="923">
        <v>123507.84997813392</v>
      </c>
      <c r="K12072" s="922">
        <v>1</v>
      </c>
      <c r="L12072" s="923">
        <v>123507.84997813392</v>
      </c>
      <c r="M12072" s="923">
        <f t="shared" si="188"/>
        <v>2499.3156825254755</v>
      </c>
    </row>
    <row r="12073" spans="2:13" ht="60">
      <c r="B12073" s="921" t="s">
        <v>2999</v>
      </c>
      <c r="C12073" s="921" t="s">
        <v>2937</v>
      </c>
      <c r="D12073" s="922" t="s">
        <v>986</v>
      </c>
      <c r="E12073" s="936">
        <v>1</v>
      </c>
      <c r="F12073" s="947">
        <v>45030</v>
      </c>
      <c r="G12073" s="923">
        <v>185478.46817678254</v>
      </c>
      <c r="H12073" s="929">
        <v>1.6666666666666668E-3</v>
      </c>
      <c r="I12073" s="929">
        <v>5.0000000000000001E-3</v>
      </c>
      <c r="J12073" s="923">
        <v>184551.07583589863</v>
      </c>
      <c r="K12073" s="922">
        <v>1</v>
      </c>
      <c r="L12073" s="923">
        <v>184551.07583589863</v>
      </c>
      <c r="M12073" s="923">
        <f t="shared" si="188"/>
        <v>3709.5693635356511</v>
      </c>
    </row>
    <row r="12074" spans="2:13" ht="60">
      <c r="B12074" s="921" t="s">
        <v>2999</v>
      </c>
      <c r="C12074" s="921" t="s">
        <v>2937</v>
      </c>
      <c r="D12074" s="922" t="s">
        <v>986</v>
      </c>
      <c r="E12074" s="936">
        <v>1</v>
      </c>
      <c r="F12074" s="947">
        <v>45019</v>
      </c>
      <c r="G12074" s="923">
        <v>481870.15248615394</v>
      </c>
      <c r="H12074" s="929">
        <v>1.6666666666666668E-3</v>
      </c>
      <c r="I12074" s="929">
        <v>5.0000000000000001E-3</v>
      </c>
      <c r="J12074" s="923">
        <v>479460.80172372318</v>
      </c>
      <c r="K12074" s="922">
        <v>1</v>
      </c>
      <c r="L12074" s="923">
        <v>479460.80172372318</v>
      </c>
      <c r="M12074" s="923">
        <f t="shared" si="188"/>
        <v>9637.4030497230797</v>
      </c>
    </row>
    <row r="12075" spans="2:13" ht="60">
      <c r="B12075" s="921" t="s">
        <v>2999</v>
      </c>
      <c r="C12075" s="921" t="s">
        <v>2937</v>
      </c>
      <c r="D12075" s="922" t="s">
        <v>986</v>
      </c>
      <c r="E12075" s="936">
        <v>1</v>
      </c>
      <c r="F12075" s="947">
        <v>44278</v>
      </c>
      <c r="G12075" s="923">
        <v>17070.190808207164</v>
      </c>
      <c r="H12075" s="929">
        <v>1.6666666666666668E-3</v>
      </c>
      <c r="I12075" s="929">
        <v>4.6666666666666669E-2</v>
      </c>
      <c r="J12075" s="923">
        <v>16273.581903824163</v>
      </c>
      <c r="K12075" s="922">
        <v>1</v>
      </c>
      <c r="L12075" s="923">
        <v>16273.581903824163</v>
      </c>
      <c r="M12075" s="923">
        <f t="shared" si="188"/>
        <v>341.40381616414328</v>
      </c>
    </row>
    <row r="12076" spans="2:13" ht="60">
      <c r="B12076" s="921" t="s">
        <v>2999</v>
      </c>
      <c r="C12076" s="921" t="s">
        <v>2937</v>
      </c>
      <c r="D12076" s="922" t="s">
        <v>986</v>
      </c>
      <c r="E12076" s="936">
        <v>1</v>
      </c>
      <c r="F12076" s="947">
        <v>44903</v>
      </c>
      <c r="G12076" s="923">
        <v>226351.38289659025</v>
      </c>
      <c r="H12076" s="929">
        <v>1.6666666666666668E-3</v>
      </c>
      <c r="I12076" s="929">
        <v>1.1666666666666667E-2</v>
      </c>
      <c r="J12076" s="923">
        <v>223710.61676279671</v>
      </c>
      <c r="K12076" s="922">
        <v>1</v>
      </c>
      <c r="L12076" s="923">
        <v>223710.61676279671</v>
      </c>
      <c r="M12076" s="923">
        <f t="shared" si="188"/>
        <v>4527.0276579318052</v>
      </c>
    </row>
    <row r="12077" spans="2:13" ht="60">
      <c r="B12077" s="921" t="s">
        <v>2999</v>
      </c>
      <c r="C12077" s="921" t="s">
        <v>2937</v>
      </c>
      <c r="D12077" s="922" t="s">
        <v>986</v>
      </c>
      <c r="E12077" s="936">
        <v>1</v>
      </c>
      <c r="F12077" s="947">
        <v>44868</v>
      </c>
      <c r="G12077" s="923">
        <v>102109.59087134246</v>
      </c>
      <c r="H12077" s="929">
        <v>1.6666666666666668E-3</v>
      </c>
      <c r="I12077" s="929">
        <v>1.3333333333333334E-2</v>
      </c>
      <c r="J12077" s="923">
        <v>100748.12965972455</v>
      </c>
      <c r="K12077" s="922">
        <v>1</v>
      </c>
      <c r="L12077" s="923">
        <v>100748.12965972455</v>
      </c>
      <c r="M12077" s="923">
        <f t="shared" si="188"/>
        <v>2042.1918174268492</v>
      </c>
    </row>
    <row r="12078" spans="2:13" ht="60">
      <c r="B12078" s="921" t="s">
        <v>2999</v>
      </c>
      <c r="C12078" s="921" t="s">
        <v>2937</v>
      </c>
      <c r="D12078" s="922" t="s">
        <v>986</v>
      </c>
      <c r="E12078" s="936">
        <v>1</v>
      </c>
      <c r="F12078" s="947">
        <v>44837</v>
      </c>
      <c r="G12078" s="923">
        <v>191383.15785318307</v>
      </c>
      <c r="H12078" s="929">
        <v>1.6666666666666668E-3</v>
      </c>
      <c r="I12078" s="929">
        <v>1.5000000000000001E-2</v>
      </c>
      <c r="J12078" s="923">
        <v>188512.41048538534</v>
      </c>
      <c r="K12078" s="922">
        <v>1</v>
      </c>
      <c r="L12078" s="923">
        <v>188512.41048538534</v>
      </c>
      <c r="M12078" s="923">
        <f t="shared" si="188"/>
        <v>3827.6631570636614</v>
      </c>
    </row>
    <row r="12079" spans="2:13" ht="60">
      <c r="B12079" s="921" t="s">
        <v>2999</v>
      </c>
      <c r="C12079" s="921" t="s">
        <v>2937</v>
      </c>
      <c r="D12079" s="922" t="s">
        <v>986</v>
      </c>
      <c r="E12079" s="936">
        <v>1</v>
      </c>
      <c r="F12079" s="947">
        <v>45026</v>
      </c>
      <c r="G12079" s="923">
        <v>264672.52217835549</v>
      </c>
      <c r="H12079" s="929">
        <v>1.6666666666666668E-3</v>
      </c>
      <c r="I12079" s="929">
        <v>5.0000000000000001E-3</v>
      </c>
      <c r="J12079" s="923">
        <v>263349.15956746374</v>
      </c>
      <c r="K12079" s="922">
        <v>1</v>
      </c>
      <c r="L12079" s="923">
        <v>263349.15956746374</v>
      </c>
      <c r="M12079" s="923">
        <f t="shared" si="188"/>
        <v>5293.4504435671097</v>
      </c>
    </row>
    <row r="12080" spans="2:13" ht="60">
      <c r="B12080" s="921" t="s">
        <v>2999</v>
      </c>
      <c r="C12080" s="921" t="s">
        <v>2937</v>
      </c>
      <c r="D12080" s="922" t="s">
        <v>986</v>
      </c>
      <c r="E12080" s="936">
        <v>1</v>
      </c>
      <c r="F12080" s="947">
        <v>45020</v>
      </c>
      <c r="G12080" s="923">
        <v>131149.38879241381</v>
      </c>
      <c r="H12080" s="929">
        <v>1.6666666666666668E-3</v>
      </c>
      <c r="I12080" s="929">
        <v>5.0000000000000001E-3</v>
      </c>
      <c r="J12080" s="923">
        <v>130493.64184845175</v>
      </c>
      <c r="K12080" s="922">
        <v>1</v>
      </c>
      <c r="L12080" s="923">
        <v>130493.64184845175</v>
      </c>
      <c r="M12080" s="923">
        <f t="shared" si="188"/>
        <v>2622.9877758482762</v>
      </c>
    </row>
    <row r="12081" spans="2:13" ht="60">
      <c r="B12081" s="921" t="s">
        <v>2999</v>
      </c>
      <c r="C12081" s="921" t="s">
        <v>2937</v>
      </c>
      <c r="D12081" s="922" t="s">
        <v>986</v>
      </c>
      <c r="E12081" s="936">
        <v>1</v>
      </c>
      <c r="F12081" s="947">
        <v>45025</v>
      </c>
      <c r="G12081" s="923">
        <v>314960.30139224307</v>
      </c>
      <c r="H12081" s="929">
        <v>1.6666666666666668E-3</v>
      </c>
      <c r="I12081" s="929">
        <v>5.0000000000000001E-3</v>
      </c>
      <c r="J12081" s="923">
        <v>313385.49988528184</v>
      </c>
      <c r="K12081" s="922">
        <v>1</v>
      </c>
      <c r="L12081" s="923">
        <v>313385.49988528184</v>
      </c>
      <c r="M12081" s="923">
        <f t="shared" si="188"/>
        <v>6299.2060278448616</v>
      </c>
    </row>
    <row r="12082" spans="2:13" ht="60">
      <c r="B12082" s="921" t="s">
        <v>2999</v>
      </c>
      <c r="C12082" s="921" t="s">
        <v>2937</v>
      </c>
      <c r="D12082" s="922" t="s">
        <v>986</v>
      </c>
      <c r="E12082" s="936">
        <v>1</v>
      </c>
      <c r="F12082" s="947">
        <v>45089</v>
      </c>
      <c r="G12082" s="923">
        <v>121684.08222572152</v>
      </c>
      <c r="H12082" s="929">
        <v>1.6666666666666668E-3</v>
      </c>
      <c r="I12082" s="929">
        <v>1.6666666666666668E-3</v>
      </c>
      <c r="J12082" s="923">
        <v>121481.27542201198</v>
      </c>
      <c r="K12082" s="922">
        <v>1</v>
      </c>
      <c r="L12082" s="923">
        <v>121481.27542201198</v>
      </c>
      <c r="M12082" s="923">
        <f t="shared" si="188"/>
        <v>2433.6816445144304</v>
      </c>
    </row>
    <row r="12083" spans="2:13" ht="60">
      <c r="B12083" s="921" t="s">
        <v>2999</v>
      </c>
      <c r="C12083" s="921" t="s">
        <v>2937</v>
      </c>
      <c r="D12083" s="922" t="s">
        <v>986</v>
      </c>
      <c r="E12083" s="936">
        <v>1</v>
      </c>
      <c r="F12083" s="947">
        <v>45097</v>
      </c>
      <c r="G12083" s="923">
        <v>294492.68863454915</v>
      </c>
      <c r="H12083" s="929">
        <v>1.6666666666666668E-3</v>
      </c>
      <c r="I12083" s="929">
        <v>1.6666666666666668E-3</v>
      </c>
      <c r="J12083" s="923">
        <v>294001.86748682492</v>
      </c>
      <c r="K12083" s="922">
        <v>1</v>
      </c>
      <c r="L12083" s="923">
        <v>294001.86748682492</v>
      </c>
      <c r="M12083" s="923">
        <f t="shared" si="188"/>
        <v>5889.8537726909835</v>
      </c>
    </row>
    <row r="12084" spans="2:13" ht="60">
      <c r="B12084" s="921" t="s">
        <v>2999</v>
      </c>
      <c r="C12084" s="921" t="s">
        <v>2937</v>
      </c>
      <c r="D12084" s="922" t="s">
        <v>986</v>
      </c>
      <c r="E12084" s="936">
        <v>1</v>
      </c>
      <c r="F12084" s="947">
        <v>45095</v>
      </c>
      <c r="G12084" s="923">
        <v>286629.65966848814</v>
      </c>
      <c r="H12084" s="929">
        <v>1.6666666666666668E-3</v>
      </c>
      <c r="I12084" s="929">
        <v>1.6666666666666668E-3</v>
      </c>
      <c r="J12084" s="923">
        <v>286151.94356904068</v>
      </c>
      <c r="K12084" s="922">
        <v>1</v>
      </c>
      <c r="L12084" s="923">
        <v>286151.94356904068</v>
      </c>
      <c r="M12084" s="923">
        <f t="shared" si="188"/>
        <v>5732.593193369763</v>
      </c>
    </row>
    <row r="12085" spans="2:13" ht="60">
      <c r="B12085" s="921" t="s">
        <v>2999</v>
      </c>
      <c r="C12085" s="921" t="s">
        <v>2937</v>
      </c>
      <c r="D12085" s="922" t="s">
        <v>986</v>
      </c>
      <c r="E12085" s="936">
        <v>1</v>
      </c>
      <c r="F12085" s="947">
        <v>45031</v>
      </c>
      <c r="G12085" s="923">
        <v>271603.85639145685</v>
      </c>
      <c r="H12085" s="929">
        <v>1.6666666666666668E-3</v>
      </c>
      <c r="I12085" s="929">
        <v>5.0000000000000001E-3</v>
      </c>
      <c r="J12085" s="923">
        <v>270245.83710949955</v>
      </c>
      <c r="K12085" s="922">
        <v>1</v>
      </c>
      <c r="L12085" s="923">
        <v>270245.83710949955</v>
      </c>
      <c r="M12085" s="923">
        <f t="shared" si="188"/>
        <v>5432.0771278291368</v>
      </c>
    </row>
    <row r="12086" spans="2:13" ht="60">
      <c r="B12086" s="921" t="s">
        <v>3303</v>
      </c>
      <c r="C12086" s="921" t="s">
        <v>2937</v>
      </c>
      <c r="D12086" s="922" t="s">
        <v>986</v>
      </c>
      <c r="E12086" s="936">
        <v>1</v>
      </c>
      <c r="F12086" s="947">
        <v>45031</v>
      </c>
      <c r="G12086" s="923">
        <v>21761.303561166584</v>
      </c>
      <c r="H12086" s="929">
        <v>1.6666666666666668E-3</v>
      </c>
      <c r="I12086" s="929">
        <v>5.0000000000000001E-3</v>
      </c>
      <c r="J12086" s="923">
        <v>21652.497043360752</v>
      </c>
      <c r="K12086" s="922">
        <v>1</v>
      </c>
      <c r="L12086" s="923">
        <v>21652.497043360752</v>
      </c>
      <c r="M12086" s="923">
        <f t="shared" si="188"/>
        <v>435.2260712233317</v>
      </c>
    </row>
    <row r="12087" spans="2:13" ht="60">
      <c r="B12087" s="921" t="s">
        <v>3303</v>
      </c>
      <c r="C12087" s="921" t="s">
        <v>2937</v>
      </c>
      <c r="D12087" s="922" t="s">
        <v>986</v>
      </c>
      <c r="E12087" s="936">
        <v>1</v>
      </c>
      <c r="F12087" s="947">
        <v>44930</v>
      </c>
      <c r="G12087" s="923">
        <v>206257.63491237696</v>
      </c>
      <c r="H12087" s="929">
        <v>1.6666666666666668E-3</v>
      </c>
      <c r="I12087" s="929">
        <v>0.01</v>
      </c>
      <c r="J12087" s="923">
        <v>204195.0585632532</v>
      </c>
      <c r="K12087" s="922">
        <v>1</v>
      </c>
      <c r="L12087" s="923">
        <v>204195.0585632532</v>
      </c>
      <c r="M12087" s="923">
        <f t="shared" si="188"/>
        <v>4125.1526982475389</v>
      </c>
    </row>
    <row r="12088" spans="2:13" ht="60">
      <c r="B12088" s="921" t="s">
        <v>3304</v>
      </c>
      <c r="C12088" s="921" t="s">
        <v>2937</v>
      </c>
      <c r="D12088" s="922" t="s">
        <v>986</v>
      </c>
      <c r="E12088" s="936">
        <v>1</v>
      </c>
      <c r="F12088" s="947">
        <v>44930</v>
      </c>
      <c r="G12088" s="923">
        <v>42736.700290990782</v>
      </c>
      <c r="H12088" s="929">
        <v>1.6666666666666668E-3</v>
      </c>
      <c r="I12088" s="929">
        <v>0.01</v>
      </c>
      <c r="J12088" s="923">
        <v>42309.333288080874</v>
      </c>
      <c r="K12088" s="922">
        <v>1</v>
      </c>
      <c r="L12088" s="923">
        <v>42309.333288080874</v>
      </c>
      <c r="M12088" s="923">
        <f t="shared" si="188"/>
        <v>854.73400581981571</v>
      </c>
    </row>
    <row r="12089" spans="2:13" ht="60">
      <c r="B12089" s="921" t="s">
        <v>3305</v>
      </c>
      <c r="C12089" s="921" t="s">
        <v>2937</v>
      </c>
      <c r="D12089" s="922" t="s">
        <v>986</v>
      </c>
      <c r="E12089" s="936">
        <v>1</v>
      </c>
      <c r="F12089" s="947">
        <v>44930</v>
      </c>
      <c r="G12089" s="923">
        <v>20890.689536733265</v>
      </c>
      <c r="H12089" s="929">
        <v>1.6666666666666668E-3</v>
      </c>
      <c r="I12089" s="929">
        <v>0.01</v>
      </c>
      <c r="J12089" s="923">
        <v>20681.782641365931</v>
      </c>
      <c r="K12089" s="922">
        <v>1</v>
      </c>
      <c r="L12089" s="923">
        <v>20681.782641365931</v>
      </c>
      <c r="M12089" s="923">
        <f t="shared" si="188"/>
        <v>417.8137907346653</v>
      </c>
    </row>
    <row r="12090" spans="2:13" ht="60">
      <c r="B12090" s="921" t="s">
        <v>3306</v>
      </c>
      <c r="C12090" s="921" t="s">
        <v>2937</v>
      </c>
      <c r="D12090" s="922" t="s">
        <v>986</v>
      </c>
      <c r="E12090" s="936">
        <v>1</v>
      </c>
      <c r="F12090" s="947">
        <v>44930</v>
      </c>
      <c r="G12090" s="923">
        <v>140017.60709154472</v>
      </c>
      <c r="H12090" s="929">
        <v>1.6666666666666668E-3</v>
      </c>
      <c r="I12090" s="929">
        <v>0.01</v>
      </c>
      <c r="J12090" s="923">
        <v>138617.43102062927</v>
      </c>
      <c r="K12090" s="922">
        <v>1</v>
      </c>
      <c r="L12090" s="923">
        <v>138617.43102062927</v>
      </c>
      <c r="M12090" s="923">
        <f t="shared" si="188"/>
        <v>2800.3521418308947</v>
      </c>
    </row>
    <row r="12091" spans="2:13" ht="60">
      <c r="B12091" s="921" t="s">
        <v>3306</v>
      </c>
      <c r="C12091" s="921" t="s">
        <v>2937</v>
      </c>
      <c r="D12091" s="922" t="s">
        <v>986</v>
      </c>
      <c r="E12091" s="936">
        <v>1</v>
      </c>
      <c r="F12091" s="947">
        <v>44959</v>
      </c>
      <c r="G12091" s="923">
        <v>172917.10537894684</v>
      </c>
      <c r="H12091" s="929">
        <v>1.6666666666666668E-3</v>
      </c>
      <c r="I12091" s="929">
        <v>8.3333333333333332E-3</v>
      </c>
      <c r="J12091" s="923">
        <v>171476.12950078896</v>
      </c>
      <c r="K12091" s="922">
        <v>1</v>
      </c>
      <c r="L12091" s="923">
        <v>171476.12950078896</v>
      </c>
      <c r="M12091" s="923">
        <f t="shared" si="188"/>
        <v>3458.342107578937</v>
      </c>
    </row>
    <row r="12092" spans="2:13" ht="60">
      <c r="B12092" s="921" t="s">
        <v>3306</v>
      </c>
      <c r="C12092" s="921" t="s">
        <v>2937</v>
      </c>
      <c r="D12092" s="922" t="s">
        <v>986</v>
      </c>
      <c r="E12092" s="936">
        <v>1</v>
      </c>
      <c r="F12092" s="947">
        <v>44599</v>
      </c>
      <c r="G12092" s="923">
        <v>336291.98162369942</v>
      </c>
      <c r="H12092" s="929">
        <v>1.6666666666666668E-3</v>
      </c>
      <c r="I12092" s="929">
        <v>2.8333333333333335E-2</v>
      </c>
      <c r="J12092" s="923">
        <v>326763.70881102793</v>
      </c>
      <c r="K12092" s="922">
        <v>1</v>
      </c>
      <c r="L12092" s="923">
        <v>326763.70881102793</v>
      </c>
      <c r="M12092" s="923">
        <f t="shared" si="188"/>
        <v>6725.8396324739888</v>
      </c>
    </row>
    <row r="12093" spans="2:13" ht="60">
      <c r="B12093" s="921" t="s">
        <v>3307</v>
      </c>
      <c r="C12093" s="921" t="s">
        <v>2937</v>
      </c>
      <c r="D12093" s="922" t="s">
        <v>986</v>
      </c>
      <c r="E12093" s="936">
        <v>1</v>
      </c>
      <c r="F12093" s="947">
        <v>44599</v>
      </c>
      <c r="G12093" s="923">
        <v>21398.420195288025</v>
      </c>
      <c r="H12093" s="929">
        <v>1.6666666666666668E-3</v>
      </c>
      <c r="I12093" s="929">
        <v>2.8333333333333335E-2</v>
      </c>
      <c r="J12093" s="923">
        <v>20792.131623088197</v>
      </c>
      <c r="K12093" s="922">
        <v>1</v>
      </c>
      <c r="L12093" s="923">
        <v>20792.131623088197</v>
      </c>
      <c r="M12093" s="923">
        <f t="shared" si="188"/>
        <v>427.96840390576051</v>
      </c>
    </row>
    <row r="12094" spans="2:13" ht="60">
      <c r="B12094" s="921" t="s">
        <v>3307</v>
      </c>
      <c r="C12094" s="921" t="s">
        <v>2937</v>
      </c>
      <c r="D12094" s="922" t="s">
        <v>986</v>
      </c>
      <c r="E12094" s="936">
        <v>1</v>
      </c>
      <c r="F12094" s="947">
        <v>45028</v>
      </c>
      <c r="G12094" s="923">
        <v>6618.2747686443554</v>
      </c>
      <c r="H12094" s="929">
        <v>1.6666666666666668E-3</v>
      </c>
      <c r="I12094" s="929">
        <v>5.0000000000000001E-3</v>
      </c>
      <c r="J12094" s="923">
        <v>6585.1833948011335</v>
      </c>
      <c r="K12094" s="922">
        <v>1</v>
      </c>
      <c r="L12094" s="923">
        <v>6585.1833948011335</v>
      </c>
      <c r="M12094" s="923">
        <f t="shared" si="188"/>
        <v>132.3654953728871</v>
      </c>
    </row>
    <row r="12095" spans="2:13" ht="60">
      <c r="B12095" s="921" t="s">
        <v>3308</v>
      </c>
      <c r="C12095" s="921" t="s">
        <v>2937</v>
      </c>
      <c r="D12095" s="922" t="s">
        <v>986</v>
      </c>
      <c r="E12095" s="936">
        <v>1</v>
      </c>
      <c r="F12095" s="947">
        <v>45028</v>
      </c>
      <c r="G12095" s="923">
        <v>10472.412412770966</v>
      </c>
      <c r="H12095" s="929">
        <v>1.6666666666666668E-3</v>
      </c>
      <c r="I12095" s="929">
        <v>5.0000000000000001E-3</v>
      </c>
      <c r="J12095" s="923">
        <v>10420.050350707112</v>
      </c>
      <c r="K12095" s="922">
        <v>1</v>
      </c>
      <c r="L12095" s="923">
        <v>10420.050350707112</v>
      </c>
      <c r="M12095" s="923">
        <f t="shared" si="188"/>
        <v>209.44824825541932</v>
      </c>
    </row>
    <row r="12096" spans="2:13" ht="60">
      <c r="B12096" s="921" t="s">
        <v>3309</v>
      </c>
      <c r="C12096" s="921" t="s">
        <v>2937</v>
      </c>
      <c r="D12096" s="922" t="s">
        <v>986</v>
      </c>
      <c r="E12096" s="936">
        <v>1</v>
      </c>
      <c r="F12096" s="947">
        <v>45028</v>
      </c>
      <c r="G12096" s="923">
        <v>24708.989486743183</v>
      </c>
      <c r="H12096" s="929">
        <v>1.6666666666666668E-3</v>
      </c>
      <c r="I12096" s="929">
        <v>5.0000000000000001E-3</v>
      </c>
      <c r="J12096" s="923">
        <v>24585.444539309468</v>
      </c>
      <c r="K12096" s="922">
        <v>1</v>
      </c>
      <c r="L12096" s="923">
        <v>24585.444539309468</v>
      </c>
      <c r="M12096" s="923">
        <f t="shared" si="188"/>
        <v>494.17978973486368</v>
      </c>
    </row>
    <row r="12097" spans="2:13" ht="60">
      <c r="B12097" s="921" t="s">
        <v>3124</v>
      </c>
      <c r="C12097" s="921" t="s">
        <v>2937</v>
      </c>
      <c r="D12097" s="922" t="s">
        <v>986</v>
      </c>
      <c r="E12097" s="936">
        <v>1</v>
      </c>
      <c r="F12097" s="947">
        <v>45028</v>
      </c>
      <c r="G12097" s="923">
        <v>14562.923081293371</v>
      </c>
      <c r="H12097" s="929">
        <v>1.6666666666666668E-3</v>
      </c>
      <c r="I12097" s="929">
        <v>5.0000000000000001E-3</v>
      </c>
      <c r="J12097" s="923">
        <v>14490.108465886904</v>
      </c>
      <c r="K12097" s="922">
        <v>1</v>
      </c>
      <c r="L12097" s="923">
        <v>14490.108465886904</v>
      </c>
      <c r="M12097" s="923">
        <f t="shared" si="188"/>
        <v>291.25846162586743</v>
      </c>
    </row>
    <row r="12098" spans="2:13" ht="60">
      <c r="B12098" s="921" t="s">
        <v>3123</v>
      </c>
      <c r="C12098" s="921" t="s">
        <v>2937</v>
      </c>
      <c r="D12098" s="922" t="s">
        <v>986</v>
      </c>
      <c r="E12098" s="936">
        <v>1</v>
      </c>
      <c r="F12098" s="947">
        <v>44560</v>
      </c>
      <c r="G12098" s="923">
        <v>1062.2507056037139</v>
      </c>
      <c r="H12098" s="929">
        <v>1.6666666666666668E-3</v>
      </c>
      <c r="I12098" s="929">
        <v>3.1666666666666669E-2</v>
      </c>
      <c r="J12098" s="923">
        <v>1028.6127665929296</v>
      </c>
      <c r="K12098" s="922">
        <v>1</v>
      </c>
      <c r="L12098" s="923">
        <v>1028.6127665929296</v>
      </c>
      <c r="M12098" s="923">
        <f t="shared" si="188"/>
        <v>21.245014112074276</v>
      </c>
    </row>
    <row r="12099" spans="2:13" ht="60">
      <c r="B12099" s="921" t="s">
        <v>3310</v>
      </c>
      <c r="C12099" s="921" t="s">
        <v>2937</v>
      </c>
      <c r="D12099" s="922" t="s">
        <v>986</v>
      </c>
      <c r="E12099" s="936">
        <v>1</v>
      </c>
      <c r="F12099" s="947">
        <v>44560</v>
      </c>
      <c r="G12099" s="923">
        <v>3388.5204072610086</v>
      </c>
      <c r="H12099" s="929">
        <v>1.6666666666666668E-3</v>
      </c>
      <c r="I12099" s="929">
        <v>3.1666666666666669E-2</v>
      </c>
      <c r="J12099" s="923">
        <v>3281.2172610310768</v>
      </c>
      <c r="K12099" s="922">
        <v>1</v>
      </c>
      <c r="L12099" s="923">
        <v>3281.2172610310768</v>
      </c>
      <c r="M12099" s="923">
        <f t="shared" si="188"/>
        <v>67.770408145220173</v>
      </c>
    </row>
    <row r="12100" spans="2:13" ht="60">
      <c r="B12100" s="921" t="s">
        <v>3310</v>
      </c>
      <c r="C12100" s="921" t="s">
        <v>2937</v>
      </c>
      <c r="D12100" s="922" t="s">
        <v>986</v>
      </c>
      <c r="E12100" s="936">
        <v>1</v>
      </c>
      <c r="F12100" s="947">
        <v>44317</v>
      </c>
      <c r="G12100" s="923">
        <v>26081.518721387274</v>
      </c>
      <c r="H12100" s="929">
        <v>1.6666666666666668E-3</v>
      </c>
      <c r="I12100" s="929">
        <v>4.3333333333333335E-2</v>
      </c>
      <c r="J12100" s="923">
        <v>24951.319576793827</v>
      </c>
      <c r="K12100" s="922">
        <v>1</v>
      </c>
      <c r="L12100" s="923">
        <v>24951.319576793827</v>
      </c>
      <c r="M12100" s="923">
        <f t="shared" si="188"/>
        <v>521.63037442774544</v>
      </c>
    </row>
    <row r="12101" spans="2:13" ht="60">
      <c r="B12101" s="921" t="s">
        <v>3310</v>
      </c>
      <c r="C12101" s="921" t="s">
        <v>2937</v>
      </c>
      <c r="D12101" s="922" t="s">
        <v>986</v>
      </c>
      <c r="E12101" s="936">
        <v>1</v>
      </c>
      <c r="F12101" s="947">
        <v>44652</v>
      </c>
      <c r="G12101" s="923">
        <v>4563.5239810572957</v>
      </c>
      <c r="H12101" s="929">
        <v>1.6666666666666668E-3</v>
      </c>
      <c r="I12101" s="929">
        <v>2.5000000000000001E-2</v>
      </c>
      <c r="J12101" s="923">
        <v>4449.4358815308633</v>
      </c>
      <c r="K12101" s="922">
        <v>1</v>
      </c>
      <c r="L12101" s="923">
        <v>4449.4358815308633</v>
      </c>
      <c r="M12101" s="923">
        <f t="shared" si="188"/>
        <v>91.27047962114591</v>
      </c>
    </row>
    <row r="12102" spans="2:13" ht="60">
      <c r="B12102" s="921" t="s">
        <v>3311</v>
      </c>
      <c r="C12102" s="921" t="s">
        <v>2937</v>
      </c>
      <c r="D12102" s="922" t="s">
        <v>986</v>
      </c>
      <c r="E12102" s="936">
        <v>1</v>
      </c>
      <c r="F12102" s="947">
        <v>44652</v>
      </c>
      <c r="G12102" s="923">
        <v>0</v>
      </c>
      <c r="H12102" s="929">
        <v>1.6666666666666668E-3</v>
      </c>
      <c r="I12102" s="929">
        <v>2.5000000000000001E-2</v>
      </c>
      <c r="J12102" s="923">
        <v>0</v>
      </c>
      <c r="K12102" s="922">
        <v>1</v>
      </c>
      <c r="L12102" s="923">
        <v>0</v>
      </c>
      <c r="M12102" s="923" t="str">
        <f t="shared" si="188"/>
        <v/>
      </c>
    </row>
    <row r="12103" spans="2:13" ht="60">
      <c r="B12103" s="921" t="s">
        <v>3311</v>
      </c>
      <c r="C12103" s="921" t="s">
        <v>2937</v>
      </c>
      <c r="D12103" s="922" t="s">
        <v>986</v>
      </c>
      <c r="E12103" s="936">
        <v>1</v>
      </c>
      <c r="F12103" s="947">
        <v>44317</v>
      </c>
      <c r="G12103" s="923">
        <v>3821.728795579842</v>
      </c>
      <c r="H12103" s="929">
        <v>1.6666666666666668E-3</v>
      </c>
      <c r="I12103" s="929">
        <v>4.3333333333333335E-2</v>
      </c>
      <c r="J12103" s="923">
        <v>3656.120547771382</v>
      </c>
      <c r="K12103" s="922">
        <v>1</v>
      </c>
      <c r="L12103" s="923">
        <v>3656.120547771382</v>
      </c>
      <c r="M12103" s="923">
        <f t="shared" si="188"/>
        <v>76.434575911596838</v>
      </c>
    </row>
    <row r="12104" spans="2:13" ht="60">
      <c r="B12104" s="921" t="s">
        <v>3312</v>
      </c>
      <c r="C12104" s="921" t="s">
        <v>2937</v>
      </c>
      <c r="D12104" s="922" t="s">
        <v>994</v>
      </c>
      <c r="E12104" s="936">
        <v>0</v>
      </c>
      <c r="F12104" s="947">
        <v>44403</v>
      </c>
      <c r="G12104" s="923">
        <v>27516.384925014994</v>
      </c>
      <c r="H12104" s="929">
        <v>1.6666666666666668E-3</v>
      </c>
      <c r="I12104" s="929">
        <v>0.04</v>
      </c>
      <c r="J12104" s="923">
        <v>26415.729528014395</v>
      </c>
      <c r="K12104" s="922">
        <v>1</v>
      </c>
      <c r="L12104" s="923">
        <v>0</v>
      </c>
      <c r="M12104" s="923" t="str">
        <f t="shared" si="188"/>
        <v/>
      </c>
    </row>
    <row r="12105" spans="2:13" ht="60">
      <c r="B12105" s="921" t="s">
        <v>3180</v>
      </c>
      <c r="C12105" s="921" t="s">
        <v>2937</v>
      </c>
      <c r="D12105" s="922" t="s">
        <v>986</v>
      </c>
      <c r="E12105" s="936">
        <v>1</v>
      </c>
      <c r="F12105" s="947">
        <v>44781</v>
      </c>
      <c r="G12105" s="923">
        <v>815.97470402519912</v>
      </c>
      <c r="H12105" s="929">
        <v>1.6666666666666668E-3</v>
      </c>
      <c r="I12105" s="929">
        <v>1.8333333333333333E-2</v>
      </c>
      <c r="J12105" s="923">
        <v>801.01516778473717</v>
      </c>
      <c r="K12105" s="922">
        <v>1</v>
      </c>
      <c r="L12105" s="923">
        <v>801.01516778473717</v>
      </c>
      <c r="M12105" s="923">
        <f t="shared" si="188"/>
        <v>16.319494080503983</v>
      </c>
    </row>
    <row r="12106" spans="2:13" ht="60">
      <c r="B12106" s="921" t="s">
        <v>3313</v>
      </c>
      <c r="C12106" s="921" t="s">
        <v>2937</v>
      </c>
      <c r="D12106" s="922" t="s">
        <v>986</v>
      </c>
      <c r="E12106" s="936">
        <v>1</v>
      </c>
      <c r="F12106" s="947">
        <v>44781</v>
      </c>
      <c r="G12106" s="923">
        <v>58079.59584214272</v>
      </c>
      <c r="H12106" s="929">
        <v>1.6666666666666668E-3</v>
      </c>
      <c r="I12106" s="929">
        <v>1.8333333333333333E-2</v>
      </c>
      <c r="J12106" s="923">
        <v>57014.803251703437</v>
      </c>
      <c r="K12106" s="922">
        <v>1</v>
      </c>
      <c r="L12106" s="923">
        <v>57014.803251703437</v>
      </c>
      <c r="M12106" s="923">
        <f t="shared" si="188"/>
        <v>1161.5919168428545</v>
      </c>
    </row>
    <row r="12107" spans="2:13" ht="60">
      <c r="B12107" s="921" t="s">
        <v>3314</v>
      </c>
      <c r="C12107" s="921" t="s">
        <v>2937</v>
      </c>
      <c r="D12107" s="922" t="s">
        <v>986</v>
      </c>
      <c r="E12107" s="936">
        <v>1</v>
      </c>
      <c r="F12107" s="947">
        <v>44781</v>
      </c>
      <c r="G12107" s="923">
        <v>17838.690620361805</v>
      </c>
      <c r="H12107" s="929">
        <v>1.6666666666666668E-3</v>
      </c>
      <c r="I12107" s="929">
        <v>1.8333333333333333E-2</v>
      </c>
      <c r="J12107" s="923">
        <v>17511.647958988506</v>
      </c>
      <c r="K12107" s="922">
        <v>1</v>
      </c>
      <c r="L12107" s="923">
        <v>17511.647958988506</v>
      </c>
      <c r="M12107" s="923">
        <f t="shared" ref="M12107:M12170" si="189">IF(L12107=0,"",IF(I12107=100%,0,(H12107*12)*(G12107*E12107*K12107)))</f>
        <v>356.77381240723611</v>
      </c>
    </row>
    <row r="12108" spans="2:13" ht="60">
      <c r="B12108" s="921" t="s">
        <v>3315</v>
      </c>
      <c r="C12108" s="921" t="s">
        <v>2937</v>
      </c>
      <c r="D12108" s="922" t="s">
        <v>986</v>
      </c>
      <c r="E12108" s="936">
        <v>1</v>
      </c>
      <c r="F12108" s="947">
        <v>44781</v>
      </c>
      <c r="G12108" s="923">
        <v>23503.038656667642</v>
      </c>
      <c r="H12108" s="929">
        <v>1.6666666666666668E-3</v>
      </c>
      <c r="I12108" s="929">
        <v>1.8333333333333333E-2</v>
      </c>
      <c r="J12108" s="923">
        <v>23072.149614628735</v>
      </c>
      <c r="K12108" s="922">
        <v>1</v>
      </c>
      <c r="L12108" s="923">
        <v>23072.149614628735</v>
      </c>
      <c r="M12108" s="923">
        <f t="shared" si="189"/>
        <v>470.06077313335288</v>
      </c>
    </row>
    <row r="12109" spans="2:13" ht="60">
      <c r="B12109" s="921" t="s">
        <v>3086</v>
      </c>
      <c r="C12109" s="921" t="s">
        <v>2937</v>
      </c>
      <c r="D12109" s="922" t="s">
        <v>986</v>
      </c>
      <c r="E12109" s="936">
        <v>1</v>
      </c>
      <c r="F12109" s="947">
        <v>44781</v>
      </c>
      <c r="G12109" s="923">
        <v>38819.002375151118</v>
      </c>
      <c r="H12109" s="929">
        <v>1.6666666666666668E-3</v>
      </c>
      <c r="I12109" s="929">
        <v>1.8333333333333333E-2</v>
      </c>
      <c r="J12109" s="923">
        <v>38107.320664940016</v>
      </c>
      <c r="K12109" s="922">
        <v>1</v>
      </c>
      <c r="L12109" s="923">
        <v>38107.320664940016</v>
      </c>
      <c r="M12109" s="923">
        <f t="shared" si="189"/>
        <v>776.38004750302241</v>
      </c>
    </row>
    <row r="12110" spans="2:13" ht="60">
      <c r="B12110" s="921" t="s">
        <v>3316</v>
      </c>
      <c r="C12110" s="921" t="s">
        <v>2937</v>
      </c>
      <c r="D12110" s="922" t="s">
        <v>986</v>
      </c>
      <c r="E12110" s="936">
        <v>1</v>
      </c>
      <c r="F12110" s="947">
        <v>44781</v>
      </c>
      <c r="G12110" s="923">
        <v>12813.747981438157</v>
      </c>
      <c r="H12110" s="929">
        <v>1.6666666666666668E-3</v>
      </c>
      <c r="I12110" s="929">
        <v>1.8333333333333333E-2</v>
      </c>
      <c r="J12110" s="923">
        <v>12578.829268445124</v>
      </c>
      <c r="K12110" s="922">
        <v>1</v>
      </c>
      <c r="L12110" s="923">
        <v>12578.829268445124</v>
      </c>
      <c r="M12110" s="923">
        <f t="shared" si="189"/>
        <v>256.27495962876316</v>
      </c>
    </row>
    <row r="12111" spans="2:13" ht="60">
      <c r="B12111" s="921" t="s">
        <v>3316</v>
      </c>
      <c r="C12111" s="921" t="s">
        <v>2937</v>
      </c>
      <c r="D12111" s="922" t="s">
        <v>986</v>
      </c>
      <c r="E12111" s="936">
        <v>1</v>
      </c>
      <c r="F12111" s="947">
        <v>44215</v>
      </c>
      <c r="G12111" s="923">
        <v>0</v>
      </c>
      <c r="H12111" s="929">
        <v>1.6666666666666668E-3</v>
      </c>
      <c r="I12111" s="929">
        <v>0.05</v>
      </c>
      <c r="J12111" s="923">
        <v>0</v>
      </c>
      <c r="K12111" s="922">
        <v>1</v>
      </c>
      <c r="L12111" s="923">
        <v>0</v>
      </c>
      <c r="M12111" s="923" t="str">
        <f t="shared" si="189"/>
        <v/>
      </c>
    </row>
    <row r="12112" spans="2:13" ht="60">
      <c r="B12112" s="921" t="s">
        <v>3317</v>
      </c>
      <c r="C12112" s="921" t="s">
        <v>2937</v>
      </c>
      <c r="D12112" s="922" t="s">
        <v>986</v>
      </c>
      <c r="E12112" s="936">
        <v>1</v>
      </c>
      <c r="F12112" s="947">
        <v>44215</v>
      </c>
      <c r="G12112" s="923">
        <v>0</v>
      </c>
      <c r="H12112" s="929">
        <v>1.6666666666666668E-3</v>
      </c>
      <c r="I12112" s="929">
        <v>0.05</v>
      </c>
      <c r="J12112" s="923">
        <v>0</v>
      </c>
      <c r="K12112" s="922">
        <v>1</v>
      </c>
      <c r="L12112" s="923">
        <v>0</v>
      </c>
      <c r="M12112" s="923" t="str">
        <f t="shared" si="189"/>
        <v/>
      </c>
    </row>
    <row r="12113" spans="2:13" ht="60">
      <c r="B12113" s="921" t="s">
        <v>3317</v>
      </c>
      <c r="C12113" s="921" t="s">
        <v>2937</v>
      </c>
      <c r="D12113" s="922" t="s">
        <v>994</v>
      </c>
      <c r="E12113" s="936">
        <v>0</v>
      </c>
      <c r="F12113" s="947">
        <v>43832</v>
      </c>
      <c r="G12113" s="923">
        <v>0</v>
      </c>
      <c r="H12113" s="929">
        <v>1.6666666666666668E-3</v>
      </c>
      <c r="I12113" s="929">
        <v>7.0000000000000007E-2</v>
      </c>
      <c r="J12113" s="923">
        <v>0</v>
      </c>
      <c r="K12113" s="922">
        <v>1</v>
      </c>
      <c r="L12113" s="923">
        <v>0</v>
      </c>
      <c r="M12113" s="923" t="str">
        <f t="shared" si="189"/>
        <v/>
      </c>
    </row>
    <row r="12114" spans="2:13" ht="60">
      <c r="B12114" s="921" t="s">
        <v>3318</v>
      </c>
      <c r="C12114" s="921" t="s">
        <v>2937</v>
      </c>
      <c r="D12114" s="922" t="s">
        <v>994</v>
      </c>
      <c r="E12114" s="936">
        <v>0</v>
      </c>
      <c r="F12114" s="947">
        <v>43832</v>
      </c>
      <c r="G12114" s="923">
        <v>0</v>
      </c>
      <c r="H12114" s="929">
        <v>1.6666666666666668E-3</v>
      </c>
      <c r="I12114" s="929">
        <v>7.0000000000000007E-2</v>
      </c>
      <c r="J12114" s="923">
        <v>0</v>
      </c>
      <c r="K12114" s="922">
        <v>1</v>
      </c>
      <c r="L12114" s="923">
        <v>0</v>
      </c>
      <c r="M12114" s="923" t="str">
        <f t="shared" si="189"/>
        <v/>
      </c>
    </row>
    <row r="12115" spans="2:13" ht="60">
      <c r="B12115" s="921" t="s">
        <v>3318</v>
      </c>
      <c r="C12115" s="921" t="s">
        <v>2937</v>
      </c>
      <c r="D12115" s="922" t="s">
        <v>994</v>
      </c>
      <c r="E12115" s="936">
        <v>0</v>
      </c>
      <c r="F12115" s="947">
        <v>43703</v>
      </c>
      <c r="G12115" s="923">
        <v>8748.2693387755098</v>
      </c>
      <c r="H12115" s="929">
        <v>1.6666666666666668E-3</v>
      </c>
      <c r="I12115" s="929">
        <v>7.8333333333333338E-2</v>
      </c>
      <c r="J12115" s="923">
        <v>8062.9882405714279</v>
      </c>
      <c r="K12115" s="922">
        <v>1</v>
      </c>
      <c r="L12115" s="923">
        <v>0</v>
      </c>
      <c r="M12115" s="923" t="str">
        <f t="shared" si="189"/>
        <v/>
      </c>
    </row>
    <row r="12116" spans="2:13" ht="60">
      <c r="B12116" s="921" t="s">
        <v>3139</v>
      </c>
      <c r="C12116" s="921" t="s">
        <v>2937</v>
      </c>
      <c r="D12116" s="922" t="s">
        <v>994</v>
      </c>
      <c r="E12116" s="936">
        <v>0</v>
      </c>
      <c r="F12116" s="947">
        <v>43703</v>
      </c>
      <c r="G12116" s="923">
        <v>2403.2706612244897</v>
      </c>
      <c r="H12116" s="929">
        <v>1.6666666666666668E-3</v>
      </c>
      <c r="I12116" s="929">
        <v>7.8333333333333338E-2</v>
      </c>
      <c r="J12116" s="923">
        <v>2215.0144594285712</v>
      </c>
      <c r="K12116" s="922">
        <v>1</v>
      </c>
      <c r="L12116" s="923">
        <v>0</v>
      </c>
      <c r="M12116" s="923" t="str">
        <f t="shared" si="189"/>
        <v/>
      </c>
    </row>
    <row r="12117" spans="2:13" ht="60">
      <c r="B12117" s="921" t="s">
        <v>3139</v>
      </c>
      <c r="C12117" s="921" t="s">
        <v>2937</v>
      </c>
      <c r="D12117" s="922" t="s">
        <v>994</v>
      </c>
      <c r="E12117" s="936">
        <v>0</v>
      </c>
      <c r="F12117" s="947">
        <v>43647</v>
      </c>
      <c r="G12117" s="923">
        <v>223.64585911877941</v>
      </c>
      <c r="H12117" s="929">
        <v>1.6666666666666668E-3</v>
      </c>
      <c r="I12117" s="929">
        <v>0.08</v>
      </c>
      <c r="J12117" s="923">
        <v>205.75419038927706</v>
      </c>
      <c r="K12117" s="922">
        <v>1</v>
      </c>
      <c r="L12117" s="923">
        <v>0</v>
      </c>
      <c r="M12117" s="923" t="str">
        <f t="shared" si="189"/>
        <v/>
      </c>
    </row>
    <row r="12118" spans="2:13" ht="60">
      <c r="B12118" s="921" t="s">
        <v>3319</v>
      </c>
      <c r="C12118" s="921" t="s">
        <v>2937</v>
      </c>
      <c r="D12118" s="922" t="s">
        <v>986</v>
      </c>
      <c r="E12118" s="936">
        <v>1</v>
      </c>
      <c r="F12118" s="947">
        <v>45078</v>
      </c>
      <c r="G12118" s="923">
        <v>74656.774099433009</v>
      </c>
      <c r="H12118" s="929">
        <v>1.6666666666666668E-3</v>
      </c>
      <c r="I12118" s="929">
        <v>1.6666666666666668E-3</v>
      </c>
      <c r="J12118" s="923">
        <v>74532.346142600625</v>
      </c>
      <c r="K12118" s="922">
        <v>1</v>
      </c>
      <c r="L12118" s="923">
        <v>74532.346142600625</v>
      </c>
      <c r="M12118" s="923">
        <f t="shared" si="189"/>
        <v>1493.1354819886601</v>
      </c>
    </row>
    <row r="12119" spans="2:13" ht="60">
      <c r="B12119" s="921" t="s">
        <v>3320</v>
      </c>
      <c r="C12119" s="921" t="s">
        <v>2937</v>
      </c>
      <c r="D12119" s="922" t="s">
        <v>986</v>
      </c>
      <c r="E12119" s="936">
        <v>1</v>
      </c>
      <c r="F12119" s="947">
        <v>45078</v>
      </c>
      <c r="G12119" s="923">
        <v>3163.4088065586966</v>
      </c>
      <c r="H12119" s="929">
        <v>1.6666666666666668E-3</v>
      </c>
      <c r="I12119" s="929">
        <v>1.6666666666666668E-3</v>
      </c>
      <c r="J12119" s="923">
        <v>3158.1364585477654</v>
      </c>
      <c r="K12119" s="922">
        <v>1</v>
      </c>
      <c r="L12119" s="923">
        <v>3158.1364585477654</v>
      </c>
      <c r="M12119" s="923">
        <f t="shared" si="189"/>
        <v>63.268176131173931</v>
      </c>
    </row>
    <row r="12120" spans="2:13" ht="60">
      <c r="B12120" s="921" t="s">
        <v>3321</v>
      </c>
      <c r="C12120" s="921" t="s">
        <v>2937</v>
      </c>
      <c r="D12120" s="922" t="s">
        <v>986</v>
      </c>
      <c r="E12120" s="936">
        <v>1</v>
      </c>
      <c r="F12120" s="947">
        <v>45078</v>
      </c>
      <c r="G12120" s="923">
        <v>13574.47962067254</v>
      </c>
      <c r="H12120" s="929">
        <v>1.6666666666666668E-3</v>
      </c>
      <c r="I12120" s="929">
        <v>1.6666666666666668E-3</v>
      </c>
      <c r="J12120" s="923">
        <v>13551.855487971419</v>
      </c>
      <c r="K12120" s="922">
        <v>1</v>
      </c>
      <c r="L12120" s="923">
        <v>13551.855487971419</v>
      </c>
      <c r="M12120" s="923">
        <f t="shared" si="189"/>
        <v>271.48959241345079</v>
      </c>
    </row>
    <row r="12121" spans="2:13" ht="60">
      <c r="B12121" s="921" t="s">
        <v>3322</v>
      </c>
      <c r="C12121" s="921" t="s">
        <v>2937</v>
      </c>
      <c r="D12121" s="922" t="s">
        <v>986</v>
      </c>
      <c r="E12121" s="936">
        <v>1</v>
      </c>
      <c r="F12121" s="947">
        <v>45078</v>
      </c>
      <c r="G12121" s="923">
        <v>0</v>
      </c>
      <c r="H12121" s="929">
        <v>1.6666666666666668E-3</v>
      </c>
      <c r="I12121" s="929">
        <v>1.6666666666666668E-3</v>
      </c>
      <c r="J12121" s="923">
        <v>0</v>
      </c>
      <c r="K12121" s="922">
        <v>1</v>
      </c>
      <c r="L12121" s="923">
        <v>0</v>
      </c>
      <c r="M12121" s="923" t="str">
        <f t="shared" si="189"/>
        <v/>
      </c>
    </row>
    <row r="12122" spans="2:13" ht="60">
      <c r="B12122" s="921" t="s">
        <v>3323</v>
      </c>
      <c r="C12122" s="921" t="s">
        <v>2937</v>
      </c>
      <c r="D12122" s="922" t="s">
        <v>986</v>
      </c>
      <c r="E12122" s="936">
        <v>1</v>
      </c>
      <c r="F12122" s="947">
        <v>45078</v>
      </c>
      <c r="G12122" s="923">
        <v>0</v>
      </c>
      <c r="H12122" s="929">
        <v>1.6666666666666668E-3</v>
      </c>
      <c r="I12122" s="929">
        <v>1.6666666666666668E-3</v>
      </c>
      <c r="J12122" s="923">
        <v>0</v>
      </c>
      <c r="K12122" s="922">
        <v>1</v>
      </c>
      <c r="L12122" s="923">
        <v>0</v>
      </c>
      <c r="M12122" s="923" t="str">
        <f t="shared" si="189"/>
        <v/>
      </c>
    </row>
    <row r="12123" spans="2:13" ht="75">
      <c r="B12123" s="921" t="s">
        <v>3162</v>
      </c>
      <c r="C12123" s="921" t="s">
        <v>2932</v>
      </c>
      <c r="D12123" s="922" t="s">
        <v>986</v>
      </c>
      <c r="E12123" s="936">
        <v>1</v>
      </c>
      <c r="F12123" s="947">
        <v>44652</v>
      </c>
      <c r="G12123" s="923">
        <v>15053.205628382959</v>
      </c>
      <c r="H12123" s="929">
        <v>1.6666666666666668E-3</v>
      </c>
      <c r="I12123" s="929">
        <v>2.5000000000000001E-2</v>
      </c>
      <c r="J12123" s="923">
        <v>14676.875487673386</v>
      </c>
      <c r="K12123" s="922">
        <v>1</v>
      </c>
      <c r="L12123" s="923">
        <v>14676.875487673386</v>
      </c>
      <c r="M12123" s="923">
        <f t="shared" si="189"/>
        <v>301.06411256765921</v>
      </c>
    </row>
    <row r="12124" spans="2:13" ht="75">
      <c r="B12124" s="921" t="s">
        <v>3197</v>
      </c>
      <c r="C12124" s="921" t="s">
        <v>2932</v>
      </c>
      <c r="D12124" s="922" t="s">
        <v>986</v>
      </c>
      <c r="E12124" s="936">
        <v>1</v>
      </c>
      <c r="F12124" s="947">
        <v>44652</v>
      </c>
      <c r="G12124" s="923">
        <v>152130.84711176678</v>
      </c>
      <c r="H12124" s="929">
        <v>1.6666666666666668E-3</v>
      </c>
      <c r="I12124" s="929">
        <v>2.5000000000000001E-2</v>
      </c>
      <c r="J12124" s="923">
        <v>148327.57593397261</v>
      </c>
      <c r="K12124" s="922">
        <v>1</v>
      </c>
      <c r="L12124" s="923">
        <v>148327.57593397261</v>
      </c>
      <c r="M12124" s="923">
        <f t="shared" si="189"/>
        <v>3042.6169422353355</v>
      </c>
    </row>
    <row r="12125" spans="2:13" ht="75">
      <c r="B12125" s="921" t="s">
        <v>3324</v>
      </c>
      <c r="C12125" s="921" t="s">
        <v>2932</v>
      </c>
      <c r="D12125" s="922" t="s">
        <v>986</v>
      </c>
      <c r="E12125" s="936">
        <v>1</v>
      </c>
      <c r="F12125" s="947">
        <v>44652</v>
      </c>
      <c r="G12125" s="923">
        <v>0</v>
      </c>
      <c r="H12125" s="929">
        <v>1.6666666666666668E-3</v>
      </c>
      <c r="I12125" s="929">
        <v>2.5000000000000001E-2</v>
      </c>
      <c r="J12125" s="923">
        <v>0</v>
      </c>
      <c r="K12125" s="922">
        <v>1</v>
      </c>
      <c r="L12125" s="923">
        <v>0</v>
      </c>
      <c r="M12125" s="923" t="str">
        <f t="shared" si="189"/>
        <v/>
      </c>
    </row>
    <row r="12126" spans="2:13" ht="75">
      <c r="B12126" s="921" t="s">
        <v>3324</v>
      </c>
      <c r="C12126" s="921" t="s">
        <v>2932</v>
      </c>
      <c r="D12126" s="922" t="s">
        <v>986</v>
      </c>
      <c r="E12126" s="936">
        <v>1</v>
      </c>
      <c r="F12126" s="947">
        <v>44652</v>
      </c>
      <c r="G12126" s="923">
        <v>62015.518976805455</v>
      </c>
      <c r="H12126" s="929">
        <v>1.6666666666666668E-3</v>
      </c>
      <c r="I12126" s="929">
        <v>2.5000000000000001E-2</v>
      </c>
      <c r="J12126" s="923">
        <v>60465.131002385322</v>
      </c>
      <c r="K12126" s="922">
        <v>1</v>
      </c>
      <c r="L12126" s="923">
        <v>60465.131002385322</v>
      </c>
      <c r="M12126" s="923">
        <f t="shared" si="189"/>
        <v>1240.3103795361092</v>
      </c>
    </row>
    <row r="12127" spans="2:13" ht="60">
      <c r="B12127" s="921" t="s">
        <v>3325</v>
      </c>
      <c r="C12127" s="921" t="s">
        <v>2937</v>
      </c>
      <c r="D12127" s="922" t="s">
        <v>986</v>
      </c>
      <c r="E12127" s="936">
        <v>1</v>
      </c>
      <c r="F12127" s="947">
        <v>44682</v>
      </c>
      <c r="G12127" s="923">
        <v>626965.29076554393</v>
      </c>
      <c r="H12127" s="929">
        <v>1.6666666666666668E-3</v>
      </c>
      <c r="I12127" s="929">
        <v>2.3333333333333334E-2</v>
      </c>
      <c r="J12127" s="923">
        <v>612336.10064768128</v>
      </c>
      <c r="K12127" s="922">
        <v>1</v>
      </c>
      <c r="L12127" s="923">
        <v>612336.10064768128</v>
      </c>
      <c r="M12127" s="923">
        <f t="shared" si="189"/>
        <v>12539.30581531088</v>
      </c>
    </row>
    <row r="12128" spans="2:13" ht="60">
      <c r="B12128" s="921" t="s">
        <v>3325</v>
      </c>
      <c r="C12128" s="921" t="s">
        <v>2937</v>
      </c>
      <c r="D12128" s="922" t="s">
        <v>986</v>
      </c>
      <c r="E12128" s="936">
        <v>1</v>
      </c>
      <c r="F12128" s="947">
        <v>44682</v>
      </c>
      <c r="G12128" s="923">
        <v>1095515.7689012648</v>
      </c>
      <c r="H12128" s="929">
        <v>1.6666666666666668E-3</v>
      </c>
      <c r="I12128" s="929">
        <v>2.3333333333333334E-2</v>
      </c>
      <c r="J12128" s="923">
        <v>1069953.7342935686</v>
      </c>
      <c r="K12128" s="922">
        <v>1</v>
      </c>
      <c r="L12128" s="923">
        <v>1069953.7342935686</v>
      </c>
      <c r="M12128" s="923">
        <f t="shared" si="189"/>
        <v>21910.315378025294</v>
      </c>
    </row>
    <row r="12129" spans="2:13" ht="60">
      <c r="B12129" s="921" t="s">
        <v>3326</v>
      </c>
      <c r="C12129" s="921" t="s">
        <v>2937</v>
      </c>
      <c r="D12129" s="922" t="s">
        <v>986</v>
      </c>
      <c r="E12129" s="936">
        <v>1</v>
      </c>
      <c r="F12129" s="947">
        <v>44682</v>
      </c>
      <c r="G12129" s="923">
        <v>1205506.1918231198</v>
      </c>
      <c r="H12129" s="929">
        <v>1.6666666666666668E-3</v>
      </c>
      <c r="I12129" s="929">
        <v>2.3333333333333334E-2</v>
      </c>
      <c r="J12129" s="923">
        <v>1177377.7140139136</v>
      </c>
      <c r="K12129" s="922">
        <v>1</v>
      </c>
      <c r="L12129" s="923">
        <v>1177377.7140139136</v>
      </c>
      <c r="M12129" s="923">
        <f t="shared" si="189"/>
        <v>24110.123836462397</v>
      </c>
    </row>
    <row r="12130" spans="2:13" ht="60">
      <c r="B12130" s="921" t="s">
        <v>3327</v>
      </c>
      <c r="C12130" s="921" t="s">
        <v>2937</v>
      </c>
      <c r="D12130" s="922" t="s">
        <v>986</v>
      </c>
      <c r="E12130" s="936">
        <v>1</v>
      </c>
      <c r="F12130" s="947">
        <v>44682</v>
      </c>
      <c r="G12130" s="923">
        <v>9860247.224982731</v>
      </c>
      <c r="H12130" s="929">
        <v>1.6666666666666668E-3</v>
      </c>
      <c r="I12130" s="929">
        <v>2.3333333333333334E-2</v>
      </c>
      <c r="J12130" s="923">
        <v>9630174.7897331342</v>
      </c>
      <c r="K12130" s="922">
        <v>1</v>
      </c>
      <c r="L12130" s="923">
        <v>9630174.7897331342</v>
      </c>
      <c r="M12130" s="923">
        <f t="shared" si="189"/>
        <v>197204.94449965464</v>
      </c>
    </row>
    <row r="12131" spans="2:13" ht="60">
      <c r="B12131" s="921" t="s">
        <v>3328</v>
      </c>
      <c r="C12131" s="921" t="s">
        <v>2937</v>
      </c>
      <c r="D12131" s="922" t="s">
        <v>986</v>
      </c>
      <c r="E12131" s="936">
        <v>1</v>
      </c>
      <c r="F12131" s="947">
        <v>44682</v>
      </c>
      <c r="G12131" s="923">
        <v>43512.793957067217</v>
      </c>
      <c r="H12131" s="929">
        <v>1.6666666666666668E-3</v>
      </c>
      <c r="I12131" s="929">
        <v>2.3333333333333334E-2</v>
      </c>
      <c r="J12131" s="923">
        <v>42497.495431402313</v>
      </c>
      <c r="K12131" s="922">
        <v>1</v>
      </c>
      <c r="L12131" s="923">
        <v>42497.495431402313</v>
      </c>
      <c r="M12131" s="923">
        <f t="shared" si="189"/>
        <v>870.25587914134439</v>
      </c>
    </row>
    <row r="12132" spans="2:13" ht="75">
      <c r="B12132" s="921" t="s">
        <v>3329</v>
      </c>
      <c r="C12132" s="921" t="s">
        <v>2932</v>
      </c>
      <c r="D12132" s="922" t="s">
        <v>986</v>
      </c>
      <c r="E12132" s="936">
        <v>1</v>
      </c>
      <c r="F12132" s="947">
        <v>44682</v>
      </c>
      <c r="G12132" s="923">
        <v>2531.1171373227103</v>
      </c>
      <c r="H12132" s="929">
        <v>1.6666666666666668E-3</v>
      </c>
      <c r="I12132" s="929">
        <v>2.3333333333333334E-2</v>
      </c>
      <c r="J12132" s="923">
        <v>2472.0577374518471</v>
      </c>
      <c r="K12132" s="922">
        <v>1</v>
      </c>
      <c r="L12132" s="923">
        <v>2472.0577374518471</v>
      </c>
      <c r="M12132" s="923">
        <f t="shared" si="189"/>
        <v>50.622342746454208</v>
      </c>
    </row>
    <row r="12133" spans="2:13" ht="75">
      <c r="B12133" s="921" t="s">
        <v>3330</v>
      </c>
      <c r="C12133" s="921" t="s">
        <v>2932</v>
      </c>
      <c r="D12133" s="922" t="s">
        <v>986</v>
      </c>
      <c r="E12133" s="936">
        <v>1</v>
      </c>
      <c r="F12133" s="947">
        <v>44682</v>
      </c>
      <c r="G12133" s="923">
        <v>1604897.4978177228</v>
      </c>
      <c r="H12133" s="929">
        <v>1.6666666666666668E-3</v>
      </c>
      <c r="I12133" s="929">
        <v>2.3333333333333334E-2</v>
      </c>
      <c r="J12133" s="923">
        <v>1567449.8895353093</v>
      </c>
      <c r="K12133" s="922">
        <v>1</v>
      </c>
      <c r="L12133" s="923">
        <v>1567449.8895353093</v>
      </c>
      <c r="M12133" s="923">
        <f t="shared" si="189"/>
        <v>32097.949956354456</v>
      </c>
    </row>
    <row r="12134" spans="2:13" ht="60">
      <c r="B12134" s="921" t="s">
        <v>3331</v>
      </c>
      <c r="C12134" s="921" t="s">
        <v>2937</v>
      </c>
      <c r="D12134" s="922" t="s">
        <v>986</v>
      </c>
      <c r="E12134" s="936">
        <v>1</v>
      </c>
      <c r="F12134" s="947">
        <v>44682</v>
      </c>
      <c r="G12134" s="923">
        <v>102209.85780286406</v>
      </c>
      <c r="H12134" s="929">
        <v>1.6666666666666668E-3</v>
      </c>
      <c r="I12134" s="929">
        <v>2.3333333333333334E-2</v>
      </c>
      <c r="J12134" s="923">
        <v>99824.961120797234</v>
      </c>
      <c r="K12134" s="922">
        <v>1</v>
      </c>
      <c r="L12134" s="923">
        <v>99824.961120797234</v>
      </c>
      <c r="M12134" s="923">
        <f t="shared" si="189"/>
        <v>2044.1971560572813</v>
      </c>
    </row>
    <row r="12135" spans="2:13" ht="60">
      <c r="B12135" s="921" t="s">
        <v>3332</v>
      </c>
      <c r="C12135" s="921" t="s">
        <v>2937</v>
      </c>
      <c r="D12135" s="922" t="s">
        <v>986</v>
      </c>
      <c r="E12135" s="936">
        <v>1</v>
      </c>
      <c r="F12135" s="947">
        <v>44682</v>
      </c>
      <c r="G12135" s="923">
        <v>465530.19181815308</v>
      </c>
      <c r="H12135" s="929">
        <v>1.6666666666666668E-3</v>
      </c>
      <c r="I12135" s="929">
        <v>2.3333333333333334E-2</v>
      </c>
      <c r="J12135" s="923">
        <v>454667.82067572948</v>
      </c>
      <c r="K12135" s="922">
        <v>1</v>
      </c>
      <c r="L12135" s="923">
        <v>454667.82067572948</v>
      </c>
      <c r="M12135" s="923">
        <f t="shared" si="189"/>
        <v>9310.6038363630614</v>
      </c>
    </row>
    <row r="12136" spans="2:13" ht="60">
      <c r="B12136" s="921" t="s">
        <v>3333</v>
      </c>
      <c r="C12136" s="921" t="s">
        <v>2937</v>
      </c>
      <c r="D12136" s="922" t="s">
        <v>986</v>
      </c>
      <c r="E12136" s="936">
        <v>1</v>
      </c>
      <c r="F12136" s="947">
        <v>44682</v>
      </c>
      <c r="G12136" s="923">
        <v>76186.360268204546</v>
      </c>
      <c r="H12136" s="929">
        <v>1.6666666666666668E-3</v>
      </c>
      <c r="I12136" s="929">
        <v>2.3333333333333334E-2</v>
      </c>
      <c r="J12136" s="923">
        <v>74408.678528613105</v>
      </c>
      <c r="K12136" s="922">
        <v>1</v>
      </c>
      <c r="L12136" s="923">
        <v>74408.678528613105</v>
      </c>
      <c r="M12136" s="923">
        <f t="shared" si="189"/>
        <v>1523.7272053640909</v>
      </c>
    </row>
    <row r="12137" spans="2:13" ht="60">
      <c r="B12137" s="921" t="s">
        <v>3334</v>
      </c>
      <c r="C12137" s="921" t="s">
        <v>2937</v>
      </c>
      <c r="D12137" s="922" t="s">
        <v>986</v>
      </c>
      <c r="E12137" s="936">
        <v>1</v>
      </c>
      <c r="F12137" s="947">
        <v>44682</v>
      </c>
      <c r="G12137" s="923">
        <v>33122.875800147383</v>
      </c>
      <c r="H12137" s="929">
        <v>1.6666666666666668E-3</v>
      </c>
      <c r="I12137" s="929">
        <v>2.3333333333333334E-2</v>
      </c>
      <c r="J12137" s="923">
        <v>32350.008698143945</v>
      </c>
      <c r="K12137" s="922">
        <v>1</v>
      </c>
      <c r="L12137" s="923">
        <v>32350.008698143945</v>
      </c>
      <c r="M12137" s="923">
        <f t="shared" si="189"/>
        <v>662.45751600294773</v>
      </c>
    </row>
    <row r="12138" spans="2:13" ht="60">
      <c r="B12138" s="921" t="s">
        <v>3335</v>
      </c>
      <c r="C12138" s="921" t="s">
        <v>2937</v>
      </c>
      <c r="D12138" s="922" t="s">
        <v>986</v>
      </c>
      <c r="E12138" s="936">
        <v>1</v>
      </c>
      <c r="F12138" s="947">
        <v>44682</v>
      </c>
      <c r="G12138" s="923">
        <v>8788.7994578795478</v>
      </c>
      <c r="H12138" s="929">
        <v>1.6666666666666668E-3</v>
      </c>
      <c r="I12138" s="929">
        <v>2.3333333333333334E-2</v>
      </c>
      <c r="J12138" s="923">
        <v>8583.7274705290256</v>
      </c>
      <c r="K12138" s="922">
        <v>1</v>
      </c>
      <c r="L12138" s="923">
        <v>8583.7274705290256</v>
      </c>
      <c r="M12138" s="923">
        <f t="shared" si="189"/>
        <v>175.77598915759097</v>
      </c>
    </row>
    <row r="12139" spans="2:13" ht="60">
      <c r="B12139" s="921" t="s">
        <v>3336</v>
      </c>
      <c r="C12139" s="921" t="s">
        <v>2937</v>
      </c>
      <c r="D12139" s="922" t="s">
        <v>986</v>
      </c>
      <c r="E12139" s="936">
        <v>1</v>
      </c>
      <c r="F12139" s="947">
        <v>44682</v>
      </c>
      <c r="G12139" s="923">
        <v>2780903.9791507279</v>
      </c>
      <c r="H12139" s="929">
        <v>1.6666666666666668E-3</v>
      </c>
      <c r="I12139" s="929">
        <v>2.3333333333333334E-2</v>
      </c>
      <c r="J12139" s="923">
        <v>2716016.2196372109</v>
      </c>
      <c r="K12139" s="922">
        <v>1</v>
      </c>
      <c r="L12139" s="923">
        <v>2716016.2196372109</v>
      </c>
      <c r="M12139" s="923">
        <f t="shared" si="189"/>
        <v>55618.079583014558</v>
      </c>
    </row>
    <row r="12140" spans="2:13" ht="60">
      <c r="B12140" s="921" t="s">
        <v>3337</v>
      </c>
      <c r="C12140" s="921" t="s">
        <v>2937</v>
      </c>
      <c r="D12140" s="922" t="s">
        <v>986</v>
      </c>
      <c r="E12140" s="936">
        <v>1</v>
      </c>
      <c r="F12140" s="947">
        <v>44682</v>
      </c>
      <c r="G12140" s="923">
        <v>384613.12984618178</v>
      </c>
      <c r="H12140" s="929">
        <v>1.6666666666666668E-3</v>
      </c>
      <c r="I12140" s="929">
        <v>2.3333333333333334E-2</v>
      </c>
      <c r="J12140" s="923">
        <v>375638.82348310418</v>
      </c>
      <c r="K12140" s="922">
        <v>1</v>
      </c>
      <c r="L12140" s="923">
        <v>375638.82348310418</v>
      </c>
      <c r="M12140" s="923">
        <f t="shared" si="189"/>
        <v>7692.262596923636</v>
      </c>
    </row>
    <row r="12141" spans="2:13" ht="60">
      <c r="B12141" s="921" t="s">
        <v>3338</v>
      </c>
      <c r="C12141" s="921" t="s">
        <v>2937</v>
      </c>
      <c r="D12141" s="922" t="s">
        <v>986</v>
      </c>
      <c r="E12141" s="936">
        <v>1</v>
      </c>
      <c r="F12141" s="947">
        <v>44682</v>
      </c>
      <c r="G12141" s="923">
        <v>698863.84366349084</v>
      </c>
      <c r="H12141" s="929">
        <v>1.6666666666666668E-3</v>
      </c>
      <c r="I12141" s="929">
        <v>2.3333333333333334E-2</v>
      </c>
      <c r="J12141" s="923">
        <v>682557.02064467606</v>
      </c>
      <c r="K12141" s="922">
        <v>1</v>
      </c>
      <c r="L12141" s="923">
        <v>682557.02064467606</v>
      </c>
      <c r="M12141" s="923">
        <f t="shared" si="189"/>
        <v>13977.276873269817</v>
      </c>
    </row>
    <row r="12142" spans="2:13" ht="60">
      <c r="B12142" s="921" t="s">
        <v>3339</v>
      </c>
      <c r="C12142" s="921" t="s">
        <v>2937</v>
      </c>
      <c r="D12142" s="922" t="s">
        <v>986</v>
      </c>
      <c r="E12142" s="936">
        <v>1</v>
      </c>
      <c r="F12142" s="947">
        <v>44682</v>
      </c>
      <c r="G12142" s="923">
        <v>21907.141160019186</v>
      </c>
      <c r="H12142" s="929">
        <v>1.6666666666666668E-3</v>
      </c>
      <c r="I12142" s="929">
        <v>2.3333333333333334E-2</v>
      </c>
      <c r="J12142" s="923">
        <v>21395.97453295207</v>
      </c>
      <c r="K12142" s="922">
        <v>1</v>
      </c>
      <c r="L12142" s="923">
        <v>21395.97453295207</v>
      </c>
      <c r="M12142" s="923">
        <f t="shared" si="189"/>
        <v>438.1428232003837</v>
      </c>
    </row>
    <row r="12143" spans="2:13" ht="60">
      <c r="B12143" s="921" t="s">
        <v>3340</v>
      </c>
      <c r="C12143" s="921" t="s">
        <v>2937</v>
      </c>
      <c r="D12143" s="922" t="s">
        <v>986</v>
      </c>
      <c r="E12143" s="936">
        <v>1</v>
      </c>
      <c r="F12143" s="947">
        <v>44682</v>
      </c>
      <c r="G12143" s="923">
        <v>183516.09603615641</v>
      </c>
      <c r="H12143" s="929">
        <v>1.6666666666666668E-3</v>
      </c>
      <c r="I12143" s="929">
        <v>2.3333333333333334E-2</v>
      </c>
      <c r="J12143" s="923">
        <v>179234.05379531276</v>
      </c>
      <c r="K12143" s="922">
        <v>1</v>
      </c>
      <c r="L12143" s="923">
        <v>179234.05379531276</v>
      </c>
      <c r="M12143" s="923">
        <f t="shared" si="189"/>
        <v>3670.3219207231282</v>
      </c>
    </row>
    <row r="12144" spans="2:13" ht="75">
      <c r="B12144" s="921" t="s">
        <v>3341</v>
      </c>
      <c r="C12144" s="921" t="s">
        <v>2932</v>
      </c>
      <c r="D12144" s="922" t="s">
        <v>986</v>
      </c>
      <c r="E12144" s="936">
        <v>1</v>
      </c>
      <c r="F12144" s="947">
        <v>44348</v>
      </c>
      <c r="G12144" s="923">
        <v>624660.93680099293</v>
      </c>
      <c r="H12144" s="929">
        <v>1.6666666666666668E-3</v>
      </c>
      <c r="I12144" s="929">
        <v>4.1666666666666671E-2</v>
      </c>
      <c r="J12144" s="923">
        <v>598633.39776761818</v>
      </c>
      <c r="K12144" s="922">
        <v>1</v>
      </c>
      <c r="L12144" s="923">
        <v>598633.39776761818</v>
      </c>
      <c r="M12144" s="923">
        <f t="shared" si="189"/>
        <v>12493.218736019859</v>
      </c>
    </row>
    <row r="12145" spans="2:13" ht="60">
      <c r="B12145" s="921" t="s">
        <v>3342</v>
      </c>
      <c r="C12145" s="921" t="s">
        <v>2937</v>
      </c>
      <c r="D12145" s="922" t="s">
        <v>986</v>
      </c>
      <c r="E12145" s="936">
        <v>1</v>
      </c>
      <c r="F12145" s="947">
        <v>44348</v>
      </c>
      <c r="G12145" s="923">
        <v>106631.57432201302</v>
      </c>
      <c r="H12145" s="929">
        <v>1.6666666666666668E-3</v>
      </c>
      <c r="I12145" s="929">
        <v>4.1666666666666671E-2</v>
      </c>
      <c r="J12145" s="923">
        <v>102188.59205859581</v>
      </c>
      <c r="K12145" s="922">
        <v>1</v>
      </c>
      <c r="L12145" s="923">
        <v>102188.59205859581</v>
      </c>
      <c r="M12145" s="923">
        <f t="shared" si="189"/>
        <v>2132.6314864402607</v>
      </c>
    </row>
    <row r="12146" spans="2:13" ht="60">
      <c r="B12146" s="921" t="s">
        <v>3343</v>
      </c>
      <c r="C12146" s="921" t="s">
        <v>2937</v>
      </c>
      <c r="D12146" s="922" t="s">
        <v>986</v>
      </c>
      <c r="E12146" s="936">
        <v>1</v>
      </c>
      <c r="F12146" s="947">
        <v>44348</v>
      </c>
      <c r="G12146" s="923">
        <v>561500.38205678761</v>
      </c>
      <c r="H12146" s="929">
        <v>1.6666666666666668E-3</v>
      </c>
      <c r="I12146" s="929">
        <v>4.1666666666666671E-2</v>
      </c>
      <c r="J12146" s="923">
        <v>538104.5328044215</v>
      </c>
      <c r="K12146" s="922">
        <v>1</v>
      </c>
      <c r="L12146" s="923">
        <v>538104.5328044215</v>
      </c>
      <c r="M12146" s="923">
        <f t="shared" si="189"/>
        <v>11230.007641135753</v>
      </c>
    </row>
    <row r="12147" spans="2:13" ht="60">
      <c r="B12147" s="921" t="s">
        <v>3343</v>
      </c>
      <c r="C12147" s="921" t="s">
        <v>2937</v>
      </c>
      <c r="D12147" s="922" t="s">
        <v>986</v>
      </c>
      <c r="E12147" s="936">
        <v>1</v>
      </c>
      <c r="F12147" s="947">
        <v>44348</v>
      </c>
      <c r="G12147" s="923">
        <v>8115613.1938968245</v>
      </c>
      <c r="H12147" s="929">
        <v>1.6666666666666668E-3</v>
      </c>
      <c r="I12147" s="929">
        <v>4.1666666666666671E-2</v>
      </c>
      <c r="J12147" s="923">
        <v>7777462.6441511232</v>
      </c>
      <c r="K12147" s="922">
        <v>1</v>
      </c>
      <c r="L12147" s="923">
        <v>7777462.6441511232</v>
      </c>
      <c r="M12147" s="923">
        <f t="shared" si="189"/>
        <v>162312.26387793649</v>
      </c>
    </row>
    <row r="12148" spans="2:13" ht="75">
      <c r="B12148" s="921" t="s">
        <v>3344</v>
      </c>
      <c r="C12148" s="921" t="s">
        <v>2932</v>
      </c>
      <c r="D12148" s="922" t="s">
        <v>986</v>
      </c>
      <c r="E12148" s="936">
        <v>1</v>
      </c>
      <c r="F12148" s="947">
        <v>44348</v>
      </c>
      <c r="G12148" s="923">
        <v>4787951.1375126475</v>
      </c>
      <c r="H12148" s="929">
        <v>1.6666666666666668E-3</v>
      </c>
      <c r="I12148" s="929">
        <v>4.1666666666666671E-2</v>
      </c>
      <c r="J12148" s="923">
        <v>4588453.1734496206</v>
      </c>
      <c r="K12148" s="922">
        <v>1</v>
      </c>
      <c r="L12148" s="923">
        <v>4588453.1734496206</v>
      </c>
      <c r="M12148" s="923">
        <f t="shared" si="189"/>
        <v>95759.02275025296</v>
      </c>
    </row>
    <row r="12149" spans="2:13" ht="60">
      <c r="B12149" s="921" t="s">
        <v>3345</v>
      </c>
      <c r="C12149" s="921" t="s">
        <v>2937</v>
      </c>
      <c r="D12149" s="922" t="s">
        <v>986</v>
      </c>
      <c r="E12149" s="936">
        <v>1</v>
      </c>
      <c r="F12149" s="947">
        <v>44348</v>
      </c>
      <c r="G12149" s="923">
        <v>1126936.6879854919</v>
      </c>
      <c r="H12149" s="929">
        <v>1.6666666666666668E-3</v>
      </c>
      <c r="I12149" s="929">
        <v>4.1666666666666671E-2</v>
      </c>
      <c r="J12149" s="923">
        <v>1079980.9926527631</v>
      </c>
      <c r="K12149" s="922">
        <v>1</v>
      </c>
      <c r="L12149" s="923">
        <v>1079980.9926527631</v>
      </c>
      <c r="M12149" s="923">
        <f t="shared" si="189"/>
        <v>22538.733759709838</v>
      </c>
    </row>
    <row r="12150" spans="2:13" ht="60">
      <c r="B12150" s="921" t="s">
        <v>3345</v>
      </c>
      <c r="C12150" s="921" t="s">
        <v>2937</v>
      </c>
      <c r="D12150" s="922" t="s">
        <v>986</v>
      </c>
      <c r="E12150" s="936">
        <v>1</v>
      </c>
      <c r="F12150" s="947">
        <v>44348</v>
      </c>
      <c r="G12150" s="923">
        <v>240148.00908673345</v>
      </c>
      <c r="H12150" s="929">
        <v>1.6666666666666668E-3</v>
      </c>
      <c r="I12150" s="929">
        <v>4.1666666666666671E-2</v>
      </c>
      <c r="J12150" s="923">
        <v>230141.84204145288</v>
      </c>
      <c r="K12150" s="922">
        <v>1</v>
      </c>
      <c r="L12150" s="923">
        <v>230141.84204145288</v>
      </c>
      <c r="M12150" s="923">
        <f t="shared" si="189"/>
        <v>4802.9601817346693</v>
      </c>
    </row>
    <row r="12151" spans="2:13" ht="60">
      <c r="B12151" s="921" t="s">
        <v>3346</v>
      </c>
      <c r="C12151" s="921" t="s">
        <v>2937</v>
      </c>
      <c r="D12151" s="922" t="s">
        <v>986</v>
      </c>
      <c r="E12151" s="936">
        <v>1</v>
      </c>
      <c r="F12151" s="947">
        <v>44348</v>
      </c>
      <c r="G12151" s="923">
        <v>1423.3156901844416</v>
      </c>
      <c r="H12151" s="929">
        <v>1.6666666666666668E-3</v>
      </c>
      <c r="I12151" s="929">
        <v>4.1666666666666671E-2</v>
      </c>
      <c r="J12151" s="923">
        <v>1364.0108697600899</v>
      </c>
      <c r="K12151" s="922">
        <v>1</v>
      </c>
      <c r="L12151" s="923">
        <v>1364.0108697600899</v>
      </c>
      <c r="M12151" s="923">
        <f t="shared" si="189"/>
        <v>28.466313803688831</v>
      </c>
    </row>
    <row r="12152" spans="2:13" ht="75">
      <c r="B12152" s="921" t="s">
        <v>3347</v>
      </c>
      <c r="C12152" s="921" t="s">
        <v>2932</v>
      </c>
      <c r="D12152" s="922" t="s">
        <v>986</v>
      </c>
      <c r="E12152" s="936">
        <v>1</v>
      </c>
      <c r="F12152" s="947">
        <v>44835</v>
      </c>
      <c r="G12152" s="923">
        <v>2251861.2375258789</v>
      </c>
      <c r="H12152" s="929">
        <v>1.6666666666666668E-3</v>
      </c>
      <c r="I12152" s="929">
        <v>1.5000000000000001E-2</v>
      </c>
      <c r="J12152" s="923">
        <v>2218083.3189629908</v>
      </c>
      <c r="K12152" s="922">
        <v>1</v>
      </c>
      <c r="L12152" s="923">
        <v>2218083.3189629908</v>
      </c>
      <c r="M12152" s="923">
        <f t="shared" si="189"/>
        <v>45037.224750517576</v>
      </c>
    </row>
    <row r="12153" spans="2:13" ht="60">
      <c r="B12153" s="921" t="s">
        <v>3348</v>
      </c>
      <c r="C12153" s="921" t="s">
        <v>2937</v>
      </c>
      <c r="D12153" s="922" t="s">
        <v>986</v>
      </c>
      <c r="E12153" s="936">
        <v>1</v>
      </c>
      <c r="F12153" s="947">
        <v>44743</v>
      </c>
      <c r="G12153" s="923">
        <v>11088.354432516977</v>
      </c>
      <c r="H12153" s="929">
        <v>1.6666666666666668E-3</v>
      </c>
      <c r="I12153" s="929">
        <v>0.02</v>
      </c>
      <c r="J12153" s="923">
        <v>10866.587343866637</v>
      </c>
      <c r="K12153" s="922">
        <v>1</v>
      </c>
      <c r="L12153" s="923">
        <v>10866.587343866637</v>
      </c>
      <c r="M12153" s="923">
        <f t="shared" si="189"/>
        <v>221.76708865033953</v>
      </c>
    </row>
    <row r="12154" spans="2:13" ht="60">
      <c r="B12154" s="921" t="s">
        <v>3349</v>
      </c>
      <c r="C12154" s="921" t="s">
        <v>2937</v>
      </c>
      <c r="D12154" s="922" t="s">
        <v>986</v>
      </c>
      <c r="E12154" s="936">
        <v>1</v>
      </c>
      <c r="F12154" s="947">
        <v>44743</v>
      </c>
      <c r="G12154" s="923">
        <v>228324.55808996025</v>
      </c>
      <c r="H12154" s="929">
        <v>1.6666666666666668E-3</v>
      </c>
      <c r="I12154" s="929">
        <v>0.02</v>
      </c>
      <c r="J12154" s="923">
        <v>223758.06692816105</v>
      </c>
      <c r="K12154" s="922">
        <v>1</v>
      </c>
      <c r="L12154" s="923">
        <v>223758.06692816105</v>
      </c>
      <c r="M12154" s="923">
        <f t="shared" si="189"/>
        <v>4566.4911617992047</v>
      </c>
    </row>
    <row r="12155" spans="2:13" ht="60">
      <c r="B12155" s="921" t="s">
        <v>3349</v>
      </c>
      <c r="C12155" s="921" t="s">
        <v>2937</v>
      </c>
      <c r="D12155" s="922" t="s">
        <v>986</v>
      </c>
      <c r="E12155" s="936">
        <v>1</v>
      </c>
      <c r="F12155" s="947">
        <v>44743</v>
      </c>
      <c r="G12155" s="923">
        <v>163194.94080503983</v>
      </c>
      <c r="H12155" s="929">
        <v>1.6666666666666668E-3</v>
      </c>
      <c r="I12155" s="929">
        <v>0.02</v>
      </c>
      <c r="J12155" s="923">
        <v>159931.04198893905</v>
      </c>
      <c r="K12155" s="922">
        <v>1</v>
      </c>
      <c r="L12155" s="923">
        <v>159931.04198893905</v>
      </c>
      <c r="M12155" s="923">
        <f t="shared" si="189"/>
        <v>3263.8988161007969</v>
      </c>
    </row>
    <row r="12156" spans="2:13" ht="60">
      <c r="B12156" s="921" t="s">
        <v>3350</v>
      </c>
      <c r="C12156" s="921" t="s">
        <v>2937</v>
      </c>
      <c r="D12156" s="922" t="s">
        <v>986</v>
      </c>
      <c r="E12156" s="936">
        <v>1</v>
      </c>
      <c r="F12156" s="947">
        <v>44743</v>
      </c>
      <c r="G12156" s="923">
        <v>56039.11755639669</v>
      </c>
      <c r="H12156" s="929">
        <v>1.6666666666666668E-3</v>
      </c>
      <c r="I12156" s="929">
        <v>0.02</v>
      </c>
      <c r="J12156" s="923">
        <v>54918.335205268755</v>
      </c>
      <c r="K12156" s="922">
        <v>1</v>
      </c>
      <c r="L12156" s="923">
        <v>54918.335205268755</v>
      </c>
      <c r="M12156" s="923">
        <f t="shared" si="189"/>
        <v>1120.7823511279339</v>
      </c>
    </row>
    <row r="12157" spans="2:13" ht="60">
      <c r="B12157" s="921" t="s">
        <v>3351</v>
      </c>
      <c r="C12157" s="921" t="s">
        <v>2937</v>
      </c>
      <c r="D12157" s="922" t="s">
        <v>986</v>
      </c>
      <c r="E12157" s="936">
        <v>1</v>
      </c>
      <c r="F12157" s="947">
        <v>44743</v>
      </c>
      <c r="G12157" s="923">
        <v>18127.189451010669</v>
      </c>
      <c r="H12157" s="929">
        <v>1.6666666666666668E-3</v>
      </c>
      <c r="I12157" s="929">
        <v>0.02</v>
      </c>
      <c r="J12157" s="923">
        <v>17764.645661990457</v>
      </c>
      <c r="K12157" s="922">
        <v>1</v>
      </c>
      <c r="L12157" s="923">
        <v>17764.645661990457</v>
      </c>
      <c r="M12157" s="923">
        <f t="shared" si="189"/>
        <v>362.54378902021335</v>
      </c>
    </row>
    <row r="12158" spans="2:13" ht="75">
      <c r="B12158" s="921" t="s">
        <v>3352</v>
      </c>
      <c r="C12158" s="921" t="s">
        <v>2932</v>
      </c>
      <c r="D12158" s="922" t="s">
        <v>986</v>
      </c>
      <c r="E12158" s="936">
        <v>1</v>
      </c>
      <c r="F12158" s="947">
        <v>44743</v>
      </c>
      <c r="G12158" s="923">
        <v>17322.364595631778</v>
      </c>
      <c r="H12158" s="929">
        <v>1.6666666666666668E-3</v>
      </c>
      <c r="I12158" s="929">
        <v>0.02</v>
      </c>
      <c r="J12158" s="923">
        <v>16975.917303719143</v>
      </c>
      <c r="K12158" s="922">
        <v>1</v>
      </c>
      <c r="L12158" s="923">
        <v>16975.917303719143</v>
      </c>
      <c r="M12158" s="923">
        <f t="shared" si="189"/>
        <v>346.44729191263554</v>
      </c>
    </row>
    <row r="12159" spans="2:13" ht="75">
      <c r="B12159" s="921" t="s">
        <v>3353</v>
      </c>
      <c r="C12159" s="921" t="s">
        <v>2932</v>
      </c>
      <c r="D12159" s="922" t="s">
        <v>986</v>
      </c>
      <c r="E12159" s="936">
        <v>1</v>
      </c>
      <c r="F12159" s="947">
        <v>44743</v>
      </c>
      <c r="G12159" s="923">
        <v>189440.71809531795</v>
      </c>
      <c r="H12159" s="929">
        <v>1.6666666666666668E-3</v>
      </c>
      <c r="I12159" s="929">
        <v>0.02</v>
      </c>
      <c r="J12159" s="923">
        <v>185651.9037334116</v>
      </c>
      <c r="K12159" s="922">
        <v>1</v>
      </c>
      <c r="L12159" s="923">
        <v>185651.9037334116</v>
      </c>
      <c r="M12159" s="923">
        <f t="shared" si="189"/>
        <v>3788.814361906359</v>
      </c>
    </row>
    <row r="12160" spans="2:13" ht="60">
      <c r="B12160" s="921" t="s">
        <v>3354</v>
      </c>
      <c r="C12160" s="921" t="s">
        <v>2937</v>
      </c>
      <c r="D12160" s="922" t="s">
        <v>986</v>
      </c>
      <c r="E12160" s="936">
        <v>1</v>
      </c>
      <c r="F12160" s="947">
        <v>44743</v>
      </c>
      <c r="G12160" s="923">
        <v>20046.589725752234</v>
      </c>
      <c r="H12160" s="929">
        <v>1.6666666666666668E-3</v>
      </c>
      <c r="I12160" s="929">
        <v>0.02</v>
      </c>
      <c r="J12160" s="923">
        <v>19645.65793123719</v>
      </c>
      <c r="K12160" s="922">
        <v>1</v>
      </c>
      <c r="L12160" s="923">
        <v>19645.65793123719</v>
      </c>
      <c r="M12160" s="923">
        <f t="shared" si="189"/>
        <v>400.93179451504466</v>
      </c>
    </row>
    <row r="12161" spans="2:13" ht="60">
      <c r="B12161" s="921" t="s">
        <v>3355</v>
      </c>
      <c r="C12161" s="921" t="s">
        <v>2937</v>
      </c>
      <c r="D12161" s="922" t="s">
        <v>986</v>
      </c>
      <c r="E12161" s="936">
        <v>1</v>
      </c>
      <c r="F12161" s="947">
        <v>44743</v>
      </c>
      <c r="G12161" s="923">
        <v>42710.925962597103</v>
      </c>
      <c r="H12161" s="929">
        <v>1.6666666666666668E-3</v>
      </c>
      <c r="I12161" s="929">
        <v>0.02</v>
      </c>
      <c r="J12161" s="923">
        <v>41856.707443345163</v>
      </c>
      <c r="K12161" s="922">
        <v>1</v>
      </c>
      <c r="L12161" s="923">
        <v>41856.707443345163</v>
      </c>
      <c r="M12161" s="923">
        <f t="shared" si="189"/>
        <v>854.2185192519421</v>
      </c>
    </row>
    <row r="12162" spans="2:13" ht="60">
      <c r="B12162" s="921" t="s">
        <v>3355</v>
      </c>
      <c r="C12162" s="921" t="s">
        <v>2937</v>
      </c>
      <c r="D12162" s="922" t="s">
        <v>986</v>
      </c>
      <c r="E12162" s="936">
        <v>1</v>
      </c>
      <c r="F12162" s="947">
        <v>44743</v>
      </c>
      <c r="G12162" s="923">
        <v>33002.595600976871</v>
      </c>
      <c r="H12162" s="929">
        <v>1.6666666666666668E-3</v>
      </c>
      <c r="I12162" s="929">
        <v>0.02</v>
      </c>
      <c r="J12162" s="923">
        <v>32342.543688957332</v>
      </c>
      <c r="K12162" s="922">
        <v>1</v>
      </c>
      <c r="L12162" s="923">
        <v>32342.543688957332</v>
      </c>
      <c r="M12162" s="923">
        <f t="shared" si="189"/>
        <v>660.05191201953744</v>
      </c>
    </row>
    <row r="12163" spans="2:13" ht="60">
      <c r="B12163" s="921" t="s">
        <v>3062</v>
      </c>
      <c r="C12163" s="921" t="s">
        <v>2937</v>
      </c>
      <c r="D12163" s="922" t="s">
        <v>986</v>
      </c>
      <c r="E12163" s="936">
        <v>1</v>
      </c>
      <c r="F12163" s="947">
        <v>45078</v>
      </c>
      <c r="G12163" s="923">
        <v>1738.3352594405555</v>
      </c>
      <c r="H12163" s="929">
        <v>1.6666666666666668E-3</v>
      </c>
      <c r="I12163" s="929">
        <v>1.6666666666666668E-3</v>
      </c>
      <c r="J12163" s="923">
        <v>1735.4380340081545</v>
      </c>
      <c r="K12163" s="922">
        <v>1</v>
      </c>
      <c r="L12163" s="923">
        <v>1735.4380340081545</v>
      </c>
      <c r="M12163" s="923">
        <f t="shared" si="189"/>
        <v>34.766705188811109</v>
      </c>
    </row>
    <row r="12164" spans="2:13" ht="60">
      <c r="B12164" s="921" t="s">
        <v>3356</v>
      </c>
      <c r="C12164" s="921" t="s">
        <v>2937</v>
      </c>
      <c r="D12164" s="922" t="s">
        <v>986</v>
      </c>
      <c r="E12164" s="936">
        <v>1</v>
      </c>
      <c r="F12164" s="947">
        <v>45078</v>
      </c>
      <c r="G12164" s="923">
        <v>10413.751211956596</v>
      </c>
      <c r="H12164" s="929">
        <v>1.6666666666666668E-3</v>
      </c>
      <c r="I12164" s="929">
        <v>1.6666666666666668E-3</v>
      </c>
      <c r="J12164" s="923">
        <v>10396.394959936668</v>
      </c>
      <c r="K12164" s="922">
        <v>1</v>
      </c>
      <c r="L12164" s="923">
        <v>10396.394959936668</v>
      </c>
      <c r="M12164" s="923">
        <f t="shared" si="189"/>
        <v>208.27502423913194</v>
      </c>
    </row>
    <row r="12165" spans="2:13" ht="60">
      <c r="B12165" s="921" t="s">
        <v>3356</v>
      </c>
      <c r="C12165" s="921" t="s">
        <v>2937</v>
      </c>
      <c r="D12165" s="922" t="s">
        <v>986</v>
      </c>
      <c r="E12165" s="936">
        <v>1</v>
      </c>
      <c r="F12165" s="947">
        <v>45078</v>
      </c>
      <c r="G12165" s="923">
        <v>595.77748826643324</v>
      </c>
      <c r="H12165" s="929">
        <v>1.6666666666666668E-3</v>
      </c>
      <c r="I12165" s="929">
        <v>1.6666666666666668E-3</v>
      </c>
      <c r="J12165" s="923">
        <v>594.78452578598922</v>
      </c>
      <c r="K12165" s="922">
        <v>1</v>
      </c>
      <c r="L12165" s="923">
        <v>594.78452578598922</v>
      </c>
      <c r="M12165" s="923">
        <f t="shared" si="189"/>
        <v>11.915549765328665</v>
      </c>
    </row>
    <row r="12166" spans="2:13" ht="60">
      <c r="B12166" s="921" t="s">
        <v>3357</v>
      </c>
      <c r="C12166" s="921" t="s">
        <v>2937</v>
      </c>
      <c r="D12166" s="922" t="s">
        <v>986</v>
      </c>
      <c r="E12166" s="936">
        <v>1</v>
      </c>
      <c r="F12166" s="947">
        <v>45078</v>
      </c>
      <c r="G12166" s="923">
        <v>23697.620741711791</v>
      </c>
      <c r="H12166" s="929">
        <v>1.6666666666666668E-3</v>
      </c>
      <c r="I12166" s="929">
        <v>1.6666666666666668E-3</v>
      </c>
      <c r="J12166" s="923">
        <v>23658.124707142273</v>
      </c>
      <c r="K12166" s="922">
        <v>1</v>
      </c>
      <c r="L12166" s="923">
        <v>23658.124707142273</v>
      </c>
      <c r="M12166" s="923">
        <f t="shared" si="189"/>
        <v>473.95241483423581</v>
      </c>
    </row>
    <row r="12167" spans="2:13" ht="60">
      <c r="B12167" s="921" t="s">
        <v>3075</v>
      </c>
      <c r="C12167" s="921" t="s">
        <v>2937</v>
      </c>
      <c r="D12167" s="922" t="s">
        <v>986</v>
      </c>
      <c r="E12167" s="936">
        <v>1</v>
      </c>
      <c r="F12167" s="947">
        <v>45078</v>
      </c>
      <c r="G12167" s="923">
        <v>61836.046661400549</v>
      </c>
      <c r="H12167" s="929">
        <v>1.6666666666666668E-3</v>
      </c>
      <c r="I12167" s="929">
        <v>1.6666666666666668E-3</v>
      </c>
      <c r="J12167" s="923">
        <v>61732.986583631551</v>
      </c>
      <c r="K12167" s="922">
        <v>1</v>
      </c>
      <c r="L12167" s="923">
        <v>61732.986583631551</v>
      </c>
      <c r="M12167" s="923">
        <f t="shared" si="189"/>
        <v>1236.7209332280111</v>
      </c>
    </row>
    <row r="12168" spans="2:13" ht="60">
      <c r="B12168" s="921" t="s">
        <v>3358</v>
      </c>
      <c r="C12168" s="921" t="s">
        <v>2937</v>
      </c>
      <c r="D12168" s="922" t="s">
        <v>986</v>
      </c>
      <c r="E12168" s="936">
        <v>1</v>
      </c>
      <c r="F12168" s="947">
        <v>45078</v>
      </c>
      <c r="G12168" s="923">
        <v>19138.315785318307</v>
      </c>
      <c r="H12168" s="929">
        <v>1.6666666666666668E-3</v>
      </c>
      <c r="I12168" s="929">
        <v>1.6666666666666668E-3</v>
      </c>
      <c r="J12168" s="923">
        <v>19106.418592342776</v>
      </c>
      <c r="K12168" s="922">
        <v>1</v>
      </c>
      <c r="L12168" s="923">
        <v>19106.418592342776</v>
      </c>
      <c r="M12168" s="923">
        <f t="shared" si="189"/>
        <v>382.76631570636619</v>
      </c>
    </row>
    <row r="12169" spans="2:13" ht="60">
      <c r="B12169" s="921" t="s">
        <v>3245</v>
      </c>
      <c r="C12169" s="921" t="s">
        <v>2937</v>
      </c>
      <c r="D12169" s="922" t="s">
        <v>986</v>
      </c>
      <c r="E12169" s="936">
        <v>1</v>
      </c>
      <c r="F12169" s="947">
        <v>45078</v>
      </c>
      <c r="G12169" s="923">
        <v>8803.6252612464214</v>
      </c>
      <c r="H12169" s="929">
        <v>1.6666666666666668E-3</v>
      </c>
      <c r="I12169" s="929">
        <v>1.6666666666666668E-3</v>
      </c>
      <c r="J12169" s="923">
        <v>8788.9525524776782</v>
      </c>
      <c r="K12169" s="922">
        <v>1</v>
      </c>
      <c r="L12169" s="923">
        <v>8788.9525524776782</v>
      </c>
      <c r="M12169" s="923">
        <f t="shared" si="189"/>
        <v>176.07250522492842</v>
      </c>
    </row>
    <row r="12170" spans="2:13" ht="75">
      <c r="B12170" s="921" t="s">
        <v>3359</v>
      </c>
      <c r="C12170" s="921" t="s">
        <v>2932</v>
      </c>
      <c r="D12170" s="922" t="s">
        <v>986</v>
      </c>
      <c r="E12170" s="936">
        <v>1</v>
      </c>
      <c r="F12170" s="947">
        <v>44713</v>
      </c>
      <c r="G12170" s="923">
        <v>126918.62380419279</v>
      </c>
      <c r="H12170" s="929">
        <v>1.6666666666666668E-3</v>
      </c>
      <c r="I12170" s="929">
        <v>2.1666666666666667E-2</v>
      </c>
      <c r="J12170" s="923">
        <v>124168.72028843527</v>
      </c>
      <c r="K12170" s="922">
        <v>1</v>
      </c>
      <c r="L12170" s="923">
        <v>124168.72028843527</v>
      </c>
      <c r="M12170" s="923">
        <f t="shared" si="189"/>
        <v>2538.3724760838559</v>
      </c>
    </row>
    <row r="12171" spans="2:13" ht="60">
      <c r="B12171" s="921" t="s">
        <v>3218</v>
      </c>
      <c r="C12171" s="921" t="s">
        <v>2937</v>
      </c>
      <c r="D12171" s="922" t="s">
        <v>986</v>
      </c>
      <c r="E12171" s="936">
        <v>1</v>
      </c>
      <c r="F12171" s="947">
        <v>44562</v>
      </c>
      <c r="G12171" s="923">
        <v>1071846.56812305</v>
      </c>
      <c r="H12171" s="929">
        <v>1.6666666666666668E-3</v>
      </c>
      <c r="I12171" s="929">
        <v>3.0000000000000002E-2</v>
      </c>
      <c r="J12171" s="923">
        <v>1039691.1710793586</v>
      </c>
      <c r="K12171" s="922">
        <v>1</v>
      </c>
      <c r="L12171" s="923">
        <v>1039691.1710793586</v>
      </c>
      <c r="M12171" s="923">
        <f t="shared" ref="M12171:M12234" si="190">IF(L12171=0,"",IF(I12171=100%,0,(H12171*12)*(G12171*E12171*K12171)))</f>
        <v>21436.931362461</v>
      </c>
    </row>
    <row r="12172" spans="2:13" ht="60">
      <c r="B12172" s="921" t="s">
        <v>3218</v>
      </c>
      <c r="C12172" s="921" t="s">
        <v>2937</v>
      </c>
      <c r="D12172" s="922" t="s">
        <v>986</v>
      </c>
      <c r="E12172" s="936">
        <v>1</v>
      </c>
      <c r="F12172" s="947">
        <v>44562</v>
      </c>
      <c r="G12172" s="923">
        <v>761972.0145224405</v>
      </c>
      <c r="H12172" s="929">
        <v>1.6666666666666668E-3</v>
      </c>
      <c r="I12172" s="929">
        <v>3.0000000000000002E-2</v>
      </c>
      <c r="J12172" s="923">
        <v>739112.8540867673</v>
      </c>
      <c r="K12172" s="922">
        <v>1</v>
      </c>
      <c r="L12172" s="923">
        <v>739112.8540867673</v>
      </c>
      <c r="M12172" s="923">
        <f t="shared" si="190"/>
        <v>15239.440290448811</v>
      </c>
    </row>
    <row r="12173" spans="2:13" ht="60">
      <c r="B12173" s="921" t="s">
        <v>3218</v>
      </c>
      <c r="C12173" s="921" t="s">
        <v>2937</v>
      </c>
      <c r="D12173" s="922" t="s">
        <v>986</v>
      </c>
      <c r="E12173" s="936">
        <v>1</v>
      </c>
      <c r="F12173" s="947">
        <v>44562</v>
      </c>
      <c r="G12173" s="923">
        <v>7773894.856574038</v>
      </c>
      <c r="H12173" s="929">
        <v>1.6666666666666668E-3</v>
      </c>
      <c r="I12173" s="929">
        <v>3.0000000000000002E-2</v>
      </c>
      <c r="J12173" s="923">
        <v>7540678.0108768167</v>
      </c>
      <c r="K12173" s="922">
        <v>1</v>
      </c>
      <c r="L12173" s="923">
        <v>7540678.0108768167</v>
      </c>
      <c r="M12173" s="923">
        <f t="shared" si="190"/>
        <v>155477.89713148077</v>
      </c>
    </row>
    <row r="12174" spans="2:13" ht="60">
      <c r="B12174" s="921" t="s">
        <v>3360</v>
      </c>
      <c r="C12174" s="921" t="s">
        <v>2937</v>
      </c>
      <c r="D12174" s="922" t="s">
        <v>986</v>
      </c>
      <c r="E12174" s="936">
        <v>1</v>
      </c>
      <c r="F12174" s="947">
        <v>44562</v>
      </c>
      <c r="G12174" s="923">
        <v>1825101.0056257595</v>
      </c>
      <c r="H12174" s="929">
        <v>1.6666666666666668E-3</v>
      </c>
      <c r="I12174" s="929">
        <v>3.0000000000000002E-2</v>
      </c>
      <c r="J12174" s="923">
        <v>1770347.9754569866</v>
      </c>
      <c r="K12174" s="922">
        <v>1</v>
      </c>
      <c r="L12174" s="923">
        <v>1770347.9754569866</v>
      </c>
      <c r="M12174" s="923">
        <f t="shared" si="190"/>
        <v>36502.020112515187</v>
      </c>
    </row>
    <row r="12175" spans="2:13" ht="75">
      <c r="B12175" s="921" t="s">
        <v>3361</v>
      </c>
      <c r="C12175" s="921" t="s">
        <v>2932</v>
      </c>
      <c r="D12175" s="922" t="s">
        <v>986</v>
      </c>
      <c r="E12175" s="936">
        <v>1</v>
      </c>
      <c r="F12175" s="947">
        <v>44562</v>
      </c>
      <c r="G12175" s="923">
        <v>8113.1858154779129</v>
      </c>
      <c r="H12175" s="929">
        <v>1.6666666666666668E-3</v>
      </c>
      <c r="I12175" s="929">
        <v>3.0000000000000002E-2</v>
      </c>
      <c r="J12175" s="923">
        <v>7869.7902410135757</v>
      </c>
      <c r="K12175" s="922">
        <v>1</v>
      </c>
      <c r="L12175" s="923">
        <v>7869.7902410135757</v>
      </c>
      <c r="M12175" s="923">
        <f t="shared" si="190"/>
        <v>162.26371630955825</v>
      </c>
    </row>
    <row r="12176" spans="2:13" ht="75">
      <c r="B12176" s="921" t="s">
        <v>3362</v>
      </c>
      <c r="C12176" s="921" t="s">
        <v>2932</v>
      </c>
      <c r="D12176" s="922" t="s">
        <v>986</v>
      </c>
      <c r="E12176" s="936">
        <v>1</v>
      </c>
      <c r="F12176" s="947">
        <v>44562</v>
      </c>
      <c r="G12176" s="923">
        <v>226564.29170253998</v>
      </c>
      <c r="H12176" s="929">
        <v>1.6666666666666668E-3</v>
      </c>
      <c r="I12176" s="929">
        <v>3.0000000000000002E-2</v>
      </c>
      <c r="J12176" s="923">
        <v>219767.36295146379</v>
      </c>
      <c r="K12176" s="922">
        <v>1</v>
      </c>
      <c r="L12176" s="923">
        <v>219767.36295146379</v>
      </c>
      <c r="M12176" s="923">
        <f t="shared" si="190"/>
        <v>4531.2858340508001</v>
      </c>
    </row>
    <row r="12177" spans="2:13" ht="75">
      <c r="B12177" s="921" t="s">
        <v>3363</v>
      </c>
      <c r="C12177" s="921" t="s">
        <v>2932</v>
      </c>
      <c r="D12177" s="922" t="s">
        <v>986</v>
      </c>
      <c r="E12177" s="936">
        <v>1</v>
      </c>
      <c r="F12177" s="947">
        <v>44562</v>
      </c>
      <c r="G12177" s="923">
        <v>705882.39426091139</v>
      </c>
      <c r="H12177" s="929">
        <v>1.6666666666666668E-3</v>
      </c>
      <c r="I12177" s="929">
        <v>3.0000000000000002E-2</v>
      </c>
      <c r="J12177" s="923">
        <v>684705.92243308399</v>
      </c>
      <c r="K12177" s="922">
        <v>1</v>
      </c>
      <c r="L12177" s="923">
        <v>684705.92243308399</v>
      </c>
      <c r="M12177" s="923">
        <f t="shared" si="190"/>
        <v>14117.647885218228</v>
      </c>
    </row>
    <row r="12178" spans="2:13" ht="60">
      <c r="B12178" s="921" t="s">
        <v>3364</v>
      </c>
      <c r="C12178" s="921" t="s">
        <v>2937</v>
      </c>
      <c r="D12178" s="922" t="s">
        <v>986</v>
      </c>
      <c r="E12178" s="936">
        <v>1</v>
      </c>
      <c r="F12178" s="947">
        <v>44562</v>
      </c>
      <c r="G12178" s="923">
        <v>2962644.4962831121</v>
      </c>
      <c r="H12178" s="929">
        <v>1.6666666666666668E-3</v>
      </c>
      <c r="I12178" s="929">
        <v>3.0000000000000002E-2</v>
      </c>
      <c r="J12178" s="923">
        <v>2873765.1613946189</v>
      </c>
      <c r="K12178" s="922">
        <v>1</v>
      </c>
      <c r="L12178" s="923">
        <v>2873765.1613946189</v>
      </c>
      <c r="M12178" s="923">
        <f t="shared" si="190"/>
        <v>59252.889925662246</v>
      </c>
    </row>
    <row r="12179" spans="2:13" ht="60">
      <c r="B12179" s="921" t="s">
        <v>3365</v>
      </c>
      <c r="C12179" s="921" t="s">
        <v>2937</v>
      </c>
      <c r="D12179" s="922" t="s">
        <v>986</v>
      </c>
      <c r="E12179" s="936">
        <v>1</v>
      </c>
      <c r="F12179" s="947">
        <v>44562</v>
      </c>
      <c r="G12179" s="923">
        <v>136924.55456233094</v>
      </c>
      <c r="H12179" s="929">
        <v>1.6666666666666668E-3</v>
      </c>
      <c r="I12179" s="929">
        <v>3.0000000000000002E-2</v>
      </c>
      <c r="J12179" s="923">
        <v>132816.81792546101</v>
      </c>
      <c r="K12179" s="922">
        <v>1</v>
      </c>
      <c r="L12179" s="923">
        <v>132816.81792546101</v>
      </c>
      <c r="M12179" s="923">
        <f t="shared" si="190"/>
        <v>2738.4910912466189</v>
      </c>
    </row>
    <row r="12180" spans="2:13" ht="60">
      <c r="B12180" s="921" t="s">
        <v>3366</v>
      </c>
      <c r="C12180" s="921" t="s">
        <v>2937</v>
      </c>
      <c r="D12180" s="922" t="s">
        <v>986</v>
      </c>
      <c r="E12180" s="936">
        <v>1</v>
      </c>
      <c r="F12180" s="947">
        <v>44562</v>
      </c>
      <c r="G12180" s="923">
        <v>639445.79853472067</v>
      </c>
      <c r="H12180" s="929">
        <v>1.6666666666666668E-3</v>
      </c>
      <c r="I12180" s="929">
        <v>3.0000000000000002E-2</v>
      </c>
      <c r="J12180" s="923">
        <v>620262.42457867903</v>
      </c>
      <c r="K12180" s="922">
        <v>1</v>
      </c>
      <c r="L12180" s="923">
        <v>620262.42457867903</v>
      </c>
      <c r="M12180" s="923">
        <f t="shared" si="190"/>
        <v>12788.915970694414</v>
      </c>
    </row>
    <row r="12181" spans="2:13" ht="75">
      <c r="B12181" s="921" t="s">
        <v>3367</v>
      </c>
      <c r="C12181" s="921" t="s">
        <v>2932</v>
      </c>
      <c r="D12181" s="922" t="s">
        <v>986</v>
      </c>
      <c r="E12181" s="936">
        <v>1</v>
      </c>
      <c r="F12181" s="947">
        <v>44562</v>
      </c>
      <c r="G12181" s="923">
        <v>30428.70600302421</v>
      </c>
      <c r="H12181" s="929">
        <v>1.6666666666666668E-3</v>
      </c>
      <c r="I12181" s="929">
        <v>3.0000000000000002E-2</v>
      </c>
      <c r="J12181" s="923">
        <v>29515.844822933483</v>
      </c>
      <c r="K12181" s="922">
        <v>1</v>
      </c>
      <c r="L12181" s="923">
        <v>29515.844822933483</v>
      </c>
      <c r="M12181" s="923">
        <f t="shared" si="190"/>
        <v>608.57412006048423</v>
      </c>
    </row>
    <row r="12182" spans="2:13" ht="60">
      <c r="B12182" s="921" t="s">
        <v>3368</v>
      </c>
      <c r="C12182" s="921" t="s">
        <v>2937</v>
      </c>
      <c r="D12182" s="922" t="s">
        <v>986</v>
      </c>
      <c r="E12182" s="936">
        <v>1</v>
      </c>
      <c r="F12182" s="947">
        <v>44562</v>
      </c>
      <c r="G12182" s="923">
        <v>858588.69982180418</v>
      </c>
      <c r="H12182" s="929">
        <v>1.6666666666666668E-3</v>
      </c>
      <c r="I12182" s="929">
        <v>3.0000000000000002E-2</v>
      </c>
      <c r="J12182" s="923">
        <v>832831.03882715001</v>
      </c>
      <c r="K12182" s="922">
        <v>1</v>
      </c>
      <c r="L12182" s="923">
        <v>832831.03882715001</v>
      </c>
      <c r="M12182" s="923">
        <f t="shared" si="190"/>
        <v>17171.773996436084</v>
      </c>
    </row>
    <row r="12183" spans="2:13" ht="75">
      <c r="B12183" s="921" t="s">
        <v>2955</v>
      </c>
      <c r="C12183" s="921" t="s">
        <v>2932</v>
      </c>
      <c r="D12183" s="922" t="s">
        <v>986</v>
      </c>
      <c r="E12183" s="936">
        <v>1</v>
      </c>
      <c r="F12183" s="947">
        <v>44896</v>
      </c>
      <c r="G12183" s="923">
        <v>113182.82127940303</v>
      </c>
      <c r="H12183" s="929">
        <v>1.6666666666666668E-3</v>
      </c>
      <c r="I12183" s="929">
        <v>1.1666666666666667E-2</v>
      </c>
      <c r="J12183" s="923">
        <v>111862.35503114332</v>
      </c>
      <c r="K12183" s="922">
        <v>1</v>
      </c>
      <c r="L12183" s="923">
        <v>111862.35503114332</v>
      </c>
      <c r="M12183" s="923">
        <f t="shared" si="190"/>
        <v>2263.6564255880608</v>
      </c>
    </row>
    <row r="12184" spans="2:13" ht="60">
      <c r="B12184" s="921" t="s">
        <v>3369</v>
      </c>
      <c r="C12184" s="921" t="s">
        <v>2937</v>
      </c>
      <c r="D12184" s="922" t="s">
        <v>986</v>
      </c>
      <c r="E12184" s="936">
        <v>1</v>
      </c>
      <c r="F12184" s="947">
        <v>44896</v>
      </c>
      <c r="G12184" s="923">
        <v>44025.586232483445</v>
      </c>
      <c r="H12184" s="929">
        <v>1.6666666666666668E-3</v>
      </c>
      <c r="I12184" s="929">
        <v>1.1666666666666667E-2</v>
      </c>
      <c r="J12184" s="923">
        <v>43511.954393104468</v>
      </c>
      <c r="K12184" s="922">
        <v>1</v>
      </c>
      <c r="L12184" s="923">
        <v>43511.954393104468</v>
      </c>
      <c r="M12184" s="923">
        <f t="shared" si="190"/>
        <v>880.51172464966896</v>
      </c>
    </row>
    <row r="12185" spans="2:13" ht="75">
      <c r="B12185" s="921" t="s">
        <v>2956</v>
      </c>
      <c r="C12185" s="921" t="s">
        <v>2932</v>
      </c>
      <c r="D12185" s="922" t="s">
        <v>986</v>
      </c>
      <c r="E12185" s="936">
        <v>1</v>
      </c>
      <c r="F12185" s="947">
        <v>44896</v>
      </c>
      <c r="G12185" s="923">
        <v>21624.999560730997</v>
      </c>
      <c r="H12185" s="929">
        <v>1.6666666666666668E-3</v>
      </c>
      <c r="I12185" s="929">
        <v>1.1666666666666667E-2</v>
      </c>
      <c r="J12185" s="923">
        <v>21372.707899189136</v>
      </c>
      <c r="K12185" s="922">
        <v>1</v>
      </c>
      <c r="L12185" s="923">
        <v>21372.707899189136</v>
      </c>
      <c r="M12185" s="923">
        <f t="shared" si="190"/>
        <v>432.49999121461997</v>
      </c>
    </row>
    <row r="12186" spans="2:13" ht="75">
      <c r="B12186" s="921" t="s">
        <v>2962</v>
      </c>
      <c r="C12186" s="921" t="s">
        <v>2932</v>
      </c>
      <c r="D12186" s="922" t="s">
        <v>986</v>
      </c>
      <c r="E12186" s="936">
        <v>1</v>
      </c>
      <c r="F12186" s="947">
        <v>44896</v>
      </c>
      <c r="G12186" s="923">
        <v>1358.3832629740812</v>
      </c>
      <c r="H12186" s="929">
        <v>1.6666666666666668E-3</v>
      </c>
      <c r="I12186" s="929">
        <v>1.1666666666666667E-2</v>
      </c>
      <c r="J12186" s="923">
        <v>1342.5354582393836</v>
      </c>
      <c r="K12186" s="922">
        <v>1</v>
      </c>
      <c r="L12186" s="923">
        <v>1342.5354582393836</v>
      </c>
      <c r="M12186" s="923">
        <f t="shared" si="190"/>
        <v>27.167665259481623</v>
      </c>
    </row>
    <row r="12187" spans="2:13" ht="75">
      <c r="B12187" s="921" t="s">
        <v>3370</v>
      </c>
      <c r="C12187" s="921" t="s">
        <v>2932</v>
      </c>
      <c r="D12187" s="922" t="s">
        <v>986</v>
      </c>
      <c r="E12187" s="936">
        <v>1</v>
      </c>
      <c r="F12187" s="947">
        <v>44896</v>
      </c>
      <c r="G12187" s="923">
        <v>4817.7710092819725</v>
      </c>
      <c r="H12187" s="929">
        <v>1.6666666666666668E-3</v>
      </c>
      <c r="I12187" s="929">
        <v>1.1666666666666667E-2</v>
      </c>
      <c r="J12187" s="923">
        <v>4761.5636808403497</v>
      </c>
      <c r="K12187" s="922">
        <v>1</v>
      </c>
      <c r="L12187" s="923">
        <v>4761.5636808403497</v>
      </c>
      <c r="M12187" s="923">
        <f t="shared" si="190"/>
        <v>96.355420185639446</v>
      </c>
    </row>
    <row r="12188" spans="2:13" ht="60">
      <c r="B12188" s="921" t="s">
        <v>3371</v>
      </c>
      <c r="C12188" s="921" t="s">
        <v>2937</v>
      </c>
      <c r="D12188" s="922" t="s">
        <v>986</v>
      </c>
      <c r="E12188" s="936">
        <v>1</v>
      </c>
      <c r="F12188" s="947">
        <v>44896</v>
      </c>
      <c r="G12188" s="923">
        <v>597116.72971069778</v>
      </c>
      <c r="H12188" s="929">
        <v>1.6666666666666668E-3</v>
      </c>
      <c r="I12188" s="929">
        <v>1.1666666666666667E-2</v>
      </c>
      <c r="J12188" s="923">
        <v>590150.36786407302</v>
      </c>
      <c r="K12188" s="922">
        <v>1</v>
      </c>
      <c r="L12188" s="923">
        <v>590150.36786407302</v>
      </c>
      <c r="M12188" s="923">
        <f t="shared" si="190"/>
        <v>11942.334594213955</v>
      </c>
    </row>
    <row r="12189" spans="2:13" ht="60">
      <c r="B12189" s="921" t="s">
        <v>3371</v>
      </c>
      <c r="C12189" s="921" t="s">
        <v>2937</v>
      </c>
      <c r="D12189" s="922" t="s">
        <v>994</v>
      </c>
      <c r="E12189" s="936">
        <v>0</v>
      </c>
      <c r="F12189" s="947">
        <v>44896</v>
      </c>
      <c r="G12189" s="923">
        <v>2231857.893374701</v>
      </c>
      <c r="H12189" s="929">
        <v>1.6666666666666668E-3</v>
      </c>
      <c r="I12189" s="929">
        <v>1.1666666666666667E-2</v>
      </c>
      <c r="J12189" s="923">
        <v>2205819.5512853297</v>
      </c>
      <c r="K12189" s="922">
        <v>1</v>
      </c>
      <c r="L12189" s="923">
        <v>0</v>
      </c>
      <c r="M12189" s="923" t="str">
        <f t="shared" si="190"/>
        <v/>
      </c>
    </row>
    <row r="12190" spans="2:13" ht="60">
      <c r="B12190" s="921" t="s">
        <v>3372</v>
      </c>
      <c r="C12190" s="921" t="s">
        <v>2937</v>
      </c>
      <c r="D12190" s="922" t="s">
        <v>994</v>
      </c>
      <c r="E12190" s="936">
        <v>0</v>
      </c>
      <c r="F12190" s="947">
        <v>44896</v>
      </c>
      <c r="G12190" s="923">
        <v>576966.20707564824</v>
      </c>
      <c r="H12190" s="929">
        <v>1.6666666666666668E-3</v>
      </c>
      <c r="I12190" s="929">
        <v>1.1666666666666667E-2</v>
      </c>
      <c r="J12190" s="923">
        <v>570234.93465976568</v>
      </c>
      <c r="K12190" s="922">
        <v>1</v>
      </c>
      <c r="L12190" s="923">
        <v>0</v>
      </c>
      <c r="M12190" s="923" t="str">
        <f t="shared" si="190"/>
        <v/>
      </c>
    </row>
    <row r="12191" spans="2:13" ht="60">
      <c r="B12191" s="921" t="s">
        <v>3373</v>
      </c>
      <c r="C12191" s="921" t="s">
        <v>2937</v>
      </c>
      <c r="D12191" s="922" t="s">
        <v>994</v>
      </c>
      <c r="E12191" s="936">
        <v>0</v>
      </c>
      <c r="F12191" s="947">
        <v>44896</v>
      </c>
      <c r="G12191" s="923">
        <v>165883.26954965116</v>
      </c>
      <c r="H12191" s="929">
        <v>1.6666666666666668E-3</v>
      </c>
      <c r="I12191" s="929">
        <v>1.1666666666666667E-2</v>
      </c>
      <c r="J12191" s="923">
        <v>163947.96473823857</v>
      </c>
      <c r="K12191" s="922">
        <v>1</v>
      </c>
      <c r="L12191" s="923">
        <v>0</v>
      </c>
      <c r="M12191" s="923" t="str">
        <f t="shared" si="190"/>
        <v/>
      </c>
    </row>
    <row r="12192" spans="2:13" ht="75">
      <c r="B12192" s="921" t="s">
        <v>3374</v>
      </c>
      <c r="C12192" s="921" t="s">
        <v>2932</v>
      </c>
      <c r="D12192" s="922" t="s">
        <v>986</v>
      </c>
      <c r="E12192" s="936">
        <v>1</v>
      </c>
      <c r="F12192" s="947">
        <v>44531</v>
      </c>
      <c r="G12192" s="923">
        <v>678374.47133894183</v>
      </c>
      <c r="H12192" s="929">
        <v>1.6666666666666668E-3</v>
      </c>
      <c r="I12192" s="929">
        <v>3.1666666666666669E-2</v>
      </c>
      <c r="J12192" s="923">
        <v>656892.61307987536</v>
      </c>
      <c r="K12192" s="922">
        <v>1</v>
      </c>
      <c r="L12192" s="923">
        <v>656892.61307987536</v>
      </c>
      <c r="M12192" s="923">
        <f t="shared" si="190"/>
        <v>13567.489426778837</v>
      </c>
    </row>
    <row r="12193" spans="2:13" ht="75">
      <c r="B12193" s="921" t="s">
        <v>3375</v>
      </c>
      <c r="C12193" s="921" t="s">
        <v>2932</v>
      </c>
      <c r="D12193" s="922" t="s">
        <v>986</v>
      </c>
      <c r="E12193" s="936">
        <v>1</v>
      </c>
      <c r="F12193" s="947">
        <v>44531</v>
      </c>
      <c r="G12193" s="923">
        <v>461457.51810016617</v>
      </c>
      <c r="H12193" s="929">
        <v>1.6666666666666668E-3</v>
      </c>
      <c r="I12193" s="929">
        <v>3.1666666666666669E-2</v>
      </c>
      <c r="J12193" s="923">
        <v>446844.69669366092</v>
      </c>
      <c r="K12193" s="922">
        <v>1</v>
      </c>
      <c r="L12193" s="923">
        <v>446844.69669366092</v>
      </c>
      <c r="M12193" s="923">
        <f t="shared" si="190"/>
        <v>9229.1503620033236</v>
      </c>
    </row>
    <row r="12194" spans="2:13" ht="60">
      <c r="B12194" s="921" t="s">
        <v>3376</v>
      </c>
      <c r="C12194" s="921" t="s">
        <v>2937</v>
      </c>
      <c r="D12194" s="922" t="s">
        <v>986</v>
      </c>
      <c r="E12194" s="936">
        <v>1</v>
      </c>
      <c r="F12194" s="947">
        <v>44531</v>
      </c>
      <c r="G12194" s="923">
        <v>32702.175412365788</v>
      </c>
      <c r="H12194" s="929">
        <v>1.6666666666666668E-3</v>
      </c>
      <c r="I12194" s="929">
        <v>3.1666666666666669E-2</v>
      </c>
      <c r="J12194" s="923">
        <v>31666.606524307539</v>
      </c>
      <c r="K12194" s="922">
        <v>1</v>
      </c>
      <c r="L12194" s="923">
        <v>31666.606524307539</v>
      </c>
      <c r="M12194" s="923">
        <f t="shared" si="190"/>
        <v>654.0435082473158</v>
      </c>
    </row>
    <row r="12195" spans="2:13" ht="60">
      <c r="B12195" s="921" t="s">
        <v>3377</v>
      </c>
      <c r="C12195" s="921" t="s">
        <v>2937</v>
      </c>
      <c r="D12195" s="922" t="s">
        <v>986</v>
      </c>
      <c r="E12195" s="936">
        <v>1</v>
      </c>
      <c r="F12195" s="947">
        <v>44531</v>
      </c>
      <c r="G12195" s="923">
        <v>3797.9913496445633</v>
      </c>
      <c r="H12195" s="929">
        <v>1.6666666666666668E-3</v>
      </c>
      <c r="I12195" s="929">
        <v>3.1666666666666669E-2</v>
      </c>
      <c r="J12195" s="923">
        <v>3677.7216235724854</v>
      </c>
      <c r="K12195" s="922">
        <v>1</v>
      </c>
      <c r="L12195" s="923">
        <v>3677.7216235724854</v>
      </c>
      <c r="M12195" s="923">
        <f t="shared" si="190"/>
        <v>75.959826992891266</v>
      </c>
    </row>
    <row r="12196" spans="2:13" ht="60">
      <c r="B12196" s="921" t="s">
        <v>3378</v>
      </c>
      <c r="C12196" s="921" t="s">
        <v>2937</v>
      </c>
      <c r="D12196" s="922" t="s">
        <v>986</v>
      </c>
      <c r="E12196" s="936">
        <v>1</v>
      </c>
      <c r="F12196" s="947">
        <v>44531</v>
      </c>
      <c r="G12196" s="923">
        <v>1409460.5567657044</v>
      </c>
      <c r="H12196" s="929">
        <v>1.6666666666666668E-3</v>
      </c>
      <c r="I12196" s="929">
        <v>3.1666666666666669E-2</v>
      </c>
      <c r="J12196" s="923">
        <v>1364827.6391347905</v>
      </c>
      <c r="K12196" s="922">
        <v>1</v>
      </c>
      <c r="L12196" s="923">
        <v>1364827.6391347905</v>
      </c>
      <c r="M12196" s="923">
        <f t="shared" si="190"/>
        <v>28189.21113531409</v>
      </c>
    </row>
    <row r="12197" spans="2:13" ht="60">
      <c r="B12197" s="921" t="s">
        <v>3379</v>
      </c>
      <c r="C12197" s="921" t="s">
        <v>2937</v>
      </c>
      <c r="D12197" s="922" t="s">
        <v>986</v>
      </c>
      <c r="E12197" s="936">
        <v>1</v>
      </c>
      <c r="F12197" s="947">
        <v>44531</v>
      </c>
      <c r="G12197" s="923">
        <v>230630.75959901488</v>
      </c>
      <c r="H12197" s="929">
        <v>1.6666666666666668E-3</v>
      </c>
      <c r="I12197" s="929">
        <v>3.1666666666666669E-2</v>
      </c>
      <c r="J12197" s="923">
        <v>223327.45221171275</v>
      </c>
      <c r="K12197" s="922">
        <v>1</v>
      </c>
      <c r="L12197" s="923">
        <v>223327.45221171275</v>
      </c>
      <c r="M12197" s="923">
        <f t="shared" si="190"/>
        <v>4612.6151919802978</v>
      </c>
    </row>
    <row r="12198" spans="2:13" ht="60">
      <c r="B12198" s="921" t="s">
        <v>3380</v>
      </c>
      <c r="C12198" s="921" t="s">
        <v>2937</v>
      </c>
      <c r="D12198" s="922" t="s">
        <v>986</v>
      </c>
      <c r="E12198" s="936">
        <v>1</v>
      </c>
      <c r="F12198" s="947">
        <v>44531</v>
      </c>
      <c r="G12198" s="923">
        <v>3877784.7741560019</v>
      </c>
      <c r="H12198" s="929">
        <v>1.6666666666666668E-3</v>
      </c>
      <c r="I12198" s="929">
        <v>3.1666666666666669E-2</v>
      </c>
      <c r="J12198" s="923">
        <v>3754988.2563077286</v>
      </c>
      <c r="K12198" s="922">
        <v>1</v>
      </c>
      <c r="L12198" s="923">
        <v>3754988.2563077286</v>
      </c>
      <c r="M12198" s="923">
        <f t="shared" si="190"/>
        <v>77555.695483120042</v>
      </c>
    </row>
    <row r="12199" spans="2:13" ht="60">
      <c r="B12199" s="921" t="s">
        <v>3381</v>
      </c>
      <c r="C12199" s="921" t="s">
        <v>2937</v>
      </c>
      <c r="D12199" s="922" t="s">
        <v>986</v>
      </c>
      <c r="E12199" s="936">
        <v>1</v>
      </c>
      <c r="F12199" s="947">
        <v>44531</v>
      </c>
      <c r="G12199" s="923">
        <v>380.88729737330129</v>
      </c>
      <c r="H12199" s="929">
        <v>1.6666666666666668E-3</v>
      </c>
      <c r="I12199" s="929">
        <v>3.1666666666666669E-2</v>
      </c>
      <c r="J12199" s="923">
        <v>368.8258662898134</v>
      </c>
      <c r="K12199" s="922">
        <v>1</v>
      </c>
      <c r="L12199" s="923">
        <v>368.8258662898134</v>
      </c>
      <c r="M12199" s="923">
        <f t="shared" si="190"/>
        <v>7.6177459474660258</v>
      </c>
    </row>
    <row r="12200" spans="2:13" ht="60">
      <c r="B12200" s="921" t="s">
        <v>3226</v>
      </c>
      <c r="C12200" s="921" t="s">
        <v>2937</v>
      </c>
      <c r="D12200" s="922" t="s">
        <v>986</v>
      </c>
      <c r="E12200" s="936">
        <v>1</v>
      </c>
      <c r="F12200" s="947">
        <v>44621</v>
      </c>
      <c r="G12200" s="923">
        <v>158150.73354379315</v>
      </c>
      <c r="H12200" s="929">
        <v>1.6666666666666668E-3</v>
      </c>
      <c r="I12200" s="929">
        <v>2.6666666666666668E-2</v>
      </c>
      <c r="J12200" s="923">
        <v>153933.380649292</v>
      </c>
      <c r="K12200" s="922">
        <v>1</v>
      </c>
      <c r="L12200" s="923">
        <v>153933.380649292</v>
      </c>
      <c r="M12200" s="923">
        <f t="shared" si="190"/>
        <v>3163.014670875863</v>
      </c>
    </row>
    <row r="12201" spans="2:13" ht="60">
      <c r="B12201" s="921" t="s">
        <v>3382</v>
      </c>
      <c r="C12201" s="921" t="s">
        <v>2937</v>
      </c>
      <c r="D12201" s="922" t="s">
        <v>986</v>
      </c>
      <c r="E12201" s="936">
        <v>1</v>
      </c>
      <c r="F12201" s="947">
        <v>44621</v>
      </c>
      <c r="G12201" s="923">
        <v>155183.55280188331</v>
      </c>
      <c r="H12201" s="929">
        <v>1.6666666666666668E-3</v>
      </c>
      <c r="I12201" s="929">
        <v>2.6666666666666668E-2</v>
      </c>
      <c r="J12201" s="923">
        <v>151045.32472716641</v>
      </c>
      <c r="K12201" s="922">
        <v>1</v>
      </c>
      <c r="L12201" s="923">
        <v>151045.32472716641</v>
      </c>
      <c r="M12201" s="923">
        <f t="shared" si="190"/>
        <v>3103.6710560376664</v>
      </c>
    </row>
    <row r="12202" spans="2:13" ht="60">
      <c r="B12202" s="921" t="s">
        <v>3382</v>
      </c>
      <c r="C12202" s="921" t="s">
        <v>2937</v>
      </c>
      <c r="D12202" s="922" t="s">
        <v>986</v>
      </c>
      <c r="E12202" s="936">
        <v>1</v>
      </c>
      <c r="F12202" s="947">
        <v>44621</v>
      </c>
      <c r="G12202" s="923">
        <v>2119394.8931506006</v>
      </c>
      <c r="H12202" s="929">
        <v>1.6666666666666668E-3</v>
      </c>
      <c r="I12202" s="929">
        <v>2.6666666666666668E-2</v>
      </c>
      <c r="J12202" s="923">
        <v>2062877.6959999178</v>
      </c>
      <c r="K12202" s="922">
        <v>1</v>
      </c>
      <c r="L12202" s="923">
        <v>2062877.6959999178</v>
      </c>
      <c r="M12202" s="923">
        <f t="shared" si="190"/>
        <v>42387.897863012011</v>
      </c>
    </row>
    <row r="12203" spans="2:13" ht="60">
      <c r="B12203" s="921" t="s">
        <v>3383</v>
      </c>
      <c r="C12203" s="921" t="s">
        <v>2937</v>
      </c>
      <c r="D12203" s="922" t="s">
        <v>986</v>
      </c>
      <c r="E12203" s="936">
        <v>1</v>
      </c>
      <c r="F12203" s="947">
        <v>44621</v>
      </c>
      <c r="G12203" s="923">
        <v>123490.53496266258</v>
      </c>
      <c r="H12203" s="929">
        <v>1.6666666666666668E-3</v>
      </c>
      <c r="I12203" s="929">
        <v>2.6666666666666668E-2</v>
      </c>
      <c r="J12203" s="923">
        <v>120197.45403032491</v>
      </c>
      <c r="K12203" s="922">
        <v>1</v>
      </c>
      <c r="L12203" s="923">
        <v>120197.45403032491</v>
      </c>
      <c r="M12203" s="923">
        <f t="shared" si="190"/>
        <v>2469.8106992532516</v>
      </c>
    </row>
    <row r="12204" spans="2:13" ht="60">
      <c r="B12204" s="921" t="s">
        <v>3383</v>
      </c>
      <c r="C12204" s="921" t="s">
        <v>2937</v>
      </c>
      <c r="D12204" s="922" t="s">
        <v>986</v>
      </c>
      <c r="E12204" s="936">
        <v>1</v>
      </c>
      <c r="F12204" s="947">
        <v>44621</v>
      </c>
      <c r="G12204" s="923">
        <v>1568631.353668021</v>
      </c>
      <c r="H12204" s="929">
        <v>1.6666666666666668E-3</v>
      </c>
      <c r="I12204" s="929">
        <v>2.6666666666666668E-2</v>
      </c>
      <c r="J12204" s="923">
        <v>1526801.1842368739</v>
      </c>
      <c r="K12204" s="922">
        <v>1</v>
      </c>
      <c r="L12204" s="923">
        <v>1526801.1842368739</v>
      </c>
      <c r="M12204" s="923">
        <f t="shared" si="190"/>
        <v>31372.627073360421</v>
      </c>
    </row>
    <row r="12205" spans="2:13" ht="60">
      <c r="B12205" s="921" t="s">
        <v>3384</v>
      </c>
      <c r="C12205" s="921" t="s">
        <v>2937</v>
      </c>
      <c r="D12205" s="922" t="s">
        <v>986</v>
      </c>
      <c r="E12205" s="936">
        <v>1</v>
      </c>
      <c r="F12205" s="947">
        <v>44621</v>
      </c>
      <c r="G12205" s="923">
        <v>4594.2085494545026</v>
      </c>
      <c r="H12205" s="929">
        <v>1.6666666666666668E-3</v>
      </c>
      <c r="I12205" s="929">
        <v>2.6666666666666668E-2</v>
      </c>
      <c r="J12205" s="923">
        <v>4471.6963214690495</v>
      </c>
      <c r="K12205" s="922">
        <v>1</v>
      </c>
      <c r="L12205" s="923">
        <v>4471.6963214690495</v>
      </c>
      <c r="M12205" s="923">
        <f t="shared" si="190"/>
        <v>91.884170989090052</v>
      </c>
    </row>
    <row r="12206" spans="2:13" ht="75">
      <c r="B12206" s="921" t="s">
        <v>3385</v>
      </c>
      <c r="C12206" s="921" t="s">
        <v>2932</v>
      </c>
      <c r="D12206" s="922" t="s">
        <v>986</v>
      </c>
      <c r="E12206" s="936">
        <v>1</v>
      </c>
      <c r="F12206" s="947">
        <v>43861</v>
      </c>
      <c r="G12206" s="923">
        <v>6472.6525178606635</v>
      </c>
      <c r="H12206" s="929">
        <v>1.6666666666666668E-3</v>
      </c>
      <c r="I12206" s="929">
        <v>6.8333333333333343E-2</v>
      </c>
      <c r="J12206" s="923">
        <v>6030.3545958068516</v>
      </c>
      <c r="K12206" s="922">
        <v>1</v>
      </c>
      <c r="L12206" s="923">
        <v>6030.3545958068516</v>
      </c>
      <c r="M12206" s="923">
        <f t="shared" si="190"/>
        <v>129.45305035721327</v>
      </c>
    </row>
    <row r="12207" spans="2:13" ht="75">
      <c r="B12207" s="921" t="s">
        <v>3386</v>
      </c>
      <c r="C12207" s="921" t="s">
        <v>2932</v>
      </c>
      <c r="D12207" s="922" t="s">
        <v>986</v>
      </c>
      <c r="E12207" s="936">
        <v>1</v>
      </c>
      <c r="F12207" s="947">
        <v>43861</v>
      </c>
      <c r="G12207" s="923">
        <v>59341.866884753654</v>
      </c>
      <c r="H12207" s="929">
        <v>1.6666666666666668E-3</v>
      </c>
      <c r="I12207" s="929">
        <v>6.8333333333333343E-2</v>
      </c>
      <c r="J12207" s="923">
        <v>55286.839314295488</v>
      </c>
      <c r="K12207" s="922">
        <v>1</v>
      </c>
      <c r="L12207" s="923">
        <v>55286.839314295488</v>
      </c>
      <c r="M12207" s="923">
        <f t="shared" si="190"/>
        <v>1186.8373376950731</v>
      </c>
    </row>
    <row r="12208" spans="2:13" ht="75">
      <c r="B12208" s="921" t="s">
        <v>3387</v>
      </c>
      <c r="C12208" s="921" t="s">
        <v>2932</v>
      </c>
      <c r="D12208" s="922" t="s">
        <v>986</v>
      </c>
      <c r="E12208" s="936">
        <v>1</v>
      </c>
      <c r="F12208" s="947">
        <v>43861</v>
      </c>
      <c r="G12208" s="923">
        <v>349059.98449202452</v>
      </c>
      <c r="H12208" s="929">
        <v>1.6666666666666668E-3</v>
      </c>
      <c r="I12208" s="929">
        <v>6.8333333333333343E-2</v>
      </c>
      <c r="J12208" s="923">
        <v>325207.55221840285</v>
      </c>
      <c r="K12208" s="922">
        <v>1</v>
      </c>
      <c r="L12208" s="923">
        <v>325207.55221840285</v>
      </c>
      <c r="M12208" s="923">
        <f t="shared" si="190"/>
        <v>6981.1996898404905</v>
      </c>
    </row>
    <row r="12209" spans="2:13" ht="60">
      <c r="B12209" s="921" t="s">
        <v>3388</v>
      </c>
      <c r="C12209" s="921" t="s">
        <v>2937</v>
      </c>
      <c r="D12209" s="922" t="s">
        <v>986</v>
      </c>
      <c r="E12209" s="936">
        <v>1</v>
      </c>
      <c r="F12209" s="947">
        <v>43891</v>
      </c>
      <c r="G12209" s="923">
        <v>238418.90697393744</v>
      </c>
      <c r="H12209" s="929">
        <v>1.6666666666666668E-3</v>
      </c>
      <c r="I12209" s="929">
        <v>6.6666666666666666E-2</v>
      </c>
      <c r="J12209" s="923">
        <v>222524.31317567494</v>
      </c>
      <c r="K12209" s="922">
        <v>1</v>
      </c>
      <c r="L12209" s="923">
        <v>222524.31317567494</v>
      </c>
      <c r="M12209" s="923">
        <f t="shared" si="190"/>
        <v>4768.3781394787493</v>
      </c>
    </row>
    <row r="12210" spans="2:13" ht="60">
      <c r="B12210" s="921" t="s">
        <v>3389</v>
      </c>
      <c r="C12210" s="921" t="s">
        <v>2937</v>
      </c>
      <c r="D12210" s="922" t="s">
        <v>986</v>
      </c>
      <c r="E12210" s="936">
        <v>1</v>
      </c>
      <c r="F12210" s="947">
        <v>43891</v>
      </c>
      <c r="G12210" s="923">
        <v>58593.639881637173</v>
      </c>
      <c r="H12210" s="929">
        <v>1.6666666666666668E-3</v>
      </c>
      <c r="I12210" s="929">
        <v>6.6666666666666666E-2</v>
      </c>
      <c r="J12210" s="923">
        <v>54687.397222861364</v>
      </c>
      <c r="K12210" s="922">
        <v>1</v>
      </c>
      <c r="L12210" s="923">
        <v>54687.397222861364</v>
      </c>
      <c r="M12210" s="923">
        <f t="shared" si="190"/>
        <v>1171.8727976327434</v>
      </c>
    </row>
    <row r="12211" spans="2:13" ht="60">
      <c r="B12211" s="921" t="s">
        <v>3390</v>
      </c>
      <c r="C12211" s="921" t="s">
        <v>2937</v>
      </c>
      <c r="D12211" s="922" t="s">
        <v>986</v>
      </c>
      <c r="E12211" s="936">
        <v>1</v>
      </c>
      <c r="F12211" s="947">
        <v>43891</v>
      </c>
      <c r="G12211" s="923">
        <v>82368.231519982961</v>
      </c>
      <c r="H12211" s="929">
        <v>1.6666666666666668E-3</v>
      </c>
      <c r="I12211" s="929">
        <v>6.6666666666666666E-2</v>
      </c>
      <c r="J12211" s="923">
        <v>76877.016085317431</v>
      </c>
      <c r="K12211" s="922">
        <v>1</v>
      </c>
      <c r="L12211" s="923">
        <v>76877.016085317431</v>
      </c>
      <c r="M12211" s="923">
        <f t="shared" si="190"/>
        <v>1647.3646303996593</v>
      </c>
    </row>
    <row r="12212" spans="2:13" ht="60">
      <c r="B12212" s="921" t="s">
        <v>3391</v>
      </c>
      <c r="C12212" s="921" t="s">
        <v>2937</v>
      </c>
      <c r="D12212" s="922" t="s">
        <v>986</v>
      </c>
      <c r="E12212" s="936">
        <v>1</v>
      </c>
      <c r="F12212" s="947">
        <v>43891</v>
      </c>
      <c r="G12212" s="923">
        <v>5160695.8099933229</v>
      </c>
      <c r="H12212" s="929">
        <v>1.6666666666666668E-3</v>
      </c>
      <c r="I12212" s="929">
        <v>6.6666666666666666E-2</v>
      </c>
      <c r="J12212" s="923">
        <v>4816649.4226604346</v>
      </c>
      <c r="K12212" s="922">
        <v>1</v>
      </c>
      <c r="L12212" s="923">
        <v>4816649.4226604346</v>
      </c>
      <c r="M12212" s="923">
        <f t="shared" si="190"/>
        <v>103213.91619986646</v>
      </c>
    </row>
    <row r="12213" spans="2:13" ht="60">
      <c r="B12213" s="921" t="s">
        <v>3392</v>
      </c>
      <c r="C12213" s="921" t="s">
        <v>2937</v>
      </c>
      <c r="D12213" s="922" t="s">
        <v>986</v>
      </c>
      <c r="E12213" s="936">
        <v>1</v>
      </c>
      <c r="F12213" s="947">
        <v>43891</v>
      </c>
      <c r="G12213" s="923">
        <v>7512.9016385156519</v>
      </c>
      <c r="H12213" s="929">
        <v>1.6666666666666668E-3</v>
      </c>
      <c r="I12213" s="929">
        <v>6.6666666666666666E-2</v>
      </c>
      <c r="J12213" s="923">
        <v>7012.041529281275</v>
      </c>
      <c r="K12213" s="922">
        <v>1</v>
      </c>
      <c r="L12213" s="923">
        <v>7012.041529281275</v>
      </c>
      <c r="M12213" s="923">
        <f t="shared" si="190"/>
        <v>150.25803277031304</v>
      </c>
    </row>
    <row r="12214" spans="2:13" ht="60">
      <c r="B12214" s="921" t="s">
        <v>3393</v>
      </c>
      <c r="C12214" s="921" t="s">
        <v>2937</v>
      </c>
      <c r="D12214" s="922" t="s">
        <v>986</v>
      </c>
      <c r="E12214" s="936">
        <v>1</v>
      </c>
      <c r="F12214" s="947">
        <v>43891</v>
      </c>
      <c r="G12214" s="923">
        <v>3094449.0582918106</v>
      </c>
      <c r="H12214" s="929">
        <v>1.6666666666666668E-3</v>
      </c>
      <c r="I12214" s="929">
        <v>6.6666666666666666E-2</v>
      </c>
      <c r="J12214" s="923">
        <v>2888152.4544056901</v>
      </c>
      <c r="K12214" s="922">
        <v>1</v>
      </c>
      <c r="L12214" s="923">
        <v>2888152.4544056901</v>
      </c>
      <c r="M12214" s="923">
        <f t="shared" si="190"/>
        <v>61888.981165836216</v>
      </c>
    </row>
    <row r="12215" spans="2:13" ht="60">
      <c r="B12215" s="921" t="s">
        <v>3394</v>
      </c>
      <c r="C12215" s="921" t="s">
        <v>2937</v>
      </c>
      <c r="D12215" s="922" t="s">
        <v>986</v>
      </c>
      <c r="E12215" s="936">
        <v>1</v>
      </c>
      <c r="F12215" s="947">
        <v>43891</v>
      </c>
      <c r="G12215" s="923">
        <v>2381347.4765776028</v>
      </c>
      <c r="H12215" s="929">
        <v>1.6666666666666668E-3</v>
      </c>
      <c r="I12215" s="929">
        <v>6.6666666666666666E-2</v>
      </c>
      <c r="J12215" s="923">
        <v>2222590.9781390959</v>
      </c>
      <c r="K12215" s="922">
        <v>1</v>
      </c>
      <c r="L12215" s="923">
        <v>2222590.9781390959</v>
      </c>
      <c r="M12215" s="923">
        <f t="shared" si="190"/>
        <v>47626.949531552054</v>
      </c>
    </row>
    <row r="12216" spans="2:13" ht="60">
      <c r="B12216" s="921" t="s">
        <v>3395</v>
      </c>
      <c r="C12216" s="921" t="s">
        <v>2937</v>
      </c>
      <c r="D12216" s="922" t="s">
        <v>986</v>
      </c>
      <c r="E12216" s="936">
        <v>1</v>
      </c>
      <c r="F12216" s="947">
        <v>43891</v>
      </c>
      <c r="G12216" s="923">
        <v>86656.535470124378</v>
      </c>
      <c r="H12216" s="929">
        <v>1.6666666666666668E-3</v>
      </c>
      <c r="I12216" s="929">
        <v>6.6666666666666666E-2</v>
      </c>
      <c r="J12216" s="923">
        <v>80879.433105449425</v>
      </c>
      <c r="K12216" s="922">
        <v>1</v>
      </c>
      <c r="L12216" s="923">
        <v>80879.433105449425</v>
      </c>
      <c r="M12216" s="923">
        <f t="shared" si="190"/>
        <v>1733.1307094024876</v>
      </c>
    </row>
    <row r="12217" spans="2:13" ht="60">
      <c r="B12217" s="921" t="s">
        <v>3396</v>
      </c>
      <c r="C12217" s="921" t="s">
        <v>2937</v>
      </c>
      <c r="D12217" s="922" t="s">
        <v>986</v>
      </c>
      <c r="E12217" s="936">
        <v>1</v>
      </c>
      <c r="F12217" s="947">
        <v>43891</v>
      </c>
      <c r="G12217" s="923">
        <v>1426752.2673035993</v>
      </c>
      <c r="H12217" s="929">
        <v>1.6666666666666668E-3</v>
      </c>
      <c r="I12217" s="929">
        <v>6.6666666666666666E-2</v>
      </c>
      <c r="J12217" s="923">
        <v>1331635.4494833592</v>
      </c>
      <c r="K12217" s="922">
        <v>1</v>
      </c>
      <c r="L12217" s="923">
        <v>1331635.4494833592</v>
      </c>
      <c r="M12217" s="923">
        <f t="shared" si="190"/>
        <v>28535.045346071987</v>
      </c>
    </row>
    <row r="12218" spans="2:13" ht="60">
      <c r="B12218" s="921" t="s">
        <v>3397</v>
      </c>
      <c r="C12218" s="921" t="s">
        <v>2937</v>
      </c>
      <c r="D12218" s="922" t="s">
        <v>986</v>
      </c>
      <c r="E12218" s="936">
        <v>1</v>
      </c>
      <c r="F12218" s="947">
        <v>43891</v>
      </c>
      <c r="G12218" s="923">
        <v>39279.924191686427</v>
      </c>
      <c r="H12218" s="929">
        <v>1.6666666666666668E-3</v>
      </c>
      <c r="I12218" s="929">
        <v>6.6666666666666666E-2</v>
      </c>
      <c r="J12218" s="923">
        <v>36661.262578907335</v>
      </c>
      <c r="K12218" s="922">
        <v>1</v>
      </c>
      <c r="L12218" s="923">
        <v>36661.262578907335</v>
      </c>
      <c r="M12218" s="923">
        <f t="shared" si="190"/>
        <v>785.59848383372855</v>
      </c>
    </row>
    <row r="12219" spans="2:13" ht="60">
      <c r="B12219" s="921" t="s">
        <v>3398</v>
      </c>
      <c r="C12219" s="921" t="s">
        <v>2937</v>
      </c>
      <c r="D12219" s="922" t="s">
        <v>986</v>
      </c>
      <c r="E12219" s="936">
        <v>1</v>
      </c>
      <c r="F12219" s="947">
        <v>43891</v>
      </c>
      <c r="G12219" s="923">
        <v>494538.04118606064</v>
      </c>
      <c r="H12219" s="929">
        <v>1.6666666666666668E-3</v>
      </c>
      <c r="I12219" s="929">
        <v>6.6666666666666666E-2</v>
      </c>
      <c r="J12219" s="923">
        <v>461568.83844032325</v>
      </c>
      <c r="K12219" s="922">
        <v>1</v>
      </c>
      <c r="L12219" s="923">
        <v>461568.83844032325</v>
      </c>
      <c r="M12219" s="923">
        <f t="shared" si="190"/>
        <v>9890.7608237212135</v>
      </c>
    </row>
    <row r="12220" spans="2:13" ht="60">
      <c r="B12220" s="921" t="s">
        <v>3399</v>
      </c>
      <c r="C12220" s="921" t="s">
        <v>2937</v>
      </c>
      <c r="D12220" s="922" t="s">
        <v>986</v>
      </c>
      <c r="E12220" s="936">
        <v>1</v>
      </c>
      <c r="F12220" s="947">
        <v>43891</v>
      </c>
      <c r="G12220" s="923">
        <v>859891.56063201139</v>
      </c>
      <c r="H12220" s="929">
        <v>1.6666666666666668E-3</v>
      </c>
      <c r="I12220" s="929">
        <v>6.6666666666666666E-2</v>
      </c>
      <c r="J12220" s="923">
        <v>802565.45658987726</v>
      </c>
      <c r="K12220" s="922">
        <v>1</v>
      </c>
      <c r="L12220" s="923">
        <v>802565.45658987726</v>
      </c>
      <c r="M12220" s="923">
        <f t="shared" si="190"/>
        <v>17197.831212640227</v>
      </c>
    </row>
    <row r="12221" spans="2:13" ht="60">
      <c r="B12221" s="921" t="s">
        <v>2963</v>
      </c>
      <c r="C12221" s="921" t="s">
        <v>2937</v>
      </c>
      <c r="D12221" s="922" t="s">
        <v>986</v>
      </c>
      <c r="E12221" s="936">
        <v>1</v>
      </c>
      <c r="F12221" s="947">
        <v>44562</v>
      </c>
      <c r="G12221" s="923">
        <v>29656.684554858475</v>
      </c>
      <c r="H12221" s="929">
        <v>1.6666666666666668E-3</v>
      </c>
      <c r="I12221" s="929">
        <v>3.0000000000000002E-2</v>
      </c>
      <c r="J12221" s="923">
        <v>28766.984018212719</v>
      </c>
      <c r="K12221" s="922">
        <v>1</v>
      </c>
      <c r="L12221" s="923">
        <v>28766.984018212719</v>
      </c>
      <c r="M12221" s="923">
        <f t="shared" si="190"/>
        <v>593.1336910971695</v>
      </c>
    </row>
    <row r="12222" spans="2:13" ht="60">
      <c r="B12222" s="921" t="s">
        <v>2963</v>
      </c>
      <c r="C12222" s="921" t="s">
        <v>2937</v>
      </c>
      <c r="D12222" s="922" t="s">
        <v>994</v>
      </c>
      <c r="E12222" s="936">
        <v>0</v>
      </c>
      <c r="F12222" s="947">
        <v>44562</v>
      </c>
      <c r="G12222" s="923">
        <v>9369.1912635618519</v>
      </c>
      <c r="H12222" s="929">
        <v>1.6666666666666668E-3</v>
      </c>
      <c r="I12222" s="929">
        <v>3.0000000000000002E-2</v>
      </c>
      <c r="J12222" s="923">
        <v>9088.1155256549955</v>
      </c>
      <c r="K12222" s="922">
        <v>1</v>
      </c>
      <c r="L12222" s="923">
        <v>0</v>
      </c>
      <c r="M12222" s="923" t="str">
        <f t="shared" si="190"/>
        <v/>
      </c>
    </row>
    <row r="12223" spans="2:13" ht="75">
      <c r="B12223" s="921" t="s">
        <v>3400</v>
      </c>
      <c r="C12223" s="921" t="s">
        <v>2932</v>
      </c>
      <c r="D12223" s="922" t="s">
        <v>994</v>
      </c>
      <c r="E12223" s="936">
        <v>0</v>
      </c>
      <c r="F12223" s="947">
        <v>44562</v>
      </c>
      <c r="G12223" s="923">
        <v>812.64384327474284</v>
      </c>
      <c r="H12223" s="929">
        <v>1.6666666666666668E-3</v>
      </c>
      <c r="I12223" s="929">
        <v>3.0000000000000002E-2</v>
      </c>
      <c r="J12223" s="923">
        <v>788.26452797650052</v>
      </c>
      <c r="K12223" s="922">
        <v>1</v>
      </c>
      <c r="L12223" s="923">
        <v>0</v>
      </c>
      <c r="M12223" s="923" t="str">
        <f t="shared" si="190"/>
        <v/>
      </c>
    </row>
    <row r="12224" spans="2:13" ht="75">
      <c r="B12224" s="921" t="s">
        <v>3401</v>
      </c>
      <c r="C12224" s="921" t="s">
        <v>2932</v>
      </c>
      <c r="D12224" s="922" t="s">
        <v>994</v>
      </c>
      <c r="E12224" s="936">
        <v>0</v>
      </c>
      <c r="F12224" s="947">
        <v>44562</v>
      </c>
      <c r="G12224" s="923">
        <v>51296.564893163406</v>
      </c>
      <c r="H12224" s="929">
        <v>1.6666666666666668E-3</v>
      </c>
      <c r="I12224" s="929">
        <v>3.0000000000000002E-2</v>
      </c>
      <c r="J12224" s="923">
        <v>49757.667946368507</v>
      </c>
      <c r="K12224" s="922">
        <v>1</v>
      </c>
      <c r="L12224" s="923">
        <v>0</v>
      </c>
      <c r="M12224" s="923" t="str">
        <f t="shared" si="190"/>
        <v/>
      </c>
    </row>
    <row r="12225" spans="2:13" ht="60">
      <c r="B12225" s="921" t="s">
        <v>3006</v>
      </c>
      <c r="C12225" s="921" t="s">
        <v>2937</v>
      </c>
      <c r="D12225" s="922" t="s">
        <v>986</v>
      </c>
      <c r="E12225" s="936">
        <v>1</v>
      </c>
      <c r="F12225" s="947">
        <v>44986</v>
      </c>
      <c r="G12225" s="923">
        <v>6902.7729552657165</v>
      </c>
      <c r="H12225" s="929">
        <v>1.6666666666666668E-3</v>
      </c>
      <c r="I12225" s="929">
        <v>6.6666666666666671E-3</v>
      </c>
      <c r="J12225" s="923">
        <v>6856.7544688972785</v>
      </c>
      <c r="K12225" s="922">
        <v>1</v>
      </c>
      <c r="L12225" s="923">
        <v>6856.7544688972785</v>
      </c>
      <c r="M12225" s="923">
        <f t="shared" si="190"/>
        <v>138.05545910531433</v>
      </c>
    </row>
    <row r="12226" spans="2:13" ht="60">
      <c r="B12226" s="921" t="s">
        <v>3100</v>
      </c>
      <c r="C12226" s="921" t="s">
        <v>2937</v>
      </c>
      <c r="D12226" s="922" t="s">
        <v>986</v>
      </c>
      <c r="E12226" s="936">
        <v>1</v>
      </c>
      <c r="F12226" s="947">
        <v>44986</v>
      </c>
      <c r="G12226" s="923">
        <v>56777.003496444311</v>
      </c>
      <c r="H12226" s="929">
        <v>1.6666666666666668E-3</v>
      </c>
      <c r="I12226" s="929">
        <v>6.6666666666666671E-3</v>
      </c>
      <c r="J12226" s="923">
        <v>56398.490139801346</v>
      </c>
      <c r="K12226" s="922">
        <v>1</v>
      </c>
      <c r="L12226" s="923">
        <v>56398.490139801346</v>
      </c>
      <c r="M12226" s="923">
        <f t="shared" si="190"/>
        <v>1135.5400699288862</v>
      </c>
    </row>
    <row r="12227" spans="2:13" ht="60">
      <c r="B12227" s="921" t="s">
        <v>3402</v>
      </c>
      <c r="C12227" s="921" t="s">
        <v>2937</v>
      </c>
      <c r="D12227" s="922" t="s">
        <v>986</v>
      </c>
      <c r="E12227" s="936">
        <v>1</v>
      </c>
      <c r="F12227" s="947">
        <v>44986</v>
      </c>
      <c r="G12227" s="923">
        <v>6406.3525129629697</v>
      </c>
      <c r="H12227" s="929">
        <v>1.6666666666666668E-3</v>
      </c>
      <c r="I12227" s="929">
        <v>6.6666666666666671E-3</v>
      </c>
      <c r="J12227" s="923">
        <v>6363.6434962098829</v>
      </c>
      <c r="K12227" s="922">
        <v>1</v>
      </c>
      <c r="L12227" s="923">
        <v>6363.6434962098829</v>
      </c>
      <c r="M12227" s="923">
        <f t="shared" si="190"/>
        <v>128.12705025925939</v>
      </c>
    </row>
    <row r="12228" spans="2:13" ht="60">
      <c r="B12228" s="921" t="s">
        <v>3094</v>
      </c>
      <c r="C12228" s="921" t="s">
        <v>2937</v>
      </c>
      <c r="D12228" s="922" t="s">
        <v>986</v>
      </c>
      <c r="E12228" s="936">
        <v>1</v>
      </c>
      <c r="F12228" s="947">
        <v>44986</v>
      </c>
      <c r="G12228" s="923">
        <v>8551.4148981840863</v>
      </c>
      <c r="H12228" s="929">
        <v>1.6666666666666668E-3</v>
      </c>
      <c r="I12228" s="929">
        <v>6.6666666666666671E-3</v>
      </c>
      <c r="J12228" s="923">
        <v>8494.4054655295258</v>
      </c>
      <c r="K12228" s="922">
        <v>1</v>
      </c>
      <c r="L12228" s="923">
        <v>8494.4054655295258</v>
      </c>
      <c r="M12228" s="923">
        <f t="shared" si="190"/>
        <v>171.02829796368172</v>
      </c>
    </row>
    <row r="12229" spans="2:13" ht="75">
      <c r="B12229" s="921" t="s">
        <v>3403</v>
      </c>
      <c r="C12229" s="921" t="s">
        <v>2932</v>
      </c>
      <c r="D12229" s="922" t="s">
        <v>986</v>
      </c>
      <c r="E12229" s="936">
        <v>1</v>
      </c>
      <c r="F12229" s="947">
        <v>44986</v>
      </c>
      <c r="G12229" s="923">
        <v>121179.39452808819</v>
      </c>
      <c r="H12229" s="929">
        <v>1.6666666666666668E-3</v>
      </c>
      <c r="I12229" s="929">
        <v>6.6666666666666671E-3</v>
      </c>
      <c r="J12229" s="923">
        <v>120371.53189790093</v>
      </c>
      <c r="K12229" s="922">
        <v>1</v>
      </c>
      <c r="L12229" s="923">
        <v>120371.53189790093</v>
      </c>
      <c r="M12229" s="923">
        <f t="shared" si="190"/>
        <v>2423.5878905617637</v>
      </c>
    </row>
    <row r="12230" spans="2:13" ht="60">
      <c r="B12230" s="921" t="s">
        <v>3099</v>
      </c>
      <c r="C12230" s="921" t="s">
        <v>2937</v>
      </c>
      <c r="D12230" s="922" t="s">
        <v>986</v>
      </c>
      <c r="E12230" s="936">
        <v>1</v>
      </c>
      <c r="F12230" s="947">
        <v>44986</v>
      </c>
      <c r="G12230" s="923">
        <v>63978.351157059435</v>
      </c>
      <c r="H12230" s="929">
        <v>1.6666666666666668E-3</v>
      </c>
      <c r="I12230" s="929">
        <v>6.6666666666666671E-3</v>
      </c>
      <c r="J12230" s="923">
        <v>63551.82881601237</v>
      </c>
      <c r="K12230" s="922">
        <v>1</v>
      </c>
      <c r="L12230" s="923">
        <v>63551.82881601237</v>
      </c>
      <c r="M12230" s="923">
        <f t="shared" si="190"/>
        <v>1279.5670231411887</v>
      </c>
    </row>
    <row r="12231" spans="2:13" ht="75">
      <c r="B12231" s="921" t="s">
        <v>3404</v>
      </c>
      <c r="C12231" s="921" t="s">
        <v>2932</v>
      </c>
      <c r="D12231" s="922" t="s">
        <v>986</v>
      </c>
      <c r="E12231" s="936">
        <v>1</v>
      </c>
      <c r="F12231" s="947">
        <v>44986</v>
      </c>
      <c r="G12231" s="923">
        <v>227742.30538629362</v>
      </c>
      <c r="H12231" s="929">
        <v>1.6666666666666668E-3</v>
      </c>
      <c r="I12231" s="929">
        <v>6.6666666666666671E-3</v>
      </c>
      <c r="J12231" s="923">
        <v>226224.02335038499</v>
      </c>
      <c r="K12231" s="922">
        <v>1</v>
      </c>
      <c r="L12231" s="923">
        <v>226224.02335038499</v>
      </c>
      <c r="M12231" s="923">
        <f t="shared" si="190"/>
        <v>4554.8461077258726</v>
      </c>
    </row>
    <row r="12232" spans="2:13" ht="60">
      <c r="B12232" s="921" t="s">
        <v>3405</v>
      </c>
      <c r="C12232" s="921" t="s">
        <v>2937</v>
      </c>
      <c r="D12232" s="922" t="s">
        <v>986</v>
      </c>
      <c r="E12232" s="936">
        <v>1</v>
      </c>
      <c r="F12232" s="947">
        <v>44986</v>
      </c>
      <c r="G12232" s="923">
        <v>14293.297001429673</v>
      </c>
      <c r="H12232" s="929">
        <v>1.6666666666666668E-3</v>
      </c>
      <c r="I12232" s="929">
        <v>6.6666666666666671E-3</v>
      </c>
      <c r="J12232" s="923">
        <v>14198.008354753476</v>
      </c>
      <c r="K12232" s="922">
        <v>1</v>
      </c>
      <c r="L12232" s="923">
        <v>14198.008354753476</v>
      </c>
      <c r="M12232" s="923">
        <f t="shared" si="190"/>
        <v>285.86594002859346</v>
      </c>
    </row>
    <row r="12233" spans="2:13" ht="60">
      <c r="B12233" s="921" t="s">
        <v>3008</v>
      </c>
      <c r="C12233" s="921" t="s">
        <v>2937</v>
      </c>
      <c r="D12233" s="922" t="s">
        <v>986</v>
      </c>
      <c r="E12233" s="936">
        <v>1</v>
      </c>
      <c r="F12233" s="947">
        <v>44986</v>
      </c>
      <c r="G12233" s="923">
        <v>33775.418385159421</v>
      </c>
      <c r="H12233" s="929">
        <v>1.6666666666666668E-3</v>
      </c>
      <c r="I12233" s="929">
        <v>6.6666666666666671E-3</v>
      </c>
      <c r="J12233" s="923">
        <v>33550.248929258356</v>
      </c>
      <c r="K12233" s="922">
        <v>1</v>
      </c>
      <c r="L12233" s="923">
        <v>33550.248929258356</v>
      </c>
      <c r="M12233" s="923">
        <f t="shared" si="190"/>
        <v>675.50836770318847</v>
      </c>
    </row>
    <row r="12234" spans="2:13" ht="60">
      <c r="B12234" s="921" t="s">
        <v>3406</v>
      </c>
      <c r="C12234" s="921" t="s">
        <v>2937</v>
      </c>
      <c r="D12234" s="922" t="s">
        <v>986</v>
      </c>
      <c r="E12234" s="936">
        <v>1</v>
      </c>
      <c r="F12234" s="947">
        <v>44986</v>
      </c>
      <c r="G12234" s="923">
        <v>0</v>
      </c>
      <c r="H12234" s="929">
        <v>1.6666666666666668E-3</v>
      </c>
      <c r="I12234" s="929">
        <v>6.6666666666666671E-3</v>
      </c>
      <c r="J12234" s="923">
        <v>0</v>
      </c>
      <c r="K12234" s="922">
        <v>1</v>
      </c>
      <c r="L12234" s="923">
        <v>0</v>
      </c>
      <c r="M12234" s="923" t="str">
        <f t="shared" si="190"/>
        <v/>
      </c>
    </row>
    <row r="12235" spans="2:13" ht="60">
      <c r="B12235" s="921" t="s">
        <v>3051</v>
      </c>
      <c r="C12235" s="921" t="s">
        <v>2937</v>
      </c>
      <c r="D12235" s="922" t="s">
        <v>986</v>
      </c>
      <c r="E12235" s="936">
        <v>1</v>
      </c>
      <c r="F12235" s="947">
        <v>44986</v>
      </c>
      <c r="G12235" s="923">
        <v>8170.4621007972073</v>
      </c>
      <c r="H12235" s="929">
        <v>1.6666666666666668E-3</v>
      </c>
      <c r="I12235" s="929">
        <v>6.6666666666666671E-3</v>
      </c>
      <c r="J12235" s="923">
        <v>8115.9923534585596</v>
      </c>
      <c r="K12235" s="922">
        <v>1</v>
      </c>
      <c r="L12235" s="923">
        <v>8115.9923534585596</v>
      </c>
      <c r="M12235" s="923">
        <f t="shared" ref="M12235:M12298" si="191">IF(L12235=0,"",IF(I12235=100%,0,(H12235*12)*(G12235*E12235*K12235)))</f>
        <v>163.40924201594416</v>
      </c>
    </row>
    <row r="12236" spans="2:13" ht="60">
      <c r="B12236" s="921" t="s">
        <v>3407</v>
      </c>
      <c r="C12236" s="921" t="s">
        <v>2937</v>
      </c>
      <c r="D12236" s="922" t="s">
        <v>986</v>
      </c>
      <c r="E12236" s="936">
        <v>1</v>
      </c>
      <c r="F12236" s="947">
        <v>44986</v>
      </c>
      <c r="G12236" s="923">
        <v>0</v>
      </c>
      <c r="H12236" s="929">
        <v>1.6666666666666668E-3</v>
      </c>
      <c r="I12236" s="929">
        <v>6.6666666666666671E-3</v>
      </c>
      <c r="J12236" s="923">
        <v>0</v>
      </c>
      <c r="K12236" s="922">
        <v>1</v>
      </c>
      <c r="L12236" s="923">
        <v>0</v>
      </c>
      <c r="M12236" s="923" t="str">
        <f t="shared" si="191"/>
        <v/>
      </c>
    </row>
    <row r="12237" spans="2:13" ht="60">
      <c r="B12237" s="921" t="s">
        <v>3408</v>
      </c>
      <c r="C12237" s="921" t="s">
        <v>2937</v>
      </c>
      <c r="D12237" s="922" t="s">
        <v>986</v>
      </c>
      <c r="E12237" s="936">
        <v>1</v>
      </c>
      <c r="F12237" s="947">
        <v>44986</v>
      </c>
      <c r="G12237" s="923">
        <v>0</v>
      </c>
      <c r="H12237" s="929">
        <v>1.6666666666666668E-3</v>
      </c>
      <c r="I12237" s="929">
        <v>6.6666666666666671E-3</v>
      </c>
      <c r="J12237" s="923">
        <v>0</v>
      </c>
      <c r="K12237" s="922">
        <v>1</v>
      </c>
      <c r="L12237" s="923">
        <v>0</v>
      </c>
      <c r="M12237" s="923" t="str">
        <f t="shared" si="191"/>
        <v/>
      </c>
    </row>
    <row r="12238" spans="2:13" ht="75">
      <c r="B12238" s="921" t="s">
        <v>3409</v>
      </c>
      <c r="C12238" s="921" t="s">
        <v>2932</v>
      </c>
      <c r="D12238" s="922" t="s">
        <v>986</v>
      </c>
      <c r="E12238" s="936">
        <v>1</v>
      </c>
      <c r="F12238" s="947">
        <v>44986</v>
      </c>
      <c r="G12238" s="923">
        <v>80499.971493852398</v>
      </c>
      <c r="H12238" s="929">
        <v>1.6666666666666668E-3</v>
      </c>
      <c r="I12238" s="929">
        <v>6.6666666666666671E-3</v>
      </c>
      <c r="J12238" s="923">
        <v>79963.30501722671</v>
      </c>
      <c r="K12238" s="922">
        <v>1</v>
      </c>
      <c r="L12238" s="923">
        <v>79963.30501722671</v>
      </c>
      <c r="M12238" s="923">
        <f t="shared" si="191"/>
        <v>1609.999429877048</v>
      </c>
    </row>
    <row r="12239" spans="2:13" ht="60">
      <c r="B12239" s="921" t="s">
        <v>3093</v>
      </c>
      <c r="C12239" s="921" t="s">
        <v>2937</v>
      </c>
      <c r="D12239" s="922" t="s">
        <v>986</v>
      </c>
      <c r="E12239" s="936">
        <v>1</v>
      </c>
      <c r="F12239" s="947">
        <v>44317</v>
      </c>
      <c r="G12239" s="923">
        <v>4668.7293693969923</v>
      </c>
      <c r="H12239" s="929">
        <v>1.6666666666666668E-3</v>
      </c>
      <c r="I12239" s="929">
        <v>4.3333333333333335E-2</v>
      </c>
      <c r="J12239" s="923">
        <v>4466.4177633897889</v>
      </c>
      <c r="K12239" s="922">
        <v>1</v>
      </c>
      <c r="L12239" s="923">
        <v>4466.4177633897889</v>
      </c>
      <c r="M12239" s="923">
        <f t="shared" si="191"/>
        <v>93.374587387939854</v>
      </c>
    </row>
    <row r="12240" spans="2:13" ht="90">
      <c r="B12240" s="921" t="s">
        <v>3410</v>
      </c>
      <c r="C12240" s="921" t="s">
        <v>3411</v>
      </c>
      <c r="D12240" s="922" t="s">
        <v>1881</v>
      </c>
      <c r="E12240" s="936">
        <v>0.5</v>
      </c>
      <c r="F12240" s="947">
        <v>44657</v>
      </c>
      <c r="G12240" s="923">
        <v>0</v>
      </c>
      <c r="H12240" s="929">
        <v>1.6666666666666668E-3</v>
      </c>
      <c r="I12240" s="929">
        <v>2.5000000000000001E-2</v>
      </c>
      <c r="J12240" s="923">
        <v>0</v>
      </c>
      <c r="K12240" s="922">
        <v>1</v>
      </c>
      <c r="L12240" s="923">
        <v>0</v>
      </c>
      <c r="M12240" s="923" t="str">
        <f t="shared" si="191"/>
        <v/>
      </c>
    </row>
    <row r="12241" spans="2:13" ht="90">
      <c r="B12241" s="921" t="s">
        <v>3412</v>
      </c>
      <c r="C12241" s="921" t="s">
        <v>3411</v>
      </c>
      <c r="D12241" s="922" t="s">
        <v>986</v>
      </c>
      <c r="E12241" s="936">
        <v>1</v>
      </c>
      <c r="F12241" s="947">
        <v>44866</v>
      </c>
      <c r="G12241" s="923">
        <v>82819731.365087956</v>
      </c>
      <c r="H12241" s="929">
        <v>1.6666666666666668E-3</v>
      </c>
      <c r="I12241" s="929">
        <v>1.3333333333333334E-2</v>
      </c>
      <c r="J12241" s="923">
        <v>81715468.280220121</v>
      </c>
      <c r="K12241" s="922">
        <v>1</v>
      </c>
      <c r="L12241" s="923">
        <v>81715468.280220121</v>
      </c>
      <c r="M12241" s="923">
        <f t="shared" si="191"/>
        <v>1656394.6273017591</v>
      </c>
    </row>
    <row r="12242" spans="2:13" ht="90">
      <c r="B12242" s="921" t="s">
        <v>3413</v>
      </c>
      <c r="C12242" s="921" t="s">
        <v>3411</v>
      </c>
      <c r="D12242" s="922" t="s">
        <v>986</v>
      </c>
      <c r="E12242" s="936">
        <v>1</v>
      </c>
      <c r="F12242" s="947">
        <v>43663</v>
      </c>
      <c r="G12242" s="923">
        <v>29512931.461353838</v>
      </c>
      <c r="H12242" s="929">
        <v>1.6666666666666668E-3</v>
      </c>
      <c r="I12242" s="929">
        <v>0.08</v>
      </c>
      <c r="J12242" s="923">
        <v>27151896.944445532</v>
      </c>
      <c r="K12242" s="922">
        <v>1</v>
      </c>
      <c r="L12242" s="923">
        <v>27151896.944445532</v>
      </c>
      <c r="M12242" s="923">
        <f t="shared" si="191"/>
        <v>590258.62922707677</v>
      </c>
    </row>
    <row r="12243" spans="2:13" ht="90">
      <c r="B12243" s="921" t="s">
        <v>3414</v>
      </c>
      <c r="C12243" s="921" t="s">
        <v>3411</v>
      </c>
      <c r="D12243" s="922" t="s">
        <v>994</v>
      </c>
      <c r="E12243" s="936">
        <v>0</v>
      </c>
      <c r="F12243" s="947">
        <v>44470</v>
      </c>
      <c r="G12243" s="923">
        <v>10038.866179577466</v>
      </c>
      <c r="H12243" s="929">
        <v>1.6666666666666668E-3</v>
      </c>
      <c r="I12243" s="929">
        <v>3.5000000000000003E-2</v>
      </c>
      <c r="J12243" s="923">
        <v>9687.5058632922555</v>
      </c>
      <c r="K12243" s="922">
        <v>1</v>
      </c>
      <c r="L12243" s="923">
        <v>0</v>
      </c>
      <c r="M12243" s="923" t="str">
        <f t="shared" si="191"/>
        <v/>
      </c>
    </row>
    <row r="12244" spans="2:13" ht="90">
      <c r="B12244" s="921" t="s">
        <v>3415</v>
      </c>
      <c r="C12244" s="921" t="s">
        <v>3411</v>
      </c>
      <c r="D12244" s="922" t="s">
        <v>994</v>
      </c>
      <c r="E12244" s="936">
        <v>0</v>
      </c>
      <c r="F12244" s="947">
        <v>44470</v>
      </c>
      <c r="G12244" s="923">
        <v>23638.99286971831</v>
      </c>
      <c r="H12244" s="929">
        <v>1.6666666666666668E-3</v>
      </c>
      <c r="I12244" s="929">
        <v>3.5000000000000003E-2</v>
      </c>
      <c r="J12244" s="923">
        <v>22811.628119278168</v>
      </c>
      <c r="K12244" s="922">
        <v>1</v>
      </c>
      <c r="L12244" s="923">
        <v>0</v>
      </c>
      <c r="M12244" s="923" t="str">
        <f t="shared" si="191"/>
        <v/>
      </c>
    </row>
    <row r="12245" spans="2:13" ht="90">
      <c r="B12245" s="921" t="s">
        <v>3416</v>
      </c>
      <c r="C12245" s="921" t="s">
        <v>3411</v>
      </c>
      <c r="D12245" s="922" t="s">
        <v>1881</v>
      </c>
      <c r="E12245" s="936">
        <v>0.5</v>
      </c>
      <c r="F12245" s="947">
        <v>44657</v>
      </c>
      <c r="G12245" s="923">
        <v>0</v>
      </c>
      <c r="H12245" s="929">
        <v>1.6666666666666668E-3</v>
      </c>
      <c r="I12245" s="929">
        <v>2.5000000000000001E-2</v>
      </c>
      <c r="J12245" s="923">
        <v>0</v>
      </c>
      <c r="K12245" s="922">
        <v>1</v>
      </c>
      <c r="L12245" s="923">
        <v>0</v>
      </c>
      <c r="M12245" s="923" t="str">
        <f t="shared" si="191"/>
        <v/>
      </c>
    </row>
    <row r="12246" spans="2:13" ht="90">
      <c r="B12246" s="921" t="s">
        <v>3417</v>
      </c>
      <c r="C12246" s="921" t="s">
        <v>3411</v>
      </c>
      <c r="D12246" s="922" t="s">
        <v>1881</v>
      </c>
      <c r="E12246" s="936">
        <v>0.5</v>
      </c>
      <c r="F12246" s="947">
        <v>44657</v>
      </c>
      <c r="G12246" s="923">
        <v>0</v>
      </c>
      <c r="H12246" s="929">
        <v>1.6666666666666668E-3</v>
      </c>
      <c r="I12246" s="929">
        <v>2.5000000000000001E-2</v>
      </c>
      <c r="J12246" s="923">
        <v>0</v>
      </c>
      <c r="K12246" s="922">
        <v>1</v>
      </c>
      <c r="L12246" s="923">
        <v>0</v>
      </c>
      <c r="M12246" s="923" t="str">
        <f t="shared" si="191"/>
        <v/>
      </c>
    </row>
    <row r="12247" spans="2:13" ht="90">
      <c r="B12247" s="921" t="s">
        <v>3418</v>
      </c>
      <c r="C12247" s="921" t="s">
        <v>3411</v>
      </c>
      <c r="D12247" s="922" t="s">
        <v>1881</v>
      </c>
      <c r="E12247" s="936">
        <v>0.5</v>
      </c>
      <c r="F12247" s="947">
        <v>44657</v>
      </c>
      <c r="G12247" s="923">
        <v>0</v>
      </c>
      <c r="H12247" s="929">
        <v>1.6666666666666668E-3</v>
      </c>
      <c r="I12247" s="929">
        <v>2.5000000000000001E-2</v>
      </c>
      <c r="J12247" s="923">
        <v>0</v>
      </c>
      <c r="K12247" s="922">
        <v>1</v>
      </c>
      <c r="L12247" s="923">
        <v>0</v>
      </c>
      <c r="M12247" s="923" t="str">
        <f t="shared" si="191"/>
        <v/>
      </c>
    </row>
    <row r="12248" spans="2:13" ht="90">
      <c r="B12248" s="921" t="s">
        <v>3419</v>
      </c>
      <c r="C12248" s="921" t="s">
        <v>3411</v>
      </c>
      <c r="D12248" s="922" t="s">
        <v>1881</v>
      </c>
      <c r="E12248" s="936">
        <v>0.5</v>
      </c>
      <c r="F12248" s="947">
        <v>44657</v>
      </c>
      <c r="G12248" s="923">
        <v>0</v>
      </c>
      <c r="H12248" s="929">
        <v>1.6666666666666668E-3</v>
      </c>
      <c r="I12248" s="929">
        <v>2.5000000000000001E-2</v>
      </c>
      <c r="J12248" s="923">
        <v>0</v>
      </c>
      <c r="K12248" s="922">
        <v>1</v>
      </c>
      <c r="L12248" s="923">
        <v>0</v>
      </c>
      <c r="M12248" s="923" t="str">
        <f t="shared" si="191"/>
        <v/>
      </c>
    </row>
    <row r="12249" spans="2:13" ht="90">
      <c r="B12249" s="921" t="s">
        <v>3420</v>
      </c>
      <c r="C12249" s="921" t="s">
        <v>3411</v>
      </c>
      <c r="D12249" s="922" t="s">
        <v>986</v>
      </c>
      <c r="E12249" s="936">
        <v>1</v>
      </c>
      <c r="F12249" s="947">
        <v>44866</v>
      </c>
      <c r="G12249" s="923">
        <v>1726.3847062221923</v>
      </c>
      <c r="H12249" s="929">
        <v>1.6666666666666668E-3</v>
      </c>
      <c r="I12249" s="929">
        <v>1.3333333333333334E-2</v>
      </c>
      <c r="J12249" s="923">
        <v>1703.3662434725632</v>
      </c>
      <c r="K12249" s="922">
        <v>1</v>
      </c>
      <c r="L12249" s="923">
        <v>1703.3662434725632</v>
      </c>
      <c r="M12249" s="923">
        <f t="shared" si="191"/>
        <v>34.527694124443848</v>
      </c>
    </row>
    <row r="12250" spans="2:13" ht="90">
      <c r="B12250" s="921" t="s">
        <v>3421</v>
      </c>
      <c r="C12250" s="921" t="s">
        <v>3411</v>
      </c>
      <c r="D12250" s="922" t="s">
        <v>986</v>
      </c>
      <c r="E12250" s="936">
        <v>1</v>
      </c>
      <c r="F12250" s="947">
        <v>44866</v>
      </c>
      <c r="G12250" s="923">
        <v>90988.321221119651</v>
      </c>
      <c r="H12250" s="929">
        <v>1.6666666666666668E-3</v>
      </c>
      <c r="I12250" s="929">
        <v>1.3333333333333334E-2</v>
      </c>
      <c r="J12250" s="923">
        <v>89775.143604838056</v>
      </c>
      <c r="K12250" s="922">
        <v>1</v>
      </c>
      <c r="L12250" s="923">
        <v>89775.143604838056</v>
      </c>
      <c r="M12250" s="923">
        <f t="shared" si="191"/>
        <v>1819.7664244223931</v>
      </c>
    </row>
    <row r="12251" spans="2:13" ht="90">
      <c r="B12251" s="921" t="s">
        <v>3422</v>
      </c>
      <c r="C12251" s="921" t="s">
        <v>3411</v>
      </c>
      <c r="D12251" s="922" t="s">
        <v>986</v>
      </c>
      <c r="E12251" s="936">
        <v>1</v>
      </c>
      <c r="F12251" s="947">
        <v>44866</v>
      </c>
      <c r="G12251" s="923">
        <v>52810.367459037996</v>
      </c>
      <c r="H12251" s="929">
        <v>1.6666666666666668E-3</v>
      </c>
      <c r="I12251" s="929">
        <v>1.3333333333333334E-2</v>
      </c>
      <c r="J12251" s="923">
        <v>52106.22922625082</v>
      </c>
      <c r="K12251" s="922">
        <v>1</v>
      </c>
      <c r="L12251" s="923">
        <v>52106.22922625082</v>
      </c>
      <c r="M12251" s="923">
        <f t="shared" si="191"/>
        <v>1056.20734918076</v>
      </c>
    </row>
    <row r="12252" spans="2:13" ht="90">
      <c r="B12252" s="921" t="s">
        <v>3423</v>
      </c>
      <c r="C12252" s="921" t="s">
        <v>3411</v>
      </c>
      <c r="D12252" s="922" t="s">
        <v>986</v>
      </c>
      <c r="E12252" s="936">
        <v>1</v>
      </c>
      <c r="F12252" s="947">
        <v>43800</v>
      </c>
      <c r="G12252" s="923">
        <v>29463.502034851561</v>
      </c>
      <c r="H12252" s="929">
        <v>1.6666666666666668E-3</v>
      </c>
      <c r="I12252" s="929">
        <v>7.166666666666667E-2</v>
      </c>
      <c r="J12252" s="923">
        <v>27351.951055687197</v>
      </c>
      <c r="K12252" s="922">
        <v>1</v>
      </c>
      <c r="L12252" s="923">
        <v>27351.951055687197</v>
      </c>
      <c r="M12252" s="923">
        <f t="shared" si="191"/>
        <v>589.27004069703128</v>
      </c>
    </row>
    <row r="12253" spans="2:13" ht="90">
      <c r="B12253" s="921" t="s">
        <v>3424</v>
      </c>
      <c r="C12253" s="921" t="s">
        <v>3411</v>
      </c>
      <c r="D12253" s="922" t="s">
        <v>986</v>
      </c>
      <c r="E12253" s="936">
        <v>1</v>
      </c>
      <c r="F12253" s="947">
        <v>43800</v>
      </c>
      <c r="G12253" s="923">
        <v>94205.674537261002</v>
      </c>
      <c r="H12253" s="929">
        <v>1.6666666666666668E-3</v>
      </c>
      <c r="I12253" s="929">
        <v>7.166666666666667E-2</v>
      </c>
      <c r="J12253" s="923">
        <v>87454.267862090637</v>
      </c>
      <c r="K12253" s="922">
        <v>1</v>
      </c>
      <c r="L12253" s="923">
        <v>87454.267862090637</v>
      </c>
      <c r="M12253" s="923">
        <f t="shared" si="191"/>
        <v>1884.1134907452201</v>
      </c>
    </row>
    <row r="12254" spans="2:13" ht="90">
      <c r="B12254" s="921" t="s">
        <v>3425</v>
      </c>
      <c r="C12254" s="921" t="s">
        <v>3411</v>
      </c>
      <c r="D12254" s="922" t="s">
        <v>986</v>
      </c>
      <c r="E12254" s="936">
        <v>1</v>
      </c>
      <c r="F12254" s="947">
        <v>43800</v>
      </c>
      <c r="G12254" s="923">
        <v>959737.53557851491</v>
      </c>
      <c r="H12254" s="929">
        <v>1.6666666666666668E-3</v>
      </c>
      <c r="I12254" s="929">
        <v>7.166666666666667E-2</v>
      </c>
      <c r="J12254" s="923">
        <v>890956.34552872134</v>
      </c>
      <c r="K12254" s="922">
        <v>1</v>
      </c>
      <c r="L12254" s="923">
        <v>890956.34552872134</v>
      </c>
      <c r="M12254" s="923">
        <f t="shared" si="191"/>
        <v>19194.750711570297</v>
      </c>
    </row>
    <row r="12255" spans="2:13" ht="90">
      <c r="B12255" s="921" t="s">
        <v>3426</v>
      </c>
      <c r="C12255" s="921" t="s">
        <v>3411</v>
      </c>
      <c r="D12255" s="922" t="s">
        <v>986</v>
      </c>
      <c r="E12255" s="936">
        <v>1</v>
      </c>
      <c r="F12255" s="947">
        <v>43800</v>
      </c>
      <c r="G12255" s="923">
        <v>51146.563583432362</v>
      </c>
      <c r="H12255" s="929">
        <v>1.6666666666666668E-3</v>
      </c>
      <c r="I12255" s="929">
        <v>7.166666666666667E-2</v>
      </c>
      <c r="J12255" s="923">
        <v>47481.059859953042</v>
      </c>
      <c r="K12255" s="922">
        <v>1</v>
      </c>
      <c r="L12255" s="923">
        <v>47481.059859953042</v>
      </c>
      <c r="M12255" s="923">
        <f t="shared" si="191"/>
        <v>1022.9312716686472</v>
      </c>
    </row>
    <row r="12256" spans="2:13" ht="90">
      <c r="B12256" s="921" t="s">
        <v>3427</v>
      </c>
      <c r="C12256" s="921" t="s">
        <v>3411</v>
      </c>
      <c r="D12256" s="922" t="s">
        <v>994</v>
      </c>
      <c r="E12256" s="936">
        <v>0</v>
      </c>
      <c r="F12256" s="947">
        <v>44774</v>
      </c>
      <c r="G12256" s="923">
        <v>1782840.11</v>
      </c>
      <c r="H12256" s="929">
        <v>1.6666666666666668E-3</v>
      </c>
      <c r="I12256" s="929">
        <v>1.8333333333333333E-2</v>
      </c>
      <c r="J12256" s="923">
        <v>1750154.7079833334</v>
      </c>
      <c r="K12256" s="922">
        <v>1</v>
      </c>
      <c r="L12256" s="923">
        <v>0</v>
      </c>
      <c r="M12256" s="923" t="str">
        <f t="shared" si="191"/>
        <v/>
      </c>
    </row>
    <row r="12257" spans="2:13" ht="90">
      <c r="B12257" s="921" t="s">
        <v>3428</v>
      </c>
      <c r="C12257" s="921" t="s">
        <v>3411</v>
      </c>
      <c r="D12257" s="922" t="s">
        <v>994</v>
      </c>
      <c r="E12257" s="936">
        <v>0</v>
      </c>
      <c r="F12257" s="947">
        <v>44774</v>
      </c>
      <c r="G12257" s="923">
        <v>516278.5805068867</v>
      </c>
      <c r="H12257" s="929">
        <v>1.6666666666666668E-3</v>
      </c>
      <c r="I12257" s="929">
        <v>1.8333333333333333E-2</v>
      </c>
      <c r="J12257" s="923">
        <v>506813.47319759376</v>
      </c>
      <c r="K12257" s="922">
        <v>1</v>
      </c>
      <c r="L12257" s="923">
        <v>0</v>
      </c>
      <c r="M12257" s="923" t="str">
        <f t="shared" si="191"/>
        <v/>
      </c>
    </row>
    <row r="12258" spans="2:13" ht="90">
      <c r="B12258" s="921" t="s">
        <v>3427</v>
      </c>
      <c r="C12258" s="921" t="s">
        <v>3411</v>
      </c>
      <c r="D12258" s="922" t="s">
        <v>994</v>
      </c>
      <c r="E12258" s="936">
        <v>0</v>
      </c>
      <c r="F12258" s="947">
        <v>44774</v>
      </c>
      <c r="G12258" s="923">
        <v>2101088.4300000002</v>
      </c>
      <c r="H12258" s="929">
        <v>1.6666666666666668E-3</v>
      </c>
      <c r="I12258" s="929">
        <v>1.8333333333333333E-2</v>
      </c>
      <c r="J12258" s="923">
        <v>2062568.4754500003</v>
      </c>
      <c r="K12258" s="922">
        <v>1</v>
      </c>
      <c r="L12258" s="923">
        <v>0</v>
      </c>
      <c r="M12258" s="923" t="str">
        <f t="shared" si="191"/>
        <v/>
      </c>
    </row>
    <row r="12259" spans="2:13" ht="75">
      <c r="B12259" s="921" t="s">
        <v>3429</v>
      </c>
      <c r="C12259" s="921" t="s">
        <v>3430</v>
      </c>
      <c r="D12259" s="922" t="s">
        <v>986</v>
      </c>
      <c r="E12259" s="936">
        <v>1</v>
      </c>
      <c r="F12259" s="947">
        <v>44593</v>
      </c>
      <c r="G12259" s="923">
        <v>19336.35444744577</v>
      </c>
      <c r="H12259" s="929">
        <v>1.6666666666666668E-3</v>
      </c>
      <c r="I12259" s="929">
        <v>2.8333333333333335E-2</v>
      </c>
      <c r="J12259" s="923">
        <v>18788.491071434808</v>
      </c>
      <c r="K12259" s="922">
        <v>1</v>
      </c>
      <c r="L12259" s="923">
        <v>18788.491071434808</v>
      </c>
      <c r="M12259" s="923">
        <f t="shared" si="191"/>
        <v>386.72708894891542</v>
      </c>
    </row>
    <row r="12260" spans="2:13" ht="75">
      <c r="B12260" s="921" t="s">
        <v>3431</v>
      </c>
      <c r="C12260" s="921" t="s">
        <v>3430</v>
      </c>
      <c r="D12260" s="922" t="s">
        <v>986</v>
      </c>
      <c r="E12260" s="936">
        <v>1</v>
      </c>
      <c r="F12260" s="947">
        <v>44489</v>
      </c>
      <c r="G12260" s="923">
        <v>6261.2957258395827</v>
      </c>
      <c r="H12260" s="929">
        <v>1.6666666666666668E-3</v>
      </c>
      <c r="I12260" s="929">
        <v>3.5000000000000003E-2</v>
      </c>
      <c r="J12260" s="923">
        <v>6042.150375435197</v>
      </c>
      <c r="K12260" s="922">
        <v>1</v>
      </c>
      <c r="L12260" s="923">
        <v>6042.150375435197</v>
      </c>
      <c r="M12260" s="923">
        <f t="shared" si="191"/>
        <v>125.22591451679166</v>
      </c>
    </row>
    <row r="12261" spans="2:13" ht="75">
      <c r="B12261" s="921" t="s">
        <v>3432</v>
      </c>
      <c r="C12261" s="921" t="s">
        <v>3430</v>
      </c>
      <c r="D12261" s="922" t="s">
        <v>986</v>
      </c>
      <c r="E12261" s="936">
        <v>1</v>
      </c>
      <c r="F12261" s="947">
        <v>44593</v>
      </c>
      <c r="G12261" s="923">
        <v>184.15575664234066</v>
      </c>
      <c r="H12261" s="929">
        <v>1.6666666666666668E-3</v>
      </c>
      <c r="I12261" s="929">
        <v>2.8333333333333335E-2</v>
      </c>
      <c r="J12261" s="923">
        <v>178.93801020414102</v>
      </c>
      <c r="K12261" s="922">
        <v>1</v>
      </c>
      <c r="L12261" s="923">
        <v>178.93801020414102</v>
      </c>
      <c r="M12261" s="923">
        <f t="shared" si="191"/>
        <v>3.6831151328468135</v>
      </c>
    </row>
    <row r="12262" spans="2:13" ht="75">
      <c r="B12262" s="921" t="s">
        <v>3433</v>
      </c>
      <c r="C12262" s="921" t="s">
        <v>3430</v>
      </c>
      <c r="D12262" s="922" t="s">
        <v>994</v>
      </c>
      <c r="E12262" s="936">
        <v>0</v>
      </c>
      <c r="F12262" s="947">
        <v>44896</v>
      </c>
      <c r="G12262" s="923">
        <v>7432.2</v>
      </c>
      <c r="H12262" s="929">
        <v>1.6666666666666668E-3</v>
      </c>
      <c r="I12262" s="929">
        <v>1.1666666666666667E-2</v>
      </c>
      <c r="J12262" s="923">
        <v>7345.491</v>
      </c>
      <c r="K12262" s="922">
        <v>1</v>
      </c>
      <c r="L12262" s="923">
        <v>0</v>
      </c>
      <c r="M12262" s="923" t="str">
        <f t="shared" si="191"/>
        <v/>
      </c>
    </row>
    <row r="12263" spans="2:13" ht="75">
      <c r="B12263" s="921" t="s">
        <v>3434</v>
      </c>
      <c r="C12263" s="921" t="s">
        <v>3430</v>
      </c>
      <c r="D12263" s="922" t="s">
        <v>986</v>
      </c>
      <c r="E12263" s="936">
        <v>1</v>
      </c>
      <c r="F12263" s="947">
        <v>44593</v>
      </c>
      <c r="G12263" s="923">
        <v>0</v>
      </c>
      <c r="H12263" s="929">
        <v>1.6666666666666668E-3</v>
      </c>
      <c r="I12263" s="929">
        <v>2.8333333333333335E-2</v>
      </c>
      <c r="J12263" s="923">
        <v>0</v>
      </c>
      <c r="K12263" s="922">
        <v>1</v>
      </c>
      <c r="L12263" s="923">
        <v>0</v>
      </c>
      <c r="M12263" s="923" t="str">
        <f t="shared" si="191"/>
        <v/>
      </c>
    </row>
    <row r="12264" spans="2:13" ht="120">
      <c r="B12264" s="921" t="s">
        <v>3435</v>
      </c>
      <c r="C12264" s="921" t="s">
        <v>3436</v>
      </c>
      <c r="D12264" s="922" t="s">
        <v>986</v>
      </c>
      <c r="E12264" s="936">
        <v>1</v>
      </c>
      <c r="F12264" s="947">
        <v>44713</v>
      </c>
      <c r="G12264" s="923">
        <v>0</v>
      </c>
      <c r="H12264" s="929">
        <v>1.6666666666666668E-3</v>
      </c>
      <c r="I12264" s="929">
        <v>2.1666666666666667E-2</v>
      </c>
      <c r="J12264" s="923">
        <v>0</v>
      </c>
      <c r="K12264" s="922">
        <v>1</v>
      </c>
      <c r="L12264" s="923">
        <v>0</v>
      </c>
      <c r="M12264" s="923" t="str">
        <f t="shared" si="191"/>
        <v/>
      </c>
    </row>
    <row r="12265" spans="2:13" ht="90">
      <c r="B12265" s="921" t="s">
        <v>3437</v>
      </c>
      <c r="C12265" s="921" t="s">
        <v>3411</v>
      </c>
      <c r="D12265" s="922" t="s">
        <v>986</v>
      </c>
      <c r="E12265" s="936">
        <v>1</v>
      </c>
      <c r="F12265" s="947">
        <v>44713</v>
      </c>
      <c r="G12265" s="923">
        <v>1532.4522805340996</v>
      </c>
      <c r="H12265" s="929">
        <v>1.6666666666666668E-3</v>
      </c>
      <c r="I12265" s="929">
        <v>2.1666666666666667E-2</v>
      </c>
      <c r="J12265" s="923">
        <v>1499.249147789194</v>
      </c>
      <c r="K12265" s="922">
        <v>1</v>
      </c>
      <c r="L12265" s="923">
        <v>1499.249147789194</v>
      </c>
      <c r="M12265" s="923">
        <f t="shared" si="191"/>
        <v>30.649045610681991</v>
      </c>
    </row>
    <row r="12266" spans="2:13" ht="75">
      <c r="B12266" s="921" t="s">
        <v>3438</v>
      </c>
      <c r="C12266" s="921" t="s">
        <v>3430</v>
      </c>
      <c r="D12266" s="922" t="s">
        <v>986</v>
      </c>
      <c r="E12266" s="936">
        <v>1</v>
      </c>
      <c r="F12266" s="947">
        <v>44652</v>
      </c>
      <c r="G12266" s="923">
        <v>61323.866961899439</v>
      </c>
      <c r="H12266" s="929">
        <v>1.6666666666666668E-3</v>
      </c>
      <c r="I12266" s="929">
        <v>2.5000000000000001E-2</v>
      </c>
      <c r="J12266" s="923">
        <v>59790.770287851956</v>
      </c>
      <c r="K12266" s="922">
        <v>1</v>
      </c>
      <c r="L12266" s="923">
        <v>59790.770287851956</v>
      </c>
      <c r="M12266" s="923">
        <f t="shared" si="191"/>
        <v>1226.4773392379889</v>
      </c>
    </row>
    <row r="12267" spans="2:13" ht="75">
      <c r="B12267" s="921" t="s">
        <v>3439</v>
      </c>
      <c r="C12267" s="921" t="s">
        <v>3430</v>
      </c>
      <c r="D12267" s="922" t="s">
        <v>986</v>
      </c>
      <c r="E12267" s="936">
        <v>1</v>
      </c>
      <c r="F12267" s="947">
        <v>44547</v>
      </c>
      <c r="G12267" s="923">
        <v>184.15575664234066</v>
      </c>
      <c r="H12267" s="929">
        <v>1.6666666666666668E-3</v>
      </c>
      <c r="I12267" s="929">
        <v>3.1666666666666669E-2</v>
      </c>
      <c r="J12267" s="923">
        <v>178.32415768199988</v>
      </c>
      <c r="K12267" s="922">
        <v>1</v>
      </c>
      <c r="L12267" s="923">
        <v>178.32415768199988</v>
      </c>
      <c r="M12267" s="923">
        <f t="shared" si="191"/>
        <v>3.6831151328468135</v>
      </c>
    </row>
    <row r="12268" spans="2:13" ht="75">
      <c r="B12268" s="921" t="s">
        <v>3439</v>
      </c>
      <c r="C12268" s="921" t="s">
        <v>3430</v>
      </c>
      <c r="D12268" s="922" t="s">
        <v>986</v>
      </c>
      <c r="E12268" s="936">
        <v>1</v>
      </c>
      <c r="F12268" s="947">
        <v>44780</v>
      </c>
      <c r="G12268" s="923">
        <v>9767.6213323097491</v>
      </c>
      <c r="H12268" s="929">
        <v>1.6666666666666668E-3</v>
      </c>
      <c r="I12268" s="929">
        <v>1.8333333333333333E-2</v>
      </c>
      <c r="J12268" s="923">
        <v>9588.5482745507361</v>
      </c>
      <c r="K12268" s="922">
        <v>1</v>
      </c>
      <c r="L12268" s="923">
        <v>9588.5482745507361</v>
      </c>
      <c r="M12268" s="923">
        <f t="shared" si="191"/>
        <v>195.352426646195</v>
      </c>
    </row>
    <row r="12269" spans="2:13" ht="75">
      <c r="B12269" s="921" t="s">
        <v>3440</v>
      </c>
      <c r="C12269" s="921" t="s">
        <v>3430</v>
      </c>
      <c r="D12269" s="922" t="s">
        <v>986</v>
      </c>
      <c r="E12269" s="936">
        <v>1</v>
      </c>
      <c r="F12269" s="947">
        <v>45078</v>
      </c>
      <c r="G12269" s="923">
        <v>672.16851174454337</v>
      </c>
      <c r="H12269" s="929">
        <v>1.6666666666666668E-3</v>
      </c>
      <c r="I12269" s="929">
        <v>1.6666666666666668E-3</v>
      </c>
      <c r="J12269" s="923">
        <v>671.04823089163574</v>
      </c>
      <c r="K12269" s="922">
        <v>1</v>
      </c>
      <c r="L12269" s="923">
        <v>671.04823089163574</v>
      </c>
      <c r="M12269" s="923">
        <f t="shared" si="191"/>
        <v>13.443370234890867</v>
      </c>
    </row>
    <row r="12270" spans="2:13" ht="75">
      <c r="B12270" s="921" t="s">
        <v>3431</v>
      </c>
      <c r="C12270" s="921" t="s">
        <v>3430</v>
      </c>
      <c r="D12270" s="922" t="s">
        <v>986</v>
      </c>
      <c r="E12270" s="936">
        <v>1</v>
      </c>
      <c r="F12270" s="947">
        <v>44334</v>
      </c>
      <c r="G12270" s="923">
        <v>9944.4108586863949</v>
      </c>
      <c r="H12270" s="929">
        <v>1.6666666666666668E-3</v>
      </c>
      <c r="I12270" s="929">
        <v>4.3333333333333335E-2</v>
      </c>
      <c r="J12270" s="923">
        <v>9513.4863881433175</v>
      </c>
      <c r="K12270" s="922">
        <v>1</v>
      </c>
      <c r="L12270" s="923">
        <v>9513.4863881433175</v>
      </c>
      <c r="M12270" s="923">
        <f t="shared" si="191"/>
        <v>198.8882171737279</v>
      </c>
    </row>
    <row r="12271" spans="2:13" ht="75">
      <c r="B12271" s="921" t="s">
        <v>3441</v>
      </c>
      <c r="C12271" s="921" t="s">
        <v>3430</v>
      </c>
      <c r="D12271" s="922" t="s">
        <v>986</v>
      </c>
      <c r="E12271" s="936">
        <v>1</v>
      </c>
      <c r="F12271" s="947">
        <v>44334</v>
      </c>
      <c r="G12271" s="923">
        <v>1670.4376060683364</v>
      </c>
      <c r="H12271" s="929">
        <v>1.6666666666666668E-3</v>
      </c>
      <c r="I12271" s="929">
        <v>4.3333333333333335E-2</v>
      </c>
      <c r="J12271" s="923">
        <v>1598.0519764720418</v>
      </c>
      <c r="K12271" s="922">
        <v>1</v>
      </c>
      <c r="L12271" s="923">
        <v>1598.0519764720418</v>
      </c>
      <c r="M12271" s="923">
        <f t="shared" si="191"/>
        <v>33.408752121366732</v>
      </c>
    </row>
    <row r="12272" spans="2:13" ht="75">
      <c r="B12272" s="921" t="s">
        <v>3431</v>
      </c>
      <c r="C12272" s="921" t="s">
        <v>3430</v>
      </c>
      <c r="D12272" s="922" t="s">
        <v>994</v>
      </c>
      <c r="E12272" s="936">
        <v>0</v>
      </c>
      <c r="F12272" s="947">
        <v>44537</v>
      </c>
      <c r="G12272" s="923">
        <v>42669.48</v>
      </c>
      <c r="H12272" s="929">
        <v>1.6666666666666668E-3</v>
      </c>
      <c r="I12272" s="929">
        <v>3.1666666666666669E-2</v>
      </c>
      <c r="J12272" s="923">
        <v>41318.279800000004</v>
      </c>
      <c r="K12272" s="922">
        <v>1</v>
      </c>
      <c r="L12272" s="923">
        <v>0</v>
      </c>
      <c r="M12272" s="923" t="str">
        <f t="shared" si="191"/>
        <v/>
      </c>
    </row>
    <row r="12273" spans="2:13" ht="75">
      <c r="B12273" s="921" t="s">
        <v>3431</v>
      </c>
      <c r="C12273" s="921" t="s">
        <v>3430</v>
      </c>
      <c r="D12273" s="922" t="s">
        <v>986</v>
      </c>
      <c r="E12273" s="936">
        <v>1</v>
      </c>
      <c r="F12273" s="947">
        <v>44331</v>
      </c>
      <c r="G12273" s="923">
        <v>18599.731420876407</v>
      </c>
      <c r="H12273" s="929">
        <v>1.6666666666666668E-3</v>
      </c>
      <c r="I12273" s="929">
        <v>4.3333333333333335E-2</v>
      </c>
      <c r="J12273" s="923">
        <v>17793.743059305096</v>
      </c>
      <c r="K12273" s="922">
        <v>1</v>
      </c>
      <c r="L12273" s="923">
        <v>17793.743059305096</v>
      </c>
      <c r="M12273" s="923">
        <f t="shared" si="191"/>
        <v>371.99462841752813</v>
      </c>
    </row>
    <row r="12274" spans="2:13" ht="75">
      <c r="B12274" s="921" t="s">
        <v>3431</v>
      </c>
      <c r="C12274" s="921" t="s">
        <v>3430</v>
      </c>
      <c r="D12274" s="922" t="s">
        <v>994</v>
      </c>
      <c r="E12274" s="936">
        <v>0</v>
      </c>
      <c r="F12274" s="947">
        <v>44866</v>
      </c>
      <c r="G12274" s="923">
        <v>2043.5571826086959</v>
      </c>
      <c r="H12274" s="929">
        <v>1.6666666666666668E-3</v>
      </c>
      <c r="I12274" s="929">
        <v>1.3333333333333334E-2</v>
      </c>
      <c r="J12274" s="923">
        <v>2016.3097535072466</v>
      </c>
      <c r="K12274" s="922">
        <v>1</v>
      </c>
      <c r="L12274" s="923">
        <v>0</v>
      </c>
      <c r="M12274" s="923" t="str">
        <f t="shared" si="191"/>
        <v/>
      </c>
    </row>
    <row r="12275" spans="2:13" ht="75">
      <c r="B12275" s="921" t="s">
        <v>3442</v>
      </c>
      <c r="C12275" s="921" t="s">
        <v>3430</v>
      </c>
      <c r="D12275" s="922" t="s">
        <v>994</v>
      </c>
      <c r="E12275" s="936">
        <v>0</v>
      </c>
      <c r="F12275" s="947">
        <v>44866</v>
      </c>
      <c r="G12275" s="923">
        <v>2154.2828173913044</v>
      </c>
      <c r="H12275" s="929">
        <v>1.6666666666666668E-3</v>
      </c>
      <c r="I12275" s="929">
        <v>1.3333333333333334E-2</v>
      </c>
      <c r="J12275" s="923">
        <v>2125.5590464927536</v>
      </c>
      <c r="K12275" s="922">
        <v>1</v>
      </c>
      <c r="L12275" s="923">
        <v>0</v>
      </c>
      <c r="M12275" s="923" t="str">
        <f t="shared" si="191"/>
        <v/>
      </c>
    </row>
    <row r="12276" spans="2:13" ht="75">
      <c r="B12276" s="921" t="s">
        <v>3442</v>
      </c>
      <c r="C12276" s="921" t="s">
        <v>3430</v>
      </c>
      <c r="D12276" s="922" t="s">
        <v>986</v>
      </c>
      <c r="E12276" s="936">
        <v>1</v>
      </c>
      <c r="F12276" s="947">
        <v>44330</v>
      </c>
      <c r="G12276" s="923">
        <v>65011.062658357208</v>
      </c>
      <c r="H12276" s="929">
        <v>1.6666666666666668E-3</v>
      </c>
      <c r="I12276" s="929">
        <v>4.3333333333333335E-2</v>
      </c>
      <c r="J12276" s="923">
        <v>62193.916609828397</v>
      </c>
      <c r="K12276" s="922">
        <v>1</v>
      </c>
      <c r="L12276" s="923">
        <v>62193.916609828397</v>
      </c>
      <c r="M12276" s="923">
        <f t="shared" si="191"/>
        <v>1300.2212531671441</v>
      </c>
    </row>
    <row r="12277" spans="2:13" ht="75">
      <c r="B12277" s="921" t="s">
        <v>3443</v>
      </c>
      <c r="C12277" s="921" t="s">
        <v>3430</v>
      </c>
      <c r="D12277" s="922" t="s">
        <v>994</v>
      </c>
      <c r="E12277" s="936">
        <v>0</v>
      </c>
      <c r="F12277" s="947">
        <v>44846</v>
      </c>
      <c r="G12277" s="923">
        <v>10050.69</v>
      </c>
      <c r="H12277" s="929">
        <v>1.6666666666666668E-3</v>
      </c>
      <c r="I12277" s="929">
        <v>1.5000000000000001E-2</v>
      </c>
      <c r="J12277" s="923">
        <v>9899.92965</v>
      </c>
      <c r="K12277" s="922">
        <v>1</v>
      </c>
      <c r="L12277" s="923">
        <v>0</v>
      </c>
      <c r="M12277" s="923" t="str">
        <f t="shared" si="191"/>
        <v/>
      </c>
    </row>
    <row r="12278" spans="2:13" ht="75">
      <c r="B12278" s="921" t="s">
        <v>3443</v>
      </c>
      <c r="C12278" s="921" t="s">
        <v>3430</v>
      </c>
      <c r="D12278" s="922" t="s">
        <v>986</v>
      </c>
      <c r="E12278" s="936">
        <v>1</v>
      </c>
      <c r="F12278" s="947">
        <v>44529</v>
      </c>
      <c r="G12278" s="923">
        <v>29833.232576059188</v>
      </c>
      <c r="H12278" s="929">
        <v>1.6666666666666668E-3</v>
      </c>
      <c r="I12278" s="929">
        <v>3.3333333333333333E-2</v>
      </c>
      <c r="J12278" s="923">
        <v>28838.79149019055</v>
      </c>
      <c r="K12278" s="922">
        <v>1</v>
      </c>
      <c r="L12278" s="923">
        <v>28838.79149019055</v>
      </c>
      <c r="M12278" s="923">
        <f t="shared" si="191"/>
        <v>596.66465152118383</v>
      </c>
    </row>
    <row r="12279" spans="2:13" ht="75">
      <c r="B12279" s="921" t="s">
        <v>3443</v>
      </c>
      <c r="C12279" s="921" t="s">
        <v>3430</v>
      </c>
      <c r="D12279" s="922" t="s">
        <v>994</v>
      </c>
      <c r="E12279" s="936">
        <v>0</v>
      </c>
      <c r="F12279" s="947">
        <v>44851</v>
      </c>
      <c r="G12279" s="923">
        <v>13020.82</v>
      </c>
      <c r="H12279" s="929">
        <v>1.6666666666666668E-3</v>
      </c>
      <c r="I12279" s="929">
        <v>1.5000000000000001E-2</v>
      </c>
      <c r="J12279" s="923">
        <v>12825.5077</v>
      </c>
      <c r="K12279" s="922">
        <v>1</v>
      </c>
      <c r="L12279" s="923">
        <v>0</v>
      </c>
      <c r="M12279" s="923" t="str">
        <f t="shared" si="191"/>
        <v/>
      </c>
    </row>
    <row r="12280" spans="2:13" ht="75">
      <c r="B12280" s="921" t="s">
        <v>3443</v>
      </c>
      <c r="C12280" s="921" t="s">
        <v>3430</v>
      </c>
      <c r="D12280" s="922" t="s">
        <v>994</v>
      </c>
      <c r="E12280" s="936">
        <v>0</v>
      </c>
      <c r="F12280" s="947">
        <v>44531</v>
      </c>
      <c r="G12280" s="923">
        <v>30335.822125786166</v>
      </c>
      <c r="H12280" s="929">
        <v>1.6666666666666668E-3</v>
      </c>
      <c r="I12280" s="929">
        <v>3.1666666666666669E-2</v>
      </c>
      <c r="J12280" s="923">
        <v>29375.187758469605</v>
      </c>
      <c r="K12280" s="922">
        <v>1</v>
      </c>
      <c r="L12280" s="923">
        <v>0</v>
      </c>
      <c r="M12280" s="923" t="str">
        <f t="shared" si="191"/>
        <v/>
      </c>
    </row>
    <row r="12281" spans="2:13" ht="75">
      <c r="B12281" s="921" t="s">
        <v>3444</v>
      </c>
      <c r="C12281" s="921" t="s">
        <v>3430</v>
      </c>
      <c r="D12281" s="922" t="s">
        <v>994</v>
      </c>
      <c r="E12281" s="936">
        <v>0</v>
      </c>
      <c r="F12281" s="947">
        <v>44531</v>
      </c>
      <c r="G12281" s="923">
        <v>6893.2278742138369</v>
      </c>
      <c r="H12281" s="929">
        <v>1.6666666666666668E-3</v>
      </c>
      <c r="I12281" s="929">
        <v>3.1666666666666669E-2</v>
      </c>
      <c r="J12281" s="923">
        <v>6674.9423248637322</v>
      </c>
      <c r="K12281" s="922">
        <v>1</v>
      </c>
      <c r="L12281" s="923">
        <v>0</v>
      </c>
      <c r="M12281" s="923" t="str">
        <f t="shared" si="191"/>
        <v/>
      </c>
    </row>
    <row r="12282" spans="2:13" ht="75">
      <c r="B12282" s="921" t="s">
        <v>3444</v>
      </c>
      <c r="C12282" s="921" t="s">
        <v>3430</v>
      </c>
      <c r="D12282" s="922" t="s">
        <v>994</v>
      </c>
      <c r="E12282" s="936">
        <v>0</v>
      </c>
      <c r="F12282" s="947">
        <v>44903</v>
      </c>
      <c r="G12282" s="923">
        <v>5322.58</v>
      </c>
      <c r="H12282" s="929">
        <v>1.6666666666666668E-3</v>
      </c>
      <c r="I12282" s="929">
        <v>1.1666666666666667E-2</v>
      </c>
      <c r="J12282" s="923">
        <v>5260.4832333333334</v>
      </c>
      <c r="K12282" s="922">
        <v>1</v>
      </c>
      <c r="L12282" s="923">
        <v>0</v>
      </c>
      <c r="M12282" s="923" t="str">
        <f t="shared" si="191"/>
        <v/>
      </c>
    </row>
    <row r="12283" spans="2:13" ht="75">
      <c r="B12283" s="921" t="s">
        <v>3444</v>
      </c>
      <c r="C12283" s="921" t="s">
        <v>3430</v>
      </c>
      <c r="D12283" s="922" t="s">
        <v>994</v>
      </c>
      <c r="E12283" s="936">
        <v>0</v>
      </c>
      <c r="F12283" s="947">
        <v>44385</v>
      </c>
      <c r="G12283" s="923">
        <v>947.36602800000003</v>
      </c>
      <c r="H12283" s="929">
        <v>1.6666666666666668E-3</v>
      </c>
      <c r="I12283" s="929">
        <v>0.04</v>
      </c>
      <c r="J12283" s="923">
        <v>909.47138688000007</v>
      </c>
      <c r="K12283" s="922">
        <v>1</v>
      </c>
      <c r="L12283" s="923">
        <v>0</v>
      </c>
      <c r="M12283" s="923" t="str">
        <f t="shared" si="191"/>
        <v/>
      </c>
    </row>
    <row r="12284" spans="2:13" ht="75">
      <c r="B12284" s="921" t="s">
        <v>3445</v>
      </c>
      <c r="C12284" s="921" t="s">
        <v>3430</v>
      </c>
      <c r="D12284" s="922" t="s">
        <v>994</v>
      </c>
      <c r="E12284" s="936">
        <v>0</v>
      </c>
      <c r="F12284" s="947">
        <v>44385</v>
      </c>
      <c r="G12284" s="923">
        <v>2568.5425440000004</v>
      </c>
      <c r="H12284" s="929">
        <v>1.6666666666666668E-3</v>
      </c>
      <c r="I12284" s="929">
        <v>0.04</v>
      </c>
      <c r="J12284" s="923">
        <v>2465.8008422400003</v>
      </c>
      <c r="K12284" s="922">
        <v>1</v>
      </c>
      <c r="L12284" s="923">
        <v>0</v>
      </c>
      <c r="M12284" s="923" t="str">
        <f t="shared" si="191"/>
        <v/>
      </c>
    </row>
    <row r="12285" spans="2:13" ht="75">
      <c r="B12285" s="921" t="s">
        <v>3446</v>
      </c>
      <c r="C12285" s="921" t="s">
        <v>3430</v>
      </c>
      <c r="D12285" s="922" t="s">
        <v>994</v>
      </c>
      <c r="E12285" s="936">
        <v>0</v>
      </c>
      <c r="F12285" s="947">
        <v>44385</v>
      </c>
      <c r="G12285" s="923">
        <v>1283.311428</v>
      </c>
      <c r="H12285" s="929">
        <v>1.6666666666666668E-3</v>
      </c>
      <c r="I12285" s="929">
        <v>0.04</v>
      </c>
      <c r="J12285" s="923">
        <v>1231.9789708799999</v>
      </c>
      <c r="K12285" s="922">
        <v>1</v>
      </c>
      <c r="L12285" s="923">
        <v>0</v>
      </c>
      <c r="M12285" s="923" t="str">
        <f t="shared" si="191"/>
        <v/>
      </c>
    </row>
    <row r="12286" spans="2:13" ht="75">
      <c r="B12286" s="921" t="s">
        <v>3446</v>
      </c>
      <c r="C12286" s="921" t="s">
        <v>3430</v>
      </c>
      <c r="D12286" s="922" t="s">
        <v>994</v>
      </c>
      <c r="E12286" s="936">
        <v>0</v>
      </c>
      <c r="F12286" s="947">
        <v>44390</v>
      </c>
      <c r="G12286" s="923">
        <v>7530.33</v>
      </c>
      <c r="H12286" s="929">
        <v>1.6666666666666668E-3</v>
      </c>
      <c r="I12286" s="929">
        <v>0.04</v>
      </c>
      <c r="J12286" s="923">
        <v>7229.1167999999998</v>
      </c>
      <c r="K12286" s="922">
        <v>1</v>
      </c>
      <c r="L12286" s="923">
        <v>0</v>
      </c>
      <c r="M12286" s="923" t="str">
        <f t="shared" si="191"/>
        <v/>
      </c>
    </row>
    <row r="12287" spans="2:13" ht="75">
      <c r="B12287" s="921" t="s">
        <v>3446</v>
      </c>
      <c r="C12287" s="921" t="s">
        <v>3430</v>
      </c>
      <c r="D12287" s="922" t="s">
        <v>994</v>
      </c>
      <c r="E12287" s="936">
        <v>0</v>
      </c>
      <c r="F12287" s="947">
        <v>44847</v>
      </c>
      <c r="G12287" s="923">
        <v>2059.3454425806453</v>
      </c>
      <c r="H12287" s="929">
        <v>1.6666666666666668E-3</v>
      </c>
      <c r="I12287" s="929">
        <v>1.5000000000000001E-2</v>
      </c>
      <c r="J12287" s="923">
        <v>2028.4552609419356</v>
      </c>
      <c r="K12287" s="922">
        <v>1</v>
      </c>
      <c r="L12287" s="923">
        <v>0</v>
      </c>
      <c r="M12287" s="923" t="str">
        <f t="shared" si="191"/>
        <v/>
      </c>
    </row>
    <row r="12288" spans="2:13" ht="75">
      <c r="B12288" s="921" t="s">
        <v>3447</v>
      </c>
      <c r="C12288" s="921" t="s">
        <v>3430</v>
      </c>
      <c r="D12288" s="922" t="s">
        <v>986</v>
      </c>
      <c r="E12288" s="936">
        <v>1</v>
      </c>
      <c r="F12288" s="947">
        <v>44805</v>
      </c>
      <c r="G12288" s="923">
        <v>7199.0500491184857</v>
      </c>
      <c r="H12288" s="929">
        <v>1.6666666666666668E-3</v>
      </c>
      <c r="I12288" s="929">
        <v>1.6666666666666666E-2</v>
      </c>
      <c r="J12288" s="923">
        <v>7079.0658816331779</v>
      </c>
      <c r="K12288" s="922">
        <v>1</v>
      </c>
      <c r="L12288" s="923">
        <v>7079.0658816331779</v>
      </c>
      <c r="M12288" s="923">
        <f t="shared" si="191"/>
        <v>143.98100098236972</v>
      </c>
    </row>
    <row r="12289" spans="2:13" ht="75">
      <c r="B12289" s="921" t="s">
        <v>3448</v>
      </c>
      <c r="C12289" s="921" t="s">
        <v>3430</v>
      </c>
      <c r="D12289" s="922" t="s">
        <v>986</v>
      </c>
      <c r="E12289" s="936">
        <v>1</v>
      </c>
      <c r="F12289" s="947">
        <v>44713</v>
      </c>
      <c r="G12289" s="923">
        <v>8236.1332868299723</v>
      </c>
      <c r="H12289" s="929">
        <v>1.6666666666666668E-3</v>
      </c>
      <c r="I12289" s="929">
        <v>2.1666666666666667E-2</v>
      </c>
      <c r="J12289" s="923">
        <v>8057.6837322819893</v>
      </c>
      <c r="K12289" s="922">
        <v>1</v>
      </c>
      <c r="L12289" s="923">
        <v>8057.6837322819893</v>
      </c>
      <c r="M12289" s="923">
        <f t="shared" si="191"/>
        <v>164.72266573659945</v>
      </c>
    </row>
    <row r="12290" spans="2:13" ht="75">
      <c r="B12290" s="921" t="s">
        <v>3449</v>
      </c>
      <c r="C12290" s="921" t="s">
        <v>3430</v>
      </c>
      <c r="D12290" s="922" t="s">
        <v>986</v>
      </c>
      <c r="E12290" s="936">
        <v>1</v>
      </c>
      <c r="F12290" s="947">
        <v>45078</v>
      </c>
      <c r="G12290" s="923">
        <v>1586.1115625881605</v>
      </c>
      <c r="H12290" s="929">
        <v>1.6666666666666668E-3</v>
      </c>
      <c r="I12290" s="929">
        <v>1.6666666666666668E-3</v>
      </c>
      <c r="J12290" s="923">
        <v>1583.4680433171802</v>
      </c>
      <c r="K12290" s="922">
        <v>1</v>
      </c>
      <c r="L12290" s="923">
        <v>1583.4680433171802</v>
      </c>
      <c r="M12290" s="923">
        <f t="shared" si="191"/>
        <v>31.722231251763212</v>
      </c>
    </row>
    <row r="12291" spans="2:13" ht="75">
      <c r="B12291" s="921" t="s">
        <v>3450</v>
      </c>
      <c r="C12291" s="921" t="s">
        <v>3430</v>
      </c>
      <c r="D12291" s="922" t="s">
        <v>986</v>
      </c>
      <c r="E12291" s="936">
        <v>1</v>
      </c>
      <c r="F12291" s="947">
        <v>45078</v>
      </c>
      <c r="G12291" s="923">
        <v>202117.13196613308</v>
      </c>
      <c r="H12291" s="929">
        <v>1.6666666666666668E-3</v>
      </c>
      <c r="I12291" s="929">
        <v>1.6666666666666668E-3</v>
      </c>
      <c r="J12291" s="923">
        <v>201780.27007952286</v>
      </c>
      <c r="K12291" s="922">
        <v>1</v>
      </c>
      <c r="L12291" s="923">
        <v>201780.27007952286</v>
      </c>
      <c r="M12291" s="923">
        <f t="shared" si="191"/>
        <v>4042.3426393226619</v>
      </c>
    </row>
    <row r="12292" spans="2:13" ht="75">
      <c r="B12292" s="921" t="s">
        <v>3451</v>
      </c>
      <c r="C12292" s="921" t="s">
        <v>3430</v>
      </c>
      <c r="D12292" s="922" t="s">
        <v>986</v>
      </c>
      <c r="E12292" s="936">
        <v>1</v>
      </c>
      <c r="F12292" s="947">
        <v>44866</v>
      </c>
      <c r="G12292" s="923">
        <v>6457.9076018087417</v>
      </c>
      <c r="H12292" s="929">
        <v>1.6666666666666668E-3</v>
      </c>
      <c r="I12292" s="929">
        <v>1.3333333333333334E-2</v>
      </c>
      <c r="J12292" s="923">
        <v>6371.8021671179586</v>
      </c>
      <c r="K12292" s="922">
        <v>1</v>
      </c>
      <c r="L12292" s="923">
        <v>6371.8021671179586</v>
      </c>
      <c r="M12292" s="923">
        <f t="shared" si="191"/>
        <v>129.15815203617484</v>
      </c>
    </row>
    <row r="12293" spans="2:13" ht="75">
      <c r="B12293" s="921" t="s">
        <v>3452</v>
      </c>
      <c r="C12293" s="921" t="s">
        <v>3430</v>
      </c>
      <c r="D12293" s="922" t="s">
        <v>986</v>
      </c>
      <c r="E12293" s="936">
        <v>1</v>
      </c>
      <c r="F12293" s="947">
        <v>44866</v>
      </c>
      <c r="G12293" s="923">
        <v>6300.0988524548893</v>
      </c>
      <c r="H12293" s="929">
        <v>1.6666666666666668E-3</v>
      </c>
      <c r="I12293" s="929">
        <v>1.3333333333333334E-2</v>
      </c>
      <c r="J12293" s="923">
        <v>6216.0975344221579</v>
      </c>
      <c r="K12293" s="922">
        <v>1</v>
      </c>
      <c r="L12293" s="923">
        <v>6216.0975344221579</v>
      </c>
      <c r="M12293" s="923">
        <f t="shared" si="191"/>
        <v>126.00197704909779</v>
      </c>
    </row>
    <row r="12294" spans="2:13" ht="75">
      <c r="B12294" s="921" t="s">
        <v>3452</v>
      </c>
      <c r="C12294" s="921" t="s">
        <v>3430</v>
      </c>
      <c r="D12294" s="922" t="s">
        <v>986</v>
      </c>
      <c r="E12294" s="936">
        <v>1</v>
      </c>
      <c r="F12294" s="947">
        <v>44986</v>
      </c>
      <c r="G12294" s="923">
        <v>1300.9129070586364</v>
      </c>
      <c r="H12294" s="929">
        <v>1.6666666666666668E-3</v>
      </c>
      <c r="I12294" s="929">
        <v>6.6666666666666671E-3</v>
      </c>
      <c r="J12294" s="923">
        <v>1292.2401543449121</v>
      </c>
      <c r="K12294" s="922">
        <v>1</v>
      </c>
      <c r="L12294" s="923">
        <v>1292.2401543449121</v>
      </c>
      <c r="M12294" s="923">
        <f t="shared" si="191"/>
        <v>26.01825814117273</v>
      </c>
    </row>
    <row r="12295" spans="2:13" ht="75">
      <c r="B12295" s="921" t="s">
        <v>3453</v>
      </c>
      <c r="C12295" s="921" t="s">
        <v>3430</v>
      </c>
      <c r="D12295" s="922" t="s">
        <v>986</v>
      </c>
      <c r="E12295" s="936">
        <v>1</v>
      </c>
      <c r="F12295" s="947">
        <v>44986</v>
      </c>
      <c r="G12295" s="923">
        <v>143965.60431271623</v>
      </c>
      <c r="H12295" s="929">
        <v>1.6666666666666668E-3</v>
      </c>
      <c r="I12295" s="929">
        <v>6.6666666666666671E-3</v>
      </c>
      <c r="J12295" s="923">
        <v>143005.83361729811</v>
      </c>
      <c r="K12295" s="922">
        <v>1</v>
      </c>
      <c r="L12295" s="923">
        <v>143005.83361729811</v>
      </c>
      <c r="M12295" s="923">
        <f t="shared" si="191"/>
        <v>2879.3120862543246</v>
      </c>
    </row>
    <row r="12296" spans="2:13" ht="75">
      <c r="B12296" s="921" t="s">
        <v>3454</v>
      </c>
      <c r="C12296" s="921" t="s">
        <v>3430</v>
      </c>
      <c r="D12296" s="922" t="s">
        <v>986</v>
      </c>
      <c r="E12296" s="936">
        <v>1</v>
      </c>
      <c r="F12296" s="947">
        <v>44986</v>
      </c>
      <c r="G12296" s="923">
        <v>253582.1885917325</v>
      </c>
      <c r="H12296" s="929">
        <v>1.6666666666666668E-3</v>
      </c>
      <c r="I12296" s="929">
        <v>6.6666666666666671E-3</v>
      </c>
      <c r="J12296" s="923">
        <v>251891.64066778761</v>
      </c>
      <c r="K12296" s="922">
        <v>1</v>
      </c>
      <c r="L12296" s="923">
        <v>251891.64066778761</v>
      </c>
      <c r="M12296" s="923">
        <f t="shared" si="191"/>
        <v>5071.6437718346497</v>
      </c>
    </row>
    <row r="12297" spans="2:13" ht="75">
      <c r="B12297" s="921" t="s">
        <v>3455</v>
      </c>
      <c r="C12297" s="921" t="s">
        <v>3430</v>
      </c>
      <c r="D12297" s="922" t="s">
        <v>986</v>
      </c>
      <c r="E12297" s="936">
        <v>1</v>
      </c>
      <c r="F12297" s="947">
        <v>44986</v>
      </c>
      <c r="G12297" s="923">
        <v>27905.678957722328</v>
      </c>
      <c r="H12297" s="929">
        <v>1.6666666666666668E-3</v>
      </c>
      <c r="I12297" s="929">
        <v>6.6666666666666671E-3</v>
      </c>
      <c r="J12297" s="923">
        <v>27719.64109800418</v>
      </c>
      <c r="K12297" s="922">
        <v>1</v>
      </c>
      <c r="L12297" s="923">
        <v>27719.64109800418</v>
      </c>
      <c r="M12297" s="923">
        <f t="shared" si="191"/>
        <v>558.1135791544466</v>
      </c>
    </row>
    <row r="12298" spans="2:13" ht="75">
      <c r="B12298" s="921" t="s">
        <v>3456</v>
      </c>
      <c r="C12298" s="921" t="s">
        <v>3430</v>
      </c>
      <c r="D12298" s="922" t="s">
        <v>994</v>
      </c>
      <c r="E12298" s="936">
        <v>0</v>
      </c>
      <c r="F12298" s="947">
        <v>44682</v>
      </c>
      <c r="G12298" s="923">
        <v>9281.83</v>
      </c>
      <c r="H12298" s="929">
        <v>1.6666666666666668E-3</v>
      </c>
      <c r="I12298" s="929">
        <v>2.3333333333333334E-2</v>
      </c>
      <c r="J12298" s="923">
        <v>9065.2539666666671</v>
      </c>
      <c r="K12298" s="922">
        <v>1</v>
      </c>
      <c r="L12298" s="923">
        <v>0</v>
      </c>
      <c r="M12298" s="923" t="str">
        <f t="shared" si="191"/>
        <v/>
      </c>
    </row>
    <row r="12299" spans="2:13" ht="75">
      <c r="B12299" s="921" t="s">
        <v>3456</v>
      </c>
      <c r="C12299" s="921" t="s">
        <v>3430</v>
      </c>
      <c r="D12299" s="922" t="s">
        <v>986</v>
      </c>
      <c r="E12299" s="936">
        <v>1</v>
      </c>
      <c r="F12299" s="947">
        <v>44713</v>
      </c>
      <c r="G12299" s="923">
        <v>48409.023748572094</v>
      </c>
      <c r="H12299" s="929">
        <v>1.6666666666666668E-3</v>
      </c>
      <c r="I12299" s="929">
        <v>2.1666666666666667E-2</v>
      </c>
      <c r="J12299" s="923">
        <v>47360.161567353032</v>
      </c>
      <c r="K12299" s="922">
        <v>1</v>
      </c>
      <c r="L12299" s="923">
        <v>47360.161567353032</v>
      </c>
      <c r="M12299" s="923">
        <f t="shared" ref="M12299:M12362" si="192">IF(L12299=0,"",IF(I12299=100%,0,(H12299*12)*(G12299*E12299*K12299)))</f>
        <v>968.18047497144187</v>
      </c>
    </row>
    <row r="12300" spans="2:13" ht="75">
      <c r="B12300" s="921" t="s">
        <v>3457</v>
      </c>
      <c r="C12300" s="921" t="s">
        <v>3430</v>
      </c>
      <c r="D12300" s="922" t="s">
        <v>986</v>
      </c>
      <c r="E12300" s="936">
        <v>1</v>
      </c>
      <c r="F12300" s="947">
        <v>44713</v>
      </c>
      <c r="G12300" s="923">
        <v>13849.27178456426</v>
      </c>
      <c r="H12300" s="929">
        <v>1.6666666666666668E-3</v>
      </c>
      <c r="I12300" s="929">
        <v>2.1666666666666667E-2</v>
      </c>
      <c r="J12300" s="923">
        <v>13549.204229232035</v>
      </c>
      <c r="K12300" s="922">
        <v>1</v>
      </c>
      <c r="L12300" s="923">
        <v>13549.204229232035</v>
      </c>
      <c r="M12300" s="923">
        <f t="shared" si="192"/>
        <v>276.9854356912852</v>
      </c>
    </row>
    <row r="12301" spans="2:13" ht="75">
      <c r="B12301" s="921" t="s">
        <v>3457</v>
      </c>
      <c r="C12301" s="921" t="s">
        <v>3430</v>
      </c>
      <c r="D12301" s="922" t="s">
        <v>994</v>
      </c>
      <c r="E12301" s="936">
        <v>0</v>
      </c>
      <c r="F12301" s="947">
        <v>44685</v>
      </c>
      <c r="G12301" s="923">
        <v>6067.13</v>
      </c>
      <c r="H12301" s="929">
        <v>1.6666666666666668E-3</v>
      </c>
      <c r="I12301" s="929">
        <v>2.3333333333333334E-2</v>
      </c>
      <c r="J12301" s="923">
        <v>5925.5636333333332</v>
      </c>
      <c r="K12301" s="922">
        <v>1</v>
      </c>
      <c r="L12301" s="923">
        <v>0</v>
      </c>
      <c r="M12301" s="923" t="str">
        <f t="shared" si="192"/>
        <v/>
      </c>
    </row>
    <row r="12302" spans="2:13" ht="75">
      <c r="B12302" s="921" t="s">
        <v>3457</v>
      </c>
      <c r="C12302" s="921" t="s">
        <v>3430</v>
      </c>
      <c r="D12302" s="922" t="s">
        <v>986</v>
      </c>
      <c r="E12302" s="936">
        <v>1</v>
      </c>
      <c r="F12302" s="947">
        <v>44899</v>
      </c>
      <c r="G12302" s="923">
        <v>11520.25935219542</v>
      </c>
      <c r="H12302" s="929">
        <v>1.6666666666666668E-3</v>
      </c>
      <c r="I12302" s="929">
        <v>1.1666666666666667E-2</v>
      </c>
      <c r="J12302" s="923">
        <v>11385.856326419807</v>
      </c>
      <c r="K12302" s="922">
        <v>1</v>
      </c>
      <c r="L12302" s="923">
        <v>11385.856326419807</v>
      </c>
      <c r="M12302" s="923">
        <f t="shared" si="192"/>
        <v>230.40518704390843</v>
      </c>
    </row>
    <row r="12303" spans="2:13" ht="75">
      <c r="B12303" s="921" t="s">
        <v>3457</v>
      </c>
      <c r="C12303" s="921" t="s">
        <v>3430</v>
      </c>
      <c r="D12303" s="922" t="s">
        <v>986</v>
      </c>
      <c r="E12303" s="936">
        <v>1</v>
      </c>
      <c r="F12303" s="947">
        <v>44926</v>
      </c>
      <c r="G12303" s="923">
        <v>2860.864405795196</v>
      </c>
      <c r="H12303" s="929">
        <v>1.6666666666666668E-3</v>
      </c>
      <c r="I12303" s="929">
        <v>0.01</v>
      </c>
      <c r="J12303" s="923">
        <v>2832.255761737244</v>
      </c>
      <c r="K12303" s="922">
        <v>1</v>
      </c>
      <c r="L12303" s="923">
        <v>2832.255761737244</v>
      </c>
      <c r="M12303" s="923">
        <f t="shared" si="192"/>
        <v>57.217288115903919</v>
      </c>
    </row>
    <row r="12304" spans="2:13" ht="75">
      <c r="B12304" s="921" t="s">
        <v>3458</v>
      </c>
      <c r="C12304" s="921" t="s">
        <v>3430</v>
      </c>
      <c r="D12304" s="922" t="s">
        <v>986</v>
      </c>
      <c r="E12304" s="936">
        <v>1</v>
      </c>
      <c r="F12304" s="947">
        <v>44926</v>
      </c>
      <c r="G12304" s="923">
        <v>11793.990084767862</v>
      </c>
      <c r="H12304" s="929">
        <v>1.6666666666666668E-3</v>
      </c>
      <c r="I12304" s="929">
        <v>0.01</v>
      </c>
      <c r="J12304" s="923">
        <v>11676.050183920182</v>
      </c>
      <c r="K12304" s="922">
        <v>1</v>
      </c>
      <c r="L12304" s="923">
        <v>11676.050183920182</v>
      </c>
      <c r="M12304" s="923">
        <f t="shared" si="192"/>
        <v>235.87980169535723</v>
      </c>
    </row>
    <row r="12305" spans="2:13" ht="75">
      <c r="B12305" s="921" t="s">
        <v>3459</v>
      </c>
      <c r="C12305" s="921" t="s">
        <v>3430</v>
      </c>
      <c r="D12305" s="922" t="s">
        <v>986</v>
      </c>
      <c r="E12305" s="936">
        <v>1</v>
      </c>
      <c r="F12305" s="947">
        <v>44926</v>
      </c>
      <c r="G12305" s="923">
        <v>58401.365810838521</v>
      </c>
      <c r="H12305" s="929">
        <v>1.6666666666666668E-3</v>
      </c>
      <c r="I12305" s="929">
        <v>0.01</v>
      </c>
      <c r="J12305" s="923">
        <v>57817.352152730135</v>
      </c>
      <c r="K12305" s="922">
        <v>1</v>
      </c>
      <c r="L12305" s="923">
        <v>57817.352152730135</v>
      </c>
      <c r="M12305" s="923">
        <f t="shared" si="192"/>
        <v>1168.0273162167705</v>
      </c>
    </row>
    <row r="12306" spans="2:13" ht="75">
      <c r="B12306" s="921" t="s">
        <v>3459</v>
      </c>
      <c r="C12306" s="921" t="s">
        <v>3430</v>
      </c>
      <c r="D12306" s="922" t="s">
        <v>986</v>
      </c>
      <c r="E12306" s="936">
        <v>1</v>
      </c>
      <c r="F12306" s="947">
        <v>44874</v>
      </c>
      <c r="G12306" s="923">
        <v>42114.442787343141</v>
      </c>
      <c r="H12306" s="929">
        <v>1.6666666666666668E-3</v>
      </c>
      <c r="I12306" s="929">
        <v>1.3333333333333334E-2</v>
      </c>
      <c r="J12306" s="923">
        <v>41552.916883511898</v>
      </c>
      <c r="K12306" s="922">
        <v>1</v>
      </c>
      <c r="L12306" s="923">
        <v>41552.916883511898</v>
      </c>
      <c r="M12306" s="923">
        <f t="shared" si="192"/>
        <v>842.28885574686285</v>
      </c>
    </row>
    <row r="12307" spans="2:13" ht="75">
      <c r="B12307" s="921" t="s">
        <v>3460</v>
      </c>
      <c r="C12307" s="921" t="s">
        <v>3430</v>
      </c>
      <c r="D12307" s="922" t="s">
        <v>986</v>
      </c>
      <c r="E12307" s="936">
        <v>1</v>
      </c>
      <c r="F12307" s="947">
        <v>45078</v>
      </c>
      <c r="G12307" s="923">
        <v>5244.813842800866</v>
      </c>
      <c r="H12307" s="929">
        <v>1.6666666666666668E-3</v>
      </c>
      <c r="I12307" s="929">
        <v>1.6666666666666668E-3</v>
      </c>
      <c r="J12307" s="923">
        <v>5236.0724863961977</v>
      </c>
      <c r="K12307" s="922">
        <v>1</v>
      </c>
      <c r="L12307" s="923">
        <v>5236.0724863961977</v>
      </c>
      <c r="M12307" s="923">
        <f t="shared" si="192"/>
        <v>104.89627685601732</v>
      </c>
    </row>
    <row r="12308" spans="2:13" ht="75">
      <c r="B12308" s="921" t="s">
        <v>3460</v>
      </c>
      <c r="C12308" s="921" t="s">
        <v>3430</v>
      </c>
      <c r="D12308" s="922" t="s">
        <v>986</v>
      </c>
      <c r="E12308" s="936">
        <v>1</v>
      </c>
      <c r="F12308" s="947">
        <v>45078</v>
      </c>
      <c r="G12308" s="923">
        <v>178777.46107032397</v>
      </c>
      <c r="H12308" s="929">
        <v>1.6666666666666668E-3</v>
      </c>
      <c r="I12308" s="929">
        <v>1.6666666666666668E-3</v>
      </c>
      <c r="J12308" s="923">
        <v>178479.49863520678</v>
      </c>
      <c r="K12308" s="922">
        <v>1</v>
      </c>
      <c r="L12308" s="923">
        <v>178479.49863520678</v>
      </c>
      <c r="M12308" s="923">
        <f t="shared" si="192"/>
        <v>3575.5492214064798</v>
      </c>
    </row>
    <row r="12309" spans="2:13" ht="75">
      <c r="B12309" s="921" t="s">
        <v>3461</v>
      </c>
      <c r="C12309" s="921" t="s">
        <v>3430</v>
      </c>
      <c r="D12309" s="922" t="s">
        <v>986</v>
      </c>
      <c r="E12309" s="936">
        <v>1</v>
      </c>
      <c r="F12309" s="947">
        <v>45078</v>
      </c>
      <c r="G12309" s="923">
        <v>5949.8186661655009</v>
      </c>
      <c r="H12309" s="929">
        <v>1.6666666666666668E-3</v>
      </c>
      <c r="I12309" s="929">
        <v>1.6666666666666668E-3</v>
      </c>
      <c r="J12309" s="923">
        <v>5939.9023017218915</v>
      </c>
      <c r="K12309" s="922">
        <v>1</v>
      </c>
      <c r="L12309" s="923">
        <v>5939.9023017218915</v>
      </c>
      <c r="M12309" s="923">
        <f t="shared" si="192"/>
        <v>118.99637332331002</v>
      </c>
    </row>
    <row r="12310" spans="2:13" ht="75">
      <c r="B12310" s="921" t="s">
        <v>3462</v>
      </c>
      <c r="C12310" s="921" t="s">
        <v>3430</v>
      </c>
      <c r="D12310" s="922" t="s">
        <v>986</v>
      </c>
      <c r="E12310" s="936">
        <v>1</v>
      </c>
      <c r="F12310" s="947">
        <v>45078</v>
      </c>
      <c r="G12310" s="923">
        <v>336633.0400270659</v>
      </c>
      <c r="H12310" s="929">
        <v>1.6666666666666668E-3</v>
      </c>
      <c r="I12310" s="929">
        <v>1.6666666666666668E-3</v>
      </c>
      <c r="J12310" s="923">
        <v>336071.98496035411</v>
      </c>
      <c r="K12310" s="922">
        <v>1</v>
      </c>
      <c r="L12310" s="923">
        <v>336071.98496035411</v>
      </c>
      <c r="M12310" s="923">
        <f t="shared" si="192"/>
        <v>6732.6608005413182</v>
      </c>
    </row>
    <row r="12311" spans="2:13" ht="120">
      <c r="B12311" s="921" t="s">
        <v>3463</v>
      </c>
      <c r="C12311" s="921" t="s">
        <v>3436</v>
      </c>
      <c r="D12311" s="922" t="s">
        <v>994</v>
      </c>
      <c r="E12311" s="936">
        <v>0</v>
      </c>
      <c r="F12311" s="947">
        <v>44505</v>
      </c>
      <c r="G12311" s="923">
        <v>22096.054272000001</v>
      </c>
      <c r="H12311" s="929">
        <v>1.6666666666666668E-3</v>
      </c>
      <c r="I12311" s="929">
        <v>3.3333333333333333E-2</v>
      </c>
      <c r="J12311" s="923">
        <v>21359.519129600001</v>
      </c>
      <c r="K12311" s="922">
        <v>1</v>
      </c>
      <c r="L12311" s="923">
        <v>0</v>
      </c>
      <c r="M12311" s="923" t="str">
        <f t="shared" si="192"/>
        <v/>
      </c>
    </row>
    <row r="12312" spans="2:13" ht="75">
      <c r="B12312" s="921" t="s">
        <v>3464</v>
      </c>
      <c r="C12312" s="921" t="s">
        <v>3430</v>
      </c>
      <c r="D12312" s="922" t="s">
        <v>986</v>
      </c>
      <c r="E12312" s="936">
        <v>1</v>
      </c>
      <c r="F12312" s="947">
        <v>45078</v>
      </c>
      <c r="G12312" s="923">
        <v>78210.949846002084</v>
      </c>
      <c r="H12312" s="929">
        <v>1.6666666666666668E-3</v>
      </c>
      <c r="I12312" s="929">
        <v>1.6666666666666668E-3</v>
      </c>
      <c r="J12312" s="923">
        <v>78080.598262925414</v>
      </c>
      <c r="K12312" s="922">
        <v>1</v>
      </c>
      <c r="L12312" s="923">
        <v>78080.598262925414</v>
      </c>
      <c r="M12312" s="923">
        <f t="shared" si="192"/>
        <v>1564.2189969200417</v>
      </c>
    </row>
    <row r="12313" spans="2:13" ht="75">
      <c r="B12313" s="921" t="s">
        <v>3465</v>
      </c>
      <c r="C12313" s="921" t="s">
        <v>3430</v>
      </c>
      <c r="D12313" s="922" t="s">
        <v>986</v>
      </c>
      <c r="E12313" s="936">
        <v>1</v>
      </c>
      <c r="F12313" s="947">
        <v>44749</v>
      </c>
      <c r="G12313" s="923">
        <v>25111.073574288988</v>
      </c>
      <c r="H12313" s="929">
        <v>1.6666666666666668E-3</v>
      </c>
      <c r="I12313" s="929">
        <v>0.02</v>
      </c>
      <c r="J12313" s="923">
        <v>24608.852102803208</v>
      </c>
      <c r="K12313" s="922">
        <v>1</v>
      </c>
      <c r="L12313" s="923">
        <v>24608.852102803208</v>
      </c>
      <c r="M12313" s="923">
        <f t="shared" si="192"/>
        <v>502.22147148577977</v>
      </c>
    </row>
    <row r="12314" spans="2:13" ht="75">
      <c r="B12314" s="921" t="s">
        <v>3466</v>
      </c>
      <c r="C12314" s="921" t="s">
        <v>3430</v>
      </c>
      <c r="D12314" s="922" t="s">
        <v>986</v>
      </c>
      <c r="E12314" s="936">
        <v>1</v>
      </c>
      <c r="F12314" s="947">
        <v>44699</v>
      </c>
      <c r="G12314" s="923">
        <v>4972.2054293431975</v>
      </c>
      <c r="H12314" s="929">
        <v>1.6666666666666668E-3</v>
      </c>
      <c r="I12314" s="929">
        <v>2.3333333333333334E-2</v>
      </c>
      <c r="J12314" s="923">
        <v>4856.1873026585226</v>
      </c>
      <c r="K12314" s="922">
        <v>1</v>
      </c>
      <c r="L12314" s="923">
        <v>4856.1873026585226</v>
      </c>
      <c r="M12314" s="923">
        <f t="shared" si="192"/>
        <v>99.444108586863948</v>
      </c>
    </row>
    <row r="12315" spans="2:13" ht="75">
      <c r="B12315" s="921" t="s">
        <v>3466</v>
      </c>
      <c r="C12315" s="921" t="s">
        <v>3430</v>
      </c>
      <c r="D12315" s="922" t="s">
        <v>986</v>
      </c>
      <c r="E12315" s="936">
        <v>1</v>
      </c>
      <c r="F12315" s="947">
        <v>44959</v>
      </c>
      <c r="G12315" s="923">
        <v>31674.790142482594</v>
      </c>
      <c r="H12315" s="929">
        <v>1.6666666666666668E-3</v>
      </c>
      <c r="I12315" s="929">
        <v>8.3333333333333332E-3</v>
      </c>
      <c r="J12315" s="923">
        <v>31410.833557961905</v>
      </c>
      <c r="K12315" s="922">
        <v>1</v>
      </c>
      <c r="L12315" s="923">
        <v>31410.833557961905</v>
      </c>
      <c r="M12315" s="923">
        <f t="shared" si="192"/>
        <v>633.49580284965191</v>
      </c>
    </row>
    <row r="12316" spans="2:13" ht="75">
      <c r="B12316" s="921" t="s">
        <v>3466</v>
      </c>
      <c r="C12316" s="921" t="s">
        <v>3430</v>
      </c>
      <c r="D12316" s="922" t="s">
        <v>986</v>
      </c>
      <c r="E12316" s="936">
        <v>1</v>
      </c>
      <c r="F12316" s="947">
        <v>44713</v>
      </c>
      <c r="G12316" s="923">
        <v>85632.426838688407</v>
      </c>
      <c r="H12316" s="929">
        <v>1.6666666666666668E-3</v>
      </c>
      <c r="I12316" s="929">
        <v>2.1666666666666667E-2</v>
      </c>
      <c r="J12316" s="923">
        <v>83777.057590516823</v>
      </c>
      <c r="K12316" s="922">
        <v>1</v>
      </c>
      <c r="L12316" s="923">
        <v>83777.057590516823</v>
      </c>
      <c r="M12316" s="923">
        <f t="shared" si="192"/>
        <v>1712.6485367737682</v>
      </c>
    </row>
    <row r="12317" spans="2:13" ht="75">
      <c r="B12317" s="921" t="s">
        <v>3466</v>
      </c>
      <c r="C12317" s="921" t="s">
        <v>3430</v>
      </c>
      <c r="D12317" s="922" t="s">
        <v>994</v>
      </c>
      <c r="E12317" s="936">
        <v>0</v>
      </c>
      <c r="F12317" s="947">
        <v>44666</v>
      </c>
      <c r="G12317" s="923">
        <v>2619.3200000000002</v>
      </c>
      <c r="H12317" s="929">
        <v>1.6666666666666668E-3</v>
      </c>
      <c r="I12317" s="929">
        <v>2.5000000000000001E-2</v>
      </c>
      <c r="J12317" s="923">
        <v>2553.837</v>
      </c>
      <c r="K12317" s="922">
        <v>1</v>
      </c>
      <c r="L12317" s="923">
        <v>0</v>
      </c>
      <c r="M12317" s="923" t="str">
        <f t="shared" si="192"/>
        <v/>
      </c>
    </row>
    <row r="12318" spans="2:13" ht="75">
      <c r="B12318" s="921" t="s">
        <v>3466</v>
      </c>
      <c r="C12318" s="921" t="s">
        <v>3430</v>
      </c>
      <c r="D12318" s="922" t="s">
        <v>986</v>
      </c>
      <c r="E12318" s="936">
        <v>1</v>
      </c>
      <c r="F12318" s="947">
        <v>44666</v>
      </c>
      <c r="G12318" s="923">
        <v>5432.5948209490498</v>
      </c>
      <c r="H12318" s="929">
        <v>1.6666666666666668E-3</v>
      </c>
      <c r="I12318" s="929">
        <v>2.5000000000000001E-2</v>
      </c>
      <c r="J12318" s="923">
        <v>5296.7799504253235</v>
      </c>
      <c r="K12318" s="922">
        <v>1</v>
      </c>
      <c r="L12318" s="923">
        <v>5296.7799504253235</v>
      </c>
      <c r="M12318" s="923">
        <f t="shared" si="192"/>
        <v>108.651896418981</v>
      </c>
    </row>
    <row r="12319" spans="2:13" ht="75">
      <c r="B12319" s="921" t="s">
        <v>3433</v>
      </c>
      <c r="C12319" s="921" t="s">
        <v>3430</v>
      </c>
      <c r="D12319" s="922" t="s">
        <v>986</v>
      </c>
      <c r="E12319" s="936">
        <v>1</v>
      </c>
      <c r="F12319" s="947">
        <v>44933</v>
      </c>
      <c r="G12319" s="923">
        <v>16646.875525951305</v>
      </c>
      <c r="H12319" s="929">
        <v>1.6666666666666668E-3</v>
      </c>
      <c r="I12319" s="929">
        <v>0.01</v>
      </c>
      <c r="J12319" s="923">
        <v>16480.406770691792</v>
      </c>
      <c r="K12319" s="922">
        <v>1</v>
      </c>
      <c r="L12319" s="923">
        <v>16480.406770691792</v>
      </c>
      <c r="M12319" s="923">
        <f t="shared" si="192"/>
        <v>332.93751051902609</v>
      </c>
    </row>
    <row r="12320" spans="2:13" ht="75">
      <c r="B12320" s="921" t="s">
        <v>3467</v>
      </c>
      <c r="C12320" s="921" t="s">
        <v>3430</v>
      </c>
      <c r="D12320" s="922" t="s">
        <v>986</v>
      </c>
      <c r="E12320" s="936">
        <v>1</v>
      </c>
      <c r="F12320" s="947">
        <v>44933</v>
      </c>
      <c r="G12320" s="923">
        <v>8312.7908548352571</v>
      </c>
      <c r="H12320" s="929">
        <v>1.6666666666666668E-3</v>
      </c>
      <c r="I12320" s="929">
        <v>0.01</v>
      </c>
      <c r="J12320" s="923">
        <v>8229.6629462869041</v>
      </c>
      <c r="K12320" s="922">
        <v>1</v>
      </c>
      <c r="L12320" s="923">
        <v>8229.6629462869041</v>
      </c>
      <c r="M12320" s="923">
        <f t="shared" si="192"/>
        <v>166.25581709670516</v>
      </c>
    </row>
    <row r="12321" spans="2:13" ht="75">
      <c r="B12321" s="921" t="s">
        <v>3467</v>
      </c>
      <c r="C12321" s="921" t="s">
        <v>3430</v>
      </c>
      <c r="D12321" s="922" t="s">
        <v>986</v>
      </c>
      <c r="E12321" s="936">
        <v>1</v>
      </c>
      <c r="F12321" s="947">
        <v>44873</v>
      </c>
      <c r="G12321" s="923">
        <v>6270.5035136716988</v>
      </c>
      <c r="H12321" s="929">
        <v>1.6666666666666668E-3</v>
      </c>
      <c r="I12321" s="929">
        <v>1.3333333333333334E-2</v>
      </c>
      <c r="J12321" s="923">
        <v>6186.8968001560761</v>
      </c>
      <c r="K12321" s="922">
        <v>1</v>
      </c>
      <c r="L12321" s="923">
        <v>6186.8968001560761</v>
      </c>
      <c r="M12321" s="923">
        <f t="shared" si="192"/>
        <v>125.41007027343397</v>
      </c>
    </row>
    <row r="12322" spans="2:13" ht="75">
      <c r="B12322" s="921" t="s">
        <v>3468</v>
      </c>
      <c r="C12322" s="921" t="s">
        <v>3430</v>
      </c>
      <c r="D12322" s="922" t="s">
        <v>986</v>
      </c>
      <c r="E12322" s="936">
        <v>1</v>
      </c>
      <c r="F12322" s="947">
        <v>44866</v>
      </c>
      <c r="G12322" s="923">
        <v>14916.616288029594</v>
      </c>
      <c r="H12322" s="929">
        <v>1.6666666666666668E-3</v>
      </c>
      <c r="I12322" s="929">
        <v>1.3333333333333334E-2</v>
      </c>
      <c r="J12322" s="923">
        <v>14717.728070855866</v>
      </c>
      <c r="K12322" s="922">
        <v>1</v>
      </c>
      <c r="L12322" s="923">
        <v>14717.728070855866</v>
      </c>
      <c r="M12322" s="923">
        <f t="shared" si="192"/>
        <v>298.33232576059191</v>
      </c>
    </row>
    <row r="12323" spans="2:13" ht="75">
      <c r="B12323" s="921" t="s">
        <v>3468</v>
      </c>
      <c r="C12323" s="921" t="s">
        <v>3430</v>
      </c>
      <c r="D12323" s="922" t="s">
        <v>986</v>
      </c>
      <c r="E12323" s="936">
        <v>1</v>
      </c>
      <c r="F12323" s="947">
        <v>44743</v>
      </c>
      <c r="G12323" s="923">
        <v>1537.7005679635445</v>
      </c>
      <c r="H12323" s="929">
        <v>1.6666666666666668E-3</v>
      </c>
      <c r="I12323" s="929">
        <v>0.02</v>
      </c>
      <c r="J12323" s="923">
        <v>1506.9465566042736</v>
      </c>
      <c r="K12323" s="922">
        <v>1</v>
      </c>
      <c r="L12323" s="923">
        <v>1506.9465566042736</v>
      </c>
      <c r="M12323" s="923">
        <f t="shared" si="192"/>
        <v>30.754011359270891</v>
      </c>
    </row>
    <row r="12324" spans="2:13" ht="75">
      <c r="B12324" s="921" t="s">
        <v>3469</v>
      </c>
      <c r="C12324" s="921" t="s">
        <v>3430</v>
      </c>
      <c r="D12324" s="922" t="s">
        <v>986</v>
      </c>
      <c r="E12324" s="936">
        <v>1</v>
      </c>
      <c r="F12324" s="947">
        <v>44897</v>
      </c>
      <c r="G12324" s="923">
        <v>3867.2708894891539</v>
      </c>
      <c r="H12324" s="929">
        <v>1.6666666666666668E-3</v>
      </c>
      <c r="I12324" s="929">
        <v>1.1666666666666667E-2</v>
      </c>
      <c r="J12324" s="923">
        <v>3822.1527291117804</v>
      </c>
      <c r="K12324" s="922">
        <v>1</v>
      </c>
      <c r="L12324" s="923">
        <v>3822.1527291117804</v>
      </c>
      <c r="M12324" s="923">
        <f t="shared" si="192"/>
        <v>77.345417789783085</v>
      </c>
    </row>
    <row r="12325" spans="2:13" ht="75">
      <c r="B12325" s="921" t="s">
        <v>3469</v>
      </c>
      <c r="C12325" s="921" t="s">
        <v>3430</v>
      </c>
      <c r="D12325" s="922" t="s">
        <v>986</v>
      </c>
      <c r="E12325" s="936">
        <v>1</v>
      </c>
      <c r="F12325" s="947">
        <v>44779</v>
      </c>
      <c r="G12325" s="923">
        <v>31608.49407009135</v>
      </c>
      <c r="H12325" s="929">
        <v>1.6666666666666668E-3</v>
      </c>
      <c r="I12325" s="929">
        <v>1.8333333333333333E-2</v>
      </c>
      <c r="J12325" s="923">
        <v>31029.005012139674</v>
      </c>
      <c r="K12325" s="922">
        <v>1</v>
      </c>
      <c r="L12325" s="923">
        <v>31029.005012139674</v>
      </c>
      <c r="M12325" s="923">
        <f t="shared" si="192"/>
        <v>632.16988140182707</v>
      </c>
    </row>
    <row r="12326" spans="2:13" ht="75">
      <c r="B12326" s="921" t="s">
        <v>3470</v>
      </c>
      <c r="C12326" s="921" t="s">
        <v>3430</v>
      </c>
      <c r="D12326" s="922" t="s">
        <v>986</v>
      </c>
      <c r="E12326" s="936">
        <v>1</v>
      </c>
      <c r="F12326" s="947">
        <v>44683</v>
      </c>
      <c r="G12326" s="923">
        <v>7366.2302656936263</v>
      </c>
      <c r="H12326" s="929">
        <v>1.6666666666666668E-3</v>
      </c>
      <c r="I12326" s="929">
        <v>2.3333333333333334E-2</v>
      </c>
      <c r="J12326" s="923">
        <v>7194.3515594941082</v>
      </c>
      <c r="K12326" s="922">
        <v>1</v>
      </c>
      <c r="L12326" s="923">
        <v>7194.3515594941082</v>
      </c>
      <c r="M12326" s="923">
        <f t="shared" si="192"/>
        <v>147.32460531387252</v>
      </c>
    </row>
    <row r="12327" spans="2:13" ht="75">
      <c r="B12327" s="921" t="s">
        <v>3470</v>
      </c>
      <c r="C12327" s="921" t="s">
        <v>3430</v>
      </c>
      <c r="D12327" s="922" t="s">
        <v>986</v>
      </c>
      <c r="E12327" s="936">
        <v>1</v>
      </c>
      <c r="F12327" s="947">
        <v>44694</v>
      </c>
      <c r="G12327" s="923">
        <v>13259.214478248528</v>
      </c>
      <c r="H12327" s="929">
        <v>1.6666666666666668E-3</v>
      </c>
      <c r="I12327" s="929">
        <v>2.3333333333333334E-2</v>
      </c>
      <c r="J12327" s="923">
        <v>12949.832807089397</v>
      </c>
      <c r="K12327" s="922">
        <v>1</v>
      </c>
      <c r="L12327" s="923">
        <v>12949.832807089397</v>
      </c>
      <c r="M12327" s="923">
        <f t="shared" si="192"/>
        <v>265.18428956497058</v>
      </c>
    </row>
    <row r="12328" spans="2:13" ht="75">
      <c r="B12328" s="921" t="s">
        <v>3470</v>
      </c>
      <c r="C12328" s="921" t="s">
        <v>3430</v>
      </c>
      <c r="D12328" s="922" t="s">
        <v>986</v>
      </c>
      <c r="E12328" s="936">
        <v>1</v>
      </c>
      <c r="F12328" s="947">
        <v>44630</v>
      </c>
      <c r="G12328" s="923">
        <v>29185.004312678146</v>
      </c>
      <c r="H12328" s="929">
        <v>1.6666666666666668E-3</v>
      </c>
      <c r="I12328" s="929">
        <v>2.6666666666666668E-2</v>
      </c>
      <c r="J12328" s="923">
        <v>28406.737531006729</v>
      </c>
      <c r="K12328" s="922">
        <v>1</v>
      </c>
      <c r="L12328" s="923">
        <v>28406.737531006729</v>
      </c>
      <c r="M12328" s="923">
        <f t="shared" si="192"/>
        <v>583.70008625356297</v>
      </c>
    </row>
    <row r="12329" spans="2:13" ht="75">
      <c r="B12329" s="921" t="s">
        <v>3471</v>
      </c>
      <c r="C12329" s="921" t="s">
        <v>3430</v>
      </c>
      <c r="D12329" s="922" t="s">
        <v>986</v>
      </c>
      <c r="E12329" s="936">
        <v>1</v>
      </c>
      <c r="F12329" s="947">
        <v>45078</v>
      </c>
      <c r="G12329" s="923">
        <v>85050.357345627795</v>
      </c>
      <c r="H12329" s="929">
        <v>1.6666666666666668E-3</v>
      </c>
      <c r="I12329" s="929">
        <v>1.6666666666666668E-3</v>
      </c>
      <c r="J12329" s="923">
        <v>84908.606750051753</v>
      </c>
      <c r="K12329" s="922">
        <v>1</v>
      </c>
      <c r="L12329" s="923">
        <v>84908.606750051753</v>
      </c>
      <c r="M12329" s="923">
        <f t="shared" si="192"/>
        <v>1701.007146912556</v>
      </c>
    </row>
    <row r="12330" spans="2:13" ht="75">
      <c r="B12330" s="921" t="s">
        <v>3472</v>
      </c>
      <c r="C12330" s="921" t="s">
        <v>3430</v>
      </c>
      <c r="D12330" s="922" t="s">
        <v>986</v>
      </c>
      <c r="E12330" s="936">
        <v>1</v>
      </c>
      <c r="F12330" s="947">
        <v>44900</v>
      </c>
      <c r="G12330" s="923">
        <v>66977.448690819292</v>
      </c>
      <c r="H12330" s="929">
        <v>1.6666666666666668E-3</v>
      </c>
      <c r="I12330" s="929">
        <v>1.1666666666666667E-2</v>
      </c>
      <c r="J12330" s="923">
        <v>66196.045122759737</v>
      </c>
      <c r="K12330" s="922">
        <v>1</v>
      </c>
      <c r="L12330" s="923">
        <v>66196.045122759737</v>
      </c>
      <c r="M12330" s="923">
        <f t="shared" si="192"/>
        <v>1339.5489738163858</v>
      </c>
    </row>
    <row r="12331" spans="2:13" ht="75">
      <c r="B12331" s="921" t="s">
        <v>3473</v>
      </c>
      <c r="C12331" s="921" t="s">
        <v>3430</v>
      </c>
      <c r="D12331" s="922" t="s">
        <v>986</v>
      </c>
      <c r="E12331" s="936">
        <v>1</v>
      </c>
      <c r="F12331" s="947">
        <v>45078</v>
      </c>
      <c r="G12331" s="923">
        <v>186704.47231427065</v>
      </c>
      <c r="H12331" s="929">
        <v>1.6666666666666668E-3</v>
      </c>
      <c r="I12331" s="929">
        <v>1.6666666666666668E-3</v>
      </c>
      <c r="J12331" s="923">
        <v>186393.29819374686</v>
      </c>
      <c r="K12331" s="922">
        <v>1</v>
      </c>
      <c r="L12331" s="923">
        <v>186393.29819374686</v>
      </c>
      <c r="M12331" s="923">
        <f t="shared" si="192"/>
        <v>3734.089446285413</v>
      </c>
    </row>
    <row r="12332" spans="2:13" ht="75">
      <c r="B12332" s="921" t="s">
        <v>3474</v>
      </c>
      <c r="C12332" s="921" t="s">
        <v>3430</v>
      </c>
      <c r="D12332" s="922" t="s">
        <v>986</v>
      </c>
      <c r="E12332" s="936">
        <v>1</v>
      </c>
      <c r="F12332" s="947">
        <v>45078</v>
      </c>
      <c r="G12332" s="923">
        <v>53370.56833101622</v>
      </c>
      <c r="H12332" s="929">
        <v>1.6666666666666668E-3</v>
      </c>
      <c r="I12332" s="929">
        <v>1.6666666666666668E-3</v>
      </c>
      <c r="J12332" s="923">
        <v>53281.617383797857</v>
      </c>
      <c r="K12332" s="922">
        <v>1</v>
      </c>
      <c r="L12332" s="923">
        <v>53281.617383797857</v>
      </c>
      <c r="M12332" s="923">
        <f t="shared" si="192"/>
        <v>1067.4113666203243</v>
      </c>
    </row>
    <row r="12333" spans="2:13" ht="75">
      <c r="B12333" s="921" t="s">
        <v>3475</v>
      </c>
      <c r="C12333" s="921" t="s">
        <v>3430</v>
      </c>
      <c r="D12333" s="922" t="s">
        <v>986</v>
      </c>
      <c r="E12333" s="936">
        <v>1</v>
      </c>
      <c r="F12333" s="947">
        <v>45078</v>
      </c>
      <c r="G12333" s="923">
        <v>1799.0035888975096</v>
      </c>
      <c r="H12333" s="929">
        <v>1.6666666666666668E-3</v>
      </c>
      <c r="I12333" s="929">
        <v>1.6666666666666668E-3</v>
      </c>
      <c r="J12333" s="923">
        <v>1796.0052495826806</v>
      </c>
      <c r="K12333" s="922">
        <v>1</v>
      </c>
      <c r="L12333" s="923">
        <v>1796.0052495826806</v>
      </c>
      <c r="M12333" s="923">
        <f t="shared" si="192"/>
        <v>35.980071777950194</v>
      </c>
    </row>
    <row r="12334" spans="2:13" ht="75">
      <c r="B12334" s="921" t="s">
        <v>3476</v>
      </c>
      <c r="C12334" s="921" t="s">
        <v>3430</v>
      </c>
      <c r="D12334" s="922" t="s">
        <v>986</v>
      </c>
      <c r="E12334" s="936">
        <v>1</v>
      </c>
      <c r="F12334" s="947">
        <v>44989</v>
      </c>
      <c r="G12334" s="923">
        <v>338717.68319225719</v>
      </c>
      <c r="H12334" s="929">
        <v>1.6666666666666668E-3</v>
      </c>
      <c r="I12334" s="929">
        <v>6.6666666666666671E-3</v>
      </c>
      <c r="J12334" s="923">
        <v>336459.56530430878</v>
      </c>
      <c r="K12334" s="922">
        <v>1</v>
      </c>
      <c r="L12334" s="923">
        <v>336459.56530430878</v>
      </c>
      <c r="M12334" s="923">
        <f t="shared" si="192"/>
        <v>6774.3536638451442</v>
      </c>
    </row>
    <row r="12335" spans="2:13" ht="75">
      <c r="B12335" s="921" t="s">
        <v>3476</v>
      </c>
      <c r="C12335" s="921" t="s">
        <v>3430</v>
      </c>
      <c r="D12335" s="922" t="s">
        <v>986</v>
      </c>
      <c r="E12335" s="936">
        <v>1</v>
      </c>
      <c r="F12335" s="947">
        <v>44943</v>
      </c>
      <c r="G12335" s="923">
        <v>55707.11638430805</v>
      </c>
      <c r="H12335" s="929">
        <v>1.6666666666666668E-3</v>
      </c>
      <c r="I12335" s="929">
        <v>0.01</v>
      </c>
      <c r="J12335" s="923">
        <v>55150.04522046497</v>
      </c>
      <c r="K12335" s="922">
        <v>1</v>
      </c>
      <c r="L12335" s="923">
        <v>55150.04522046497</v>
      </c>
      <c r="M12335" s="923">
        <f t="shared" si="192"/>
        <v>1114.142327686161</v>
      </c>
    </row>
    <row r="12336" spans="2:13" ht="75">
      <c r="B12336" s="921" t="s">
        <v>3476</v>
      </c>
      <c r="C12336" s="921" t="s">
        <v>3430</v>
      </c>
      <c r="D12336" s="922" t="s">
        <v>986</v>
      </c>
      <c r="E12336" s="936">
        <v>1</v>
      </c>
      <c r="F12336" s="947">
        <v>44941</v>
      </c>
      <c r="G12336" s="923">
        <v>34621.282248760042</v>
      </c>
      <c r="H12336" s="929">
        <v>1.6666666666666668E-3</v>
      </c>
      <c r="I12336" s="929">
        <v>0.01</v>
      </c>
      <c r="J12336" s="923">
        <v>34275.069426272443</v>
      </c>
      <c r="K12336" s="922">
        <v>1</v>
      </c>
      <c r="L12336" s="923">
        <v>34275.069426272443</v>
      </c>
      <c r="M12336" s="923">
        <f t="shared" si="192"/>
        <v>692.42564497520084</v>
      </c>
    </row>
    <row r="12337" spans="2:13" ht="75">
      <c r="B12337" s="921" t="s">
        <v>3476</v>
      </c>
      <c r="C12337" s="921" t="s">
        <v>3430</v>
      </c>
      <c r="D12337" s="922" t="s">
        <v>986</v>
      </c>
      <c r="E12337" s="936">
        <v>1</v>
      </c>
      <c r="F12337" s="947">
        <v>44940</v>
      </c>
      <c r="G12337" s="923">
        <v>10533.709279941886</v>
      </c>
      <c r="H12337" s="929">
        <v>1.6666666666666668E-3</v>
      </c>
      <c r="I12337" s="929">
        <v>0.01</v>
      </c>
      <c r="J12337" s="923">
        <v>10428.372187142468</v>
      </c>
      <c r="K12337" s="922">
        <v>1</v>
      </c>
      <c r="L12337" s="923">
        <v>10428.372187142468</v>
      </c>
      <c r="M12337" s="923">
        <f t="shared" si="192"/>
        <v>210.67418559883774</v>
      </c>
    </row>
    <row r="12338" spans="2:13" ht="75">
      <c r="B12338" s="921" t="s">
        <v>3476</v>
      </c>
      <c r="C12338" s="921" t="s">
        <v>3430</v>
      </c>
      <c r="D12338" s="922" t="s">
        <v>986</v>
      </c>
      <c r="E12338" s="936">
        <v>1</v>
      </c>
      <c r="F12338" s="947">
        <v>45087</v>
      </c>
      <c r="G12338" s="923">
        <v>59666.465152118377</v>
      </c>
      <c r="H12338" s="929">
        <v>1.6666666666666668E-3</v>
      </c>
      <c r="I12338" s="929">
        <v>1.6666666666666668E-3</v>
      </c>
      <c r="J12338" s="923">
        <v>59567.021043531509</v>
      </c>
      <c r="K12338" s="922">
        <v>1</v>
      </c>
      <c r="L12338" s="923">
        <v>59567.021043531509</v>
      </c>
      <c r="M12338" s="923">
        <f t="shared" si="192"/>
        <v>1193.3293030423677</v>
      </c>
    </row>
    <row r="12339" spans="2:13" ht="75">
      <c r="B12339" s="921" t="s">
        <v>3476</v>
      </c>
      <c r="C12339" s="921" t="s">
        <v>3430</v>
      </c>
      <c r="D12339" s="922" t="s">
        <v>986</v>
      </c>
      <c r="E12339" s="936">
        <v>1</v>
      </c>
      <c r="F12339" s="947">
        <v>44942</v>
      </c>
      <c r="G12339" s="923">
        <v>16389.862341168318</v>
      </c>
      <c r="H12339" s="929">
        <v>1.6666666666666668E-3</v>
      </c>
      <c r="I12339" s="929">
        <v>0.01</v>
      </c>
      <c r="J12339" s="923">
        <v>16225.963717756635</v>
      </c>
      <c r="K12339" s="922">
        <v>1</v>
      </c>
      <c r="L12339" s="923">
        <v>16225.963717756635</v>
      </c>
      <c r="M12339" s="923">
        <f t="shared" si="192"/>
        <v>327.79724682336638</v>
      </c>
    </row>
    <row r="12340" spans="2:13" ht="75">
      <c r="B12340" s="921" t="s">
        <v>3476</v>
      </c>
      <c r="C12340" s="921" t="s">
        <v>3430</v>
      </c>
      <c r="D12340" s="922" t="s">
        <v>986</v>
      </c>
      <c r="E12340" s="936">
        <v>1</v>
      </c>
      <c r="F12340" s="947">
        <v>44777</v>
      </c>
      <c r="G12340" s="923">
        <v>83196.046178310236</v>
      </c>
      <c r="H12340" s="929">
        <v>1.6666666666666668E-3</v>
      </c>
      <c r="I12340" s="929">
        <v>1.8333333333333333E-2</v>
      </c>
      <c r="J12340" s="923">
        <v>81670.785331707884</v>
      </c>
      <c r="K12340" s="922">
        <v>1</v>
      </c>
      <c r="L12340" s="923">
        <v>81670.785331707884</v>
      </c>
      <c r="M12340" s="923">
        <f t="shared" si="192"/>
        <v>1663.9209235662047</v>
      </c>
    </row>
    <row r="12341" spans="2:13" ht="75">
      <c r="B12341" s="921" t="s">
        <v>3477</v>
      </c>
      <c r="C12341" s="921" t="s">
        <v>3430</v>
      </c>
      <c r="D12341" s="922" t="s">
        <v>986</v>
      </c>
      <c r="E12341" s="936">
        <v>1</v>
      </c>
      <c r="F12341" s="947">
        <v>44777</v>
      </c>
      <c r="G12341" s="923">
        <v>16817.65861097995</v>
      </c>
      <c r="H12341" s="929">
        <v>1.6666666666666668E-3</v>
      </c>
      <c r="I12341" s="929">
        <v>1.8333333333333333E-2</v>
      </c>
      <c r="J12341" s="923">
        <v>16509.33486977865</v>
      </c>
      <c r="K12341" s="922">
        <v>1</v>
      </c>
      <c r="L12341" s="923">
        <v>16509.33486977865</v>
      </c>
      <c r="M12341" s="923">
        <f t="shared" si="192"/>
        <v>336.353172219599</v>
      </c>
    </row>
    <row r="12342" spans="2:13" ht="75">
      <c r="B12342" s="921" t="s">
        <v>3478</v>
      </c>
      <c r="C12342" s="921" t="s">
        <v>3430</v>
      </c>
      <c r="D12342" s="922" t="s">
        <v>986</v>
      </c>
      <c r="E12342" s="936">
        <v>1</v>
      </c>
      <c r="F12342" s="947">
        <v>44778</v>
      </c>
      <c r="G12342" s="923">
        <v>29971.349393540942</v>
      </c>
      <c r="H12342" s="929">
        <v>1.6666666666666668E-3</v>
      </c>
      <c r="I12342" s="929">
        <v>1.8333333333333333E-2</v>
      </c>
      <c r="J12342" s="923">
        <v>29421.874654659357</v>
      </c>
      <c r="K12342" s="922">
        <v>1</v>
      </c>
      <c r="L12342" s="923">
        <v>29421.874654659357</v>
      </c>
      <c r="M12342" s="923">
        <f t="shared" si="192"/>
        <v>599.42698787081883</v>
      </c>
    </row>
    <row r="12343" spans="2:13" ht="75">
      <c r="B12343" s="921" t="s">
        <v>3479</v>
      </c>
      <c r="C12343" s="921" t="s">
        <v>3430</v>
      </c>
      <c r="D12343" s="922" t="s">
        <v>986</v>
      </c>
      <c r="E12343" s="936">
        <v>1</v>
      </c>
      <c r="F12343" s="947">
        <v>44713</v>
      </c>
      <c r="G12343" s="923">
        <v>178097.03224880766</v>
      </c>
      <c r="H12343" s="929">
        <v>1.6666666666666668E-3</v>
      </c>
      <c r="I12343" s="929">
        <v>2.1666666666666667E-2</v>
      </c>
      <c r="J12343" s="923">
        <v>174238.26321675017</v>
      </c>
      <c r="K12343" s="922">
        <v>1</v>
      </c>
      <c r="L12343" s="923">
        <v>174238.26321675017</v>
      </c>
      <c r="M12343" s="923">
        <f t="shared" si="192"/>
        <v>3561.9406449761532</v>
      </c>
    </row>
    <row r="12344" spans="2:13" ht="75">
      <c r="B12344" s="921" t="s">
        <v>3479</v>
      </c>
      <c r="C12344" s="921" t="s">
        <v>3430</v>
      </c>
      <c r="D12344" s="922" t="s">
        <v>986</v>
      </c>
      <c r="E12344" s="936">
        <v>1</v>
      </c>
      <c r="F12344" s="947">
        <v>44775</v>
      </c>
      <c r="G12344" s="923">
        <v>214338.88515602032</v>
      </c>
      <c r="H12344" s="929">
        <v>1.6666666666666668E-3</v>
      </c>
      <c r="I12344" s="929">
        <v>1.8333333333333333E-2</v>
      </c>
      <c r="J12344" s="923">
        <v>210409.33892815994</v>
      </c>
      <c r="K12344" s="922">
        <v>1</v>
      </c>
      <c r="L12344" s="923">
        <v>210409.33892815994</v>
      </c>
      <c r="M12344" s="923">
        <f t="shared" si="192"/>
        <v>4286.7777031204068</v>
      </c>
    </row>
    <row r="12345" spans="2:13" ht="75">
      <c r="B12345" s="921" t="s">
        <v>3479</v>
      </c>
      <c r="C12345" s="921" t="s">
        <v>3430</v>
      </c>
      <c r="D12345" s="922" t="s">
        <v>986</v>
      </c>
      <c r="E12345" s="936">
        <v>1</v>
      </c>
      <c r="F12345" s="947">
        <v>44701</v>
      </c>
      <c r="G12345" s="923">
        <v>40628.443030433198</v>
      </c>
      <c r="H12345" s="929">
        <v>1.6666666666666668E-3</v>
      </c>
      <c r="I12345" s="929">
        <v>2.3333333333333334E-2</v>
      </c>
      <c r="J12345" s="923">
        <v>39680.446026389756</v>
      </c>
      <c r="K12345" s="922">
        <v>1</v>
      </c>
      <c r="L12345" s="923">
        <v>39680.446026389756</v>
      </c>
      <c r="M12345" s="923">
        <f t="shared" si="192"/>
        <v>812.56886060866395</v>
      </c>
    </row>
    <row r="12346" spans="2:13" ht="75">
      <c r="B12346" s="921" t="s">
        <v>3480</v>
      </c>
      <c r="C12346" s="921" t="s">
        <v>3430</v>
      </c>
      <c r="D12346" s="922" t="s">
        <v>986</v>
      </c>
      <c r="E12346" s="936">
        <v>1</v>
      </c>
      <c r="F12346" s="947">
        <v>44684</v>
      </c>
      <c r="G12346" s="923">
        <v>23387.781093577265</v>
      </c>
      <c r="H12346" s="929">
        <v>1.6666666666666668E-3</v>
      </c>
      <c r="I12346" s="929">
        <v>2.3333333333333334E-2</v>
      </c>
      <c r="J12346" s="923">
        <v>22842.066201393794</v>
      </c>
      <c r="K12346" s="922">
        <v>1</v>
      </c>
      <c r="L12346" s="923">
        <v>22842.066201393794</v>
      </c>
      <c r="M12346" s="923">
        <f t="shared" si="192"/>
        <v>467.75562187154532</v>
      </c>
    </row>
    <row r="12347" spans="2:13" ht="75">
      <c r="B12347" s="921" t="s">
        <v>3480</v>
      </c>
      <c r="C12347" s="921" t="s">
        <v>3430</v>
      </c>
      <c r="D12347" s="922" t="s">
        <v>986</v>
      </c>
      <c r="E12347" s="936">
        <v>1</v>
      </c>
      <c r="F12347" s="947">
        <v>44746</v>
      </c>
      <c r="G12347" s="923">
        <v>36333.930785533812</v>
      </c>
      <c r="H12347" s="929">
        <v>1.6666666666666668E-3</v>
      </c>
      <c r="I12347" s="929">
        <v>0.02</v>
      </c>
      <c r="J12347" s="923">
        <v>35607.252169823136</v>
      </c>
      <c r="K12347" s="922">
        <v>1</v>
      </c>
      <c r="L12347" s="923">
        <v>35607.252169823136</v>
      </c>
      <c r="M12347" s="923">
        <f t="shared" si="192"/>
        <v>726.67861571067624</v>
      </c>
    </row>
    <row r="12348" spans="2:13" ht="75">
      <c r="B12348" s="921" t="s">
        <v>3480</v>
      </c>
      <c r="C12348" s="921" t="s">
        <v>3430</v>
      </c>
      <c r="D12348" s="922" t="s">
        <v>986</v>
      </c>
      <c r="E12348" s="936">
        <v>1</v>
      </c>
      <c r="F12348" s="947">
        <v>45026</v>
      </c>
      <c r="G12348" s="923">
        <v>103495.53523299545</v>
      </c>
      <c r="H12348" s="929">
        <v>1.6666666666666668E-3</v>
      </c>
      <c r="I12348" s="929">
        <v>5.0000000000000001E-3</v>
      </c>
      <c r="J12348" s="923">
        <v>102978.05755683048</v>
      </c>
      <c r="K12348" s="922">
        <v>1</v>
      </c>
      <c r="L12348" s="923">
        <v>102978.05755683048</v>
      </c>
      <c r="M12348" s="923">
        <f t="shared" si="192"/>
        <v>2069.9107046599088</v>
      </c>
    </row>
    <row r="12349" spans="2:13" ht="75">
      <c r="B12349" s="921" t="s">
        <v>3480</v>
      </c>
      <c r="C12349" s="921" t="s">
        <v>3430</v>
      </c>
      <c r="D12349" s="922" t="s">
        <v>986</v>
      </c>
      <c r="E12349" s="936">
        <v>1</v>
      </c>
      <c r="F12349" s="947">
        <v>44685</v>
      </c>
      <c r="G12349" s="923">
        <v>108609.54059495324</v>
      </c>
      <c r="H12349" s="929">
        <v>1.6666666666666668E-3</v>
      </c>
      <c r="I12349" s="929">
        <v>2.3333333333333334E-2</v>
      </c>
      <c r="J12349" s="923">
        <v>106075.317981071</v>
      </c>
      <c r="K12349" s="922">
        <v>1</v>
      </c>
      <c r="L12349" s="923">
        <v>106075.317981071</v>
      </c>
      <c r="M12349" s="923">
        <f t="shared" si="192"/>
        <v>2172.190811899065</v>
      </c>
    </row>
    <row r="12350" spans="2:13" ht="75">
      <c r="B12350" s="921" t="s">
        <v>3481</v>
      </c>
      <c r="C12350" s="921" t="s">
        <v>3430</v>
      </c>
      <c r="D12350" s="922" t="s">
        <v>994</v>
      </c>
      <c r="E12350" s="936">
        <v>0</v>
      </c>
      <c r="F12350" s="947">
        <v>44337</v>
      </c>
      <c r="G12350" s="923">
        <v>12259.06040015848</v>
      </c>
      <c r="H12350" s="929">
        <v>1.6666666666666668E-3</v>
      </c>
      <c r="I12350" s="929">
        <v>4.3333333333333335E-2</v>
      </c>
      <c r="J12350" s="923">
        <v>11727.834449484946</v>
      </c>
      <c r="K12350" s="922">
        <v>1</v>
      </c>
      <c r="L12350" s="923">
        <v>0</v>
      </c>
      <c r="M12350" s="923" t="str">
        <f t="shared" si="192"/>
        <v/>
      </c>
    </row>
    <row r="12351" spans="2:13" ht="75">
      <c r="B12351" s="921" t="s">
        <v>3482</v>
      </c>
      <c r="C12351" s="921" t="s">
        <v>3430</v>
      </c>
      <c r="D12351" s="922" t="s">
        <v>986</v>
      </c>
      <c r="E12351" s="936">
        <v>1</v>
      </c>
      <c r="F12351" s="947">
        <v>44936</v>
      </c>
      <c r="G12351" s="923">
        <v>385418.56576898874</v>
      </c>
      <c r="H12351" s="929">
        <v>1.6666666666666668E-3</v>
      </c>
      <c r="I12351" s="929">
        <v>0.01</v>
      </c>
      <c r="J12351" s="923">
        <v>381564.38011129887</v>
      </c>
      <c r="K12351" s="922">
        <v>1</v>
      </c>
      <c r="L12351" s="923">
        <v>381564.38011129887</v>
      </c>
      <c r="M12351" s="923">
        <f t="shared" si="192"/>
        <v>7708.3713153797753</v>
      </c>
    </row>
    <row r="12352" spans="2:13" ht="75">
      <c r="B12352" s="921" t="s">
        <v>3459</v>
      </c>
      <c r="C12352" s="921" t="s">
        <v>3430</v>
      </c>
      <c r="D12352" s="922" t="s">
        <v>994</v>
      </c>
      <c r="E12352" s="936">
        <v>0</v>
      </c>
      <c r="F12352" s="947">
        <v>44337</v>
      </c>
      <c r="G12352" s="923">
        <v>287.05959984151997</v>
      </c>
      <c r="H12352" s="929">
        <v>1.6666666666666668E-3</v>
      </c>
      <c r="I12352" s="929">
        <v>4.3333333333333335E-2</v>
      </c>
      <c r="J12352" s="923">
        <v>274.6203505150541</v>
      </c>
      <c r="K12352" s="922">
        <v>1</v>
      </c>
      <c r="L12352" s="923">
        <v>0</v>
      </c>
      <c r="M12352" s="923" t="str">
        <f t="shared" si="192"/>
        <v/>
      </c>
    </row>
    <row r="12353" spans="2:13" ht="75">
      <c r="B12353" s="921" t="s">
        <v>3483</v>
      </c>
      <c r="C12353" s="921" t="s">
        <v>3430</v>
      </c>
      <c r="D12353" s="922" t="s">
        <v>986</v>
      </c>
      <c r="E12353" s="936">
        <v>1</v>
      </c>
      <c r="F12353" s="947">
        <v>45078</v>
      </c>
      <c r="G12353" s="923">
        <v>59850.620908760713</v>
      </c>
      <c r="H12353" s="929">
        <v>1.6666666666666668E-3</v>
      </c>
      <c r="I12353" s="929">
        <v>1.6666666666666668E-3</v>
      </c>
      <c r="J12353" s="923">
        <v>59750.869873912779</v>
      </c>
      <c r="K12353" s="922">
        <v>1</v>
      </c>
      <c r="L12353" s="923">
        <v>59750.869873912779</v>
      </c>
      <c r="M12353" s="923">
        <f t="shared" si="192"/>
        <v>1197.0124181752142</v>
      </c>
    </row>
    <row r="12354" spans="2:13" ht="75">
      <c r="B12354" s="921" t="s">
        <v>3483</v>
      </c>
      <c r="C12354" s="921" t="s">
        <v>3430</v>
      </c>
      <c r="D12354" s="922" t="s">
        <v>986</v>
      </c>
      <c r="E12354" s="936">
        <v>1</v>
      </c>
      <c r="F12354" s="947">
        <v>44394</v>
      </c>
      <c r="G12354" s="923">
        <v>11030.929822876205</v>
      </c>
      <c r="H12354" s="929">
        <v>1.6666666666666668E-3</v>
      </c>
      <c r="I12354" s="929">
        <v>0.04</v>
      </c>
      <c r="J12354" s="923">
        <v>10589.692629961157</v>
      </c>
      <c r="K12354" s="922">
        <v>1</v>
      </c>
      <c r="L12354" s="923">
        <v>10589.692629961157</v>
      </c>
      <c r="M12354" s="923">
        <f t="shared" si="192"/>
        <v>220.61859645752412</v>
      </c>
    </row>
    <row r="12355" spans="2:13" ht="75">
      <c r="B12355" s="921" t="s">
        <v>3484</v>
      </c>
      <c r="C12355" s="921" t="s">
        <v>3430</v>
      </c>
      <c r="D12355" s="922" t="s">
        <v>986</v>
      </c>
      <c r="E12355" s="936">
        <v>1</v>
      </c>
      <c r="F12355" s="947">
        <v>44394</v>
      </c>
      <c r="G12355" s="923">
        <v>2283.531382365024</v>
      </c>
      <c r="H12355" s="929">
        <v>1.6666666666666668E-3</v>
      </c>
      <c r="I12355" s="929">
        <v>0.04</v>
      </c>
      <c r="J12355" s="923">
        <v>2192.1901270704229</v>
      </c>
      <c r="K12355" s="922">
        <v>1</v>
      </c>
      <c r="L12355" s="923">
        <v>2192.1901270704229</v>
      </c>
      <c r="M12355" s="923">
        <f t="shared" si="192"/>
        <v>45.670627647300478</v>
      </c>
    </row>
    <row r="12356" spans="2:13" ht="75">
      <c r="B12356" s="921" t="s">
        <v>3483</v>
      </c>
      <c r="C12356" s="921" t="s">
        <v>3430</v>
      </c>
      <c r="D12356" s="922" t="s">
        <v>986</v>
      </c>
      <c r="E12356" s="936">
        <v>1</v>
      </c>
      <c r="F12356" s="947">
        <v>44440</v>
      </c>
      <c r="G12356" s="923">
        <v>91820.060261871055</v>
      </c>
      <c r="H12356" s="929">
        <v>1.6666666666666668E-3</v>
      </c>
      <c r="I12356" s="929">
        <v>3.6666666666666667E-2</v>
      </c>
      <c r="J12356" s="923">
        <v>88453.324718935779</v>
      </c>
      <c r="K12356" s="922">
        <v>1</v>
      </c>
      <c r="L12356" s="923">
        <v>88453.324718935779</v>
      </c>
      <c r="M12356" s="923">
        <f t="shared" si="192"/>
        <v>1836.4012052374212</v>
      </c>
    </row>
    <row r="12357" spans="2:13" ht="75">
      <c r="B12357" s="921" t="s">
        <v>3483</v>
      </c>
      <c r="C12357" s="921" t="s">
        <v>3430</v>
      </c>
      <c r="D12357" s="922" t="s">
        <v>986</v>
      </c>
      <c r="E12357" s="936">
        <v>1</v>
      </c>
      <c r="F12357" s="947">
        <v>44417</v>
      </c>
      <c r="G12357" s="923">
        <v>103311.37947635312</v>
      </c>
      <c r="H12357" s="929">
        <v>1.6666666666666668E-3</v>
      </c>
      <c r="I12357" s="929">
        <v>3.8333333333333337E-2</v>
      </c>
      <c r="J12357" s="923">
        <v>99351.109929759579</v>
      </c>
      <c r="K12357" s="922">
        <v>1</v>
      </c>
      <c r="L12357" s="923">
        <v>99351.109929759579</v>
      </c>
      <c r="M12357" s="923">
        <f t="shared" si="192"/>
        <v>2066.2275895270623</v>
      </c>
    </row>
    <row r="12358" spans="2:13" ht="75">
      <c r="B12358" s="921" t="s">
        <v>3483</v>
      </c>
      <c r="C12358" s="921" t="s">
        <v>3430</v>
      </c>
      <c r="D12358" s="922" t="s">
        <v>994</v>
      </c>
      <c r="E12358" s="936">
        <v>0</v>
      </c>
      <c r="F12358" s="947">
        <v>44378</v>
      </c>
      <c r="G12358" s="923">
        <v>10215.94</v>
      </c>
      <c r="H12358" s="929">
        <v>1.6666666666666668E-3</v>
      </c>
      <c r="I12358" s="929">
        <v>0.04</v>
      </c>
      <c r="J12358" s="923">
        <v>9807.3024000000005</v>
      </c>
      <c r="K12358" s="922">
        <v>1</v>
      </c>
      <c r="L12358" s="923">
        <v>0</v>
      </c>
      <c r="M12358" s="923" t="str">
        <f t="shared" si="192"/>
        <v/>
      </c>
    </row>
    <row r="12359" spans="2:13" ht="75">
      <c r="B12359" s="921" t="s">
        <v>3485</v>
      </c>
      <c r="C12359" s="921" t="s">
        <v>3430</v>
      </c>
      <c r="D12359" s="922" t="s">
        <v>986</v>
      </c>
      <c r="E12359" s="936">
        <v>1</v>
      </c>
      <c r="F12359" s="947">
        <v>44560</v>
      </c>
      <c r="G12359" s="923">
        <v>2434.5391028117438</v>
      </c>
      <c r="H12359" s="929">
        <v>1.6666666666666668E-3</v>
      </c>
      <c r="I12359" s="929">
        <v>3.1666666666666669E-2</v>
      </c>
      <c r="J12359" s="923">
        <v>2357.4453645560384</v>
      </c>
      <c r="K12359" s="922">
        <v>1</v>
      </c>
      <c r="L12359" s="923">
        <v>2357.4453645560384</v>
      </c>
      <c r="M12359" s="923">
        <f t="shared" si="192"/>
        <v>48.690782056234873</v>
      </c>
    </row>
    <row r="12360" spans="2:13" ht="75">
      <c r="B12360" s="921" t="s">
        <v>3486</v>
      </c>
      <c r="C12360" s="921" t="s">
        <v>3430</v>
      </c>
      <c r="D12360" s="922" t="s">
        <v>986</v>
      </c>
      <c r="E12360" s="936">
        <v>1</v>
      </c>
      <c r="F12360" s="947">
        <v>45078</v>
      </c>
      <c r="G12360" s="923">
        <v>39409.3319214609</v>
      </c>
      <c r="H12360" s="929">
        <v>1.6666666666666668E-3</v>
      </c>
      <c r="I12360" s="929">
        <v>1.6666666666666668E-3</v>
      </c>
      <c r="J12360" s="923">
        <v>39343.649701591799</v>
      </c>
      <c r="K12360" s="922">
        <v>1</v>
      </c>
      <c r="L12360" s="923">
        <v>39343.649701591799</v>
      </c>
      <c r="M12360" s="923">
        <f t="shared" si="192"/>
        <v>788.18663842921796</v>
      </c>
    </row>
    <row r="12361" spans="2:13" ht="75">
      <c r="B12361" s="921" t="s">
        <v>3487</v>
      </c>
      <c r="C12361" s="921" t="s">
        <v>3430</v>
      </c>
      <c r="D12361" s="922" t="s">
        <v>986</v>
      </c>
      <c r="E12361" s="936">
        <v>1</v>
      </c>
      <c r="F12361" s="947">
        <v>45078</v>
      </c>
      <c r="G12361" s="923">
        <v>11632.819442981108</v>
      </c>
      <c r="H12361" s="929">
        <v>1.6666666666666668E-3</v>
      </c>
      <c r="I12361" s="929">
        <v>1.6666666666666668E-3</v>
      </c>
      <c r="J12361" s="923">
        <v>11613.43141057614</v>
      </c>
      <c r="K12361" s="922">
        <v>1</v>
      </c>
      <c r="L12361" s="923">
        <v>11613.43141057614</v>
      </c>
      <c r="M12361" s="923">
        <f t="shared" si="192"/>
        <v>232.65638885962218</v>
      </c>
    </row>
    <row r="12362" spans="2:13" ht="75">
      <c r="B12362" s="921" t="s">
        <v>3488</v>
      </c>
      <c r="C12362" s="921" t="s">
        <v>3430</v>
      </c>
      <c r="D12362" s="922" t="s">
        <v>986</v>
      </c>
      <c r="E12362" s="936">
        <v>1</v>
      </c>
      <c r="F12362" s="947">
        <v>45078</v>
      </c>
      <c r="G12362" s="923">
        <v>91951.614944461064</v>
      </c>
      <c r="H12362" s="929">
        <v>1.6666666666666668E-3</v>
      </c>
      <c r="I12362" s="929">
        <v>1.6666666666666668E-3</v>
      </c>
      <c r="J12362" s="923">
        <v>91798.36225288696</v>
      </c>
      <c r="K12362" s="922">
        <v>1</v>
      </c>
      <c r="L12362" s="923">
        <v>91798.36225288696</v>
      </c>
      <c r="M12362" s="923">
        <f t="shared" si="192"/>
        <v>1839.0322988892212</v>
      </c>
    </row>
    <row r="12363" spans="2:13" ht="75">
      <c r="B12363" s="921" t="s">
        <v>3489</v>
      </c>
      <c r="C12363" s="921" t="s">
        <v>3430</v>
      </c>
      <c r="D12363" s="922" t="s">
        <v>986</v>
      </c>
      <c r="E12363" s="936">
        <v>1</v>
      </c>
      <c r="F12363" s="947">
        <v>45078</v>
      </c>
      <c r="G12363" s="923">
        <v>210.44391557484184</v>
      </c>
      <c r="H12363" s="929">
        <v>1.6666666666666668E-3</v>
      </c>
      <c r="I12363" s="929">
        <v>1.6666666666666668E-3</v>
      </c>
      <c r="J12363" s="923">
        <v>210.09317571555044</v>
      </c>
      <c r="K12363" s="922">
        <v>1</v>
      </c>
      <c r="L12363" s="923">
        <v>210.09317571555044</v>
      </c>
      <c r="M12363" s="923">
        <f t="shared" ref="M12363:M12426" si="193">IF(L12363=0,"",IF(I12363=100%,0,(H12363*12)*(G12363*E12363*K12363)))</f>
        <v>4.2088783114968367</v>
      </c>
    </row>
    <row r="12364" spans="2:13" ht="75">
      <c r="B12364" s="921" t="s">
        <v>3490</v>
      </c>
      <c r="C12364" s="921" t="s">
        <v>3430</v>
      </c>
      <c r="D12364" s="922" t="s">
        <v>986</v>
      </c>
      <c r="E12364" s="936">
        <v>1</v>
      </c>
      <c r="F12364" s="947">
        <v>44868</v>
      </c>
      <c r="G12364" s="923">
        <v>15377.005679635446</v>
      </c>
      <c r="H12364" s="929">
        <v>1.6666666666666668E-3</v>
      </c>
      <c r="I12364" s="929">
        <v>1.3333333333333334E-2</v>
      </c>
      <c r="J12364" s="923">
        <v>15171.978937240307</v>
      </c>
      <c r="K12364" s="922">
        <v>1</v>
      </c>
      <c r="L12364" s="923">
        <v>15171.978937240307</v>
      </c>
      <c r="M12364" s="923">
        <f t="shared" si="193"/>
        <v>307.54011359270891</v>
      </c>
    </row>
    <row r="12365" spans="2:13" ht="75">
      <c r="B12365" s="921" t="s">
        <v>3490</v>
      </c>
      <c r="C12365" s="921" t="s">
        <v>3430</v>
      </c>
      <c r="D12365" s="922" t="s">
        <v>986</v>
      </c>
      <c r="E12365" s="936">
        <v>1</v>
      </c>
      <c r="F12365" s="947">
        <v>45049</v>
      </c>
      <c r="G12365" s="923">
        <v>32864.436330392113</v>
      </c>
      <c r="H12365" s="929">
        <v>1.6666666666666668E-3</v>
      </c>
      <c r="I12365" s="929">
        <v>3.3333333333333335E-3</v>
      </c>
      <c r="J12365" s="923">
        <v>32754.888209290806</v>
      </c>
      <c r="K12365" s="922">
        <v>1</v>
      </c>
      <c r="L12365" s="923">
        <v>32754.888209290806</v>
      </c>
      <c r="M12365" s="923">
        <f t="shared" si="193"/>
        <v>657.28872660784225</v>
      </c>
    </row>
    <row r="12366" spans="2:13" ht="75">
      <c r="B12366" s="921" t="s">
        <v>3491</v>
      </c>
      <c r="C12366" s="921" t="s">
        <v>3430</v>
      </c>
      <c r="D12366" s="922" t="s">
        <v>986</v>
      </c>
      <c r="E12366" s="936">
        <v>1</v>
      </c>
      <c r="F12366" s="947">
        <v>44713</v>
      </c>
      <c r="G12366" s="923">
        <v>15098.93048710551</v>
      </c>
      <c r="H12366" s="929">
        <v>1.6666666666666668E-3</v>
      </c>
      <c r="I12366" s="929">
        <v>2.1666666666666667E-2</v>
      </c>
      <c r="J12366" s="923">
        <v>14771.786993218224</v>
      </c>
      <c r="K12366" s="922">
        <v>1</v>
      </c>
      <c r="L12366" s="923">
        <v>14771.786993218224</v>
      </c>
      <c r="M12366" s="923">
        <f t="shared" si="193"/>
        <v>301.97860974211022</v>
      </c>
    </row>
    <row r="12367" spans="2:13" ht="75">
      <c r="B12367" s="921" t="s">
        <v>3492</v>
      </c>
      <c r="C12367" s="921" t="s">
        <v>3430</v>
      </c>
      <c r="D12367" s="922" t="s">
        <v>986</v>
      </c>
      <c r="E12367" s="936">
        <v>1</v>
      </c>
      <c r="F12367" s="947">
        <v>44317</v>
      </c>
      <c r="G12367" s="923">
        <v>14336.962763807202</v>
      </c>
      <c r="H12367" s="929">
        <v>1.6666666666666668E-3</v>
      </c>
      <c r="I12367" s="929">
        <v>4.3333333333333335E-2</v>
      </c>
      <c r="J12367" s="923">
        <v>13715.694377375556</v>
      </c>
      <c r="K12367" s="922">
        <v>1</v>
      </c>
      <c r="L12367" s="923">
        <v>13715.694377375556</v>
      </c>
      <c r="M12367" s="923">
        <f t="shared" si="193"/>
        <v>286.73925527614404</v>
      </c>
    </row>
    <row r="12368" spans="2:13" ht="75">
      <c r="B12368" s="921" t="s">
        <v>3493</v>
      </c>
      <c r="C12368" s="921" t="s">
        <v>3430</v>
      </c>
      <c r="D12368" s="922" t="s">
        <v>986</v>
      </c>
      <c r="E12368" s="936">
        <v>1</v>
      </c>
      <c r="F12368" s="947">
        <v>44470</v>
      </c>
      <c r="G12368" s="923">
        <v>13995.83750481789</v>
      </c>
      <c r="H12368" s="929">
        <v>1.6666666666666668E-3</v>
      </c>
      <c r="I12368" s="929">
        <v>3.5000000000000003E-2</v>
      </c>
      <c r="J12368" s="923">
        <v>13505.983192149264</v>
      </c>
      <c r="K12368" s="922">
        <v>1</v>
      </c>
      <c r="L12368" s="923">
        <v>13505.983192149264</v>
      </c>
      <c r="M12368" s="923">
        <f t="shared" si="193"/>
        <v>279.91675009635782</v>
      </c>
    </row>
    <row r="12369" spans="2:13" ht="75">
      <c r="B12369" s="921" t="s">
        <v>3493</v>
      </c>
      <c r="C12369" s="921" t="s">
        <v>3430</v>
      </c>
      <c r="D12369" s="922" t="s">
        <v>986</v>
      </c>
      <c r="E12369" s="936">
        <v>1</v>
      </c>
      <c r="F12369" s="947">
        <v>44452</v>
      </c>
      <c r="G12369" s="923">
        <v>843.43336542192026</v>
      </c>
      <c r="H12369" s="929">
        <v>1.6666666666666668E-3</v>
      </c>
      <c r="I12369" s="929">
        <v>3.6666666666666667E-2</v>
      </c>
      <c r="J12369" s="923">
        <v>812.50747535644985</v>
      </c>
      <c r="K12369" s="922">
        <v>1</v>
      </c>
      <c r="L12369" s="923">
        <v>812.50747535644985</v>
      </c>
      <c r="M12369" s="923">
        <f t="shared" si="193"/>
        <v>16.868667308438404</v>
      </c>
    </row>
    <row r="12370" spans="2:13" ht="75">
      <c r="B12370" s="921" t="s">
        <v>3484</v>
      </c>
      <c r="C12370" s="921" t="s">
        <v>3430</v>
      </c>
      <c r="D12370" s="922" t="s">
        <v>986</v>
      </c>
      <c r="E12370" s="936">
        <v>1</v>
      </c>
      <c r="F12370" s="947">
        <v>44928</v>
      </c>
      <c r="G12370" s="923">
        <v>46407.25067386985</v>
      </c>
      <c r="H12370" s="929">
        <v>1.6666666666666668E-3</v>
      </c>
      <c r="I12370" s="929">
        <v>0.01</v>
      </c>
      <c r="J12370" s="923">
        <v>45943.178167131155</v>
      </c>
      <c r="K12370" s="922">
        <v>1</v>
      </c>
      <c r="L12370" s="923">
        <v>45943.178167131155</v>
      </c>
      <c r="M12370" s="923">
        <f t="shared" si="193"/>
        <v>928.14501347739701</v>
      </c>
    </row>
    <row r="12371" spans="2:13" ht="75">
      <c r="B12371" s="921" t="s">
        <v>3484</v>
      </c>
      <c r="C12371" s="921" t="s">
        <v>3430</v>
      </c>
      <c r="D12371" s="922" t="s">
        <v>994</v>
      </c>
      <c r="E12371" s="936">
        <v>0</v>
      </c>
      <c r="F12371" s="947">
        <v>44228</v>
      </c>
      <c r="G12371" s="923">
        <v>11485.15</v>
      </c>
      <c r="H12371" s="929">
        <v>1.6666666666666668E-3</v>
      </c>
      <c r="I12371" s="929">
        <v>4.8333333333333339E-2</v>
      </c>
      <c r="J12371" s="923">
        <v>10930.034416666665</v>
      </c>
      <c r="K12371" s="922">
        <v>1</v>
      </c>
      <c r="L12371" s="923">
        <v>0</v>
      </c>
      <c r="M12371" s="923" t="str">
        <f t="shared" si="193"/>
        <v/>
      </c>
    </row>
    <row r="12372" spans="2:13" ht="75">
      <c r="B12372" s="921" t="s">
        <v>3484</v>
      </c>
      <c r="C12372" s="921" t="s">
        <v>3430</v>
      </c>
      <c r="D12372" s="922" t="s">
        <v>986</v>
      </c>
      <c r="E12372" s="936">
        <v>1</v>
      </c>
      <c r="F12372" s="947">
        <v>44228</v>
      </c>
      <c r="G12372" s="923">
        <v>17568.459183679301</v>
      </c>
      <c r="H12372" s="929">
        <v>1.6666666666666668E-3</v>
      </c>
      <c r="I12372" s="929">
        <v>4.8333333333333339E-2</v>
      </c>
      <c r="J12372" s="923">
        <v>16719.316989801468</v>
      </c>
      <c r="K12372" s="922">
        <v>1</v>
      </c>
      <c r="L12372" s="923">
        <v>16719.316989801468</v>
      </c>
      <c r="M12372" s="923">
        <f t="shared" si="193"/>
        <v>351.36918367358601</v>
      </c>
    </row>
    <row r="12373" spans="2:13" ht="75">
      <c r="B12373" s="921" t="s">
        <v>3484</v>
      </c>
      <c r="C12373" s="921" t="s">
        <v>3430</v>
      </c>
      <c r="D12373" s="922" t="s">
        <v>986</v>
      </c>
      <c r="E12373" s="936">
        <v>1</v>
      </c>
      <c r="F12373" s="947">
        <v>44196</v>
      </c>
      <c r="G12373" s="923">
        <v>107731.11763576929</v>
      </c>
      <c r="H12373" s="929">
        <v>1.6666666666666668E-3</v>
      </c>
      <c r="I12373" s="929">
        <v>0.05</v>
      </c>
      <c r="J12373" s="923">
        <v>102344.56175398083</v>
      </c>
      <c r="K12373" s="922">
        <v>1</v>
      </c>
      <c r="L12373" s="923">
        <v>102344.56175398083</v>
      </c>
      <c r="M12373" s="923">
        <f t="shared" si="193"/>
        <v>2154.6223527153857</v>
      </c>
    </row>
    <row r="12374" spans="2:13" ht="75">
      <c r="B12374" s="921" t="s">
        <v>3484</v>
      </c>
      <c r="C12374" s="921" t="s">
        <v>3430</v>
      </c>
      <c r="D12374" s="922" t="s">
        <v>994</v>
      </c>
      <c r="E12374" s="936">
        <v>0</v>
      </c>
      <c r="F12374" s="947">
        <v>45022</v>
      </c>
      <c r="G12374" s="923">
        <v>22143.23</v>
      </c>
      <c r="H12374" s="929">
        <v>1.6666666666666668E-3</v>
      </c>
      <c r="I12374" s="929">
        <v>5.0000000000000001E-3</v>
      </c>
      <c r="J12374" s="923">
        <v>22032.513849999999</v>
      </c>
      <c r="K12374" s="922">
        <v>1</v>
      </c>
      <c r="L12374" s="923">
        <v>0</v>
      </c>
      <c r="M12374" s="923" t="str">
        <f t="shared" si="193"/>
        <v/>
      </c>
    </row>
    <row r="12375" spans="2:13" ht="75">
      <c r="B12375" s="921" t="s">
        <v>3484</v>
      </c>
      <c r="C12375" s="921" t="s">
        <v>3430</v>
      </c>
      <c r="D12375" s="922" t="s">
        <v>986</v>
      </c>
      <c r="E12375" s="936">
        <v>1</v>
      </c>
      <c r="F12375" s="947">
        <v>44872</v>
      </c>
      <c r="G12375" s="923">
        <v>91709.566807885654</v>
      </c>
      <c r="H12375" s="929">
        <v>1.6666666666666668E-3</v>
      </c>
      <c r="I12375" s="929">
        <v>1.3333333333333334E-2</v>
      </c>
      <c r="J12375" s="923">
        <v>90486.772583780519</v>
      </c>
      <c r="K12375" s="922">
        <v>1</v>
      </c>
      <c r="L12375" s="923">
        <v>90486.772583780519</v>
      </c>
      <c r="M12375" s="923">
        <f t="shared" si="193"/>
        <v>1834.1913361577131</v>
      </c>
    </row>
    <row r="12376" spans="2:13" ht="75">
      <c r="B12376" s="921" t="s">
        <v>3494</v>
      </c>
      <c r="C12376" s="921" t="s">
        <v>3430</v>
      </c>
      <c r="D12376" s="922" t="s">
        <v>986</v>
      </c>
      <c r="E12376" s="936">
        <v>1</v>
      </c>
      <c r="F12376" s="947">
        <v>44986</v>
      </c>
      <c r="G12376" s="923">
        <v>109792.96004209215</v>
      </c>
      <c r="H12376" s="929">
        <v>1.6666666666666668E-3</v>
      </c>
      <c r="I12376" s="929">
        <v>6.6666666666666671E-3</v>
      </c>
      <c r="J12376" s="923">
        <v>109061.00697514486</v>
      </c>
      <c r="K12376" s="922">
        <v>1</v>
      </c>
      <c r="L12376" s="923">
        <v>109061.00697514486</v>
      </c>
      <c r="M12376" s="923">
        <f t="shared" si="193"/>
        <v>2195.8592008418432</v>
      </c>
    </row>
    <row r="12377" spans="2:13" ht="75">
      <c r="B12377" s="921" t="s">
        <v>3495</v>
      </c>
      <c r="C12377" s="921" t="s">
        <v>3430</v>
      </c>
      <c r="D12377" s="922" t="s">
        <v>986</v>
      </c>
      <c r="E12377" s="936">
        <v>1</v>
      </c>
      <c r="F12377" s="947">
        <v>44986</v>
      </c>
      <c r="G12377" s="923">
        <v>3545.1988532676951</v>
      </c>
      <c r="H12377" s="929">
        <v>1.6666666666666668E-3</v>
      </c>
      <c r="I12377" s="929">
        <v>6.6666666666666671E-3</v>
      </c>
      <c r="J12377" s="923">
        <v>3521.5641942459106</v>
      </c>
      <c r="K12377" s="922">
        <v>1</v>
      </c>
      <c r="L12377" s="923">
        <v>3521.5641942459106</v>
      </c>
      <c r="M12377" s="923">
        <f t="shared" si="193"/>
        <v>70.903977065353899</v>
      </c>
    </row>
    <row r="12378" spans="2:13" ht="75">
      <c r="B12378" s="921" t="s">
        <v>3495</v>
      </c>
      <c r="C12378" s="921" t="s">
        <v>3430</v>
      </c>
      <c r="D12378" s="922" t="s">
        <v>986</v>
      </c>
      <c r="E12378" s="936">
        <v>1</v>
      </c>
      <c r="F12378" s="947">
        <v>44866</v>
      </c>
      <c r="G12378" s="923">
        <v>13906.192125528694</v>
      </c>
      <c r="H12378" s="929">
        <v>1.6666666666666668E-3</v>
      </c>
      <c r="I12378" s="929">
        <v>1.3333333333333334E-2</v>
      </c>
      <c r="J12378" s="923">
        <v>13720.776230521646</v>
      </c>
      <c r="K12378" s="922">
        <v>1</v>
      </c>
      <c r="L12378" s="923">
        <v>13720.776230521646</v>
      </c>
      <c r="M12378" s="923">
        <f t="shared" si="193"/>
        <v>278.12384251057387</v>
      </c>
    </row>
    <row r="12379" spans="2:13" ht="75">
      <c r="B12379" s="921" t="s">
        <v>3496</v>
      </c>
      <c r="C12379" s="921" t="s">
        <v>3430</v>
      </c>
      <c r="D12379" s="922" t="s">
        <v>994</v>
      </c>
      <c r="E12379" s="936">
        <v>0</v>
      </c>
      <c r="F12379" s="947">
        <v>44853</v>
      </c>
      <c r="G12379" s="923">
        <v>2505.63</v>
      </c>
      <c r="H12379" s="929">
        <v>1.6666666666666668E-3</v>
      </c>
      <c r="I12379" s="929">
        <v>1.5000000000000001E-2</v>
      </c>
      <c r="J12379" s="923">
        <v>2468.0455500000003</v>
      </c>
      <c r="K12379" s="922">
        <v>1</v>
      </c>
      <c r="L12379" s="923">
        <v>0</v>
      </c>
      <c r="M12379" s="923" t="str">
        <f t="shared" si="193"/>
        <v/>
      </c>
    </row>
    <row r="12380" spans="2:13" ht="75">
      <c r="B12380" s="921" t="s">
        <v>3496</v>
      </c>
      <c r="C12380" s="921" t="s">
        <v>3430</v>
      </c>
      <c r="D12380" s="922" t="s">
        <v>986</v>
      </c>
      <c r="E12380" s="936">
        <v>1</v>
      </c>
      <c r="F12380" s="947">
        <v>44937</v>
      </c>
      <c r="G12380" s="923">
        <v>26592.091259153993</v>
      </c>
      <c r="H12380" s="929">
        <v>1.6666666666666668E-3</v>
      </c>
      <c r="I12380" s="929">
        <v>0.01</v>
      </c>
      <c r="J12380" s="923">
        <v>26326.170346562452</v>
      </c>
      <c r="K12380" s="922">
        <v>1</v>
      </c>
      <c r="L12380" s="923">
        <v>26326.170346562452</v>
      </c>
      <c r="M12380" s="923">
        <f t="shared" si="193"/>
        <v>531.84182518307989</v>
      </c>
    </row>
    <row r="12381" spans="2:13" ht="75">
      <c r="B12381" s="921" t="s">
        <v>3496</v>
      </c>
      <c r="C12381" s="921" t="s">
        <v>3430</v>
      </c>
      <c r="D12381" s="922" t="s">
        <v>994</v>
      </c>
      <c r="E12381" s="936">
        <v>0</v>
      </c>
      <c r="F12381" s="947">
        <v>44927</v>
      </c>
      <c r="G12381" s="923">
        <v>1631.2959976703555</v>
      </c>
      <c r="H12381" s="929">
        <v>1.6666666666666668E-3</v>
      </c>
      <c r="I12381" s="929">
        <v>0.01</v>
      </c>
      <c r="J12381" s="923">
        <v>1614.983037693652</v>
      </c>
      <c r="K12381" s="922">
        <v>1</v>
      </c>
      <c r="L12381" s="923">
        <v>0</v>
      </c>
      <c r="M12381" s="923" t="str">
        <f t="shared" si="193"/>
        <v/>
      </c>
    </row>
    <row r="12382" spans="2:13" ht="75">
      <c r="B12382" s="921" t="s">
        <v>3441</v>
      </c>
      <c r="C12382" s="921" t="s">
        <v>3430</v>
      </c>
      <c r="D12382" s="922" t="s">
        <v>994</v>
      </c>
      <c r="E12382" s="936">
        <v>0</v>
      </c>
      <c r="F12382" s="947">
        <v>44927</v>
      </c>
      <c r="G12382" s="923">
        <v>11687.464002329645</v>
      </c>
      <c r="H12382" s="929">
        <v>1.6666666666666668E-3</v>
      </c>
      <c r="I12382" s="929">
        <v>0.01</v>
      </c>
      <c r="J12382" s="923">
        <v>11570.589362306349</v>
      </c>
      <c r="K12382" s="922">
        <v>1</v>
      </c>
      <c r="L12382" s="923">
        <v>0</v>
      </c>
      <c r="M12382" s="923" t="str">
        <f t="shared" si="193"/>
        <v/>
      </c>
    </row>
    <row r="12383" spans="2:13" ht="75">
      <c r="B12383" s="921" t="s">
        <v>3497</v>
      </c>
      <c r="C12383" s="921" t="s">
        <v>3430</v>
      </c>
      <c r="D12383" s="922" t="s">
        <v>986</v>
      </c>
      <c r="E12383" s="936">
        <v>1</v>
      </c>
      <c r="F12383" s="947">
        <v>44843</v>
      </c>
      <c r="G12383" s="923">
        <v>166108.49249139128</v>
      </c>
      <c r="H12383" s="929">
        <v>1.6666666666666668E-3</v>
      </c>
      <c r="I12383" s="929">
        <v>1.5000000000000001E-2</v>
      </c>
      <c r="J12383" s="923">
        <v>163616.86510402043</v>
      </c>
      <c r="K12383" s="922">
        <v>1</v>
      </c>
      <c r="L12383" s="923">
        <v>163616.86510402043</v>
      </c>
      <c r="M12383" s="923">
        <f t="shared" si="193"/>
        <v>3322.1698498278256</v>
      </c>
    </row>
    <row r="12384" spans="2:13" ht="75">
      <c r="B12384" s="921" t="s">
        <v>3497</v>
      </c>
      <c r="C12384" s="921" t="s">
        <v>3430</v>
      </c>
      <c r="D12384" s="922" t="s">
        <v>986</v>
      </c>
      <c r="E12384" s="936">
        <v>1</v>
      </c>
      <c r="F12384" s="947">
        <v>44693</v>
      </c>
      <c r="G12384" s="923">
        <v>22861.09562958017</v>
      </c>
      <c r="H12384" s="929">
        <v>1.6666666666666668E-3</v>
      </c>
      <c r="I12384" s="929">
        <v>2.3333333333333334E-2</v>
      </c>
      <c r="J12384" s="923">
        <v>22327.670064889964</v>
      </c>
      <c r="K12384" s="922">
        <v>1</v>
      </c>
      <c r="L12384" s="923">
        <v>22327.670064889964</v>
      </c>
      <c r="M12384" s="923">
        <f t="shared" si="193"/>
        <v>457.22191259160343</v>
      </c>
    </row>
    <row r="12385" spans="2:13" ht="75">
      <c r="B12385" s="921" t="s">
        <v>3498</v>
      </c>
      <c r="C12385" s="921" t="s">
        <v>3430</v>
      </c>
      <c r="D12385" s="922" t="s">
        <v>986</v>
      </c>
      <c r="E12385" s="936">
        <v>1</v>
      </c>
      <c r="F12385" s="947">
        <v>44470</v>
      </c>
      <c r="G12385" s="923">
        <v>134763.32363876275</v>
      </c>
      <c r="H12385" s="929">
        <v>1.6666666666666668E-3</v>
      </c>
      <c r="I12385" s="929">
        <v>3.5000000000000003E-2</v>
      </c>
      <c r="J12385" s="923">
        <v>130046.60731140606</v>
      </c>
      <c r="K12385" s="922">
        <v>1</v>
      </c>
      <c r="L12385" s="923">
        <v>130046.60731140606</v>
      </c>
      <c r="M12385" s="923">
        <f t="shared" si="193"/>
        <v>2695.2664727752554</v>
      </c>
    </row>
    <row r="12386" spans="2:13" ht="75">
      <c r="B12386" s="921" t="s">
        <v>3499</v>
      </c>
      <c r="C12386" s="921" t="s">
        <v>3430</v>
      </c>
      <c r="D12386" s="922" t="s">
        <v>986</v>
      </c>
      <c r="E12386" s="936">
        <v>1</v>
      </c>
      <c r="F12386" s="947">
        <v>44470</v>
      </c>
      <c r="G12386" s="923">
        <v>43417.656367049574</v>
      </c>
      <c r="H12386" s="929">
        <v>1.6666666666666668E-3</v>
      </c>
      <c r="I12386" s="929">
        <v>3.5000000000000003E-2</v>
      </c>
      <c r="J12386" s="923">
        <v>41898.038394202842</v>
      </c>
      <c r="K12386" s="922">
        <v>1</v>
      </c>
      <c r="L12386" s="923">
        <v>41898.038394202842</v>
      </c>
      <c r="M12386" s="923">
        <f t="shared" si="193"/>
        <v>868.35312734099148</v>
      </c>
    </row>
    <row r="12387" spans="2:13" ht="75">
      <c r="B12387" s="921" t="s">
        <v>3500</v>
      </c>
      <c r="C12387" s="921" t="s">
        <v>3430</v>
      </c>
      <c r="D12387" s="922" t="s">
        <v>986</v>
      </c>
      <c r="E12387" s="936">
        <v>1</v>
      </c>
      <c r="F12387" s="947">
        <v>44869</v>
      </c>
      <c r="G12387" s="923">
        <v>121756.42006164994</v>
      </c>
      <c r="H12387" s="929">
        <v>1.6666666666666668E-3</v>
      </c>
      <c r="I12387" s="929">
        <v>1.3333333333333334E-2</v>
      </c>
      <c r="J12387" s="923">
        <v>120133.00112749462</v>
      </c>
      <c r="K12387" s="922">
        <v>1</v>
      </c>
      <c r="L12387" s="923">
        <v>120133.00112749462</v>
      </c>
      <c r="M12387" s="923">
        <f t="shared" si="193"/>
        <v>2435.1284012329988</v>
      </c>
    </row>
    <row r="12388" spans="2:13" ht="75">
      <c r="B12388" s="921" t="s">
        <v>3501</v>
      </c>
      <c r="C12388" s="921" t="s">
        <v>3430</v>
      </c>
      <c r="D12388" s="922" t="s">
        <v>986</v>
      </c>
      <c r="E12388" s="936">
        <v>1</v>
      </c>
      <c r="F12388" s="947">
        <v>43829</v>
      </c>
      <c r="G12388" s="923">
        <v>7477.2802567582785</v>
      </c>
      <c r="H12388" s="929">
        <v>1.6666666666666668E-3</v>
      </c>
      <c r="I12388" s="929">
        <v>7.166666666666667E-2</v>
      </c>
      <c r="J12388" s="923">
        <v>6941.4085050239355</v>
      </c>
      <c r="K12388" s="922">
        <v>1</v>
      </c>
      <c r="L12388" s="923">
        <v>6941.4085050239355</v>
      </c>
      <c r="M12388" s="923">
        <f t="shared" si="193"/>
        <v>149.54560513516557</v>
      </c>
    </row>
    <row r="12389" spans="2:13" ht="75">
      <c r="B12389" s="921" t="s">
        <v>3502</v>
      </c>
      <c r="C12389" s="921" t="s">
        <v>3430</v>
      </c>
      <c r="D12389" s="922" t="s">
        <v>986</v>
      </c>
      <c r="E12389" s="936">
        <v>1</v>
      </c>
      <c r="F12389" s="947">
        <v>43829</v>
      </c>
      <c r="G12389" s="923">
        <v>5276.598224934949</v>
      </c>
      <c r="H12389" s="929">
        <v>1.6666666666666668E-3</v>
      </c>
      <c r="I12389" s="929">
        <v>7.166666666666667E-2</v>
      </c>
      <c r="J12389" s="923">
        <v>4898.4420188146114</v>
      </c>
      <c r="K12389" s="922">
        <v>1</v>
      </c>
      <c r="L12389" s="923">
        <v>4898.4420188146114</v>
      </c>
      <c r="M12389" s="923">
        <f t="shared" si="193"/>
        <v>105.53196449869898</v>
      </c>
    </row>
    <row r="12390" spans="2:13" ht="75">
      <c r="B12390" s="921" t="s">
        <v>3503</v>
      </c>
      <c r="C12390" s="921" t="s">
        <v>3430</v>
      </c>
      <c r="D12390" s="922" t="s">
        <v>994</v>
      </c>
      <c r="E12390" s="936">
        <v>0</v>
      </c>
      <c r="F12390" s="947">
        <v>44536</v>
      </c>
      <c r="G12390" s="923">
        <v>15212.43</v>
      </c>
      <c r="H12390" s="929">
        <v>1.6666666666666668E-3</v>
      </c>
      <c r="I12390" s="929">
        <v>3.1666666666666669E-2</v>
      </c>
      <c r="J12390" s="923">
        <v>14730.70305</v>
      </c>
      <c r="K12390" s="922">
        <v>1</v>
      </c>
      <c r="L12390" s="923">
        <v>0</v>
      </c>
      <c r="M12390" s="923" t="str">
        <f t="shared" si="193"/>
        <v/>
      </c>
    </row>
    <row r="12391" spans="2:13" ht="75">
      <c r="B12391" s="921" t="s">
        <v>3503</v>
      </c>
      <c r="C12391" s="921" t="s">
        <v>3430</v>
      </c>
      <c r="D12391" s="922" t="s">
        <v>986</v>
      </c>
      <c r="E12391" s="936">
        <v>1</v>
      </c>
      <c r="F12391" s="947">
        <v>44337</v>
      </c>
      <c r="G12391" s="923">
        <v>2834.1570947256228</v>
      </c>
      <c r="H12391" s="929">
        <v>1.6666666666666668E-3</v>
      </c>
      <c r="I12391" s="929">
        <v>4.3333333333333335E-2</v>
      </c>
      <c r="J12391" s="923">
        <v>2711.3436206208457</v>
      </c>
      <c r="K12391" s="922">
        <v>1</v>
      </c>
      <c r="L12391" s="923">
        <v>2711.3436206208457</v>
      </c>
      <c r="M12391" s="923">
        <f t="shared" si="193"/>
        <v>56.68314189451246</v>
      </c>
    </row>
    <row r="12392" spans="2:13" ht="75">
      <c r="B12392" s="921" t="s">
        <v>3504</v>
      </c>
      <c r="C12392" s="921" t="s">
        <v>3430</v>
      </c>
      <c r="D12392" s="922" t="s">
        <v>986</v>
      </c>
      <c r="E12392" s="936">
        <v>1</v>
      </c>
      <c r="F12392" s="947">
        <v>44337</v>
      </c>
      <c r="G12392" s="923">
        <v>2702.2193059647943</v>
      </c>
      <c r="H12392" s="929">
        <v>1.6666666666666668E-3</v>
      </c>
      <c r="I12392" s="929">
        <v>4.3333333333333335E-2</v>
      </c>
      <c r="J12392" s="923">
        <v>2585.1231360396532</v>
      </c>
      <c r="K12392" s="922">
        <v>1</v>
      </c>
      <c r="L12392" s="923">
        <v>2585.1231360396532</v>
      </c>
      <c r="M12392" s="923">
        <f t="shared" si="193"/>
        <v>54.044386119295886</v>
      </c>
    </row>
    <row r="12393" spans="2:13" ht="75">
      <c r="B12393" s="921" t="s">
        <v>3505</v>
      </c>
      <c r="C12393" s="921" t="s">
        <v>3430</v>
      </c>
      <c r="D12393" s="922" t="s">
        <v>986</v>
      </c>
      <c r="E12393" s="936">
        <v>1</v>
      </c>
      <c r="F12393" s="947">
        <v>44560</v>
      </c>
      <c r="G12393" s="923">
        <v>15835.553513674873</v>
      </c>
      <c r="H12393" s="929">
        <v>1.6666666666666668E-3</v>
      </c>
      <c r="I12393" s="929">
        <v>3.1666666666666669E-2</v>
      </c>
      <c r="J12393" s="923">
        <v>15334.09431907517</v>
      </c>
      <c r="K12393" s="922">
        <v>1</v>
      </c>
      <c r="L12393" s="923">
        <v>15334.09431907517</v>
      </c>
      <c r="M12393" s="923">
        <f t="shared" si="193"/>
        <v>316.71107027349746</v>
      </c>
    </row>
    <row r="12394" spans="2:13" ht="75">
      <c r="B12394" s="921" t="s">
        <v>3506</v>
      </c>
      <c r="C12394" s="921" t="s">
        <v>3430</v>
      </c>
      <c r="D12394" s="922" t="s">
        <v>986</v>
      </c>
      <c r="E12394" s="936">
        <v>1</v>
      </c>
      <c r="F12394" s="947">
        <v>44986</v>
      </c>
      <c r="G12394" s="923">
        <v>93633.994464798103</v>
      </c>
      <c r="H12394" s="929">
        <v>1.6666666666666668E-3</v>
      </c>
      <c r="I12394" s="929">
        <v>6.6666666666666671E-3</v>
      </c>
      <c r="J12394" s="923">
        <v>93009.767835032777</v>
      </c>
      <c r="K12394" s="922">
        <v>1</v>
      </c>
      <c r="L12394" s="923">
        <v>93009.767835032777</v>
      </c>
      <c r="M12394" s="923">
        <f t="shared" si="193"/>
        <v>1872.6798892959621</v>
      </c>
    </row>
    <row r="12395" spans="2:13" ht="75">
      <c r="B12395" s="921" t="s">
        <v>3507</v>
      </c>
      <c r="C12395" s="921" t="s">
        <v>3430</v>
      </c>
      <c r="D12395" s="922" t="s">
        <v>986</v>
      </c>
      <c r="E12395" s="936">
        <v>1</v>
      </c>
      <c r="F12395" s="947">
        <v>44986</v>
      </c>
      <c r="G12395" s="923">
        <v>14326.898444263044</v>
      </c>
      <c r="H12395" s="929">
        <v>1.6666666666666668E-3</v>
      </c>
      <c r="I12395" s="929">
        <v>6.6666666666666671E-3</v>
      </c>
      <c r="J12395" s="923">
        <v>14231.385787967958</v>
      </c>
      <c r="K12395" s="922">
        <v>1</v>
      </c>
      <c r="L12395" s="923">
        <v>14231.385787967958</v>
      </c>
      <c r="M12395" s="923">
        <f t="shared" si="193"/>
        <v>286.53796888526091</v>
      </c>
    </row>
    <row r="12396" spans="2:13" ht="75">
      <c r="B12396" s="921" t="s">
        <v>3508</v>
      </c>
      <c r="C12396" s="921" t="s">
        <v>3430</v>
      </c>
      <c r="D12396" s="922" t="s">
        <v>986</v>
      </c>
      <c r="E12396" s="936">
        <v>1</v>
      </c>
      <c r="F12396" s="947">
        <v>44986</v>
      </c>
      <c r="G12396" s="923">
        <v>146303.65696402616</v>
      </c>
      <c r="H12396" s="929">
        <v>1.6666666666666668E-3</v>
      </c>
      <c r="I12396" s="929">
        <v>6.6666666666666671E-3</v>
      </c>
      <c r="J12396" s="923">
        <v>145328.29925093264</v>
      </c>
      <c r="K12396" s="922">
        <v>1</v>
      </c>
      <c r="L12396" s="923">
        <v>145328.29925093264</v>
      </c>
      <c r="M12396" s="923">
        <f t="shared" si="193"/>
        <v>2926.0731392805233</v>
      </c>
    </row>
    <row r="12397" spans="2:13" ht="75">
      <c r="B12397" s="921" t="s">
        <v>3429</v>
      </c>
      <c r="C12397" s="921" t="s">
        <v>3430</v>
      </c>
      <c r="D12397" s="922" t="s">
        <v>986</v>
      </c>
      <c r="E12397" s="936">
        <v>1</v>
      </c>
      <c r="F12397" s="947">
        <v>44830</v>
      </c>
      <c r="G12397" s="923">
        <v>72944.095206031139</v>
      </c>
      <c r="H12397" s="929">
        <v>1.6666666666666668E-3</v>
      </c>
      <c r="I12397" s="929">
        <v>1.6666666666666666E-2</v>
      </c>
      <c r="J12397" s="923">
        <v>71728.360285930627</v>
      </c>
      <c r="K12397" s="922">
        <v>1</v>
      </c>
      <c r="L12397" s="923">
        <v>71728.360285930627</v>
      </c>
      <c r="M12397" s="923">
        <f t="shared" si="193"/>
        <v>1458.8819041206227</v>
      </c>
    </row>
    <row r="12398" spans="2:13" ht="75">
      <c r="B12398" s="921" t="s">
        <v>3429</v>
      </c>
      <c r="C12398" s="921" t="s">
        <v>3430</v>
      </c>
      <c r="D12398" s="922" t="s">
        <v>986</v>
      </c>
      <c r="E12398" s="936">
        <v>1</v>
      </c>
      <c r="F12398" s="947">
        <v>44682</v>
      </c>
      <c r="G12398" s="923">
        <v>20533.366865620985</v>
      </c>
      <c r="H12398" s="929">
        <v>1.6666666666666668E-3</v>
      </c>
      <c r="I12398" s="929">
        <v>2.3333333333333334E-2</v>
      </c>
      <c r="J12398" s="923">
        <v>20054.254972089828</v>
      </c>
      <c r="K12398" s="922">
        <v>1</v>
      </c>
      <c r="L12398" s="923">
        <v>20054.254972089828</v>
      </c>
      <c r="M12398" s="923">
        <f t="shared" si="193"/>
        <v>410.6673373124197</v>
      </c>
    </row>
    <row r="12399" spans="2:13" ht="75">
      <c r="B12399" s="921" t="s">
        <v>3509</v>
      </c>
      <c r="C12399" s="921" t="s">
        <v>3430</v>
      </c>
      <c r="D12399" s="922" t="s">
        <v>986</v>
      </c>
      <c r="E12399" s="936">
        <v>1</v>
      </c>
      <c r="F12399" s="947">
        <v>44958</v>
      </c>
      <c r="G12399" s="923">
        <v>9837.6005198338389</v>
      </c>
      <c r="H12399" s="929">
        <v>1.6666666666666668E-3</v>
      </c>
      <c r="I12399" s="929">
        <v>8.3333333333333332E-3</v>
      </c>
      <c r="J12399" s="923">
        <v>9755.6205155018906</v>
      </c>
      <c r="K12399" s="922">
        <v>1</v>
      </c>
      <c r="L12399" s="923">
        <v>9755.6205155018906</v>
      </c>
      <c r="M12399" s="923">
        <f t="shared" si="193"/>
        <v>196.75201039667678</v>
      </c>
    </row>
    <row r="12400" spans="2:13" ht="75">
      <c r="B12400" s="921" t="s">
        <v>3510</v>
      </c>
      <c r="C12400" s="921" t="s">
        <v>3430</v>
      </c>
      <c r="D12400" s="922" t="s">
        <v>994</v>
      </c>
      <c r="E12400" s="936">
        <v>0</v>
      </c>
      <c r="F12400" s="947">
        <v>44384</v>
      </c>
      <c r="G12400" s="923">
        <v>5738.35</v>
      </c>
      <c r="H12400" s="929">
        <v>1.6666666666666668E-3</v>
      </c>
      <c r="I12400" s="929">
        <v>0.04</v>
      </c>
      <c r="J12400" s="923">
        <v>5508.8160000000007</v>
      </c>
      <c r="K12400" s="922">
        <v>1</v>
      </c>
      <c r="L12400" s="923">
        <v>0</v>
      </c>
      <c r="M12400" s="923" t="str">
        <f t="shared" si="193"/>
        <v/>
      </c>
    </row>
    <row r="12401" spans="2:13" ht="75">
      <c r="B12401" s="921" t="s">
        <v>3511</v>
      </c>
      <c r="C12401" s="921" t="s">
        <v>3430</v>
      </c>
      <c r="D12401" s="922" t="s">
        <v>986</v>
      </c>
      <c r="E12401" s="936">
        <v>1</v>
      </c>
      <c r="F12401" s="947">
        <v>44317</v>
      </c>
      <c r="G12401" s="923">
        <v>8178.6273135317024</v>
      </c>
      <c r="H12401" s="929">
        <v>1.6666666666666668E-3</v>
      </c>
      <c r="I12401" s="929">
        <v>4.3333333333333335E-2</v>
      </c>
      <c r="J12401" s="923">
        <v>7824.2201299453282</v>
      </c>
      <c r="K12401" s="922">
        <v>1</v>
      </c>
      <c r="L12401" s="923">
        <v>7824.2201299453282</v>
      </c>
      <c r="M12401" s="923">
        <f t="shared" si="193"/>
        <v>163.57254627063406</v>
      </c>
    </row>
    <row r="12402" spans="2:13" ht="75">
      <c r="B12402" s="921" t="s">
        <v>3512</v>
      </c>
      <c r="C12402" s="921" t="s">
        <v>3430</v>
      </c>
      <c r="D12402" s="922" t="s">
        <v>986</v>
      </c>
      <c r="E12402" s="936">
        <v>1</v>
      </c>
      <c r="F12402" s="947">
        <v>43829</v>
      </c>
      <c r="G12402" s="923">
        <v>7667.463106435971</v>
      </c>
      <c r="H12402" s="929">
        <v>1.6666666666666668E-3</v>
      </c>
      <c r="I12402" s="929">
        <v>7.166666666666667E-2</v>
      </c>
      <c r="J12402" s="923">
        <v>7117.9615838080599</v>
      </c>
      <c r="K12402" s="922">
        <v>1</v>
      </c>
      <c r="L12402" s="923">
        <v>7117.9615838080599</v>
      </c>
      <c r="M12402" s="923">
        <f t="shared" si="193"/>
        <v>153.34926212871943</v>
      </c>
    </row>
    <row r="12403" spans="2:13" ht="75">
      <c r="B12403" s="921" t="s">
        <v>3513</v>
      </c>
      <c r="C12403" s="921" t="s">
        <v>3430</v>
      </c>
      <c r="D12403" s="922" t="s">
        <v>986</v>
      </c>
      <c r="E12403" s="936">
        <v>1</v>
      </c>
      <c r="F12403" s="947">
        <v>44986</v>
      </c>
      <c r="G12403" s="923">
        <v>270372.80682312505</v>
      </c>
      <c r="H12403" s="929">
        <v>1.6666666666666668E-3</v>
      </c>
      <c r="I12403" s="929">
        <v>6.6666666666666671E-3</v>
      </c>
      <c r="J12403" s="923">
        <v>268570.32144430419</v>
      </c>
      <c r="K12403" s="922">
        <v>1</v>
      </c>
      <c r="L12403" s="923">
        <v>268570.32144430419</v>
      </c>
      <c r="M12403" s="923">
        <f t="shared" si="193"/>
        <v>5407.4561364625015</v>
      </c>
    </row>
    <row r="12404" spans="2:13" ht="75">
      <c r="B12404" s="921" t="s">
        <v>3514</v>
      </c>
      <c r="C12404" s="921" t="s">
        <v>3430</v>
      </c>
      <c r="D12404" s="922" t="s">
        <v>986</v>
      </c>
      <c r="E12404" s="936">
        <v>1</v>
      </c>
      <c r="F12404" s="947">
        <v>44986</v>
      </c>
      <c r="G12404" s="923">
        <v>76796.051941498488</v>
      </c>
      <c r="H12404" s="929">
        <v>1.6666666666666668E-3</v>
      </c>
      <c r="I12404" s="929">
        <v>6.6666666666666671E-3</v>
      </c>
      <c r="J12404" s="923">
        <v>76284.078261888499</v>
      </c>
      <c r="K12404" s="922">
        <v>1</v>
      </c>
      <c r="L12404" s="923">
        <v>76284.078261888499</v>
      </c>
      <c r="M12404" s="923">
        <f t="shared" si="193"/>
        <v>1535.9210388299698</v>
      </c>
    </row>
    <row r="12405" spans="2:13" ht="75">
      <c r="B12405" s="921" t="s">
        <v>3515</v>
      </c>
      <c r="C12405" s="921" t="s">
        <v>3430</v>
      </c>
      <c r="D12405" s="922" t="s">
        <v>986</v>
      </c>
      <c r="E12405" s="936">
        <v>1</v>
      </c>
      <c r="F12405" s="947">
        <v>44986</v>
      </c>
      <c r="G12405" s="923">
        <v>8461.653866761575</v>
      </c>
      <c r="H12405" s="929">
        <v>1.6666666666666668E-3</v>
      </c>
      <c r="I12405" s="929">
        <v>6.6666666666666671E-3</v>
      </c>
      <c r="J12405" s="923">
        <v>8405.2428409831646</v>
      </c>
      <c r="K12405" s="922">
        <v>1</v>
      </c>
      <c r="L12405" s="923">
        <v>8405.2428409831646</v>
      </c>
      <c r="M12405" s="923">
        <f t="shared" si="193"/>
        <v>169.23307733523151</v>
      </c>
    </row>
    <row r="12406" spans="2:13" ht="75">
      <c r="B12406" s="921" t="s">
        <v>3516</v>
      </c>
      <c r="C12406" s="921" t="s">
        <v>3430</v>
      </c>
      <c r="D12406" s="922" t="s">
        <v>986</v>
      </c>
      <c r="E12406" s="936">
        <v>1</v>
      </c>
      <c r="F12406" s="947">
        <v>44986</v>
      </c>
      <c r="G12406" s="923">
        <v>46360.361809219627</v>
      </c>
      <c r="H12406" s="929">
        <v>1.6666666666666668E-3</v>
      </c>
      <c r="I12406" s="929">
        <v>6.6666666666666671E-3</v>
      </c>
      <c r="J12406" s="923">
        <v>46051.292730491499</v>
      </c>
      <c r="K12406" s="922">
        <v>1</v>
      </c>
      <c r="L12406" s="923">
        <v>46051.292730491499</v>
      </c>
      <c r="M12406" s="923">
        <f t="shared" si="193"/>
        <v>927.20723618439251</v>
      </c>
    </row>
    <row r="12407" spans="2:13" ht="75">
      <c r="B12407" s="921" t="s">
        <v>3517</v>
      </c>
      <c r="C12407" s="921" t="s">
        <v>3430</v>
      </c>
      <c r="D12407" s="922" t="s">
        <v>986</v>
      </c>
      <c r="E12407" s="936">
        <v>1</v>
      </c>
      <c r="F12407" s="947">
        <v>45078</v>
      </c>
      <c r="G12407" s="923">
        <v>11498.685444747751</v>
      </c>
      <c r="H12407" s="929">
        <v>1.6666666666666668E-3</v>
      </c>
      <c r="I12407" s="929">
        <v>1.6666666666666668E-3</v>
      </c>
      <c r="J12407" s="923">
        <v>11479.520969006504</v>
      </c>
      <c r="K12407" s="922">
        <v>1</v>
      </c>
      <c r="L12407" s="923">
        <v>11479.520969006504</v>
      </c>
      <c r="M12407" s="923">
        <f t="shared" si="193"/>
        <v>229.97370889495502</v>
      </c>
    </row>
    <row r="12408" spans="2:13" ht="75">
      <c r="B12408" s="921" t="s">
        <v>3518</v>
      </c>
      <c r="C12408" s="921" t="s">
        <v>3430</v>
      </c>
      <c r="D12408" s="922" t="s">
        <v>994</v>
      </c>
      <c r="E12408" s="936">
        <v>0</v>
      </c>
      <c r="F12408" s="947">
        <v>44854</v>
      </c>
      <c r="G12408" s="923">
        <v>4001.93</v>
      </c>
      <c r="H12408" s="929">
        <v>1.6666666666666668E-3</v>
      </c>
      <c r="I12408" s="929">
        <v>1.5000000000000001E-2</v>
      </c>
      <c r="J12408" s="923">
        <v>3941.9010499999999</v>
      </c>
      <c r="K12408" s="922">
        <v>1</v>
      </c>
      <c r="L12408" s="923">
        <v>0</v>
      </c>
      <c r="M12408" s="923" t="str">
        <f t="shared" si="193"/>
        <v/>
      </c>
    </row>
    <row r="12409" spans="2:13" ht="75">
      <c r="B12409" s="921" t="s">
        <v>3519</v>
      </c>
      <c r="C12409" s="921" t="s">
        <v>3430</v>
      </c>
      <c r="D12409" s="922" t="s">
        <v>986</v>
      </c>
      <c r="E12409" s="936">
        <v>1</v>
      </c>
      <c r="F12409" s="947">
        <v>44339</v>
      </c>
      <c r="G12409" s="923">
        <v>125152.25221413471</v>
      </c>
      <c r="H12409" s="929">
        <v>1.6666666666666668E-3</v>
      </c>
      <c r="I12409" s="929">
        <v>4.3333333333333335E-2</v>
      </c>
      <c r="J12409" s="923">
        <v>119728.98795152221</v>
      </c>
      <c r="K12409" s="922">
        <v>1</v>
      </c>
      <c r="L12409" s="923">
        <v>119728.98795152221</v>
      </c>
      <c r="M12409" s="923">
        <f t="shared" si="193"/>
        <v>2503.0450442826946</v>
      </c>
    </row>
    <row r="12410" spans="2:13" ht="75">
      <c r="B12410" s="921" t="s">
        <v>3519</v>
      </c>
      <c r="C12410" s="921" t="s">
        <v>3430</v>
      </c>
      <c r="D12410" s="922" t="s">
        <v>986</v>
      </c>
      <c r="E12410" s="936">
        <v>1</v>
      </c>
      <c r="F12410" s="947">
        <v>44336</v>
      </c>
      <c r="G12410" s="923">
        <v>500351.1907972396</v>
      </c>
      <c r="H12410" s="929">
        <v>1.6666666666666668E-3</v>
      </c>
      <c r="I12410" s="929">
        <v>4.3333333333333335E-2</v>
      </c>
      <c r="J12410" s="923">
        <v>478669.30586269253</v>
      </c>
      <c r="K12410" s="922">
        <v>1</v>
      </c>
      <c r="L12410" s="923">
        <v>478669.30586269253</v>
      </c>
      <c r="M12410" s="923">
        <f t="shared" si="193"/>
        <v>10007.023815944793</v>
      </c>
    </row>
    <row r="12411" spans="2:13" ht="75">
      <c r="B12411" s="921" t="s">
        <v>3519</v>
      </c>
      <c r="C12411" s="921" t="s">
        <v>3430</v>
      </c>
      <c r="D12411" s="922" t="s">
        <v>986</v>
      </c>
      <c r="E12411" s="936">
        <v>1</v>
      </c>
      <c r="F12411" s="947">
        <v>44929</v>
      </c>
      <c r="G12411" s="923">
        <v>545303.61099363491</v>
      </c>
      <c r="H12411" s="929">
        <v>1.6666666666666668E-3</v>
      </c>
      <c r="I12411" s="929">
        <v>0.01</v>
      </c>
      <c r="J12411" s="923">
        <v>539850.5748836986</v>
      </c>
      <c r="K12411" s="922">
        <v>1</v>
      </c>
      <c r="L12411" s="923">
        <v>539850.5748836986</v>
      </c>
      <c r="M12411" s="923">
        <f t="shared" si="193"/>
        <v>10906.072219872698</v>
      </c>
    </row>
    <row r="12412" spans="2:13" ht="75">
      <c r="B12412" s="921" t="s">
        <v>3520</v>
      </c>
      <c r="C12412" s="921" t="s">
        <v>3430</v>
      </c>
      <c r="D12412" s="922" t="s">
        <v>986</v>
      </c>
      <c r="E12412" s="936">
        <v>1</v>
      </c>
      <c r="F12412" s="947">
        <v>45018</v>
      </c>
      <c r="G12412" s="923">
        <v>16758.173854453002</v>
      </c>
      <c r="H12412" s="929">
        <v>1.6666666666666668E-3</v>
      </c>
      <c r="I12412" s="929">
        <v>5.0000000000000001E-3</v>
      </c>
      <c r="J12412" s="923">
        <v>16674.382985180735</v>
      </c>
      <c r="K12412" s="922">
        <v>1</v>
      </c>
      <c r="L12412" s="923">
        <v>16674.382985180735</v>
      </c>
      <c r="M12412" s="923">
        <f t="shared" si="193"/>
        <v>335.16347708906005</v>
      </c>
    </row>
    <row r="12413" spans="2:13" ht="75">
      <c r="B12413" s="921" t="s">
        <v>3521</v>
      </c>
      <c r="C12413" s="921" t="s">
        <v>3430</v>
      </c>
      <c r="D12413" s="922" t="s">
        <v>986</v>
      </c>
      <c r="E12413" s="936">
        <v>1</v>
      </c>
      <c r="F12413" s="947">
        <v>44986</v>
      </c>
      <c r="G12413" s="923">
        <v>4224.6659621859326</v>
      </c>
      <c r="H12413" s="929">
        <v>1.6666666666666668E-3</v>
      </c>
      <c r="I12413" s="929">
        <v>6.6666666666666671E-3</v>
      </c>
      <c r="J12413" s="923">
        <v>4196.5015224380268</v>
      </c>
      <c r="K12413" s="922">
        <v>1</v>
      </c>
      <c r="L12413" s="923">
        <v>4196.5015224380268</v>
      </c>
      <c r="M12413" s="923">
        <f t="shared" si="193"/>
        <v>84.493319243718659</v>
      </c>
    </row>
    <row r="12414" spans="2:13" ht="75">
      <c r="B12414" s="921" t="s">
        <v>3522</v>
      </c>
      <c r="C12414" s="921" t="s">
        <v>3430</v>
      </c>
      <c r="D12414" s="922" t="s">
        <v>986</v>
      </c>
      <c r="E12414" s="936">
        <v>1</v>
      </c>
      <c r="F12414" s="947">
        <v>44946</v>
      </c>
      <c r="G12414" s="923">
        <v>7918.6975356206485</v>
      </c>
      <c r="H12414" s="929">
        <v>1.6666666666666668E-3</v>
      </c>
      <c r="I12414" s="929">
        <v>0.01</v>
      </c>
      <c r="J12414" s="923">
        <v>7839.5105602644417</v>
      </c>
      <c r="K12414" s="922">
        <v>1</v>
      </c>
      <c r="L12414" s="923">
        <v>7839.5105602644417</v>
      </c>
      <c r="M12414" s="923">
        <f t="shared" si="193"/>
        <v>158.37395071241298</v>
      </c>
    </row>
    <row r="12415" spans="2:13" ht="75">
      <c r="B12415" s="921" t="s">
        <v>3523</v>
      </c>
      <c r="C12415" s="921" t="s">
        <v>3430</v>
      </c>
      <c r="D12415" s="922" t="s">
        <v>986</v>
      </c>
      <c r="E12415" s="936">
        <v>1</v>
      </c>
      <c r="F12415" s="947">
        <v>44469</v>
      </c>
      <c r="G12415" s="923">
        <v>28328.680044291268</v>
      </c>
      <c r="H12415" s="929">
        <v>1.6666666666666668E-3</v>
      </c>
      <c r="I12415" s="929">
        <v>3.6666666666666667E-2</v>
      </c>
      <c r="J12415" s="923">
        <v>27289.961776000589</v>
      </c>
      <c r="K12415" s="922">
        <v>1</v>
      </c>
      <c r="L12415" s="923">
        <v>27289.961776000589</v>
      </c>
      <c r="M12415" s="923">
        <f t="shared" si="193"/>
        <v>566.57360088582539</v>
      </c>
    </row>
    <row r="12416" spans="2:13" ht="75">
      <c r="B12416" s="921" t="s">
        <v>3523</v>
      </c>
      <c r="C12416" s="921" t="s">
        <v>3430</v>
      </c>
      <c r="D12416" s="922" t="s">
        <v>986</v>
      </c>
      <c r="E12416" s="936">
        <v>1</v>
      </c>
      <c r="F12416" s="947">
        <v>44936</v>
      </c>
      <c r="G12416" s="923">
        <v>2480.5780419723287</v>
      </c>
      <c r="H12416" s="929">
        <v>1.6666666666666668E-3</v>
      </c>
      <c r="I12416" s="929">
        <v>0.01</v>
      </c>
      <c r="J12416" s="923">
        <v>2455.7722615526054</v>
      </c>
      <c r="K12416" s="922">
        <v>1</v>
      </c>
      <c r="L12416" s="923">
        <v>2455.7722615526054</v>
      </c>
      <c r="M12416" s="923">
        <f t="shared" si="193"/>
        <v>49.611560839446575</v>
      </c>
    </row>
    <row r="12417" spans="2:13" ht="75">
      <c r="B12417" s="921" t="s">
        <v>3524</v>
      </c>
      <c r="C12417" s="921" t="s">
        <v>3430</v>
      </c>
      <c r="D12417" s="922" t="s">
        <v>986</v>
      </c>
      <c r="E12417" s="936">
        <v>1</v>
      </c>
      <c r="F12417" s="947">
        <v>45078</v>
      </c>
      <c r="G12417" s="923">
        <v>32366.222102796975</v>
      </c>
      <c r="H12417" s="929">
        <v>1.6666666666666668E-3</v>
      </c>
      <c r="I12417" s="929">
        <v>1.6666666666666668E-3</v>
      </c>
      <c r="J12417" s="923">
        <v>32312.278399292314</v>
      </c>
      <c r="K12417" s="922">
        <v>1</v>
      </c>
      <c r="L12417" s="923">
        <v>32312.278399292314</v>
      </c>
      <c r="M12417" s="923">
        <f t="shared" si="193"/>
        <v>647.32444205593947</v>
      </c>
    </row>
    <row r="12418" spans="2:13" ht="75">
      <c r="B12418" s="921" t="s">
        <v>3525</v>
      </c>
      <c r="C12418" s="921" t="s">
        <v>3430</v>
      </c>
      <c r="D12418" s="922" t="s">
        <v>986</v>
      </c>
      <c r="E12418" s="936">
        <v>1</v>
      </c>
      <c r="F12418" s="947">
        <v>44986</v>
      </c>
      <c r="G12418" s="923">
        <v>9505.4984149183474</v>
      </c>
      <c r="H12418" s="929">
        <v>1.6666666666666668E-3</v>
      </c>
      <c r="I12418" s="929">
        <v>6.6666666666666671E-3</v>
      </c>
      <c r="J12418" s="923">
        <v>9442.1284254855582</v>
      </c>
      <c r="K12418" s="922">
        <v>1</v>
      </c>
      <c r="L12418" s="923">
        <v>9442.1284254855582</v>
      </c>
      <c r="M12418" s="923">
        <f t="shared" si="193"/>
        <v>190.10996829836697</v>
      </c>
    </row>
    <row r="12419" spans="2:13" ht="75">
      <c r="B12419" s="921" t="s">
        <v>3526</v>
      </c>
      <c r="C12419" s="921" t="s">
        <v>3430</v>
      </c>
      <c r="D12419" s="922" t="s">
        <v>994</v>
      </c>
      <c r="E12419" s="936">
        <v>0</v>
      </c>
      <c r="F12419" s="947">
        <v>43832</v>
      </c>
      <c r="G12419" s="923">
        <v>1852.2850920000001</v>
      </c>
      <c r="H12419" s="929">
        <v>1.6666666666666668E-3</v>
      </c>
      <c r="I12419" s="929">
        <v>7.0000000000000007E-2</v>
      </c>
      <c r="J12419" s="923">
        <v>1722.62513556</v>
      </c>
      <c r="K12419" s="922">
        <v>1</v>
      </c>
      <c r="L12419" s="923">
        <v>0</v>
      </c>
      <c r="M12419" s="923" t="str">
        <f t="shared" si="193"/>
        <v/>
      </c>
    </row>
    <row r="12420" spans="2:13" ht="90">
      <c r="B12420" s="921" t="s">
        <v>3527</v>
      </c>
      <c r="C12420" s="921" t="s">
        <v>3411</v>
      </c>
      <c r="D12420" s="922" t="s">
        <v>986</v>
      </c>
      <c r="E12420" s="936">
        <v>1</v>
      </c>
      <c r="F12420" s="947">
        <v>44228</v>
      </c>
      <c r="G12420" s="923">
        <v>2483.219232600266</v>
      </c>
      <c r="H12420" s="929">
        <v>1.6666666666666668E-3</v>
      </c>
      <c r="I12420" s="929">
        <v>4.8333333333333339E-2</v>
      </c>
      <c r="J12420" s="923">
        <v>2363.1969696912529</v>
      </c>
      <c r="K12420" s="922">
        <v>1</v>
      </c>
      <c r="L12420" s="923">
        <v>2363.1969696912529</v>
      </c>
      <c r="M12420" s="923">
        <f t="shared" si="193"/>
        <v>49.664384652005317</v>
      </c>
    </row>
    <row r="12421" spans="2:13" ht="90">
      <c r="B12421" s="921" t="s">
        <v>3528</v>
      </c>
      <c r="C12421" s="921" t="s">
        <v>3411</v>
      </c>
      <c r="D12421" s="922" t="s">
        <v>986</v>
      </c>
      <c r="E12421" s="936">
        <v>1</v>
      </c>
      <c r="F12421" s="947">
        <v>44228</v>
      </c>
      <c r="G12421" s="923">
        <v>12395.52397959595</v>
      </c>
      <c r="H12421" s="929">
        <v>1.6666666666666668E-3</v>
      </c>
      <c r="I12421" s="929">
        <v>4.8333333333333339E-2</v>
      </c>
      <c r="J12421" s="923">
        <v>11796.406987248813</v>
      </c>
      <c r="K12421" s="922">
        <v>1</v>
      </c>
      <c r="L12421" s="923">
        <v>11796.406987248813</v>
      </c>
      <c r="M12421" s="923">
        <f t="shared" si="193"/>
        <v>247.910479591919</v>
      </c>
    </row>
    <row r="12422" spans="2:13" ht="90">
      <c r="B12422" s="921" t="s">
        <v>3529</v>
      </c>
      <c r="C12422" s="921" t="s">
        <v>3411</v>
      </c>
      <c r="D12422" s="922" t="s">
        <v>986</v>
      </c>
      <c r="E12422" s="936">
        <v>1</v>
      </c>
      <c r="F12422" s="947">
        <v>44228</v>
      </c>
      <c r="G12422" s="923">
        <v>34998.870808394648</v>
      </c>
      <c r="H12422" s="929">
        <v>1.6666666666666668E-3</v>
      </c>
      <c r="I12422" s="929">
        <v>4.8333333333333339E-2</v>
      </c>
      <c r="J12422" s="923">
        <v>33307.258719322243</v>
      </c>
      <c r="K12422" s="922">
        <v>1</v>
      </c>
      <c r="L12422" s="923">
        <v>33307.258719322243</v>
      </c>
      <c r="M12422" s="923">
        <f t="shared" si="193"/>
        <v>699.97741616789301</v>
      </c>
    </row>
    <row r="12423" spans="2:13" ht="90">
      <c r="B12423" s="921" t="s">
        <v>3530</v>
      </c>
      <c r="C12423" s="921" t="s">
        <v>3411</v>
      </c>
      <c r="D12423" s="922" t="s">
        <v>986</v>
      </c>
      <c r="E12423" s="936">
        <v>1</v>
      </c>
      <c r="F12423" s="947">
        <v>44228</v>
      </c>
      <c r="G12423" s="923">
        <v>962647.01602707803</v>
      </c>
      <c r="H12423" s="929">
        <v>1.6666666666666668E-3</v>
      </c>
      <c r="I12423" s="929">
        <v>4.8333333333333339E-2</v>
      </c>
      <c r="J12423" s="923">
        <v>916119.07691910258</v>
      </c>
      <c r="K12423" s="922">
        <v>1</v>
      </c>
      <c r="L12423" s="923">
        <v>916119.07691910258</v>
      </c>
      <c r="M12423" s="923">
        <f t="shared" si="193"/>
        <v>19252.940320541562</v>
      </c>
    </row>
    <row r="12424" spans="2:13" ht="75">
      <c r="B12424" s="921" t="s">
        <v>3531</v>
      </c>
      <c r="C12424" s="921" t="s">
        <v>3430</v>
      </c>
      <c r="D12424" s="922" t="s">
        <v>986</v>
      </c>
      <c r="E12424" s="936">
        <v>1</v>
      </c>
      <c r="F12424" s="947">
        <v>44228</v>
      </c>
      <c r="G12424" s="923">
        <v>6743.1918074850755</v>
      </c>
      <c r="H12424" s="929">
        <v>1.6666666666666668E-3</v>
      </c>
      <c r="I12424" s="929">
        <v>4.8333333333333339E-2</v>
      </c>
      <c r="J12424" s="923">
        <v>6417.2708701232968</v>
      </c>
      <c r="K12424" s="922">
        <v>1</v>
      </c>
      <c r="L12424" s="923">
        <v>6417.2708701232968</v>
      </c>
      <c r="M12424" s="923">
        <f t="shared" si="193"/>
        <v>134.86383614970151</v>
      </c>
    </row>
    <row r="12425" spans="2:13" ht="75">
      <c r="B12425" s="921" t="s">
        <v>3532</v>
      </c>
      <c r="C12425" s="921" t="s">
        <v>3430</v>
      </c>
      <c r="D12425" s="922" t="s">
        <v>986</v>
      </c>
      <c r="E12425" s="936">
        <v>1</v>
      </c>
      <c r="F12425" s="947">
        <v>44926</v>
      </c>
      <c r="G12425" s="923">
        <v>8583.4141314592543</v>
      </c>
      <c r="H12425" s="929">
        <v>1.6666666666666668E-3</v>
      </c>
      <c r="I12425" s="929">
        <v>0.01</v>
      </c>
      <c r="J12425" s="923">
        <v>8497.5799901446626</v>
      </c>
      <c r="K12425" s="922">
        <v>1</v>
      </c>
      <c r="L12425" s="923">
        <v>8497.5799901446626</v>
      </c>
      <c r="M12425" s="923">
        <f t="shared" si="193"/>
        <v>171.66828262918509</v>
      </c>
    </row>
    <row r="12426" spans="2:13" ht="75">
      <c r="B12426" s="921" t="s">
        <v>3532</v>
      </c>
      <c r="C12426" s="921" t="s">
        <v>3430</v>
      </c>
      <c r="D12426" s="922" t="s">
        <v>986</v>
      </c>
      <c r="E12426" s="936">
        <v>1</v>
      </c>
      <c r="F12426" s="947">
        <v>44743</v>
      </c>
      <c r="G12426" s="923">
        <v>242331.05606013857</v>
      </c>
      <c r="H12426" s="929">
        <v>1.6666666666666668E-3</v>
      </c>
      <c r="I12426" s="929">
        <v>0.02</v>
      </c>
      <c r="J12426" s="923">
        <v>237484.4349389358</v>
      </c>
      <c r="K12426" s="922">
        <v>1</v>
      </c>
      <c r="L12426" s="923">
        <v>237484.4349389358</v>
      </c>
      <c r="M12426" s="923">
        <f t="shared" si="193"/>
        <v>4846.6211212027711</v>
      </c>
    </row>
    <row r="12427" spans="2:13" ht="75">
      <c r="B12427" s="921" t="s">
        <v>3533</v>
      </c>
      <c r="C12427" s="921" t="s">
        <v>3430</v>
      </c>
      <c r="D12427" s="922" t="s">
        <v>986</v>
      </c>
      <c r="E12427" s="936">
        <v>1</v>
      </c>
      <c r="F12427" s="947">
        <v>44743</v>
      </c>
      <c r="G12427" s="923">
        <v>11311.48039880861</v>
      </c>
      <c r="H12427" s="929">
        <v>1.6666666666666668E-3</v>
      </c>
      <c r="I12427" s="929">
        <v>0.02</v>
      </c>
      <c r="J12427" s="923">
        <v>11085.250790832437</v>
      </c>
      <c r="K12427" s="922">
        <v>1</v>
      </c>
      <c r="L12427" s="923">
        <v>11085.250790832437</v>
      </c>
      <c r="M12427" s="923">
        <f t="shared" ref="M12427:M12490" si="194">IF(L12427=0,"",IF(I12427=100%,0,(H12427*12)*(G12427*E12427*K12427)))</f>
        <v>226.22960797617219</v>
      </c>
    </row>
    <row r="12428" spans="2:13" ht="75">
      <c r="B12428" s="921" t="s">
        <v>3533</v>
      </c>
      <c r="C12428" s="921" t="s">
        <v>3430</v>
      </c>
      <c r="D12428" s="922" t="s">
        <v>986</v>
      </c>
      <c r="E12428" s="936">
        <v>1</v>
      </c>
      <c r="F12428" s="947">
        <v>44866</v>
      </c>
      <c r="G12428" s="923">
        <v>38468.381686857378</v>
      </c>
      <c r="H12428" s="929">
        <v>1.6666666666666668E-3</v>
      </c>
      <c r="I12428" s="929">
        <v>1.3333333333333334E-2</v>
      </c>
      <c r="J12428" s="923">
        <v>37955.46993103261</v>
      </c>
      <c r="K12428" s="922">
        <v>1</v>
      </c>
      <c r="L12428" s="923">
        <v>37955.46993103261</v>
      </c>
      <c r="M12428" s="923">
        <f t="shared" si="194"/>
        <v>769.36763373714757</v>
      </c>
    </row>
    <row r="12429" spans="2:13" ht="75">
      <c r="B12429" s="921" t="s">
        <v>3534</v>
      </c>
      <c r="C12429" s="921" t="s">
        <v>3430</v>
      </c>
      <c r="D12429" s="922" t="s">
        <v>986</v>
      </c>
      <c r="E12429" s="936">
        <v>1</v>
      </c>
      <c r="F12429" s="947">
        <v>44866</v>
      </c>
      <c r="G12429" s="923">
        <v>12827.498800158533</v>
      </c>
      <c r="H12429" s="929">
        <v>1.6666666666666668E-3</v>
      </c>
      <c r="I12429" s="929">
        <v>1.3333333333333334E-2</v>
      </c>
      <c r="J12429" s="923">
        <v>12656.465482823087</v>
      </c>
      <c r="K12429" s="922">
        <v>1</v>
      </c>
      <c r="L12429" s="923">
        <v>12656.465482823087</v>
      </c>
      <c r="M12429" s="923">
        <f t="shared" si="194"/>
        <v>256.54997600317068</v>
      </c>
    </row>
    <row r="12430" spans="2:13" ht="75">
      <c r="B12430" s="921" t="s">
        <v>3535</v>
      </c>
      <c r="C12430" s="921" t="s">
        <v>3430</v>
      </c>
      <c r="D12430" s="922" t="s">
        <v>986</v>
      </c>
      <c r="E12430" s="936">
        <v>1</v>
      </c>
      <c r="F12430" s="947">
        <v>44866</v>
      </c>
      <c r="G12430" s="923">
        <v>90163.091861518114</v>
      </c>
      <c r="H12430" s="929">
        <v>1.6666666666666668E-3</v>
      </c>
      <c r="I12430" s="929">
        <v>1.3333333333333334E-2</v>
      </c>
      <c r="J12430" s="923">
        <v>88960.917303364535</v>
      </c>
      <c r="K12430" s="922">
        <v>1</v>
      </c>
      <c r="L12430" s="923">
        <v>88960.917303364535</v>
      </c>
      <c r="M12430" s="923">
        <f t="shared" si="194"/>
        <v>1803.2618372303623</v>
      </c>
    </row>
    <row r="12431" spans="2:13" ht="75">
      <c r="B12431" s="921" t="s">
        <v>3536</v>
      </c>
      <c r="C12431" s="921" t="s">
        <v>3430</v>
      </c>
      <c r="D12431" s="922" t="s">
        <v>986</v>
      </c>
      <c r="E12431" s="936">
        <v>1</v>
      </c>
      <c r="F12431" s="947">
        <v>44866</v>
      </c>
      <c r="G12431" s="923">
        <v>53467.316201354646</v>
      </c>
      <c r="H12431" s="929">
        <v>1.6666666666666668E-3</v>
      </c>
      <c r="I12431" s="929">
        <v>1.3333333333333334E-2</v>
      </c>
      <c r="J12431" s="923">
        <v>52754.418652003253</v>
      </c>
      <c r="K12431" s="922">
        <v>1</v>
      </c>
      <c r="L12431" s="923">
        <v>52754.418652003253</v>
      </c>
      <c r="M12431" s="923">
        <f t="shared" si="194"/>
        <v>1069.346324027093</v>
      </c>
    </row>
    <row r="12432" spans="2:13" ht="75">
      <c r="B12432" s="921" t="s">
        <v>3537</v>
      </c>
      <c r="C12432" s="921" t="s">
        <v>3430</v>
      </c>
      <c r="D12432" s="922" t="s">
        <v>986</v>
      </c>
      <c r="E12432" s="936">
        <v>1</v>
      </c>
      <c r="F12432" s="947">
        <v>44317</v>
      </c>
      <c r="G12432" s="923">
        <v>883.65929709055752</v>
      </c>
      <c r="H12432" s="929">
        <v>1.6666666666666668E-3</v>
      </c>
      <c r="I12432" s="929">
        <v>4.3333333333333335E-2</v>
      </c>
      <c r="J12432" s="923">
        <v>845.36739421663333</v>
      </c>
      <c r="K12432" s="922">
        <v>1</v>
      </c>
      <c r="L12432" s="923">
        <v>845.36739421663333</v>
      </c>
      <c r="M12432" s="923">
        <f t="shared" si="194"/>
        <v>17.673185941811152</v>
      </c>
    </row>
    <row r="12433" spans="2:13" ht="75">
      <c r="B12433" s="921" t="s">
        <v>3538</v>
      </c>
      <c r="C12433" s="921" t="s">
        <v>3430</v>
      </c>
      <c r="D12433" s="922" t="s">
        <v>986</v>
      </c>
      <c r="E12433" s="936">
        <v>1</v>
      </c>
      <c r="F12433" s="947">
        <v>44560</v>
      </c>
      <c r="G12433" s="923">
        <v>110670.24351178105</v>
      </c>
      <c r="H12433" s="929">
        <v>1.6666666666666668E-3</v>
      </c>
      <c r="I12433" s="929">
        <v>3.1666666666666669E-2</v>
      </c>
      <c r="J12433" s="923">
        <v>107165.68580057465</v>
      </c>
      <c r="K12433" s="922">
        <v>1</v>
      </c>
      <c r="L12433" s="923">
        <v>107165.68580057465</v>
      </c>
      <c r="M12433" s="923">
        <f t="shared" si="194"/>
        <v>2213.4048702356213</v>
      </c>
    </row>
    <row r="12434" spans="2:13" ht="75">
      <c r="B12434" s="921" t="s">
        <v>3539</v>
      </c>
      <c r="C12434" s="921" t="s">
        <v>3430</v>
      </c>
      <c r="D12434" s="922" t="s">
        <v>986</v>
      </c>
      <c r="E12434" s="936">
        <v>1</v>
      </c>
      <c r="F12434" s="947">
        <v>44560</v>
      </c>
      <c r="G12434" s="923">
        <v>5750.5973298269782</v>
      </c>
      <c r="H12434" s="929">
        <v>1.6666666666666668E-3</v>
      </c>
      <c r="I12434" s="929">
        <v>3.1666666666666669E-2</v>
      </c>
      <c r="J12434" s="923">
        <v>5568.4950810491237</v>
      </c>
      <c r="K12434" s="922">
        <v>1</v>
      </c>
      <c r="L12434" s="923">
        <v>5568.4950810491237</v>
      </c>
      <c r="M12434" s="923">
        <f t="shared" si="194"/>
        <v>115.01194659653957</v>
      </c>
    </row>
    <row r="12435" spans="2:13" ht="75">
      <c r="B12435" s="921" t="s">
        <v>3540</v>
      </c>
      <c r="C12435" s="921" t="s">
        <v>3430</v>
      </c>
      <c r="D12435" s="922" t="s">
        <v>986</v>
      </c>
      <c r="E12435" s="936">
        <v>1</v>
      </c>
      <c r="F12435" s="947">
        <v>44560</v>
      </c>
      <c r="G12435" s="923">
        <v>233214.85021186023</v>
      </c>
      <c r="H12435" s="929">
        <v>1.6666666666666668E-3</v>
      </c>
      <c r="I12435" s="929">
        <v>3.1666666666666669E-2</v>
      </c>
      <c r="J12435" s="923">
        <v>225829.71328848467</v>
      </c>
      <c r="K12435" s="922">
        <v>1</v>
      </c>
      <c r="L12435" s="923">
        <v>225829.71328848467</v>
      </c>
      <c r="M12435" s="923">
        <f t="shared" si="194"/>
        <v>4664.2970042372044</v>
      </c>
    </row>
    <row r="12436" spans="2:13" ht="75">
      <c r="B12436" s="921" t="s">
        <v>3540</v>
      </c>
      <c r="C12436" s="921" t="s">
        <v>3430</v>
      </c>
      <c r="D12436" s="922" t="s">
        <v>986</v>
      </c>
      <c r="E12436" s="936">
        <v>1</v>
      </c>
      <c r="F12436" s="947">
        <v>44531</v>
      </c>
      <c r="G12436" s="923">
        <v>79433.744070107219</v>
      </c>
      <c r="H12436" s="929">
        <v>1.6666666666666668E-3</v>
      </c>
      <c r="I12436" s="929">
        <v>3.1666666666666669E-2</v>
      </c>
      <c r="J12436" s="923">
        <v>76918.342174553822</v>
      </c>
      <c r="K12436" s="922">
        <v>1</v>
      </c>
      <c r="L12436" s="923">
        <v>76918.342174553822</v>
      </c>
      <c r="M12436" s="923">
        <f t="shared" si="194"/>
        <v>1588.6748814021444</v>
      </c>
    </row>
    <row r="12437" spans="2:13" ht="75">
      <c r="B12437" s="921" t="s">
        <v>3541</v>
      </c>
      <c r="C12437" s="921" t="s">
        <v>3430</v>
      </c>
      <c r="D12437" s="922" t="s">
        <v>986</v>
      </c>
      <c r="E12437" s="936">
        <v>1</v>
      </c>
      <c r="F12437" s="947">
        <v>44531</v>
      </c>
      <c r="G12437" s="923">
        <v>67570.011510195502</v>
      </c>
      <c r="H12437" s="929">
        <v>1.6666666666666668E-3</v>
      </c>
      <c r="I12437" s="929">
        <v>3.1666666666666669E-2</v>
      </c>
      <c r="J12437" s="923">
        <v>65430.294479039308</v>
      </c>
      <c r="K12437" s="922">
        <v>1</v>
      </c>
      <c r="L12437" s="923">
        <v>65430.294479039308</v>
      </c>
      <c r="M12437" s="923">
        <f t="shared" si="194"/>
        <v>1351.40023020391</v>
      </c>
    </row>
    <row r="12438" spans="2:13" ht="90">
      <c r="B12438" s="921" t="s">
        <v>3542</v>
      </c>
      <c r="C12438" s="921" t="s">
        <v>3411</v>
      </c>
      <c r="D12438" s="922" t="s">
        <v>994</v>
      </c>
      <c r="E12438" s="936">
        <v>0</v>
      </c>
      <c r="F12438" s="947">
        <v>44505</v>
      </c>
      <c r="G12438" s="923">
        <v>1231.7057279999999</v>
      </c>
      <c r="H12438" s="929">
        <v>1.6666666666666668E-3</v>
      </c>
      <c r="I12438" s="929">
        <v>3.3333333333333333E-2</v>
      </c>
      <c r="J12438" s="923">
        <v>1190.6488703999999</v>
      </c>
      <c r="K12438" s="922">
        <v>1</v>
      </c>
      <c r="L12438" s="923">
        <v>0</v>
      </c>
      <c r="M12438" s="923" t="str">
        <f t="shared" si="194"/>
        <v/>
      </c>
    </row>
    <row r="12439" spans="2:13" ht="90">
      <c r="B12439" s="921" t="s">
        <v>3542</v>
      </c>
      <c r="C12439" s="921" t="s">
        <v>3411</v>
      </c>
      <c r="D12439" s="922" t="s">
        <v>986</v>
      </c>
      <c r="E12439" s="936">
        <v>1</v>
      </c>
      <c r="F12439" s="947">
        <v>44330</v>
      </c>
      <c r="G12439" s="923">
        <v>116805.61978235151</v>
      </c>
      <c r="H12439" s="929">
        <v>1.6666666666666668E-3</v>
      </c>
      <c r="I12439" s="929">
        <v>4.3333333333333335E-2</v>
      </c>
      <c r="J12439" s="923">
        <v>111744.04292511627</v>
      </c>
      <c r="K12439" s="922">
        <v>1</v>
      </c>
      <c r="L12439" s="923">
        <v>111744.04292511627</v>
      </c>
      <c r="M12439" s="923">
        <f t="shared" si="194"/>
        <v>2336.1123956470301</v>
      </c>
    </row>
    <row r="12440" spans="2:13" ht="75">
      <c r="B12440" s="921" t="s">
        <v>3543</v>
      </c>
      <c r="C12440" s="921" t="s">
        <v>3430</v>
      </c>
      <c r="D12440" s="922" t="s">
        <v>986</v>
      </c>
      <c r="E12440" s="936">
        <v>1</v>
      </c>
      <c r="F12440" s="947">
        <v>44334</v>
      </c>
      <c r="G12440" s="923">
        <v>184066.64426864733</v>
      </c>
      <c r="H12440" s="929">
        <v>1.6666666666666668E-3</v>
      </c>
      <c r="I12440" s="929">
        <v>4.3333333333333335E-2</v>
      </c>
      <c r="J12440" s="923">
        <v>176090.42301700596</v>
      </c>
      <c r="K12440" s="922">
        <v>1</v>
      </c>
      <c r="L12440" s="923">
        <v>176090.42301700596</v>
      </c>
      <c r="M12440" s="923">
        <f t="shared" si="194"/>
        <v>3681.3328853729467</v>
      </c>
    </row>
    <row r="12441" spans="2:13" ht="75">
      <c r="B12441" s="921" t="s">
        <v>3544</v>
      </c>
      <c r="C12441" s="921" t="s">
        <v>3430</v>
      </c>
      <c r="D12441" s="922" t="s">
        <v>986</v>
      </c>
      <c r="E12441" s="936">
        <v>1</v>
      </c>
      <c r="F12441" s="947">
        <v>44208</v>
      </c>
      <c r="G12441" s="923">
        <v>15050.335374993791</v>
      </c>
      <c r="H12441" s="929">
        <v>1.6666666666666668E-3</v>
      </c>
      <c r="I12441" s="929">
        <v>0.05</v>
      </c>
      <c r="J12441" s="923">
        <v>14297.818606244102</v>
      </c>
      <c r="K12441" s="922">
        <v>1</v>
      </c>
      <c r="L12441" s="923">
        <v>14297.818606244102</v>
      </c>
      <c r="M12441" s="923">
        <f t="shared" si="194"/>
        <v>301.0067074998758</v>
      </c>
    </row>
    <row r="12442" spans="2:13" ht="90">
      <c r="B12442" s="921" t="s">
        <v>3545</v>
      </c>
      <c r="C12442" s="921" t="s">
        <v>3411</v>
      </c>
      <c r="D12442" s="922" t="s">
        <v>986</v>
      </c>
      <c r="E12442" s="936">
        <v>1</v>
      </c>
      <c r="F12442" s="947">
        <v>45078</v>
      </c>
      <c r="G12442" s="923">
        <v>3390.4014909495895</v>
      </c>
      <c r="H12442" s="929">
        <v>1.6666666666666668E-3</v>
      </c>
      <c r="I12442" s="929">
        <v>1.6666666666666668E-3</v>
      </c>
      <c r="J12442" s="923">
        <v>3384.7508217980067</v>
      </c>
      <c r="K12442" s="922">
        <v>1</v>
      </c>
      <c r="L12442" s="923">
        <v>3384.7508217980067</v>
      </c>
      <c r="M12442" s="923">
        <f t="shared" si="194"/>
        <v>67.808029818991798</v>
      </c>
    </row>
    <row r="12443" spans="2:13" ht="90">
      <c r="B12443" s="921" t="s">
        <v>3546</v>
      </c>
      <c r="C12443" s="921" t="s">
        <v>3411</v>
      </c>
      <c r="D12443" s="922" t="s">
        <v>986</v>
      </c>
      <c r="E12443" s="936">
        <v>1</v>
      </c>
      <c r="F12443" s="947">
        <v>45078</v>
      </c>
      <c r="G12443" s="923">
        <v>3292.8309517410657</v>
      </c>
      <c r="H12443" s="929">
        <v>1.6666666666666668E-3</v>
      </c>
      <c r="I12443" s="929">
        <v>1.6666666666666668E-3</v>
      </c>
      <c r="J12443" s="923">
        <v>3287.3429001548307</v>
      </c>
      <c r="K12443" s="922">
        <v>1</v>
      </c>
      <c r="L12443" s="923">
        <v>3287.3429001548307</v>
      </c>
      <c r="M12443" s="923">
        <f t="shared" si="194"/>
        <v>65.856619034821321</v>
      </c>
    </row>
    <row r="12444" spans="2:13" ht="90">
      <c r="B12444" s="921" t="s">
        <v>3547</v>
      </c>
      <c r="C12444" s="921" t="s">
        <v>3411</v>
      </c>
      <c r="D12444" s="922" t="s">
        <v>986</v>
      </c>
      <c r="E12444" s="936">
        <v>1</v>
      </c>
      <c r="F12444" s="947">
        <v>45078</v>
      </c>
      <c r="G12444" s="923">
        <v>1987.9019246576163</v>
      </c>
      <c r="H12444" s="929">
        <v>1.6666666666666668E-3</v>
      </c>
      <c r="I12444" s="929">
        <v>1.6666666666666668E-3</v>
      </c>
      <c r="J12444" s="923">
        <v>1984.5887547831869</v>
      </c>
      <c r="K12444" s="922">
        <v>1</v>
      </c>
      <c r="L12444" s="923">
        <v>1984.5887547831869</v>
      </c>
      <c r="M12444" s="923">
        <f t="shared" si="194"/>
        <v>39.758038493152327</v>
      </c>
    </row>
    <row r="12445" spans="2:13" ht="90">
      <c r="B12445" s="921" t="s">
        <v>3548</v>
      </c>
      <c r="C12445" s="921" t="s">
        <v>3411</v>
      </c>
      <c r="D12445" s="922" t="s">
        <v>986</v>
      </c>
      <c r="E12445" s="936">
        <v>1</v>
      </c>
      <c r="F12445" s="947">
        <v>44317</v>
      </c>
      <c r="G12445" s="923">
        <v>26876.773203027788</v>
      </c>
      <c r="H12445" s="929">
        <v>1.6666666666666668E-3</v>
      </c>
      <c r="I12445" s="929">
        <v>4.3333333333333335E-2</v>
      </c>
      <c r="J12445" s="923">
        <v>25712.113030896584</v>
      </c>
      <c r="K12445" s="922">
        <v>1</v>
      </c>
      <c r="L12445" s="923">
        <v>25712.113030896584</v>
      </c>
      <c r="M12445" s="923">
        <f t="shared" si="194"/>
        <v>537.5354640605558</v>
      </c>
    </row>
    <row r="12446" spans="2:13" ht="75">
      <c r="B12446" s="921" t="s">
        <v>3549</v>
      </c>
      <c r="C12446" s="921" t="s">
        <v>3430</v>
      </c>
      <c r="D12446" s="922" t="s">
        <v>986</v>
      </c>
      <c r="E12446" s="936">
        <v>1</v>
      </c>
      <c r="F12446" s="947">
        <v>44317</v>
      </c>
      <c r="G12446" s="923">
        <v>1714.4900943401917</v>
      </c>
      <c r="H12446" s="929">
        <v>1.6666666666666668E-3</v>
      </c>
      <c r="I12446" s="929">
        <v>4.3333333333333335E-2</v>
      </c>
      <c r="J12446" s="923">
        <v>1640.19552358545</v>
      </c>
      <c r="K12446" s="922">
        <v>1</v>
      </c>
      <c r="L12446" s="923">
        <v>1640.19552358545</v>
      </c>
      <c r="M12446" s="923">
        <f t="shared" si="194"/>
        <v>34.289801886803836</v>
      </c>
    </row>
    <row r="12447" spans="2:13" ht="75">
      <c r="B12447" s="921" t="s">
        <v>3549</v>
      </c>
      <c r="C12447" s="921" t="s">
        <v>3430</v>
      </c>
      <c r="D12447" s="922" t="s">
        <v>986</v>
      </c>
      <c r="E12447" s="936">
        <v>1</v>
      </c>
      <c r="F12447" s="947">
        <v>44560</v>
      </c>
      <c r="G12447" s="923">
        <v>268.86740469781734</v>
      </c>
      <c r="H12447" s="929">
        <v>1.6666666666666668E-3</v>
      </c>
      <c r="I12447" s="929">
        <v>3.1666666666666669E-2</v>
      </c>
      <c r="J12447" s="923">
        <v>260.35327021571976</v>
      </c>
      <c r="K12447" s="922">
        <v>1</v>
      </c>
      <c r="L12447" s="923">
        <v>260.35327021571976</v>
      </c>
      <c r="M12447" s="923">
        <f t="shared" si="194"/>
        <v>5.3773480939563472</v>
      </c>
    </row>
    <row r="12448" spans="2:13" ht="120">
      <c r="B12448" s="921" t="s">
        <v>3550</v>
      </c>
      <c r="C12448" s="921" t="s">
        <v>3436</v>
      </c>
      <c r="D12448" s="922" t="s">
        <v>986</v>
      </c>
      <c r="E12448" s="936">
        <v>1</v>
      </c>
      <c r="F12448" s="947">
        <v>44470</v>
      </c>
      <c r="G12448" s="923">
        <v>706054.47547923576</v>
      </c>
      <c r="H12448" s="929">
        <v>1.6666666666666668E-3</v>
      </c>
      <c r="I12448" s="929">
        <v>3.5000000000000003E-2</v>
      </c>
      <c r="J12448" s="923">
        <v>681342.56883746246</v>
      </c>
      <c r="K12448" s="922">
        <v>1</v>
      </c>
      <c r="L12448" s="923">
        <v>681342.56883746246</v>
      </c>
      <c r="M12448" s="923">
        <f t="shared" si="194"/>
        <v>14121.089509584715</v>
      </c>
    </row>
    <row r="12449" spans="2:13" ht="120">
      <c r="B12449" s="921" t="s">
        <v>3551</v>
      </c>
      <c r="C12449" s="921" t="s">
        <v>3436</v>
      </c>
      <c r="D12449" s="922" t="s">
        <v>986</v>
      </c>
      <c r="E12449" s="936">
        <v>1</v>
      </c>
      <c r="F12449" s="947">
        <v>44470</v>
      </c>
      <c r="G12449" s="923">
        <v>153849.73912199115</v>
      </c>
      <c r="H12449" s="929">
        <v>1.6666666666666668E-3</v>
      </c>
      <c r="I12449" s="929">
        <v>3.5000000000000003E-2</v>
      </c>
      <c r="J12449" s="923">
        <v>148464.99825272147</v>
      </c>
      <c r="K12449" s="922">
        <v>1</v>
      </c>
      <c r="L12449" s="923">
        <v>148464.99825272147</v>
      </c>
      <c r="M12449" s="923">
        <f t="shared" si="194"/>
        <v>3076.9947824398232</v>
      </c>
    </row>
    <row r="12450" spans="2:13" ht="90">
      <c r="B12450" s="921" t="s">
        <v>3437</v>
      </c>
      <c r="C12450" s="921" t="s">
        <v>3411</v>
      </c>
      <c r="D12450" s="922" t="s">
        <v>994</v>
      </c>
      <c r="E12450" s="936">
        <v>0</v>
      </c>
      <c r="F12450" s="947">
        <v>44847</v>
      </c>
      <c r="G12450" s="923">
        <v>5501.1738100000002</v>
      </c>
      <c r="H12450" s="929">
        <v>1.6666666666666668E-3</v>
      </c>
      <c r="I12450" s="929">
        <v>1.5000000000000001E-2</v>
      </c>
      <c r="J12450" s="923">
        <v>5418.6562028500002</v>
      </c>
      <c r="K12450" s="922">
        <v>1</v>
      </c>
      <c r="L12450" s="923">
        <v>0</v>
      </c>
      <c r="M12450" s="923" t="str">
        <f t="shared" si="194"/>
        <v/>
      </c>
    </row>
    <row r="12451" spans="2:13" ht="120">
      <c r="B12451" s="921" t="s">
        <v>3552</v>
      </c>
      <c r="C12451" s="921" t="s">
        <v>3436</v>
      </c>
      <c r="D12451" s="922" t="s">
        <v>994</v>
      </c>
      <c r="E12451" s="936">
        <v>0</v>
      </c>
      <c r="F12451" s="947">
        <v>44847</v>
      </c>
      <c r="G12451" s="923">
        <v>25.952241612903226</v>
      </c>
      <c r="H12451" s="929">
        <v>1.6666666666666668E-3</v>
      </c>
      <c r="I12451" s="929">
        <v>1.5000000000000001E-2</v>
      </c>
      <c r="J12451" s="923">
        <v>25.562957988709677</v>
      </c>
      <c r="K12451" s="922">
        <v>1</v>
      </c>
      <c r="L12451" s="923">
        <v>0</v>
      </c>
      <c r="M12451" s="923" t="str">
        <f t="shared" si="194"/>
        <v/>
      </c>
    </row>
    <row r="12452" spans="2:13" ht="75">
      <c r="B12452" s="921" t="s">
        <v>3553</v>
      </c>
      <c r="C12452" s="921" t="s">
        <v>3430</v>
      </c>
      <c r="D12452" s="922" t="s">
        <v>986</v>
      </c>
      <c r="E12452" s="936">
        <v>1</v>
      </c>
      <c r="F12452" s="947">
        <v>44348</v>
      </c>
      <c r="G12452" s="923">
        <v>1505172.0477294486</v>
      </c>
      <c r="H12452" s="929">
        <v>1.6666666666666668E-3</v>
      </c>
      <c r="I12452" s="929">
        <v>4.1666666666666671E-2</v>
      </c>
      <c r="J12452" s="923">
        <v>1442456.5457407215</v>
      </c>
      <c r="K12452" s="922">
        <v>1</v>
      </c>
      <c r="L12452" s="923">
        <v>1442456.5457407215</v>
      </c>
      <c r="M12452" s="923">
        <f t="shared" si="194"/>
        <v>30103.440954588972</v>
      </c>
    </row>
    <row r="12453" spans="2:13" ht="75">
      <c r="B12453" s="921" t="s">
        <v>3554</v>
      </c>
      <c r="C12453" s="921" t="s">
        <v>3430</v>
      </c>
      <c r="D12453" s="922" t="s">
        <v>986</v>
      </c>
      <c r="E12453" s="936">
        <v>1</v>
      </c>
      <c r="F12453" s="947">
        <v>44348</v>
      </c>
      <c r="G12453" s="923">
        <v>81023.360556226646</v>
      </c>
      <c r="H12453" s="929">
        <v>1.6666666666666668E-3</v>
      </c>
      <c r="I12453" s="929">
        <v>4.1666666666666671E-2</v>
      </c>
      <c r="J12453" s="923">
        <v>77647.387199717195</v>
      </c>
      <c r="K12453" s="922">
        <v>1</v>
      </c>
      <c r="L12453" s="923">
        <v>77647.387199717195</v>
      </c>
      <c r="M12453" s="923">
        <f t="shared" si="194"/>
        <v>1620.4672111245329</v>
      </c>
    </row>
    <row r="12454" spans="2:13" ht="75">
      <c r="B12454" s="921" t="s">
        <v>3555</v>
      </c>
      <c r="C12454" s="921" t="s">
        <v>3430</v>
      </c>
      <c r="D12454" s="922" t="s">
        <v>986</v>
      </c>
      <c r="E12454" s="936">
        <v>1</v>
      </c>
      <c r="F12454" s="947">
        <v>44348</v>
      </c>
      <c r="G12454" s="923">
        <v>3225707.2229410009</v>
      </c>
      <c r="H12454" s="929">
        <v>1.6666666666666668E-3</v>
      </c>
      <c r="I12454" s="929">
        <v>4.1666666666666671E-2</v>
      </c>
      <c r="J12454" s="923">
        <v>3091302.7553184591</v>
      </c>
      <c r="K12454" s="922">
        <v>1</v>
      </c>
      <c r="L12454" s="923">
        <v>3091302.7553184591</v>
      </c>
      <c r="M12454" s="923">
        <f t="shared" si="194"/>
        <v>64514.144458820017</v>
      </c>
    </row>
    <row r="12455" spans="2:13" ht="75">
      <c r="B12455" s="921" t="s">
        <v>3556</v>
      </c>
      <c r="C12455" s="921" t="s">
        <v>3430</v>
      </c>
      <c r="D12455" s="922" t="s">
        <v>986</v>
      </c>
      <c r="E12455" s="936">
        <v>1</v>
      </c>
      <c r="F12455" s="947">
        <v>44348</v>
      </c>
      <c r="G12455" s="923">
        <v>277503.84736213402</v>
      </c>
      <c r="H12455" s="929">
        <v>1.6666666666666668E-3</v>
      </c>
      <c r="I12455" s="929">
        <v>4.1666666666666671E-2</v>
      </c>
      <c r="J12455" s="923">
        <v>265941.18705537845</v>
      </c>
      <c r="K12455" s="922">
        <v>1</v>
      </c>
      <c r="L12455" s="923">
        <v>265941.18705537845</v>
      </c>
      <c r="M12455" s="923">
        <f t="shared" si="194"/>
        <v>5550.0769472426809</v>
      </c>
    </row>
    <row r="12456" spans="2:13" ht="75">
      <c r="B12456" s="921" t="s">
        <v>3557</v>
      </c>
      <c r="C12456" s="921" t="s">
        <v>3430</v>
      </c>
      <c r="D12456" s="922" t="s">
        <v>986</v>
      </c>
      <c r="E12456" s="936">
        <v>1</v>
      </c>
      <c r="F12456" s="947">
        <v>44348</v>
      </c>
      <c r="G12456" s="923">
        <v>146172.96179886014</v>
      </c>
      <c r="H12456" s="929">
        <v>1.6666666666666668E-3</v>
      </c>
      <c r="I12456" s="929">
        <v>4.1666666666666671E-2</v>
      </c>
      <c r="J12456" s="923">
        <v>140082.42172390764</v>
      </c>
      <c r="K12456" s="922">
        <v>1</v>
      </c>
      <c r="L12456" s="923">
        <v>140082.42172390764</v>
      </c>
      <c r="M12456" s="923">
        <f t="shared" si="194"/>
        <v>2923.4592359772028</v>
      </c>
    </row>
    <row r="12457" spans="2:13" ht="75">
      <c r="B12457" s="921" t="s">
        <v>3558</v>
      </c>
      <c r="C12457" s="921" t="s">
        <v>3430</v>
      </c>
      <c r="D12457" s="922" t="s">
        <v>986</v>
      </c>
      <c r="E12457" s="936">
        <v>1</v>
      </c>
      <c r="F12457" s="947">
        <v>44348</v>
      </c>
      <c r="G12457" s="923">
        <v>165140.12111260579</v>
      </c>
      <c r="H12457" s="929">
        <v>1.6666666666666668E-3</v>
      </c>
      <c r="I12457" s="929">
        <v>4.1666666666666671E-2</v>
      </c>
      <c r="J12457" s="923">
        <v>158259.28273291388</v>
      </c>
      <c r="K12457" s="922">
        <v>1</v>
      </c>
      <c r="L12457" s="923">
        <v>158259.28273291388</v>
      </c>
      <c r="M12457" s="923">
        <f t="shared" si="194"/>
        <v>3302.8024222521158</v>
      </c>
    </row>
    <row r="12458" spans="2:13" ht="75">
      <c r="B12458" s="921" t="s">
        <v>3432</v>
      </c>
      <c r="C12458" s="921" t="s">
        <v>3430</v>
      </c>
      <c r="D12458" s="922" t="s">
        <v>986</v>
      </c>
      <c r="E12458" s="936">
        <v>1</v>
      </c>
      <c r="F12458" s="947">
        <v>44713</v>
      </c>
      <c r="G12458" s="923">
        <v>184.15575664234066</v>
      </c>
      <c r="H12458" s="929">
        <v>1.6666666666666668E-3</v>
      </c>
      <c r="I12458" s="929">
        <v>2.1666666666666667E-2</v>
      </c>
      <c r="J12458" s="923">
        <v>180.16571524842328</v>
      </c>
      <c r="K12458" s="922">
        <v>1</v>
      </c>
      <c r="L12458" s="923">
        <v>180.16571524842328</v>
      </c>
      <c r="M12458" s="923">
        <f t="shared" si="194"/>
        <v>3.6831151328468135</v>
      </c>
    </row>
    <row r="12459" spans="2:13" ht="75">
      <c r="B12459" s="921" t="s">
        <v>3432</v>
      </c>
      <c r="C12459" s="921" t="s">
        <v>3430</v>
      </c>
      <c r="D12459" s="922" t="s">
        <v>986</v>
      </c>
      <c r="E12459" s="936">
        <v>1</v>
      </c>
      <c r="F12459" s="947">
        <v>44936</v>
      </c>
      <c r="G12459" s="923">
        <v>46007.632681955969</v>
      </c>
      <c r="H12459" s="929">
        <v>1.6666666666666668E-3</v>
      </c>
      <c r="I12459" s="929">
        <v>0.01</v>
      </c>
      <c r="J12459" s="923">
        <v>45547.55635513641</v>
      </c>
      <c r="K12459" s="922">
        <v>1</v>
      </c>
      <c r="L12459" s="923">
        <v>45547.55635513641</v>
      </c>
      <c r="M12459" s="923">
        <f t="shared" si="194"/>
        <v>920.15265363911942</v>
      </c>
    </row>
    <row r="12460" spans="2:13" ht="75">
      <c r="B12460" s="921" t="s">
        <v>3432</v>
      </c>
      <c r="C12460" s="921" t="s">
        <v>3430</v>
      </c>
      <c r="D12460" s="922" t="s">
        <v>986</v>
      </c>
      <c r="E12460" s="936">
        <v>1</v>
      </c>
      <c r="F12460" s="947">
        <v>45025</v>
      </c>
      <c r="G12460" s="923">
        <v>381889.31722192111</v>
      </c>
      <c r="H12460" s="929">
        <v>1.6666666666666668E-3</v>
      </c>
      <c r="I12460" s="929">
        <v>5.0000000000000001E-3</v>
      </c>
      <c r="J12460" s="923">
        <v>379979.87063581153</v>
      </c>
      <c r="K12460" s="922">
        <v>1</v>
      </c>
      <c r="L12460" s="923">
        <v>379979.87063581153</v>
      </c>
      <c r="M12460" s="923">
        <f t="shared" si="194"/>
        <v>7637.786344438422</v>
      </c>
    </row>
    <row r="12461" spans="2:13" ht="90">
      <c r="B12461" s="921" t="s">
        <v>3559</v>
      </c>
      <c r="C12461" s="921" t="s">
        <v>3411</v>
      </c>
      <c r="D12461" s="922" t="s">
        <v>986</v>
      </c>
      <c r="E12461" s="936">
        <v>1</v>
      </c>
      <c r="F12461" s="947">
        <v>44200</v>
      </c>
      <c r="G12461" s="923">
        <v>2862.9263406075511</v>
      </c>
      <c r="H12461" s="929">
        <v>1.6666666666666668E-3</v>
      </c>
      <c r="I12461" s="929">
        <v>0.05</v>
      </c>
      <c r="J12461" s="923">
        <v>2719.7800235771733</v>
      </c>
      <c r="K12461" s="922">
        <v>1</v>
      </c>
      <c r="L12461" s="923">
        <v>2719.7800235771733</v>
      </c>
      <c r="M12461" s="923">
        <f t="shared" si="194"/>
        <v>57.258526812151025</v>
      </c>
    </row>
    <row r="12462" spans="2:13" ht="90">
      <c r="B12462" s="921" t="s">
        <v>3560</v>
      </c>
      <c r="C12462" s="921" t="s">
        <v>3411</v>
      </c>
      <c r="D12462" s="922" t="s">
        <v>986</v>
      </c>
      <c r="E12462" s="936">
        <v>1</v>
      </c>
      <c r="F12462" s="947">
        <v>44200</v>
      </c>
      <c r="G12462" s="923">
        <v>159383.74242924142</v>
      </c>
      <c r="H12462" s="929">
        <v>1.6666666666666668E-3</v>
      </c>
      <c r="I12462" s="929">
        <v>0.05</v>
      </c>
      <c r="J12462" s="923">
        <v>151414.55530777934</v>
      </c>
      <c r="K12462" s="922">
        <v>1</v>
      </c>
      <c r="L12462" s="923">
        <v>151414.55530777934</v>
      </c>
      <c r="M12462" s="923">
        <f t="shared" si="194"/>
        <v>3187.6748485848284</v>
      </c>
    </row>
    <row r="12463" spans="2:13" ht="90">
      <c r="B12463" s="921" t="s">
        <v>3561</v>
      </c>
      <c r="C12463" s="921" t="s">
        <v>3411</v>
      </c>
      <c r="D12463" s="922" t="s">
        <v>986</v>
      </c>
      <c r="E12463" s="936">
        <v>1</v>
      </c>
      <c r="F12463" s="947">
        <v>44200</v>
      </c>
      <c r="G12463" s="923">
        <v>2633169.685439087</v>
      </c>
      <c r="H12463" s="929">
        <v>1.6666666666666668E-3</v>
      </c>
      <c r="I12463" s="929">
        <v>0.05</v>
      </c>
      <c r="J12463" s="923">
        <v>2501511.2011671327</v>
      </c>
      <c r="K12463" s="922">
        <v>1</v>
      </c>
      <c r="L12463" s="923">
        <v>2501511.2011671327</v>
      </c>
      <c r="M12463" s="923">
        <f t="shared" si="194"/>
        <v>52663.393708781739</v>
      </c>
    </row>
    <row r="12464" spans="2:13" ht="90">
      <c r="B12464" s="921" t="s">
        <v>3562</v>
      </c>
      <c r="C12464" s="921" t="s">
        <v>3411</v>
      </c>
      <c r="D12464" s="922" t="s">
        <v>986</v>
      </c>
      <c r="E12464" s="936">
        <v>1</v>
      </c>
      <c r="F12464" s="947">
        <v>44200</v>
      </c>
      <c r="G12464" s="923">
        <v>8597.5147123783463</v>
      </c>
      <c r="H12464" s="929">
        <v>1.6666666666666668E-3</v>
      </c>
      <c r="I12464" s="929">
        <v>0.05</v>
      </c>
      <c r="J12464" s="923">
        <v>8167.6389767594292</v>
      </c>
      <c r="K12464" s="922">
        <v>1</v>
      </c>
      <c r="L12464" s="923">
        <v>8167.6389767594292</v>
      </c>
      <c r="M12464" s="923">
        <f t="shared" si="194"/>
        <v>171.95029424756692</v>
      </c>
    </row>
    <row r="12465" spans="2:13" ht="75">
      <c r="B12465" s="921" t="s">
        <v>3544</v>
      </c>
      <c r="C12465" s="921" t="s">
        <v>3430</v>
      </c>
      <c r="D12465" s="922" t="s">
        <v>986</v>
      </c>
      <c r="E12465" s="936">
        <v>1</v>
      </c>
      <c r="F12465" s="947">
        <v>44683</v>
      </c>
      <c r="G12465" s="923">
        <v>17558.724604159423</v>
      </c>
      <c r="H12465" s="929">
        <v>1.6666666666666668E-3</v>
      </c>
      <c r="I12465" s="929">
        <v>2.3333333333333334E-2</v>
      </c>
      <c r="J12465" s="923">
        <v>17149.021030062369</v>
      </c>
      <c r="K12465" s="922">
        <v>1</v>
      </c>
      <c r="L12465" s="923">
        <v>17149.021030062369</v>
      </c>
      <c r="M12465" s="923">
        <f t="shared" si="194"/>
        <v>351.17449208318845</v>
      </c>
    </row>
    <row r="12466" spans="2:13" ht="75">
      <c r="B12466" s="921" t="s">
        <v>3544</v>
      </c>
      <c r="C12466" s="921" t="s">
        <v>3430</v>
      </c>
      <c r="D12466" s="922" t="s">
        <v>994</v>
      </c>
      <c r="E12466" s="936">
        <v>0</v>
      </c>
      <c r="F12466" s="947">
        <v>44687</v>
      </c>
      <c r="G12466" s="923">
        <v>12786.55</v>
      </c>
      <c r="H12466" s="929">
        <v>1.6666666666666668E-3</v>
      </c>
      <c r="I12466" s="929">
        <v>2.3333333333333334E-2</v>
      </c>
      <c r="J12466" s="923">
        <v>12488.197166666667</v>
      </c>
      <c r="K12466" s="922">
        <v>1</v>
      </c>
      <c r="L12466" s="923">
        <v>0</v>
      </c>
      <c r="M12466" s="923" t="str">
        <f t="shared" si="194"/>
        <v/>
      </c>
    </row>
    <row r="12467" spans="2:13" ht="75">
      <c r="B12467" s="921" t="s">
        <v>3544</v>
      </c>
      <c r="C12467" s="921" t="s">
        <v>3430</v>
      </c>
      <c r="D12467" s="922" t="s">
        <v>986</v>
      </c>
      <c r="E12467" s="936">
        <v>1</v>
      </c>
      <c r="F12467" s="947">
        <v>44636</v>
      </c>
      <c r="G12467" s="923">
        <v>126707.86138053484</v>
      </c>
      <c r="H12467" s="929">
        <v>1.6666666666666668E-3</v>
      </c>
      <c r="I12467" s="929">
        <v>2.6666666666666668E-2</v>
      </c>
      <c r="J12467" s="923">
        <v>123328.98507705392</v>
      </c>
      <c r="K12467" s="922">
        <v>1</v>
      </c>
      <c r="L12467" s="923">
        <v>123328.98507705392</v>
      </c>
      <c r="M12467" s="923">
        <f t="shared" si="194"/>
        <v>2534.1572276106967</v>
      </c>
    </row>
    <row r="12468" spans="2:13" ht="75">
      <c r="B12468" s="921" t="s">
        <v>3563</v>
      </c>
      <c r="C12468" s="921" t="s">
        <v>3430</v>
      </c>
      <c r="D12468" s="922" t="s">
        <v>986</v>
      </c>
      <c r="E12468" s="936">
        <v>1</v>
      </c>
      <c r="F12468" s="947">
        <v>44636</v>
      </c>
      <c r="G12468" s="923">
        <v>154783.28690658824</v>
      </c>
      <c r="H12468" s="929">
        <v>1.6666666666666668E-3</v>
      </c>
      <c r="I12468" s="929">
        <v>2.6666666666666668E-2</v>
      </c>
      <c r="J12468" s="923">
        <v>150655.73258907921</v>
      </c>
      <c r="K12468" s="922">
        <v>1</v>
      </c>
      <c r="L12468" s="923">
        <v>150655.73258907921</v>
      </c>
      <c r="M12468" s="923">
        <f t="shared" si="194"/>
        <v>3095.665738131765</v>
      </c>
    </row>
    <row r="12469" spans="2:13" ht="75">
      <c r="B12469" s="921" t="s">
        <v>3564</v>
      </c>
      <c r="C12469" s="921" t="s">
        <v>3430</v>
      </c>
      <c r="D12469" s="922" t="s">
        <v>986</v>
      </c>
      <c r="E12469" s="936">
        <v>1</v>
      </c>
      <c r="F12469" s="947">
        <v>44636</v>
      </c>
      <c r="G12469" s="923">
        <v>797.39442626133507</v>
      </c>
      <c r="H12469" s="929">
        <v>1.6666666666666668E-3</v>
      </c>
      <c r="I12469" s="929">
        <v>2.6666666666666668E-2</v>
      </c>
      <c r="J12469" s="923">
        <v>776.13057489436619</v>
      </c>
      <c r="K12469" s="922">
        <v>1</v>
      </c>
      <c r="L12469" s="923">
        <v>776.13057489436619</v>
      </c>
      <c r="M12469" s="923">
        <f t="shared" si="194"/>
        <v>15.947888525226702</v>
      </c>
    </row>
    <row r="12470" spans="2:13" ht="90">
      <c r="B12470" s="921" t="s">
        <v>3565</v>
      </c>
      <c r="C12470" s="921" t="s">
        <v>3411</v>
      </c>
      <c r="D12470" s="922" t="s">
        <v>986</v>
      </c>
      <c r="E12470" s="936">
        <v>1</v>
      </c>
      <c r="F12470" s="947">
        <v>44652</v>
      </c>
      <c r="G12470" s="923">
        <v>2652190.3781524347</v>
      </c>
      <c r="H12470" s="929">
        <v>1.6666666666666668E-3</v>
      </c>
      <c r="I12470" s="929">
        <v>2.5000000000000001E-2</v>
      </c>
      <c r="J12470" s="923">
        <v>2585885.618698624</v>
      </c>
      <c r="K12470" s="922">
        <v>1</v>
      </c>
      <c r="L12470" s="923">
        <v>2585885.618698624</v>
      </c>
      <c r="M12470" s="923">
        <f t="shared" si="194"/>
        <v>53043.807563048693</v>
      </c>
    </row>
    <row r="12471" spans="2:13" ht="75">
      <c r="B12471" s="921" t="s">
        <v>3566</v>
      </c>
      <c r="C12471" s="921" t="s">
        <v>3430</v>
      </c>
      <c r="D12471" s="922" t="s">
        <v>986</v>
      </c>
      <c r="E12471" s="936">
        <v>1</v>
      </c>
      <c r="F12471" s="947">
        <v>44987</v>
      </c>
      <c r="G12471" s="923">
        <v>16574.018097810658</v>
      </c>
      <c r="H12471" s="929">
        <v>1.6666666666666668E-3</v>
      </c>
      <c r="I12471" s="929">
        <v>6.6666666666666671E-3</v>
      </c>
      <c r="J12471" s="923">
        <v>16463.524643825254</v>
      </c>
      <c r="K12471" s="922">
        <v>1</v>
      </c>
      <c r="L12471" s="923">
        <v>16463.524643825254</v>
      </c>
      <c r="M12471" s="923">
        <f t="shared" si="194"/>
        <v>331.48036195621319</v>
      </c>
    </row>
    <row r="12472" spans="2:13" ht="75">
      <c r="B12472" s="921" t="s">
        <v>3566</v>
      </c>
      <c r="C12472" s="921" t="s">
        <v>3430</v>
      </c>
      <c r="D12472" s="922" t="s">
        <v>986</v>
      </c>
      <c r="E12472" s="936">
        <v>1</v>
      </c>
      <c r="F12472" s="947">
        <v>44986</v>
      </c>
      <c r="G12472" s="923">
        <v>3467.6528975752744</v>
      </c>
      <c r="H12472" s="929">
        <v>1.6666666666666668E-3</v>
      </c>
      <c r="I12472" s="929">
        <v>6.6666666666666671E-3</v>
      </c>
      <c r="J12472" s="923">
        <v>3444.5352115914393</v>
      </c>
      <c r="K12472" s="922">
        <v>1</v>
      </c>
      <c r="L12472" s="923">
        <v>3444.5352115914393</v>
      </c>
      <c r="M12472" s="923">
        <f t="shared" si="194"/>
        <v>69.353057951505491</v>
      </c>
    </row>
    <row r="12473" spans="2:13" ht="90">
      <c r="B12473" s="921" t="s">
        <v>3567</v>
      </c>
      <c r="C12473" s="921" t="s">
        <v>3411</v>
      </c>
      <c r="D12473" s="922" t="s">
        <v>994</v>
      </c>
      <c r="E12473" s="936">
        <v>0</v>
      </c>
      <c r="F12473" s="947">
        <v>44105</v>
      </c>
      <c r="G12473" s="923">
        <v>15219.662520932367</v>
      </c>
      <c r="H12473" s="929">
        <v>1.6666666666666668E-3</v>
      </c>
      <c r="I12473" s="929">
        <v>5.5E-2</v>
      </c>
      <c r="J12473" s="923">
        <v>14382.581082281087</v>
      </c>
      <c r="K12473" s="922">
        <v>1</v>
      </c>
      <c r="L12473" s="923">
        <v>0</v>
      </c>
      <c r="M12473" s="923" t="str">
        <f t="shared" si="194"/>
        <v/>
      </c>
    </row>
    <row r="12474" spans="2:13" ht="90">
      <c r="B12474" s="921" t="s">
        <v>3568</v>
      </c>
      <c r="C12474" s="921" t="s">
        <v>3411</v>
      </c>
      <c r="D12474" s="922" t="s">
        <v>994</v>
      </c>
      <c r="E12474" s="936">
        <v>0</v>
      </c>
      <c r="F12474" s="947">
        <v>44105</v>
      </c>
      <c r="G12474" s="923">
        <v>955909.62747906765</v>
      </c>
      <c r="H12474" s="929">
        <v>1.6666666666666668E-3</v>
      </c>
      <c r="I12474" s="929">
        <v>5.5E-2</v>
      </c>
      <c r="J12474" s="923">
        <v>903334.59796771896</v>
      </c>
      <c r="K12474" s="922">
        <v>1</v>
      </c>
      <c r="L12474" s="923">
        <v>0</v>
      </c>
      <c r="M12474" s="923" t="str">
        <f t="shared" si="194"/>
        <v/>
      </c>
    </row>
    <row r="12475" spans="2:13" ht="90">
      <c r="B12475" s="921" t="s">
        <v>3568</v>
      </c>
      <c r="C12475" s="921" t="s">
        <v>3411</v>
      </c>
      <c r="D12475" s="922" t="s">
        <v>986</v>
      </c>
      <c r="E12475" s="936">
        <v>1</v>
      </c>
      <c r="F12475" s="947">
        <v>44105</v>
      </c>
      <c r="G12475" s="923">
        <v>1100897.6828449722</v>
      </c>
      <c r="H12475" s="929">
        <v>1.6666666666666668E-3</v>
      </c>
      <c r="I12475" s="929">
        <v>5.5E-2</v>
      </c>
      <c r="J12475" s="923">
        <v>1040348.3102884988</v>
      </c>
      <c r="K12475" s="922">
        <v>1</v>
      </c>
      <c r="L12475" s="923">
        <v>1040348.3102884988</v>
      </c>
      <c r="M12475" s="923">
        <f t="shared" si="194"/>
        <v>22017.953656899444</v>
      </c>
    </row>
    <row r="12476" spans="2:13" ht="90">
      <c r="B12476" s="921" t="s">
        <v>3568</v>
      </c>
      <c r="C12476" s="921" t="s">
        <v>3411</v>
      </c>
      <c r="D12476" s="922" t="s">
        <v>986</v>
      </c>
      <c r="E12476" s="936">
        <v>1</v>
      </c>
      <c r="F12476" s="947">
        <v>44105</v>
      </c>
      <c r="G12476" s="923">
        <v>1866476.3323511707</v>
      </c>
      <c r="H12476" s="929">
        <v>1.6666666666666668E-3</v>
      </c>
      <c r="I12476" s="929">
        <v>5.5E-2</v>
      </c>
      <c r="J12476" s="923">
        <v>1763820.1340718563</v>
      </c>
      <c r="K12476" s="922">
        <v>1</v>
      </c>
      <c r="L12476" s="923">
        <v>1763820.1340718563</v>
      </c>
      <c r="M12476" s="923">
        <f t="shared" si="194"/>
        <v>37329.526647023413</v>
      </c>
    </row>
    <row r="12477" spans="2:13" ht="90">
      <c r="B12477" s="921" t="s">
        <v>3569</v>
      </c>
      <c r="C12477" s="921" t="s">
        <v>3411</v>
      </c>
      <c r="D12477" s="922" t="s">
        <v>986</v>
      </c>
      <c r="E12477" s="936">
        <v>1</v>
      </c>
      <c r="F12477" s="947">
        <v>44105</v>
      </c>
      <c r="G12477" s="923">
        <v>1304557.8111566813</v>
      </c>
      <c r="H12477" s="929">
        <v>1.6666666666666668E-3</v>
      </c>
      <c r="I12477" s="929">
        <v>5.5E-2</v>
      </c>
      <c r="J12477" s="923">
        <v>1232807.1315430638</v>
      </c>
      <c r="K12477" s="922">
        <v>1</v>
      </c>
      <c r="L12477" s="923">
        <v>1232807.1315430638</v>
      </c>
      <c r="M12477" s="923">
        <f t="shared" si="194"/>
        <v>26091.156223133625</v>
      </c>
    </row>
    <row r="12478" spans="2:13" ht="90">
      <c r="B12478" s="921" t="s">
        <v>3569</v>
      </c>
      <c r="C12478" s="921" t="s">
        <v>3411</v>
      </c>
      <c r="D12478" s="922" t="s">
        <v>994</v>
      </c>
      <c r="E12478" s="936">
        <v>0</v>
      </c>
      <c r="F12478" s="947">
        <v>44105</v>
      </c>
      <c r="G12478" s="923">
        <v>503109.0224117465</v>
      </c>
      <c r="H12478" s="929">
        <v>1.6666666666666668E-3</v>
      </c>
      <c r="I12478" s="929">
        <v>5.5E-2</v>
      </c>
      <c r="J12478" s="923">
        <v>475438.02617910045</v>
      </c>
      <c r="K12478" s="922">
        <v>1</v>
      </c>
      <c r="L12478" s="923">
        <v>0</v>
      </c>
      <c r="M12478" s="923" t="str">
        <f t="shared" si="194"/>
        <v/>
      </c>
    </row>
    <row r="12479" spans="2:13" ht="75">
      <c r="B12479" s="921" t="s">
        <v>3570</v>
      </c>
      <c r="C12479" s="921" t="s">
        <v>3430</v>
      </c>
      <c r="D12479" s="922" t="s">
        <v>994</v>
      </c>
      <c r="E12479" s="936">
        <v>0</v>
      </c>
      <c r="F12479" s="947">
        <v>44105</v>
      </c>
      <c r="G12479" s="923">
        <v>22774.264455090906</v>
      </c>
      <c r="H12479" s="929">
        <v>1.6666666666666668E-3</v>
      </c>
      <c r="I12479" s="929">
        <v>5.5E-2</v>
      </c>
      <c r="J12479" s="923">
        <v>21521.679910060906</v>
      </c>
      <c r="K12479" s="922">
        <v>1</v>
      </c>
      <c r="L12479" s="923">
        <v>0</v>
      </c>
      <c r="M12479" s="923" t="str">
        <f t="shared" si="194"/>
        <v/>
      </c>
    </row>
    <row r="12480" spans="2:13" ht="120">
      <c r="B12480" s="921" t="s">
        <v>3571</v>
      </c>
      <c r="C12480" s="921" t="s">
        <v>3436</v>
      </c>
      <c r="D12480" s="922" t="s">
        <v>994</v>
      </c>
      <c r="E12480" s="936">
        <v>0</v>
      </c>
      <c r="F12480" s="947">
        <v>44105</v>
      </c>
      <c r="G12480" s="923">
        <v>13934.776777872605</v>
      </c>
      <c r="H12480" s="929">
        <v>1.6666666666666668E-3</v>
      </c>
      <c r="I12480" s="929">
        <v>5.5E-2</v>
      </c>
      <c r="J12480" s="923">
        <v>13168.364055089611</v>
      </c>
      <c r="K12480" s="922">
        <v>1</v>
      </c>
      <c r="L12480" s="923">
        <v>0</v>
      </c>
      <c r="M12480" s="923" t="str">
        <f t="shared" si="194"/>
        <v/>
      </c>
    </row>
    <row r="12481" spans="2:13" ht="90">
      <c r="B12481" s="921" t="s">
        <v>3572</v>
      </c>
      <c r="C12481" s="921" t="s">
        <v>3411</v>
      </c>
      <c r="D12481" s="922" t="s">
        <v>986</v>
      </c>
      <c r="E12481" s="936">
        <v>1</v>
      </c>
      <c r="F12481" s="947">
        <v>44805</v>
      </c>
      <c r="G12481" s="923">
        <v>8406.457396280357</v>
      </c>
      <c r="H12481" s="929">
        <v>1.6666666666666668E-3</v>
      </c>
      <c r="I12481" s="929">
        <v>1.6666666666666666E-2</v>
      </c>
      <c r="J12481" s="923">
        <v>8266.3497730090185</v>
      </c>
      <c r="K12481" s="922">
        <v>1</v>
      </c>
      <c r="L12481" s="923">
        <v>8266.3497730090185</v>
      </c>
      <c r="M12481" s="923">
        <f t="shared" si="194"/>
        <v>168.12914792560716</v>
      </c>
    </row>
    <row r="12482" spans="2:13" ht="75">
      <c r="B12482" s="921" t="s">
        <v>3573</v>
      </c>
      <c r="C12482" s="921" t="s">
        <v>3430</v>
      </c>
      <c r="D12482" s="922" t="s">
        <v>986</v>
      </c>
      <c r="E12482" s="936">
        <v>1</v>
      </c>
      <c r="F12482" s="947">
        <v>44805</v>
      </c>
      <c r="G12482" s="923">
        <v>3116.7092204857354</v>
      </c>
      <c r="H12482" s="929">
        <v>1.6666666666666668E-3</v>
      </c>
      <c r="I12482" s="929">
        <v>1.6666666666666666E-2</v>
      </c>
      <c r="J12482" s="923">
        <v>3064.764066810973</v>
      </c>
      <c r="K12482" s="922">
        <v>1</v>
      </c>
      <c r="L12482" s="923">
        <v>3064.764066810973</v>
      </c>
      <c r="M12482" s="923">
        <f t="shared" si="194"/>
        <v>62.334184409714709</v>
      </c>
    </row>
    <row r="12483" spans="2:13" ht="75">
      <c r="B12483" s="921" t="s">
        <v>3574</v>
      </c>
      <c r="C12483" s="921" t="s">
        <v>3430</v>
      </c>
      <c r="D12483" s="922" t="s">
        <v>986</v>
      </c>
      <c r="E12483" s="936">
        <v>1</v>
      </c>
      <c r="F12483" s="947">
        <v>44805</v>
      </c>
      <c r="G12483" s="923">
        <v>15692.241732642178</v>
      </c>
      <c r="H12483" s="929">
        <v>1.6666666666666668E-3</v>
      </c>
      <c r="I12483" s="929">
        <v>1.6666666666666666E-2</v>
      </c>
      <c r="J12483" s="923">
        <v>15430.704370431475</v>
      </c>
      <c r="K12483" s="922">
        <v>1</v>
      </c>
      <c r="L12483" s="923">
        <v>15430.704370431475</v>
      </c>
      <c r="M12483" s="923">
        <f t="shared" si="194"/>
        <v>313.84483465284359</v>
      </c>
    </row>
    <row r="12484" spans="2:13" ht="75">
      <c r="B12484" s="921" t="s">
        <v>3575</v>
      </c>
      <c r="C12484" s="921" t="s">
        <v>3430</v>
      </c>
      <c r="D12484" s="922" t="s">
        <v>986</v>
      </c>
      <c r="E12484" s="936">
        <v>1</v>
      </c>
      <c r="F12484" s="947">
        <v>44805</v>
      </c>
      <c r="G12484" s="923">
        <v>5733.0202355180581</v>
      </c>
      <c r="H12484" s="929">
        <v>1.6666666666666668E-3</v>
      </c>
      <c r="I12484" s="929">
        <v>1.6666666666666666E-2</v>
      </c>
      <c r="J12484" s="923">
        <v>5637.4698982594236</v>
      </c>
      <c r="K12484" s="922">
        <v>1</v>
      </c>
      <c r="L12484" s="923">
        <v>5637.4698982594236</v>
      </c>
      <c r="M12484" s="923">
        <f t="shared" si="194"/>
        <v>114.66040471036116</v>
      </c>
    </row>
    <row r="12485" spans="2:13" ht="75">
      <c r="B12485" s="921" t="s">
        <v>3576</v>
      </c>
      <c r="C12485" s="921" t="s">
        <v>3430</v>
      </c>
      <c r="D12485" s="922" t="s">
        <v>986</v>
      </c>
      <c r="E12485" s="936">
        <v>1</v>
      </c>
      <c r="F12485" s="947">
        <v>44805</v>
      </c>
      <c r="G12485" s="923">
        <v>3266.2443080695011</v>
      </c>
      <c r="H12485" s="929">
        <v>1.6666666666666668E-3</v>
      </c>
      <c r="I12485" s="929">
        <v>1.6666666666666666E-2</v>
      </c>
      <c r="J12485" s="923">
        <v>3211.8069029350095</v>
      </c>
      <c r="K12485" s="922">
        <v>1</v>
      </c>
      <c r="L12485" s="923">
        <v>3211.8069029350095</v>
      </c>
      <c r="M12485" s="923">
        <f t="shared" si="194"/>
        <v>65.324886161390026</v>
      </c>
    </row>
    <row r="12486" spans="2:13" ht="75">
      <c r="B12486" s="921" t="s">
        <v>3577</v>
      </c>
      <c r="C12486" s="921" t="s">
        <v>3430</v>
      </c>
      <c r="D12486" s="922" t="s">
        <v>986</v>
      </c>
      <c r="E12486" s="936">
        <v>1</v>
      </c>
      <c r="F12486" s="947">
        <v>44805</v>
      </c>
      <c r="G12486" s="923">
        <v>3408.1873508107892</v>
      </c>
      <c r="H12486" s="929">
        <v>1.6666666666666668E-3</v>
      </c>
      <c r="I12486" s="929">
        <v>1.6666666666666666E-2</v>
      </c>
      <c r="J12486" s="923">
        <v>3351.384228297276</v>
      </c>
      <c r="K12486" s="922">
        <v>1</v>
      </c>
      <c r="L12486" s="923">
        <v>3351.384228297276</v>
      </c>
      <c r="M12486" s="923">
        <f t="shared" si="194"/>
        <v>68.16374701621578</v>
      </c>
    </row>
    <row r="12487" spans="2:13" ht="75">
      <c r="B12487" s="921" t="s">
        <v>3578</v>
      </c>
      <c r="C12487" s="921" t="s">
        <v>3430</v>
      </c>
      <c r="D12487" s="922" t="s">
        <v>986</v>
      </c>
      <c r="E12487" s="936">
        <v>1</v>
      </c>
      <c r="F12487" s="947">
        <v>44805</v>
      </c>
      <c r="G12487" s="923">
        <v>293413.52550067496</v>
      </c>
      <c r="H12487" s="929">
        <v>1.6666666666666668E-3</v>
      </c>
      <c r="I12487" s="929">
        <v>1.6666666666666666E-2</v>
      </c>
      <c r="J12487" s="923">
        <v>288523.30007566372</v>
      </c>
      <c r="K12487" s="922">
        <v>1</v>
      </c>
      <c r="L12487" s="923">
        <v>288523.30007566372</v>
      </c>
      <c r="M12487" s="923">
        <f t="shared" si="194"/>
        <v>5868.270510013499</v>
      </c>
    </row>
    <row r="12488" spans="2:13" ht="75">
      <c r="B12488" s="921" t="s">
        <v>3579</v>
      </c>
      <c r="C12488" s="921" t="s">
        <v>3430</v>
      </c>
      <c r="D12488" s="922" t="s">
        <v>986</v>
      </c>
      <c r="E12488" s="936">
        <v>1</v>
      </c>
      <c r="F12488" s="947">
        <v>44805</v>
      </c>
      <c r="G12488" s="923">
        <v>61458.663600737193</v>
      </c>
      <c r="H12488" s="929">
        <v>1.6666666666666668E-3</v>
      </c>
      <c r="I12488" s="929">
        <v>1.6666666666666666E-2</v>
      </c>
      <c r="J12488" s="923">
        <v>60434.352540724904</v>
      </c>
      <c r="K12488" s="922">
        <v>1</v>
      </c>
      <c r="L12488" s="923">
        <v>60434.352540724904</v>
      </c>
      <c r="M12488" s="923">
        <f t="shared" si="194"/>
        <v>1229.1732720147438</v>
      </c>
    </row>
    <row r="12489" spans="2:13" ht="75">
      <c r="B12489" s="921" t="s">
        <v>3580</v>
      </c>
      <c r="C12489" s="921" t="s">
        <v>3430</v>
      </c>
      <c r="D12489" s="922" t="s">
        <v>986</v>
      </c>
      <c r="E12489" s="936">
        <v>1</v>
      </c>
      <c r="F12489" s="947">
        <v>44805</v>
      </c>
      <c r="G12489" s="923">
        <v>150263.91659624485</v>
      </c>
      <c r="H12489" s="929">
        <v>1.6666666666666668E-3</v>
      </c>
      <c r="I12489" s="929">
        <v>1.6666666666666666E-2</v>
      </c>
      <c r="J12489" s="923">
        <v>147759.51798630744</v>
      </c>
      <c r="K12489" s="922">
        <v>1</v>
      </c>
      <c r="L12489" s="923">
        <v>147759.51798630744</v>
      </c>
      <c r="M12489" s="923">
        <f t="shared" si="194"/>
        <v>3005.278331924897</v>
      </c>
    </row>
    <row r="12490" spans="2:13" ht="75">
      <c r="B12490" s="921" t="s">
        <v>3581</v>
      </c>
      <c r="C12490" s="921" t="s">
        <v>3430</v>
      </c>
      <c r="D12490" s="922" t="s">
        <v>986</v>
      </c>
      <c r="E12490" s="936">
        <v>1</v>
      </c>
      <c r="F12490" s="947">
        <v>44805</v>
      </c>
      <c r="G12490" s="923">
        <v>112814.53856827373</v>
      </c>
      <c r="H12490" s="929">
        <v>1.6666666666666668E-3</v>
      </c>
      <c r="I12490" s="929">
        <v>1.6666666666666666E-2</v>
      </c>
      <c r="J12490" s="923">
        <v>110934.2962588025</v>
      </c>
      <c r="K12490" s="922">
        <v>1</v>
      </c>
      <c r="L12490" s="923">
        <v>110934.2962588025</v>
      </c>
      <c r="M12490" s="923">
        <f t="shared" si="194"/>
        <v>2256.2907713654745</v>
      </c>
    </row>
    <row r="12491" spans="2:13" ht="75">
      <c r="B12491" s="921" t="s">
        <v>3582</v>
      </c>
      <c r="C12491" s="921" t="s">
        <v>3430</v>
      </c>
      <c r="D12491" s="922" t="s">
        <v>986</v>
      </c>
      <c r="E12491" s="936">
        <v>1</v>
      </c>
      <c r="F12491" s="947">
        <v>44805</v>
      </c>
      <c r="G12491" s="923">
        <v>254727.6245214894</v>
      </c>
      <c r="H12491" s="929">
        <v>1.6666666666666668E-3</v>
      </c>
      <c r="I12491" s="929">
        <v>1.6666666666666666E-2</v>
      </c>
      <c r="J12491" s="923">
        <v>250482.16411279791</v>
      </c>
      <c r="K12491" s="922">
        <v>1</v>
      </c>
      <c r="L12491" s="923">
        <v>250482.16411279791</v>
      </c>
      <c r="M12491" s="923">
        <f t="shared" ref="M12491:M12554" si="195">IF(L12491=0,"",IF(I12491=100%,0,(H12491*12)*(G12491*E12491*K12491)))</f>
        <v>5094.5524904297881</v>
      </c>
    </row>
    <row r="12492" spans="2:13" ht="75">
      <c r="B12492" s="921" t="s">
        <v>3583</v>
      </c>
      <c r="C12492" s="921" t="s">
        <v>3430</v>
      </c>
      <c r="D12492" s="922" t="s">
        <v>986</v>
      </c>
      <c r="E12492" s="936">
        <v>1</v>
      </c>
      <c r="F12492" s="947">
        <v>44805</v>
      </c>
      <c r="G12492" s="923">
        <v>109150.45562821344</v>
      </c>
      <c r="H12492" s="929">
        <v>1.6666666666666668E-3</v>
      </c>
      <c r="I12492" s="929">
        <v>1.6666666666666666E-2</v>
      </c>
      <c r="J12492" s="923">
        <v>107331.28136774321</v>
      </c>
      <c r="K12492" s="922">
        <v>1</v>
      </c>
      <c r="L12492" s="923">
        <v>107331.28136774321</v>
      </c>
      <c r="M12492" s="923">
        <f t="shared" si="195"/>
        <v>2183.0091125642689</v>
      </c>
    </row>
    <row r="12493" spans="2:13" ht="75">
      <c r="B12493" s="921" t="s">
        <v>3584</v>
      </c>
      <c r="C12493" s="921" t="s">
        <v>3430</v>
      </c>
      <c r="D12493" s="922" t="s">
        <v>986</v>
      </c>
      <c r="E12493" s="936">
        <v>1</v>
      </c>
      <c r="F12493" s="947">
        <v>44805</v>
      </c>
      <c r="G12493" s="923">
        <v>284769.12427306111</v>
      </c>
      <c r="H12493" s="929">
        <v>1.6666666666666668E-3</v>
      </c>
      <c r="I12493" s="929">
        <v>1.6666666666666666E-2</v>
      </c>
      <c r="J12493" s="923">
        <v>280022.97220184345</v>
      </c>
      <c r="K12493" s="922">
        <v>1</v>
      </c>
      <c r="L12493" s="923">
        <v>280022.97220184345</v>
      </c>
      <c r="M12493" s="923">
        <f t="shared" si="195"/>
        <v>5695.3824854612221</v>
      </c>
    </row>
    <row r="12494" spans="2:13" ht="75">
      <c r="B12494" s="921" t="s">
        <v>3585</v>
      </c>
      <c r="C12494" s="921" t="s">
        <v>3430</v>
      </c>
      <c r="D12494" s="922" t="s">
        <v>986</v>
      </c>
      <c r="E12494" s="936">
        <v>1</v>
      </c>
      <c r="F12494" s="947">
        <v>44805</v>
      </c>
      <c r="G12494" s="923">
        <v>152591.23604661765</v>
      </c>
      <c r="H12494" s="929">
        <v>1.6666666666666668E-3</v>
      </c>
      <c r="I12494" s="929">
        <v>1.6666666666666666E-2</v>
      </c>
      <c r="J12494" s="923">
        <v>150048.04877917402</v>
      </c>
      <c r="K12494" s="922">
        <v>1</v>
      </c>
      <c r="L12494" s="923">
        <v>150048.04877917402</v>
      </c>
      <c r="M12494" s="923">
        <f t="shared" si="195"/>
        <v>3051.8247209323531</v>
      </c>
    </row>
    <row r="12495" spans="2:13" ht="75">
      <c r="B12495" s="921" t="s">
        <v>3586</v>
      </c>
      <c r="C12495" s="921" t="s">
        <v>3430</v>
      </c>
      <c r="D12495" s="922" t="s">
        <v>986</v>
      </c>
      <c r="E12495" s="936">
        <v>1</v>
      </c>
      <c r="F12495" s="947">
        <v>44805</v>
      </c>
      <c r="G12495" s="923">
        <v>1813.9447454200997</v>
      </c>
      <c r="H12495" s="929">
        <v>1.6666666666666668E-3</v>
      </c>
      <c r="I12495" s="929">
        <v>1.6666666666666666E-2</v>
      </c>
      <c r="J12495" s="923">
        <v>1783.7123329964313</v>
      </c>
      <c r="K12495" s="922">
        <v>1</v>
      </c>
      <c r="L12495" s="923">
        <v>1783.7123329964313</v>
      </c>
      <c r="M12495" s="923">
        <f t="shared" si="195"/>
        <v>36.278894908401995</v>
      </c>
    </row>
    <row r="12496" spans="2:13" ht="75">
      <c r="B12496" s="921" t="s">
        <v>3587</v>
      </c>
      <c r="C12496" s="921" t="s">
        <v>3430</v>
      </c>
      <c r="D12496" s="922" t="s">
        <v>986</v>
      </c>
      <c r="E12496" s="936">
        <v>1</v>
      </c>
      <c r="F12496" s="947">
        <v>44805</v>
      </c>
      <c r="G12496" s="923">
        <v>310684.02122622397</v>
      </c>
      <c r="H12496" s="929">
        <v>1.6666666666666668E-3</v>
      </c>
      <c r="I12496" s="929">
        <v>1.6666666666666666E-2</v>
      </c>
      <c r="J12496" s="923">
        <v>305505.95420578693</v>
      </c>
      <c r="K12496" s="922">
        <v>1</v>
      </c>
      <c r="L12496" s="923">
        <v>305505.95420578693</v>
      </c>
      <c r="M12496" s="923">
        <f t="shared" si="195"/>
        <v>6213.6804245244793</v>
      </c>
    </row>
    <row r="12497" spans="2:13" ht="75">
      <c r="B12497" s="921" t="s">
        <v>3588</v>
      </c>
      <c r="C12497" s="921" t="s">
        <v>3430</v>
      </c>
      <c r="D12497" s="922" t="s">
        <v>986</v>
      </c>
      <c r="E12497" s="936">
        <v>1</v>
      </c>
      <c r="F12497" s="947">
        <v>44805</v>
      </c>
      <c r="G12497" s="923">
        <v>3582.4877816459411</v>
      </c>
      <c r="H12497" s="929">
        <v>1.6666666666666668E-3</v>
      </c>
      <c r="I12497" s="929">
        <v>1.6666666666666666E-2</v>
      </c>
      <c r="J12497" s="923">
        <v>3522.779651951842</v>
      </c>
      <c r="K12497" s="922">
        <v>1</v>
      </c>
      <c r="L12497" s="923">
        <v>3522.779651951842</v>
      </c>
      <c r="M12497" s="923">
        <f t="shared" si="195"/>
        <v>71.649755632918826</v>
      </c>
    </row>
    <row r="12498" spans="2:13" ht="75">
      <c r="B12498" s="921" t="s">
        <v>3589</v>
      </c>
      <c r="C12498" s="921" t="s">
        <v>3430</v>
      </c>
      <c r="D12498" s="922" t="s">
        <v>986</v>
      </c>
      <c r="E12498" s="936">
        <v>1</v>
      </c>
      <c r="F12498" s="947">
        <v>44805</v>
      </c>
      <c r="G12498" s="923">
        <v>764283.91670362279</v>
      </c>
      <c r="H12498" s="929">
        <v>1.6666666666666668E-3</v>
      </c>
      <c r="I12498" s="929">
        <v>1.6666666666666666E-2</v>
      </c>
      <c r="J12498" s="923">
        <v>751545.85142522911</v>
      </c>
      <c r="K12498" s="922">
        <v>1</v>
      </c>
      <c r="L12498" s="923">
        <v>751545.85142522911</v>
      </c>
      <c r="M12498" s="923">
        <f t="shared" si="195"/>
        <v>15285.678334072456</v>
      </c>
    </row>
    <row r="12499" spans="2:13" ht="75">
      <c r="B12499" s="921" t="s">
        <v>3590</v>
      </c>
      <c r="C12499" s="921" t="s">
        <v>3430</v>
      </c>
      <c r="D12499" s="922" t="s">
        <v>986</v>
      </c>
      <c r="E12499" s="936">
        <v>1</v>
      </c>
      <c r="F12499" s="947">
        <v>44805</v>
      </c>
      <c r="G12499" s="923">
        <v>116153.12292536924</v>
      </c>
      <c r="H12499" s="929">
        <v>1.6666666666666668E-3</v>
      </c>
      <c r="I12499" s="929">
        <v>1.6666666666666666E-2</v>
      </c>
      <c r="J12499" s="923">
        <v>114217.23754327976</v>
      </c>
      <c r="K12499" s="922">
        <v>1</v>
      </c>
      <c r="L12499" s="923">
        <v>114217.23754327976</v>
      </c>
      <c r="M12499" s="923">
        <f t="shared" si="195"/>
        <v>2323.0624585073851</v>
      </c>
    </row>
    <row r="12500" spans="2:13" ht="75">
      <c r="B12500" s="921" t="s">
        <v>3591</v>
      </c>
      <c r="C12500" s="921" t="s">
        <v>3430</v>
      </c>
      <c r="D12500" s="922" t="s">
        <v>986</v>
      </c>
      <c r="E12500" s="936">
        <v>1</v>
      </c>
      <c r="F12500" s="947">
        <v>44805</v>
      </c>
      <c r="G12500" s="923">
        <v>536565.61185548443</v>
      </c>
      <c r="H12500" s="929">
        <v>1.6666666666666668E-3</v>
      </c>
      <c r="I12500" s="929">
        <v>1.6666666666666666E-2</v>
      </c>
      <c r="J12500" s="923">
        <v>527622.85165789304</v>
      </c>
      <c r="K12500" s="922">
        <v>1</v>
      </c>
      <c r="L12500" s="923">
        <v>527622.85165789304</v>
      </c>
      <c r="M12500" s="923">
        <f t="shared" si="195"/>
        <v>10731.312237109689</v>
      </c>
    </row>
    <row r="12501" spans="2:13" ht="75">
      <c r="B12501" s="921" t="s">
        <v>3592</v>
      </c>
      <c r="C12501" s="921" t="s">
        <v>3430</v>
      </c>
      <c r="D12501" s="922" t="s">
        <v>986</v>
      </c>
      <c r="E12501" s="936">
        <v>1</v>
      </c>
      <c r="F12501" s="947">
        <v>44805</v>
      </c>
      <c r="G12501" s="923">
        <v>21651.380277900269</v>
      </c>
      <c r="H12501" s="929">
        <v>1.6666666666666668E-3</v>
      </c>
      <c r="I12501" s="929">
        <v>1.6666666666666666E-2</v>
      </c>
      <c r="J12501" s="923">
        <v>21290.523939935265</v>
      </c>
      <c r="K12501" s="922">
        <v>1</v>
      </c>
      <c r="L12501" s="923">
        <v>21290.523939935265</v>
      </c>
      <c r="M12501" s="923">
        <f t="shared" si="195"/>
        <v>433.0276055580054</v>
      </c>
    </row>
    <row r="12502" spans="2:13" ht="75">
      <c r="B12502" s="921" t="s">
        <v>3593</v>
      </c>
      <c r="C12502" s="921" t="s">
        <v>3430</v>
      </c>
      <c r="D12502" s="922" t="s">
        <v>986</v>
      </c>
      <c r="E12502" s="936">
        <v>1</v>
      </c>
      <c r="F12502" s="947">
        <v>44805</v>
      </c>
      <c r="G12502" s="923">
        <v>1117887.7955480346</v>
      </c>
      <c r="H12502" s="929">
        <v>1.6666666666666668E-3</v>
      </c>
      <c r="I12502" s="929">
        <v>1.6666666666666666E-2</v>
      </c>
      <c r="J12502" s="923">
        <v>1099256.3322889006</v>
      </c>
      <c r="K12502" s="922">
        <v>1</v>
      </c>
      <c r="L12502" s="923">
        <v>1099256.3322889006</v>
      </c>
      <c r="M12502" s="923">
        <f t="shared" si="195"/>
        <v>22357.755910960692</v>
      </c>
    </row>
    <row r="12503" spans="2:13" ht="75">
      <c r="B12503" s="921" t="s">
        <v>3594</v>
      </c>
      <c r="C12503" s="921" t="s">
        <v>3430</v>
      </c>
      <c r="D12503" s="922" t="s">
        <v>986</v>
      </c>
      <c r="E12503" s="936">
        <v>1</v>
      </c>
      <c r="F12503" s="947">
        <v>44805</v>
      </c>
      <c r="G12503" s="923">
        <v>31765.967480669726</v>
      </c>
      <c r="H12503" s="929">
        <v>1.6666666666666668E-3</v>
      </c>
      <c r="I12503" s="929">
        <v>1.6666666666666666E-2</v>
      </c>
      <c r="J12503" s="923">
        <v>31236.534689325232</v>
      </c>
      <c r="K12503" s="922">
        <v>1</v>
      </c>
      <c r="L12503" s="923">
        <v>31236.534689325232</v>
      </c>
      <c r="M12503" s="923">
        <f t="shared" si="195"/>
        <v>635.31934961339448</v>
      </c>
    </row>
    <row r="12504" spans="2:13" ht="75">
      <c r="B12504" s="921" t="s">
        <v>3595</v>
      </c>
      <c r="C12504" s="921" t="s">
        <v>3430</v>
      </c>
      <c r="D12504" s="922" t="s">
        <v>986</v>
      </c>
      <c r="E12504" s="936">
        <v>1</v>
      </c>
      <c r="F12504" s="947">
        <v>44805</v>
      </c>
      <c r="G12504" s="923">
        <v>74659.981046409259</v>
      </c>
      <c r="H12504" s="929">
        <v>1.6666666666666668E-3</v>
      </c>
      <c r="I12504" s="929">
        <v>1.6666666666666666E-2</v>
      </c>
      <c r="J12504" s="923">
        <v>73415.64802896911</v>
      </c>
      <c r="K12504" s="922">
        <v>1</v>
      </c>
      <c r="L12504" s="923">
        <v>73415.64802896911</v>
      </c>
      <c r="M12504" s="923">
        <f t="shared" si="195"/>
        <v>1493.1996209281851</v>
      </c>
    </row>
    <row r="12505" spans="2:13" ht="75">
      <c r="B12505" s="921" t="s">
        <v>3596</v>
      </c>
      <c r="C12505" s="921" t="s">
        <v>3430</v>
      </c>
      <c r="D12505" s="922" t="s">
        <v>986</v>
      </c>
      <c r="E12505" s="936">
        <v>1</v>
      </c>
      <c r="F12505" s="947">
        <v>44805</v>
      </c>
      <c r="G12505" s="923">
        <v>88859.943351476963</v>
      </c>
      <c r="H12505" s="929">
        <v>1.6666666666666668E-3</v>
      </c>
      <c r="I12505" s="929">
        <v>1.6666666666666666E-2</v>
      </c>
      <c r="J12505" s="923">
        <v>87378.944295619018</v>
      </c>
      <c r="K12505" s="922">
        <v>1</v>
      </c>
      <c r="L12505" s="923">
        <v>87378.944295619018</v>
      </c>
      <c r="M12505" s="923">
        <f t="shared" si="195"/>
        <v>1777.1988670295393</v>
      </c>
    </row>
    <row r="12506" spans="2:13" ht="75">
      <c r="B12506" s="921" t="s">
        <v>3597</v>
      </c>
      <c r="C12506" s="921" t="s">
        <v>3430</v>
      </c>
      <c r="D12506" s="922" t="s">
        <v>986</v>
      </c>
      <c r="E12506" s="936">
        <v>1</v>
      </c>
      <c r="F12506" s="947">
        <v>44805</v>
      </c>
      <c r="G12506" s="923">
        <v>144.80731471200215</v>
      </c>
      <c r="H12506" s="929">
        <v>1.6666666666666668E-3</v>
      </c>
      <c r="I12506" s="929">
        <v>1.6666666666666666E-2</v>
      </c>
      <c r="J12506" s="923">
        <v>142.39385946680213</v>
      </c>
      <c r="K12506" s="922">
        <v>1</v>
      </c>
      <c r="L12506" s="923">
        <v>142.39385946680213</v>
      </c>
      <c r="M12506" s="923">
        <f t="shared" si="195"/>
        <v>2.8961462942400433</v>
      </c>
    </row>
    <row r="12507" spans="2:13" ht="120">
      <c r="B12507" s="921" t="s">
        <v>3598</v>
      </c>
      <c r="C12507" s="921" t="s">
        <v>3436</v>
      </c>
      <c r="D12507" s="922" t="s">
        <v>986</v>
      </c>
      <c r="E12507" s="936">
        <v>1</v>
      </c>
      <c r="F12507" s="947">
        <v>44805</v>
      </c>
      <c r="G12507" s="923">
        <v>5024.7278631071304</v>
      </c>
      <c r="H12507" s="929">
        <v>1.6666666666666668E-3</v>
      </c>
      <c r="I12507" s="929">
        <v>1.6666666666666666E-2</v>
      </c>
      <c r="J12507" s="923">
        <v>4940.9823987220116</v>
      </c>
      <c r="K12507" s="922">
        <v>1</v>
      </c>
      <c r="L12507" s="923">
        <v>4940.9823987220116</v>
      </c>
      <c r="M12507" s="923">
        <f t="shared" si="195"/>
        <v>100.49455726214261</v>
      </c>
    </row>
    <row r="12508" spans="2:13" ht="75">
      <c r="B12508" s="921" t="s">
        <v>3599</v>
      </c>
      <c r="C12508" s="921" t="s">
        <v>3430</v>
      </c>
      <c r="D12508" s="922" t="s">
        <v>986</v>
      </c>
      <c r="E12508" s="936">
        <v>1</v>
      </c>
      <c r="F12508" s="947">
        <v>44805</v>
      </c>
      <c r="G12508" s="923">
        <v>3382.4500227437729</v>
      </c>
      <c r="H12508" s="929">
        <v>1.6666666666666668E-3</v>
      </c>
      <c r="I12508" s="929">
        <v>1.6666666666666666E-2</v>
      </c>
      <c r="J12508" s="923">
        <v>3326.0758556980436</v>
      </c>
      <c r="K12508" s="922">
        <v>1</v>
      </c>
      <c r="L12508" s="923">
        <v>3326.0758556980436</v>
      </c>
      <c r="M12508" s="923">
        <f t="shared" si="195"/>
        <v>67.649000454875463</v>
      </c>
    </row>
    <row r="12509" spans="2:13" ht="75">
      <c r="B12509" s="921" t="s">
        <v>3600</v>
      </c>
      <c r="C12509" s="921" t="s">
        <v>3430</v>
      </c>
      <c r="D12509" s="922" t="s">
        <v>986</v>
      </c>
      <c r="E12509" s="936">
        <v>1</v>
      </c>
      <c r="F12509" s="947">
        <v>44805</v>
      </c>
      <c r="G12509" s="923">
        <v>404.86382137615186</v>
      </c>
      <c r="H12509" s="929">
        <v>1.6666666666666668E-3</v>
      </c>
      <c r="I12509" s="929">
        <v>1.6666666666666666E-2</v>
      </c>
      <c r="J12509" s="923">
        <v>398.11609101988267</v>
      </c>
      <c r="K12509" s="922">
        <v>1</v>
      </c>
      <c r="L12509" s="923">
        <v>398.11609101988267</v>
      </c>
      <c r="M12509" s="923">
        <f t="shared" si="195"/>
        <v>8.0972764275230382</v>
      </c>
    </row>
    <row r="12510" spans="2:13" ht="75">
      <c r="B12510" s="921" t="s">
        <v>3601</v>
      </c>
      <c r="C12510" s="921" t="s">
        <v>3430</v>
      </c>
      <c r="D12510" s="922" t="s">
        <v>986</v>
      </c>
      <c r="E12510" s="936">
        <v>1</v>
      </c>
      <c r="F12510" s="947">
        <v>44805</v>
      </c>
      <c r="G12510" s="923">
        <v>45963.885502048171</v>
      </c>
      <c r="H12510" s="929">
        <v>1.6666666666666668E-3</v>
      </c>
      <c r="I12510" s="929">
        <v>1.6666666666666666E-2</v>
      </c>
      <c r="J12510" s="923">
        <v>45197.820743680699</v>
      </c>
      <c r="K12510" s="922">
        <v>1</v>
      </c>
      <c r="L12510" s="923">
        <v>45197.820743680699</v>
      </c>
      <c r="M12510" s="923">
        <f t="shared" si="195"/>
        <v>919.27771004096348</v>
      </c>
    </row>
    <row r="12511" spans="2:13" ht="75">
      <c r="B12511" s="921" t="s">
        <v>3602</v>
      </c>
      <c r="C12511" s="921" t="s">
        <v>3430</v>
      </c>
      <c r="D12511" s="922" t="s">
        <v>986</v>
      </c>
      <c r="E12511" s="936">
        <v>1</v>
      </c>
      <c r="F12511" s="947">
        <v>44805</v>
      </c>
      <c r="G12511" s="923">
        <v>5964887.8277359037</v>
      </c>
      <c r="H12511" s="929">
        <v>1.6666666666666668E-3</v>
      </c>
      <c r="I12511" s="929">
        <v>1.6666666666666666E-2</v>
      </c>
      <c r="J12511" s="923">
        <v>5865473.0306069721</v>
      </c>
      <c r="K12511" s="922">
        <v>1</v>
      </c>
      <c r="L12511" s="923">
        <v>5865473.0306069721</v>
      </c>
      <c r="M12511" s="923">
        <f t="shared" si="195"/>
        <v>119297.75655471807</v>
      </c>
    </row>
    <row r="12512" spans="2:13" ht="75">
      <c r="B12512" s="921" t="s">
        <v>3603</v>
      </c>
      <c r="C12512" s="921" t="s">
        <v>3430</v>
      </c>
      <c r="D12512" s="922" t="s">
        <v>986</v>
      </c>
      <c r="E12512" s="936">
        <v>1</v>
      </c>
      <c r="F12512" s="947">
        <v>44805</v>
      </c>
      <c r="G12512" s="923">
        <v>460203.64042860118</v>
      </c>
      <c r="H12512" s="929">
        <v>1.6666666666666668E-3</v>
      </c>
      <c r="I12512" s="929">
        <v>1.6666666666666666E-2</v>
      </c>
      <c r="J12512" s="923">
        <v>452533.57975479116</v>
      </c>
      <c r="K12512" s="922">
        <v>1</v>
      </c>
      <c r="L12512" s="923">
        <v>452533.57975479116</v>
      </c>
      <c r="M12512" s="923">
        <f t="shared" si="195"/>
        <v>9204.0728085720239</v>
      </c>
    </row>
    <row r="12513" spans="2:13" ht="75">
      <c r="B12513" s="921" t="s">
        <v>3604</v>
      </c>
      <c r="C12513" s="921" t="s">
        <v>3430</v>
      </c>
      <c r="D12513" s="922" t="s">
        <v>986</v>
      </c>
      <c r="E12513" s="936">
        <v>1</v>
      </c>
      <c r="F12513" s="947">
        <v>44805</v>
      </c>
      <c r="G12513" s="923">
        <v>1012746.1887987111</v>
      </c>
      <c r="H12513" s="929">
        <v>1.6666666666666668E-3</v>
      </c>
      <c r="I12513" s="929">
        <v>1.6666666666666666E-2</v>
      </c>
      <c r="J12513" s="923">
        <v>995867.08565206593</v>
      </c>
      <c r="K12513" s="922">
        <v>1</v>
      </c>
      <c r="L12513" s="923">
        <v>995867.08565206593</v>
      </c>
      <c r="M12513" s="923">
        <f t="shared" si="195"/>
        <v>20254.923775974221</v>
      </c>
    </row>
    <row r="12514" spans="2:13" ht="75">
      <c r="B12514" s="921" t="s">
        <v>3605</v>
      </c>
      <c r="C12514" s="921" t="s">
        <v>3430</v>
      </c>
      <c r="D12514" s="922" t="s">
        <v>986</v>
      </c>
      <c r="E12514" s="936">
        <v>1</v>
      </c>
      <c r="F12514" s="947">
        <v>44713</v>
      </c>
      <c r="G12514" s="923">
        <v>25566.343694656156</v>
      </c>
      <c r="H12514" s="929">
        <v>1.6666666666666668E-3</v>
      </c>
      <c r="I12514" s="929">
        <v>2.1666666666666667E-2</v>
      </c>
      <c r="J12514" s="923">
        <v>25012.406247938605</v>
      </c>
      <c r="K12514" s="922">
        <v>1</v>
      </c>
      <c r="L12514" s="923">
        <v>25012.406247938605</v>
      </c>
      <c r="M12514" s="923">
        <f t="shared" si="195"/>
        <v>511.32687389312315</v>
      </c>
    </row>
    <row r="12515" spans="2:13" ht="90">
      <c r="B12515" s="921" t="s">
        <v>3606</v>
      </c>
      <c r="C12515" s="921" t="s">
        <v>3411</v>
      </c>
      <c r="D12515" s="922" t="s">
        <v>986</v>
      </c>
      <c r="E12515" s="936">
        <v>1</v>
      </c>
      <c r="F12515" s="947">
        <v>43864</v>
      </c>
      <c r="G12515" s="923">
        <v>2629340.3259552382</v>
      </c>
      <c r="H12515" s="929">
        <v>1.6666666666666668E-3</v>
      </c>
      <c r="I12515" s="929">
        <v>6.8333333333333343E-2</v>
      </c>
      <c r="J12515" s="923">
        <v>2449668.7370149638</v>
      </c>
      <c r="K12515" s="922">
        <v>1</v>
      </c>
      <c r="L12515" s="923">
        <v>2449668.7370149638</v>
      </c>
      <c r="M12515" s="923">
        <f t="shared" si="195"/>
        <v>52586.806519104764</v>
      </c>
    </row>
    <row r="12516" spans="2:13" ht="90">
      <c r="B12516" s="921" t="s">
        <v>3607</v>
      </c>
      <c r="C12516" s="921" t="s">
        <v>3411</v>
      </c>
      <c r="D12516" s="922" t="s">
        <v>986</v>
      </c>
      <c r="E12516" s="936">
        <v>1</v>
      </c>
      <c r="F12516" s="947">
        <v>43864</v>
      </c>
      <c r="G12516" s="923">
        <v>175247.66568957779</v>
      </c>
      <c r="H12516" s="929">
        <v>1.6666666666666668E-3</v>
      </c>
      <c r="I12516" s="929">
        <v>6.8333333333333343E-2</v>
      </c>
      <c r="J12516" s="923">
        <v>163272.4085341233</v>
      </c>
      <c r="K12516" s="922">
        <v>1</v>
      </c>
      <c r="L12516" s="923">
        <v>163272.4085341233</v>
      </c>
      <c r="M12516" s="923">
        <f t="shared" si="195"/>
        <v>3504.953313791556</v>
      </c>
    </row>
    <row r="12517" spans="2:13" ht="90">
      <c r="B12517" s="921" t="s">
        <v>3608</v>
      </c>
      <c r="C12517" s="921" t="s">
        <v>3411</v>
      </c>
      <c r="D12517" s="922" t="s">
        <v>986</v>
      </c>
      <c r="E12517" s="936">
        <v>1</v>
      </c>
      <c r="F12517" s="947">
        <v>43864</v>
      </c>
      <c r="G12517" s="923">
        <v>514343.50872759713</v>
      </c>
      <c r="H12517" s="929">
        <v>1.6666666666666668E-3</v>
      </c>
      <c r="I12517" s="929">
        <v>6.8333333333333343E-2</v>
      </c>
      <c r="J12517" s="923">
        <v>479196.70229787799</v>
      </c>
      <c r="K12517" s="922">
        <v>1</v>
      </c>
      <c r="L12517" s="923">
        <v>479196.70229787799</v>
      </c>
      <c r="M12517" s="923">
        <f t="shared" si="195"/>
        <v>10286.870174551943</v>
      </c>
    </row>
    <row r="12518" spans="2:13" ht="90">
      <c r="B12518" s="921" t="s">
        <v>3608</v>
      </c>
      <c r="C12518" s="921" t="s">
        <v>3411</v>
      </c>
      <c r="D12518" s="922" t="s">
        <v>994</v>
      </c>
      <c r="E12518" s="936">
        <v>0</v>
      </c>
      <c r="F12518" s="947">
        <v>43864</v>
      </c>
      <c r="G12518" s="923">
        <v>6923922.8630092274</v>
      </c>
      <c r="H12518" s="929">
        <v>1.6666666666666668E-3</v>
      </c>
      <c r="I12518" s="929">
        <v>6.8333333333333343E-2</v>
      </c>
      <c r="J12518" s="923">
        <v>6450788.1340369303</v>
      </c>
      <c r="K12518" s="922">
        <v>1</v>
      </c>
      <c r="L12518" s="923">
        <v>0</v>
      </c>
      <c r="M12518" s="923" t="str">
        <f t="shared" si="195"/>
        <v/>
      </c>
    </row>
    <row r="12519" spans="2:13" ht="75">
      <c r="B12519" s="921" t="s">
        <v>3609</v>
      </c>
      <c r="C12519" s="921" t="s">
        <v>3430</v>
      </c>
      <c r="D12519" s="922" t="s">
        <v>986</v>
      </c>
      <c r="E12519" s="936">
        <v>1</v>
      </c>
      <c r="F12519" s="947">
        <v>44841</v>
      </c>
      <c r="G12519" s="923">
        <v>3130.6478629197914</v>
      </c>
      <c r="H12519" s="929">
        <v>1.6666666666666668E-3</v>
      </c>
      <c r="I12519" s="929">
        <v>1.5000000000000001E-2</v>
      </c>
      <c r="J12519" s="923">
        <v>3083.6881449759944</v>
      </c>
      <c r="K12519" s="922">
        <v>1</v>
      </c>
      <c r="L12519" s="923">
        <v>3083.6881449759944</v>
      </c>
      <c r="M12519" s="923">
        <f t="shared" si="195"/>
        <v>62.612957258395831</v>
      </c>
    </row>
    <row r="12520" spans="2:13" ht="75">
      <c r="B12520" s="921" t="s">
        <v>3610</v>
      </c>
      <c r="C12520" s="921" t="s">
        <v>3430</v>
      </c>
      <c r="D12520" s="922" t="s">
        <v>986</v>
      </c>
      <c r="E12520" s="936">
        <v>1</v>
      </c>
      <c r="F12520" s="947">
        <v>44713</v>
      </c>
      <c r="G12520" s="923">
        <v>1435.4309641422853</v>
      </c>
      <c r="H12520" s="929">
        <v>1.6666666666666668E-3</v>
      </c>
      <c r="I12520" s="929">
        <v>2.1666666666666667E-2</v>
      </c>
      <c r="J12520" s="923">
        <v>1404.3299599192026</v>
      </c>
      <c r="K12520" s="922">
        <v>1</v>
      </c>
      <c r="L12520" s="923">
        <v>1404.3299599192026</v>
      </c>
      <c r="M12520" s="923">
        <f t="shared" si="195"/>
        <v>28.708619282845707</v>
      </c>
    </row>
    <row r="12521" spans="2:13" ht="75">
      <c r="B12521" s="921" t="s">
        <v>3611</v>
      </c>
      <c r="C12521" s="921" t="s">
        <v>3430</v>
      </c>
      <c r="D12521" s="922" t="s">
        <v>986</v>
      </c>
      <c r="E12521" s="936">
        <v>1</v>
      </c>
      <c r="F12521" s="947">
        <v>44713</v>
      </c>
      <c r="G12521" s="923">
        <v>111540.36620060386</v>
      </c>
      <c r="H12521" s="929">
        <v>1.6666666666666668E-3</v>
      </c>
      <c r="I12521" s="929">
        <v>2.1666666666666667E-2</v>
      </c>
      <c r="J12521" s="923">
        <v>109123.65826625745</v>
      </c>
      <c r="K12521" s="922">
        <v>1</v>
      </c>
      <c r="L12521" s="923">
        <v>109123.65826625745</v>
      </c>
      <c r="M12521" s="923">
        <f t="shared" si="195"/>
        <v>2230.8073240120775</v>
      </c>
    </row>
    <row r="12522" spans="2:13" ht="75">
      <c r="B12522" s="921" t="s">
        <v>3612</v>
      </c>
      <c r="C12522" s="921" t="s">
        <v>3430</v>
      </c>
      <c r="D12522" s="922" t="s">
        <v>986</v>
      </c>
      <c r="E12522" s="936">
        <v>1</v>
      </c>
      <c r="F12522" s="947">
        <v>44713</v>
      </c>
      <c r="G12522" s="923">
        <v>25649.482929116628</v>
      </c>
      <c r="H12522" s="929">
        <v>1.6666666666666668E-3</v>
      </c>
      <c r="I12522" s="929">
        <v>2.1666666666666667E-2</v>
      </c>
      <c r="J12522" s="923">
        <v>25093.744132319101</v>
      </c>
      <c r="K12522" s="922">
        <v>1</v>
      </c>
      <c r="L12522" s="923">
        <v>25093.744132319101</v>
      </c>
      <c r="M12522" s="923">
        <f t="shared" si="195"/>
        <v>512.98965858233259</v>
      </c>
    </row>
    <row r="12523" spans="2:13" ht="75">
      <c r="B12523" s="921" t="s">
        <v>3613</v>
      </c>
      <c r="C12523" s="921" t="s">
        <v>3430</v>
      </c>
      <c r="D12523" s="922" t="s">
        <v>986</v>
      </c>
      <c r="E12523" s="936">
        <v>1</v>
      </c>
      <c r="F12523" s="947">
        <v>44713</v>
      </c>
      <c r="G12523" s="923">
        <v>61242.838428976815</v>
      </c>
      <c r="H12523" s="929">
        <v>1.6666666666666668E-3</v>
      </c>
      <c r="I12523" s="929">
        <v>2.1666666666666667E-2</v>
      </c>
      <c r="J12523" s="923">
        <v>59915.910263015649</v>
      </c>
      <c r="K12523" s="922">
        <v>1</v>
      </c>
      <c r="L12523" s="923">
        <v>59915.910263015649</v>
      </c>
      <c r="M12523" s="923">
        <f t="shared" si="195"/>
        <v>1224.8567685795363</v>
      </c>
    </row>
    <row r="12524" spans="2:13" ht="75">
      <c r="B12524" s="921" t="s">
        <v>3614</v>
      </c>
      <c r="C12524" s="921" t="s">
        <v>3430</v>
      </c>
      <c r="D12524" s="922" t="s">
        <v>986</v>
      </c>
      <c r="E12524" s="936">
        <v>1</v>
      </c>
      <c r="F12524" s="947">
        <v>44713</v>
      </c>
      <c r="G12524" s="923">
        <v>117351.56955574705</v>
      </c>
      <c r="H12524" s="929">
        <v>1.6666666666666668E-3</v>
      </c>
      <c r="I12524" s="929">
        <v>2.1666666666666667E-2</v>
      </c>
      <c r="J12524" s="923">
        <v>114808.95221537253</v>
      </c>
      <c r="K12524" s="922">
        <v>1</v>
      </c>
      <c r="L12524" s="923">
        <v>114808.95221537253</v>
      </c>
      <c r="M12524" s="923">
        <f t="shared" si="195"/>
        <v>2347.031391114941</v>
      </c>
    </row>
    <row r="12525" spans="2:13" ht="75">
      <c r="B12525" s="921" t="s">
        <v>3615</v>
      </c>
      <c r="C12525" s="921" t="s">
        <v>3430</v>
      </c>
      <c r="D12525" s="922" t="s">
        <v>986</v>
      </c>
      <c r="E12525" s="936">
        <v>1</v>
      </c>
      <c r="F12525" s="947">
        <v>44713</v>
      </c>
      <c r="G12525" s="923">
        <v>53184.079927275372</v>
      </c>
      <c r="H12525" s="929">
        <v>1.6666666666666668E-3</v>
      </c>
      <c r="I12525" s="929">
        <v>2.1666666666666667E-2</v>
      </c>
      <c r="J12525" s="923">
        <v>52031.758195517737</v>
      </c>
      <c r="K12525" s="922">
        <v>1</v>
      </c>
      <c r="L12525" s="923">
        <v>52031.758195517737</v>
      </c>
      <c r="M12525" s="923">
        <f t="shared" si="195"/>
        <v>1063.6815985455075</v>
      </c>
    </row>
    <row r="12526" spans="2:13" ht="75">
      <c r="B12526" s="921" t="s">
        <v>3616</v>
      </c>
      <c r="C12526" s="921" t="s">
        <v>3430</v>
      </c>
      <c r="D12526" s="922" t="s">
        <v>986</v>
      </c>
      <c r="E12526" s="936">
        <v>1</v>
      </c>
      <c r="F12526" s="947">
        <v>44713</v>
      </c>
      <c r="G12526" s="923">
        <v>17312.482681946447</v>
      </c>
      <c r="H12526" s="929">
        <v>1.6666666666666668E-3</v>
      </c>
      <c r="I12526" s="929">
        <v>2.1666666666666667E-2</v>
      </c>
      <c r="J12526" s="923">
        <v>16937.378890504275</v>
      </c>
      <c r="K12526" s="922">
        <v>1</v>
      </c>
      <c r="L12526" s="923">
        <v>16937.378890504275</v>
      </c>
      <c r="M12526" s="923">
        <f t="shared" si="195"/>
        <v>346.24965363892892</v>
      </c>
    </row>
    <row r="12527" spans="2:13" ht="75">
      <c r="B12527" s="921" t="s">
        <v>3617</v>
      </c>
      <c r="C12527" s="921" t="s">
        <v>3430</v>
      </c>
      <c r="D12527" s="922" t="s">
        <v>986</v>
      </c>
      <c r="E12527" s="936">
        <v>1</v>
      </c>
      <c r="F12527" s="947">
        <v>44713</v>
      </c>
      <c r="G12527" s="923">
        <v>49025.327307119929</v>
      </c>
      <c r="H12527" s="929">
        <v>1.6666666666666668E-3</v>
      </c>
      <c r="I12527" s="929">
        <v>2.1666666666666667E-2</v>
      </c>
      <c r="J12527" s="923">
        <v>47963.111882132333</v>
      </c>
      <c r="K12527" s="922">
        <v>1</v>
      </c>
      <c r="L12527" s="923">
        <v>47963.111882132333</v>
      </c>
      <c r="M12527" s="923">
        <f t="shared" si="195"/>
        <v>980.50654614239863</v>
      </c>
    </row>
    <row r="12528" spans="2:13" ht="75">
      <c r="B12528" s="921" t="s">
        <v>3618</v>
      </c>
      <c r="C12528" s="921" t="s">
        <v>3430</v>
      </c>
      <c r="D12528" s="922" t="s">
        <v>986</v>
      </c>
      <c r="E12528" s="936">
        <v>1</v>
      </c>
      <c r="F12528" s="947">
        <v>44713</v>
      </c>
      <c r="G12528" s="923">
        <v>201105.83420717902</v>
      </c>
      <c r="H12528" s="929">
        <v>1.6666666666666668E-3</v>
      </c>
      <c r="I12528" s="929">
        <v>2.1666666666666667E-2</v>
      </c>
      <c r="J12528" s="923">
        <v>196748.54113269015</v>
      </c>
      <c r="K12528" s="922">
        <v>1</v>
      </c>
      <c r="L12528" s="923">
        <v>196748.54113269015</v>
      </c>
      <c r="M12528" s="923">
        <f t="shared" si="195"/>
        <v>4022.1166841435806</v>
      </c>
    </row>
    <row r="12529" spans="2:13" ht="75">
      <c r="B12529" s="921" t="s">
        <v>3619</v>
      </c>
      <c r="C12529" s="921" t="s">
        <v>3430</v>
      </c>
      <c r="D12529" s="922" t="s">
        <v>986</v>
      </c>
      <c r="E12529" s="936">
        <v>1</v>
      </c>
      <c r="F12529" s="947">
        <v>44713</v>
      </c>
      <c r="G12529" s="923">
        <v>217094.71592358095</v>
      </c>
      <c r="H12529" s="929">
        <v>1.6666666666666668E-3</v>
      </c>
      <c r="I12529" s="929">
        <v>2.1666666666666667E-2</v>
      </c>
      <c r="J12529" s="923">
        <v>212390.99707857004</v>
      </c>
      <c r="K12529" s="922">
        <v>1</v>
      </c>
      <c r="L12529" s="923">
        <v>212390.99707857004</v>
      </c>
      <c r="M12529" s="923">
        <f t="shared" si="195"/>
        <v>4341.894318471619</v>
      </c>
    </row>
    <row r="12530" spans="2:13" ht="75">
      <c r="B12530" s="921" t="s">
        <v>3620</v>
      </c>
      <c r="C12530" s="921" t="s">
        <v>3430</v>
      </c>
      <c r="D12530" s="922" t="s">
        <v>986</v>
      </c>
      <c r="E12530" s="936">
        <v>1</v>
      </c>
      <c r="F12530" s="947">
        <v>44713</v>
      </c>
      <c r="G12530" s="923">
        <v>367933.31462669862</v>
      </c>
      <c r="H12530" s="929">
        <v>1.6666666666666668E-3</v>
      </c>
      <c r="I12530" s="929">
        <v>2.1666666666666667E-2</v>
      </c>
      <c r="J12530" s="923">
        <v>359961.42614312016</v>
      </c>
      <c r="K12530" s="922">
        <v>1</v>
      </c>
      <c r="L12530" s="923">
        <v>359961.42614312016</v>
      </c>
      <c r="M12530" s="923">
        <f t="shared" si="195"/>
        <v>7358.6662925339724</v>
      </c>
    </row>
    <row r="12531" spans="2:13" ht="75">
      <c r="B12531" s="921" t="s">
        <v>3621</v>
      </c>
      <c r="C12531" s="921" t="s">
        <v>3430</v>
      </c>
      <c r="D12531" s="922" t="s">
        <v>986</v>
      </c>
      <c r="E12531" s="936">
        <v>1</v>
      </c>
      <c r="F12531" s="947">
        <v>44713</v>
      </c>
      <c r="G12531" s="923">
        <v>349128.58064496866</v>
      </c>
      <c r="H12531" s="929">
        <v>1.6666666666666668E-3</v>
      </c>
      <c r="I12531" s="929">
        <v>2.1666666666666667E-2</v>
      </c>
      <c r="J12531" s="923">
        <v>341564.1280643277</v>
      </c>
      <c r="K12531" s="922">
        <v>1</v>
      </c>
      <c r="L12531" s="923">
        <v>341564.1280643277</v>
      </c>
      <c r="M12531" s="923">
        <f t="shared" si="195"/>
        <v>6982.5716128993736</v>
      </c>
    </row>
    <row r="12532" spans="2:13" ht="75">
      <c r="B12532" s="921" t="s">
        <v>3622</v>
      </c>
      <c r="C12532" s="921" t="s">
        <v>3430</v>
      </c>
      <c r="D12532" s="922" t="s">
        <v>986</v>
      </c>
      <c r="E12532" s="936">
        <v>1</v>
      </c>
      <c r="F12532" s="947">
        <v>44713</v>
      </c>
      <c r="G12532" s="923">
        <v>873257.35730047489</v>
      </c>
      <c r="H12532" s="929">
        <v>1.6666666666666668E-3</v>
      </c>
      <c r="I12532" s="929">
        <v>2.1666666666666667E-2</v>
      </c>
      <c r="J12532" s="923">
        <v>854336.78122563125</v>
      </c>
      <c r="K12532" s="922">
        <v>1</v>
      </c>
      <c r="L12532" s="923">
        <v>854336.78122563125</v>
      </c>
      <c r="M12532" s="923">
        <f t="shared" si="195"/>
        <v>17465.147146009498</v>
      </c>
    </row>
    <row r="12533" spans="2:13" ht="75">
      <c r="B12533" s="921" t="s">
        <v>3623</v>
      </c>
      <c r="C12533" s="921" t="s">
        <v>3430</v>
      </c>
      <c r="D12533" s="922" t="s">
        <v>986</v>
      </c>
      <c r="E12533" s="936">
        <v>1</v>
      </c>
      <c r="F12533" s="947">
        <v>44713</v>
      </c>
      <c r="G12533" s="923">
        <v>142107.80073430145</v>
      </c>
      <c r="H12533" s="929">
        <v>1.6666666666666668E-3</v>
      </c>
      <c r="I12533" s="929">
        <v>2.1666666666666667E-2</v>
      </c>
      <c r="J12533" s="923">
        <v>139028.79838505824</v>
      </c>
      <c r="K12533" s="922">
        <v>1</v>
      </c>
      <c r="L12533" s="923">
        <v>139028.79838505824</v>
      </c>
      <c r="M12533" s="923">
        <f t="shared" si="195"/>
        <v>2842.1560146860288</v>
      </c>
    </row>
    <row r="12534" spans="2:13" ht="75">
      <c r="B12534" s="921" t="s">
        <v>3624</v>
      </c>
      <c r="C12534" s="921" t="s">
        <v>3430</v>
      </c>
      <c r="D12534" s="922" t="s">
        <v>986</v>
      </c>
      <c r="E12534" s="936">
        <v>1</v>
      </c>
      <c r="F12534" s="947">
        <v>44713</v>
      </c>
      <c r="G12534" s="923">
        <v>29157.236249019908</v>
      </c>
      <c r="H12534" s="929">
        <v>1.6666666666666668E-3</v>
      </c>
      <c r="I12534" s="929">
        <v>2.1666666666666667E-2</v>
      </c>
      <c r="J12534" s="923">
        <v>28525.496130291143</v>
      </c>
      <c r="K12534" s="922">
        <v>1</v>
      </c>
      <c r="L12534" s="923">
        <v>28525.496130291143</v>
      </c>
      <c r="M12534" s="923">
        <f t="shared" si="195"/>
        <v>583.14472498039822</v>
      </c>
    </row>
    <row r="12535" spans="2:13" ht="75">
      <c r="B12535" s="921" t="s">
        <v>3625</v>
      </c>
      <c r="C12535" s="921" t="s">
        <v>3430</v>
      </c>
      <c r="D12535" s="922" t="s">
        <v>986</v>
      </c>
      <c r="E12535" s="936">
        <v>1</v>
      </c>
      <c r="F12535" s="947">
        <v>44713</v>
      </c>
      <c r="G12535" s="923">
        <v>32535.710588600949</v>
      </c>
      <c r="H12535" s="929">
        <v>1.6666666666666668E-3</v>
      </c>
      <c r="I12535" s="929">
        <v>2.1666666666666667E-2</v>
      </c>
      <c r="J12535" s="923">
        <v>31830.770192514596</v>
      </c>
      <c r="K12535" s="922">
        <v>1</v>
      </c>
      <c r="L12535" s="923">
        <v>31830.770192514596</v>
      </c>
      <c r="M12535" s="923">
        <f t="shared" si="195"/>
        <v>650.71421177201898</v>
      </c>
    </row>
    <row r="12536" spans="2:13" ht="75">
      <c r="B12536" s="921" t="s">
        <v>3626</v>
      </c>
      <c r="C12536" s="921" t="s">
        <v>3430</v>
      </c>
      <c r="D12536" s="922" t="s">
        <v>986</v>
      </c>
      <c r="E12536" s="936">
        <v>1</v>
      </c>
      <c r="F12536" s="947">
        <v>44713</v>
      </c>
      <c r="G12536" s="923">
        <v>44508.88814407905</v>
      </c>
      <c r="H12536" s="929">
        <v>1.6666666666666668E-3</v>
      </c>
      <c r="I12536" s="929">
        <v>2.1666666666666667E-2</v>
      </c>
      <c r="J12536" s="923">
        <v>43544.528900957339</v>
      </c>
      <c r="K12536" s="922">
        <v>1</v>
      </c>
      <c r="L12536" s="923">
        <v>43544.528900957339</v>
      </c>
      <c r="M12536" s="923">
        <f t="shared" si="195"/>
        <v>890.17776288158097</v>
      </c>
    </row>
    <row r="12537" spans="2:13" ht="120">
      <c r="B12537" s="921" t="s">
        <v>3627</v>
      </c>
      <c r="C12537" s="921" t="s">
        <v>3436</v>
      </c>
      <c r="D12537" s="922" t="s">
        <v>986</v>
      </c>
      <c r="E12537" s="936">
        <v>1</v>
      </c>
      <c r="F12537" s="947">
        <v>44713</v>
      </c>
      <c r="G12537" s="923">
        <v>1688.4369960561398</v>
      </c>
      <c r="H12537" s="929">
        <v>1.6666666666666668E-3</v>
      </c>
      <c r="I12537" s="929">
        <v>2.1666666666666667E-2</v>
      </c>
      <c r="J12537" s="923">
        <v>1651.8541944749234</v>
      </c>
      <c r="K12537" s="922">
        <v>1</v>
      </c>
      <c r="L12537" s="923">
        <v>1651.8541944749234</v>
      </c>
      <c r="M12537" s="923">
        <f t="shared" si="195"/>
        <v>33.768739921122794</v>
      </c>
    </row>
    <row r="12538" spans="2:13" ht="120">
      <c r="B12538" s="921" t="s">
        <v>3628</v>
      </c>
      <c r="C12538" s="921" t="s">
        <v>3436</v>
      </c>
      <c r="D12538" s="922" t="s">
        <v>986</v>
      </c>
      <c r="E12538" s="936">
        <v>1</v>
      </c>
      <c r="F12538" s="947">
        <v>44713</v>
      </c>
      <c r="G12538" s="923">
        <v>9949.509479709508</v>
      </c>
      <c r="H12538" s="929">
        <v>1.6666666666666668E-3</v>
      </c>
      <c r="I12538" s="929">
        <v>2.1666666666666667E-2</v>
      </c>
      <c r="J12538" s="923">
        <v>9733.9367743158018</v>
      </c>
      <c r="K12538" s="922">
        <v>1</v>
      </c>
      <c r="L12538" s="923">
        <v>9733.9367743158018</v>
      </c>
      <c r="M12538" s="923">
        <f t="shared" si="195"/>
        <v>198.99018959419016</v>
      </c>
    </row>
    <row r="12539" spans="2:13" ht="120">
      <c r="B12539" s="921" t="s">
        <v>3629</v>
      </c>
      <c r="C12539" s="921" t="s">
        <v>3436</v>
      </c>
      <c r="D12539" s="922" t="s">
        <v>986</v>
      </c>
      <c r="E12539" s="936">
        <v>1</v>
      </c>
      <c r="F12539" s="947">
        <v>44713</v>
      </c>
      <c r="G12539" s="923">
        <v>42737.106371437367</v>
      </c>
      <c r="H12539" s="929">
        <v>1.6666666666666668E-3</v>
      </c>
      <c r="I12539" s="929">
        <v>2.1666666666666667E-2</v>
      </c>
      <c r="J12539" s="923">
        <v>41811.135733389558</v>
      </c>
      <c r="K12539" s="922">
        <v>1</v>
      </c>
      <c r="L12539" s="923">
        <v>41811.135733389558</v>
      </c>
      <c r="M12539" s="923">
        <f t="shared" si="195"/>
        <v>854.74212742874738</v>
      </c>
    </row>
    <row r="12540" spans="2:13" ht="120">
      <c r="B12540" s="921" t="s">
        <v>3630</v>
      </c>
      <c r="C12540" s="921" t="s">
        <v>3436</v>
      </c>
      <c r="D12540" s="922" t="s">
        <v>986</v>
      </c>
      <c r="E12540" s="936">
        <v>1</v>
      </c>
      <c r="F12540" s="947">
        <v>44713</v>
      </c>
      <c r="G12540" s="923">
        <v>4049450.0697903908</v>
      </c>
      <c r="H12540" s="929">
        <v>1.6666666666666668E-3</v>
      </c>
      <c r="I12540" s="929">
        <v>2.1666666666666667E-2</v>
      </c>
      <c r="J12540" s="923">
        <v>3961711.9849449322</v>
      </c>
      <c r="K12540" s="922">
        <v>1</v>
      </c>
      <c r="L12540" s="923">
        <v>3961711.9849449322</v>
      </c>
      <c r="M12540" s="923">
        <f t="shared" si="195"/>
        <v>80989.00139580782</v>
      </c>
    </row>
    <row r="12541" spans="2:13" ht="75">
      <c r="B12541" s="921" t="s">
        <v>3631</v>
      </c>
      <c r="C12541" s="921" t="s">
        <v>3430</v>
      </c>
      <c r="D12541" s="922" t="s">
        <v>994</v>
      </c>
      <c r="E12541" s="936">
        <v>0</v>
      </c>
      <c r="F12541" s="947">
        <v>44850</v>
      </c>
      <c r="G12541" s="923">
        <v>26794.720000000001</v>
      </c>
      <c r="H12541" s="929">
        <v>1.6666666666666668E-3</v>
      </c>
      <c r="I12541" s="929">
        <v>1.5000000000000001E-2</v>
      </c>
      <c r="J12541" s="923">
        <v>26392.799200000001</v>
      </c>
      <c r="K12541" s="922">
        <v>1</v>
      </c>
      <c r="L12541" s="923">
        <v>0</v>
      </c>
      <c r="M12541" s="923" t="str">
        <f t="shared" si="195"/>
        <v/>
      </c>
    </row>
    <row r="12542" spans="2:13" ht="75">
      <c r="B12542" s="921" t="s">
        <v>3631</v>
      </c>
      <c r="C12542" s="921" t="s">
        <v>3430</v>
      </c>
      <c r="D12542" s="922" t="s">
        <v>986</v>
      </c>
      <c r="E12542" s="936">
        <v>1</v>
      </c>
      <c r="F12542" s="947">
        <v>44840</v>
      </c>
      <c r="G12542" s="923">
        <v>16316.200038511382</v>
      </c>
      <c r="H12542" s="929">
        <v>1.6666666666666668E-3</v>
      </c>
      <c r="I12542" s="929">
        <v>1.5000000000000001E-2</v>
      </c>
      <c r="J12542" s="923">
        <v>16071.457037933711</v>
      </c>
      <c r="K12542" s="922">
        <v>1</v>
      </c>
      <c r="L12542" s="923">
        <v>16071.457037933711</v>
      </c>
      <c r="M12542" s="923">
        <f t="shared" si="195"/>
        <v>326.32400077022766</v>
      </c>
    </row>
    <row r="12543" spans="2:13" ht="75">
      <c r="B12543" s="921" t="s">
        <v>3631</v>
      </c>
      <c r="C12543" s="921" t="s">
        <v>3430</v>
      </c>
      <c r="D12543" s="922" t="s">
        <v>986</v>
      </c>
      <c r="E12543" s="936">
        <v>1</v>
      </c>
      <c r="F12543" s="947">
        <v>44685</v>
      </c>
      <c r="G12543" s="923">
        <v>77089.44128805022</v>
      </c>
      <c r="H12543" s="929">
        <v>1.6666666666666668E-3</v>
      </c>
      <c r="I12543" s="929">
        <v>2.3333333333333334E-2</v>
      </c>
      <c r="J12543" s="923">
        <v>75290.687657995717</v>
      </c>
      <c r="K12543" s="922">
        <v>1</v>
      </c>
      <c r="L12543" s="923">
        <v>75290.687657995717</v>
      </c>
      <c r="M12543" s="923">
        <f t="shared" si="195"/>
        <v>1541.7888257610045</v>
      </c>
    </row>
    <row r="12544" spans="2:13" ht="75">
      <c r="B12544" s="921" t="s">
        <v>3632</v>
      </c>
      <c r="C12544" s="921" t="s">
        <v>3430</v>
      </c>
      <c r="D12544" s="922" t="s">
        <v>986</v>
      </c>
      <c r="E12544" s="936">
        <v>1</v>
      </c>
      <c r="F12544" s="947">
        <v>44685</v>
      </c>
      <c r="G12544" s="923">
        <v>22144.290751791264</v>
      </c>
      <c r="H12544" s="929">
        <v>1.6666666666666668E-3</v>
      </c>
      <c r="I12544" s="929">
        <v>2.3333333333333334E-2</v>
      </c>
      <c r="J12544" s="923">
        <v>21627.590634249467</v>
      </c>
      <c r="K12544" s="922">
        <v>1</v>
      </c>
      <c r="L12544" s="923">
        <v>21627.590634249467</v>
      </c>
      <c r="M12544" s="923">
        <f t="shared" si="195"/>
        <v>442.88581503582532</v>
      </c>
    </row>
    <row r="12545" spans="2:13" ht="75">
      <c r="B12545" s="921" t="s">
        <v>3633</v>
      </c>
      <c r="C12545" s="921" t="s">
        <v>3430</v>
      </c>
      <c r="D12545" s="922" t="s">
        <v>986</v>
      </c>
      <c r="E12545" s="936">
        <v>1</v>
      </c>
      <c r="F12545" s="947">
        <v>44685</v>
      </c>
      <c r="G12545" s="923">
        <v>381.15789984980285</v>
      </c>
      <c r="H12545" s="929">
        <v>1.6666666666666668E-3</v>
      </c>
      <c r="I12545" s="929">
        <v>2.3333333333333334E-2</v>
      </c>
      <c r="J12545" s="923">
        <v>372.26421551997413</v>
      </c>
      <c r="K12545" s="922">
        <v>1</v>
      </c>
      <c r="L12545" s="923">
        <v>372.26421551997413</v>
      </c>
      <c r="M12545" s="923">
        <f t="shared" si="195"/>
        <v>7.6231579969960572</v>
      </c>
    </row>
    <row r="12546" spans="2:13" ht="90">
      <c r="B12546" s="921" t="s">
        <v>3634</v>
      </c>
      <c r="C12546" s="921" t="s">
        <v>3411</v>
      </c>
      <c r="D12546" s="922" t="s">
        <v>986</v>
      </c>
      <c r="E12546" s="936">
        <v>1</v>
      </c>
      <c r="F12546" s="947">
        <v>44562</v>
      </c>
      <c r="G12546" s="923">
        <v>5644.0547857691718</v>
      </c>
      <c r="H12546" s="929">
        <v>1.6666666666666668E-3</v>
      </c>
      <c r="I12546" s="929">
        <v>3.0000000000000002E-2</v>
      </c>
      <c r="J12546" s="923">
        <v>5474.7331421960962</v>
      </c>
      <c r="K12546" s="922">
        <v>1</v>
      </c>
      <c r="L12546" s="923">
        <v>5474.7331421960962</v>
      </c>
      <c r="M12546" s="923">
        <f t="shared" si="195"/>
        <v>112.88109571538344</v>
      </c>
    </row>
    <row r="12547" spans="2:13" ht="90">
      <c r="B12547" s="921" t="s">
        <v>3635</v>
      </c>
      <c r="C12547" s="921" t="s">
        <v>3411</v>
      </c>
      <c r="D12547" s="922" t="s">
        <v>986</v>
      </c>
      <c r="E12547" s="936">
        <v>1</v>
      </c>
      <c r="F12547" s="947">
        <v>44562</v>
      </c>
      <c r="G12547" s="923">
        <v>2887.5622641519017</v>
      </c>
      <c r="H12547" s="929">
        <v>1.6666666666666668E-3</v>
      </c>
      <c r="I12547" s="929">
        <v>3.0000000000000002E-2</v>
      </c>
      <c r="J12547" s="923">
        <v>2800.9353962273444</v>
      </c>
      <c r="K12547" s="922">
        <v>1</v>
      </c>
      <c r="L12547" s="923">
        <v>2800.9353962273444</v>
      </c>
      <c r="M12547" s="923">
        <f t="shared" si="195"/>
        <v>57.751245283038031</v>
      </c>
    </row>
    <row r="12548" spans="2:13" ht="75">
      <c r="B12548" s="921" t="s">
        <v>3636</v>
      </c>
      <c r="C12548" s="921" t="s">
        <v>3430</v>
      </c>
      <c r="D12548" s="922" t="s">
        <v>986</v>
      </c>
      <c r="E12548" s="936">
        <v>1</v>
      </c>
      <c r="F12548" s="947">
        <v>44562</v>
      </c>
      <c r="G12548" s="923">
        <v>69806.905981456395</v>
      </c>
      <c r="H12548" s="929">
        <v>1.6666666666666668E-3</v>
      </c>
      <c r="I12548" s="929">
        <v>3.0000000000000002E-2</v>
      </c>
      <c r="J12548" s="923">
        <v>67712.698802012703</v>
      </c>
      <c r="K12548" s="922">
        <v>1</v>
      </c>
      <c r="L12548" s="923">
        <v>67712.698802012703</v>
      </c>
      <c r="M12548" s="923">
        <f t="shared" si="195"/>
        <v>1396.1381196291279</v>
      </c>
    </row>
    <row r="12549" spans="2:13" ht="75">
      <c r="B12549" s="921" t="s">
        <v>3637</v>
      </c>
      <c r="C12549" s="921" t="s">
        <v>3430</v>
      </c>
      <c r="D12549" s="922" t="s">
        <v>986</v>
      </c>
      <c r="E12549" s="936">
        <v>1</v>
      </c>
      <c r="F12549" s="947">
        <v>44562</v>
      </c>
      <c r="G12549" s="923">
        <v>126874.78993271376</v>
      </c>
      <c r="H12549" s="929">
        <v>1.6666666666666668E-3</v>
      </c>
      <c r="I12549" s="929">
        <v>3.0000000000000002E-2</v>
      </c>
      <c r="J12549" s="923">
        <v>123068.54623473235</v>
      </c>
      <c r="K12549" s="922">
        <v>1</v>
      </c>
      <c r="L12549" s="923">
        <v>123068.54623473235</v>
      </c>
      <c r="M12549" s="923">
        <f t="shared" si="195"/>
        <v>2537.4957986542754</v>
      </c>
    </row>
    <row r="12550" spans="2:13" ht="75">
      <c r="B12550" s="921" t="s">
        <v>3638</v>
      </c>
      <c r="C12550" s="921" t="s">
        <v>3430</v>
      </c>
      <c r="D12550" s="922" t="s">
        <v>986</v>
      </c>
      <c r="E12550" s="936">
        <v>1</v>
      </c>
      <c r="F12550" s="947">
        <v>44562</v>
      </c>
      <c r="G12550" s="923">
        <v>24427.698721486566</v>
      </c>
      <c r="H12550" s="929">
        <v>1.6666666666666668E-3</v>
      </c>
      <c r="I12550" s="929">
        <v>3.0000000000000002E-2</v>
      </c>
      <c r="J12550" s="923">
        <v>23694.867759841967</v>
      </c>
      <c r="K12550" s="922">
        <v>1</v>
      </c>
      <c r="L12550" s="923">
        <v>23694.867759841967</v>
      </c>
      <c r="M12550" s="923">
        <f t="shared" si="195"/>
        <v>488.55397442973134</v>
      </c>
    </row>
    <row r="12551" spans="2:13" ht="75">
      <c r="B12551" s="921" t="s">
        <v>3639</v>
      </c>
      <c r="C12551" s="921" t="s">
        <v>3430</v>
      </c>
      <c r="D12551" s="922" t="s">
        <v>986</v>
      </c>
      <c r="E12551" s="936">
        <v>1</v>
      </c>
      <c r="F12551" s="947">
        <v>44562</v>
      </c>
      <c r="G12551" s="923">
        <v>414962.15087248746</v>
      </c>
      <c r="H12551" s="929">
        <v>1.6666666666666668E-3</v>
      </c>
      <c r="I12551" s="929">
        <v>3.0000000000000002E-2</v>
      </c>
      <c r="J12551" s="923">
        <v>402513.28634631285</v>
      </c>
      <c r="K12551" s="922">
        <v>1</v>
      </c>
      <c r="L12551" s="923">
        <v>402513.28634631285</v>
      </c>
      <c r="M12551" s="923">
        <f t="shared" si="195"/>
        <v>8299.2430174497495</v>
      </c>
    </row>
    <row r="12552" spans="2:13" ht="75">
      <c r="B12552" s="921" t="s">
        <v>3640</v>
      </c>
      <c r="C12552" s="921" t="s">
        <v>3430</v>
      </c>
      <c r="D12552" s="922" t="s">
        <v>986</v>
      </c>
      <c r="E12552" s="936">
        <v>1</v>
      </c>
      <c r="F12552" s="947">
        <v>44562</v>
      </c>
      <c r="G12552" s="923">
        <v>72697.705558663321</v>
      </c>
      <c r="H12552" s="929">
        <v>1.6666666666666668E-3</v>
      </c>
      <c r="I12552" s="929">
        <v>3.0000000000000002E-2</v>
      </c>
      <c r="J12552" s="923">
        <v>70516.774391903426</v>
      </c>
      <c r="K12552" s="922">
        <v>1</v>
      </c>
      <c r="L12552" s="923">
        <v>70516.774391903426</v>
      </c>
      <c r="M12552" s="923">
        <f t="shared" si="195"/>
        <v>1453.9541111732665</v>
      </c>
    </row>
    <row r="12553" spans="2:13" ht="75">
      <c r="B12553" s="921" t="s">
        <v>3641</v>
      </c>
      <c r="C12553" s="921" t="s">
        <v>3430</v>
      </c>
      <c r="D12553" s="922" t="s">
        <v>986</v>
      </c>
      <c r="E12553" s="936">
        <v>1</v>
      </c>
      <c r="F12553" s="947">
        <v>44562</v>
      </c>
      <c r="G12553" s="923">
        <v>61028.820378744284</v>
      </c>
      <c r="H12553" s="929">
        <v>1.6666666666666668E-3</v>
      </c>
      <c r="I12553" s="929">
        <v>3.0000000000000002E-2</v>
      </c>
      <c r="J12553" s="923">
        <v>59197.955767381958</v>
      </c>
      <c r="K12553" s="922">
        <v>1</v>
      </c>
      <c r="L12553" s="923">
        <v>59197.955767381958</v>
      </c>
      <c r="M12553" s="923">
        <f t="shared" si="195"/>
        <v>1220.5764075748857</v>
      </c>
    </row>
    <row r="12554" spans="2:13" ht="75">
      <c r="B12554" s="921" t="s">
        <v>3642</v>
      </c>
      <c r="C12554" s="921" t="s">
        <v>3430</v>
      </c>
      <c r="D12554" s="922" t="s">
        <v>986</v>
      </c>
      <c r="E12554" s="936">
        <v>1</v>
      </c>
      <c r="F12554" s="947">
        <v>44562</v>
      </c>
      <c r="G12554" s="923">
        <v>107829.75051106366</v>
      </c>
      <c r="H12554" s="929">
        <v>1.6666666666666668E-3</v>
      </c>
      <c r="I12554" s="929">
        <v>3.0000000000000002E-2</v>
      </c>
      <c r="J12554" s="923">
        <v>104594.85799573174</v>
      </c>
      <c r="K12554" s="922">
        <v>1</v>
      </c>
      <c r="L12554" s="923">
        <v>104594.85799573174</v>
      </c>
      <c r="M12554" s="923">
        <f t="shared" si="195"/>
        <v>2156.5950102212732</v>
      </c>
    </row>
    <row r="12555" spans="2:13" ht="75">
      <c r="B12555" s="921" t="s">
        <v>3643</v>
      </c>
      <c r="C12555" s="921" t="s">
        <v>3430</v>
      </c>
      <c r="D12555" s="922" t="s">
        <v>986</v>
      </c>
      <c r="E12555" s="936">
        <v>1</v>
      </c>
      <c r="F12555" s="947">
        <v>44562</v>
      </c>
      <c r="G12555" s="923">
        <v>132466.02709773995</v>
      </c>
      <c r="H12555" s="929">
        <v>1.6666666666666668E-3</v>
      </c>
      <c r="I12555" s="929">
        <v>3.0000000000000002E-2</v>
      </c>
      <c r="J12555" s="923">
        <v>128492.04628480774</v>
      </c>
      <c r="K12555" s="922">
        <v>1</v>
      </c>
      <c r="L12555" s="923">
        <v>128492.04628480774</v>
      </c>
      <c r="M12555" s="923">
        <f t="shared" ref="M12555:M12618" si="196">IF(L12555=0,"",IF(I12555=100%,0,(H12555*12)*(G12555*E12555*K12555)))</f>
        <v>2649.320541954799</v>
      </c>
    </row>
    <row r="12556" spans="2:13" ht="75">
      <c r="B12556" s="921" t="s">
        <v>3644</v>
      </c>
      <c r="C12556" s="921" t="s">
        <v>3430</v>
      </c>
      <c r="D12556" s="922" t="s">
        <v>986</v>
      </c>
      <c r="E12556" s="936">
        <v>1</v>
      </c>
      <c r="F12556" s="947">
        <v>44562</v>
      </c>
      <c r="G12556" s="923">
        <v>120063.45679216555</v>
      </c>
      <c r="H12556" s="929">
        <v>1.6666666666666668E-3</v>
      </c>
      <c r="I12556" s="929">
        <v>3.0000000000000002E-2</v>
      </c>
      <c r="J12556" s="923">
        <v>116461.55308840059</v>
      </c>
      <c r="K12556" s="922">
        <v>1</v>
      </c>
      <c r="L12556" s="923">
        <v>116461.55308840059</v>
      </c>
      <c r="M12556" s="923">
        <f t="shared" si="196"/>
        <v>2401.2691358433112</v>
      </c>
    </row>
    <row r="12557" spans="2:13" ht="75">
      <c r="B12557" s="921" t="s">
        <v>3645</v>
      </c>
      <c r="C12557" s="921" t="s">
        <v>3430</v>
      </c>
      <c r="D12557" s="922" t="s">
        <v>986</v>
      </c>
      <c r="E12557" s="936">
        <v>1</v>
      </c>
      <c r="F12557" s="947">
        <v>44562</v>
      </c>
      <c r="G12557" s="923">
        <v>204338.24654165472</v>
      </c>
      <c r="H12557" s="929">
        <v>1.6666666666666668E-3</v>
      </c>
      <c r="I12557" s="929">
        <v>3.0000000000000002E-2</v>
      </c>
      <c r="J12557" s="923">
        <v>198208.09914540508</v>
      </c>
      <c r="K12557" s="922">
        <v>1</v>
      </c>
      <c r="L12557" s="923">
        <v>198208.09914540508</v>
      </c>
      <c r="M12557" s="923">
        <f t="shared" si="196"/>
        <v>4086.7649308330947</v>
      </c>
    </row>
    <row r="12558" spans="2:13" ht="75">
      <c r="B12558" s="921" t="s">
        <v>3646</v>
      </c>
      <c r="C12558" s="921" t="s">
        <v>3430</v>
      </c>
      <c r="D12558" s="922" t="s">
        <v>986</v>
      </c>
      <c r="E12558" s="936">
        <v>1</v>
      </c>
      <c r="F12558" s="947">
        <v>44562</v>
      </c>
      <c r="G12558" s="923">
        <v>391149.24773239135</v>
      </c>
      <c r="H12558" s="929">
        <v>1.6666666666666668E-3</v>
      </c>
      <c r="I12558" s="929">
        <v>3.0000000000000002E-2</v>
      </c>
      <c r="J12558" s="923">
        <v>379414.77030041959</v>
      </c>
      <c r="K12558" s="922">
        <v>1</v>
      </c>
      <c r="L12558" s="923">
        <v>379414.77030041959</v>
      </c>
      <c r="M12558" s="923">
        <f t="shared" si="196"/>
        <v>7822.9849546478272</v>
      </c>
    </row>
    <row r="12559" spans="2:13" ht="75">
      <c r="B12559" s="921" t="s">
        <v>3647</v>
      </c>
      <c r="C12559" s="921" t="s">
        <v>3430</v>
      </c>
      <c r="D12559" s="922" t="s">
        <v>986</v>
      </c>
      <c r="E12559" s="936">
        <v>1</v>
      </c>
      <c r="F12559" s="947">
        <v>44562</v>
      </c>
      <c r="G12559" s="923">
        <v>6730.1836844208647</v>
      </c>
      <c r="H12559" s="929">
        <v>1.6666666666666668E-3</v>
      </c>
      <c r="I12559" s="929">
        <v>3.0000000000000002E-2</v>
      </c>
      <c r="J12559" s="923">
        <v>6528.2781738882386</v>
      </c>
      <c r="K12559" s="922">
        <v>1</v>
      </c>
      <c r="L12559" s="923">
        <v>6528.2781738882386</v>
      </c>
      <c r="M12559" s="923">
        <f t="shared" si="196"/>
        <v>134.6036736884173</v>
      </c>
    </row>
    <row r="12560" spans="2:13" ht="90">
      <c r="B12560" s="921" t="s">
        <v>3648</v>
      </c>
      <c r="C12560" s="921" t="s">
        <v>3411</v>
      </c>
      <c r="D12560" s="922" t="s">
        <v>986</v>
      </c>
      <c r="E12560" s="936">
        <v>1</v>
      </c>
      <c r="F12560" s="947">
        <v>44562</v>
      </c>
      <c r="G12560" s="923">
        <v>5258.4361358097876</v>
      </c>
      <c r="H12560" s="929">
        <v>1.6666666666666668E-3</v>
      </c>
      <c r="I12560" s="929">
        <v>3.0000000000000002E-2</v>
      </c>
      <c r="J12560" s="923">
        <v>5100.6830517354938</v>
      </c>
      <c r="K12560" s="922">
        <v>1</v>
      </c>
      <c r="L12560" s="923">
        <v>5100.6830517354938</v>
      </c>
      <c r="M12560" s="923">
        <f t="shared" si="196"/>
        <v>105.16872271619576</v>
      </c>
    </row>
    <row r="12561" spans="2:13" ht="75">
      <c r="B12561" s="921" t="s">
        <v>3649</v>
      </c>
      <c r="C12561" s="921" t="s">
        <v>3430</v>
      </c>
      <c r="D12561" s="922" t="s">
        <v>986</v>
      </c>
      <c r="E12561" s="936">
        <v>1</v>
      </c>
      <c r="F12561" s="947">
        <v>44562</v>
      </c>
      <c r="G12561" s="923">
        <v>10820.425695648719</v>
      </c>
      <c r="H12561" s="929">
        <v>1.6666666666666668E-3</v>
      </c>
      <c r="I12561" s="929">
        <v>3.0000000000000002E-2</v>
      </c>
      <c r="J12561" s="923">
        <v>10495.812924779257</v>
      </c>
      <c r="K12561" s="922">
        <v>1</v>
      </c>
      <c r="L12561" s="923">
        <v>10495.812924779257</v>
      </c>
      <c r="M12561" s="923">
        <f t="shared" si="196"/>
        <v>216.40851391297437</v>
      </c>
    </row>
    <row r="12562" spans="2:13" ht="75">
      <c r="B12562" s="921" t="s">
        <v>3650</v>
      </c>
      <c r="C12562" s="921" t="s">
        <v>3430</v>
      </c>
      <c r="D12562" s="922" t="s">
        <v>986</v>
      </c>
      <c r="E12562" s="936">
        <v>1</v>
      </c>
      <c r="F12562" s="947">
        <v>44562</v>
      </c>
      <c r="G12562" s="923">
        <v>3580.3552488261107</v>
      </c>
      <c r="H12562" s="929">
        <v>1.6666666666666668E-3</v>
      </c>
      <c r="I12562" s="929">
        <v>3.0000000000000002E-2</v>
      </c>
      <c r="J12562" s="923">
        <v>3472.9445913613272</v>
      </c>
      <c r="K12562" s="922">
        <v>1</v>
      </c>
      <c r="L12562" s="923">
        <v>3472.9445913613272</v>
      </c>
      <c r="M12562" s="923">
        <f t="shared" si="196"/>
        <v>71.607104976522223</v>
      </c>
    </row>
    <row r="12563" spans="2:13" ht="75">
      <c r="B12563" s="921" t="s">
        <v>3651</v>
      </c>
      <c r="C12563" s="921" t="s">
        <v>3430</v>
      </c>
      <c r="D12563" s="922" t="s">
        <v>986</v>
      </c>
      <c r="E12563" s="936">
        <v>1</v>
      </c>
      <c r="F12563" s="947">
        <v>44562</v>
      </c>
      <c r="G12563" s="923">
        <v>26429.651357044386</v>
      </c>
      <c r="H12563" s="929">
        <v>1.6666666666666668E-3</v>
      </c>
      <c r="I12563" s="929">
        <v>3.0000000000000002E-2</v>
      </c>
      <c r="J12563" s="923">
        <v>25636.761816333055</v>
      </c>
      <c r="K12563" s="922">
        <v>1</v>
      </c>
      <c r="L12563" s="923">
        <v>25636.761816333055</v>
      </c>
      <c r="M12563" s="923">
        <f t="shared" si="196"/>
        <v>528.59302714088767</v>
      </c>
    </row>
    <row r="12564" spans="2:13" ht="120">
      <c r="B12564" s="921" t="s">
        <v>3652</v>
      </c>
      <c r="C12564" s="921" t="s">
        <v>3436</v>
      </c>
      <c r="D12564" s="922" t="s">
        <v>986</v>
      </c>
      <c r="E12564" s="936">
        <v>1</v>
      </c>
      <c r="F12564" s="947">
        <v>44562</v>
      </c>
      <c r="G12564" s="923">
        <v>8810.8018808901779</v>
      </c>
      <c r="H12564" s="929">
        <v>1.6666666666666668E-3</v>
      </c>
      <c r="I12564" s="929">
        <v>3.0000000000000002E-2</v>
      </c>
      <c r="J12564" s="923">
        <v>8546.4778244634726</v>
      </c>
      <c r="K12564" s="922">
        <v>1</v>
      </c>
      <c r="L12564" s="923">
        <v>8546.4778244634726</v>
      </c>
      <c r="M12564" s="923">
        <f t="shared" si="196"/>
        <v>176.21603761780355</v>
      </c>
    </row>
    <row r="12565" spans="2:13" ht="120">
      <c r="B12565" s="921" t="s">
        <v>3653</v>
      </c>
      <c r="C12565" s="921" t="s">
        <v>3436</v>
      </c>
      <c r="D12565" s="922" t="s">
        <v>986</v>
      </c>
      <c r="E12565" s="936">
        <v>1</v>
      </c>
      <c r="F12565" s="947">
        <v>44562</v>
      </c>
      <c r="G12565" s="923">
        <v>8633.8642122999099</v>
      </c>
      <c r="H12565" s="929">
        <v>1.6666666666666668E-3</v>
      </c>
      <c r="I12565" s="929">
        <v>3.0000000000000002E-2</v>
      </c>
      <c r="J12565" s="923">
        <v>8374.8482859309133</v>
      </c>
      <c r="K12565" s="922">
        <v>1</v>
      </c>
      <c r="L12565" s="923">
        <v>8374.8482859309133</v>
      </c>
      <c r="M12565" s="923">
        <f t="shared" si="196"/>
        <v>172.67728424599821</v>
      </c>
    </row>
    <row r="12566" spans="2:13" ht="75">
      <c r="B12566" s="921" t="s">
        <v>3654</v>
      </c>
      <c r="C12566" s="921" t="s">
        <v>3430</v>
      </c>
      <c r="D12566" s="922" t="s">
        <v>986</v>
      </c>
      <c r="E12566" s="936">
        <v>1</v>
      </c>
      <c r="F12566" s="947">
        <v>44749</v>
      </c>
      <c r="G12566" s="923">
        <v>804.76065652702869</v>
      </c>
      <c r="H12566" s="929">
        <v>1.6666666666666668E-3</v>
      </c>
      <c r="I12566" s="929">
        <v>0.02</v>
      </c>
      <c r="J12566" s="923">
        <v>788.66544339648806</v>
      </c>
      <c r="K12566" s="922">
        <v>1</v>
      </c>
      <c r="L12566" s="923">
        <v>788.66544339648806</v>
      </c>
      <c r="M12566" s="923">
        <f t="shared" si="196"/>
        <v>16.095213130540575</v>
      </c>
    </row>
    <row r="12567" spans="2:13" ht="75">
      <c r="B12567" s="921" t="s">
        <v>3654</v>
      </c>
      <c r="C12567" s="921" t="s">
        <v>3430</v>
      </c>
      <c r="D12567" s="922" t="s">
        <v>986</v>
      </c>
      <c r="E12567" s="936">
        <v>1</v>
      </c>
      <c r="F12567" s="947">
        <v>44339</v>
      </c>
      <c r="G12567" s="923">
        <v>71555.560800947889</v>
      </c>
      <c r="H12567" s="929">
        <v>1.6666666666666668E-3</v>
      </c>
      <c r="I12567" s="929">
        <v>4.3333333333333335E-2</v>
      </c>
      <c r="J12567" s="923">
        <v>68454.819832906811</v>
      </c>
      <c r="K12567" s="922">
        <v>1</v>
      </c>
      <c r="L12567" s="923">
        <v>68454.819832906811</v>
      </c>
      <c r="M12567" s="923">
        <f t="shared" si="196"/>
        <v>1431.1112160189577</v>
      </c>
    </row>
    <row r="12568" spans="2:13" ht="75">
      <c r="B12568" s="921" t="s">
        <v>3655</v>
      </c>
      <c r="C12568" s="921" t="s">
        <v>3430</v>
      </c>
      <c r="D12568" s="922" t="s">
        <v>986</v>
      </c>
      <c r="E12568" s="936">
        <v>1</v>
      </c>
      <c r="F12568" s="947">
        <v>44378</v>
      </c>
      <c r="G12568" s="923">
        <v>305402.06525809137</v>
      </c>
      <c r="H12568" s="929">
        <v>1.6666666666666668E-3</v>
      </c>
      <c r="I12568" s="929">
        <v>0.04</v>
      </c>
      <c r="J12568" s="923">
        <v>293185.9826477677</v>
      </c>
      <c r="K12568" s="922">
        <v>1</v>
      </c>
      <c r="L12568" s="923">
        <v>293185.9826477677</v>
      </c>
      <c r="M12568" s="923">
        <f t="shared" si="196"/>
        <v>6108.0413051618279</v>
      </c>
    </row>
    <row r="12569" spans="2:13" ht="75">
      <c r="B12569" s="921" t="s">
        <v>3656</v>
      </c>
      <c r="C12569" s="921" t="s">
        <v>3430</v>
      </c>
      <c r="D12569" s="922" t="s">
        <v>986</v>
      </c>
      <c r="E12569" s="936">
        <v>1</v>
      </c>
      <c r="F12569" s="947">
        <v>44378</v>
      </c>
      <c r="G12569" s="923">
        <v>1084.2883494583762</v>
      </c>
      <c r="H12569" s="929">
        <v>1.6666666666666668E-3</v>
      </c>
      <c r="I12569" s="929">
        <v>0.04</v>
      </c>
      <c r="J12569" s="923">
        <v>1040.9168154800411</v>
      </c>
      <c r="K12569" s="922">
        <v>1</v>
      </c>
      <c r="L12569" s="923">
        <v>1040.9168154800411</v>
      </c>
      <c r="M12569" s="923">
        <f t="shared" si="196"/>
        <v>21.685766989167522</v>
      </c>
    </row>
    <row r="12570" spans="2:13" ht="75">
      <c r="B12570" s="921" t="s">
        <v>3657</v>
      </c>
      <c r="C12570" s="921" t="s">
        <v>3430</v>
      </c>
      <c r="D12570" s="922" t="s">
        <v>986</v>
      </c>
      <c r="E12570" s="936">
        <v>1</v>
      </c>
      <c r="F12570" s="947">
        <v>44378</v>
      </c>
      <c r="G12570" s="923">
        <v>1730685.8627470329</v>
      </c>
      <c r="H12570" s="929">
        <v>1.6666666666666668E-3</v>
      </c>
      <c r="I12570" s="929">
        <v>0.04</v>
      </c>
      <c r="J12570" s="923">
        <v>1661458.4282371516</v>
      </c>
      <c r="K12570" s="922">
        <v>1</v>
      </c>
      <c r="L12570" s="923">
        <v>1661458.4282371516</v>
      </c>
      <c r="M12570" s="923">
        <f t="shared" si="196"/>
        <v>34613.71725494066</v>
      </c>
    </row>
    <row r="12571" spans="2:13" ht="75">
      <c r="B12571" s="921" t="s">
        <v>3658</v>
      </c>
      <c r="C12571" s="921" t="s">
        <v>3430</v>
      </c>
      <c r="D12571" s="922" t="s">
        <v>986</v>
      </c>
      <c r="E12571" s="936">
        <v>1</v>
      </c>
      <c r="F12571" s="947">
        <v>44621</v>
      </c>
      <c r="G12571" s="923">
        <v>488228.93063807464</v>
      </c>
      <c r="H12571" s="929">
        <v>1.6666666666666668E-3</v>
      </c>
      <c r="I12571" s="929">
        <v>2.6666666666666668E-2</v>
      </c>
      <c r="J12571" s="923">
        <v>475209.49248772598</v>
      </c>
      <c r="K12571" s="922">
        <v>1</v>
      </c>
      <c r="L12571" s="923">
        <v>475209.49248772598</v>
      </c>
      <c r="M12571" s="923">
        <f t="shared" si="196"/>
        <v>9764.5786127614938</v>
      </c>
    </row>
    <row r="12572" spans="2:13" ht="75">
      <c r="B12572" s="921" t="s">
        <v>3659</v>
      </c>
      <c r="C12572" s="921" t="s">
        <v>3430</v>
      </c>
      <c r="D12572" s="922" t="s">
        <v>986</v>
      </c>
      <c r="E12572" s="936">
        <v>1</v>
      </c>
      <c r="F12572" s="947">
        <v>44621</v>
      </c>
      <c r="G12572" s="923">
        <v>42161.436763672085</v>
      </c>
      <c r="H12572" s="929">
        <v>1.6666666666666668E-3</v>
      </c>
      <c r="I12572" s="929">
        <v>2.6666666666666668E-2</v>
      </c>
      <c r="J12572" s="923">
        <v>41037.131783307494</v>
      </c>
      <c r="K12572" s="922">
        <v>1</v>
      </c>
      <c r="L12572" s="923">
        <v>41037.131783307494</v>
      </c>
      <c r="M12572" s="923">
        <f t="shared" si="196"/>
        <v>843.22873527344177</v>
      </c>
    </row>
    <row r="12573" spans="2:13" ht="75">
      <c r="B12573" s="921" t="s">
        <v>3660</v>
      </c>
      <c r="C12573" s="921" t="s">
        <v>3430</v>
      </c>
      <c r="D12573" s="922" t="s">
        <v>986</v>
      </c>
      <c r="E12573" s="936">
        <v>1</v>
      </c>
      <c r="F12573" s="947">
        <v>44621</v>
      </c>
      <c r="G12573" s="923">
        <v>90422.31806895569</v>
      </c>
      <c r="H12573" s="929">
        <v>1.6666666666666668E-3</v>
      </c>
      <c r="I12573" s="929">
        <v>2.6666666666666668E-2</v>
      </c>
      <c r="J12573" s="923">
        <v>88011.056253783536</v>
      </c>
      <c r="K12573" s="922">
        <v>1</v>
      </c>
      <c r="L12573" s="923">
        <v>88011.056253783536</v>
      </c>
      <c r="M12573" s="923">
        <f t="shared" si="196"/>
        <v>1808.4463613791138</v>
      </c>
    </row>
    <row r="12574" spans="2:13" ht="75">
      <c r="B12574" s="921" t="s">
        <v>3661</v>
      </c>
      <c r="C12574" s="921" t="s">
        <v>3430</v>
      </c>
      <c r="D12574" s="922" t="s">
        <v>986</v>
      </c>
      <c r="E12574" s="936">
        <v>1</v>
      </c>
      <c r="F12574" s="947">
        <v>44621</v>
      </c>
      <c r="G12574" s="923">
        <v>14365928.535905071</v>
      </c>
      <c r="H12574" s="929">
        <v>1.6666666666666668E-3</v>
      </c>
      <c r="I12574" s="929">
        <v>2.6666666666666668E-2</v>
      </c>
      <c r="J12574" s="923">
        <v>13982837.108280936</v>
      </c>
      <c r="K12574" s="922">
        <v>1</v>
      </c>
      <c r="L12574" s="923">
        <v>13982837.108280936</v>
      </c>
      <c r="M12574" s="923">
        <f t="shared" si="196"/>
        <v>287318.5707181014</v>
      </c>
    </row>
    <row r="12575" spans="2:13" ht="75">
      <c r="B12575" s="921" t="s">
        <v>3662</v>
      </c>
      <c r="C12575" s="921" t="s">
        <v>3430</v>
      </c>
      <c r="D12575" s="922" t="s">
        <v>986</v>
      </c>
      <c r="E12575" s="936">
        <v>1</v>
      </c>
      <c r="F12575" s="947">
        <v>44621</v>
      </c>
      <c r="G12575" s="923">
        <v>78993.527343909998</v>
      </c>
      <c r="H12575" s="929">
        <v>1.6666666666666668E-3</v>
      </c>
      <c r="I12575" s="929">
        <v>2.6666666666666668E-2</v>
      </c>
      <c r="J12575" s="923">
        <v>76887.033281405733</v>
      </c>
      <c r="K12575" s="922">
        <v>1</v>
      </c>
      <c r="L12575" s="923">
        <v>76887.033281405733</v>
      </c>
      <c r="M12575" s="923">
        <f t="shared" si="196"/>
        <v>1579.8705468782</v>
      </c>
    </row>
    <row r="12576" spans="2:13" ht="75">
      <c r="B12576" s="921" t="s">
        <v>3663</v>
      </c>
      <c r="C12576" s="921" t="s">
        <v>3430</v>
      </c>
      <c r="D12576" s="922" t="s">
        <v>986</v>
      </c>
      <c r="E12576" s="936">
        <v>1</v>
      </c>
      <c r="F12576" s="947">
        <v>44621</v>
      </c>
      <c r="G12576" s="923">
        <v>662449.90598890977</v>
      </c>
      <c r="H12576" s="929">
        <v>1.6666666666666668E-3</v>
      </c>
      <c r="I12576" s="929">
        <v>2.6666666666666668E-2</v>
      </c>
      <c r="J12576" s="923">
        <v>644784.57516253879</v>
      </c>
      <c r="K12576" s="922">
        <v>1</v>
      </c>
      <c r="L12576" s="923">
        <v>644784.57516253879</v>
      </c>
      <c r="M12576" s="923">
        <f t="shared" si="196"/>
        <v>13248.998119778196</v>
      </c>
    </row>
    <row r="12577" spans="2:13" ht="75">
      <c r="B12577" s="921" t="s">
        <v>3664</v>
      </c>
      <c r="C12577" s="921" t="s">
        <v>3430</v>
      </c>
      <c r="D12577" s="922" t="s">
        <v>986</v>
      </c>
      <c r="E12577" s="936">
        <v>1</v>
      </c>
      <c r="F12577" s="947">
        <v>44621</v>
      </c>
      <c r="G12577" s="923">
        <v>177134.89562560266</v>
      </c>
      <c r="H12577" s="929">
        <v>1.6666666666666668E-3</v>
      </c>
      <c r="I12577" s="929">
        <v>2.6666666666666668E-2</v>
      </c>
      <c r="J12577" s="923">
        <v>172411.29840891992</v>
      </c>
      <c r="K12577" s="922">
        <v>1</v>
      </c>
      <c r="L12577" s="923">
        <v>172411.29840891992</v>
      </c>
      <c r="M12577" s="923">
        <f t="shared" si="196"/>
        <v>3542.6979125120533</v>
      </c>
    </row>
    <row r="12578" spans="2:13" ht="75">
      <c r="B12578" s="921" t="s">
        <v>3665</v>
      </c>
      <c r="C12578" s="921" t="s">
        <v>3430</v>
      </c>
      <c r="D12578" s="922" t="s">
        <v>986</v>
      </c>
      <c r="E12578" s="936">
        <v>1</v>
      </c>
      <c r="F12578" s="947">
        <v>44621</v>
      </c>
      <c r="G12578" s="923">
        <v>185444.74867752503</v>
      </c>
      <c r="H12578" s="929">
        <v>1.6666666666666668E-3</v>
      </c>
      <c r="I12578" s="929">
        <v>2.6666666666666668E-2</v>
      </c>
      <c r="J12578" s="923">
        <v>180499.55537945768</v>
      </c>
      <c r="K12578" s="922">
        <v>1</v>
      </c>
      <c r="L12578" s="923">
        <v>180499.55537945768</v>
      </c>
      <c r="M12578" s="923">
        <f t="shared" si="196"/>
        <v>3708.8949735505007</v>
      </c>
    </row>
    <row r="12579" spans="2:13" ht="75">
      <c r="B12579" s="921" t="s">
        <v>3666</v>
      </c>
      <c r="C12579" s="921" t="s">
        <v>3430</v>
      </c>
      <c r="D12579" s="922" t="s">
        <v>986</v>
      </c>
      <c r="E12579" s="936">
        <v>1</v>
      </c>
      <c r="F12579" s="947">
        <v>44621</v>
      </c>
      <c r="G12579" s="923">
        <v>1141492.4210402493</v>
      </c>
      <c r="H12579" s="929">
        <v>1.6666666666666668E-3</v>
      </c>
      <c r="I12579" s="929">
        <v>2.6666666666666668E-2</v>
      </c>
      <c r="J12579" s="923">
        <v>1111052.6231458427</v>
      </c>
      <c r="K12579" s="922">
        <v>1</v>
      </c>
      <c r="L12579" s="923">
        <v>1111052.6231458427</v>
      </c>
      <c r="M12579" s="923">
        <f t="shared" si="196"/>
        <v>22829.848420804985</v>
      </c>
    </row>
    <row r="12580" spans="2:13" ht="75">
      <c r="B12580" s="921" t="s">
        <v>3667</v>
      </c>
      <c r="C12580" s="921" t="s">
        <v>3430</v>
      </c>
      <c r="D12580" s="922" t="s">
        <v>986</v>
      </c>
      <c r="E12580" s="936">
        <v>1</v>
      </c>
      <c r="F12580" s="947">
        <v>44621</v>
      </c>
      <c r="G12580" s="923">
        <v>528020.61969052418</v>
      </c>
      <c r="H12580" s="929">
        <v>1.6666666666666668E-3</v>
      </c>
      <c r="I12580" s="929">
        <v>2.6666666666666668E-2</v>
      </c>
      <c r="J12580" s="923">
        <v>513940.0698321102</v>
      </c>
      <c r="K12580" s="922">
        <v>1</v>
      </c>
      <c r="L12580" s="923">
        <v>513940.0698321102</v>
      </c>
      <c r="M12580" s="923">
        <f t="shared" si="196"/>
        <v>10560.412393810484</v>
      </c>
    </row>
    <row r="12581" spans="2:13" ht="120">
      <c r="B12581" s="921" t="s">
        <v>3668</v>
      </c>
      <c r="C12581" s="921" t="s">
        <v>3436</v>
      </c>
      <c r="D12581" s="922" t="s">
        <v>986</v>
      </c>
      <c r="E12581" s="936">
        <v>1</v>
      </c>
      <c r="F12581" s="947">
        <v>44621</v>
      </c>
      <c r="G12581" s="923">
        <v>43844.187051230401</v>
      </c>
      <c r="H12581" s="929">
        <v>1.6666666666666668E-3</v>
      </c>
      <c r="I12581" s="929">
        <v>2.6666666666666668E-2</v>
      </c>
      <c r="J12581" s="923">
        <v>42675.008729864254</v>
      </c>
      <c r="K12581" s="922">
        <v>1</v>
      </c>
      <c r="L12581" s="923">
        <v>42675.008729864254</v>
      </c>
      <c r="M12581" s="923">
        <f t="shared" si="196"/>
        <v>876.88374102460807</v>
      </c>
    </row>
    <row r="12582" spans="2:13" ht="120">
      <c r="B12582" s="921" t="s">
        <v>3669</v>
      </c>
      <c r="C12582" s="921" t="s">
        <v>3436</v>
      </c>
      <c r="D12582" s="922" t="s">
        <v>986</v>
      </c>
      <c r="E12582" s="936">
        <v>1</v>
      </c>
      <c r="F12582" s="947">
        <v>44621</v>
      </c>
      <c r="G12582" s="923">
        <v>203376.87473813715</v>
      </c>
      <c r="H12582" s="929">
        <v>1.6666666666666668E-3</v>
      </c>
      <c r="I12582" s="929">
        <v>2.6666666666666668E-2</v>
      </c>
      <c r="J12582" s="923">
        <v>197953.49141178682</v>
      </c>
      <c r="K12582" s="922">
        <v>1</v>
      </c>
      <c r="L12582" s="923">
        <v>197953.49141178682</v>
      </c>
      <c r="M12582" s="923">
        <f t="shared" si="196"/>
        <v>4067.5374947627429</v>
      </c>
    </row>
    <row r="12583" spans="2:13" ht="75">
      <c r="B12583" s="921" t="s">
        <v>3483</v>
      </c>
      <c r="C12583" s="921" t="s">
        <v>3430</v>
      </c>
      <c r="D12583" s="922" t="s">
        <v>986</v>
      </c>
      <c r="E12583" s="936">
        <v>1</v>
      </c>
      <c r="F12583" s="947">
        <v>45050</v>
      </c>
      <c r="G12583" s="923">
        <v>17034.40748941651</v>
      </c>
      <c r="H12583" s="929">
        <v>1.6666666666666668E-3</v>
      </c>
      <c r="I12583" s="929">
        <v>3.3333333333333335E-3</v>
      </c>
      <c r="J12583" s="923">
        <v>16977.626131118453</v>
      </c>
      <c r="K12583" s="922">
        <v>1</v>
      </c>
      <c r="L12583" s="923">
        <v>16977.626131118453</v>
      </c>
      <c r="M12583" s="923">
        <f t="shared" si="196"/>
        <v>340.68814978833018</v>
      </c>
    </row>
    <row r="12584" spans="2:13" ht="75">
      <c r="B12584" s="921" t="s">
        <v>3484</v>
      </c>
      <c r="C12584" s="921" t="s">
        <v>3430</v>
      </c>
      <c r="D12584" s="922" t="s">
        <v>986</v>
      </c>
      <c r="E12584" s="936">
        <v>1</v>
      </c>
      <c r="F12584" s="947">
        <v>45050</v>
      </c>
      <c r="G12584" s="923">
        <v>6924.2564497520762</v>
      </c>
      <c r="H12584" s="929">
        <v>1.6666666666666668E-3</v>
      </c>
      <c r="I12584" s="929">
        <v>3.3333333333333335E-3</v>
      </c>
      <c r="J12584" s="923">
        <v>6901.1755949195694</v>
      </c>
      <c r="K12584" s="922">
        <v>1</v>
      </c>
      <c r="L12584" s="923">
        <v>6901.1755949195694</v>
      </c>
      <c r="M12584" s="923">
        <f t="shared" si="196"/>
        <v>138.48512899504152</v>
      </c>
    </row>
    <row r="12585" spans="2:13" ht="75">
      <c r="B12585" s="921" t="s">
        <v>3483</v>
      </c>
      <c r="C12585" s="921" t="s">
        <v>3430</v>
      </c>
      <c r="D12585" s="922" t="s">
        <v>986</v>
      </c>
      <c r="E12585" s="936">
        <v>1</v>
      </c>
      <c r="F12585" s="947">
        <v>45050</v>
      </c>
      <c r="G12585" s="923">
        <v>736.62302656936265</v>
      </c>
      <c r="H12585" s="929">
        <v>1.6666666666666668E-3</v>
      </c>
      <c r="I12585" s="929">
        <v>3.3333333333333335E-3</v>
      </c>
      <c r="J12585" s="923">
        <v>734.16761648079807</v>
      </c>
      <c r="K12585" s="922">
        <v>1</v>
      </c>
      <c r="L12585" s="923">
        <v>734.16761648079807</v>
      </c>
      <c r="M12585" s="923">
        <f t="shared" si="196"/>
        <v>14.732460531387254</v>
      </c>
    </row>
    <row r="12586" spans="2:13" ht="75">
      <c r="B12586" s="921" t="s">
        <v>3670</v>
      </c>
      <c r="C12586" s="921" t="s">
        <v>3430</v>
      </c>
      <c r="D12586" s="922" t="s">
        <v>986</v>
      </c>
      <c r="E12586" s="936">
        <v>1</v>
      </c>
      <c r="F12586" s="947">
        <v>45050</v>
      </c>
      <c r="G12586" s="923">
        <v>31288.063053533613</v>
      </c>
      <c r="H12586" s="929">
        <v>1.6666666666666668E-3</v>
      </c>
      <c r="I12586" s="929">
        <v>3.3333333333333335E-3</v>
      </c>
      <c r="J12586" s="923">
        <v>31183.769510021833</v>
      </c>
      <c r="K12586" s="922">
        <v>1</v>
      </c>
      <c r="L12586" s="923">
        <v>31183.769510021833</v>
      </c>
      <c r="M12586" s="923">
        <f t="shared" si="196"/>
        <v>625.76126107067228</v>
      </c>
    </row>
    <row r="12587" spans="2:13" ht="75">
      <c r="B12587" s="921" t="s">
        <v>3483</v>
      </c>
      <c r="C12587" s="921" t="s">
        <v>3430</v>
      </c>
      <c r="D12587" s="922" t="s">
        <v>986</v>
      </c>
      <c r="E12587" s="936">
        <v>1</v>
      </c>
      <c r="F12587" s="947">
        <v>44777</v>
      </c>
      <c r="G12587" s="923">
        <v>3009.1050635358465</v>
      </c>
      <c r="H12587" s="929">
        <v>1.6666666666666668E-3</v>
      </c>
      <c r="I12587" s="929">
        <v>1.8333333333333333E-2</v>
      </c>
      <c r="J12587" s="923">
        <v>2953.9381373710225</v>
      </c>
      <c r="K12587" s="922">
        <v>1</v>
      </c>
      <c r="L12587" s="923">
        <v>2953.9381373710225</v>
      </c>
      <c r="M12587" s="923">
        <f t="shared" si="196"/>
        <v>60.182101270716934</v>
      </c>
    </row>
    <row r="12588" spans="2:13" ht="75">
      <c r="B12588" s="921" t="s">
        <v>3483</v>
      </c>
      <c r="C12588" s="921" t="s">
        <v>3430</v>
      </c>
      <c r="D12588" s="922" t="s">
        <v>986</v>
      </c>
      <c r="E12588" s="936">
        <v>1</v>
      </c>
      <c r="F12588" s="947">
        <v>44988</v>
      </c>
      <c r="G12588" s="923">
        <v>20330.795533314409</v>
      </c>
      <c r="H12588" s="929">
        <v>1.6666666666666668E-3</v>
      </c>
      <c r="I12588" s="929">
        <v>6.6666666666666671E-3</v>
      </c>
      <c r="J12588" s="923">
        <v>20195.256896425646</v>
      </c>
      <c r="K12588" s="922">
        <v>1</v>
      </c>
      <c r="L12588" s="923">
        <v>20195.256896425646</v>
      </c>
      <c r="M12588" s="923">
        <f t="shared" si="196"/>
        <v>406.61591066628819</v>
      </c>
    </row>
    <row r="12589" spans="2:13" ht="75">
      <c r="B12589" s="921" t="s">
        <v>3671</v>
      </c>
      <c r="C12589" s="921" t="s">
        <v>3430</v>
      </c>
      <c r="D12589" s="922" t="s">
        <v>986</v>
      </c>
      <c r="E12589" s="936">
        <v>1</v>
      </c>
      <c r="F12589" s="947">
        <v>44988</v>
      </c>
      <c r="G12589" s="923">
        <v>42735.757227586524</v>
      </c>
      <c r="H12589" s="929">
        <v>1.6666666666666668E-3</v>
      </c>
      <c r="I12589" s="929">
        <v>6.6666666666666671E-3</v>
      </c>
      <c r="J12589" s="923">
        <v>42450.852179402616</v>
      </c>
      <c r="K12589" s="922">
        <v>1</v>
      </c>
      <c r="L12589" s="923">
        <v>42450.852179402616</v>
      </c>
      <c r="M12589" s="923">
        <f t="shared" si="196"/>
        <v>854.71514455173053</v>
      </c>
    </row>
    <row r="12590" spans="2:13" ht="75">
      <c r="B12590" s="921" t="s">
        <v>3672</v>
      </c>
      <c r="C12590" s="921" t="s">
        <v>3430</v>
      </c>
      <c r="D12590" s="922" t="s">
        <v>986</v>
      </c>
      <c r="E12590" s="936">
        <v>1</v>
      </c>
      <c r="F12590" s="947">
        <v>44988</v>
      </c>
      <c r="G12590" s="923">
        <v>39293.346266609144</v>
      </c>
      <c r="H12590" s="929">
        <v>1.6666666666666668E-3</v>
      </c>
      <c r="I12590" s="929">
        <v>6.6666666666666671E-3</v>
      </c>
      <c r="J12590" s="923">
        <v>39031.390624831751</v>
      </c>
      <c r="K12590" s="922">
        <v>1</v>
      </c>
      <c r="L12590" s="923">
        <v>39031.390624831751</v>
      </c>
      <c r="M12590" s="923">
        <f t="shared" si="196"/>
        <v>785.86692533218286</v>
      </c>
    </row>
    <row r="12591" spans="2:13" ht="75">
      <c r="B12591" s="921" t="s">
        <v>3484</v>
      </c>
      <c r="C12591" s="921" t="s">
        <v>3430</v>
      </c>
      <c r="D12591" s="922" t="s">
        <v>986</v>
      </c>
      <c r="E12591" s="936">
        <v>1</v>
      </c>
      <c r="F12591" s="947">
        <v>44988</v>
      </c>
      <c r="G12591" s="923">
        <v>25717.351415102876</v>
      </c>
      <c r="H12591" s="929">
        <v>1.6666666666666668E-3</v>
      </c>
      <c r="I12591" s="929">
        <v>6.6666666666666671E-3</v>
      </c>
      <c r="J12591" s="923">
        <v>25545.902405668858</v>
      </c>
      <c r="K12591" s="922">
        <v>1</v>
      </c>
      <c r="L12591" s="923">
        <v>25545.902405668858</v>
      </c>
      <c r="M12591" s="923">
        <f t="shared" si="196"/>
        <v>514.34702830205754</v>
      </c>
    </row>
    <row r="12592" spans="2:13" ht="75">
      <c r="B12592" s="921" t="s">
        <v>3434</v>
      </c>
      <c r="C12592" s="921" t="s">
        <v>3430</v>
      </c>
      <c r="D12592" s="922" t="s">
        <v>994</v>
      </c>
      <c r="E12592" s="936">
        <v>0</v>
      </c>
      <c r="F12592" s="947">
        <v>44333</v>
      </c>
      <c r="G12592" s="923">
        <v>4743.9705599999998</v>
      </c>
      <c r="H12592" s="929">
        <v>1.6666666666666668E-3</v>
      </c>
      <c r="I12592" s="929">
        <v>4.3333333333333335E-2</v>
      </c>
      <c r="J12592" s="923">
        <v>4538.3985023999994</v>
      </c>
      <c r="K12592" s="922">
        <v>1</v>
      </c>
      <c r="L12592" s="923">
        <v>0</v>
      </c>
      <c r="M12592" s="923" t="str">
        <f t="shared" si="196"/>
        <v/>
      </c>
    </row>
    <row r="12593" spans="2:13" ht="75">
      <c r="B12593" s="921" t="s">
        <v>3673</v>
      </c>
      <c r="C12593" s="921" t="s">
        <v>3430</v>
      </c>
      <c r="D12593" s="922" t="s">
        <v>994</v>
      </c>
      <c r="E12593" s="936">
        <v>0</v>
      </c>
      <c r="F12593" s="947">
        <v>44333</v>
      </c>
      <c r="G12593" s="923">
        <v>28722.193920000002</v>
      </c>
      <c r="H12593" s="929">
        <v>1.6666666666666668E-3</v>
      </c>
      <c r="I12593" s="929">
        <v>4.3333333333333335E-2</v>
      </c>
      <c r="J12593" s="923">
        <v>27477.565516800001</v>
      </c>
      <c r="K12593" s="922">
        <v>1</v>
      </c>
      <c r="L12593" s="923">
        <v>0</v>
      </c>
      <c r="M12593" s="923" t="str">
        <f t="shared" si="196"/>
        <v/>
      </c>
    </row>
    <row r="12594" spans="2:13" ht="75">
      <c r="B12594" s="921" t="s">
        <v>3472</v>
      </c>
      <c r="C12594" s="921" t="s">
        <v>3430</v>
      </c>
      <c r="D12594" s="922" t="s">
        <v>986</v>
      </c>
      <c r="E12594" s="936">
        <v>1</v>
      </c>
      <c r="F12594" s="947">
        <v>44945</v>
      </c>
      <c r="G12594" s="923">
        <v>42355.824027738352</v>
      </c>
      <c r="H12594" s="929">
        <v>1.6666666666666668E-3</v>
      </c>
      <c r="I12594" s="929">
        <v>0.01</v>
      </c>
      <c r="J12594" s="923">
        <v>41932.265787460965</v>
      </c>
      <c r="K12594" s="922">
        <v>1</v>
      </c>
      <c r="L12594" s="923">
        <v>41932.265787460965</v>
      </c>
      <c r="M12594" s="923">
        <f t="shared" si="196"/>
        <v>847.11648055476701</v>
      </c>
    </row>
    <row r="12595" spans="2:13" ht="75">
      <c r="B12595" s="921" t="s">
        <v>3674</v>
      </c>
      <c r="C12595" s="921" t="s">
        <v>3430</v>
      </c>
      <c r="D12595" s="922" t="s">
        <v>986</v>
      </c>
      <c r="E12595" s="936">
        <v>1</v>
      </c>
      <c r="F12595" s="947">
        <v>44929</v>
      </c>
      <c r="G12595" s="923">
        <v>80936.455044308721</v>
      </c>
      <c r="H12595" s="929">
        <v>1.6666666666666668E-3</v>
      </c>
      <c r="I12595" s="929">
        <v>0.01</v>
      </c>
      <c r="J12595" s="923">
        <v>80127.090493865631</v>
      </c>
      <c r="K12595" s="922">
        <v>1</v>
      </c>
      <c r="L12595" s="923">
        <v>80127.090493865631</v>
      </c>
      <c r="M12595" s="923">
        <f t="shared" si="196"/>
        <v>1618.7291008861744</v>
      </c>
    </row>
    <row r="12596" spans="2:13" ht="75">
      <c r="B12596" s="921" t="s">
        <v>3674</v>
      </c>
      <c r="C12596" s="921" t="s">
        <v>3430</v>
      </c>
      <c r="D12596" s="922" t="s">
        <v>986</v>
      </c>
      <c r="E12596" s="936">
        <v>1</v>
      </c>
      <c r="F12596" s="947">
        <v>44836</v>
      </c>
      <c r="G12596" s="923">
        <v>290380.48018877557</v>
      </c>
      <c r="H12596" s="929">
        <v>1.6666666666666668E-3</v>
      </c>
      <c r="I12596" s="929">
        <v>1.5000000000000001E-2</v>
      </c>
      <c r="J12596" s="923">
        <v>286024.77298594394</v>
      </c>
      <c r="K12596" s="922">
        <v>1</v>
      </c>
      <c r="L12596" s="923">
        <v>286024.77298594394</v>
      </c>
      <c r="M12596" s="923">
        <f t="shared" si="196"/>
        <v>5807.6096037755115</v>
      </c>
    </row>
    <row r="12597" spans="2:13" ht="75">
      <c r="B12597" s="921" t="s">
        <v>3675</v>
      </c>
      <c r="C12597" s="921" t="s">
        <v>3430</v>
      </c>
      <c r="D12597" s="922" t="s">
        <v>986</v>
      </c>
      <c r="E12597" s="936">
        <v>1</v>
      </c>
      <c r="F12597" s="947">
        <v>44836</v>
      </c>
      <c r="G12597" s="923">
        <v>99361.502522435141</v>
      </c>
      <c r="H12597" s="929">
        <v>1.6666666666666668E-3</v>
      </c>
      <c r="I12597" s="929">
        <v>1.5000000000000001E-2</v>
      </c>
      <c r="J12597" s="923">
        <v>97871.079984598618</v>
      </c>
      <c r="K12597" s="922">
        <v>1</v>
      </c>
      <c r="L12597" s="923">
        <v>97871.079984598618</v>
      </c>
      <c r="M12597" s="923">
        <f t="shared" si="196"/>
        <v>1987.230050448703</v>
      </c>
    </row>
    <row r="12598" spans="2:13" ht="75">
      <c r="B12598" s="921" t="s">
        <v>3676</v>
      </c>
      <c r="C12598" s="921" t="s">
        <v>3430</v>
      </c>
      <c r="D12598" s="922" t="s">
        <v>986</v>
      </c>
      <c r="E12598" s="936">
        <v>1</v>
      </c>
      <c r="F12598" s="947">
        <v>44866</v>
      </c>
      <c r="G12598" s="923">
        <v>32620.461748376696</v>
      </c>
      <c r="H12598" s="929">
        <v>1.6666666666666668E-3</v>
      </c>
      <c r="I12598" s="929">
        <v>1.3333333333333334E-2</v>
      </c>
      <c r="J12598" s="923">
        <v>32185.522258398341</v>
      </c>
      <c r="K12598" s="922">
        <v>1</v>
      </c>
      <c r="L12598" s="923">
        <v>32185.522258398341</v>
      </c>
      <c r="M12598" s="923">
        <f t="shared" si="196"/>
        <v>652.40923496753396</v>
      </c>
    </row>
    <row r="12599" spans="2:13" ht="75">
      <c r="B12599" s="921" t="s">
        <v>3676</v>
      </c>
      <c r="C12599" s="921" t="s">
        <v>3430</v>
      </c>
      <c r="D12599" s="922" t="s">
        <v>986</v>
      </c>
      <c r="E12599" s="936">
        <v>1</v>
      </c>
      <c r="F12599" s="947">
        <v>44926</v>
      </c>
      <c r="G12599" s="923">
        <v>11762.065130942117</v>
      </c>
      <c r="H12599" s="929">
        <v>1.6666666666666668E-3</v>
      </c>
      <c r="I12599" s="929">
        <v>0.01</v>
      </c>
      <c r="J12599" s="923">
        <v>11644.444479632697</v>
      </c>
      <c r="K12599" s="922">
        <v>1</v>
      </c>
      <c r="L12599" s="923">
        <v>11644.444479632697</v>
      </c>
      <c r="M12599" s="923">
        <f t="shared" si="196"/>
        <v>235.24130261884235</v>
      </c>
    </row>
    <row r="12600" spans="2:13" ht="75">
      <c r="B12600" s="921" t="s">
        <v>3518</v>
      </c>
      <c r="C12600" s="921" t="s">
        <v>3430</v>
      </c>
      <c r="D12600" s="922" t="s">
        <v>986</v>
      </c>
      <c r="E12600" s="936">
        <v>1</v>
      </c>
      <c r="F12600" s="947">
        <v>44713</v>
      </c>
      <c r="G12600" s="923">
        <v>84907.971223649525</v>
      </c>
      <c r="H12600" s="929">
        <v>1.6666666666666668E-3</v>
      </c>
      <c r="I12600" s="929">
        <v>2.1666666666666667E-2</v>
      </c>
      <c r="J12600" s="923">
        <v>83068.298513803791</v>
      </c>
      <c r="K12600" s="922">
        <v>1</v>
      </c>
      <c r="L12600" s="923">
        <v>83068.298513803791</v>
      </c>
      <c r="M12600" s="923">
        <f t="shared" si="196"/>
        <v>1698.1594244729906</v>
      </c>
    </row>
    <row r="12601" spans="2:13" ht="75">
      <c r="B12601" s="921" t="s">
        <v>3677</v>
      </c>
      <c r="C12601" s="921" t="s">
        <v>3430</v>
      </c>
      <c r="D12601" s="922" t="s">
        <v>986</v>
      </c>
      <c r="E12601" s="936">
        <v>1</v>
      </c>
      <c r="F12601" s="947">
        <v>44560</v>
      </c>
      <c r="G12601" s="923">
        <v>53274.418839062731</v>
      </c>
      <c r="H12601" s="929">
        <v>1.6666666666666668E-3</v>
      </c>
      <c r="I12601" s="929">
        <v>3.1666666666666669E-2</v>
      </c>
      <c r="J12601" s="923">
        <v>51587.395575825743</v>
      </c>
      <c r="K12601" s="922">
        <v>1</v>
      </c>
      <c r="L12601" s="923">
        <v>51587.395575825743</v>
      </c>
      <c r="M12601" s="923">
        <f t="shared" si="196"/>
        <v>1065.4883767812546</v>
      </c>
    </row>
    <row r="12602" spans="2:13" ht="75">
      <c r="B12602" s="921" t="s">
        <v>3678</v>
      </c>
      <c r="C12602" s="921" t="s">
        <v>3430</v>
      </c>
      <c r="D12602" s="922" t="s">
        <v>986</v>
      </c>
      <c r="E12602" s="936">
        <v>1</v>
      </c>
      <c r="F12602" s="947">
        <v>44560</v>
      </c>
      <c r="G12602" s="923">
        <v>27453.7952929274</v>
      </c>
      <c r="H12602" s="929">
        <v>1.6666666666666668E-3</v>
      </c>
      <c r="I12602" s="929">
        <v>3.1666666666666669E-2</v>
      </c>
      <c r="J12602" s="923">
        <v>26584.425108651365</v>
      </c>
      <c r="K12602" s="922">
        <v>1</v>
      </c>
      <c r="L12602" s="923">
        <v>26584.425108651365</v>
      </c>
      <c r="M12602" s="923">
        <f t="shared" si="196"/>
        <v>549.07590585854803</v>
      </c>
    </row>
    <row r="12603" spans="2:13" ht="75">
      <c r="B12603" s="921" t="s">
        <v>3678</v>
      </c>
      <c r="C12603" s="921" t="s">
        <v>3430</v>
      </c>
      <c r="D12603" s="922" t="s">
        <v>986</v>
      </c>
      <c r="E12603" s="936">
        <v>1</v>
      </c>
      <c r="F12603" s="947">
        <v>44317</v>
      </c>
      <c r="G12603" s="923">
        <v>32289.538009043707</v>
      </c>
      <c r="H12603" s="929">
        <v>1.6666666666666668E-3</v>
      </c>
      <c r="I12603" s="929">
        <v>4.3333333333333335E-2</v>
      </c>
      <c r="J12603" s="923">
        <v>30890.324695318479</v>
      </c>
      <c r="K12603" s="922">
        <v>1</v>
      </c>
      <c r="L12603" s="923">
        <v>30890.324695318479</v>
      </c>
      <c r="M12603" s="923">
        <f t="shared" si="196"/>
        <v>645.79076018087414</v>
      </c>
    </row>
    <row r="12604" spans="2:13" ht="75">
      <c r="B12604" s="921" t="s">
        <v>3679</v>
      </c>
      <c r="C12604" s="921" t="s">
        <v>3430</v>
      </c>
      <c r="D12604" s="922" t="s">
        <v>994</v>
      </c>
      <c r="E12604" s="936">
        <v>0</v>
      </c>
      <c r="F12604" s="947">
        <v>44403</v>
      </c>
      <c r="G12604" s="923">
        <v>12925.388599917422</v>
      </c>
      <c r="H12604" s="929">
        <v>1.6666666666666668E-3</v>
      </c>
      <c r="I12604" s="929">
        <v>0.04</v>
      </c>
      <c r="J12604" s="923">
        <v>12408.373055920725</v>
      </c>
      <c r="K12604" s="922">
        <v>1</v>
      </c>
      <c r="L12604" s="923">
        <v>0</v>
      </c>
      <c r="M12604" s="923" t="str">
        <f t="shared" si="196"/>
        <v/>
      </c>
    </row>
    <row r="12605" spans="2:13" ht="75">
      <c r="B12605" s="921" t="s">
        <v>3679</v>
      </c>
      <c r="C12605" s="921" t="s">
        <v>3430</v>
      </c>
      <c r="D12605" s="922" t="s">
        <v>994</v>
      </c>
      <c r="E12605" s="936">
        <v>0</v>
      </c>
      <c r="F12605" s="947">
        <v>43832</v>
      </c>
      <c r="G12605" s="923">
        <v>2035.1028180000001</v>
      </c>
      <c r="H12605" s="929">
        <v>1.6666666666666668E-3</v>
      </c>
      <c r="I12605" s="929">
        <v>7.0000000000000007E-2</v>
      </c>
      <c r="J12605" s="923">
        <v>1892.6456207400001</v>
      </c>
      <c r="K12605" s="922">
        <v>1</v>
      </c>
      <c r="L12605" s="923">
        <v>0</v>
      </c>
      <c r="M12605" s="923" t="str">
        <f t="shared" si="196"/>
        <v/>
      </c>
    </row>
    <row r="12606" spans="2:13" ht="75">
      <c r="B12606" s="921" t="s">
        <v>3680</v>
      </c>
      <c r="C12606" s="921" t="s">
        <v>3430</v>
      </c>
      <c r="D12606" s="922" t="s">
        <v>994</v>
      </c>
      <c r="E12606" s="936">
        <v>0</v>
      </c>
      <c r="F12606" s="947">
        <v>43832</v>
      </c>
      <c r="G12606" s="923">
        <v>2809.2320900000004</v>
      </c>
      <c r="H12606" s="929">
        <v>1.6666666666666668E-3</v>
      </c>
      <c r="I12606" s="929">
        <v>7.0000000000000007E-2</v>
      </c>
      <c r="J12606" s="923">
        <v>2612.5858437000002</v>
      </c>
      <c r="K12606" s="922">
        <v>1</v>
      </c>
      <c r="L12606" s="923">
        <v>0</v>
      </c>
      <c r="M12606" s="923" t="str">
        <f t="shared" si="196"/>
        <v/>
      </c>
    </row>
    <row r="12607" spans="2:13" ht="75">
      <c r="B12607" s="921" t="s">
        <v>3681</v>
      </c>
      <c r="C12607" s="921" t="s">
        <v>3430</v>
      </c>
      <c r="D12607" s="922" t="s">
        <v>986</v>
      </c>
      <c r="E12607" s="936">
        <v>1</v>
      </c>
      <c r="F12607" s="947">
        <v>44470</v>
      </c>
      <c r="G12607" s="923">
        <v>2203277.7173164398</v>
      </c>
      <c r="H12607" s="929">
        <v>1.6666666666666668E-3</v>
      </c>
      <c r="I12607" s="929">
        <v>3.5000000000000003E-2</v>
      </c>
      <c r="J12607" s="923">
        <v>2126162.9972103643</v>
      </c>
      <c r="K12607" s="922">
        <v>1</v>
      </c>
      <c r="L12607" s="923">
        <v>2126162.9972103643</v>
      </c>
      <c r="M12607" s="923">
        <f t="shared" si="196"/>
        <v>44065.554346328798</v>
      </c>
    </row>
    <row r="12608" spans="2:13" ht="75">
      <c r="B12608" s="921" t="s">
        <v>3682</v>
      </c>
      <c r="C12608" s="921" t="s">
        <v>3430</v>
      </c>
      <c r="D12608" s="922" t="s">
        <v>986</v>
      </c>
      <c r="E12608" s="936">
        <v>1</v>
      </c>
      <c r="F12608" s="947">
        <v>44470</v>
      </c>
      <c r="G12608" s="923">
        <v>651982.32952412579</v>
      </c>
      <c r="H12608" s="929">
        <v>1.6666666666666668E-3</v>
      </c>
      <c r="I12608" s="929">
        <v>3.5000000000000003E-2</v>
      </c>
      <c r="J12608" s="923">
        <v>629162.94799078139</v>
      </c>
      <c r="K12608" s="922">
        <v>1</v>
      </c>
      <c r="L12608" s="923">
        <v>629162.94799078139</v>
      </c>
      <c r="M12608" s="923">
        <f t="shared" si="196"/>
        <v>13039.646590482516</v>
      </c>
    </row>
    <row r="12609" spans="2:13" ht="75">
      <c r="B12609" s="921" t="s">
        <v>3683</v>
      </c>
      <c r="C12609" s="921" t="s">
        <v>3430</v>
      </c>
      <c r="D12609" s="922" t="s">
        <v>986</v>
      </c>
      <c r="E12609" s="936">
        <v>1</v>
      </c>
      <c r="F12609" s="947">
        <v>44470</v>
      </c>
      <c r="G12609" s="923">
        <v>607755.71486267599</v>
      </c>
      <c r="H12609" s="929">
        <v>1.6666666666666668E-3</v>
      </c>
      <c r="I12609" s="929">
        <v>3.5000000000000003E-2</v>
      </c>
      <c r="J12609" s="923">
        <v>586484.26484248228</v>
      </c>
      <c r="K12609" s="922">
        <v>1</v>
      </c>
      <c r="L12609" s="923">
        <v>586484.26484248228</v>
      </c>
      <c r="M12609" s="923">
        <f t="shared" si="196"/>
        <v>12155.11429725352</v>
      </c>
    </row>
    <row r="12610" spans="2:13" ht="75">
      <c r="B12610" s="921" t="s">
        <v>3684</v>
      </c>
      <c r="C12610" s="921" t="s">
        <v>3430</v>
      </c>
      <c r="D12610" s="922" t="s">
        <v>986</v>
      </c>
      <c r="E12610" s="936">
        <v>1</v>
      </c>
      <c r="F12610" s="947">
        <v>44470</v>
      </c>
      <c r="G12610" s="923">
        <v>621042.47514252376</v>
      </c>
      <c r="H12610" s="929">
        <v>1.6666666666666668E-3</v>
      </c>
      <c r="I12610" s="929">
        <v>3.5000000000000003E-2</v>
      </c>
      <c r="J12610" s="923">
        <v>599305.98851253546</v>
      </c>
      <c r="K12610" s="922">
        <v>1</v>
      </c>
      <c r="L12610" s="923">
        <v>599305.98851253546</v>
      </c>
      <c r="M12610" s="923">
        <f t="shared" si="196"/>
        <v>12420.849502850475</v>
      </c>
    </row>
    <row r="12611" spans="2:13" ht="75">
      <c r="B12611" s="921" t="s">
        <v>3685</v>
      </c>
      <c r="C12611" s="921" t="s">
        <v>3430</v>
      </c>
      <c r="D12611" s="922" t="s">
        <v>986</v>
      </c>
      <c r="E12611" s="936">
        <v>1</v>
      </c>
      <c r="F12611" s="947">
        <v>44470</v>
      </c>
      <c r="G12611" s="923">
        <v>14270.569564767231</v>
      </c>
      <c r="H12611" s="929">
        <v>1.6666666666666668E-3</v>
      </c>
      <c r="I12611" s="929">
        <v>3.5000000000000003E-2</v>
      </c>
      <c r="J12611" s="923">
        <v>13771.099630000377</v>
      </c>
      <c r="K12611" s="922">
        <v>1</v>
      </c>
      <c r="L12611" s="923">
        <v>13771.099630000377</v>
      </c>
      <c r="M12611" s="923">
        <f t="shared" si="196"/>
        <v>285.41139129534463</v>
      </c>
    </row>
    <row r="12612" spans="2:13" ht="75">
      <c r="B12612" s="921" t="s">
        <v>3686</v>
      </c>
      <c r="C12612" s="921" t="s">
        <v>3430</v>
      </c>
      <c r="D12612" s="922" t="s">
        <v>986</v>
      </c>
      <c r="E12612" s="936">
        <v>1</v>
      </c>
      <c r="F12612" s="947">
        <v>44470</v>
      </c>
      <c r="G12612" s="923">
        <v>1540.4494620078424</v>
      </c>
      <c r="H12612" s="929">
        <v>1.6666666666666668E-3</v>
      </c>
      <c r="I12612" s="929">
        <v>3.5000000000000003E-2</v>
      </c>
      <c r="J12612" s="923">
        <v>1486.5337308375679</v>
      </c>
      <c r="K12612" s="922">
        <v>1</v>
      </c>
      <c r="L12612" s="923">
        <v>1486.5337308375679</v>
      </c>
      <c r="M12612" s="923">
        <f t="shared" si="196"/>
        <v>30.808989240156848</v>
      </c>
    </row>
    <row r="12613" spans="2:13" ht="75">
      <c r="B12613" s="921" t="s">
        <v>3687</v>
      </c>
      <c r="C12613" s="921" t="s">
        <v>3430</v>
      </c>
      <c r="D12613" s="922" t="s">
        <v>986</v>
      </c>
      <c r="E12613" s="936">
        <v>1</v>
      </c>
      <c r="F12613" s="947">
        <v>44470</v>
      </c>
      <c r="G12613" s="923">
        <v>382566.38648323138</v>
      </c>
      <c r="H12613" s="929">
        <v>1.6666666666666668E-3</v>
      </c>
      <c r="I12613" s="929">
        <v>3.5000000000000003E-2</v>
      </c>
      <c r="J12613" s="923">
        <v>369176.56295631826</v>
      </c>
      <c r="K12613" s="922">
        <v>1</v>
      </c>
      <c r="L12613" s="923">
        <v>369176.56295631826</v>
      </c>
      <c r="M12613" s="923">
        <f t="shared" si="196"/>
        <v>7651.3277296646274</v>
      </c>
    </row>
    <row r="12614" spans="2:13" ht="75">
      <c r="B12614" s="921" t="s">
        <v>3688</v>
      </c>
      <c r="C12614" s="921" t="s">
        <v>3430</v>
      </c>
      <c r="D12614" s="922" t="s">
        <v>986</v>
      </c>
      <c r="E12614" s="936">
        <v>1</v>
      </c>
      <c r="F12614" s="947">
        <v>44470</v>
      </c>
      <c r="G12614" s="923">
        <v>25272.033264922949</v>
      </c>
      <c r="H12614" s="929">
        <v>1.6666666666666668E-3</v>
      </c>
      <c r="I12614" s="929">
        <v>3.5000000000000003E-2</v>
      </c>
      <c r="J12614" s="923">
        <v>24387.512100650645</v>
      </c>
      <c r="K12614" s="922">
        <v>1</v>
      </c>
      <c r="L12614" s="923">
        <v>24387.512100650645</v>
      </c>
      <c r="M12614" s="923">
        <f t="shared" si="196"/>
        <v>505.44066529845901</v>
      </c>
    </row>
    <row r="12615" spans="2:13" ht="75">
      <c r="B12615" s="921" t="s">
        <v>3689</v>
      </c>
      <c r="C12615" s="921" t="s">
        <v>3430</v>
      </c>
      <c r="D12615" s="922" t="s">
        <v>986</v>
      </c>
      <c r="E12615" s="936">
        <v>1</v>
      </c>
      <c r="F12615" s="947">
        <v>44470</v>
      </c>
      <c r="G12615" s="923">
        <v>56729.366321510111</v>
      </c>
      <c r="H12615" s="929">
        <v>1.6666666666666668E-3</v>
      </c>
      <c r="I12615" s="929">
        <v>3.5000000000000003E-2</v>
      </c>
      <c r="J12615" s="923">
        <v>54743.838500257254</v>
      </c>
      <c r="K12615" s="922">
        <v>1</v>
      </c>
      <c r="L12615" s="923">
        <v>54743.838500257254</v>
      </c>
      <c r="M12615" s="923">
        <f t="shared" si="196"/>
        <v>1134.5873264302022</v>
      </c>
    </row>
    <row r="12616" spans="2:13" ht="75">
      <c r="B12616" s="921" t="s">
        <v>3690</v>
      </c>
      <c r="C12616" s="921" t="s">
        <v>3430</v>
      </c>
      <c r="D12616" s="922" t="s">
        <v>986</v>
      </c>
      <c r="E12616" s="936">
        <v>1</v>
      </c>
      <c r="F12616" s="947">
        <v>44470</v>
      </c>
      <c r="G12616" s="923">
        <v>135991.2749718533</v>
      </c>
      <c r="H12616" s="929">
        <v>1.6666666666666668E-3</v>
      </c>
      <c r="I12616" s="929">
        <v>3.5000000000000003E-2</v>
      </c>
      <c r="J12616" s="923">
        <v>131231.58034783843</v>
      </c>
      <c r="K12616" s="922">
        <v>1</v>
      </c>
      <c r="L12616" s="923">
        <v>131231.58034783843</v>
      </c>
      <c r="M12616" s="923">
        <f t="shared" si="196"/>
        <v>2719.8254994370659</v>
      </c>
    </row>
    <row r="12617" spans="2:13" ht="75">
      <c r="B12617" s="921" t="s">
        <v>3691</v>
      </c>
      <c r="C12617" s="921" t="s">
        <v>3430</v>
      </c>
      <c r="D12617" s="922" t="s">
        <v>986</v>
      </c>
      <c r="E12617" s="936">
        <v>1</v>
      </c>
      <c r="F12617" s="947">
        <v>44869</v>
      </c>
      <c r="G12617" s="923">
        <v>124643.98232580186</v>
      </c>
      <c r="H12617" s="929">
        <v>1.6666666666666668E-3</v>
      </c>
      <c r="I12617" s="929">
        <v>1.3333333333333334E-2</v>
      </c>
      <c r="J12617" s="923">
        <v>122982.06256145783</v>
      </c>
      <c r="K12617" s="922">
        <v>1</v>
      </c>
      <c r="L12617" s="923">
        <v>122982.06256145783</v>
      </c>
      <c r="M12617" s="923">
        <f t="shared" si="196"/>
        <v>2492.8796465160372</v>
      </c>
    </row>
    <row r="12618" spans="2:13" ht="75">
      <c r="B12618" s="921" t="s">
        <v>3521</v>
      </c>
      <c r="C12618" s="921" t="s">
        <v>3430</v>
      </c>
      <c r="D12618" s="922" t="s">
        <v>986</v>
      </c>
      <c r="E12618" s="936">
        <v>1</v>
      </c>
      <c r="F12618" s="947">
        <v>45078</v>
      </c>
      <c r="G12618" s="923">
        <v>9505.4984149183474</v>
      </c>
      <c r="H12618" s="929">
        <v>1.6666666666666668E-3</v>
      </c>
      <c r="I12618" s="929">
        <v>1.6666666666666668E-3</v>
      </c>
      <c r="J12618" s="923">
        <v>9489.6559175601506</v>
      </c>
      <c r="K12618" s="922">
        <v>1</v>
      </c>
      <c r="L12618" s="923">
        <v>9489.6559175601506</v>
      </c>
      <c r="M12618" s="923">
        <f t="shared" si="196"/>
        <v>190.10996829836697</v>
      </c>
    </row>
    <row r="12619" spans="2:13" ht="75">
      <c r="B12619" s="921" t="s">
        <v>3692</v>
      </c>
      <c r="C12619" s="921" t="s">
        <v>3430</v>
      </c>
      <c r="D12619" s="922" t="s">
        <v>986</v>
      </c>
      <c r="E12619" s="936">
        <v>1</v>
      </c>
      <c r="F12619" s="947">
        <v>45049</v>
      </c>
      <c r="G12619" s="923">
        <v>27814.885483259131</v>
      </c>
      <c r="H12619" s="929">
        <v>1.6666666666666668E-3</v>
      </c>
      <c r="I12619" s="929">
        <v>3.3333333333333335E-3</v>
      </c>
      <c r="J12619" s="923">
        <v>27722.169198314936</v>
      </c>
      <c r="K12619" s="922">
        <v>1</v>
      </c>
      <c r="L12619" s="923">
        <v>27722.169198314936</v>
      </c>
      <c r="M12619" s="923">
        <f t="shared" ref="M12619:M12682" si="197">IF(L12619=0,"",IF(I12619=100%,0,(H12619*12)*(G12619*E12619*K12619)))</f>
        <v>556.29770966518265</v>
      </c>
    </row>
    <row r="12620" spans="2:13" ht="75">
      <c r="B12620" s="921" t="s">
        <v>3693</v>
      </c>
      <c r="C12620" s="921" t="s">
        <v>3430</v>
      </c>
      <c r="D12620" s="922" t="s">
        <v>986</v>
      </c>
      <c r="E12620" s="936">
        <v>1</v>
      </c>
      <c r="F12620" s="947">
        <v>44873</v>
      </c>
      <c r="G12620" s="923">
        <v>7025.5421159052958</v>
      </c>
      <c r="H12620" s="929">
        <v>1.6666666666666668E-3</v>
      </c>
      <c r="I12620" s="929">
        <v>1.3333333333333334E-2</v>
      </c>
      <c r="J12620" s="923">
        <v>6931.8682210265588</v>
      </c>
      <c r="K12620" s="922">
        <v>1</v>
      </c>
      <c r="L12620" s="923">
        <v>6931.8682210265588</v>
      </c>
      <c r="M12620" s="923">
        <f t="shared" si="197"/>
        <v>140.51084231810592</v>
      </c>
    </row>
    <row r="12621" spans="2:13" ht="75">
      <c r="B12621" s="921" t="s">
        <v>3466</v>
      </c>
      <c r="C12621" s="921" t="s">
        <v>3430</v>
      </c>
      <c r="D12621" s="922" t="s">
        <v>994</v>
      </c>
      <c r="E12621" s="936">
        <v>0</v>
      </c>
      <c r="F12621" s="947">
        <v>44847</v>
      </c>
      <c r="G12621" s="923">
        <v>14157.298505806451</v>
      </c>
      <c r="H12621" s="929">
        <v>1.6666666666666668E-3</v>
      </c>
      <c r="I12621" s="929">
        <v>1.5000000000000001E-2</v>
      </c>
      <c r="J12621" s="923">
        <v>13944.939028219354</v>
      </c>
      <c r="K12621" s="922">
        <v>1</v>
      </c>
      <c r="L12621" s="923">
        <v>0</v>
      </c>
      <c r="M12621" s="923" t="str">
        <f t="shared" si="197"/>
        <v/>
      </c>
    </row>
    <row r="12622" spans="2:13" ht="75">
      <c r="B12622" s="921" t="s">
        <v>3466</v>
      </c>
      <c r="C12622" s="921" t="s">
        <v>3430</v>
      </c>
      <c r="D12622" s="922" t="s">
        <v>994</v>
      </c>
      <c r="E12622" s="936">
        <v>0</v>
      </c>
      <c r="F12622" s="947">
        <v>44532</v>
      </c>
      <c r="G12622" s="923">
        <v>4779.54</v>
      </c>
      <c r="H12622" s="929">
        <v>1.6666666666666668E-3</v>
      </c>
      <c r="I12622" s="929">
        <v>3.1666666666666669E-2</v>
      </c>
      <c r="J12622" s="923">
        <v>4628.1878999999999</v>
      </c>
      <c r="K12622" s="922">
        <v>1</v>
      </c>
      <c r="L12622" s="923">
        <v>0</v>
      </c>
      <c r="M12622" s="923" t="str">
        <f t="shared" si="197"/>
        <v/>
      </c>
    </row>
    <row r="12623" spans="2:13" ht="75">
      <c r="B12623" s="921" t="s">
        <v>3466</v>
      </c>
      <c r="C12623" s="921" t="s">
        <v>3430</v>
      </c>
      <c r="D12623" s="922" t="s">
        <v>986</v>
      </c>
      <c r="E12623" s="936">
        <v>1</v>
      </c>
      <c r="F12623" s="947">
        <v>44532</v>
      </c>
      <c r="G12623" s="923">
        <v>11946.18393338864</v>
      </c>
      <c r="H12623" s="929">
        <v>1.6666666666666668E-3</v>
      </c>
      <c r="I12623" s="929">
        <v>3.1666666666666669E-2</v>
      </c>
      <c r="J12623" s="923">
        <v>11567.888108831334</v>
      </c>
      <c r="K12623" s="922">
        <v>1</v>
      </c>
      <c r="L12623" s="923">
        <v>11567.888108831334</v>
      </c>
      <c r="M12623" s="923">
        <f t="shared" si="197"/>
        <v>238.9236786677728</v>
      </c>
    </row>
    <row r="12624" spans="2:13" ht="75">
      <c r="B12624" s="921" t="s">
        <v>3441</v>
      </c>
      <c r="C12624" s="921" t="s">
        <v>3430</v>
      </c>
      <c r="D12624" s="922" t="s">
        <v>986</v>
      </c>
      <c r="E12624" s="936">
        <v>1</v>
      </c>
      <c r="F12624" s="947">
        <v>44330</v>
      </c>
      <c r="G12624" s="923">
        <v>174005.83734201035</v>
      </c>
      <c r="H12624" s="929">
        <v>1.6666666666666668E-3</v>
      </c>
      <c r="I12624" s="929">
        <v>4.3333333333333335E-2</v>
      </c>
      <c r="J12624" s="923">
        <v>166465.58439052323</v>
      </c>
      <c r="K12624" s="922">
        <v>1</v>
      </c>
      <c r="L12624" s="923">
        <v>166465.58439052323</v>
      </c>
      <c r="M12624" s="923">
        <f t="shared" si="197"/>
        <v>3480.1167468402068</v>
      </c>
    </row>
    <row r="12625" spans="2:13" ht="75">
      <c r="B12625" s="921" t="s">
        <v>3495</v>
      </c>
      <c r="C12625" s="921" t="s">
        <v>3430</v>
      </c>
      <c r="D12625" s="922" t="s">
        <v>986</v>
      </c>
      <c r="E12625" s="936">
        <v>1</v>
      </c>
      <c r="F12625" s="947">
        <v>45078</v>
      </c>
      <c r="G12625" s="923">
        <v>30686.917382828069</v>
      </c>
      <c r="H12625" s="929">
        <v>1.6666666666666668E-3</v>
      </c>
      <c r="I12625" s="929">
        <v>1.6666666666666668E-3</v>
      </c>
      <c r="J12625" s="923">
        <v>30635.772520523355</v>
      </c>
      <c r="K12625" s="922">
        <v>1</v>
      </c>
      <c r="L12625" s="923">
        <v>30635.772520523355</v>
      </c>
      <c r="M12625" s="923">
        <f t="shared" si="197"/>
        <v>613.73834765656136</v>
      </c>
    </row>
    <row r="12626" spans="2:13" ht="90">
      <c r="B12626" s="921" t="s">
        <v>3694</v>
      </c>
      <c r="C12626" s="921" t="s">
        <v>3411</v>
      </c>
      <c r="D12626" s="922" t="s">
        <v>986</v>
      </c>
      <c r="E12626" s="936">
        <v>1</v>
      </c>
      <c r="F12626" s="947">
        <v>44560</v>
      </c>
      <c r="G12626" s="923">
        <v>7807.9671940503704</v>
      </c>
      <c r="H12626" s="929">
        <v>1.6666666666666668E-3</v>
      </c>
      <c r="I12626" s="929">
        <v>3.1666666666666669E-2</v>
      </c>
      <c r="J12626" s="923">
        <v>7560.7148995721091</v>
      </c>
      <c r="K12626" s="922">
        <v>1</v>
      </c>
      <c r="L12626" s="923">
        <v>7560.7148995721091</v>
      </c>
      <c r="M12626" s="923">
        <f t="shared" si="197"/>
        <v>156.1593438810074</v>
      </c>
    </row>
    <row r="12627" spans="2:13" ht="75">
      <c r="B12627" s="921" t="s">
        <v>3459</v>
      </c>
      <c r="C12627" s="921" t="s">
        <v>3430</v>
      </c>
      <c r="D12627" s="922" t="s">
        <v>986</v>
      </c>
      <c r="E12627" s="936">
        <v>1</v>
      </c>
      <c r="F12627" s="947">
        <v>44337</v>
      </c>
      <c r="G12627" s="923">
        <v>10872.792084493383</v>
      </c>
      <c r="H12627" s="929">
        <v>1.6666666666666668E-3</v>
      </c>
      <c r="I12627" s="929">
        <v>4.3333333333333335E-2</v>
      </c>
      <c r="J12627" s="923">
        <v>10401.637760832004</v>
      </c>
      <c r="K12627" s="922">
        <v>1</v>
      </c>
      <c r="L12627" s="923">
        <v>10401.637760832004</v>
      </c>
      <c r="M12627" s="923">
        <f t="shared" si="197"/>
        <v>217.45584168986767</v>
      </c>
    </row>
    <row r="12628" spans="2:13" ht="75">
      <c r="B12628" s="921" t="s">
        <v>3695</v>
      </c>
      <c r="C12628" s="921" t="s">
        <v>3430</v>
      </c>
      <c r="D12628" s="922" t="s">
        <v>986</v>
      </c>
      <c r="E12628" s="936">
        <v>1</v>
      </c>
      <c r="F12628" s="947">
        <v>44652</v>
      </c>
      <c r="G12628" s="923">
        <v>184.15575664234066</v>
      </c>
      <c r="H12628" s="929">
        <v>1.6666666666666668E-3</v>
      </c>
      <c r="I12628" s="929">
        <v>2.5000000000000001E-2</v>
      </c>
      <c r="J12628" s="923">
        <v>179.55186272628214</v>
      </c>
      <c r="K12628" s="922">
        <v>1</v>
      </c>
      <c r="L12628" s="923">
        <v>179.55186272628214</v>
      </c>
      <c r="M12628" s="923">
        <f t="shared" si="197"/>
        <v>3.6831151328468135</v>
      </c>
    </row>
    <row r="12629" spans="2:13" ht="75">
      <c r="B12629" s="921" t="s">
        <v>3695</v>
      </c>
      <c r="C12629" s="921" t="s">
        <v>3430</v>
      </c>
      <c r="D12629" s="922" t="s">
        <v>986</v>
      </c>
      <c r="E12629" s="936">
        <v>1</v>
      </c>
      <c r="F12629" s="947">
        <v>44560</v>
      </c>
      <c r="G12629" s="923">
        <v>74240.551732793218</v>
      </c>
      <c r="H12629" s="929">
        <v>1.6666666666666668E-3</v>
      </c>
      <c r="I12629" s="929">
        <v>3.1666666666666669E-2</v>
      </c>
      <c r="J12629" s="923">
        <v>71889.600927921434</v>
      </c>
      <c r="K12629" s="922">
        <v>1</v>
      </c>
      <c r="L12629" s="923">
        <v>71889.600927921434</v>
      </c>
      <c r="M12629" s="923">
        <f t="shared" si="197"/>
        <v>1484.8110346558644</v>
      </c>
    </row>
    <row r="12630" spans="2:13" ht="75">
      <c r="B12630" s="921" t="s">
        <v>3440</v>
      </c>
      <c r="C12630" s="921" t="s">
        <v>3430</v>
      </c>
      <c r="D12630" s="922" t="s">
        <v>986</v>
      </c>
      <c r="E12630" s="936">
        <v>1</v>
      </c>
      <c r="F12630" s="947">
        <v>44926</v>
      </c>
      <c r="G12630" s="923">
        <v>736.62302656936265</v>
      </c>
      <c r="H12630" s="929">
        <v>1.6666666666666668E-3</v>
      </c>
      <c r="I12630" s="929">
        <v>0.01</v>
      </c>
      <c r="J12630" s="923">
        <v>729.25679630366903</v>
      </c>
      <c r="K12630" s="922">
        <v>1</v>
      </c>
      <c r="L12630" s="923">
        <v>729.25679630366903</v>
      </c>
      <c r="M12630" s="923">
        <f t="shared" si="197"/>
        <v>14.732460531387254</v>
      </c>
    </row>
    <row r="12631" spans="2:13" ht="75">
      <c r="B12631" s="921" t="s">
        <v>3440</v>
      </c>
      <c r="C12631" s="921" t="s">
        <v>3430</v>
      </c>
      <c r="D12631" s="922" t="s">
        <v>986</v>
      </c>
      <c r="E12631" s="936">
        <v>1</v>
      </c>
      <c r="F12631" s="947">
        <v>44743</v>
      </c>
      <c r="G12631" s="923">
        <v>33148.036195621316</v>
      </c>
      <c r="H12631" s="929">
        <v>1.6666666666666668E-3</v>
      </c>
      <c r="I12631" s="929">
        <v>0.02</v>
      </c>
      <c r="J12631" s="923">
        <v>32485.075471708889</v>
      </c>
      <c r="K12631" s="922">
        <v>1</v>
      </c>
      <c r="L12631" s="923">
        <v>32485.075471708889</v>
      </c>
      <c r="M12631" s="923">
        <f t="shared" si="197"/>
        <v>662.96072391242637</v>
      </c>
    </row>
    <row r="12632" spans="2:13" ht="75">
      <c r="B12632" s="921" t="s">
        <v>3440</v>
      </c>
      <c r="C12632" s="921" t="s">
        <v>3430</v>
      </c>
      <c r="D12632" s="922" t="s">
        <v>986</v>
      </c>
      <c r="E12632" s="936">
        <v>1</v>
      </c>
      <c r="F12632" s="947">
        <v>44866</v>
      </c>
      <c r="G12632" s="923">
        <v>36600.956632665206</v>
      </c>
      <c r="H12632" s="929">
        <v>1.6666666666666668E-3</v>
      </c>
      <c r="I12632" s="929">
        <v>1.3333333333333334E-2</v>
      </c>
      <c r="J12632" s="923">
        <v>36112.943877563004</v>
      </c>
      <c r="K12632" s="922">
        <v>1</v>
      </c>
      <c r="L12632" s="923">
        <v>36112.943877563004</v>
      </c>
      <c r="M12632" s="923">
        <f t="shared" si="197"/>
        <v>732.01913265330415</v>
      </c>
    </row>
    <row r="12633" spans="2:13" ht="75">
      <c r="B12633" s="921" t="s">
        <v>3696</v>
      </c>
      <c r="C12633" s="921" t="s">
        <v>3430</v>
      </c>
      <c r="D12633" s="922" t="s">
        <v>986</v>
      </c>
      <c r="E12633" s="936">
        <v>1</v>
      </c>
      <c r="F12633" s="947">
        <v>44866</v>
      </c>
      <c r="G12633" s="923">
        <v>26151.959000778796</v>
      </c>
      <c r="H12633" s="929">
        <v>1.6666666666666668E-3</v>
      </c>
      <c r="I12633" s="929">
        <v>1.3333333333333334E-2</v>
      </c>
      <c r="J12633" s="923">
        <v>25803.266214101746</v>
      </c>
      <c r="K12633" s="922">
        <v>1</v>
      </c>
      <c r="L12633" s="923">
        <v>25803.266214101746</v>
      </c>
      <c r="M12633" s="923">
        <f t="shared" si="197"/>
        <v>523.03918001557588</v>
      </c>
    </row>
    <row r="12634" spans="2:13" ht="75">
      <c r="B12634" s="921" t="s">
        <v>3697</v>
      </c>
      <c r="C12634" s="921" t="s">
        <v>3430</v>
      </c>
      <c r="D12634" s="922" t="s">
        <v>986</v>
      </c>
      <c r="E12634" s="936">
        <v>1</v>
      </c>
      <c r="F12634" s="947">
        <v>44134</v>
      </c>
      <c r="G12634" s="923">
        <v>6348.6594521289835</v>
      </c>
      <c r="H12634" s="929">
        <v>1.6666666666666668E-3</v>
      </c>
      <c r="I12634" s="929">
        <v>5.5E-2</v>
      </c>
      <c r="J12634" s="923">
        <v>5999.4831822618889</v>
      </c>
      <c r="K12634" s="922">
        <v>1</v>
      </c>
      <c r="L12634" s="923">
        <v>5999.4831822618889</v>
      </c>
      <c r="M12634" s="923">
        <f t="shared" si="197"/>
        <v>126.97318904257968</v>
      </c>
    </row>
    <row r="12635" spans="2:13" ht="75">
      <c r="B12635" s="921" t="s">
        <v>3678</v>
      </c>
      <c r="C12635" s="921" t="s">
        <v>3430</v>
      </c>
      <c r="D12635" s="922" t="s">
        <v>986</v>
      </c>
      <c r="E12635" s="936">
        <v>1</v>
      </c>
      <c r="F12635" s="947">
        <v>44652</v>
      </c>
      <c r="G12635" s="923">
        <v>768.79852402485017</v>
      </c>
      <c r="H12635" s="929">
        <v>1.6666666666666668E-3</v>
      </c>
      <c r="I12635" s="929">
        <v>2.5000000000000001E-2</v>
      </c>
      <c r="J12635" s="923">
        <v>749.5785609242289</v>
      </c>
      <c r="K12635" s="922">
        <v>1</v>
      </c>
      <c r="L12635" s="923">
        <v>749.5785609242289</v>
      </c>
      <c r="M12635" s="923">
        <f t="shared" si="197"/>
        <v>15.375970480497003</v>
      </c>
    </row>
    <row r="12636" spans="2:13" ht="75">
      <c r="B12636" s="921" t="s">
        <v>3678</v>
      </c>
      <c r="C12636" s="921" t="s">
        <v>3430</v>
      </c>
      <c r="D12636" s="922" t="s">
        <v>986</v>
      </c>
      <c r="E12636" s="936">
        <v>1</v>
      </c>
      <c r="F12636" s="947">
        <v>44652</v>
      </c>
      <c r="G12636" s="923">
        <v>768.79852402485017</v>
      </c>
      <c r="H12636" s="929">
        <v>1.6666666666666668E-3</v>
      </c>
      <c r="I12636" s="929">
        <v>2.5000000000000001E-2</v>
      </c>
      <c r="J12636" s="923">
        <v>749.5785609242289</v>
      </c>
      <c r="K12636" s="922">
        <v>1</v>
      </c>
      <c r="L12636" s="923">
        <v>749.5785609242289</v>
      </c>
      <c r="M12636" s="923">
        <f t="shared" si="197"/>
        <v>15.375970480497003</v>
      </c>
    </row>
    <row r="12637" spans="2:13" ht="75">
      <c r="B12637" s="921" t="s">
        <v>3678</v>
      </c>
      <c r="C12637" s="921" t="s">
        <v>3430</v>
      </c>
      <c r="D12637" s="922" t="s">
        <v>986</v>
      </c>
      <c r="E12637" s="936">
        <v>1</v>
      </c>
      <c r="F12637" s="947">
        <v>44652</v>
      </c>
      <c r="G12637" s="923">
        <v>1537.5970480497003</v>
      </c>
      <c r="H12637" s="929">
        <v>1.6666666666666668E-3</v>
      </c>
      <c r="I12637" s="929">
        <v>2.5000000000000001E-2</v>
      </c>
      <c r="J12637" s="923">
        <v>1499.1571218484578</v>
      </c>
      <c r="K12637" s="922">
        <v>1</v>
      </c>
      <c r="L12637" s="923">
        <v>1499.1571218484578</v>
      </c>
      <c r="M12637" s="923">
        <f t="shared" si="197"/>
        <v>30.751940960994006</v>
      </c>
    </row>
    <row r="12638" spans="2:13" ht="75">
      <c r="B12638" s="921" t="s">
        <v>3678</v>
      </c>
      <c r="C12638" s="921" t="s">
        <v>3430</v>
      </c>
      <c r="D12638" s="922" t="s">
        <v>986</v>
      </c>
      <c r="E12638" s="936">
        <v>1</v>
      </c>
      <c r="F12638" s="947">
        <v>44560</v>
      </c>
      <c r="G12638" s="923">
        <v>32727.753167737872</v>
      </c>
      <c r="H12638" s="929">
        <v>1.6666666666666668E-3</v>
      </c>
      <c r="I12638" s="929">
        <v>3.1666666666666669E-2</v>
      </c>
      <c r="J12638" s="923">
        <v>31691.374317426173</v>
      </c>
      <c r="K12638" s="922">
        <v>1</v>
      </c>
      <c r="L12638" s="923">
        <v>31691.374317426173</v>
      </c>
      <c r="M12638" s="923">
        <f t="shared" si="197"/>
        <v>654.55506335475741</v>
      </c>
    </row>
    <row r="12639" spans="2:13" ht="75">
      <c r="B12639" s="921" t="s">
        <v>3680</v>
      </c>
      <c r="C12639" s="921" t="s">
        <v>3430</v>
      </c>
      <c r="D12639" s="922" t="s">
        <v>994</v>
      </c>
      <c r="E12639" s="936">
        <v>0</v>
      </c>
      <c r="F12639" s="947">
        <v>43800</v>
      </c>
      <c r="G12639" s="923">
        <v>548277.88</v>
      </c>
      <c r="H12639" s="929">
        <v>1.6666666666666668E-3</v>
      </c>
      <c r="I12639" s="929">
        <v>7.166666666666667E-2</v>
      </c>
      <c r="J12639" s="923">
        <v>508984.63193333335</v>
      </c>
      <c r="K12639" s="922">
        <v>1</v>
      </c>
      <c r="L12639" s="923">
        <v>0</v>
      </c>
      <c r="M12639" s="923" t="str">
        <f t="shared" si="197"/>
        <v/>
      </c>
    </row>
    <row r="12640" spans="2:13" ht="75">
      <c r="B12640" s="921" t="s">
        <v>3680</v>
      </c>
      <c r="C12640" s="921" t="s">
        <v>3430</v>
      </c>
      <c r="D12640" s="922" t="s">
        <v>994</v>
      </c>
      <c r="E12640" s="936">
        <v>0</v>
      </c>
      <c r="F12640" s="947">
        <v>44167</v>
      </c>
      <c r="G12640" s="923">
        <v>611.19419854014598</v>
      </c>
      <c r="H12640" s="929">
        <v>1.6666666666666668E-3</v>
      </c>
      <c r="I12640" s="929">
        <v>5.1666666666666673E-2</v>
      </c>
      <c r="J12640" s="923">
        <v>579.61583161557178</v>
      </c>
      <c r="K12640" s="922">
        <v>1</v>
      </c>
      <c r="L12640" s="923">
        <v>0</v>
      </c>
      <c r="M12640" s="923" t="str">
        <f t="shared" si="197"/>
        <v/>
      </c>
    </row>
    <row r="12641" spans="2:13" ht="75">
      <c r="B12641" s="921" t="s">
        <v>3698</v>
      </c>
      <c r="C12641" s="921" t="s">
        <v>3430</v>
      </c>
      <c r="D12641" s="922" t="s">
        <v>994</v>
      </c>
      <c r="E12641" s="936">
        <v>0</v>
      </c>
      <c r="F12641" s="947">
        <v>44167</v>
      </c>
      <c r="G12641" s="923">
        <v>11873.935801459853</v>
      </c>
      <c r="H12641" s="929">
        <v>1.6666666666666668E-3</v>
      </c>
      <c r="I12641" s="929">
        <v>5.1666666666666673E-2</v>
      </c>
      <c r="J12641" s="923">
        <v>11260.449118384427</v>
      </c>
      <c r="K12641" s="922">
        <v>1</v>
      </c>
      <c r="L12641" s="923">
        <v>0</v>
      </c>
      <c r="M12641" s="923" t="str">
        <f t="shared" si="197"/>
        <v/>
      </c>
    </row>
    <row r="12642" spans="2:13" ht="75">
      <c r="B12642" s="921" t="s">
        <v>3698</v>
      </c>
      <c r="C12642" s="921" t="s">
        <v>3430</v>
      </c>
      <c r="D12642" s="922" t="s">
        <v>986</v>
      </c>
      <c r="E12642" s="936">
        <v>1</v>
      </c>
      <c r="F12642" s="947">
        <v>44249</v>
      </c>
      <c r="G12642" s="923">
        <v>384.00864507318067</v>
      </c>
      <c r="H12642" s="929">
        <v>1.6666666666666668E-3</v>
      </c>
      <c r="I12642" s="929">
        <v>4.8333333333333339E-2</v>
      </c>
      <c r="J12642" s="923">
        <v>365.44822722797693</v>
      </c>
      <c r="K12642" s="922">
        <v>1</v>
      </c>
      <c r="L12642" s="923">
        <v>365.44822722797693</v>
      </c>
      <c r="M12642" s="923">
        <f t="shared" si="197"/>
        <v>7.6801729014636138</v>
      </c>
    </row>
    <row r="12643" spans="2:13" ht="75">
      <c r="B12643" s="921" t="s">
        <v>3680</v>
      </c>
      <c r="C12643" s="921" t="s">
        <v>3430</v>
      </c>
      <c r="D12643" s="922" t="s">
        <v>994</v>
      </c>
      <c r="E12643" s="936">
        <v>0</v>
      </c>
      <c r="F12643" s="947">
        <v>44135</v>
      </c>
      <c r="G12643" s="923">
        <v>748.82078900242277</v>
      </c>
      <c r="H12643" s="929">
        <v>1.6666666666666668E-3</v>
      </c>
      <c r="I12643" s="929">
        <v>5.3333333333333337E-2</v>
      </c>
      <c r="J12643" s="923">
        <v>708.88368025562693</v>
      </c>
      <c r="K12643" s="922">
        <v>1</v>
      </c>
      <c r="L12643" s="923">
        <v>0</v>
      </c>
      <c r="M12643" s="923" t="str">
        <f t="shared" si="197"/>
        <v/>
      </c>
    </row>
    <row r="12644" spans="2:13" ht="75">
      <c r="B12644" s="921" t="s">
        <v>3699</v>
      </c>
      <c r="C12644" s="921" t="s">
        <v>3430</v>
      </c>
      <c r="D12644" s="922" t="s">
        <v>994</v>
      </c>
      <c r="E12644" s="936">
        <v>0</v>
      </c>
      <c r="F12644" s="947">
        <v>44135</v>
      </c>
      <c r="G12644" s="923">
        <v>0</v>
      </c>
      <c r="H12644" s="929">
        <v>1.6666666666666668E-3</v>
      </c>
      <c r="I12644" s="929">
        <v>5.3333333333333337E-2</v>
      </c>
      <c r="J12644" s="923">
        <v>0</v>
      </c>
      <c r="K12644" s="922">
        <v>1</v>
      </c>
      <c r="L12644" s="923">
        <v>0</v>
      </c>
      <c r="M12644" s="923" t="str">
        <f t="shared" si="197"/>
        <v/>
      </c>
    </row>
    <row r="12645" spans="2:13" ht="75">
      <c r="B12645" s="921" t="s">
        <v>3699</v>
      </c>
      <c r="C12645" s="921" t="s">
        <v>3430</v>
      </c>
      <c r="D12645" s="922" t="s">
        <v>994</v>
      </c>
      <c r="E12645" s="936">
        <v>0</v>
      </c>
      <c r="F12645" s="947">
        <v>44403</v>
      </c>
      <c r="G12645" s="923">
        <v>5619.3014000825751</v>
      </c>
      <c r="H12645" s="929">
        <v>1.6666666666666668E-3</v>
      </c>
      <c r="I12645" s="929">
        <v>0.04</v>
      </c>
      <c r="J12645" s="923">
        <v>5394.5293440792721</v>
      </c>
      <c r="K12645" s="922">
        <v>1</v>
      </c>
      <c r="L12645" s="923">
        <v>0</v>
      </c>
      <c r="M12645" s="923" t="str">
        <f t="shared" si="197"/>
        <v/>
      </c>
    </row>
    <row r="12646" spans="2:13" ht="75">
      <c r="B12646" s="921" t="s">
        <v>3680</v>
      </c>
      <c r="C12646" s="921" t="s">
        <v>3430</v>
      </c>
      <c r="D12646" s="922" t="s">
        <v>986</v>
      </c>
      <c r="E12646" s="936">
        <v>1</v>
      </c>
      <c r="F12646" s="947">
        <v>44135</v>
      </c>
      <c r="G12646" s="923">
        <v>157.34441528402598</v>
      </c>
      <c r="H12646" s="929">
        <v>1.6666666666666668E-3</v>
      </c>
      <c r="I12646" s="929">
        <v>5.3333333333333337E-2</v>
      </c>
      <c r="J12646" s="923">
        <v>148.9527131355446</v>
      </c>
      <c r="K12646" s="922">
        <v>1</v>
      </c>
      <c r="L12646" s="923">
        <v>148.9527131355446</v>
      </c>
      <c r="M12646" s="923">
        <f t="shared" si="197"/>
        <v>3.1468883056805197</v>
      </c>
    </row>
    <row r="12647" spans="2:13" ht="75">
      <c r="B12647" s="921" t="s">
        <v>3699</v>
      </c>
      <c r="C12647" s="921" t="s">
        <v>3430</v>
      </c>
      <c r="D12647" s="922" t="s">
        <v>986</v>
      </c>
      <c r="E12647" s="936">
        <v>1</v>
      </c>
      <c r="F12647" s="947">
        <v>44135</v>
      </c>
      <c r="G12647" s="923">
        <v>806.60221409345229</v>
      </c>
      <c r="H12647" s="929">
        <v>1.6666666666666668E-3</v>
      </c>
      <c r="I12647" s="929">
        <v>5.3333333333333337E-2</v>
      </c>
      <c r="J12647" s="923">
        <v>763.58342934180155</v>
      </c>
      <c r="K12647" s="922">
        <v>1</v>
      </c>
      <c r="L12647" s="923">
        <v>763.58342934180155</v>
      </c>
      <c r="M12647" s="923">
        <f t="shared" si="197"/>
        <v>16.132044281869046</v>
      </c>
    </row>
    <row r="12648" spans="2:13" ht="75">
      <c r="B12648" s="921" t="s">
        <v>3680</v>
      </c>
      <c r="C12648" s="921" t="s">
        <v>3430</v>
      </c>
      <c r="D12648" s="922" t="s">
        <v>986</v>
      </c>
      <c r="E12648" s="936">
        <v>1</v>
      </c>
      <c r="F12648" s="947">
        <v>44249</v>
      </c>
      <c r="G12648" s="923">
        <v>19300.914941507188</v>
      </c>
      <c r="H12648" s="929">
        <v>1.6666666666666668E-3</v>
      </c>
      <c r="I12648" s="929">
        <v>4.8333333333333339E-2</v>
      </c>
      <c r="J12648" s="923">
        <v>18368.037386001008</v>
      </c>
      <c r="K12648" s="922">
        <v>1</v>
      </c>
      <c r="L12648" s="923">
        <v>18368.037386001008</v>
      </c>
      <c r="M12648" s="923">
        <f t="shared" si="197"/>
        <v>386.01829883014375</v>
      </c>
    </row>
    <row r="12649" spans="2:13" ht="75">
      <c r="B12649" s="921" t="s">
        <v>3438</v>
      </c>
      <c r="C12649" s="921" t="s">
        <v>3430</v>
      </c>
      <c r="D12649" s="922" t="s">
        <v>986</v>
      </c>
      <c r="E12649" s="936">
        <v>1</v>
      </c>
      <c r="F12649" s="947">
        <v>44249</v>
      </c>
      <c r="G12649" s="923">
        <v>29365.476954187645</v>
      </c>
      <c r="H12649" s="929">
        <v>1.6666666666666668E-3</v>
      </c>
      <c r="I12649" s="929">
        <v>4.8333333333333339E-2</v>
      </c>
      <c r="J12649" s="923">
        <v>27946.145568068576</v>
      </c>
      <c r="K12649" s="922">
        <v>1</v>
      </c>
      <c r="L12649" s="923">
        <v>27946.145568068576</v>
      </c>
      <c r="M12649" s="923">
        <f t="shared" si="197"/>
        <v>587.30953908375295</v>
      </c>
    </row>
    <row r="12650" spans="2:13" ht="75">
      <c r="B12650" s="921" t="s">
        <v>3700</v>
      </c>
      <c r="C12650" s="921" t="s">
        <v>3430</v>
      </c>
      <c r="D12650" s="922" t="s">
        <v>986</v>
      </c>
      <c r="E12650" s="936">
        <v>1</v>
      </c>
      <c r="F12650" s="947">
        <v>44249</v>
      </c>
      <c r="G12650" s="923">
        <v>112968.50735467747</v>
      </c>
      <c r="H12650" s="929">
        <v>1.6666666666666668E-3</v>
      </c>
      <c r="I12650" s="929">
        <v>4.8333333333333339E-2</v>
      </c>
      <c r="J12650" s="923">
        <v>107508.36283253472</v>
      </c>
      <c r="K12650" s="922">
        <v>1</v>
      </c>
      <c r="L12650" s="923">
        <v>107508.36283253472</v>
      </c>
      <c r="M12650" s="923">
        <f t="shared" si="197"/>
        <v>2259.3701470935493</v>
      </c>
    </row>
    <row r="12651" spans="2:13" ht="75">
      <c r="B12651" s="921" t="s">
        <v>3701</v>
      </c>
      <c r="C12651" s="921" t="s">
        <v>3430</v>
      </c>
      <c r="D12651" s="922" t="s">
        <v>986</v>
      </c>
      <c r="E12651" s="936">
        <v>1</v>
      </c>
      <c r="F12651" s="947">
        <v>44249</v>
      </c>
      <c r="G12651" s="923">
        <v>0</v>
      </c>
      <c r="H12651" s="929">
        <v>1.6666666666666668E-3</v>
      </c>
      <c r="I12651" s="929">
        <v>4.8333333333333339E-2</v>
      </c>
      <c r="J12651" s="923">
        <v>0</v>
      </c>
      <c r="K12651" s="922">
        <v>1</v>
      </c>
      <c r="L12651" s="923">
        <v>0</v>
      </c>
      <c r="M12651" s="923" t="str">
        <f t="shared" si="197"/>
        <v/>
      </c>
    </row>
    <row r="12652" spans="2:13" ht="75">
      <c r="B12652" s="921" t="s">
        <v>3702</v>
      </c>
      <c r="C12652" s="921" t="s">
        <v>3430</v>
      </c>
      <c r="D12652" s="922" t="s">
        <v>986</v>
      </c>
      <c r="E12652" s="936">
        <v>1</v>
      </c>
      <c r="F12652" s="947">
        <v>44249</v>
      </c>
      <c r="G12652" s="923">
        <v>0</v>
      </c>
      <c r="H12652" s="929">
        <v>1.6666666666666668E-3</v>
      </c>
      <c r="I12652" s="929">
        <v>4.8333333333333339E-2</v>
      </c>
      <c r="J12652" s="923">
        <v>0</v>
      </c>
      <c r="K12652" s="922">
        <v>1</v>
      </c>
      <c r="L12652" s="923">
        <v>0</v>
      </c>
      <c r="M12652" s="923" t="str">
        <f t="shared" si="197"/>
        <v/>
      </c>
    </row>
    <row r="12653" spans="2:13" ht="75">
      <c r="B12653" s="921" t="s">
        <v>3703</v>
      </c>
      <c r="C12653" s="921" t="s">
        <v>3430</v>
      </c>
      <c r="D12653" s="922" t="s">
        <v>986</v>
      </c>
      <c r="E12653" s="936">
        <v>1</v>
      </c>
      <c r="F12653" s="947">
        <v>44249</v>
      </c>
      <c r="G12653" s="923">
        <v>0</v>
      </c>
      <c r="H12653" s="929">
        <v>1.6666666666666668E-3</v>
      </c>
      <c r="I12653" s="929">
        <v>4.8333333333333339E-2</v>
      </c>
      <c r="J12653" s="923">
        <v>0</v>
      </c>
      <c r="K12653" s="922">
        <v>1</v>
      </c>
      <c r="L12653" s="923">
        <v>0</v>
      </c>
      <c r="M12653" s="923" t="str">
        <f t="shared" si="197"/>
        <v/>
      </c>
    </row>
    <row r="12654" spans="2:13" ht="75">
      <c r="B12654" s="921" t="s">
        <v>3704</v>
      </c>
      <c r="C12654" s="921" t="s">
        <v>3430</v>
      </c>
      <c r="D12654" s="922" t="s">
        <v>986</v>
      </c>
      <c r="E12654" s="936">
        <v>1</v>
      </c>
      <c r="F12654" s="947">
        <v>44249</v>
      </c>
      <c r="G12654" s="923">
        <v>159811.15598360391</v>
      </c>
      <c r="H12654" s="929">
        <v>1.6666666666666668E-3</v>
      </c>
      <c r="I12654" s="929">
        <v>4.8333333333333339E-2</v>
      </c>
      <c r="J12654" s="923">
        <v>152086.95011106305</v>
      </c>
      <c r="K12654" s="922">
        <v>1</v>
      </c>
      <c r="L12654" s="923">
        <v>152086.95011106305</v>
      </c>
      <c r="M12654" s="923">
        <f t="shared" si="197"/>
        <v>3196.2231196720782</v>
      </c>
    </row>
    <row r="12655" spans="2:13" ht="75">
      <c r="B12655" s="921" t="s">
        <v>3704</v>
      </c>
      <c r="C12655" s="921" t="s">
        <v>3430</v>
      </c>
      <c r="D12655" s="922" t="s">
        <v>986</v>
      </c>
      <c r="E12655" s="936">
        <v>1</v>
      </c>
      <c r="F12655" s="947">
        <v>44249</v>
      </c>
      <c r="G12655" s="923">
        <v>9603.6968094884724</v>
      </c>
      <c r="H12655" s="929">
        <v>1.6666666666666668E-3</v>
      </c>
      <c r="I12655" s="929">
        <v>4.8333333333333339E-2</v>
      </c>
      <c r="J12655" s="923">
        <v>9139.5181303631962</v>
      </c>
      <c r="K12655" s="922">
        <v>1</v>
      </c>
      <c r="L12655" s="923">
        <v>9139.5181303631962</v>
      </c>
      <c r="M12655" s="923">
        <f t="shared" si="197"/>
        <v>192.07393618976946</v>
      </c>
    </row>
    <row r="12656" spans="2:13" ht="75">
      <c r="B12656" s="921" t="s">
        <v>3705</v>
      </c>
      <c r="C12656" s="921" t="s">
        <v>3430</v>
      </c>
      <c r="D12656" s="922" t="s">
        <v>986</v>
      </c>
      <c r="E12656" s="936">
        <v>1</v>
      </c>
      <c r="F12656" s="947">
        <v>44249</v>
      </c>
      <c r="G12656" s="923">
        <v>82441.632547295521</v>
      </c>
      <c r="H12656" s="929">
        <v>1.6666666666666668E-3</v>
      </c>
      <c r="I12656" s="929">
        <v>4.8333333333333339E-2</v>
      </c>
      <c r="J12656" s="923">
        <v>78456.953640842898</v>
      </c>
      <c r="K12656" s="922">
        <v>1</v>
      </c>
      <c r="L12656" s="923">
        <v>78456.953640842898</v>
      </c>
      <c r="M12656" s="923">
        <f t="shared" si="197"/>
        <v>1648.8326509459105</v>
      </c>
    </row>
    <row r="12657" spans="2:13" ht="75">
      <c r="B12657" s="921" t="s">
        <v>3706</v>
      </c>
      <c r="C12657" s="921" t="s">
        <v>3430</v>
      </c>
      <c r="D12657" s="922" t="s">
        <v>986</v>
      </c>
      <c r="E12657" s="936">
        <v>1</v>
      </c>
      <c r="F12657" s="947">
        <v>44249</v>
      </c>
      <c r="G12657" s="923">
        <v>0</v>
      </c>
      <c r="H12657" s="929">
        <v>1.6666666666666668E-3</v>
      </c>
      <c r="I12657" s="929">
        <v>4.8333333333333339E-2</v>
      </c>
      <c r="J12657" s="923">
        <v>0</v>
      </c>
      <c r="K12657" s="922">
        <v>1</v>
      </c>
      <c r="L12657" s="923">
        <v>0</v>
      </c>
      <c r="M12657" s="923" t="str">
        <f t="shared" si="197"/>
        <v/>
      </c>
    </row>
    <row r="12658" spans="2:13" ht="75">
      <c r="B12658" s="921" t="s">
        <v>3609</v>
      </c>
      <c r="C12658" s="921" t="s">
        <v>3430</v>
      </c>
      <c r="D12658" s="922" t="s">
        <v>986</v>
      </c>
      <c r="E12658" s="936">
        <v>1</v>
      </c>
      <c r="F12658" s="947">
        <v>45023</v>
      </c>
      <c r="G12658" s="923">
        <v>17273.809973051553</v>
      </c>
      <c r="H12658" s="929">
        <v>1.6666666666666668E-3</v>
      </c>
      <c r="I12658" s="929">
        <v>5.0000000000000001E-3</v>
      </c>
      <c r="J12658" s="923">
        <v>17187.440923186296</v>
      </c>
      <c r="K12658" s="922">
        <v>1</v>
      </c>
      <c r="L12658" s="923">
        <v>17187.440923186296</v>
      </c>
      <c r="M12658" s="923">
        <f t="shared" si="197"/>
        <v>345.47619946103106</v>
      </c>
    </row>
    <row r="12659" spans="2:13" ht="75">
      <c r="B12659" s="921" t="s">
        <v>3609</v>
      </c>
      <c r="C12659" s="921" t="s">
        <v>3430</v>
      </c>
      <c r="D12659" s="922" t="s">
        <v>986</v>
      </c>
      <c r="E12659" s="936">
        <v>1</v>
      </c>
      <c r="F12659" s="947">
        <v>44776</v>
      </c>
      <c r="G12659" s="923">
        <v>26251.403109365663</v>
      </c>
      <c r="H12659" s="929">
        <v>1.6666666666666668E-3</v>
      </c>
      <c r="I12659" s="929">
        <v>1.8333333333333333E-2</v>
      </c>
      <c r="J12659" s="923">
        <v>25770.127385693959</v>
      </c>
      <c r="K12659" s="922">
        <v>1</v>
      </c>
      <c r="L12659" s="923">
        <v>25770.127385693959</v>
      </c>
      <c r="M12659" s="923">
        <f t="shared" si="197"/>
        <v>525.02806218731325</v>
      </c>
    </row>
    <row r="12660" spans="2:13" ht="75">
      <c r="B12660" s="921" t="s">
        <v>3675</v>
      </c>
      <c r="C12660" s="921" t="s">
        <v>3430</v>
      </c>
      <c r="D12660" s="922" t="s">
        <v>986</v>
      </c>
      <c r="E12660" s="936">
        <v>1</v>
      </c>
      <c r="F12660" s="947">
        <v>44776</v>
      </c>
      <c r="G12660" s="923">
        <v>1877.2753513010687</v>
      </c>
      <c r="H12660" s="929">
        <v>1.6666666666666668E-3</v>
      </c>
      <c r="I12660" s="929">
        <v>1.8333333333333333E-2</v>
      </c>
      <c r="J12660" s="923">
        <v>1842.8586365272158</v>
      </c>
      <c r="K12660" s="922">
        <v>1</v>
      </c>
      <c r="L12660" s="923">
        <v>1842.8586365272158</v>
      </c>
      <c r="M12660" s="923">
        <f t="shared" si="197"/>
        <v>37.545507026021376</v>
      </c>
    </row>
    <row r="12661" spans="2:13" ht="75">
      <c r="B12661" s="921" t="s">
        <v>3466</v>
      </c>
      <c r="C12661" s="921" t="s">
        <v>3430</v>
      </c>
      <c r="D12661" s="922" t="s">
        <v>986</v>
      </c>
      <c r="E12661" s="936">
        <v>1</v>
      </c>
      <c r="F12661" s="947">
        <v>44776</v>
      </c>
      <c r="G12661" s="923">
        <v>16806.05435118001</v>
      </c>
      <c r="H12661" s="929">
        <v>1.6666666666666668E-3</v>
      </c>
      <c r="I12661" s="929">
        <v>1.8333333333333333E-2</v>
      </c>
      <c r="J12661" s="923">
        <v>16497.94335474171</v>
      </c>
      <c r="K12661" s="922">
        <v>1</v>
      </c>
      <c r="L12661" s="923">
        <v>16497.94335474171</v>
      </c>
      <c r="M12661" s="923">
        <f t="shared" si="197"/>
        <v>336.12108702360018</v>
      </c>
    </row>
    <row r="12662" spans="2:13" ht="75">
      <c r="B12662" s="921" t="s">
        <v>3466</v>
      </c>
      <c r="C12662" s="921" t="s">
        <v>3430</v>
      </c>
      <c r="D12662" s="922" t="s">
        <v>986</v>
      </c>
      <c r="E12662" s="936">
        <v>1</v>
      </c>
      <c r="F12662" s="947">
        <v>44334</v>
      </c>
      <c r="G12662" s="923">
        <v>18301.399095115816</v>
      </c>
      <c r="H12662" s="929">
        <v>1.6666666666666668E-3</v>
      </c>
      <c r="I12662" s="929">
        <v>4.3333333333333335E-2</v>
      </c>
      <c r="J12662" s="923">
        <v>17508.338467660797</v>
      </c>
      <c r="K12662" s="922">
        <v>1</v>
      </c>
      <c r="L12662" s="923">
        <v>17508.338467660797</v>
      </c>
      <c r="M12662" s="923">
        <f t="shared" si="197"/>
        <v>366.0279819023163</v>
      </c>
    </row>
    <row r="12663" spans="2:13" ht="75">
      <c r="B12663" s="921" t="s">
        <v>3707</v>
      </c>
      <c r="C12663" s="921" t="s">
        <v>3430</v>
      </c>
      <c r="D12663" s="922" t="s">
        <v>986</v>
      </c>
      <c r="E12663" s="936">
        <v>1</v>
      </c>
      <c r="F12663" s="947">
        <v>44334</v>
      </c>
      <c r="G12663" s="923">
        <v>0</v>
      </c>
      <c r="H12663" s="929">
        <v>1.6666666666666668E-3</v>
      </c>
      <c r="I12663" s="929">
        <v>4.3333333333333335E-2</v>
      </c>
      <c r="J12663" s="923">
        <v>0</v>
      </c>
      <c r="K12663" s="922">
        <v>1</v>
      </c>
      <c r="L12663" s="923">
        <v>0</v>
      </c>
      <c r="M12663" s="923" t="str">
        <f t="shared" si="197"/>
        <v/>
      </c>
    </row>
    <row r="12664" spans="2:13" ht="75">
      <c r="B12664" s="921" t="s">
        <v>3707</v>
      </c>
      <c r="C12664" s="921" t="s">
        <v>3430</v>
      </c>
      <c r="D12664" s="922" t="s">
        <v>986</v>
      </c>
      <c r="E12664" s="936">
        <v>1</v>
      </c>
      <c r="F12664" s="947">
        <v>44986</v>
      </c>
      <c r="G12664" s="923">
        <v>6052.0591038232606</v>
      </c>
      <c r="H12664" s="929">
        <v>1.6666666666666668E-3</v>
      </c>
      <c r="I12664" s="929">
        <v>6.6666666666666671E-3</v>
      </c>
      <c r="J12664" s="923">
        <v>6011.7120431311059</v>
      </c>
      <c r="K12664" s="922">
        <v>1</v>
      </c>
      <c r="L12664" s="923">
        <v>6011.7120431311059</v>
      </c>
      <c r="M12664" s="923">
        <f t="shared" si="197"/>
        <v>121.04118207646522</v>
      </c>
    </row>
    <row r="12665" spans="2:13" ht="75">
      <c r="B12665" s="921" t="s">
        <v>3707</v>
      </c>
      <c r="C12665" s="921" t="s">
        <v>3430</v>
      </c>
      <c r="D12665" s="922" t="s">
        <v>986</v>
      </c>
      <c r="E12665" s="936">
        <v>1</v>
      </c>
      <c r="F12665" s="947">
        <v>44780</v>
      </c>
      <c r="G12665" s="923">
        <v>0</v>
      </c>
      <c r="H12665" s="929">
        <v>1.6666666666666668E-3</v>
      </c>
      <c r="I12665" s="929">
        <v>1.8333333333333333E-2</v>
      </c>
      <c r="J12665" s="923">
        <v>0</v>
      </c>
      <c r="K12665" s="922">
        <v>1</v>
      </c>
      <c r="L12665" s="923">
        <v>0</v>
      </c>
      <c r="M12665" s="923" t="str">
        <f t="shared" si="197"/>
        <v/>
      </c>
    </row>
    <row r="12666" spans="2:13" ht="75">
      <c r="B12666" s="921" t="s">
        <v>3708</v>
      </c>
      <c r="C12666" s="921" t="s">
        <v>3430</v>
      </c>
      <c r="D12666" s="922" t="s">
        <v>986</v>
      </c>
      <c r="E12666" s="936">
        <v>1</v>
      </c>
      <c r="F12666" s="947">
        <v>44780</v>
      </c>
      <c r="G12666" s="923">
        <v>0</v>
      </c>
      <c r="H12666" s="929">
        <v>1.6666666666666668E-3</v>
      </c>
      <c r="I12666" s="929">
        <v>1.8333333333333333E-2</v>
      </c>
      <c r="J12666" s="923">
        <v>0</v>
      </c>
      <c r="K12666" s="922">
        <v>1</v>
      </c>
      <c r="L12666" s="923">
        <v>0</v>
      </c>
      <c r="M12666" s="923" t="str">
        <f t="shared" si="197"/>
        <v/>
      </c>
    </row>
    <row r="12667" spans="2:13" ht="75">
      <c r="B12667" s="921" t="s">
        <v>3510</v>
      </c>
      <c r="C12667" s="921" t="s">
        <v>3430</v>
      </c>
      <c r="D12667" s="922" t="s">
        <v>986</v>
      </c>
      <c r="E12667" s="936">
        <v>1</v>
      </c>
      <c r="F12667" s="947">
        <v>44780</v>
      </c>
      <c r="G12667" s="923">
        <v>22796.641114755352</v>
      </c>
      <c r="H12667" s="929">
        <v>1.6666666666666668E-3</v>
      </c>
      <c r="I12667" s="929">
        <v>1.8333333333333333E-2</v>
      </c>
      <c r="J12667" s="923">
        <v>22378.70269431817</v>
      </c>
      <c r="K12667" s="922">
        <v>1</v>
      </c>
      <c r="L12667" s="923">
        <v>22378.70269431817</v>
      </c>
      <c r="M12667" s="923">
        <f t="shared" si="197"/>
        <v>455.93282229510703</v>
      </c>
    </row>
    <row r="12668" spans="2:13" ht="75">
      <c r="B12668" s="921" t="s">
        <v>3709</v>
      </c>
      <c r="C12668" s="921" t="s">
        <v>3430</v>
      </c>
      <c r="D12668" s="922" t="s">
        <v>986</v>
      </c>
      <c r="E12668" s="936">
        <v>1</v>
      </c>
      <c r="F12668" s="947">
        <v>44780</v>
      </c>
      <c r="G12668" s="923">
        <v>0</v>
      </c>
      <c r="H12668" s="929">
        <v>1.6666666666666668E-3</v>
      </c>
      <c r="I12668" s="929">
        <v>1.8333333333333333E-2</v>
      </c>
      <c r="J12668" s="923">
        <v>0</v>
      </c>
      <c r="K12668" s="922">
        <v>1</v>
      </c>
      <c r="L12668" s="923">
        <v>0</v>
      </c>
      <c r="M12668" s="923" t="str">
        <f t="shared" si="197"/>
        <v/>
      </c>
    </row>
    <row r="12669" spans="2:13" ht="75">
      <c r="B12669" s="921" t="s">
        <v>3710</v>
      </c>
      <c r="C12669" s="921" t="s">
        <v>3430</v>
      </c>
      <c r="D12669" s="922" t="s">
        <v>986</v>
      </c>
      <c r="E12669" s="936">
        <v>1</v>
      </c>
      <c r="F12669" s="947">
        <v>44780</v>
      </c>
      <c r="G12669" s="923">
        <v>0</v>
      </c>
      <c r="H12669" s="929">
        <v>1.6666666666666668E-3</v>
      </c>
      <c r="I12669" s="929">
        <v>1.8333333333333333E-2</v>
      </c>
      <c r="J12669" s="923">
        <v>0</v>
      </c>
      <c r="K12669" s="922">
        <v>1</v>
      </c>
      <c r="L12669" s="923">
        <v>0</v>
      </c>
      <c r="M12669" s="923" t="str">
        <f t="shared" si="197"/>
        <v/>
      </c>
    </row>
    <row r="12670" spans="2:13" ht="75">
      <c r="B12670" s="921" t="s">
        <v>3710</v>
      </c>
      <c r="C12670" s="921" t="s">
        <v>3430</v>
      </c>
      <c r="D12670" s="922" t="s">
        <v>986</v>
      </c>
      <c r="E12670" s="936">
        <v>1</v>
      </c>
      <c r="F12670" s="947">
        <v>44931</v>
      </c>
      <c r="G12670" s="923">
        <v>145390.96986912796</v>
      </c>
      <c r="H12670" s="929">
        <v>1.6666666666666668E-3</v>
      </c>
      <c r="I12670" s="929">
        <v>0.01</v>
      </c>
      <c r="J12670" s="923">
        <v>143937.06017043669</v>
      </c>
      <c r="K12670" s="922">
        <v>1</v>
      </c>
      <c r="L12670" s="923">
        <v>143937.06017043669</v>
      </c>
      <c r="M12670" s="923">
        <f t="shared" si="197"/>
        <v>2907.8193973825591</v>
      </c>
    </row>
    <row r="12671" spans="2:13" ht="75">
      <c r="B12671" s="921" t="s">
        <v>3710</v>
      </c>
      <c r="C12671" s="921" t="s">
        <v>3430</v>
      </c>
      <c r="D12671" s="922" t="s">
        <v>994</v>
      </c>
      <c r="E12671" s="936">
        <v>0</v>
      </c>
      <c r="F12671" s="947">
        <v>44333</v>
      </c>
      <c r="G12671" s="923">
        <v>26.315520000000003</v>
      </c>
      <c r="H12671" s="929">
        <v>1.6666666666666668E-3</v>
      </c>
      <c r="I12671" s="929">
        <v>4.3333333333333335E-2</v>
      </c>
      <c r="J12671" s="923">
        <v>25.175180800000003</v>
      </c>
      <c r="K12671" s="922">
        <v>1</v>
      </c>
      <c r="L12671" s="923">
        <v>0</v>
      </c>
      <c r="M12671" s="923" t="str">
        <f t="shared" si="197"/>
        <v/>
      </c>
    </row>
    <row r="12672" spans="2:13" ht="75">
      <c r="B12672" s="921" t="s">
        <v>3710</v>
      </c>
      <c r="C12672" s="921" t="s">
        <v>3430</v>
      </c>
      <c r="D12672" s="922" t="s">
        <v>986</v>
      </c>
      <c r="E12672" s="936">
        <v>1</v>
      </c>
      <c r="F12672" s="947">
        <v>44713</v>
      </c>
      <c r="G12672" s="923">
        <v>16205.706584525979</v>
      </c>
      <c r="H12672" s="929">
        <v>1.6666666666666668E-3</v>
      </c>
      <c r="I12672" s="929">
        <v>2.1666666666666667E-2</v>
      </c>
      <c r="J12672" s="923">
        <v>15854.582941861248</v>
      </c>
      <c r="K12672" s="922">
        <v>1</v>
      </c>
      <c r="L12672" s="923">
        <v>15854.582941861248</v>
      </c>
      <c r="M12672" s="923">
        <f t="shared" si="197"/>
        <v>324.11413169051957</v>
      </c>
    </row>
    <row r="12673" spans="2:13" ht="75">
      <c r="B12673" s="921" t="s">
        <v>3710</v>
      </c>
      <c r="C12673" s="921" t="s">
        <v>3430</v>
      </c>
      <c r="D12673" s="922" t="s">
        <v>986</v>
      </c>
      <c r="E12673" s="936">
        <v>1</v>
      </c>
      <c r="F12673" s="947">
        <v>44778</v>
      </c>
      <c r="G12673" s="923">
        <v>0</v>
      </c>
      <c r="H12673" s="929">
        <v>1.6666666666666668E-3</v>
      </c>
      <c r="I12673" s="929">
        <v>1.8333333333333333E-2</v>
      </c>
      <c r="J12673" s="923">
        <v>0</v>
      </c>
      <c r="K12673" s="922">
        <v>1</v>
      </c>
      <c r="L12673" s="923">
        <v>0</v>
      </c>
      <c r="M12673" s="923" t="str">
        <f t="shared" si="197"/>
        <v/>
      </c>
    </row>
    <row r="12674" spans="2:13" ht="75">
      <c r="B12674" s="921" t="s">
        <v>3711</v>
      </c>
      <c r="C12674" s="921" t="s">
        <v>3430</v>
      </c>
      <c r="D12674" s="922" t="s">
        <v>986</v>
      </c>
      <c r="E12674" s="936">
        <v>1</v>
      </c>
      <c r="F12674" s="947">
        <v>44778</v>
      </c>
      <c r="G12674" s="923">
        <v>0</v>
      </c>
      <c r="H12674" s="929">
        <v>1.6666666666666668E-3</v>
      </c>
      <c r="I12674" s="929">
        <v>1.8333333333333333E-2</v>
      </c>
      <c r="J12674" s="923">
        <v>0</v>
      </c>
      <c r="K12674" s="922">
        <v>1</v>
      </c>
      <c r="L12674" s="923">
        <v>0</v>
      </c>
      <c r="M12674" s="923" t="str">
        <f t="shared" si="197"/>
        <v/>
      </c>
    </row>
    <row r="12675" spans="2:13" ht="75">
      <c r="B12675" s="921" t="s">
        <v>3712</v>
      </c>
      <c r="C12675" s="921" t="s">
        <v>3430</v>
      </c>
      <c r="D12675" s="922" t="s">
        <v>986</v>
      </c>
      <c r="E12675" s="936">
        <v>1</v>
      </c>
      <c r="F12675" s="947">
        <v>44778</v>
      </c>
      <c r="G12675" s="923">
        <v>0</v>
      </c>
      <c r="H12675" s="929">
        <v>1.6666666666666668E-3</v>
      </c>
      <c r="I12675" s="929">
        <v>1.8333333333333333E-2</v>
      </c>
      <c r="J12675" s="923">
        <v>0</v>
      </c>
      <c r="K12675" s="922">
        <v>1</v>
      </c>
      <c r="L12675" s="923">
        <v>0</v>
      </c>
      <c r="M12675" s="923" t="str">
        <f t="shared" si="197"/>
        <v/>
      </c>
    </row>
    <row r="12676" spans="2:13" ht="75">
      <c r="B12676" s="921" t="s">
        <v>3696</v>
      </c>
      <c r="C12676" s="921" t="s">
        <v>3430</v>
      </c>
      <c r="D12676" s="922" t="s">
        <v>986</v>
      </c>
      <c r="E12676" s="936">
        <v>1</v>
      </c>
      <c r="F12676" s="947">
        <v>45078</v>
      </c>
      <c r="G12676" s="923">
        <v>209.93756257226835</v>
      </c>
      <c r="H12676" s="929">
        <v>1.6666666666666668E-3</v>
      </c>
      <c r="I12676" s="929">
        <v>1.6666666666666668E-3</v>
      </c>
      <c r="J12676" s="923">
        <v>209.58766663464789</v>
      </c>
      <c r="K12676" s="922">
        <v>1</v>
      </c>
      <c r="L12676" s="923">
        <v>209.58766663464789</v>
      </c>
      <c r="M12676" s="923">
        <f t="shared" si="197"/>
        <v>4.1987512514453673</v>
      </c>
    </row>
    <row r="12677" spans="2:13" ht="75">
      <c r="B12677" s="921" t="s">
        <v>3696</v>
      </c>
      <c r="C12677" s="921" t="s">
        <v>3430</v>
      </c>
      <c r="D12677" s="922" t="s">
        <v>986</v>
      </c>
      <c r="E12677" s="936">
        <v>1</v>
      </c>
      <c r="F12677" s="947">
        <v>45078</v>
      </c>
      <c r="G12677" s="923">
        <v>16971.794532158114</v>
      </c>
      <c r="H12677" s="929">
        <v>1.6666666666666668E-3</v>
      </c>
      <c r="I12677" s="929">
        <v>1.6666666666666668E-3</v>
      </c>
      <c r="J12677" s="923">
        <v>16943.508207937852</v>
      </c>
      <c r="K12677" s="922">
        <v>1</v>
      </c>
      <c r="L12677" s="923">
        <v>16943.508207937852</v>
      </c>
      <c r="M12677" s="923">
        <f t="shared" si="197"/>
        <v>339.43589064316228</v>
      </c>
    </row>
    <row r="12678" spans="2:13" ht="75">
      <c r="B12678" s="921" t="s">
        <v>3696</v>
      </c>
      <c r="C12678" s="921" t="s">
        <v>3430</v>
      </c>
      <c r="D12678" s="922" t="s">
        <v>986</v>
      </c>
      <c r="E12678" s="936">
        <v>1</v>
      </c>
      <c r="F12678" s="947">
        <v>45078</v>
      </c>
      <c r="G12678" s="923">
        <v>162786.32264156346</v>
      </c>
      <c r="H12678" s="929">
        <v>1.6666666666666668E-3</v>
      </c>
      <c r="I12678" s="929">
        <v>1.6666666666666668E-3</v>
      </c>
      <c r="J12678" s="923">
        <v>162515.01210382752</v>
      </c>
      <c r="K12678" s="922">
        <v>1</v>
      </c>
      <c r="L12678" s="923">
        <v>162515.01210382752</v>
      </c>
      <c r="M12678" s="923">
        <f t="shared" si="197"/>
        <v>3255.7264528312694</v>
      </c>
    </row>
    <row r="12679" spans="2:13" ht="75">
      <c r="B12679" s="921" t="s">
        <v>3696</v>
      </c>
      <c r="C12679" s="921" t="s">
        <v>3430</v>
      </c>
      <c r="D12679" s="922" t="s">
        <v>986</v>
      </c>
      <c r="E12679" s="936">
        <v>1</v>
      </c>
      <c r="F12679" s="947">
        <v>45078</v>
      </c>
      <c r="G12679" s="923">
        <v>26546.052319993407</v>
      </c>
      <c r="H12679" s="929">
        <v>1.6666666666666668E-3</v>
      </c>
      <c r="I12679" s="929">
        <v>1.6666666666666668E-3</v>
      </c>
      <c r="J12679" s="923">
        <v>26501.808899460084</v>
      </c>
      <c r="K12679" s="922">
        <v>1</v>
      </c>
      <c r="L12679" s="923">
        <v>26501.808899460084</v>
      </c>
      <c r="M12679" s="923">
        <f t="shared" si="197"/>
        <v>530.92104639986815</v>
      </c>
    </row>
    <row r="12680" spans="2:13" ht="75">
      <c r="B12680" s="921" t="s">
        <v>3696</v>
      </c>
      <c r="C12680" s="921" t="s">
        <v>3430</v>
      </c>
      <c r="D12680" s="922" t="s">
        <v>986</v>
      </c>
      <c r="E12680" s="936">
        <v>1</v>
      </c>
      <c r="F12680" s="947">
        <v>45078</v>
      </c>
      <c r="G12680" s="923">
        <v>22789.274884489656</v>
      </c>
      <c r="H12680" s="929">
        <v>1.6666666666666668E-3</v>
      </c>
      <c r="I12680" s="929">
        <v>1.6666666666666668E-3</v>
      </c>
      <c r="J12680" s="923">
        <v>22751.292759682172</v>
      </c>
      <c r="K12680" s="922">
        <v>1</v>
      </c>
      <c r="L12680" s="923">
        <v>22751.292759682172</v>
      </c>
      <c r="M12680" s="923">
        <f t="shared" si="197"/>
        <v>455.78549768979315</v>
      </c>
    </row>
    <row r="12681" spans="2:13" ht="75">
      <c r="B12681" s="921" t="s">
        <v>3502</v>
      </c>
      <c r="C12681" s="921" t="s">
        <v>3430</v>
      </c>
      <c r="D12681" s="922" t="s">
        <v>986</v>
      </c>
      <c r="E12681" s="936">
        <v>1</v>
      </c>
      <c r="F12681" s="947">
        <v>43829</v>
      </c>
      <c r="G12681" s="923">
        <v>180.6435544311862</v>
      </c>
      <c r="H12681" s="929">
        <v>1.6666666666666668E-3</v>
      </c>
      <c r="I12681" s="929">
        <v>7.166666666666667E-2</v>
      </c>
      <c r="J12681" s="923">
        <v>167.69743303028451</v>
      </c>
      <c r="K12681" s="922">
        <v>1</v>
      </c>
      <c r="L12681" s="923">
        <v>167.69743303028451</v>
      </c>
      <c r="M12681" s="923">
        <f t="shared" si="197"/>
        <v>3.6128710886237241</v>
      </c>
    </row>
    <row r="12682" spans="2:13" ht="75">
      <c r="B12682" s="921" t="s">
        <v>3502</v>
      </c>
      <c r="C12682" s="921" t="s">
        <v>3430</v>
      </c>
      <c r="D12682" s="922" t="s">
        <v>986</v>
      </c>
      <c r="E12682" s="936">
        <v>1</v>
      </c>
      <c r="F12682" s="947">
        <v>43829</v>
      </c>
      <c r="G12682" s="923">
        <v>4261.3814490316827</v>
      </c>
      <c r="H12682" s="929">
        <v>1.6666666666666668E-3</v>
      </c>
      <c r="I12682" s="929">
        <v>7.166666666666667E-2</v>
      </c>
      <c r="J12682" s="923">
        <v>3955.982445184412</v>
      </c>
      <c r="K12682" s="922">
        <v>1</v>
      </c>
      <c r="L12682" s="923">
        <v>3955.982445184412</v>
      </c>
      <c r="M12682" s="923">
        <f t="shared" si="197"/>
        <v>85.227628980633654</v>
      </c>
    </row>
    <row r="12683" spans="2:13" ht="75">
      <c r="B12683" s="921" t="s">
        <v>3512</v>
      </c>
      <c r="C12683" s="921" t="s">
        <v>3430</v>
      </c>
      <c r="D12683" s="922" t="s">
        <v>986</v>
      </c>
      <c r="E12683" s="936">
        <v>1</v>
      </c>
      <c r="F12683" s="947">
        <v>43829</v>
      </c>
      <c r="G12683" s="923">
        <v>448.54659172650429</v>
      </c>
      <c r="H12683" s="929">
        <v>1.6666666666666668E-3</v>
      </c>
      <c r="I12683" s="929">
        <v>7.166666666666667E-2</v>
      </c>
      <c r="J12683" s="923">
        <v>416.40075265277147</v>
      </c>
      <c r="K12683" s="922">
        <v>1</v>
      </c>
      <c r="L12683" s="923">
        <v>416.40075265277147</v>
      </c>
      <c r="M12683" s="923">
        <f t="shared" ref="M12683:M12746" si="198">IF(L12683=0,"",IF(I12683=100%,0,(H12683*12)*(G12683*E12683*K12683)))</f>
        <v>8.9709318345300861</v>
      </c>
    </row>
    <row r="12684" spans="2:13" ht="75">
      <c r="B12684" s="921" t="s">
        <v>3512</v>
      </c>
      <c r="C12684" s="921" t="s">
        <v>3430</v>
      </c>
      <c r="D12684" s="922" t="s">
        <v>986</v>
      </c>
      <c r="E12684" s="936">
        <v>1</v>
      </c>
      <c r="F12684" s="947">
        <v>43829</v>
      </c>
      <c r="G12684" s="923">
        <v>224.91225112212183</v>
      </c>
      <c r="H12684" s="929">
        <v>1.6666666666666668E-3</v>
      </c>
      <c r="I12684" s="929">
        <v>7.166666666666667E-2</v>
      </c>
      <c r="J12684" s="923">
        <v>208.7935397917031</v>
      </c>
      <c r="K12684" s="922">
        <v>1</v>
      </c>
      <c r="L12684" s="923">
        <v>208.7935397917031</v>
      </c>
      <c r="M12684" s="923">
        <f t="shared" si="198"/>
        <v>4.4982450224424371</v>
      </c>
    </row>
    <row r="12685" spans="2:13" ht="75">
      <c r="B12685" s="921" t="s">
        <v>3512</v>
      </c>
      <c r="C12685" s="921" t="s">
        <v>3430</v>
      </c>
      <c r="D12685" s="922" t="s">
        <v>986</v>
      </c>
      <c r="E12685" s="936">
        <v>1</v>
      </c>
      <c r="F12685" s="947">
        <v>43829</v>
      </c>
      <c r="G12685" s="923">
        <v>13152.25504857317</v>
      </c>
      <c r="H12685" s="929">
        <v>1.6666666666666668E-3</v>
      </c>
      <c r="I12685" s="929">
        <v>7.166666666666667E-2</v>
      </c>
      <c r="J12685" s="923">
        <v>12209.676770092094</v>
      </c>
      <c r="K12685" s="922">
        <v>1</v>
      </c>
      <c r="L12685" s="923">
        <v>12209.676770092094</v>
      </c>
      <c r="M12685" s="923">
        <f t="shared" si="198"/>
        <v>263.0451009714634</v>
      </c>
    </row>
    <row r="12686" spans="2:13" ht="75">
      <c r="B12686" s="921" t="s">
        <v>3713</v>
      </c>
      <c r="C12686" s="921" t="s">
        <v>3430</v>
      </c>
      <c r="D12686" s="922" t="s">
        <v>986</v>
      </c>
      <c r="E12686" s="936">
        <v>1</v>
      </c>
      <c r="F12686" s="947">
        <v>43829</v>
      </c>
      <c r="G12686" s="923">
        <v>0</v>
      </c>
      <c r="H12686" s="929">
        <v>1.6666666666666668E-3</v>
      </c>
      <c r="I12686" s="929">
        <v>7.166666666666667E-2</v>
      </c>
      <c r="J12686" s="923">
        <v>0</v>
      </c>
      <c r="K12686" s="922">
        <v>1</v>
      </c>
      <c r="L12686" s="923">
        <v>0</v>
      </c>
      <c r="M12686" s="923" t="str">
        <f t="shared" si="198"/>
        <v/>
      </c>
    </row>
    <row r="12687" spans="2:13" ht="75">
      <c r="B12687" s="921" t="s">
        <v>3713</v>
      </c>
      <c r="C12687" s="921" t="s">
        <v>3430</v>
      </c>
      <c r="D12687" s="922" t="s">
        <v>986</v>
      </c>
      <c r="E12687" s="936">
        <v>1</v>
      </c>
      <c r="F12687" s="947">
        <v>43829</v>
      </c>
      <c r="G12687" s="923">
        <v>0</v>
      </c>
      <c r="H12687" s="929">
        <v>1.6666666666666668E-3</v>
      </c>
      <c r="I12687" s="929">
        <v>7.166666666666667E-2</v>
      </c>
      <c r="J12687" s="923">
        <v>0</v>
      </c>
      <c r="K12687" s="922">
        <v>1</v>
      </c>
      <c r="L12687" s="923">
        <v>0</v>
      </c>
      <c r="M12687" s="923" t="str">
        <f t="shared" si="198"/>
        <v/>
      </c>
    </row>
    <row r="12688" spans="2:13" ht="75">
      <c r="B12688" s="921" t="s">
        <v>3714</v>
      </c>
      <c r="C12688" s="921" t="s">
        <v>3430</v>
      </c>
      <c r="D12688" s="922" t="s">
        <v>986</v>
      </c>
      <c r="E12688" s="936">
        <v>1</v>
      </c>
      <c r="F12688" s="947">
        <v>43829</v>
      </c>
      <c r="G12688" s="923">
        <v>10849.460295606899</v>
      </c>
      <c r="H12688" s="929">
        <v>1.6666666666666668E-3</v>
      </c>
      <c r="I12688" s="929">
        <v>7.166666666666667E-2</v>
      </c>
      <c r="J12688" s="923">
        <v>10071.915641088404</v>
      </c>
      <c r="K12688" s="922">
        <v>1</v>
      </c>
      <c r="L12688" s="923">
        <v>10071.915641088404</v>
      </c>
      <c r="M12688" s="923">
        <f t="shared" si="198"/>
        <v>216.989205912138</v>
      </c>
    </row>
    <row r="12689" spans="2:13" ht="75">
      <c r="B12689" s="921" t="s">
        <v>3715</v>
      </c>
      <c r="C12689" s="921" t="s">
        <v>3430</v>
      </c>
      <c r="D12689" s="922" t="s">
        <v>994</v>
      </c>
      <c r="E12689" s="936">
        <v>0</v>
      </c>
      <c r="F12689" s="947">
        <v>44562</v>
      </c>
      <c r="G12689" s="923">
        <v>7955.2859248053019</v>
      </c>
      <c r="H12689" s="929">
        <v>1.6666666666666668E-3</v>
      </c>
      <c r="I12689" s="929">
        <v>3.0000000000000002E-2</v>
      </c>
      <c r="J12689" s="923">
        <v>7716.6273470611432</v>
      </c>
      <c r="K12689" s="922">
        <v>1</v>
      </c>
      <c r="L12689" s="923">
        <v>0</v>
      </c>
      <c r="M12689" s="923" t="str">
        <f t="shared" si="198"/>
        <v/>
      </c>
    </row>
    <row r="12690" spans="2:13" ht="120">
      <c r="B12690" s="921" t="s">
        <v>3716</v>
      </c>
      <c r="C12690" s="921" t="s">
        <v>3436</v>
      </c>
      <c r="D12690" s="922" t="s">
        <v>994</v>
      </c>
      <c r="E12690" s="936">
        <v>0</v>
      </c>
      <c r="F12690" s="947">
        <v>44562</v>
      </c>
      <c r="G12690" s="923">
        <v>50315.264997080485</v>
      </c>
      <c r="H12690" s="929">
        <v>1.6666666666666668E-3</v>
      </c>
      <c r="I12690" s="929">
        <v>3.0000000000000002E-2</v>
      </c>
      <c r="J12690" s="923">
        <v>48805.807047168069</v>
      </c>
      <c r="K12690" s="922">
        <v>1</v>
      </c>
      <c r="L12690" s="923">
        <v>0</v>
      </c>
      <c r="M12690" s="923" t="str">
        <f t="shared" si="198"/>
        <v/>
      </c>
    </row>
    <row r="12691" spans="2:13" ht="120">
      <c r="B12691" s="921" t="s">
        <v>3717</v>
      </c>
      <c r="C12691" s="921" t="s">
        <v>3436</v>
      </c>
      <c r="D12691" s="922" t="s">
        <v>994</v>
      </c>
      <c r="E12691" s="936">
        <v>0</v>
      </c>
      <c r="F12691" s="947">
        <v>44562</v>
      </c>
      <c r="G12691" s="923">
        <v>3314949.7390781143</v>
      </c>
      <c r="H12691" s="929">
        <v>1.6666666666666668E-3</v>
      </c>
      <c r="I12691" s="929">
        <v>3.0000000000000002E-2</v>
      </c>
      <c r="J12691" s="923">
        <v>3215501.2469057706</v>
      </c>
      <c r="K12691" s="922">
        <v>1</v>
      </c>
      <c r="L12691" s="923">
        <v>0</v>
      </c>
      <c r="M12691" s="923" t="str">
        <f t="shared" si="198"/>
        <v/>
      </c>
    </row>
    <row r="12692" spans="2:13" ht="120">
      <c r="B12692" s="921" t="s">
        <v>3717</v>
      </c>
      <c r="C12692" s="921" t="s">
        <v>3436</v>
      </c>
      <c r="D12692" s="922" t="s">
        <v>986</v>
      </c>
      <c r="E12692" s="936">
        <v>1</v>
      </c>
      <c r="F12692" s="947">
        <v>44562</v>
      </c>
      <c r="G12692" s="923">
        <v>75925.576906070637</v>
      </c>
      <c r="H12692" s="929">
        <v>1.6666666666666668E-3</v>
      </c>
      <c r="I12692" s="929">
        <v>3.0000000000000002E-2</v>
      </c>
      <c r="J12692" s="923">
        <v>73647.809598888518</v>
      </c>
      <c r="K12692" s="922">
        <v>1</v>
      </c>
      <c r="L12692" s="923">
        <v>73647.809598888518</v>
      </c>
      <c r="M12692" s="923">
        <f t="shared" si="198"/>
        <v>1518.5115381214127</v>
      </c>
    </row>
    <row r="12693" spans="2:13" ht="120">
      <c r="B12693" s="921" t="s">
        <v>3718</v>
      </c>
      <c r="C12693" s="921" t="s">
        <v>3436</v>
      </c>
      <c r="D12693" s="922" t="s">
        <v>986</v>
      </c>
      <c r="E12693" s="936">
        <v>1</v>
      </c>
      <c r="F12693" s="947">
        <v>44652</v>
      </c>
      <c r="G12693" s="923">
        <v>445098.34790738788</v>
      </c>
      <c r="H12693" s="929">
        <v>1.6666666666666668E-3</v>
      </c>
      <c r="I12693" s="929">
        <v>2.5000000000000001E-2</v>
      </c>
      <c r="J12693" s="923">
        <v>433970.88920970319</v>
      </c>
      <c r="K12693" s="922">
        <v>1</v>
      </c>
      <c r="L12693" s="923">
        <v>433970.88920970319</v>
      </c>
      <c r="M12693" s="923">
        <f t="shared" si="198"/>
        <v>8901.9669581477574</v>
      </c>
    </row>
    <row r="12694" spans="2:13" ht="120">
      <c r="B12694" s="921" t="s">
        <v>3718</v>
      </c>
      <c r="C12694" s="921" t="s">
        <v>3436</v>
      </c>
      <c r="D12694" s="922" t="s">
        <v>986</v>
      </c>
      <c r="E12694" s="936">
        <v>1</v>
      </c>
      <c r="F12694" s="947">
        <v>44652</v>
      </c>
      <c r="G12694" s="923">
        <v>1045084.5121605074</v>
      </c>
      <c r="H12694" s="929">
        <v>1.6666666666666668E-3</v>
      </c>
      <c r="I12694" s="929">
        <v>2.5000000000000001E-2</v>
      </c>
      <c r="J12694" s="923">
        <v>1018957.3993564947</v>
      </c>
      <c r="K12694" s="922">
        <v>1</v>
      </c>
      <c r="L12694" s="923">
        <v>1018957.3993564947</v>
      </c>
      <c r="M12694" s="923">
        <f t="shared" si="198"/>
        <v>20901.690243210149</v>
      </c>
    </row>
    <row r="12695" spans="2:13" ht="75">
      <c r="B12695" s="921" t="s">
        <v>3484</v>
      </c>
      <c r="C12695" s="921" t="s">
        <v>3430</v>
      </c>
      <c r="D12695" s="922" t="s">
        <v>986</v>
      </c>
      <c r="E12695" s="936">
        <v>1</v>
      </c>
      <c r="F12695" s="947">
        <v>44175</v>
      </c>
      <c r="G12695" s="923">
        <v>1197.0124181752144</v>
      </c>
      <c r="H12695" s="929">
        <v>1.6666666666666668E-3</v>
      </c>
      <c r="I12695" s="929">
        <v>5.1666666666666673E-2</v>
      </c>
      <c r="J12695" s="923">
        <v>1135.1667765694949</v>
      </c>
      <c r="K12695" s="922">
        <v>1</v>
      </c>
      <c r="L12695" s="923">
        <v>1135.1667765694949</v>
      </c>
      <c r="M12695" s="923">
        <f t="shared" si="198"/>
        <v>23.940248363504288</v>
      </c>
    </row>
    <row r="12696" spans="2:13" ht="75">
      <c r="B12696" s="921" t="s">
        <v>3484</v>
      </c>
      <c r="C12696" s="921" t="s">
        <v>3430</v>
      </c>
      <c r="D12696" s="922" t="s">
        <v>986</v>
      </c>
      <c r="E12696" s="936">
        <v>1</v>
      </c>
      <c r="F12696" s="947">
        <v>44636</v>
      </c>
      <c r="G12696" s="923">
        <v>41050.159713144159</v>
      </c>
      <c r="H12696" s="929">
        <v>1.6666666666666668E-3</v>
      </c>
      <c r="I12696" s="929">
        <v>2.6666666666666668E-2</v>
      </c>
      <c r="J12696" s="923">
        <v>39955.488787460316</v>
      </c>
      <c r="K12696" s="922">
        <v>1</v>
      </c>
      <c r="L12696" s="923">
        <v>39955.488787460316</v>
      </c>
      <c r="M12696" s="923">
        <f t="shared" si="198"/>
        <v>821.0031942628832</v>
      </c>
    </row>
    <row r="12697" spans="2:13" ht="75">
      <c r="B12697" s="921" t="s">
        <v>3484</v>
      </c>
      <c r="C12697" s="921" t="s">
        <v>3430</v>
      </c>
      <c r="D12697" s="922" t="s">
        <v>986</v>
      </c>
      <c r="E12697" s="936">
        <v>1</v>
      </c>
      <c r="F12697" s="947">
        <v>44688</v>
      </c>
      <c r="G12697" s="923">
        <v>9023.6320754746921</v>
      </c>
      <c r="H12697" s="929">
        <v>1.6666666666666668E-3</v>
      </c>
      <c r="I12697" s="929">
        <v>2.3333333333333334E-2</v>
      </c>
      <c r="J12697" s="923">
        <v>8813.080660380283</v>
      </c>
      <c r="K12697" s="922">
        <v>1</v>
      </c>
      <c r="L12697" s="923">
        <v>8813.080660380283</v>
      </c>
      <c r="M12697" s="923">
        <f t="shared" si="198"/>
        <v>180.47264150949385</v>
      </c>
    </row>
    <row r="12698" spans="2:13" ht="75">
      <c r="B12698" s="921" t="s">
        <v>3484</v>
      </c>
      <c r="C12698" s="921" t="s">
        <v>3430</v>
      </c>
      <c r="D12698" s="922" t="s">
        <v>994</v>
      </c>
      <c r="E12698" s="936">
        <v>0</v>
      </c>
      <c r="F12698" s="947">
        <v>44340</v>
      </c>
      <c r="G12698" s="923">
        <v>24853.514745076882</v>
      </c>
      <c r="H12698" s="929">
        <v>1.6666666666666668E-3</v>
      </c>
      <c r="I12698" s="929">
        <v>4.3333333333333335E-2</v>
      </c>
      <c r="J12698" s="923">
        <v>23776.529106123551</v>
      </c>
      <c r="K12698" s="922">
        <v>1</v>
      </c>
      <c r="L12698" s="923">
        <v>0</v>
      </c>
      <c r="M12698" s="923" t="str">
        <f t="shared" si="198"/>
        <v/>
      </c>
    </row>
    <row r="12699" spans="2:13" ht="75">
      <c r="B12699" s="921" t="s">
        <v>3719</v>
      </c>
      <c r="C12699" s="921" t="s">
        <v>3430</v>
      </c>
      <c r="D12699" s="922" t="s">
        <v>994</v>
      </c>
      <c r="E12699" s="936">
        <v>0</v>
      </c>
      <c r="F12699" s="947">
        <v>44340</v>
      </c>
      <c r="G12699" s="923">
        <v>15169.065254923118</v>
      </c>
      <c r="H12699" s="929">
        <v>1.6666666666666668E-3</v>
      </c>
      <c r="I12699" s="929">
        <v>4.3333333333333335E-2</v>
      </c>
      <c r="J12699" s="923">
        <v>14511.739093876449</v>
      </c>
      <c r="K12699" s="922">
        <v>1</v>
      </c>
      <c r="L12699" s="923">
        <v>0</v>
      </c>
      <c r="M12699" s="923" t="str">
        <f t="shared" si="198"/>
        <v/>
      </c>
    </row>
    <row r="12700" spans="2:13" ht="75">
      <c r="B12700" s="921" t="s">
        <v>3484</v>
      </c>
      <c r="C12700" s="921" t="s">
        <v>3430</v>
      </c>
      <c r="D12700" s="922" t="s">
        <v>986</v>
      </c>
      <c r="E12700" s="936">
        <v>1</v>
      </c>
      <c r="F12700" s="947">
        <v>44958</v>
      </c>
      <c r="G12700" s="923">
        <v>300335.94039286056</v>
      </c>
      <c r="H12700" s="929">
        <v>1.6666666666666668E-3</v>
      </c>
      <c r="I12700" s="929">
        <v>8.3333333333333332E-3</v>
      </c>
      <c r="J12700" s="923">
        <v>297833.14088958671</v>
      </c>
      <c r="K12700" s="922">
        <v>1</v>
      </c>
      <c r="L12700" s="923">
        <v>297833.14088958671</v>
      </c>
      <c r="M12700" s="923">
        <f t="shared" si="198"/>
        <v>6006.7188078572117</v>
      </c>
    </row>
    <row r="12701" spans="2:13" ht="75">
      <c r="B12701" s="921" t="s">
        <v>3484</v>
      </c>
      <c r="C12701" s="921" t="s">
        <v>3430</v>
      </c>
      <c r="D12701" s="922" t="s">
        <v>986</v>
      </c>
      <c r="E12701" s="936">
        <v>1</v>
      </c>
      <c r="F12701" s="947">
        <v>44682</v>
      </c>
      <c r="G12701" s="923">
        <v>27623.363496351099</v>
      </c>
      <c r="H12701" s="929">
        <v>1.6666666666666668E-3</v>
      </c>
      <c r="I12701" s="929">
        <v>2.3333333333333334E-2</v>
      </c>
      <c r="J12701" s="923">
        <v>26978.818348102908</v>
      </c>
      <c r="K12701" s="922">
        <v>1</v>
      </c>
      <c r="L12701" s="923">
        <v>26978.818348102908</v>
      </c>
      <c r="M12701" s="923">
        <f t="shared" si="198"/>
        <v>552.46726992702202</v>
      </c>
    </row>
    <row r="12702" spans="2:13" ht="75">
      <c r="B12702" s="921" t="s">
        <v>3484</v>
      </c>
      <c r="C12702" s="921" t="s">
        <v>3430</v>
      </c>
      <c r="D12702" s="922" t="s">
        <v>986</v>
      </c>
      <c r="E12702" s="936">
        <v>1</v>
      </c>
      <c r="F12702" s="947">
        <v>44904</v>
      </c>
      <c r="G12702" s="923">
        <v>3841.4890835592259</v>
      </c>
      <c r="H12702" s="929">
        <v>1.6666666666666668E-3</v>
      </c>
      <c r="I12702" s="929">
        <v>1.1666666666666667E-2</v>
      </c>
      <c r="J12702" s="923">
        <v>3796.6717109177016</v>
      </c>
      <c r="K12702" s="922">
        <v>1</v>
      </c>
      <c r="L12702" s="923">
        <v>3796.6717109177016</v>
      </c>
      <c r="M12702" s="923">
        <f t="shared" si="198"/>
        <v>76.82978167118452</v>
      </c>
    </row>
    <row r="12703" spans="2:13" ht="75">
      <c r="B12703" s="921" t="s">
        <v>3720</v>
      </c>
      <c r="C12703" s="921" t="s">
        <v>3430</v>
      </c>
      <c r="D12703" s="922" t="s">
        <v>986</v>
      </c>
      <c r="E12703" s="936">
        <v>1</v>
      </c>
      <c r="F12703" s="947">
        <v>44904</v>
      </c>
      <c r="G12703" s="923">
        <v>47098.660318225615</v>
      </c>
      <c r="H12703" s="929">
        <v>1.6666666666666668E-3</v>
      </c>
      <c r="I12703" s="929">
        <v>1.1666666666666667E-2</v>
      </c>
      <c r="J12703" s="923">
        <v>46549.175947846314</v>
      </c>
      <c r="K12703" s="922">
        <v>1</v>
      </c>
      <c r="L12703" s="923">
        <v>46549.175947846314</v>
      </c>
      <c r="M12703" s="923">
        <f t="shared" si="198"/>
        <v>941.97320636451229</v>
      </c>
    </row>
    <row r="12704" spans="2:13" ht="75">
      <c r="B12704" s="921" t="s">
        <v>3721</v>
      </c>
      <c r="C12704" s="921" t="s">
        <v>3430</v>
      </c>
      <c r="D12704" s="922" t="s">
        <v>986</v>
      </c>
      <c r="E12704" s="936">
        <v>1</v>
      </c>
      <c r="F12704" s="947">
        <v>44904</v>
      </c>
      <c r="G12704" s="923">
        <v>28168.377931345101</v>
      </c>
      <c r="H12704" s="929">
        <v>1.6666666666666668E-3</v>
      </c>
      <c r="I12704" s="929">
        <v>1.1666666666666667E-2</v>
      </c>
      <c r="J12704" s="923">
        <v>27839.746855479407</v>
      </c>
      <c r="K12704" s="922">
        <v>1</v>
      </c>
      <c r="L12704" s="923">
        <v>27839.746855479407</v>
      </c>
      <c r="M12704" s="923">
        <f t="shared" si="198"/>
        <v>563.367558626902</v>
      </c>
    </row>
    <row r="12705" spans="2:13" ht="75">
      <c r="B12705" s="921" t="s">
        <v>3721</v>
      </c>
      <c r="C12705" s="921" t="s">
        <v>3430</v>
      </c>
      <c r="D12705" s="922" t="s">
        <v>986</v>
      </c>
      <c r="E12705" s="936">
        <v>1</v>
      </c>
      <c r="F12705" s="947">
        <v>44341</v>
      </c>
      <c r="G12705" s="923">
        <v>82061.439155703745</v>
      </c>
      <c r="H12705" s="929">
        <v>1.6666666666666668E-3</v>
      </c>
      <c r="I12705" s="929">
        <v>4.3333333333333335E-2</v>
      </c>
      <c r="J12705" s="923">
        <v>78505.443458956579</v>
      </c>
      <c r="K12705" s="922">
        <v>1</v>
      </c>
      <c r="L12705" s="923">
        <v>78505.443458956579</v>
      </c>
      <c r="M12705" s="923">
        <f t="shared" si="198"/>
        <v>1641.228783114075</v>
      </c>
    </row>
    <row r="12706" spans="2:13" ht="75">
      <c r="B12706" s="921" t="s">
        <v>3722</v>
      </c>
      <c r="C12706" s="921" t="s">
        <v>3430</v>
      </c>
      <c r="D12706" s="922" t="s">
        <v>986</v>
      </c>
      <c r="E12706" s="936">
        <v>1</v>
      </c>
      <c r="F12706" s="947">
        <v>44341</v>
      </c>
      <c r="G12706" s="923">
        <v>26159.325231044495</v>
      </c>
      <c r="H12706" s="929">
        <v>1.6666666666666668E-3</v>
      </c>
      <c r="I12706" s="929">
        <v>4.3333333333333335E-2</v>
      </c>
      <c r="J12706" s="923">
        <v>25025.754471032567</v>
      </c>
      <c r="K12706" s="922">
        <v>1</v>
      </c>
      <c r="L12706" s="923">
        <v>25025.754471032567</v>
      </c>
      <c r="M12706" s="923">
        <f t="shared" si="198"/>
        <v>523.18650462088988</v>
      </c>
    </row>
    <row r="12707" spans="2:13" ht="75">
      <c r="B12707" s="921" t="s">
        <v>3722</v>
      </c>
      <c r="C12707" s="921" t="s">
        <v>3430</v>
      </c>
      <c r="D12707" s="922" t="s">
        <v>986</v>
      </c>
      <c r="E12707" s="936">
        <v>1</v>
      </c>
      <c r="F12707" s="947">
        <v>44925</v>
      </c>
      <c r="G12707" s="923">
        <v>17310.641124380021</v>
      </c>
      <c r="H12707" s="929">
        <v>1.6666666666666668E-3</v>
      </c>
      <c r="I12707" s="929">
        <v>1.1666666666666667E-2</v>
      </c>
      <c r="J12707" s="923">
        <v>17108.683644595589</v>
      </c>
      <c r="K12707" s="922">
        <v>1</v>
      </c>
      <c r="L12707" s="923">
        <v>17108.683644595589</v>
      </c>
      <c r="M12707" s="923">
        <f t="shared" si="198"/>
        <v>346.21282248760042</v>
      </c>
    </row>
    <row r="12708" spans="2:13" ht="75">
      <c r="B12708" s="921" t="s">
        <v>3722</v>
      </c>
      <c r="C12708" s="921" t="s">
        <v>3430</v>
      </c>
      <c r="D12708" s="922" t="s">
        <v>986</v>
      </c>
      <c r="E12708" s="936">
        <v>1</v>
      </c>
      <c r="F12708" s="947">
        <v>44958</v>
      </c>
      <c r="G12708" s="923">
        <v>462599.26068555977</v>
      </c>
      <c r="H12708" s="929">
        <v>1.6666666666666668E-3</v>
      </c>
      <c r="I12708" s="929">
        <v>8.3333333333333332E-3</v>
      </c>
      <c r="J12708" s="923">
        <v>458744.26684651343</v>
      </c>
      <c r="K12708" s="922">
        <v>1</v>
      </c>
      <c r="L12708" s="923">
        <v>458744.26684651343</v>
      </c>
      <c r="M12708" s="923">
        <f t="shared" si="198"/>
        <v>9251.9852137111957</v>
      </c>
    </row>
    <row r="12709" spans="2:13" ht="75">
      <c r="B12709" s="921" t="s">
        <v>3722</v>
      </c>
      <c r="C12709" s="921" t="s">
        <v>3430</v>
      </c>
      <c r="D12709" s="922" t="s">
        <v>986</v>
      </c>
      <c r="E12709" s="936">
        <v>1</v>
      </c>
      <c r="F12709" s="947">
        <v>44571</v>
      </c>
      <c r="G12709" s="923">
        <v>66664.38390452732</v>
      </c>
      <c r="H12709" s="929">
        <v>1.6666666666666668E-3</v>
      </c>
      <c r="I12709" s="929">
        <v>3.0000000000000002E-2</v>
      </c>
      <c r="J12709" s="923">
        <v>64664.452387391502</v>
      </c>
      <c r="K12709" s="922">
        <v>1</v>
      </c>
      <c r="L12709" s="923">
        <v>64664.452387391502</v>
      </c>
      <c r="M12709" s="923">
        <f t="shared" si="198"/>
        <v>1333.2876780905465</v>
      </c>
    </row>
    <row r="12710" spans="2:13" ht="75">
      <c r="B12710" s="921" t="s">
        <v>3693</v>
      </c>
      <c r="C12710" s="921" t="s">
        <v>3430</v>
      </c>
      <c r="D12710" s="922" t="s">
        <v>986</v>
      </c>
      <c r="E12710" s="936">
        <v>1</v>
      </c>
      <c r="F12710" s="947">
        <v>44571</v>
      </c>
      <c r="G12710" s="923">
        <v>14732.460531387253</v>
      </c>
      <c r="H12710" s="929">
        <v>1.6666666666666668E-3</v>
      </c>
      <c r="I12710" s="929">
        <v>3.0000000000000002E-2</v>
      </c>
      <c r="J12710" s="923">
        <v>14290.486715445635</v>
      </c>
      <c r="K12710" s="922">
        <v>1</v>
      </c>
      <c r="L12710" s="923">
        <v>14290.486715445635</v>
      </c>
      <c r="M12710" s="923">
        <f t="shared" si="198"/>
        <v>294.64921062774505</v>
      </c>
    </row>
    <row r="12711" spans="2:13" ht="75">
      <c r="B12711" s="921" t="s">
        <v>3722</v>
      </c>
      <c r="C12711" s="921" t="s">
        <v>3430</v>
      </c>
      <c r="D12711" s="922" t="s">
        <v>986</v>
      </c>
      <c r="E12711" s="936">
        <v>1</v>
      </c>
      <c r="F12711" s="947">
        <v>44936</v>
      </c>
      <c r="G12711" s="923">
        <v>27905.121804013881</v>
      </c>
      <c r="H12711" s="929">
        <v>1.6666666666666668E-3</v>
      </c>
      <c r="I12711" s="929">
        <v>0.01</v>
      </c>
      <c r="J12711" s="923">
        <v>27626.070585973743</v>
      </c>
      <c r="K12711" s="922">
        <v>1</v>
      </c>
      <c r="L12711" s="923">
        <v>27626.070585973743</v>
      </c>
      <c r="M12711" s="923">
        <f t="shared" si="198"/>
        <v>558.10243608027758</v>
      </c>
    </row>
    <row r="12712" spans="2:13" ht="75">
      <c r="B12712" s="921" t="s">
        <v>3722</v>
      </c>
      <c r="C12712" s="921" t="s">
        <v>3430</v>
      </c>
      <c r="D12712" s="922" t="s">
        <v>986</v>
      </c>
      <c r="E12712" s="936">
        <v>1</v>
      </c>
      <c r="F12712" s="947">
        <v>45021</v>
      </c>
      <c r="G12712" s="923">
        <v>20551.782441285217</v>
      </c>
      <c r="H12712" s="929">
        <v>1.6666666666666668E-3</v>
      </c>
      <c r="I12712" s="929">
        <v>5.0000000000000001E-3</v>
      </c>
      <c r="J12712" s="923">
        <v>20449.02352907879</v>
      </c>
      <c r="K12712" s="922">
        <v>1</v>
      </c>
      <c r="L12712" s="923">
        <v>20449.02352907879</v>
      </c>
      <c r="M12712" s="923">
        <f t="shared" si="198"/>
        <v>411.03564882570436</v>
      </c>
    </row>
    <row r="12713" spans="2:13" ht="75">
      <c r="B12713" s="921" t="s">
        <v>3722</v>
      </c>
      <c r="C12713" s="921" t="s">
        <v>3430</v>
      </c>
      <c r="D12713" s="922" t="s">
        <v>986</v>
      </c>
      <c r="E12713" s="936">
        <v>1</v>
      </c>
      <c r="F12713" s="947">
        <v>44440</v>
      </c>
      <c r="G12713" s="923">
        <v>116436.16025225272</v>
      </c>
      <c r="H12713" s="929">
        <v>1.6666666666666668E-3</v>
      </c>
      <c r="I12713" s="929">
        <v>3.6666666666666667E-2</v>
      </c>
      <c r="J12713" s="923">
        <v>112166.83437633679</v>
      </c>
      <c r="K12713" s="922">
        <v>1</v>
      </c>
      <c r="L12713" s="923">
        <v>112166.83437633679</v>
      </c>
      <c r="M12713" s="923">
        <f t="shared" si="198"/>
        <v>2328.7232050450543</v>
      </c>
    </row>
    <row r="12714" spans="2:13" ht="75">
      <c r="B12714" s="921" t="s">
        <v>3472</v>
      </c>
      <c r="C12714" s="921" t="s">
        <v>3430</v>
      </c>
      <c r="D12714" s="922" t="s">
        <v>986</v>
      </c>
      <c r="E12714" s="936">
        <v>1</v>
      </c>
      <c r="F12714" s="947">
        <v>44440</v>
      </c>
      <c r="G12714" s="923">
        <v>26864.641778984656</v>
      </c>
      <c r="H12714" s="929">
        <v>1.6666666666666668E-3</v>
      </c>
      <c r="I12714" s="929">
        <v>3.6666666666666667E-2</v>
      </c>
      <c r="J12714" s="923">
        <v>25879.604913755218</v>
      </c>
      <c r="K12714" s="922">
        <v>1</v>
      </c>
      <c r="L12714" s="923">
        <v>25879.604913755218</v>
      </c>
      <c r="M12714" s="923">
        <f t="shared" si="198"/>
        <v>537.29283557969313</v>
      </c>
    </row>
    <row r="12715" spans="2:13" ht="75">
      <c r="B12715" s="921" t="s">
        <v>3522</v>
      </c>
      <c r="C12715" s="921" t="s">
        <v>3430</v>
      </c>
      <c r="D12715" s="922" t="s">
        <v>986</v>
      </c>
      <c r="E12715" s="936">
        <v>1</v>
      </c>
      <c r="F12715" s="947">
        <v>44440</v>
      </c>
      <c r="G12715" s="923">
        <v>274.39207739708758</v>
      </c>
      <c r="H12715" s="929">
        <v>1.6666666666666668E-3</v>
      </c>
      <c r="I12715" s="929">
        <v>3.6666666666666667E-2</v>
      </c>
      <c r="J12715" s="923">
        <v>264.33103455919434</v>
      </c>
      <c r="K12715" s="922">
        <v>1</v>
      </c>
      <c r="L12715" s="923">
        <v>264.33103455919434</v>
      </c>
      <c r="M12715" s="923">
        <f t="shared" si="198"/>
        <v>5.4878415479417519</v>
      </c>
    </row>
    <row r="12716" spans="2:13" ht="75">
      <c r="B12716" s="921" t="s">
        <v>3518</v>
      </c>
      <c r="C12716" s="921" t="s">
        <v>3430</v>
      </c>
      <c r="D12716" s="922" t="s">
        <v>986</v>
      </c>
      <c r="E12716" s="936">
        <v>1</v>
      </c>
      <c r="F12716" s="947">
        <v>44440</v>
      </c>
      <c r="G12716" s="923">
        <v>738.45925761576223</v>
      </c>
      <c r="H12716" s="929">
        <v>1.6666666666666668E-3</v>
      </c>
      <c r="I12716" s="929">
        <v>3.6666666666666667E-2</v>
      </c>
      <c r="J12716" s="923">
        <v>711.38241816985089</v>
      </c>
      <c r="K12716" s="922">
        <v>1</v>
      </c>
      <c r="L12716" s="923">
        <v>711.38241816985089</v>
      </c>
      <c r="M12716" s="923">
        <f t="shared" si="198"/>
        <v>14.769185152315245</v>
      </c>
    </row>
    <row r="12717" spans="2:13" ht="75">
      <c r="B12717" s="921" t="s">
        <v>3723</v>
      </c>
      <c r="C12717" s="921" t="s">
        <v>3430</v>
      </c>
      <c r="D12717" s="922" t="s">
        <v>986</v>
      </c>
      <c r="E12717" s="936">
        <v>1</v>
      </c>
      <c r="F12717" s="947">
        <v>44440</v>
      </c>
      <c r="G12717" s="923">
        <v>0</v>
      </c>
      <c r="H12717" s="929">
        <v>1.6666666666666668E-3</v>
      </c>
      <c r="I12717" s="929">
        <v>3.6666666666666667E-2</v>
      </c>
      <c r="J12717" s="923">
        <v>0</v>
      </c>
      <c r="K12717" s="922">
        <v>1</v>
      </c>
      <c r="L12717" s="923">
        <v>0</v>
      </c>
      <c r="M12717" s="923" t="str">
        <f t="shared" si="198"/>
        <v/>
      </c>
    </row>
    <row r="12718" spans="2:13" ht="75">
      <c r="B12718" s="921" t="s">
        <v>3691</v>
      </c>
      <c r="C12718" s="921" t="s">
        <v>3430</v>
      </c>
      <c r="D12718" s="922" t="s">
        <v>986</v>
      </c>
      <c r="E12718" s="936">
        <v>1</v>
      </c>
      <c r="F12718" s="947">
        <v>44440</v>
      </c>
      <c r="G12718" s="923">
        <v>37982.12480748276</v>
      </c>
      <c r="H12718" s="929">
        <v>1.6666666666666668E-3</v>
      </c>
      <c r="I12718" s="929">
        <v>3.6666666666666667E-2</v>
      </c>
      <c r="J12718" s="923">
        <v>36589.446897875059</v>
      </c>
      <c r="K12718" s="922">
        <v>1</v>
      </c>
      <c r="L12718" s="923">
        <v>36589.446897875059</v>
      </c>
      <c r="M12718" s="923">
        <f t="shared" si="198"/>
        <v>759.64249614965524</v>
      </c>
    </row>
    <row r="12719" spans="2:13" ht="75">
      <c r="B12719" s="921" t="s">
        <v>3691</v>
      </c>
      <c r="C12719" s="921" t="s">
        <v>3430</v>
      </c>
      <c r="D12719" s="922" t="s">
        <v>986</v>
      </c>
      <c r="E12719" s="936">
        <v>1</v>
      </c>
      <c r="F12719" s="947">
        <v>44536</v>
      </c>
      <c r="G12719" s="923">
        <v>32595.568925694297</v>
      </c>
      <c r="H12719" s="929">
        <v>1.6666666666666668E-3</v>
      </c>
      <c r="I12719" s="929">
        <v>3.1666666666666669E-2</v>
      </c>
      <c r="J12719" s="923">
        <v>31563.375909713977</v>
      </c>
      <c r="K12719" s="922">
        <v>1</v>
      </c>
      <c r="L12719" s="923">
        <v>31563.375909713977</v>
      </c>
      <c r="M12719" s="923">
        <f t="shared" si="198"/>
        <v>651.91137851388601</v>
      </c>
    </row>
    <row r="12720" spans="2:13" ht="75">
      <c r="B12720" s="921" t="s">
        <v>3676</v>
      </c>
      <c r="C12720" s="921" t="s">
        <v>3430</v>
      </c>
      <c r="D12720" s="922" t="s">
        <v>986</v>
      </c>
      <c r="E12720" s="936">
        <v>1</v>
      </c>
      <c r="F12720" s="947">
        <v>44926</v>
      </c>
      <c r="G12720" s="923">
        <v>20258.66355627952</v>
      </c>
      <c r="H12720" s="929">
        <v>1.6666666666666668E-3</v>
      </c>
      <c r="I12720" s="929">
        <v>0.01</v>
      </c>
      <c r="J12720" s="923">
        <v>20056.076920716725</v>
      </c>
      <c r="K12720" s="922">
        <v>1</v>
      </c>
      <c r="L12720" s="923">
        <v>20056.076920716725</v>
      </c>
      <c r="M12720" s="923">
        <f t="shared" si="198"/>
        <v>405.17327112559042</v>
      </c>
    </row>
    <row r="12721" spans="2:13" ht="75">
      <c r="B12721" s="921" t="s">
        <v>3724</v>
      </c>
      <c r="C12721" s="921" t="s">
        <v>3430</v>
      </c>
      <c r="D12721" s="922" t="s">
        <v>994</v>
      </c>
      <c r="E12721" s="936">
        <v>0</v>
      </c>
      <c r="F12721" s="947">
        <v>43952</v>
      </c>
      <c r="G12721" s="923">
        <v>135353.15973851577</v>
      </c>
      <c r="H12721" s="929">
        <v>1.6666666666666668E-3</v>
      </c>
      <c r="I12721" s="929">
        <v>6.3333333333333339E-2</v>
      </c>
      <c r="J12721" s="923">
        <v>126780.79295507644</v>
      </c>
      <c r="K12721" s="922">
        <v>1</v>
      </c>
      <c r="L12721" s="923">
        <v>0</v>
      </c>
      <c r="M12721" s="923" t="str">
        <f t="shared" si="198"/>
        <v/>
      </c>
    </row>
    <row r="12722" spans="2:13" ht="75">
      <c r="B12722" s="921" t="s">
        <v>3725</v>
      </c>
      <c r="C12722" s="921" t="s">
        <v>3430</v>
      </c>
      <c r="D12722" s="922" t="s">
        <v>994</v>
      </c>
      <c r="E12722" s="936">
        <v>0</v>
      </c>
      <c r="F12722" s="947">
        <v>43952</v>
      </c>
      <c r="G12722" s="923">
        <v>51743.676518128581</v>
      </c>
      <c r="H12722" s="929">
        <v>1.6666666666666668E-3</v>
      </c>
      <c r="I12722" s="929">
        <v>6.3333333333333339E-2</v>
      </c>
      <c r="J12722" s="923">
        <v>48466.577005313768</v>
      </c>
      <c r="K12722" s="922">
        <v>1</v>
      </c>
      <c r="L12722" s="923">
        <v>0</v>
      </c>
      <c r="M12722" s="923" t="str">
        <f t="shared" si="198"/>
        <v/>
      </c>
    </row>
    <row r="12723" spans="2:13" ht="75">
      <c r="B12723" s="921" t="s">
        <v>3726</v>
      </c>
      <c r="C12723" s="921" t="s">
        <v>3430</v>
      </c>
      <c r="D12723" s="922" t="s">
        <v>994</v>
      </c>
      <c r="E12723" s="936">
        <v>0</v>
      </c>
      <c r="F12723" s="947">
        <v>43952</v>
      </c>
      <c r="G12723" s="923">
        <v>613459.28943296906</v>
      </c>
      <c r="H12723" s="929">
        <v>1.6666666666666668E-3</v>
      </c>
      <c r="I12723" s="929">
        <v>6.3333333333333339E-2</v>
      </c>
      <c r="J12723" s="923">
        <v>574606.86776888103</v>
      </c>
      <c r="K12723" s="922">
        <v>1</v>
      </c>
      <c r="L12723" s="923">
        <v>0</v>
      </c>
      <c r="M12723" s="923" t="str">
        <f t="shared" si="198"/>
        <v/>
      </c>
    </row>
    <row r="12724" spans="2:13" ht="120">
      <c r="B12724" s="921" t="s">
        <v>3727</v>
      </c>
      <c r="C12724" s="921" t="s">
        <v>3436</v>
      </c>
      <c r="D12724" s="922" t="s">
        <v>994</v>
      </c>
      <c r="E12724" s="936">
        <v>0</v>
      </c>
      <c r="F12724" s="947">
        <v>43952</v>
      </c>
      <c r="G12724" s="923">
        <v>46659.430945036096</v>
      </c>
      <c r="H12724" s="929">
        <v>1.6666666666666668E-3</v>
      </c>
      <c r="I12724" s="929">
        <v>6.3333333333333339E-2</v>
      </c>
      <c r="J12724" s="923">
        <v>43704.33365185048</v>
      </c>
      <c r="K12724" s="922">
        <v>1</v>
      </c>
      <c r="L12724" s="923">
        <v>0</v>
      </c>
      <c r="M12724" s="923" t="str">
        <f t="shared" si="198"/>
        <v/>
      </c>
    </row>
    <row r="12725" spans="2:13" ht="120">
      <c r="B12725" s="921" t="s">
        <v>3728</v>
      </c>
      <c r="C12725" s="921" t="s">
        <v>3436</v>
      </c>
      <c r="D12725" s="922" t="s">
        <v>994</v>
      </c>
      <c r="E12725" s="936">
        <v>0</v>
      </c>
      <c r="F12725" s="947">
        <v>43952</v>
      </c>
      <c r="G12725" s="923">
        <v>93590.928542812922</v>
      </c>
      <c r="H12725" s="929">
        <v>1.6666666666666668E-3</v>
      </c>
      <c r="I12725" s="929">
        <v>6.3333333333333339E-2</v>
      </c>
      <c r="J12725" s="923">
        <v>87663.503068434773</v>
      </c>
      <c r="K12725" s="922">
        <v>1</v>
      </c>
      <c r="L12725" s="923">
        <v>0</v>
      </c>
      <c r="M12725" s="923" t="str">
        <f t="shared" si="198"/>
        <v/>
      </c>
    </row>
    <row r="12726" spans="2:13" ht="120">
      <c r="B12726" s="921" t="s">
        <v>3729</v>
      </c>
      <c r="C12726" s="921" t="s">
        <v>3436</v>
      </c>
      <c r="D12726" s="922" t="s">
        <v>994</v>
      </c>
      <c r="E12726" s="936">
        <v>0</v>
      </c>
      <c r="F12726" s="947">
        <v>43952</v>
      </c>
      <c r="G12726" s="923">
        <v>2706042.9448225382</v>
      </c>
      <c r="H12726" s="929">
        <v>1.6666666666666668E-3</v>
      </c>
      <c r="I12726" s="929">
        <v>6.3333333333333339E-2</v>
      </c>
      <c r="J12726" s="923">
        <v>2534660.2249837774</v>
      </c>
      <c r="K12726" s="922">
        <v>1</v>
      </c>
      <c r="L12726" s="923">
        <v>0</v>
      </c>
      <c r="M12726" s="923" t="str">
        <f t="shared" si="198"/>
        <v/>
      </c>
    </row>
    <row r="12727" spans="2:13" ht="120">
      <c r="B12727" s="921" t="s">
        <v>3729</v>
      </c>
      <c r="C12727" s="921" t="s">
        <v>3436</v>
      </c>
      <c r="D12727" s="922" t="s">
        <v>986</v>
      </c>
      <c r="E12727" s="936">
        <v>1</v>
      </c>
      <c r="F12727" s="947">
        <v>43952</v>
      </c>
      <c r="G12727" s="923">
        <v>155203.75871040535</v>
      </c>
      <c r="H12727" s="929">
        <v>1.6666666666666668E-3</v>
      </c>
      <c r="I12727" s="929">
        <v>6.3333333333333339E-2</v>
      </c>
      <c r="J12727" s="923">
        <v>145374.18732541302</v>
      </c>
      <c r="K12727" s="922">
        <v>1</v>
      </c>
      <c r="L12727" s="923">
        <v>145374.18732541302</v>
      </c>
      <c r="M12727" s="923">
        <f t="shared" si="198"/>
        <v>3104.075174208107</v>
      </c>
    </row>
    <row r="12728" spans="2:13" ht="75">
      <c r="B12728" s="921" t="s">
        <v>3730</v>
      </c>
      <c r="C12728" s="921" t="s">
        <v>3430</v>
      </c>
      <c r="D12728" s="922" t="s">
        <v>986</v>
      </c>
      <c r="E12728" s="936">
        <v>1</v>
      </c>
      <c r="F12728" s="947">
        <v>44713</v>
      </c>
      <c r="G12728" s="923">
        <v>247496.12913947375</v>
      </c>
      <c r="H12728" s="929">
        <v>1.6666666666666668E-3</v>
      </c>
      <c r="I12728" s="929">
        <v>2.1666666666666667E-2</v>
      </c>
      <c r="J12728" s="923">
        <v>242133.71300811847</v>
      </c>
      <c r="K12728" s="922">
        <v>1</v>
      </c>
      <c r="L12728" s="923">
        <v>242133.71300811847</v>
      </c>
      <c r="M12728" s="923">
        <f t="shared" si="198"/>
        <v>4949.9225827894752</v>
      </c>
    </row>
    <row r="12729" spans="2:13" ht="75">
      <c r="B12729" s="921" t="s">
        <v>3730</v>
      </c>
      <c r="C12729" s="921" t="s">
        <v>3430</v>
      </c>
      <c r="D12729" s="922" t="s">
        <v>986</v>
      </c>
      <c r="E12729" s="936">
        <v>1</v>
      </c>
      <c r="F12729" s="947">
        <v>44713</v>
      </c>
      <c r="G12729" s="923">
        <v>235297.65181948509</v>
      </c>
      <c r="H12729" s="929">
        <v>1.6666666666666668E-3</v>
      </c>
      <c r="I12729" s="929">
        <v>2.1666666666666667E-2</v>
      </c>
      <c r="J12729" s="923">
        <v>230199.53603006291</v>
      </c>
      <c r="K12729" s="922">
        <v>1</v>
      </c>
      <c r="L12729" s="923">
        <v>230199.53603006291</v>
      </c>
      <c r="M12729" s="923">
        <f t="shared" si="198"/>
        <v>4705.953036389702</v>
      </c>
    </row>
    <row r="12730" spans="2:13" ht="75">
      <c r="B12730" s="921" t="s">
        <v>3730</v>
      </c>
      <c r="C12730" s="921" t="s">
        <v>3430</v>
      </c>
      <c r="D12730" s="922" t="s">
        <v>986</v>
      </c>
      <c r="E12730" s="936">
        <v>1</v>
      </c>
      <c r="F12730" s="947">
        <v>44713</v>
      </c>
      <c r="G12730" s="923">
        <v>408343.29166359338</v>
      </c>
      <c r="H12730" s="929">
        <v>1.6666666666666668E-3</v>
      </c>
      <c r="I12730" s="929">
        <v>2.1666666666666667E-2</v>
      </c>
      <c r="J12730" s="923">
        <v>399495.85367754888</v>
      </c>
      <c r="K12730" s="922">
        <v>1</v>
      </c>
      <c r="L12730" s="923">
        <v>399495.85367754888</v>
      </c>
      <c r="M12730" s="923">
        <f t="shared" si="198"/>
        <v>8166.8658332718678</v>
      </c>
    </row>
    <row r="12731" spans="2:13" ht="75">
      <c r="B12731" s="921" t="s">
        <v>3730</v>
      </c>
      <c r="C12731" s="921" t="s">
        <v>3430</v>
      </c>
      <c r="D12731" s="922" t="s">
        <v>986</v>
      </c>
      <c r="E12731" s="936">
        <v>1</v>
      </c>
      <c r="F12731" s="947">
        <v>44713</v>
      </c>
      <c r="G12731" s="923">
        <v>444040.04353114462</v>
      </c>
      <c r="H12731" s="929">
        <v>1.6666666666666668E-3</v>
      </c>
      <c r="I12731" s="929">
        <v>2.1666666666666667E-2</v>
      </c>
      <c r="J12731" s="923">
        <v>434419.17592130316</v>
      </c>
      <c r="K12731" s="922">
        <v>1</v>
      </c>
      <c r="L12731" s="923">
        <v>434419.17592130316</v>
      </c>
      <c r="M12731" s="923">
        <f t="shared" si="198"/>
        <v>8880.800870622892</v>
      </c>
    </row>
    <row r="12732" spans="2:13" ht="75">
      <c r="B12732" s="921" t="s">
        <v>3730</v>
      </c>
      <c r="C12732" s="921" t="s">
        <v>3430</v>
      </c>
      <c r="D12732" s="922" t="s">
        <v>986</v>
      </c>
      <c r="E12732" s="936">
        <v>1</v>
      </c>
      <c r="F12732" s="947">
        <v>44713</v>
      </c>
      <c r="G12732" s="923">
        <v>1371061.7068930233</v>
      </c>
      <c r="H12732" s="929">
        <v>1.6666666666666668E-3</v>
      </c>
      <c r="I12732" s="929">
        <v>2.1666666666666667E-2</v>
      </c>
      <c r="J12732" s="923">
        <v>1341355.3699103412</v>
      </c>
      <c r="K12732" s="922">
        <v>1</v>
      </c>
      <c r="L12732" s="923">
        <v>1341355.3699103412</v>
      </c>
      <c r="M12732" s="923">
        <f t="shared" si="198"/>
        <v>27421.234137860469</v>
      </c>
    </row>
    <row r="12733" spans="2:13" ht="75">
      <c r="B12733" s="921" t="s">
        <v>3730</v>
      </c>
      <c r="C12733" s="921" t="s">
        <v>3430</v>
      </c>
      <c r="D12733" s="922" t="s">
        <v>986</v>
      </c>
      <c r="E12733" s="936">
        <v>1</v>
      </c>
      <c r="F12733" s="947">
        <v>44713</v>
      </c>
      <c r="G12733" s="923">
        <v>764885.41054126271</v>
      </c>
      <c r="H12733" s="929">
        <v>1.6666666666666668E-3</v>
      </c>
      <c r="I12733" s="929">
        <v>2.1666666666666667E-2</v>
      </c>
      <c r="J12733" s="923">
        <v>748312.89331286866</v>
      </c>
      <c r="K12733" s="922">
        <v>1</v>
      </c>
      <c r="L12733" s="923">
        <v>748312.89331286866</v>
      </c>
      <c r="M12733" s="923">
        <f t="shared" si="198"/>
        <v>15297.708210825254</v>
      </c>
    </row>
    <row r="12734" spans="2:13" ht="90">
      <c r="B12734" s="921" t="s">
        <v>3731</v>
      </c>
      <c r="C12734" s="921" t="s">
        <v>3411</v>
      </c>
      <c r="D12734" s="922" t="s">
        <v>994</v>
      </c>
      <c r="E12734" s="936">
        <v>0</v>
      </c>
      <c r="F12734" s="947">
        <v>43864</v>
      </c>
      <c r="G12734" s="923">
        <v>58780.916990773607</v>
      </c>
      <c r="H12734" s="929">
        <v>1.6666666666666668E-3</v>
      </c>
      <c r="I12734" s="929">
        <v>6.8333333333333343E-2</v>
      </c>
      <c r="J12734" s="923">
        <v>54764.220996404074</v>
      </c>
      <c r="K12734" s="922">
        <v>1</v>
      </c>
      <c r="L12734" s="923">
        <v>0</v>
      </c>
      <c r="M12734" s="923" t="str">
        <f t="shared" si="198"/>
        <v/>
      </c>
    </row>
    <row r="12735" spans="2:13" ht="90">
      <c r="B12735" s="921" t="s">
        <v>3731</v>
      </c>
      <c r="C12735" s="921" t="s">
        <v>3411</v>
      </c>
      <c r="D12735" s="922" t="s">
        <v>994</v>
      </c>
      <c r="E12735" s="936">
        <v>0</v>
      </c>
      <c r="F12735" s="947">
        <v>43864</v>
      </c>
      <c r="G12735" s="923">
        <v>0</v>
      </c>
      <c r="H12735" s="929">
        <v>1.6666666666666668E-3</v>
      </c>
      <c r="I12735" s="929">
        <v>6.8333333333333343E-2</v>
      </c>
      <c r="J12735" s="923">
        <v>0</v>
      </c>
      <c r="K12735" s="922">
        <v>1</v>
      </c>
      <c r="L12735" s="923">
        <v>0</v>
      </c>
      <c r="M12735" s="923" t="str">
        <f t="shared" si="198"/>
        <v/>
      </c>
    </row>
    <row r="12736" spans="2:13" ht="90">
      <c r="B12736" s="921" t="s">
        <v>3732</v>
      </c>
      <c r="C12736" s="921" t="s">
        <v>3411</v>
      </c>
      <c r="D12736" s="922" t="s">
        <v>994</v>
      </c>
      <c r="E12736" s="936">
        <v>0</v>
      </c>
      <c r="F12736" s="947">
        <v>43864</v>
      </c>
      <c r="G12736" s="923">
        <v>0</v>
      </c>
      <c r="H12736" s="929">
        <v>1.6666666666666668E-3</v>
      </c>
      <c r="I12736" s="929">
        <v>6.8333333333333343E-2</v>
      </c>
      <c r="J12736" s="923">
        <v>0</v>
      </c>
      <c r="K12736" s="922">
        <v>1</v>
      </c>
      <c r="L12736" s="923">
        <v>0</v>
      </c>
      <c r="M12736" s="923" t="str">
        <f t="shared" si="198"/>
        <v/>
      </c>
    </row>
    <row r="12737" spans="2:13" ht="75">
      <c r="B12737" s="921" t="s">
        <v>3733</v>
      </c>
      <c r="C12737" s="921" t="s">
        <v>3430</v>
      </c>
      <c r="D12737" s="922" t="s">
        <v>986</v>
      </c>
      <c r="E12737" s="936">
        <v>1</v>
      </c>
      <c r="F12737" s="947">
        <v>45078</v>
      </c>
      <c r="G12737" s="923">
        <v>8854.6139789546796</v>
      </c>
      <c r="H12737" s="929">
        <v>1.6666666666666668E-3</v>
      </c>
      <c r="I12737" s="929">
        <v>1.6666666666666668E-3</v>
      </c>
      <c r="J12737" s="923">
        <v>8839.8562889897548</v>
      </c>
      <c r="K12737" s="922">
        <v>1</v>
      </c>
      <c r="L12737" s="923">
        <v>8839.8562889897548</v>
      </c>
      <c r="M12737" s="923">
        <f t="shared" si="198"/>
        <v>177.0922795790936</v>
      </c>
    </row>
    <row r="12738" spans="2:13" ht="75">
      <c r="B12738" s="921" t="s">
        <v>3643</v>
      </c>
      <c r="C12738" s="921" t="s">
        <v>3430</v>
      </c>
      <c r="D12738" s="922" t="s">
        <v>986</v>
      </c>
      <c r="E12738" s="936">
        <v>1</v>
      </c>
      <c r="F12738" s="947">
        <v>44562</v>
      </c>
      <c r="G12738" s="923">
        <v>54307.156853243687</v>
      </c>
      <c r="H12738" s="929">
        <v>1.6666666666666668E-3</v>
      </c>
      <c r="I12738" s="929">
        <v>3.0000000000000002E-2</v>
      </c>
      <c r="J12738" s="923">
        <v>52677.942147646376</v>
      </c>
      <c r="K12738" s="922">
        <v>1</v>
      </c>
      <c r="L12738" s="923">
        <v>52677.942147646376</v>
      </c>
      <c r="M12738" s="923">
        <f t="shared" si="198"/>
        <v>1086.1431370648738</v>
      </c>
    </row>
    <row r="12739" spans="2:13" ht="75">
      <c r="B12739" s="921" t="s">
        <v>3734</v>
      </c>
      <c r="C12739" s="921" t="s">
        <v>3430</v>
      </c>
      <c r="D12739" s="922" t="s">
        <v>986</v>
      </c>
      <c r="E12739" s="936">
        <v>1</v>
      </c>
      <c r="F12739" s="947">
        <v>44593</v>
      </c>
      <c r="G12739" s="923">
        <v>36462.839815183448</v>
      </c>
      <c r="H12739" s="929">
        <v>1.6666666666666668E-3</v>
      </c>
      <c r="I12739" s="929">
        <v>2.8333333333333335E-2</v>
      </c>
      <c r="J12739" s="923">
        <v>35429.726020419919</v>
      </c>
      <c r="K12739" s="922">
        <v>1</v>
      </c>
      <c r="L12739" s="923">
        <v>35429.726020419919</v>
      </c>
      <c r="M12739" s="923">
        <f t="shared" si="198"/>
        <v>729.25679630366892</v>
      </c>
    </row>
    <row r="12740" spans="2:13" ht="75">
      <c r="B12740" s="921" t="s">
        <v>3734</v>
      </c>
      <c r="C12740" s="921" t="s">
        <v>3430</v>
      </c>
      <c r="D12740" s="922" t="s">
        <v>986</v>
      </c>
      <c r="E12740" s="936">
        <v>1</v>
      </c>
      <c r="F12740" s="947">
        <v>44593</v>
      </c>
      <c r="G12740" s="923">
        <v>88578.918944965859</v>
      </c>
      <c r="H12740" s="929">
        <v>1.6666666666666668E-3</v>
      </c>
      <c r="I12740" s="929">
        <v>2.8333333333333335E-2</v>
      </c>
      <c r="J12740" s="923">
        <v>86069.182908191826</v>
      </c>
      <c r="K12740" s="922">
        <v>1</v>
      </c>
      <c r="L12740" s="923">
        <v>86069.182908191826</v>
      </c>
      <c r="M12740" s="923">
        <f t="shared" si="198"/>
        <v>1771.5783788993172</v>
      </c>
    </row>
    <row r="12741" spans="2:13" ht="75">
      <c r="B12741" s="921" t="s">
        <v>3734</v>
      </c>
      <c r="C12741" s="921" t="s">
        <v>3430</v>
      </c>
      <c r="D12741" s="922" t="s">
        <v>986</v>
      </c>
      <c r="E12741" s="936">
        <v>1</v>
      </c>
      <c r="F12741" s="947">
        <v>44593</v>
      </c>
      <c r="G12741" s="923">
        <v>23373.048633045877</v>
      </c>
      <c r="H12741" s="929">
        <v>1.6666666666666668E-3</v>
      </c>
      <c r="I12741" s="929">
        <v>2.8333333333333335E-2</v>
      </c>
      <c r="J12741" s="923">
        <v>22710.812255109577</v>
      </c>
      <c r="K12741" s="922">
        <v>1</v>
      </c>
      <c r="L12741" s="923">
        <v>22710.812255109577</v>
      </c>
      <c r="M12741" s="923">
        <f t="shared" si="198"/>
        <v>467.46097266091755</v>
      </c>
    </row>
    <row r="12742" spans="2:13" ht="75">
      <c r="B12742" s="921" t="s">
        <v>3735</v>
      </c>
      <c r="C12742" s="921" t="s">
        <v>3430</v>
      </c>
      <c r="D12742" s="922" t="s">
        <v>986</v>
      </c>
      <c r="E12742" s="936">
        <v>1</v>
      </c>
      <c r="F12742" s="947">
        <v>44593</v>
      </c>
      <c r="G12742" s="923">
        <v>208916.06326561319</v>
      </c>
      <c r="H12742" s="929">
        <v>1.6666666666666668E-3</v>
      </c>
      <c r="I12742" s="929">
        <v>2.8333333333333335E-2</v>
      </c>
      <c r="J12742" s="923">
        <v>202996.77480642081</v>
      </c>
      <c r="K12742" s="922">
        <v>1</v>
      </c>
      <c r="L12742" s="923">
        <v>202996.77480642081</v>
      </c>
      <c r="M12742" s="923">
        <f t="shared" si="198"/>
        <v>4178.3212653122637</v>
      </c>
    </row>
    <row r="12743" spans="2:13" ht="75">
      <c r="B12743" s="921" t="s">
        <v>3735</v>
      </c>
      <c r="C12743" s="921" t="s">
        <v>3430</v>
      </c>
      <c r="D12743" s="922" t="s">
        <v>986</v>
      </c>
      <c r="E12743" s="936">
        <v>1</v>
      </c>
      <c r="F12743" s="947">
        <v>44593</v>
      </c>
      <c r="G12743" s="923">
        <v>82945.867335807023</v>
      </c>
      <c r="H12743" s="929">
        <v>1.6666666666666668E-3</v>
      </c>
      <c r="I12743" s="929">
        <v>2.8333333333333335E-2</v>
      </c>
      <c r="J12743" s="923">
        <v>80595.734427959163</v>
      </c>
      <c r="K12743" s="922">
        <v>1</v>
      </c>
      <c r="L12743" s="923">
        <v>80595.734427959163</v>
      </c>
      <c r="M12743" s="923">
        <f t="shared" si="198"/>
        <v>1658.9173467161404</v>
      </c>
    </row>
    <row r="12744" spans="2:13" ht="75">
      <c r="B12744" s="921" t="s">
        <v>3735</v>
      </c>
      <c r="C12744" s="921" t="s">
        <v>3430</v>
      </c>
      <c r="D12744" s="922" t="s">
        <v>986</v>
      </c>
      <c r="E12744" s="936">
        <v>1</v>
      </c>
      <c r="F12744" s="947">
        <v>44593</v>
      </c>
      <c r="G12744" s="923">
        <v>21105.115133222011</v>
      </c>
      <c r="H12744" s="929">
        <v>1.6666666666666668E-3</v>
      </c>
      <c r="I12744" s="929">
        <v>2.8333333333333335E-2</v>
      </c>
      <c r="J12744" s="923">
        <v>20507.136871114053</v>
      </c>
      <c r="K12744" s="922">
        <v>1</v>
      </c>
      <c r="L12744" s="923">
        <v>20507.136871114053</v>
      </c>
      <c r="M12744" s="923">
        <f t="shared" si="198"/>
        <v>422.10230266444023</v>
      </c>
    </row>
    <row r="12745" spans="2:13" ht="75">
      <c r="B12745" s="921" t="s">
        <v>3736</v>
      </c>
      <c r="C12745" s="921" t="s">
        <v>3430</v>
      </c>
      <c r="D12745" s="922" t="s">
        <v>986</v>
      </c>
      <c r="E12745" s="936">
        <v>1</v>
      </c>
      <c r="F12745" s="947">
        <v>44593</v>
      </c>
      <c r="G12745" s="923">
        <v>81693.132736849162</v>
      </c>
      <c r="H12745" s="929">
        <v>1.6666666666666668E-3</v>
      </c>
      <c r="I12745" s="929">
        <v>2.8333333333333335E-2</v>
      </c>
      <c r="J12745" s="923">
        <v>79378.493975971767</v>
      </c>
      <c r="K12745" s="922">
        <v>1</v>
      </c>
      <c r="L12745" s="923">
        <v>79378.493975971767</v>
      </c>
      <c r="M12745" s="923">
        <f t="shared" si="198"/>
        <v>1633.8626547369834</v>
      </c>
    </row>
    <row r="12746" spans="2:13" ht="75">
      <c r="B12746" s="921" t="s">
        <v>3521</v>
      </c>
      <c r="C12746" s="921" t="s">
        <v>3430</v>
      </c>
      <c r="D12746" s="922" t="s">
        <v>986</v>
      </c>
      <c r="E12746" s="936">
        <v>1</v>
      </c>
      <c r="F12746" s="947">
        <v>45078</v>
      </c>
      <c r="G12746" s="923">
        <v>450.6310359664995</v>
      </c>
      <c r="H12746" s="929">
        <v>1.6666666666666668E-3</v>
      </c>
      <c r="I12746" s="929">
        <v>1.6666666666666668E-3</v>
      </c>
      <c r="J12746" s="923">
        <v>449.87998423988864</v>
      </c>
      <c r="K12746" s="922">
        <v>1</v>
      </c>
      <c r="L12746" s="923">
        <v>449.87998423988864</v>
      </c>
      <c r="M12746" s="923">
        <f t="shared" si="198"/>
        <v>9.0126207193299894</v>
      </c>
    </row>
    <row r="12747" spans="2:13" ht="75">
      <c r="B12747" s="921" t="s">
        <v>3696</v>
      </c>
      <c r="C12747" s="921" t="s">
        <v>3430</v>
      </c>
      <c r="D12747" s="922" t="s">
        <v>986</v>
      </c>
      <c r="E12747" s="936">
        <v>1</v>
      </c>
      <c r="F12747" s="947">
        <v>44926</v>
      </c>
      <c r="G12747" s="923">
        <v>720.04900847155204</v>
      </c>
      <c r="H12747" s="929">
        <v>1.6666666666666668E-3</v>
      </c>
      <c r="I12747" s="929">
        <v>0.01</v>
      </c>
      <c r="J12747" s="923">
        <v>712.84851838683653</v>
      </c>
      <c r="K12747" s="922">
        <v>1</v>
      </c>
      <c r="L12747" s="923">
        <v>712.84851838683653</v>
      </c>
      <c r="M12747" s="923">
        <f t="shared" ref="M12747:M12810" si="199">IF(L12747=0,"",IF(I12747=100%,0,(H12747*12)*(G12747*E12747*K12747)))</f>
        <v>14.40098016943104</v>
      </c>
    </row>
    <row r="12748" spans="2:13" ht="75">
      <c r="B12748" s="921" t="s">
        <v>3737</v>
      </c>
      <c r="C12748" s="921" t="s">
        <v>3430</v>
      </c>
      <c r="D12748" s="922" t="s">
        <v>986</v>
      </c>
      <c r="E12748" s="936">
        <v>1</v>
      </c>
      <c r="F12748" s="947">
        <v>44926</v>
      </c>
      <c r="G12748" s="923">
        <v>0</v>
      </c>
      <c r="H12748" s="929">
        <v>1.6666666666666668E-3</v>
      </c>
      <c r="I12748" s="929">
        <v>0.01</v>
      </c>
      <c r="J12748" s="923">
        <v>0</v>
      </c>
      <c r="K12748" s="922">
        <v>1</v>
      </c>
      <c r="L12748" s="923">
        <v>0</v>
      </c>
      <c r="M12748" s="923" t="str">
        <f t="shared" si="199"/>
        <v/>
      </c>
    </row>
    <row r="12749" spans="2:13" ht="75">
      <c r="B12749" s="921" t="s">
        <v>3738</v>
      </c>
      <c r="C12749" s="921" t="s">
        <v>3430</v>
      </c>
      <c r="D12749" s="922" t="s">
        <v>986</v>
      </c>
      <c r="E12749" s="936">
        <v>1</v>
      </c>
      <c r="F12749" s="947">
        <v>44926</v>
      </c>
      <c r="G12749" s="923">
        <v>0</v>
      </c>
      <c r="H12749" s="929">
        <v>1.6666666666666668E-3</v>
      </c>
      <c r="I12749" s="929">
        <v>0.01</v>
      </c>
      <c r="J12749" s="923">
        <v>0</v>
      </c>
      <c r="K12749" s="922">
        <v>1</v>
      </c>
      <c r="L12749" s="923">
        <v>0</v>
      </c>
      <c r="M12749" s="923" t="str">
        <f t="shared" si="199"/>
        <v/>
      </c>
    </row>
    <row r="12750" spans="2:13" ht="75">
      <c r="B12750" s="921" t="s">
        <v>3738</v>
      </c>
      <c r="C12750" s="921" t="s">
        <v>3430</v>
      </c>
      <c r="D12750" s="922" t="s">
        <v>986</v>
      </c>
      <c r="E12750" s="936">
        <v>1</v>
      </c>
      <c r="F12750" s="947">
        <v>44926</v>
      </c>
      <c r="G12750" s="923">
        <v>3577.5465647723113</v>
      </c>
      <c r="H12750" s="929">
        <v>1.6666666666666668E-3</v>
      </c>
      <c r="I12750" s="929">
        <v>0.01</v>
      </c>
      <c r="J12750" s="923">
        <v>3541.7710991245881</v>
      </c>
      <c r="K12750" s="922">
        <v>1</v>
      </c>
      <c r="L12750" s="923">
        <v>3541.7710991245881</v>
      </c>
      <c r="M12750" s="923">
        <f t="shared" si="199"/>
        <v>71.550931295446233</v>
      </c>
    </row>
    <row r="12751" spans="2:13" ht="75">
      <c r="B12751" s="921" t="s">
        <v>3738</v>
      </c>
      <c r="C12751" s="921" t="s">
        <v>3430</v>
      </c>
      <c r="D12751" s="922" t="s">
        <v>986</v>
      </c>
      <c r="E12751" s="936">
        <v>1</v>
      </c>
      <c r="F12751" s="947">
        <v>44743</v>
      </c>
      <c r="G12751" s="923">
        <v>14941.51800581377</v>
      </c>
      <c r="H12751" s="929">
        <v>1.6666666666666668E-3</v>
      </c>
      <c r="I12751" s="929">
        <v>0.02</v>
      </c>
      <c r="J12751" s="923">
        <v>14642.687645697495</v>
      </c>
      <c r="K12751" s="922">
        <v>1</v>
      </c>
      <c r="L12751" s="923">
        <v>14642.687645697495</v>
      </c>
      <c r="M12751" s="923">
        <f t="shared" si="199"/>
        <v>298.83036011627541</v>
      </c>
    </row>
    <row r="12752" spans="2:13" ht="75">
      <c r="B12752" s="921" t="s">
        <v>3738</v>
      </c>
      <c r="C12752" s="921" t="s">
        <v>3430</v>
      </c>
      <c r="D12752" s="922" t="s">
        <v>986</v>
      </c>
      <c r="E12752" s="936">
        <v>1</v>
      </c>
      <c r="F12752" s="947">
        <v>44866</v>
      </c>
      <c r="G12752" s="923">
        <v>1713.0134727792126</v>
      </c>
      <c r="H12752" s="929">
        <v>1.6666666666666668E-3</v>
      </c>
      <c r="I12752" s="929">
        <v>1.3333333333333334E-2</v>
      </c>
      <c r="J12752" s="923">
        <v>1690.1732931421564</v>
      </c>
      <c r="K12752" s="922">
        <v>1</v>
      </c>
      <c r="L12752" s="923">
        <v>1690.1732931421564</v>
      </c>
      <c r="M12752" s="923">
        <f t="shared" si="199"/>
        <v>34.26026945558425</v>
      </c>
    </row>
    <row r="12753" spans="2:13" ht="75">
      <c r="B12753" s="921" t="s">
        <v>3738</v>
      </c>
      <c r="C12753" s="921" t="s">
        <v>3430</v>
      </c>
      <c r="D12753" s="922" t="s">
        <v>986</v>
      </c>
      <c r="E12753" s="936">
        <v>1</v>
      </c>
      <c r="F12753" s="947">
        <v>44866</v>
      </c>
      <c r="G12753" s="923">
        <v>675.52496899524226</v>
      </c>
      <c r="H12753" s="929">
        <v>1.6666666666666668E-3</v>
      </c>
      <c r="I12753" s="929">
        <v>1.3333333333333334E-2</v>
      </c>
      <c r="J12753" s="923">
        <v>666.51796940863903</v>
      </c>
      <c r="K12753" s="922">
        <v>1</v>
      </c>
      <c r="L12753" s="923">
        <v>666.51796940863903</v>
      </c>
      <c r="M12753" s="923">
        <f t="shared" si="199"/>
        <v>13.510499379904845</v>
      </c>
    </row>
    <row r="12754" spans="2:13" ht="75">
      <c r="B12754" s="921" t="s">
        <v>3738</v>
      </c>
      <c r="C12754" s="921" t="s">
        <v>3430</v>
      </c>
      <c r="D12754" s="922" t="s">
        <v>986</v>
      </c>
      <c r="E12754" s="936">
        <v>1</v>
      </c>
      <c r="F12754" s="947">
        <v>44866</v>
      </c>
      <c r="G12754" s="923">
        <v>1683.5513245987347</v>
      </c>
      <c r="H12754" s="929">
        <v>1.6666666666666668E-3</v>
      </c>
      <c r="I12754" s="929">
        <v>1.3333333333333334E-2</v>
      </c>
      <c r="J12754" s="923">
        <v>1661.103973604085</v>
      </c>
      <c r="K12754" s="922">
        <v>1</v>
      </c>
      <c r="L12754" s="923">
        <v>1661.103973604085</v>
      </c>
      <c r="M12754" s="923">
        <f t="shared" si="199"/>
        <v>33.671026491974693</v>
      </c>
    </row>
    <row r="12755" spans="2:13" ht="75">
      <c r="B12755" s="921" t="s">
        <v>3738</v>
      </c>
      <c r="C12755" s="921" t="s">
        <v>3430</v>
      </c>
      <c r="D12755" s="922" t="s">
        <v>986</v>
      </c>
      <c r="E12755" s="936">
        <v>1</v>
      </c>
      <c r="F12755" s="947">
        <v>44926</v>
      </c>
      <c r="G12755" s="923">
        <v>4629.7661426465202</v>
      </c>
      <c r="H12755" s="929">
        <v>1.6666666666666668E-3</v>
      </c>
      <c r="I12755" s="929">
        <v>0.01</v>
      </c>
      <c r="J12755" s="923">
        <v>4583.4684812200549</v>
      </c>
      <c r="K12755" s="922">
        <v>1</v>
      </c>
      <c r="L12755" s="923">
        <v>4583.4684812200549</v>
      </c>
      <c r="M12755" s="923">
        <f t="shared" si="199"/>
        <v>92.595322852930408</v>
      </c>
    </row>
    <row r="12756" spans="2:13" ht="75">
      <c r="B12756" s="921" t="s">
        <v>3738</v>
      </c>
      <c r="C12756" s="921" t="s">
        <v>3430</v>
      </c>
      <c r="D12756" s="922" t="s">
        <v>986</v>
      </c>
      <c r="E12756" s="936">
        <v>1</v>
      </c>
      <c r="F12756" s="947">
        <v>45078</v>
      </c>
      <c r="G12756" s="923">
        <v>42088.78311496837</v>
      </c>
      <c r="H12756" s="929">
        <v>1.6666666666666668E-3</v>
      </c>
      <c r="I12756" s="929">
        <v>1.6666666666666668E-3</v>
      </c>
      <c r="J12756" s="923">
        <v>42018.635143110092</v>
      </c>
      <c r="K12756" s="922">
        <v>1</v>
      </c>
      <c r="L12756" s="923">
        <v>42018.635143110092</v>
      </c>
      <c r="M12756" s="923">
        <f t="shared" si="199"/>
        <v>841.77566229936747</v>
      </c>
    </row>
    <row r="12757" spans="2:13" ht="75">
      <c r="B12757" s="921" t="s">
        <v>3738</v>
      </c>
      <c r="C12757" s="921" t="s">
        <v>3430</v>
      </c>
      <c r="D12757" s="922" t="s">
        <v>986</v>
      </c>
      <c r="E12757" s="936">
        <v>1</v>
      </c>
      <c r="F12757" s="947">
        <v>45078</v>
      </c>
      <c r="G12757" s="923">
        <v>0</v>
      </c>
      <c r="H12757" s="929">
        <v>1.6666666666666668E-3</v>
      </c>
      <c r="I12757" s="929">
        <v>1.6666666666666668E-3</v>
      </c>
      <c r="J12757" s="923">
        <v>0</v>
      </c>
      <c r="K12757" s="922">
        <v>1</v>
      </c>
      <c r="L12757" s="923">
        <v>0</v>
      </c>
      <c r="M12757" s="923" t="str">
        <f t="shared" si="199"/>
        <v/>
      </c>
    </row>
    <row r="12758" spans="2:13" ht="75">
      <c r="B12758" s="921" t="s">
        <v>3739</v>
      </c>
      <c r="C12758" s="921" t="s">
        <v>3430</v>
      </c>
      <c r="D12758" s="922" t="s">
        <v>986</v>
      </c>
      <c r="E12758" s="936">
        <v>1</v>
      </c>
      <c r="F12758" s="947">
        <v>45078</v>
      </c>
      <c r="G12758" s="923">
        <v>0</v>
      </c>
      <c r="H12758" s="929">
        <v>1.6666666666666668E-3</v>
      </c>
      <c r="I12758" s="929">
        <v>1.6666666666666668E-3</v>
      </c>
      <c r="J12758" s="923">
        <v>0</v>
      </c>
      <c r="K12758" s="922">
        <v>1</v>
      </c>
      <c r="L12758" s="923">
        <v>0</v>
      </c>
      <c r="M12758" s="923" t="str">
        <f t="shared" si="199"/>
        <v/>
      </c>
    </row>
    <row r="12759" spans="2:13" ht="75">
      <c r="B12759" s="921" t="s">
        <v>3541</v>
      </c>
      <c r="C12759" s="921" t="s">
        <v>3430</v>
      </c>
      <c r="D12759" s="922" t="s">
        <v>986</v>
      </c>
      <c r="E12759" s="936">
        <v>1</v>
      </c>
      <c r="F12759" s="947">
        <v>44560</v>
      </c>
      <c r="G12759" s="923">
        <v>3068.1636550375333</v>
      </c>
      <c r="H12759" s="929">
        <v>1.6666666666666668E-3</v>
      </c>
      <c r="I12759" s="929">
        <v>3.1666666666666669E-2</v>
      </c>
      <c r="J12759" s="923">
        <v>2971.005139294678</v>
      </c>
      <c r="K12759" s="922">
        <v>1</v>
      </c>
      <c r="L12759" s="923">
        <v>2971.005139294678</v>
      </c>
      <c r="M12759" s="923">
        <f t="shared" si="199"/>
        <v>61.363273100750668</v>
      </c>
    </row>
    <row r="12760" spans="2:13" ht="75">
      <c r="B12760" s="921" t="s">
        <v>3541</v>
      </c>
      <c r="C12760" s="921" t="s">
        <v>3430</v>
      </c>
      <c r="D12760" s="922" t="s">
        <v>986</v>
      </c>
      <c r="E12760" s="936">
        <v>1</v>
      </c>
      <c r="F12760" s="947">
        <v>44560</v>
      </c>
      <c r="G12760" s="923">
        <v>665.38488904428436</v>
      </c>
      <c r="H12760" s="929">
        <v>1.6666666666666668E-3</v>
      </c>
      <c r="I12760" s="929">
        <v>3.1666666666666669E-2</v>
      </c>
      <c r="J12760" s="923">
        <v>644.31436755788206</v>
      </c>
      <c r="K12760" s="922">
        <v>1</v>
      </c>
      <c r="L12760" s="923">
        <v>644.31436755788206</v>
      </c>
      <c r="M12760" s="923">
        <f t="shared" si="199"/>
        <v>13.307697780885688</v>
      </c>
    </row>
    <row r="12761" spans="2:13" ht="75">
      <c r="B12761" s="921" t="s">
        <v>3541</v>
      </c>
      <c r="C12761" s="921" t="s">
        <v>3430</v>
      </c>
      <c r="D12761" s="922" t="s">
        <v>986</v>
      </c>
      <c r="E12761" s="936">
        <v>1</v>
      </c>
      <c r="F12761" s="947">
        <v>44560</v>
      </c>
      <c r="G12761" s="923">
        <v>72910.693397392213</v>
      </c>
      <c r="H12761" s="929">
        <v>1.6666666666666668E-3</v>
      </c>
      <c r="I12761" s="929">
        <v>3.1666666666666669E-2</v>
      </c>
      <c r="J12761" s="923">
        <v>70601.854773141458</v>
      </c>
      <c r="K12761" s="922">
        <v>1</v>
      </c>
      <c r="L12761" s="923">
        <v>70601.854773141458</v>
      </c>
      <c r="M12761" s="923">
        <f t="shared" si="199"/>
        <v>1458.2138679478444</v>
      </c>
    </row>
    <row r="12762" spans="2:13" ht="75">
      <c r="B12762" s="921" t="s">
        <v>3714</v>
      </c>
      <c r="C12762" s="921" t="s">
        <v>3430</v>
      </c>
      <c r="D12762" s="922" t="s">
        <v>986</v>
      </c>
      <c r="E12762" s="936">
        <v>1</v>
      </c>
      <c r="F12762" s="947">
        <v>44134</v>
      </c>
      <c r="G12762" s="923">
        <v>0</v>
      </c>
      <c r="H12762" s="929">
        <v>1.6666666666666668E-3</v>
      </c>
      <c r="I12762" s="929">
        <v>5.5E-2</v>
      </c>
      <c r="J12762" s="923">
        <v>0</v>
      </c>
      <c r="K12762" s="922">
        <v>1</v>
      </c>
      <c r="L12762" s="923">
        <v>0</v>
      </c>
      <c r="M12762" s="923" t="str">
        <f t="shared" si="199"/>
        <v/>
      </c>
    </row>
    <row r="12763" spans="2:13" ht="75">
      <c r="B12763" s="921" t="s">
        <v>3740</v>
      </c>
      <c r="C12763" s="921" t="s">
        <v>3430</v>
      </c>
      <c r="D12763" s="922" t="s">
        <v>986</v>
      </c>
      <c r="E12763" s="936">
        <v>1</v>
      </c>
      <c r="F12763" s="947">
        <v>44134</v>
      </c>
      <c r="G12763" s="923">
        <v>2816.4439747906217</v>
      </c>
      <c r="H12763" s="929">
        <v>1.6666666666666668E-3</v>
      </c>
      <c r="I12763" s="929">
        <v>5.5E-2</v>
      </c>
      <c r="J12763" s="923">
        <v>2661.5395561771375</v>
      </c>
      <c r="K12763" s="922">
        <v>1</v>
      </c>
      <c r="L12763" s="923">
        <v>2661.5395561771375</v>
      </c>
      <c r="M12763" s="923">
        <f t="shared" si="199"/>
        <v>56.328879495812437</v>
      </c>
    </row>
    <row r="12764" spans="2:13" ht="75">
      <c r="B12764" s="921" t="s">
        <v>2946</v>
      </c>
      <c r="C12764" s="921" t="s">
        <v>2932</v>
      </c>
      <c r="D12764" s="922" t="s">
        <v>986</v>
      </c>
      <c r="E12764" s="936">
        <v>1</v>
      </c>
      <c r="F12764" s="947">
        <v>43800</v>
      </c>
      <c r="G12764" s="923">
        <v>0</v>
      </c>
      <c r="H12764" s="929">
        <v>1.6666666666666668E-3</v>
      </c>
      <c r="I12764" s="929">
        <v>7.166666666666667E-2</v>
      </c>
      <c r="J12764" s="923">
        <v>0</v>
      </c>
      <c r="K12764" s="922">
        <v>1</v>
      </c>
      <c r="L12764" s="923">
        <v>0</v>
      </c>
      <c r="M12764" s="923" t="str">
        <f t="shared" si="199"/>
        <v/>
      </c>
    </row>
    <row r="12765" spans="2:13" ht="75">
      <c r="B12765" s="921" t="s">
        <v>2934</v>
      </c>
      <c r="C12765" s="921" t="s">
        <v>2932</v>
      </c>
      <c r="D12765" s="922" t="s">
        <v>986</v>
      </c>
      <c r="E12765" s="936">
        <v>1</v>
      </c>
      <c r="F12765" s="947">
        <v>44896</v>
      </c>
      <c r="G12765" s="923">
        <v>0</v>
      </c>
      <c r="H12765" s="929">
        <v>1.6666666666666668E-3</v>
      </c>
      <c r="I12765" s="929">
        <v>1.1666666666666667E-2</v>
      </c>
      <c r="J12765" s="923">
        <v>0</v>
      </c>
      <c r="K12765" s="922">
        <v>1</v>
      </c>
      <c r="L12765" s="923">
        <v>0</v>
      </c>
      <c r="M12765" s="923" t="str">
        <f t="shared" si="199"/>
        <v/>
      </c>
    </row>
    <row r="12766" spans="2:13" ht="60">
      <c r="B12766" s="921" t="s">
        <v>2944</v>
      </c>
      <c r="C12766" s="921" t="s">
        <v>2937</v>
      </c>
      <c r="D12766" s="922" t="s">
        <v>986</v>
      </c>
      <c r="E12766" s="936">
        <v>1</v>
      </c>
      <c r="F12766" s="947">
        <v>44682</v>
      </c>
      <c r="G12766" s="923">
        <v>0</v>
      </c>
      <c r="H12766" s="929">
        <v>1.6666666666666668E-3</v>
      </c>
      <c r="I12766" s="929">
        <v>2.3333333333333334E-2</v>
      </c>
      <c r="J12766" s="923">
        <v>0</v>
      </c>
      <c r="K12766" s="922">
        <v>1</v>
      </c>
      <c r="L12766" s="923">
        <v>0</v>
      </c>
      <c r="M12766" s="923" t="str">
        <f t="shared" si="199"/>
        <v/>
      </c>
    </row>
    <row r="12767" spans="2:13" ht="60">
      <c r="B12767" s="921" t="s">
        <v>3741</v>
      </c>
      <c r="C12767" s="921" t="s">
        <v>2937</v>
      </c>
      <c r="D12767" s="922" t="s">
        <v>986</v>
      </c>
      <c r="E12767" s="936">
        <v>1</v>
      </c>
      <c r="F12767" s="947">
        <v>44682</v>
      </c>
      <c r="G12767" s="923">
        <v>0</v>
      </c>
      <c r="H12767" s="929">
        <v>1.6666666666666668E-3</v>
      </c>
      <c r="I12767" s="929">
        <v>2.3333333333333334E-2</v>
      </c>
      <c r="J12767" s="923">
        <v>0</v>
      </c>
      <c r="K12767" s="922">
        <v>1</v>
      </c>
      <c r="L12767" s="923">
        <v>0</v>
      </c>
      <c r="M12767" s="923" t="str">
        <f t="shared" si="199"/>
        <v/>
      </c>
    </row>
    <row r="12768" spans="2:13" ht="60">
      <c r="B12768" s="921" t="s">
        <v>3742</v>
      </c>
      <c r="C12768" s="921" t="s">
        <v>2937</v>
      </c>
      <c r="D12768" s="922" t="s">
        <v>986</v>
      </c>
      <c r="E12768" s="936">
        <v>1</v>
      </c>
      <c r="F12768" s="947">
        <v>44682</v>
      </c>
      <c r="G12768" s="923">
        <v>0</v>
      </c>
      <c r="H12768" s="929">
        <v>1.6666666666666668E-3</v>
      </c>
      <c r="I12768" s="929">
        <v>2.3333333333333334E-2</v>
      </c>
      <c r="J12768" s="923">
        <v>0</v>
      </c>
      <c r="K12768" s="922">
        <v>1</v>
      </c>
      <c r="L12768" s="923">
        <v>0</v>
      </c>
      <c r="M12768" s="923" t="str">
        <f t="shared" si="199"/>
        <v/>
      </c>
    </row>
    <row r="12769" spans="2:13" ht="75">
      <c r="B12769" s="921" t="s">
        <v>2945</v>
      </c>
      <c r="C12769" s="921" t="s">
        <v>2932</v>
      </c>
      <c r="D12769" s="922" t="s">
        <v>986</v>
      </c>
      <c r="E12769" s="936">
        <v>1</v>
      </c>
      <c r="F12769" s="947">
        <v>44682</v>
      </c>
      <c r="G12769" s="923">
        <v>0</v>
      </c>
      <c r="H12769" s="929">
        <v>1.6666666666666668E-3</v>
      </c>
      <c r="I12769" s="929">
        <v>2.3333333333333334E-2</v>
      </c>
      <c r="J12769" s="923">
        <v>0</v>
      </c>
      <c r="K12769" s="922">
        <v>1</v>
      </c>
      <c r="L12769" s="923">
        <v>0</v>
      </c>
      <c r="M12769" s="923" t="str">
        <f t="shared" si="199"/>
        <v/>
      </c>
    </row>
    <row r="12770" spans="2:13" ht="60">
      <c r="B12770" s="921" t="s">
        <v>3743</v>
      </c>
      <c r="C12770" s="921" t="s">
        <v>2937</v>
      </c>
      <c r="D12770" s="922" t="s">
        <v>986</v>
      </c>
      <c r="E12770" s="936">
        <v>1</v>
      </c>
      <c r="F12770" s="947">
        <v>44682</v>
      </c>
      <c r="G12770" s="923">
        <v>0</v>
      </c>
      <c r="H12770" s="929">
        <v>1.6666666666666668E-3</v>
      </c>
      <c r="I12770" s="929">
        <v>2.3333333333333334E-2</v>
      </c>
      <c r="J12770" s="923">
        <v>0</v>
      </c>
      <c r="K12770" s="922">
        <v>1</v>
      </c>
      <c r="L12770" s="923">
        <v>0</v>
      </c>
      <c r="M12770" s="923" t="str">
        <f t="shared" si="199"/>
        <v/>
      </c>
    </row>
    <row r="12771" spans="2:13" ht="75">
      <c r="B12771" s="921" t="s">
        <v>3251</v>
      </c>
      <c r="C12771" s="921" t="s">
        <v>2932</v>
      </c>
      <c r="D12771" s="922" t="s">
        <v>986</v>
      </c>
      <c r="E12771" s="936">
        <v>1</v>
      </c>
      <c r="F12771" s="947">
        <v>45078</v>
      </c>
      <c r="G12771" s="923">
        <v>0</v>
      </c>
      <c r="H12771" s="929">
        <v>1.6666666666666668E-3</v>
      </c>
      <c r="I12771" s="929">
        <v>1.6666666666666668E-3</v>
      </c>
      <c r="J12771" s="923">
        <v>0</v>
      </c>
      <c r="K12771" s="922">
        <v>1</v>
      </c>
      <c r="L12771" s="923">
        <v>0</v>
      </c>
      <c r="M12771" s="923" t="str">
        <f t="shared" si="199"/>
        <v/>
      </c>
    </row>
    <row r="12772" spans="2:13" ht="75">
      <c r="B12772" s="921" t="s">
        <v>3271</v>
      </c>
      <c r="C12772" s="921" t="s">
        <v>2932</v>
      </c>
      <c r="D12772" s="922" t="s">
        <v>986</v>
      </c>
      <c r="E12772" s="936">
        <v>1</v>
      </c>
      <c r="F12772" s="947">
        <v>44166</v>
      </c>
      <c r="G12772" s="923">
        <v>0</v>
      </c>
      <c r="H12772" s="929">
        <v>1.6666666666666668E-3</v>
      </c>
      <c r="I12772" s="929">
        <v>5.1666666666666673E-2</v>
      </c>
      <c r="J12772" s="923">
        <v>0</v>
      </c>
      <c r="K12772" s="922">
        <v>1</v>
      </c>
      <c r="L12772" s="923">
        <v>0</v>
      </c>
      <c r="M12772" s="923" t="str">
        <f t="shared" si="199"/>
        <v/>
      </c>
    </row>
    <row r="12773" spans="2:13" ht="60">
      <c r="B12773" s="921" t="s">
        <v>3124</v>
      </c>
      <c r="C12773" s="921" t="s">
        <v>2937</v>
      </c>
      <c r="D12773" s="922" t="s">
        <v>986</v>
      </c>
      <c r="E12773" s="936">
        <v>1</v>
      </c>
      <c r="F12773" s="947">
        <v>44105</v>
      </c>
      <c r="G12773" s="923">
        <v>0</v>
      </c>
      <c r="H12773" s="929">
        <v>1.6666666666666668E-3</v>
      </c>
      <c r="I12773" s="929">
        <v>5.5E-2</v>
      </c>
      <c r="J12773" s="923">
        <v>0</v>
      </c>
      <c r="K12773" s="922">
        <v>1</v>
      </c>
      <c r="L12773" s="923">
        <v>0</v>
      </c>
      <c r="M12773" s="923" t="str">
        <f t="shared" si="199"/>
        <v/>
      </c>
    </row>
    <row r="12774" spans="2:13" ht="60">
      <c r="B12774" s="921" t="s">
        <v>3038</v>
      </c>
      <c r="C12774" s="921" t="s">
        <v>2937</v>
      </c>
      <c r="D12774" s="922" t="s">
        <v>986</v>
      </c>
      <c r="E12774" s="936">
        <v>1</v>
      </c>
      <c r="F12774" s="947">
        <v>44105</v>
      </c>
      <c r="G12774" s="923">
        <v>0</v>
      </c>
      <c r="H12774" s="929">
        <v>1.6666666666666668E-3</v>
      </c>
      <c r="I12774" s="929">
        <v>5.5E-2</v>
      </c>
      <c r="J12774" s="923">
        <v>0</v>
      </c>
      <c r="K12774" s="922">
        <v>1</v>
      </c>
      <c r="L12774" s="923">
        <v>0</v>
      </c>
      <c r="M12774" s="923" t="str">
        <f t="shared" si="199"/>
        <v/>
      </c>
    </row>
    <row r="12775" spans="2:13" ht="60">
      <c r="B12775" s="921" t="s">
        <v>3744</v>
      </c>
      <c r="C12775" s="921" t="s">
        <v>2937</v>
      </c>
      <c r="D12775" s="922" t="s">
        <v>986</v>
      </c>
      <c r="E12775" s="936">
        <v>1</v>
      </c>
      <c r="F12775" s="947">
        <v>44105</v>
      </c>
      <c r="G12775" s="923">
        <v>0</v>
      </c>
      <c r="H12775" s="929">
        <v>1.6666666666666668E-3</v>
      </c>
      <c r="I12775" s="929">
        <v>5.5E-2</v>
      </c>
      <c r="J12775" s="923">
        <v>0</v>
      </c>
      <c r="K12775" s="922">
        <v>1</v>
      </c>
      <c r="L12775" s="923">
        <v>0</v>
      </c>
      <c r="M12775" s="923" t="str">
        <f t="shared" si="199"/>
        <v/>
      </c>
    </row>
    <row r="12776" spans="2:13" ht="60">
      <c r="B12776" s="921" t="s">
        <v>3056</v>
      </c>
      <c r="C12776" s="921" t="s">
        <v>2937</v>
      </c>
      <c r="D12776" s="922" t="s">
        <v>986</v>
      </c>
      <c r="E12776" s="936">
        <v>1</v>
      </c>
      <c r="F12776" s="947">
        <v>44105</v>
      </c>
      <c r="G12776" s="923">
        <v>0</v>
      </c>
      <c r="H12776" s="929">
        <v>1.6666666666666668E-3</v>
      </c>
      <c r="I12776" s="929">
        <v>5.5E-2</v>
      </c>
      <c r="J12776" s="923">
        <v>0</v>
      </c>
      <c r="K12776" s="922">
        <v>1</v>
      </c>
      <c r="L12776" s="923">
        <v>0</v>
      </c>
      <c r="M12776" s="923" t="str">
        <f t="shared" si="199"/>
        <v/>
      </c>
    </row>
    <row r="12777" spans="2:13" ht="60">
      <c r="B12777" s="921" t="s">
        <v>3133</v>
      </c>
      <c r="C12777" s="921" t="s">
        <v>2937</v>
      </c>
      <c r="D12777" s="922" t="s">
        <v>986</v>
      </c>
      <c r="E12777" s="936">
        <v>1</v>
      </c>
      <c r="F12777" s="947">
        <v>44105</v>
      </c>
      <c r="G12777" s="923">
        <v>0</v>
      </c>
      <c r="H12777" s="929">
        <v>1.6666666666666668E-3</v>
      </c>
      <c r="I12777" s="929">
        <v>5.5E-2</v>
      </c>
      <c r="J12777" s="923">
        <v>0</v>
      </c>
      <c r="K12777" s="922">
        <v>1</v>
      </c>
      <c r="L12777" s="923">
        <v>0</v>
      </c>
      <c r="M12777" s="923" t="str">
        <f t="shared" si="199"/>
        <v/>
      </c>
    </row>
    <row r="12778" spans="2:13" ht="60">
      <c r="B12778" s="921" t="s">
        <v>3745</v>
      </c>
      <c r="C12778" s="921" t="s">
        <v>2937</v>
      </c>
      <c r="D12778" s="922" t="s">
        <v>986</v>
      </c>
      <c r="E12778" s="936">
        <v>1</v>
      </c>
      <c r="F12778" s="947">
        <v>44105</v>
      </c>
      <c r="G12778" s="923">
        <v>0</v>
      </c>
      <c r="H12778" s="929">
        <v>1.6666666666666668E-3</v>
      </c>
      <c r="I12778" s="929">
        <v>5.5E-2</v>
      </c>
      <c r="J12778" s="923">
        <v>0</v>
      </c>
      <c r="K12778" s="922">
        <v>1</v>
      </c>
      <c r="L12778" s="923">
        <v>0</v>
      </c>
      <c r="M12778" s="923" t="str">
        <f t="shared" si="199"/>
        <v/>
      </c>
    </row>
    <row r="12779" spans="2:13" ht="60">
      <c r="B12779" s="921" t="s">
        <v>3746</v>
      </c>
      <c r="C12779" s="921" t="s">
        <v>2937</v>
      </c>
      <c r="D12779" s="922" t="s">
        <v>986</v>
      </c>
      <c r="E12779" s="936">
        <v>1</v>
      </c>
      <c r="F12779" s="947">
        <v>44105</v>
      </c>
      <c r="G12779" s="923">
        <v>0</v>
      </c>
      <c r="H12779" s="929">
        <v>1.6666666666666668E-3</v>
      </c>
      <c r="I12779" s="929">
        <v>5.5E-2</v>
      </c>
      <c r="J12779" s="923">
        <v>0</v>
      </c>
      <c r="K12779" s="922">
        <v>1</v>
      </c>
      <c r="L12779" s="923">
        <v>0</v>
      </c>
      <c r="M12779" s="923" t="str">
        <f t="shared" si="199"/>
        <v/>
      </c>
    </row>
    <row r="12780" spans="2:13" ht="60">
      <c r="B12780" s="921" t="s">
        <v>3140</v>
      </c>
      <c r="C12780" s="921" t="s">
        <v>2937</v>
      </c>
      <c r="D12780" s="922" t="s">
        <v>986</v>
      </c>
      <c r="E12780" s="936">
        <v>1</v>
      </c>
      <c r="F12780" s="947">
        <v>44105</v>
      </c>
      <c r="G12780" s="923">
        <v>0</v>
      </c>
      <c r="H12780" s="929">
        <v>1.6666666666666668E-3</v>
      </c>
      <c r="I12780" s="929">
        <v>5.5E-2</v>
      </c>
      <c r="J12780" s="923">
        <v>0</v>
      </c>
      <c r="K12780" s="922">
        <v>1</v>
      </c>
      <c r="L12780" s="923">
        <v>0</v>
      </c>
      <c r="M12780" s="923" t="str">
        <f t="shared" si="199"/>
        <v/>
      </c>
    </row>
    <row r="12781" spans="2:13" ht="60">
      <c r="B12781" s="921" t="s">
        <v>3082</v>
      </c>
      <c r="C12781" s="921" t="s">
        <v>2937</v>
      </c>
      <c r="D12781" s="922" t="s">
        <v>986</v>
      </c>
      <c r="E12781" s="936">
        <v>1</v>
      </c>
      <c r="F12781" s="947">
        <v>44105</v>
      </c>
      <c r="G12781" s="923">
        <v>0</v>
      </c>
      <c r="H12781" s="929">
        <v>1.6666666666666668E-3</v>
      </c>
      <c r="I12781" s="929">
        <v>5.5E-2</v>
      </c>
      <c r="J12781" s="923">
        <v>0</v>
      </c>
      <c r="K12781" s="922">
        <v>1</v>
      </c>
      <c r="L12781" s="923">
        <v>0</v>
      </c>
      <c r="M12781" s="923" t="str">
        <f t="shared" si="199"/>
        <v/>
      </c>
    </row>
    <row r="12782" spans="2:13" ht="60">
      <c r="B12782" s="921" t="s">
        <v>3747</v>
      </c>
      <c r="C12782" s="921" t="s">
        <v>2937</v>
      </c>
      <c r="D12782" s="922" t="s">
        <v>986</v>
      </c>
      <c r="E12782" s="936">
        <v>1</v>
      </c>
      <c r="F12782" s="947">
        <v>44105</v>
      </c>
      <c r="G12782" s="923">
        <v>0</v>
      </c>
      <c r="H12782" s="929">
        <v>1.6666666666666668E-3</v>
      </c>
      <c r="I12782" s="929">
        <v>5.5E-2</v>
      </c>
      <c r="J12782" s="923">
        <v>0</v>
      </c>
      <c r="K12782" s="922">
        <v>1</v>
      </c>
      <c r="L12782" s="923">
        <v>0</v>
      </c>
      <c r="M12782" s="923" t="str">
        <f t="shared" si="199"/>
        <v/>
      </c>
    </row>
    <row r="12783" spans="2:13" ht="60">
      <c r="B12783" s="921" t="s">
        <v>3748</v>
      </c>
      <c r="C12783" s="921" t="s">
        <v>2937</v>
      </c>
      <c r="D12783" s="922" t="s">
        <v>986</v>
      </c>
      <c r="E12783" s="936">
        <v>1</v>
      </c>
      <c r="F12783" s="947">
        <v>44105</v>
      </c>
      <c r="G12783" s="923">
        <v>0</v>
      </c>
      <c r="H12783" s="929">
        <v>1.6666666666666668E-3</v>
      </c>
      <c r="I12783" s="929">
        <v>5.5E-2</v>
      </c>
      <c r="J12783" s="923">
        <v>0</v>
      </c>
      <c r="K12783" s="922">
        <v>1</v>
      </c>
      <c r="L12783" s="923">
        <v>0</v>
      </c>
      <c r="M12783" s="923" t="str">
        <f t="shared" si="199"/>
        <v/>
      </c>
    </row>
    <row r="12784" spans="2:13" ht="60">
      <c r="B12784" s="921" t="s">
        <v>3749</v>
      </c>
      <c r="C12784" s="921" t="s">
        <v>2937</v>
      </c>
      <c r="D12784" s="922" t="s">
        <v>986</v>
      </c>
      <c r="E12784" s="936">
        <v>1</v>
      </c>
      <c r="F12784" s="947">
        <v>44105</v>
      </c>
      <c r="G12784" s="923">
        <v>0</v>
      </c>
      <c r="H12784" s="929">
        <v>1.6666666666666668E-3</v>
      </c>
      <c r="I12784" s="929">
        <v>5.5E-2</v>
      </c>
      <c r="J12784" s="923">
        <v>0</v>
      </c>
      <c r="K12784" s="922">
        <v>1</v>
      </c>
      <c r="L12784" s="923">
        <v>0</v>
      </c>
      <c r="M12784" s="923" t="str">
        <f t="shared" si="199"/>
        <v/>
      </c>
    </row>
    <row r="12785" spans="2:13" ht="60">
      <c r="B12785" s="921" t="s">
        <v>3750</v>
      </c>
      <c r="C12785" s="921" t="s">
        <v>2937</v>
      </c>
      <c r="D12785" s="922" t="s">
        <v>986</v>
      </c>
      <c r="E12785" s="936">
        <v>1</v>
      </c>
      <c r="F12785" s="947">
        <v>44105</v>
      </c>
      <c r="G12785" s="923">
        <v>0</v>
      </c>
      <c r="H12785" s="929">
        <v>1.6666666666666668E-3</v>
      </c>
      <c r="I12785" s="929">
        <v>5.5E-2</v>
      </c>
      <c r="J12785" s="923">
        <v>0</v>
      </c>
      <c r="K12785" s="922">
        <v>1</v>
      </c>
      <c r="L12785" s="923">
        <v>0</v>
      </c>
      <c r="M12785" s="923" t="str">
        <f t="shared" si="199"/>
        <v/>
      </c>
    </row>
    <row r="12786" spans="2:13" ht="60">
      <c r="B12786" s="921" t="s">
        <v>3751</v>
      </c>
      <c r="C12786" s="921" t="s">
        <v>2937</v>
      </c>
      <c r="D12786" s="922" t="s">
        <v>986</v>
      </c>
      <c r="E12786" s="936">
        <v>1</v>
      </c>
      <c r="F12786" s="947">
        <v>44105</v>
      </c>
      <c r="G12786" s="923">
        <v>0</v>
      </c>
      <c r="H12786" s="929">
        <v>1.6666666666666668E-3</v>
      </c>
      <c r="I12786" s="929">
        <v>5.5E-2</v>
      </c>
      <c r="J12786" s="923">
        <v>0</v>
      </c>
      <c r="K12786" s="922">
        <v>1</v>
      </c>
      <c r="L12786" s="923">
        <v>0</v>
      </c>
      <c r="M12786" s="923" t="str">
        <f t="shared" si="199"/>
        <v/>
      </c>
    </row>
    <row r="12787" spans="2:13" ht="60">
      <c r="B12787" s="921" t="s">
        <v>3752</v>
      </c>
      <c r="C12787" s="921" t="s">
        <v>2937</v>
      </c>
      <c r="D12787" s="922" t="s">
        <v>986</v>
      </c>
      <c r="E12787" s="936">
        <v>1</v>
      </c>
      <c r="F12787" s="947">
        <v>44105</v>
      </c>
      <c r="G12787" s="923">
        <v>0</v>
      </c>
      <c r="H12787" s="929">
        <v>1.6666666666666668E-3</v>
      </c>
      <c r="I12787" s="929">
        <v>5.5E-2</v>
      </c>
      <c r="J12787" s="923">
        <v>0</v>
      </c>
      <c r="K12787" s="922">
        <v>1</v>
      </c>
      <c r="L12787" s="923">
        <v>0</v>
      </c>
      <c r="M12787" s="923" t="str">
        <f t="shared" si="199"/>
        <v/>
      </c>
    </row>
    <row r="12788" spans="2:13" ht="60">
      <c r="B12788" s="921" t="s">
        <v>3753</v>
      </c>
      <c r="C12788" s="921" t="s">
        <v>2937</v>
      </c>
      <c r="D12788" s="922" t="s">
        <v>986</v>
      </c>
      <c r="E12788" s="936">
        <v>1</v>
      </c>
      <c r="F12788" s="947">
        <v>44105</v>
      </c>
      <c r="G12788" s="923">
        <v>0</v>
      </c>
      <c r="H12788" s="929">
        <v>1.6666666666666668E-3</v>
      </c>
      <c r="I12788" s="929">
        <v>5.5E-2</v>
      </c>
      <c r="J12788" s="923">
        <v>0</v>
      </c>
      <c r="K12788" s="922">
        <v>1</v>
      </c>
      <c r="L12788" s="923">
        <v>0</v>
      </c>
      <c r="M12788" s="923" t="str">
        <f t="shared" si="199"/>
        <v/>
      </c>
    </row>
    <row r="12789" spans="2:13" ht="60">
      <c r="B12789" s="921" t="s">
        <v>3754</v>
      </c>
      <c r="C12789" s="921" t="s">
        <v>2937</v>
      </c>
      <c r="D12789" s="922" t="s">
        <v>986</v>
      </c>
      <c r="E12789" s="936">
        <v>1</v>
      </c>
      <c r="F12789" s="947">
        <v>44105</v>
      </c>
      <c r="G12789" s="923">
        <v>0</v>
      </c>
      <c r="H12789" s="929">
        <v>1.6666666666666668E-3</v>
      </c>
      <c r="I12789" s="929">
        <v>5.5E-2</v>
      </c>
      <c r="J12789" s="923">
        <v>0</v>
      </c>
      <c r="K12789" s="922">
        <v>1</v>
      </c>
      <c r="L12789" s="923">
        <v>0</v>
      </c>
      <c r="M12789" s="923" t="str">
        <f t="shared" si="199"/>
        <v/>
      </c>
    </row>
    <row r="12790" spans="2:13" ht="60">
      <c r="B12790" s="921" t="s">
        <v>3755</v>
      </c>
      <c r="C12790" s="921" t="s">
        <v>2937</v>
      </c>
      <c r="D12790" s="922" t="s">
        <v>986</v>
      </c>
      <c r="E12790" s="936">
        <v>1</v>
      </c>
      <c r="F12790" s="947">
        <v>44105</v>
      </c>
      <c r="G12790" s="923">
        <v>0</v>
      </c>
      <c r="H12790" s="929">
        <v>1.6666666666666668E-3</v>
      </c>
      <c r="I12790" s="929">
        <v>5.5E-2</v>
      </c>
      <c r="J12790" s="923">
        <v>0</v>
      </c>
      <c r="K12790" s="922">
        <v>1</v>
      </c>
      <c r="L12790" s="923">
        <v>0</v>
      </c>
      <c r="M12790" s="923" t="str">
        <f t="shared" si="199"/>
        <v/>
      </c>
    </row>
    <row r="12791" spans="2:13" ht="60">
      <c r="B12791" s="921" t="s">
        <v>3756</v>
      </c>
      <c r="C12791" s="921" t="s">
        <v>2937</v>
      </c>
      <c r="D12791" s="922" t="s">
        <v>986</v>
      </c>
      <c r="E12791" s="936">
        <v>1</v>
      </c>
      <c r="F12791" s="947">
        <v>44105</v>
      </c>
      <c r="G12791" s="923">
        <v>0</v>
      </c>
      <c r="H12791" s="929">
        <v>1.6666666666666668E-3</v>
      </c>
      <c r="I12791" s="929">
        <v>5.5E-2</v>
      </c>
      <c r="J12791" s="923">
        <v>0</v>
      </c>
      <c r="K12791" s="922">
        <v>1</v>
      </c>
      <c r="L12791" s="923">
        <v>0</v>
      </c>
      <c r="M12791" s="923" t="str">
        <f t="shared" si="199"/>
        <v/>
      </c>
    </row>
    <row r="12792" spans="2:13" ht="75">
      <c r="B12792" s="921" t="s">
        <v>3757</v>
      </c>
      <c r="C12792" s="921" t="s">
        <v>2932</v>
      </c>
      <c r="D12792" s="922" t="s">
        <v>986</v>
      </c>
      <c r="E12792" s="936">
        <v>1</v>
      </c>
      <c r="F12792" s="947">
        <v>44105</v>
      </c>
      <c r="G12792" s="923">
        <v>0</v>
      </c>
      <c r="H12792" s="929">
        <v>1.6666666666666668E-3</v>
      </c>
      <c r="I12792" s="929">
        <v>5.5E-2</v>
      </c>
      <c r="J12792" s="923">
        <v>0</v>
      </c>
      <c r="K12792" s="922">
        <v>1</v>
      </c>
      <c r="L12792" s="923">
        <v>0</v>
      </c>
      <c r="M12792" s="923" t="str">
        <f t="shared" si="199"/>
        <v/>
      </c>
    </row>
    <row r="12793" spans="2:13" ht="60">
      <c r="B12793" s="921" t="s">
        <v>3758</v>
      </c>
      <c r="C12793" s="921" t="s">
        <v>2937</v>
      </c>
      <c r="D12793" s="922" t="s">
        <v>986</v>
      </c>
      <c r="E12793" s="936">
        <v>1</v>
      </c>
      <c r="F12793" s="947">
        <v>44105</v>
      </c>
      <c r="G12793" s="923">
        <v>0</v>
      </c>
      <c r="H12793" s="929">
        <v>1.6666666666666668E-3</v>
      </c>
      <c r="I12793" s="929">
        <v>5.5E-2</v>
      </c>
      <c r="J12793" s="923">
        <v>0</v>
      </c>
      <c r="K12793" s="922">
        <v>1</v>
      </c>
      <c r="L12793" s="923">
        <v>0</v>
      </c>
      <c r="M12793" s="923" t="str">
        <f t="shared" si="199"/>
        <v/>
      </c>
    </row>
    <row r="12794" spans="2:13" ht="60">
      <c r="B12794" s="921" t="s">
        <v>3759</v>
      </c>
      <c r="C12794" s="921" t="s">
        <v>2937</v>
      </c>
      <c r="D12794" s="922" t="s">
        <v>986</v>
      </c>
      <c r="E12794" s="936">
        <v>1</v>
      </c>
      <c r="F12794" s="947">
        <v>44105</v>
      </c>
      <c r="G12794" s="923">
        <v>0</v>
      </c>
      <c r="H12794" s="929">
        <v>1.6666666666666668E-3</v>
      </c>
      <c r="I12794" s="929">
        <v>5.5E-2</v>
      </c>
      <c r="J12794" s="923">
        <v>0</v>
      </c>
      <c r="K12794" s="922">
        <v>1</v>
      </c>
      <c r="L12794" s="923">
        <v>0</v>
      </c>
      <c r="M12794" s="923" t="str">
        <f t="shared" si="199"/>
        <v/>
      </c>
    </row>
    <row r="12795" spans="2:13" ht="60">
      <c r="B12795" s="921" t="s">
        <v>3760</v>
      </c>
      <c r="C12795" s="921" t="s">
        <v>2937</v>
      </c>
      <c r="D12795" s="922" t="s">
        <v>986</v>
      </c>
      <c r="E12795" s="936">
        <v>1</v>
      </c>
      <c r="F12795" s="947">
        <v>44105</v>
      </c>
      <c r="G12795" s="923">
        <v>0</v>
      </c>
      <c r="H12795" s="929">
        <v>1.6666666666666668E-3</v>
      </c>
      <c r="I12795" s="929">
        <v>5.5E-2</v>
      </c>
      <c r="J12795" s="923">
        <v>0</v>
      </c>
      <c r="K12795" s="922">
        <v>1</v>
      </c>
      <c r="L12795" s="923">
        <v>0</v>
      </c>
      <c r="M12795" s="923" t="str">
        <f t="shared" si="199"/>
        <v/>
      </c>
    </row>
    <row r="12796" spans="2:13" ht="60">
      <c r="B12796" s="921" t="s">
        <v>3761</v>
      </c>
      <c r="C12796" s="921" t="s">
        <v>2937</v>
      </c>
      <c r="D12796" s="922" t="s">
        <v>986</v>
      </c>
      <c r="E12796" s="936">
        <v>1</v>
      </c>
      <c r="F12796" s="947">
        <v>44105</v>
      </c>
      <c r="G12796" s="923">
        <v>0</v>
      </c>
      <c r="H12796" s="929">
        <v>1.6666666666666668E-3</v>
      </c>
      <c r="I12796" s="929">
        <v>5.5E-2</v>
      </c>
      <c r="J12796" s="923">
        <v>0</v>
      </c>
      <c r="K12796" s="922">
        <v>1</v>
      </c>
      <c r="L12796" s="923">
        <v>0</v>
      </c>
      <c r="M12796" s="923" t="str">
        <f t="shared" si="199"/>
        <v/>
      </c>
    </row>
    <row r="12797" spans="2:13" ht="60">
      <c r="B12797" s="921" t="s">
        <v>3762</v>
      </c>
      <c r="C12797" s="921" t="s">
        <v>2937</v>
      </c>
      <c r="D12797" s="922" t="s">
        <v>986</v>
      </c>
      <c r="E12797" s="936">
        <v>1</v>
      </c>
      <c r="F12797" s="947">
        <v>44105</v>
      </c>
      <c r="G12797" s="923">
        <v>0</v>
      </c>
      <c r="H12797" s="929">
        <v>1.6666666666666668E-3</v>
      </c>
      <c r="I12797" s="929">
        <v>5.5E-2</v>
      </c>
      <c r="J12797" s="923">
        <v>0</v>
      </c>
      <c r="K12797" s="922">
        <v>1</v>
      </c>
      <c r="L12797" s="923">
        <v>0</v>
      </c>
      <c r="M12797" s="923" t="str">
        <f t="shared" si="199"/>
        <v/>
      </c>
    </row>
    <row r="12798" spans="2:13" ht="60">
      <c r="B12798" s="921" t="s">
        <v>3763</v>
      </c>
      <c r="C12798" s="921" t="s">
        <v>2937</v>
      </c>
      <c r="D12798" s="922" t="s">
        <v>986</v>
      </c>
      <c r="E12798" s="936">
        <v>1</v>
      </c>
      <c r="F12798" s="947">
        <v>44105</v>
      </c>
      <c r="G12798" s="923">
        <v>0</v>
      </c>
      <c r="H12798" s="929">
        <v>1.6666666666666668E-3</v>
      </c>
      <c r="I12798" s="929">
        <v>5.5E-2</v>
      </c>
      <c r="J12798" s="923">
        <v>0</v>
      </c>
      <c r="K12798" s="922">
        <v>1</v>
      </c>
      <c r="L12798" s="923">
        <v>0</v>
      </c>
      <c r="M12798" s="923" t="str">
        <f t="shared" si="199"/>
        <v/>
      </c>
    </row>
    <row r="12799" spans="2:13" ht="60">
      <c r="B12799" s="921" t="s">
        <v>3139</v>
      </c>
      <c r="C12799" s="921" t="s">
        <v>2937</v>
      </c>
      <c r="D12799" s="922" t="s">
        <v>986</v>
      </c>
      <c r="E12799" s="936">
        <v>1</v>
      </c>
      <c r="F12799" s="947">
        <v>43831</v>
      </c>
      <c r="G12799" s="923">
        <v>0</v>
      </c>
      <c r="H12799" s="929">
        <v>1.6666666666666668E-3</v>
      </c>
      <c r="I12799" s="929">
        <v>7.0000000000000007E-2</v>
      </c>
      <c r="J12799" s="923">
        <v>0</v>
      </c>
      <c r="K12799" s="922">
        <v>1</v>
      </c>
      <c r="L12799" s="923">
        <v>0</v>
      </c>
      <c r="M12799" s="923" t="str">
        <f t="shared" si="199"/>
        <v/>
      </c>
    </row>
    <row r="12800" spans="2:13" ht="60">
      <c r="B12800" s="921" t="s">
        <v>3764</v>
      </c>
      <c r="C12800" s="921" t="s">
        <v>2937</v>
      </c>
      <c r="D12800" s="922" t="s">
        <v>986</v>
      </c>
      <c r="E12800" s="936">
        <v>1</v>
      </c>
      <c r="F12800" s="947">
        <v>43831</v>
      </c>
      <c r="G12800" s="923">
        <v>0</v>
      </c>
      <c r="H12800" s="929">
        <v>1.6666666666666668E-3</v>
      </c>
      <c r="I12800" s="929">
        <v>7.0000000000000007E-2</v>
      </c>
      <c r="J12800" s="923">
        <v>0</v>
      </c>
      <c r="K12800" s="922">
        <v>1</v>
      </c>
      <c r="L12800" s="923">
        <v>0</v>
      </c>
      <c r="M12800" s="923" t="str">
        <f t="shared" si="199"/>
        <v/>
      </c>
    </row>
    <row r="12801" spans="2:13" ht="60">
      <c r="B12801" s="921" t="s">
        <v>3086</v>
      </c>
      <c r="C12801" s="921" t="s">
        <v>2937</v>
      </c>
      <c r="D12801" s="922" t="s">
        <v>986</v>
      </c>
      <c r="E12801" s="936">
        <v>1</v>
      </c>
      <c r="F12801" s="947">
        <v>43831</v>
      </c>
      <c r="G12801" s="923">
        <v>0</v>
      </c>
      <c r="H12801" s="929">
        <v>1.6666666666666668E-3</v>
      </c>
      <c r="I12801" s="929">
        <v>7.0000000000000007E-2</v>
      </c>
      <c r="J12801" s="923">
        <v>0</v>
      </c>
      <c r="K12801" s="922">
        <v>1</v>
      </c>
      <c r="L12801" s="923">
        <v>0</v>
      </c>
      <c r="M12801" s="923" t="str">
        <f t="shared" si="199"/>
        <v/>
      </c>
    </row>
    <row r="12802" spans="2:13" ht="60">
      <c r="B12802" s="921" t="s">
        <v>3765</v>
      </c>
      <c r="C12802" s="921" t="s">
        <v>2937</v>
      </c>
      <c r="D12802" s="922" t="s">
        <v>986</v>
      </c>
      <c r="E12802" s="936">
        <v>1</v>
      </c>
      <c r="F12802" s="947">
        <v>43831</v>
      </c>
      <c r="G12802" s="923">
        <v>0</v>
      </c>
      <c r="H12802" s="929">
        <v>1.6666666666666668E-3</v>
      </c>
      <c r="I12802" s="929">
        <v>7.0000000000000007E-2</v>
      </c>
      <c r="J12802" s="923">
        <v>0</v>
      </c>
      <c r="K12802" s="922">
        <v>1</v>
      </c>
      <c r="L12802" s="923">
        <v>0</v>
      </c>
      <c r="M12802" s="923" t="str">
        <f t="shared" si="199"/>
        <v/>
      </c>
    </row>
    <row r="12803" spans="2:13" ht="60">
      <c r="B12803" s="921" t="s">
        <v>3766</v>
      </c>
      <c r="C12803" s="921" t="s">
        <v>2937</v>
      </c>
      <c r="D12803" s="922" t="s">
        <v>986</v>
      </c>
      <c r="E12803" s="936">
        <v>1</v>
      </c>
      <c r="F12803" s="947">
        <v>43831</v>
      </c>
      <c r="G12803" s="923">
        <v>0</v>
      </c>
      <c r="H12803" s="929">
        <v>1.6666666666666668E-3</v>
      </c>
      <c r="I12803" s="929">
        <v>7.0000000000000007E-2</v>
      </c>
      <c r="J12803" s="923">
        <v>0</v>
      </c>
      <c r="K12803" s="922">
        <v>1</v>
      </c>
      <c r="L12803" s="923">
        <v>0</v>
      </c>
      <c r="M12803" s="923" t="str">
        <f t="shared" si="199"/>
        <v/>
      </c>
    </row>
    <row r="12804" spans="2:13" ht="60">
      <c r="B12804" s="921" t="s">
        <v>3767</v>
      </c>
      <c r="C12804" s="921" t="s">
        <v>2937</v>
      </c>
      <c r="D12804" s="922" t="s">
        <v>986</v>
      </c>
      <c r="E12804" s="936">
        <v>1</v>
      </c>
      <c r="F12804" s="947">
        <v>43831</v>
      </c>
      <c r="G12804" s="923">
        <v>0</v>
      </c>
      <c r="H12804" s="929">
        <v>1.6666666666666668E-3</v>
      </c>
      <c r="I12804" s="929">
        <v>7.0000000000000007E-2</v>
      </c>
      <c r="J12804" s="923">
        <v>0</v>
      </c>
      <c r="K12804" s="922">
        <v>1</v>
      </c>
      <c r="L12804" s="923">
        <v>0</v>
      </c>
      <c r="M12804" s="923" t="str">
        <f t="shared" si="199"/>
        <v/>
      </c>
    </row>
    <row r="12805" spans="2:13" ht="60">
      <c r="B12805" s="921" t="s">
        <v>3768</v>
      </c>
      <c r="C12805" s="921" t="s">
        <v>2937</v>
      </c>
      <c r="D12805" s="922" t="s">
        <v>986</v>
      </c>
      <c r="E12805" s="936">
        <v>1</v>
      </c>
      <c r="F12805" s="947">
        <v>43831</v>
      </c>
      <c r="G12805" s="923">
        <v>0</v>
      </c>
      <c r="H12805" s="929">
        <v>1.6666666666666668E-3</v>
      </c>
      <c r="I12805" s="929">
        <v>7.0000000000000007E-2</v>
      </c>
      <c r="J12805" s="923">
        <v>0</v>
      </c>
      <c r="K12805" s="922">
        <v>1</v>
      </c>
      <c r="L12805" s="923">
        <v>0</v>
      </c>
      <c r="M12805" s="923" t="str">
        <f t="shared" si="199"/>
        <v/>
      </c>
    </row>
    <row r="12806" spans="2:13" ht="60">
      <c r="B12806" s="921" t="s">
        <v>3769</v>
      </c>
      <c r="C12806" s="921" t="s">
        <v>2937</v>
      </c>
      <c r="D12806" s="922" t="s">
        <v>986</v>
      </c>
      <c r="E12806" s="936">
        <v>1</v>
      </c>
      <c r="F12806" s="947">
        <v>43831</v>
      </c>
      <c r="G12806" s="923">
        <v>0</v>
      </c>
      <c r="H12806" s="929">
        <v>1.6666666666666668E-3</v>
      </c>
      <c r="I12806" s="929">
        <v>7.0000000000000007E-2</v>
      </c>
      <c r="J12806" s="923">
        <v>0</v>
      </c>
      <c r="K12806" s="922">
        <v>1</v>
      </c>
      <c r="L12806" s="923">
        <v>0</v>
      </c>
      <c r="M12806" s="923" t="str">
        <f t="shared" si="199"/>
        <v/>
      </c>
    </row>
    <row r="12807" spans="2:13" ht="60">
      <c r="B12807" s="921" t="s">
        <v>3142</v>
      </c>
      <c r="C12807" s="921" t="s">
        <v>2937</v>
      </c>
      <c r="D12807" s="922" t="s">
        <v>986</v>
      </c>
      <c r="E12807" s="936">
        <v>1</v>
      </c>
      <c r="F12807" s="947">
        <v>43831</v>
      </c>
      <c r="G12807" s="923">
        <v>0</v>
      </c>
      <c r="H12807" s="929">
        <v>1.6666666666666668E-3</v>
      </c>
      <c r="I12807" s="929">
        <v>7.0000000000000007E-2</v>
      </c>
      <c r="J12807" s="923">
        <v>0</v>
      </c>
      <c r="K12807" s="922">
        <v>1</v>
      </c>
      <c r="L12807" s="923">
        <v>0</v>
      </c>
      <c r="M12807" s="923" t="str">
        <f t="shared" si="199"/>
        <v/>
      </c>
    </row>
    <row r="12808" spans="2:13" ht="60">
      <c r="B12808" s="921" t="s">
        <v>3770</v>
      </c>
      <c r="C12808" s="921" t="s">
        <v>2937</v>
      </c>
      <c r="D12808" s="922" t="s">
        <v>986</v>
      </c>
      <c r="E12808" s="936">
        <v>1</v>
      </c>
      <c r="F12808" s="947">
        <v>43831</v>
      </c>
      <c r="G12808" s="923">
        <v>0</v>
      </c>
      <c r="H12808" s="929">
        <v>1.6666666666666668E-3</v>
      </c>
      <c r="I12808" s="929">
        <v>7.0000000000000007E-2</v>
      </c>
      <c r="J12808" s="923">
        <v>0</v>
      </c>
      <c r="K12808" s="922">
        <v>1</v>
      </c>
      <c r="L12808" s="923">
        <v>0</v>
      </c>
      <c r="M12808" s="923" t="str">
        <f t="shared" si="199"/>
        <v/>
      </c>
    </row>
    <row r="12809" spans="2:13" ht="60">
      <c r="B12809" s="921" t="s">
        <v>3771</v>
      </c>
      <c r="C12809" s="921" t="s">
        <v>2937</v>
      </c>
      <c r="D12809" s="922" t="s">
        <v>986</v>
      </c>
      <c r="E12809" s="936">
        <v>1</v>
      </c>
      <c r="F12809" s="947">
        <v>43831</v>
      </c>
      <c r="G12809" s="923">
        <v>0</v>
      </c>
      <c r="H12809" s="929">
        <v>1.6666666666666668E-3</v>
      </c>
      <c r="I12809" s="929">
        <v>7.0000000000000007E-2</v>
      </c>
      <c r="J12809" s="923">
        <v>0</v>
      </c>
      <c r="K12809" s="922">
        <v>1</v>
      </c>
      <c r="L12809" s="923">
        <v>0</v>
      </c>
      <c r="M12809" s="923" t="str">
        <f t="shared" si="199"/>
        <v/>
      </c>
    </row>
    <row r="12810" spans="2:13" ht="60">
      <c r="B12810" s="921" t="s">
        <v>3772</v>
      </c>
      <c r="C12810" s="921" t="s">
        <v>2937</v>
      </c>
      <c r="D12810" s="922" t="s">
        <v>986</v>
      </c>
      <c r="E12810" s="936">
        <v>1</v>
      </c>
      <c r="F12810" s="947">
        <v>43831</v>
      </c>
      <c r="G12810" s="923">
        <v>0</v>
      </c>
      <c r="H12810" s="929">
        <v>1.6666666666666668E-3</v>
      </c>
      <c r="I12810" s="929">
        <v>7.0000000000000007E-2</v>
      </c>
      <c r="J12810" s="923">
        <v>0</v>
      </c>
      <c r="K12810" s="922">
        <v>1</v>
      </c>
      <c r="L12810" s="923">
        <v>0</v>
      </c>
      <c r="M12810" s="923" t="str">
        <f t="shared" si="199"/>
        <v/>
      </c>
    </row>
    <row r="12811" spans="2:13" ht="60">
      <c r="B12811" s="921" t="s">
        <v>3773</v>
      </c>
      <c r="C12811" s="921" t="s">
        <v>2937</v>
      </c>
      <c r="D12811" s="922" t="s">
        <v>986</v>
      </c>
      <c r="E12811" s="936">
        <v>1</v>
      </c>
      <c r="F12811" s="947">
        <v>43831</v>
      </c>
      <c r="G12811" s="923">
        <v>0</v>
      </c>
      <c r="H12811" s="929">
        <v>1.6666666666666668E-3</v>
      </c>
      <c r="I12811" s="929">
        <v>7.0000000000000007E-2</v>
      </c>
      <c r="J12811" s="923">
        <v>0</v>
      </c>
      <c r="K12811" s="922">
        <v>1</v>
      </c>
      <c r="L12811" s="923">
        <v>0</v>
      </c>
      <c r="M12811" s="923" t="str">
        <f t="shared" ref="M12811:M12874" si="200">IF(L12811=0,"",IF(I12811=100%,0,(H12811*12)*(G12811*E12811*K12811)))</f>
        <v/>
      </c>
    </row>
    <row r="12812" spans="2:13" ht="60">
      <c r="B12812" s="921" t="s">
        <v>3312</v>
      </c>
      <c r="C12812" s="921" t="s">
        <v>2937</v>
      </c>
      <c r="D12812" s="922" t="s">
        <v>986</v>
      </c>
      <c r="E12812" s="936">
        <v>1</v>
      </c>
      <c r="F12812" s="947">
        <v>43831</v>
      </c>
      <c r="G12812" s="923">
        <v>0</v>
      </c>
      <c r="H12812" s="929">
        <v>1.6666666666666668E-3</v>
      </c>
      <c r="I12812" s="929">
        <v>7.0000000000000007E-2</v>
      </c>
      <c r="J12812" s="923">
        <v>0</v>
      </c>
      <c r="K12812" s="922">
        <v>1</v>
      </c>
      <c r="L12812" s="923">
        <v>0</v>
      </c>
      <c r="M12812" s="923" t="str">
        <f t="shared" si="200"/>
        <v/>
      </c>
    </row>
    <row r="12813" spans="2:13" ht="60">
      <c r="B12813" s="921" t="s">
        <v>3774</v>
      </c>
      <c r="C12813" s="921" t="s">
        <v>2937</v>
      </c>
      <c r="D12813" s="922" t="s">
        <v>986</v>
      </c>
      <c r="E12813" s="936">
        <v>1</v>
      </c>
      <c r="F12813" s="947">
        <v>43831</v>
      </c>
      <c r="G12813" s="923">
        <v>0</v>
      </c>
      <c r="H12813" s="929">
        <v>1.6666666666666668E-3</v>
      </c>
      <c r="I12813" s="929">
        <v>7.0000000000000007E-2</v>
      </c>
      <c r="J12813" s="923">
        <v>0</v>
      </c>
      <c r="K12813" s="922">
        <v>1</v>
      </c>
      <c r="L12813" s="923">
        <v>0</v>
      </c>
      <c r="M12813" s="923" t="str">
        <f t="shared" si="200"/>
        <v/>
      </c>
    </row>
    <row r="12814" spans="2:13" ht="60">
      <c r="B12814" s="921" t="s">
        <v>3775</v>
      </c>
      <c r="C12814" s="921" t="s">
        <v>2937</v>
      </c>
      <c r="D12814" s="922" t="s">
        <v>986</v>
      </c>
      <c r="E12814" s="936">
        <v>1</v>
      </c>
      <c r="F12814" s="947">
        <v>43831</v>
      </c>
      <c r="G12814" s="923">
        <v>0</v>
      </c>
      <c r="H12814" s="929">
        <v>1.6666666666666668E-3</v>
      </c>
      <c r="I12814" s="929">
        <v>7.0000000000000007E-2</v>
      </c>
      <c r="J12814" s="923">
        <v>0</v>
      </c>
      <c r="K12814" s="922">
        <v>1</v>
      </c>
      <c r="L12814" s="923">
        <v>0</v>
      </c>
      <c r="M12814" s="923" t="str">
        <f t="shared" si="200"/>
        <v/>
      </c>
    </row>
    <row r="12815" spans="2:13" ht="60">
      <c r="B12815" s="921" t="s">
        <v>3776</v>
      </c>
      <c r="C12815" s="921" t="s">
        <v>2937</v>
      </c>
      <c r="D12815" s="922" t="s">
        <v>986</v>
      </c>
      <c r="E12815" s="936">
        <v>1</v>
      </c>
      <c r="F12815" s="947">
        <v>43831</v>
      </c>
      <c r="G12815" s="923">
        <v>0</v>
      </c>
      <c r="H12815" s="929">
        <v>1.6666666666666668E-3</v>
      </c>
      <c r="I12815" s="929">
        <v>7.0000000000000007E-2</v>
      </c>
      <c r="J12815" s="923">
        <v>0</v>
      </c>
      <c r="K12815" s="922">
        <v>1</v>
      </c>
      <c r="L12815" s="923">
        <v>0</v>
      </c>
      <c r="M12815" s="923" t="str">
        <f t="shared" si="200"/>
        <v/>
      </c>
    </row>
    <row r="12816" spans="2:13" ht="75">
      <c r="B12816" s="921" t="s">
        <v>3347</v>
      </c>
      <c r="C12816" s="921" t="s">
        <v>2932</v>
      </c>
      <c r="D12816" s="922" t="s">
        <v>986</v>
      </c>
      <c r="E12816" s="936">
        <v>1</v>
      </c>
      <c r="F12816" s="947">
        <v>44835</v>
      </c>
      <c r="G12816" s="923">
        <v>0</v>
      </c>
      <c r="H12816" s="929">
        <v>1.6666666666666668E-3</v>
      </c>
      <c r="I12816" s="929">
        <v>1.5000000000000001E-2</v>
      </c>
      <c r="J12816" s="923">
        <v>0</v>
      </c>
      <c r="K12816" s="922">
        <v>1</v>
      </c>
      <c r="L12816" s="923">
        <v>0</v>
      </c>
      <c r="M12816" s="923" t="str">
        <f t="shared" si="200"/>
        <v/>
      </c>
    </row>
    <row r="12817" spans="2:13" ht="75">
      <c r="B12817" s="921" t="s">
        <v>3359</v>
      </c>
      <c r="C12817" s="921" t="s">
        <v>2932</v>
      </c>
      <c r="D12817" s="922" t="s">
        <v>986</v>
      </c>
      <c r="E12817" s="936">
        <v>1</v>
      </c>
      <c r="F12817" s="947">
        <v>44713</v>
      </c>
      <c r="G12817" s="923">
        <v>0</v>
      </c>
      <c r="H12817" s="929">
        <v>1.6666666666666668E-3</v>
      </c>
      <c r="I12817" s="929">
        <v>2.1666666666666667E-2</v>
      </c>
      <c r="J12817" s="923">
        <v>0</v>
      </c>
      <c r="K12817" s="922">
        <v>1</v>
      </c>
      <c r="L12817" s="923">
        <v>0</v>
      </c>
      <c r="M12817" s="923" t="str">
        <f t="shared" si="200"/>
        <v/>
      </c>
    </row>
    <row r="12818" spans="2:13" ht="60">
      <c r="B12818" s="921" t="s">
        <v>3373</v>
      </c>
      <c r="C12818" s="921" t="s">
        <v>2937</v>
      </c>
      <c r="D12818" s="922" t="s">
        <v>986</v>
      </c>
      <c r="E12818" s="936">
        <v>1</v>
      </c>
      <c r="F12818" s="947">
        <v>44896</v>
      </c>
      <c r="G12818" s="923">
        <v>0</v>
      </c>
      <c r="H12818" s="929">
        <v>1.6666666666666668E-3</v>
      </c>
      <c r="I12818" s="929">
        <v>1.1666666666666667E-2</v>
      </c>
      <c r="J12818" s="923">
        <v>0</v>
      </c>
      <c r="K12818" s="922">
        <v>1</v>
      </c>
      <c r="L12818" s="923">
        <v>0</v>
      </c>
      <c r="M12818" s="923" t="str">
        <f t="shared" si="200"/>
        <v/>
      </c>
    </row>
    <row r="12819" spans="2:13" ht="60">
      <c r="B12819" s="921" t="s">
        <v>3777</v>
      </c>
      <c r="C12819" s="921" t="s">
        <v>2937</v>
      </c>
      <c r="D12819" s="922" t="s">
        <v>986</v>
      </c>
      <c r="E12819" s="936">
        <v>1</v>
      </c>
      <c r="F12819" s="947">
        <v>44896</v>
      </c>
      <c r="G12819" s="923">
        <v>0</v>
      </c>
      <c r="H12819" s="929">
        <v>1.6666666666666668E-3</v>
      </c>
      <c r="I12819" s="929">
        <v>1.1666666666666667E-2</v>
      </c>
      <c r="J12819" s="923">
        <v>0</v>
      </c>
      <c r="K12819" s="922">
        <v>1</v>
      </c>
      <c r="L12819" s="923">
        <v>0</v>
      </c>
      <c r="M12819" s="923" t="str">
        <f t="shared" si="200"/>
        <v/>
      </c>
    </row>
    <row r="12820" spans="2:13" ht="60">
      <c r="B12820" s="921" t="s">
        <v>3778</v>
      </c>
      <c r="C12820" s="921" t="s">
        <v>2937</v>
      </c>
      <c r="D12820" s="922" t="s">
        <v>986</v>
      </c>
      <c r="E12820" s="936">
        <v>1</v>
      </c>
      <c r="F12820" s="947">
        <v>44896</v>
      </c>
      <c r="G12820" s="923">
        <v>0</v>
      </c>
      <c r="H12820" s="929">
        <v>1.6666666666666668E-3</v>
      </c>
      <c r="I12820" s="929">
        <v>1.1666666666666667E-2</v>
      </c>
      <c r="J12820" s="923">
        <v>0</v>
      </c>
      <c r="K12820" s="922">
        <v>1</v>
      </c>
      <c r="L12820" s="923">
        <v>0</v>
      </c>
      <c r="M12820" s="923" t="str">
        <f t="shared" si="200"/>
        <v/>
      </c>
    </row>
    <row r="12821" spans="2:13" ht="60">
      <c r="B12821" s="921" t="s">
        <v>3226</v>
      </c>
      <c r="C12821" s="921" t="s">
        <v>2937</v>
      </c>
      <c r="D12821" s="922" t="s">
        <v>986</v>
      </c>
      <c r="E12821" s="936">
        <v>1</v>
      </c>
      <c r="F12821" s="947">
        <v>44621</v>
      </c>
      <c r="G12821" s="923">
        <v>0</v>
      </c>
      <c r="H12821" s="929">
        <v>1.6666666666666668E-3</v>
      </c>
      <c r="I12821" s="929">
        <v>2.6666666666666668E-2</v>
      </c>
      <c r="J12821" s="923">
        <v>0</v>
      </c>
      <c r="K12821" s="922">
        <v>1</v>
      </c>
      <c r="L12821" s="923">
        <v>0</v>
      </c>
      <c r="M12821" s="923" t="str">
        <f t="shared" si="200"/>
        <v/>
      </c>
    </row>
    <row r="12822" spans="2:13" ht="60">
      <c r="B12822" s="921" t="s">
        <v>3779</v>
      </c>
      <c r="C12822" s="921" t="s">
        <v>2937</v>
      </c>
      <c r="D12822" s="922" t="s">
        <v>986</v>
      </c>
      <c r="E12822" s="936">
        <v>1</v>
      </c>
      <c r="F12822" s="947">
        <v>44621</v>
      </c>
      <c r="G12822" s="923">
        <v>0</v>
      </c>
      <c r="H12822" s="929">
        <v>1.6666666666666668E-3</v>
      </c>
      <c r="I12822" s="929">
        <v>2.6666666666666668E-2</v>
      </c>
      <c r="J12822" s="923">
        <v>0</v>
      </c>
      <c r="K12822" s="922">
        <v>1</v>
      </c>
      <c r="L12822" s="923">
        <v>0</v>
      </c>
      <c r="M12822" s="923" t="str">
        <f t="shared" si="200"/>
        <v/>
      </c>
    </row>
    <row r="12823" spans="2:13" ht="75">
      <c r="B12823" s="921" t="s">
        <v>3780</v>
      </c>
      <c r="C12823" s="921" t="s">
        <v>2932</v>
      </c>
      <c r="D12823" s="922" t="s">
        <v>986</v>
      </c>
      <c r="E12823" s="936">
        <v>1</v>
      </c>
      <c r="F12823" s="947">
        <v>44621</v>
      </c>
      <c r="G12823" s="923">
        <v>0</v>
      </c>
      <c r="H12823" s="929">
        <v>1.6666666666666668E-3</v>
      </c>
      <c r="I12823" s="929">
        <v>2.6666666666666668E-2</v>
      </c>
      <c r="J12823" s="923">
        <v>0</v>
      </c>
      <c r="K12823" s="922">
        <v>1</v>
      </c>
      <c r="L12823" s="923">
        <v>0</v>
      </c>
      <c r="M12823" s="923" t="str">
        <f t="shared" si="200"/>
        <v/>
      </c>
    </row>
    <row r="12824" spans="2:13" ht="75">
      <c r="B12824" s="921" t="s">
        <v>3781</v>
      </c>
      <c r="C12824" s="921" t="s">
        <v>2932</v>
      </c>
      <c r="D12824" s="922" t="s">
        <v>986</v>
      </c>
      <c r="E12824" s="936">
        <v>1</v>
      </c>
      <c r="F12824" s="947">
        <v>44621</v>
      </c>
      <c r="G12824" s="923">
        <v>0</v>
      </c>
      <c r="H12824" s="929">
        <v>1.6666666666666668E-3</v>
      </c>
      <c r="I12824" s="929">
        <v>2.6666666666666668E-2</v>
      </c>
      <c r="J12824" s="923">
        <v>0</v>
      </c>
      <c r="K12824" s="922">
        <v>1</v>
      </c>
      <c r="L12824" s="923">
        <v>0</v>
      </c>
      <c r="M12824" s="923" t="str">
        <f t="shared" si="200"/>
        <v/>
      </c>
    </row>
    <row r="12825" spans="2:13" ht="75">
      <c r="B12825" s="921" t="s">
        <v>3782</v>
      </c>
      <c r="C12825" s="921" t="s">
        <v>2932</v>
      </c>
      <c r="D12825" s="922" t="s">
        <v>986</v>
      </c>
      <c r="E12825" s="936">
        <v>1</v>
      </c>
      <c r="F12825" s="947">
        <v>44621</v>
      </c>
      <c r="G12825" s="923">
        <v>0</v>
      </c>
      <c r="H12825" s="929">
        <v>1.6666666666666668E-3</v>
      </c>
      <c r="I12825" s="929">
        <v>2.6666666666666668E-2</v>
      </c>
      <c r="J12825" s="923">
        <v>0</v>
      </c>
      <c r="K12825" s="922">
        <v>1</v>
      </c>
      <c r="L12825" s="923">
        <v>0</v>
      </c>
      <c r="M12825" s="923" t="str">
        <f t="shared" si="200"/>
        <v/>
      </c>
    </row>
    <row r="12826" spans="2:13" ht="60">
      <c r="B12826" s="921" t="s">
        <v>3783</v>
      </c>
      <c r="C12826" s="921" t="s">
        <v>2937</v>
      </c>
      <c r="D12826" s="922" t="s">
        <v>986</v>
      </c>
      <c r="E12826" s="936">
        <v>1</v>
      </c>
      <c r="F12826" s="947">
        <v>44621</v>
      </c>
      <c r="G12826" s="923">
        <v>0</v>
      </c>
      <c r="H12826" s="929">
        <v>1.6666666666666668E-3</v>
      </c>
      <c r="I12826" s="929">
        <v>2.6666666666666668E-2</v>
      </c>
      <c r="J12826" s="923">
        <v>0</v>
      </c>
      <c r="K12826" s="922">
        <v>1</v>
      </c>
      <c r="L12826" s="923">
        <v>0</v>
      </c>
      <c r="M12826" s="923" t="str">
        <f t="shared" si="200"/>
        <v/>
      </c>
    </row>
    <row r="12827" spans="2:13" ht="60">
      <c r="B12827" s="921" t="s">
        <v>3784</v>
      </c>
      <c r="C12827" s="921" t="s">
        <v>2937</v>
      </c>
      <c r="D12827" s="922" t="s">
        <v>986</v>
      </c>
      <c r="E12827" s="936">
        <v>1</v>
      </c>
      <c r="F12827" s="947">
        <v>44621</v>
      </c>
      <c r="G12827" s="923">
        <v>0</v>
      </c>
      <c r="H12827" s="929">
        <v>1.6666666666666668E-3</v>
      </c>
      <c r="I12827" s="929">
        <v>2.6666666666666668E-2</v>
      </c>
      <c r="J12827" s="923">
        <v>0</v>
      </c>
      <c r="K12827" s="922">
        <v>1</v>
      </c>
      <c r="L12827" s="923">
        <v>0</v>
      </c>
      <c r="M12827" s="923" t="str">
        <f t="shared" si="200"/>
        <v/>
      </c>
    </row>
    <row r="12828" spans="2:13" ht="60">
      <c r="B12828" s="921" t="s">
        <v>3785</v>
      </c>
      <c r="C12828" s="921" t="s">
        <v>2937</v>
      </c>
      <c r="D12828" s="922" t="s">
        <v>986</v>
      </c>
      <c r="E12828" s="936">
        <v>1</v>
      </c>
      <c r="F12828" s="947">
        <v>44621</v>
      </c>
      <c r="G12828" s="923">
        <v>0</v>
      </c>
      <c r="H12828" s="929">
        <v>1.6666666666666668E-3</v>
      </c>
      <c r="I12828" s="929">
        <v>2.6666666666666668E-2</v>
      </c>
      <c r="J12828" s="923">
        <v>0</v>
      </c>
      <c r="K12828" s="922">
        <v>1</v>
      </c>
      <c r="L12828" s="923">
        <v>0</v>
      </c>
      <c r="M12828" s="923" t="str">
        <f t="shared" si="200"/>
        <v/>
      </c>
    </row>
    <row r="12829" spans="2:13" ht="60">
      <c r="B12829" s="921" t="s">
        <v>3786</v>
      </c>
      <c r="C12829" s="921" t="s">
        <v>2937</v>
      </c>
      <c r="D12829" s="922" t="s">
        <v>986</v>
      </c>
      <c r="E12829" s="936">
        <v>1</v>
      </c>
      <c r="F12829" s="947">
        <v>44621</v>
      </c>
      <c r="G12829" s="923">
        <v>0</v>
      </c>
      <c r="H12829" s="929">
        <v>1.6666666666666668E-3</v>
      </c>
      <c r="I12829" s="929">
        <v>2.6666666666666668E-2</v>
      </c>
      <c r="J12829" s="923">
        <v>0</v>
      </c>
      <c r="K12829" s="922">
        <v>1</v>
      </c>
      <c r="L12829" s="923">
        <v>0</v>
      </c>
      <c r="M12829" s="923" t="str">
        <f t="shared" si="200"/>
        <v/>
      </c>
    </row>
    <row r="12830" spans="2:13" ht="75">
      <c r="B12830" s="921" t="s">
        <v>3401</v>
      </c>
      <c r="C12830" s="921" t="s">
        <v>2932</v>
      </c>
      <c r="D12830" s="922" t="s">
        <v>986</v>
      </c>
      <c r="E12830" s="936">
        <v>1</v>
      </c>
      <c r="F12830" s="947">
        <v>44562</v>
      </c>
      <c r="G12830" s="923">
        <v>0</v>
      </c>
      <c r="H12830" s="929">
        <v>1.6666666666666668E-3</v>
      </c>
      <c r="I12830" s="929">
        <v>3.0000000000000002E-2</v>
      </c>
      <c r="J12830" s="923">
        <v>0</v>
      </c>
      <c r="K12830" s="922">
        <v>1</v>
      </c>
      <c r="L12830" s="923">
        <v>0</v>
      </c>
      <c r="M12830" s="923" t="str">
        <f t="shared" si="200"/>
        <v/>
      </c>
    </row>
    <row r="12831" spans="2:13" ht="60">
      <c r="B12831" s="921" t="s">
        <v>3787</v>
      </c>
      <c r="C12831" s="921" t="s">
        <v>2937</v>
      </c>
      <c r="D12831" s="922" t="s">
        <v>986</v>
      </c>
      <c r="E12831" s="936">
        <v>1</v>
      </c>
      <c r="F12831" s="947">
        <v>44562</v>
      </c>
      <c r="G12831" s="923">
        <v>0</v>
      </c>
      <c r="H12831" s="929">
        <v>1.6666666666666668E-3</v>
      </c>
      <c r="I12831" s="929">
        <v>3.0000000000000002E-2</v>
      </c>
      <c r="J12831" s="923">
        <v>0</v>
      </c>
      <c r="K12831" s="922">
        <v>1</v>
      </c>
      <c r="L12831" s="923">
        <v>0</v>
      </c>
      <c r="M12831" s="923" t="str">
        <f t="shared" si="200"/>
        <v/>
      </c>
    </row>
    <row r="12832" spans="2:13" ht="75">
      <c r="B12832" s="921" t="s">
        <v>2948</v>
      </c>
      <c r="C12832" s="921" t="s">
        <v>2932</v>
      </c>
      <c r="D12832" s="922" t="s">
        <v>986</v>
      </c>
      <c r="E12832" s="936">
        <v>1</v>
      </c>
      <c r="F12832" s="947">
        <v>44927</v>
      </c>
      <c r="G12832" s="923">
        <v>0</v>
      </c>
      <c r="H12832" s="929">
        <v>1.6666666666666668E-3</v>
      </c>
      <c r="I12832" s="929">
        <v>0.01</v>
      </c>
      <c r="J12832" s="923">
        <v>0</v>
      </c>
      <c r="K12832" s="922">
        <v>1</v>
      </c>
      <c r="L12832" s="923">
        <v>0</v>
      </c>
      <c r="M12832" s="923" t="str">
        <f t="shared" si="200"/>
        <v/>
      </c>
    </row>
    <row r="12833" spans="2:13" ht="75">
      <c r="B12833" s="921" t="s">
        <v>2951</v>
      </c>
      <c r="C12833" s="921" t="s">
        <v>2932</v>
      </c>
      <c r="D12833" s="922" t="s">
        <v>986</v>
      </c>
      <c r="E12833" s="936">
        <v>1</v>
      </c>
      <c r="F12833" s="947">
        <v>44927</v>
      </c>
      <c r="G12833" s="923">
        <v>0</v>
      </c>
      <c r="H12833" s="929">
        <v>1.6666666666666668E-3</v>
      </c>
      <c r="I12833" s="929">
        <v>0.01</v>
      </c>
      <c r="J12833" s="923">
        <v>0</v>
      </c>
      <c r="K12833" s="922">
        <v>1</v>
      </c>
      <c r="L12833" s="923">
        <v>0</v>
      </c>
      <c r="M12833" s="923" t="str">
        <f t="shared" si="200"/>
        <v/>
      </c>
    </row>
    <row r="12834" spans="2:13" ht="75">
      <c r="B12834" s="921" t="s">
        <v>3788</v>
      </c>
      <c r="C12834" s="921" t="s">
        <v>2932</v>
      </c>
      <c r="D12834" s="922" t="s">
        <v>986</v>
      </c>
      <c r="E12834" s="936">
        <v>1</v>
      </c>
      <c r="F12834" s="947">
        <v>44927</v>
      </c>
      <c r="G12834" s="923">
        <v>0</v>
      </c>
      <c r="H12834" s="929">
        <v>1.6666666666666668E-3</v>
      </c>
      <c r="I12834" s="929">
        <v>0.01</v>
      </c>
      <c r="J12834" s="923">
        <v>0</v>
      </c>
      <c r="K12834" s="922">
        <v>1</v>
      </c>
      <c r="L12834" s="923">
        <v>0</v>
      </c>
      <c r="M12834" s="923" t="str">
        <f t="shared" si="200"/>
        <v/>
      </c>
    </row>
    <row r="12835" spans="2:13" ht="60">
      <c r="B12835" s="921" t="s">
        <v>3789</v>
      </c>
      <c r="C12835" s="921" t="s">
        <v>2937</v>
      </c>
      <c r="D12835" s="922" t="s">
        <v>986</v>
      </c>
      <c r="E12835" s="936">
        <v>1</v>
      </c>
      <c r="F12835" s="947">
        <v>44927</v>
      </c>
      <c r="G12835" s="923">
        <v>0</v>
      </c>
      <c r="H12835" s="929">
        <v>1.6666666666666668E-3</v>
      </c>
      <c r="I12835" s="929">
        <v>0.01</v>
      </c>
      <c r="J12835" s="923">
        <v>0</v>
      </c>
      <c r="K12835" s="922">
        <v>1</v>
      </c>
      <c r="L12835" s="923">
        <v>0</v>
      </c>
      <c r="M12835" s="923" t="str">
        <f t="shared" si="200"/>
        <v/>
      </c>
    </row>
    <row r="12836" spans="2:13" ht="60">
      <c r="B12836" s="921" t="s">
        <v>3790</v>
      </c>
      <c r="C12836" s="921" t="s">
        <v>2937</v>
      </c>
      <c r="D12836" s="922" t="s">
        <v>986</v>
      </c>
      <c r="E12836" s="936">
        <v>1</v>
      </c>
      <c r="F12836" s="947">
        <v>44927</v>
      </c>
      <c r="G12836" s="923">
        <v>0</v>
      </c>
      <c r="H12836" s="929">
        <v>1.6666666666666668E-3</v>
      </c>
      <c r="I12836" s="929">
        <v>0.01</v>
      </c>
      <c r="J12836" s="923">
        <v>0</v>
      </c>
      <c r="K12836" s="922">
        <v>1</v>
      </c>
      <c r="L12836" s="923">
        <v>0</v>
      </c>
      <c r="M12836" s="923" t="str">
        <f t="shared" si="200"/>
        <v/>
      </c>
    </row>
    <row r="12837" spans="2:13" ht="60">
      <c r="B12837" s="921" t="s">
        <v>3791</v>
      </c>
      <c r="C12837" s="921" t="s">
        <v>2937</v>
      </c>
      <c r="D12837" s="922" t="s">
        <v>986</v>
      </c>
      <c r="E12837" s="936">
        <v>1</v>
      </c>
      <c r="F12837" s="947">
        <v>44927</v>
      </c>
      <c r="G12837" s="923">
        <v>0</v>
      </c>
      <c r="H12837" s="929">
        <v>1.6666666666666668E-3</v>
      </c>
      <c r="I12837" s="929">
        <v>0.01</v>
      </c>
      <c r="J12837" s="923">
        <v>0</v>
      </c>
      <c r="K12837" s="922">
        <v>1</v>
      </c>
      <c r="L12837" s="923">
        <v>0</v>
      </c>
      <c r="M12837" s="923" t="str">
        <f t="shared" si="200"/>
        <v/>
      </c>
    </row>
    <row r="12838" spans="2:13" ht="60">
      <c r="B12838" s="921" t="s">
        <v>3792</v>
      </c>
      <c r="C12838" s="921" t="s">
        <v>2937</v>
      </c>
      <c r="D12838" s="922" t="s">
        <v>986</v>
      </c>
      <c r="E12838" s="936">
        <v>1</v>
      </c>
      <c r="F12838" s="947">
        <v>44927</v>
      </c>
      <c r="G12838" s="923">
        <v>0</v>
      </c>
      <c r="H12838" s="929">
        <v>1.6666666666666668E-3</v>
      </c>
      <c r="I12838" s="929">
        <v>0.01</v>
      </c>
      <c r="J12838" s="923">
        <v>0</v>
      </c>
      <c r="K12838" s="922">
        <v>1</v>
      </c>
      <c r="L12838" s="923">
        <v>0</v>
      </c>
      <c r="M12838" s="923" t="str">
        <f t="shared" si="200"/>
        <v/>
      </c>
    </row>
    <row r="12839" spans="2:13" ht="75">
      <c r="B12839" s="921" t="s">
        <v>3793</v>
      </c>
      <c r="C12839" s="921" t="s">
        <v>2932</v>
      </c>
      <c r="D12839" s="922" t="s">
        <v>986</v>
      </c>
      <c r="E12839" s="936">
        <v>1</v>
      </c>
      <c r="F12839" s="947">
        <v>44927</v>
      </c>
      <c r="G12839" s="923">
        <v>0</v>
      </c>
      <c r="H12839" s="929">
        <v>1.6666666666666668E-3</v>
      </c>
      <c r="I12839" s="929">
        <v>0.01</v>
      </c>
      <c r="J12839" s="923">
        <v>0</v>
      </c>
      <c r="K12839" s="922">
        <v>1</v>
      </c>
      <c r="L12839" s="923">
        <v>0</v>
      </c>
      <c r="M12839" s="923" t="str">
        <f t="shared" si="200"/>
        <v/>
      </c>
    </row>
    <row r="12840" spans="2:13" ht="75">
      <c r="B12840" s="921" t="s">
        <v>3794</v>
      </c>
      <c r="C12840" s="921" t="s">
        <v>2932</v>
      </c>
      <c r="D12840" s="922" t="s">
        <v>986</v>
      </c>
      <c r="E12840" s="936">
        <v>1</v>
      </c>
      <c r="F12840" s="947">
        <v>44927</v>
      </c>
      <c r="G12840" s="923">
        <v>0</v>
      </c>
      <c r="H12840" s="929">
        <v>1.6666666666666668E-3</v>
      </c>
      <c r="I12840" s="929">
        <v>0.01</v>
      </c>
      <c r="J12840" s="923">
        <v>0</v>
      </c>
      <c r="K12840" s="922">
        <v>1</v>
      </c>
      <c r="L12840" s="923">
        <v>0</v>
      </c>
      <c r="M12840" s="923" t="str">
        <f t="shared" si="200"/>
        <v/>
      </c>
    </row>
    <row r="12841" spans="2:13" ht="75">
      <c r="B12841" s="921" t="s">
        <v>3156</v>
      </c>
      <c r="C12841" s="921" t="s">
        <v>2932</v>
      </c>
      <c r="D12841" s="922" t="s">
        <v>986</v>
      </c>
      <c r="E12841" s="936">
        <v>1</v>
      </c>
      <c r="F12841" s="947">
        <v>44378</v>
      </c>
      <c r="G12841" s="923">
        <v>0</v>
      </c>
      <c r="H12841" s="929">
        <v>1.6666666666666668E-3</v>
      </c>
      <c r="I12841" s="929">
        <v>0.04</v>
      </c>
      <c r="J12841" s="923">
        <v>0</v>
      </c>
      <c r="K12841" s="922">
        <v>1</v>
      </c>
      <c r="L12841" s="923">
        <v>0</v>
      </c>
      <c r="M12841" s="923" t="str">
        <f t="shared" si="200"/>
        <v/>
      </c>
    </row>
    <row r="12842" spans="2:13" ht="75">
      <c r="B12842" s="921" t="s">
        <v>3795</v>
      </c>
      <c r="C12842" s="921" t="s">
        <v>2932</v>
      </c>
      <c r="D12842" s="922" t="s">
        <v>986</v>
      </c>
      <c r="E12842" s="936">
        <v>1</v>
      </c>
      <c r="F12842" s="947">
        <v>44378</v>
      </c>
      <c r="G12842" s="923">
        <v>0</v>
      </c>
      <c r="H12842" s="929">
        <v>1.6666666666666668E-3</v>
      </c>
      <c r="I12842" s="929">
        <v>0.04</v>
      </c>
      <c r="J12842" s="923">
        <v>0</v>
      </c>
      <c r="K12842" s="922">
        <v>1</v>
      </c>
      <c r="L12842" s="923">
        <v>0</v>
      </c>
      <c r="M12842" s="923" t="str">
        <f t="shared" si="200"/>
        <v/>
      </c>
    </row>
    <row r="12843" spans="2:13" ht="75">
      <c r="B12843" s="921" t="s">
        <v>3796</v>
      </c>
      <c r="C12843" s="921" t="s">
        <v>2932</v>
      </c>
      <c r="D12843" s="922" t="s">
        <v>986</v>
      </c>
      <c r="E12843" s="936">
        <v>1</v>
      </c>
      <c r="F12843" s="947">
        <v>44378</v>
      </c>
      <c r="G12843" s="923">
        <v>0</v>
      </c>
      <c r="H12843" s="929">
        <v>1.6666666666666668E-3</v>
      </c>
      <c r="I12843" s="929">
        <v>0.04</v>
      </c>
      <c r="J12843" s="923">
        <v>0</v>
      </c>
      <c r="K12843" s="922">
        <v>1</v>
      </c>
      <c r="L12843" s="923">
        <v>0</v>
      </c>
      <c r="M12843" s="923" t="str">
        <f t="shared" si="200"/>
        <v/>
      </c>
    </row>
    <row r="12844" spans="2:13" ht="60">
      <c r="B12844" s="921" t="s">
        <v>3190</v>
      </c>
      <c r="C12844" s="921" t="s">
        <v>2937</v>
      </c>
      <c r="D12844" s="922" t="s">
        <v>986</v>
      </c>
      <c r="E12844" s="936">
        <v>1</v>
      </c>
      <c r="F12844" s="947">
        <v>44562</v>
      </c>
      <c r="G12844" s="923">
        <v>0</v>
      </c>
      <c r="H12844" s="929">
        <v>1.6666666666666668E-3</v>
      </c>
      <c r="I12844" s="929">
        <v>3.0000000000000002E-2</v>
      </c>
      <c r="J12844" s="923">
        <v>0</v>
      </c>
      <c r="K12844" s="922">
        <v>1</v>
      </c>
      <c r="L12844" s="923">
        <v>0</v>
      </c>
      <c r="M12844" s="923" t="str">
        <f t="shared" si="200"/>
        <v/>
      </c>
    </row>
    <row r="12845" spans="2:13" ht="60">
      <c r="B12845" s="921" t="s">
        <v>3797</v>
      </c>
      <c r="C12845" s="921" t="s">
        <v>2937</v>
      </c>
      <c r="D12845" s="922" t="s">
        <v>986</v>
      </c>
      <c r="E12845" s="936">
        <v>1</v>
      </c>
      <c r="F12845" s="947">
        <v>44562</v>
      </c>
      <c r="G12845" s="923">
        <v>0</v>
      </c>
      <c r="H12845" s="929">
        <v>1.6666666666666668E-3</v>
      </c>
      <c r="I12845" s="929">
        <v>3.0000000000000002E-2</v>
      </c>
      <c r="J12845" s="923">
        <v>0</v>
      </c>
      <c r="K12845" s="922">
        <v>1</v>
      </c>
      <c r="L12845" s="923">
        <v>0</v>
      </c>
      <c r="M12845" s="923" t="str">
        <f t="shared" si="200"/>
        <v/>
      </c>
    </row>
    <row r="12846" spans="2:13" ht="75">
      <c r="B12846" s="921" t="s">
        <v>2983</v>
      </c>
      <c r="C12846" s="921" t="s">
        <v>2932</v>
      </c>
      <c r="D12846" s="922" t="s">
        <v>986</v>
      </c>
      <c r="E12846" s="936">
        <v>1</v>
      </c>
      <c r="F12846" s="947">
        <v>45078</v>
      </c>
      <c r="G12846" s="923">
        <v>0</v>
      </c>
      <c r="H12846" s="929">
        <v>1.6666666666666668E-3</v>
      </c>
      <c r="I12846" s="929">
        <v>1.6666666666666668E-3</v>
      </c>
      <c r="J12846" s="923">
        <v>0</v>
      </c>
      <c r="K12846" s="922">
        <v>1</v>
      </c>
      <c r="L12846" s="923">
        <v>0</v>
      </c>
      <c r="M12846" s="923" t="str">
        <f t="shared" si="200"/>
        <v/>
      </c>
    </row>
    <row r="12847" spans="2:13" ht="75">
      <c r="B12847" s="921" t="s">
        <v>3798</v>
      </c>
      <c r="C12847" s="921" t="s">
        <v>2932</v>
      </c>
      <c r="D12847" s="922" t="s">
        <v>986</v>
      </c>
      <c r="E12847" s="936">
        <v>1</v>
      </c>
      <c r="F12847" s="947">
        <v>45078</v>
      </c>
      <c r="G12847" s="923">
        <v>0</v>
      </c>
      <c r="H12847" s="929">
        <v>1.6666666666666668E-3</v>
      </c>
      <c r="I12847" s="929">
        <v>1.6666666666666668E-3</v>
      </c>
      <c r="J12847" s="923">
        <v>0</v>
      </c>
      <c r="K12847" s="922">
        <v>1</v>
      </c>
      <c r="L12847" s="923">
        <v>0</v>
      </c>
      <c r="M12847" s="923" t="str">
        <f t="shared" si="200"/>
        <v/>
      </c>
    </row>
    <row r="12848" spans="2:13" ht="75">
      <c r="B12848" s="921" t="s">
        <v>3799</v>
      </c>
      <c r="C12848" s="921" t="s">
        <v>2932</v>
      </c>
      <c r="D12848" s="922" t="s">
        <v>986</v>
      </c>
      <c r="E12848" s="936">
        <v>1</v>
      </c>
      <c r="F12848" s="947">
        <v>44197</v>
      </c>
      <c r="G12848" s="923">
        <v>0</v>
      </c>
      <c r="H12848" s="929">
        <v>1.6666666666666668E-3</v>
      </c>
      <c r="I12848" s="929">
        <v>0.05</v>
      </c>
      <c r="J12848" s="923">
        <v>0</v>
      </c>
      <c r="K12848" s="922">
        <v>1</v>
      </c>
      <c r="L12848" s="923">
        <v>0</v>
      </c>
      <c r="M12848" s="923" t="str">
        <f t="shared" si="200"/>
        <v/>
      </c>
    </row>
    <row r="12849" spans="2:13" ht="60">
      <c r="B12849" s="921" t="s">
        <v>2980</v>
      </c>
      <c r="C12849" s="921" t="s">
        <v>2937</v>
      </c>
      <c r="D12849" s="922" t="s">
        <v>986</v>
      </c>
      <c r="E12849" s="936">
        <v>1</v>
      </c>
      <c r="F12849" s="947">
        <v>44927</v>
      </c>
      <c r="G12849" s="923">
        <v>0</v>
      </c>
      <c r="H12849" s="929">
        <v>1.6666666666666668E-3</v>
      </c>
      <c r="I12849" s="929">
        <v>0.01</v>
      </c>
      <c r="J12849" s="923">
        <v>0</v>
      </c>
      <c r="K12849" s="922">
        <v>1</v>
      </c>
      <c r="L12849" s="923">
        <v>0</v>
      </c>
      <c r="M12849" s="923" t="str">
        <f t="shared" si="200"/>
        <v/>
      </c>
    </row>
    <row r="12850" spans="2:13" ht="60">
      <c r="B12850" s="921" t="s">
        <v>3800</v>
      </c>
      <c r="C12850" s="921" t="s">
        <v>2937</v>
      </c>
      <c r="D12850" s="922" t="s">
        <v>986</v>
      </c>
      <c r="E12850" s="936">
        <v>1</v>
      </c>
      <c r="F12850" s="947">
        <v>44927</v>
      </c>
      <c r="G12850" s="923">
        <v>0</v>
      </c>
      <c r="H12850" s="929">
        <v>1.6666666666666668E-3</v>
      </c>
      <c r="I12850" s="929">
        <v>0.01</v>
      </c>
      <c r="J12850" s="923">
        <v>0</v>
      </c>
      <c r="K12850" s="922">
        <v>1</v>
      </c>
      <c r="L12850" s="923">
        <v>0</v>
      </c>
      <c r="M12850" s="923" t="str">
        <f t="shared" si="200"/>
        <v/>
      </c>
    </row>
    <row r="12851" spans="2:13" ht="60">
      <c r="B12851" s="921" t="s">
        <v>3801</v>
      </c>
      <c r="C12851" s="921" t="s">
        <v>2937</v>
      </c>
      <c r="D12851" s="922" t="s">
        <v>986</v>
      </c>
      <c r="E12851" s="936">
        <v>1</v>
      </c>
      <c r="F12851" s="947">
        <v>43647</v>
      </c>
      <c r="G12851" s="923">
        <v>0</v>
      </c>
      <c r="H12851" s="929">
        <v>1.6666666666666668E-3</v>
      </c>
      <c r="I12851" s="929">
        <v>0.08</v>
      </c>
      <c r="J12851" s="923">
        <v>0</v>
      </c>
      <c r="K12851" s="922">
        <v>1</v>
      </c>
      <c r="L12851" s="923">
        <v>0</v>
      </c>
      <c r="M12851" s="923" t="str">
        <f t="shared" si="200"/>
        <v/>
      </c>
    </row>
    <row r="12852" spans="2:13" ht="60">
      <c r="B12852" s="921" t="s">
        <v>3802</v>
      </c>
      <c r="C12852" s="921" t="s">
        <v>2937</v>
      </c>
      <c r="D12852" s="922" t="s">
        <v>994</v>
      </c>
      <c r="E12852" s="936">
        <v>0</v>
      </c>
      <c r="F12852" s="947">
        <v>44197</v>
      </c>
      <c r="G12852" s="923">
        <v>0</v>
      </c>
      <c r="H12852" s="929">
        <v>1.6666666666666668E-3</v>
      </c>
      <c r="I12852" s="929">
        <v>0.05</v>
      </c>
      <c r="J12852" s="923">
        <v>0</v>
      </c>
      <c r="K12852" s="922">
        <v>1</v>
      </c>
      <c r="L12852" s="923">
        <v>0</v>
      </c>
      <c r="M12852" s="923" t="str">
        <f t="shared" si="200"/>
        <v/>
      </c>
    </row>
    <row r="12853" spans="2:13" ht="60">
      <c r="B12853" s="921" t="s">
        <v>3803</v>
      </c>
      <c r="C12853" s="921" t="s">
        <v>2937</v>
      </c>
      <c r="D12853" s="922" t="s">
        <v>986</v>
      </c>
      <c r="E12853" s="936">
        <v>1</v>
      </c>
      <c r="F12853" s="947">
        <v>43647</v>
      </c>
      <c r="G12853" s="923">
        <v>0</v>
      </c>
      <c r="H12853" s="929">
        <v>1.6666666666666668E-3</v>
      </c>
      <c r="I12853" s="929">
        <v>0.08</v>
      </c>
      <c r="J12853" s="923">
        <v>0</v>
      </c>
      <c r="K12853" s="922">
        <v>1</v>
      </c>
      <c r="L12853" s="923">
        <v>0</v>
      </c>
      <c r="M12853" s="923" t="str">
        <f t="shared" si="200"/>
        <v/>
      </c>
    </row>
    <row r="12854" spans="2:13" ht="60">
      <c r="B12854" s="921" t="s">
        <v>3804</v>
      </c>
      <c r="C12854" s="921" t="s">
        <v>2937</v>
      </c>
      <c r="D12854" s="922" t="s">
        <v>986</v>
      </c>
      <c r="E12854" s="936">
        <v>1</v>
      </c>
      <c r="F12854" s="947">
        <v>43647</v>
      </c>
      <c r="G12854" s="923">
        <v>0</v>
      </c>
      <c r="H12854" s="929">
        <v>1.6666666666666668E-3</v>
      </c>
      <c r="I12854" s="929">
        <v>0.08</v>
      </c>
      <c r="J12854" s="923">
        <v>0</v>
      </c>
      <c r="K12854" s="922">
        <v>1</v>
      </c>
      <c r="L12854" s="923">
        <v>0</v>
      </c>
      <c r="M12854" s="923" t="str">
        <f t="shared" si="200"/>
        <v/>
      </c>
    </row>
    <row r="12855" spans="2:13" ht="60">
      <c r="B12855" s="921" t="s">
        <v>3805</v>
      </c>
      <c r="C12855" s="921" t="s">
        <v>2937</v>
      </c>
      <c r="D12855" s="922" t="s">
        <v>986</v>
      </c>
      <c r="E12855" s="936">
        <v>1</v>
      </c>
      <c r="F12855" s="947">
        <v>43647</v>
      </c>
      <c r="G12855" s="923">
        <v>0</v>
      </c>
      <c r="H12855" s="929">
        <v>1.6666666666666668E-3</v>
      </c>
      <c r="I12855" s="929">
        <v>0.08</v>
      </c>
      <c r="J12855" s="923">
        <v>0</v>
      </c>
      <c r="K12855" s="922">
        <v>1</v>
      </c>
      <c r="L12855" s="923">
        <v>0</v>
      </c>
      <c r="M12855" s="923" t="str">
        <f t="shared" si="200"/>
        <v/>
      </c>
    </row>
    <row r="12856" spans="2:13" ht="60">
      <c r="B12856" s="921" t="s">
        <v>3806</v>
      </c>
      <c r="C12856" s="921" t="s">
        <v>2937</v>
      </c>
      <c r="D12856" s="922" t="s">
        <v>986</v>
      </c>
      <c r="E12856" s="936">
        <v>1</v>
      </c>
      <c r="F12856" s="947">
        <v>43647</v>
      </c>
      <c r="G12856" s="923">
        <v>0</v>
      </c>
      <c r="H12856" s="929">
        <v>1.6666666666666668E-3</v>
      </c>
      <c r="I12856" s="929">
        <v>0.08</v>
      </c>
      <c r="J12856" s="923">
        <v>0</v>
      </c>
      <c r="K12856" s="922">
        <v>1</v>
      </c>
      <c r="L12856" s="923">
        <v>0</v>
      </c>
      <c r="M12856" s="923" t="str">
        <f t="shared" si="200"/>
        <v/>
      </c>
    </row>
    <row r="12857" spans="2:13" ht="60">
      <c r="B12857" s="921" t="s">
        <v>3807</v>
      </c>
      <c r="C12857" s="921" t="s">
        <v>2937</v>
      </c>
      <c r="D12857" s="922" t="s">
        <v>986</v>
      </c>
      <c r="E12857" s="936">
        <v>1</v>
      </c>
      <c r="F12857" s="947">
        <v>43739</v>
      </c>
      <c r="G12857" s="923">
        <v>0</v>
      </c>
      <c r="H12857" s="929">
        <v>1.6666666666666668E-3</v>
      </c>
      <c r="I12857" s="929">
        <v>7.5000000000000011E-2</v>
      </c>
      <c r="J12857" s="923">
        <v>0</v>
      </c>
      <c r="K12857" s="922">
        <v>1</v>
      </c>
      <c r="L12857" s="923">
        <v>0</v>
      </c>
      <c r="M12857" s="923" t="str">
        <f t="shared" si="200"/>
        <v/>
      </c>
    </row>
    <row r="12858" spans="2:13" ht="60">
      <c r="B12858" s="921" t="s">
        <v>3808</v>
      </c>
      <c r="C12858" s="921" t="s">
        <v>2937</v>
      </c>
      <c r="D12858" s="922" t="s">
        <v>986</v>
      </c>
      <c r="E12858" s="936">
        <v>1</v>
      </c>
      <c r="F12858" s="947">
        <v>43739</v>
      </c>
      <c r="G12858" s="923">
        <v>0</v>
      </c>
      <c r="H12858" s="929">
        <v>1.6666666666666668E-3</v>
      </c>
      <c r="I12858" s="929">
        <v>7.5000000000000011E-2</v>
      </c>
      <c r="J12858" s="923">
        <v>0</v>
      </c>
      <c r="K12858" s="922">
        <v>1</v>
      </c>
      <c r="L12858" s="923">
        <v>0</v>
      </c>
      <c r="M12858" s="923" t="str">
        <f t="shared" si="200"/>
        <v/>
      </c>
    </row>
    <row r="12859" spans="2:13" ht="60">
      <c r="B12859" s="921" t="s">
        <v>3809</v>
      </c>
      <c r="C12859" s="921" t="s">
        <v>2937</v>
      </c>
      <c r="D12859" s="922" t="s">
        <v>986</v>
      </c>
      <c r="E12859" s="936">
        <v>1</v>
      </c>
      <c r="F12859" s="947">
        <v>43647</v>
      </c>
      <c r="G12859" s="923">
        <v>0</v>
      </c>
      <c r="H12859" s="929">
        <v>1.6666666666666668E-3</v>
      </c>
      <c r="I12859" s="929">
        <v>0.08</v>
      </c>
      <c r="J12859" s="923">
        <v>0</v>
      </c>
      <c r="K12859" s="922">
        <v>1</v>
      </c>
      <c r="L12859" s="923">
        <v>0</v>
      </c>
      <c r="M12859" s="923" t="str">
        <f t="shared" si="200"/>
        <v/>
      </c>
    </row>
    <row r="12860" spans="2:13" ht="60">
      <c r="B12860" s="921" t="s">
        <v>3810</v>
      </c>
      <c r="C12860" s="921" t="s">
        <v>2937</v>
      </c>
      <c r="D12860" s="922" t="s">
        <v>986</v>
      </c>
      <c r="E12860" s="936">
        <v>1</v>
      </c>
      <c r="F12860" s="947">
        <v>43647</v>
      </c>
      <c r="G12860" s="923">
        <v>0</v>
      </c>
      <c r="H12860" s="929">
        <v>1.6666666666666668E-3</v>
      </c>
      <c r="I12860" s="929">
        <v>0.08</v>
      </c>
      <c r="J12860" s="923">
        <v>0</v>
      </c>
      <c r="K12860" s="922">
        <v>1</v>
      </c>
      <c r="L12860" s="923">
        <v>0</v>
      </c>
      <c r="M12860" s="923" t="str">
        <f t="shared" si="200"/>
        <v/>
      </c>
    </row>
    <row r="12861" spans="2:13" ht="60">
      <c r="B12861" s="921" t="s">
        <v>3811</v>
      </c>
      <c r="C12861" s="921" t="s">
        <v>2937</v>
      </c>
      <c r="D12861" s="922" t="s">
        <v>986</v>
      </c>
      <c r="E12861" s="936">
        <v>1</v>
      </c>
      <c r="F12861" s="947">
        <v>43831</v>
      </c>
      <c r="G12861" s="923">
        <v>0</v>
      </c>
      <c r="H12861" s="929">
        <v>1.6666666666666668E-3</v>
      </c>
      <c r="I12861" s="929">
        <v>7.0000000000000007E-2</v>
      </c>
      <c r="J12861" s="923">
        <v>0</v>
      </c>
      <c r="K12861" s="922">
        <v>1</v>
      </c>
      <c r="L12861" s="923">
        <v>0</v>
      </c>
      <c r="M12861" s="923" t="str">
        <f t="shared" si="200"/>
        <v/>
      </c>
    </row>
    <row r="12862" spans="2:13" ht="60">
      <c r="B12862" s="921" t="s">
        <v>3812</v>
      </c>
      <c r="C12862" s="921" t="s">
        <v>2937</v>
      </c>
      <c r="D12862" s="922" t="s">
        <v>994</v>
      </c>
      <c r="E12862" s="936">
        <v>0</v>
      </c>
      <c r="F12862" s="947">
        <v>43831</v>
      </c>
      <c r="G12862" s="923">
        <v>0</v>
      </c>
      <c r="H12862" s="929">
        <v>1.6666666666666668E-3</v>
      </c>
      <c r="I12862" s="929">
        <v>7.0000000000000007E-2</v>
      </c>
      <c r="J12862" s="923">
        <v>0</v>
      </c>
      <c r="K12862" s="922">
        <v>1</v>
      </c>
      <c r="L12862" s="923">
        <v>0</v>
      </c>
      <c r="M12862" s="923" t="str">
        <f t="shared" si="200"/>
        <v/>
      </c>
    </row>
    <row r="12863" spans="2:13" ht="60">
      <c r="B12863" s="921" t="s">
        <v>3813</v>
      </c>
      <c r="C12863" s="921" t="s">
        <v>2937</v>
      </c>
      <c r="D12863" s="922" t="s">
        <v>986</v>
      </c>
      <c r="E12863" s="936">
        <v>1</v>
      </c>
      <c r="F12863" s="947">
        <v>43647</v>
      </c>
      <c r="G12863" s="923">
        <v>0</v>
      </c>
      <c r="H12863" s="929">
        <v>1.6666666666666668E-3</v>
      </c>
      <c r="I12863" s="929">
        <v>0.08</v>
      </c>
      <c r="J12863" s="923">
        <v>0</v>
      </c>
      <c r="K12863" s="922">
        <v>1</v>
      </c>
      <c r="L12863" s="923">
        <v>0</v>
      </c>
      <c r="M12863" s="923" t="str">
        <f t="shared" si="200"/>
        <v/>
      </c>
    </row>
    <row r="12864" spans="2:13" ht="60">
      <c r="B12864" s="921" t="s">
        <v>3814</v>
      </c>
      <c r="C12864" s="921" t="s">
        <v>2937</v>
      </c>
      <c r="D12864" s="922" t="s">
        <v>986</v>
      </c>
      <c r="E12864" s="936">
        <v>1</v>
      </c>
      <c r="F12864" s="947">
        <v>43647</v>
      </c>
      <c r="G12864" s="923">
        <v>0</v>
      </c>
      <c r="H12864" s="929">
        <v>1.6666666666666668E-3</v>
      </c>
      <c r="I12864" s="929">
        <v>0.08</v>
      </c>
      <c r="J12864" s="923">
        <v>0</v>
      </c>
      <c r="K12864" s="922">
        <v>1</v>
      </c>
      <c r="L12864" s="923">
        <v>0</v>
      </c>
      <c r="M12864" s="923" t="str">
        <f t="shared" si="200"/>
        <v/>
      </c>
    </row>
    <row r="12865" spans="2:13" ht="60">
      <c r="B12865" s="921" t="s">
        <v>3815</v>
      </c>
      <c r="C12865" s="921" t="s">
        <v>2937</v>
      </c>
      <c r="D12865" s="922" t="s">
        <v>986</v>
      </c>
      <c r="E12865" s="936">
        <v>1</v>
      </c>
      <c r="F12865" s="947">
        <v>43647</v>
      </c>
      <c r="G12865" s="923">
        <v>0</v>
      </c>
      <c r="H12865" s="929">
        <v>1.6666666666666668E-3</v>
      </c>
      <c r="I12865" s="929">
        <v>0.08</v>
      </c>
      <c r="J12865" s="923">
        <v>0</v>
      </c>
      <c r="K12865" s="922">
        <v>1</v>
      </c>
      <c r="L12865" s="923">
        <v>0</v>
      </c>
      <c r="M12865" s="923" t="str">
        <f t="shared" si="200"/>
        <v/>
      </c>
    </row>
    <row r="12866" spans="2:13" ht="60">
      <c r="B12866" s="921" t="s">
        <v>3816</v>
      </c>
      <c r="C12866" s="921" t="s">
        <v>2937</v>
      </c>
      <c r="D12866" s="922" t="s">
        <v>986</v>
      </c>
      <c r="E12866" s="936">
        <v>1</v>
      </c>
      <c r="F12866" s="947">
        <v>44134</v>
      </c>
      <c r="G12866" s="923">
        <v>0</v>
      </c>
      <c r="H12866" s="929">
        <v>1.6666666666666668E-3</v>
      </c>
      <c r="I12866" s="929">
        <v>5.5E-2</v>
      </c>
      <c r="J12866" s="923">
        <v>0</v>
      </c>
      <c r="K12866" s="922">
        <v>1</v>
      </c>
      <c r="L12866" s="923">
        <v>0</v>
      </c>
      <c r="M12866" s="923" t="str">
        <f t="shared" si="200"/>
        <v/>
      </c>
    </row>
    <row r="12867" spans="2:13" ht="60">
      <c r="B12867" s="921" t="s">
        <v>3817</v>
      </c>
      <c r="C12867" s="921" t="s">
        <v>2937</v>
      </c>
      <c r="D12867" s="922" t="s">
        <v>986</v>
      </c>
      <c r="E12867" s="936">
        <v>1</v>
      </c>
      <c r="F12867" s="947">
        <v>43647</v>
      </c>
      <c r="G12867" s="923">
        <v>0</v>
      </c>
      <c r="H12867" s="929">
        <v>1.6666666666666668E-3</v>
      </c>
      <c r="I12867" s="929">
        <v>0.08</v>
      </c>
      <c r="J12867" s="923">
        <v>0</v>
      </c>
      <c r="K12867" s="922">
        <v>1</v>
      </c>
      <c r="L12867" s="923">
        <v>0</v>
      </c>
      <c r="M12867" s="923" t="str">
        <f t="shared" si="200"/>
        <v/>
      </c>
    </row>
    <row r="12868" spans="2:13" ht="60">
      <c r="B12868" s="921" t="s">
        <v>3818</v>
      </c>
      <c r="C12868" s="921" t="s">
        <v>2937</v>
      </c>
      <c r="D12868" s="922" t="s">
        <v>986</v>
      </c>
      <c r="E12868" s="936">
        <v>1</v>
      </c>
      <c r="F12868" s="947">
        <v>43647</v>
      </c>
      <c r="G12868" s="923">
        <v>0</v>
      </c>
      <c r="H12868" s="929">
        <v>1.6666666666666668E-3</v>
      </c>
      <c r="I12868" s="929">
        <v>0.08</v>
      </c>
      <c r="J12868" s="923">
        <v>0</v>
      </c>
      <c r="K12868" s="922">
        <v>1</v>
      </c>
      <c r="L12868" s="923">
        <v>0</v>
      </c>
      <c r="M12868" s="923" t="str">
        <f t="shared" si="200"/>
        <v/>
      </c>
    </row>
    <row r="12869" spans="2:13" ht="60">
      <c r="B12869" s="921" t="s">
        <v>3819</v>
      </c>
      <c r="C12869" s="921" t="s">
        <v>2937</v>
      </c>
      <c r="D12869" s="922" t="s">
        <v>986</v>
      </c>
      <c r="E12869" s="936">
        <v>1</v>
      </c>
      <c r="F12869" s="947">
        <v>43647</v>
      </c>
      <c r="G12869" s="923">
        <v>0</v>
      </c>
      <c r="H12869" s="929">
        <v>1.6666666666666668E-3</v>
      </c>
      <c r="I12869" s="929">
        <v>0.08</v>
      </c>
      <c r="J12869" s="923">
        <v>0</v>
      </c>
      <c r="K12869" s="922">
        <v>1</v>
      </c>
      <c r="L12869" s="923">
        <v>0</v>
      </c>
      <c r="M12869" s="923" t="str">
        <f t="shared" si="200"/>
        <v/>
      </c>
    </row>
    <row r="12870" spans="2:13" ht="60">
      <c r="B12870" s="921" t="s">
        <v>3820</v>
      </c>
      <c r="C12870" s="921" t="s">
        <v>2937</v>
      </c>
      <c r="D12870" s="922" t="s">
        <v>986</v>
      </c>
      <c r="E12870" s="936">
        <v>1</v>
      </c>
      <c r="F12870" s="947">
        <v>43647</v>
      </c>
      <c r="G12870" s="923">
        <v>0</v>
      </c>
      <c r="H12870" s="929">
        <v>1.6666666666666668E-3</v>
      </c>
      <c r="I12870" s="929">
        <v>0.08</v>
      </c>
      <c r="J12870" s="923">
        <v>0</v>
      </c>
      <c r="K12870" s="922">
        <v>1</v>
      </c>
      <c r="L12870" s="923">
        <v>0</v>
      </c>
      <c r="M12870" s="923" t="str">
        <f t="shared" si="200"/>
        <v/>
      </c>
    </row>
    <row r="12871" spans="2:13" ht="60">
      <c r="B12871" s="921" t="s">
        <v>3821</v>
      </c>
      <c r="C12871" s="921" t="s">
        <v>2937</v>
      </c>
      <c r="D12871" s="922" t="s">
        <v>986</v>
      </c>
      <c r="E12871" s="936">
        <v>1</v>
      </c>
      <c r="F12871" s="947">
        <v>43647</v>
      </c>
      <c r="G12871" s="923">
        <v>0</v>
      </c>
      <c r="H12871" s="929">
        <v>1.6666666666666668E-3</v>
      </c>
      <c r="I12871" s="929">
        <v>0.08</v>
      </c>
      <c r="J12871" s="923">
        <v>0</v>
      </c>
      <c r="K12871" s="922">
        <v>1</v>
      </c>
      <c r="L12871" s="923">
        <v>0</v>
      </c>
      <c r="M12871" s="923" t="str">
        <f t="shared" si="200"/>
        <v/>
      </c>
    </row>
    <row r="12872" spans="2:13" ht="60">
      <c r="B12872" s="921" t="s">
        <v>3822</v>
      </c>
      <c r="C12872" s="921" t="s">
        <v>2937</v>
      </c>
      <c r="D12872" s="922" t="s">
        <v>986</v>
      </c>
      <c r="E12872" s="936">
        <v>1</v>
      </c>
      <c r="F12872" s="947">
        <v>43647</v>
      </c>
      <c r="G12872" s="923">
        <v>0</v>
      </c>
      <c r="H12872" s="929">
        <v>1.6666666666666668E-3</v>
      </c>
      <c r="I12872" s="929">
        <v>0.08</v>
      </c>
      <c r="J12872" s="923">
        <v>0</v>
      </c>
      <c r="K12872" s="922">
        <v>1</v>
      </c>
      <c r="L12872" s="923">
        <v>0</v>
      </c>
      <c r="M12872" s="923" t="str">
        <f t="shared" si="200"/>
        <v/>
      </c>
    </row>
    <row r="12873" spans="2:13" ht="60">
      <c r="B12873" s="921" t="s">
        <v>3823</v>
      </c>
      <c r="C12873" s="921" t="s">
        <v>2937</v>
      </c>
      <c r="D12873" s="922" t="s">
        <v>986</v>
      </c>
      <c r="E12873" s="936">
        <v>1</v>
      </c>
      <c r="F12873" s="947">
        <v>43647</v>
      </c>
      <c r="G12873" s="923">
        <v>0</v>
      </c>
      <c r="H12873" s="929">
        <v>1.6666666666666668E-3</v>
      </c>
      <c r="I12873" s="929">
        <v>0.08</v>
      </c>
      <c r="J12873" s="923">
        <v>0</v>
      </c>
      <c r="K12873" s="922">
        <v>1</v>
      </c>
      <c r="L12873" s="923">
        <v>0</v>
      </c>
      <c r="M12873" s="923" t="str">
        <f t="shared" si="200"/>
        <v/>
      </c>
    </row>
    <row r="12874" spans="2:13" ht="75">
      <c r="B12874" s="921" t="s">
        <v>2949</v>
      </c>
      <c r="C12874" s="921" t="s">
        <v>2932</v>
      </c>
      <c r="D12874" s="922" t="s">
        <v>986</v>
      </c>
      <c r="E12874" s="936">
        <v>1</v>
      </c>
      <c r="F12874" s="947">
        <v>44713</v>
      </c>
      <c r="G12874" s="923">
        <v>0</v>
      </c>
      <c r="H12874" s="929">
        <v>1.6666666666666668E-3</v>
      </c>
      <c r="I12874" s="929">
        <v>2.1666666666666667E-2</v>
      </c>
      <c r="J12874" s="923">
        <v>0</v>
      </c>
      <c r="K12874" s="922">
        <v>1</v>
      </c>
      <c r="L12874" s="923">
        <v>0</v>
      </c>
      <c r="M12874" s="923" t="str">
        <f t="shared" si="200"/>
        <v/>
      </c>
    </row>
    <row r="12875" spans="2:13" ht="75">
      <c r="B12875" s="921" t="s">
        <v>3824</v>
      </c>
      <c r="C12875" s="921" t="s">
        <v>2932</v>
      </c>
      <c r="D12875" s="922" t="s">
        <v>986</v>
      </c>
      <c r="E12875" s="936">
        <v>1</v>
      </c>
      <c r="F12875" s="947">
        <v>43647</v>
      </c>
      <c r="G12875" s="923">
        <v>0</v>
      </c>
      <c r="H12875" s="929">
        <v>1.6666666666666668E-3</v>
      </c>
      <c r="I12875" s="929">
        <v>0.08</v>
      </c>
      <c r="J12875" s="923">
        <v>0</v>
      </c>
      <c r="K12875" s="922">
        <v>1</v>
      </c>
      <c r="L12875" s="923">
        <v>0</v>
      </c>
      <c r="M12875" s="923" t="str">
        <f t="shared" ref="M12875:M12938" si="201">IF(L12875=0,"",IF(I12875=100%,0,(H12875*12)*(G12875*E12875*K12875)))</f>
        <v/>
      </c>
    </row>
    <row r="12876" spans="2:13" ht="60">
      <c r="B12876" s="921" t="s">
        <v>3825</v>
      </c>
      <c r="C12876" s="921" t="s">
        <v>2937</v>
      </c>
      <c r="D12876" s="922" t="s">
        <v>986</v>
      </c>
      <c r="E12876" s="936">
        <v>1</v>
      </c>
      <c r="F12876" s="947">
        <v>43647</v>
      </c>
      <c r="G12876" s="923">
        <v>0</v>
      </c>
      <c r="H12876" s="929">
        <v>1.6666666666666668E-3</v>
      </c>
      <c r="I12876" s="929">
        <v>0.08</v>
      </c>
      <c r="J12876" s="923">
        <v>0</v>
      </c>
      <c r="K12876" s="922">
        <v>1</v>
      </c>
      <c r="L12876" s="923">
        <v>0</v>
      </c>
      <c r="M12876" s="923" t="str">
        <f t="shared" si="201"/>
        <v/>
      </c>
    </row>
    <row r="12877" spans="2:13" ht="60">
      <c r="B12877" s="921" t="s">
        <v>3826</v>
      </c>
      <c r="C12877" s="921" t="s">
        <v>2937</v>
      </c>
      <c r="D12877" s="922" t="s">
        <v>986</v>
      </c>
      <c r="E12877" s="936">
        <v>1</v>
      </c>
      <c r="F12877" s="947">
        <v>43647</v>
      </c>
      <c r="G12877" s="923">
        <v>0</v>
      </c>
      <c r="H12877" s="929">
        <v>1.6666666666666668E-3</v>
      </c>
      <c r="I12877" s="929">
        <v>0.08</v>
      </c>
      <c r="J12877" s="923">
        <v>0</v>
      </c>
      <c r="K12877" s="922">
        <v>1</v>
      </c>
      <c r="L12877" s="923">
        <v>0</v>
      </c>
      <c r="M12877" s="923" t="str">
        <f t="shared" si="201"/>
        <v/>
      </c>
    </row>
    <row r="12878" spans="2:13" ht="60">
      <c r="B12878" s="921" t="s">
        <v>3827</v>
      </c>
      <c r="C12878" s="921" t="s">
        <v>2937</v>
      </c>
      <c r="D12878" s="922" t="s">
        <v>986</v>
      </c>
      <c r="E12878" s="936">
        <v>1</v>
      </c>
      <c r="F12878" s="947">
        <v>44927</v>
      </c>
      <c r="G12878" s="923">
        <v>0</v>
      </c>
      <c r="H12878" s="929">
        <v>1.6666666666666668E-3</v>
      </c>
      <c r="I12878" s="929">
        <v>0.01</v>
      </c>
      <c r="J12878" s="923">
        <v>0</v>
      </c>
      <c r="K12878" s="922">
        <v>1</v>
      </c>
      <c r="L12878" s="923">
        <v>0</v>
      </c>
      <c r="M12878" s="923" t="str">
        <f t="shared" si="201"/>
        <v/>
      </c>
    </row>
    <row r="12879" spans="2:13" ht="60">
      <c r="B12879" s="921" t="s">
        <v>3828</v>
      </c>
      <c r="C12879" s="921" t="s">
        <v>2937</v>
      </c>
      <c r="D12879" s="922" t="s">
        <v>986</v>
      </c>
      <c r="E12879" s="936">
        <v>1</v>
      </c>
      <c r="F12879" s="947">
        <v>44927</v>
      </c>
      <c r="G12879" s="923">
        <v>0</v>
      </c>
      <c r="H12879" s="929">
        <v>1.6666666666666668E-3</v>
      </c>
      <c r="I12879" s="929">
        <v>0.01</v>
      </c>
      <c r="J12879" s="923">
        <v>0</v>
      </c>
      <c r="K12879" s="922">
        <v>1</v>
      </c>
      <c r="L12879" s="923">
        <v>0</v>
      </c>
      <c r="M12879" s="923" t="str">
        <f t="shared" si="201"/>
        <v/>
      </c>
    </row>
    <row r="12880" spans="2:13" ht="60">
      <c r="B12880" s="921" t="s">
        <v>3829</v>
      </c>
      <c r="C12880" s="921" t="s">
        <v>2937</v>
      </c>
      <c r="D12880" s="922" t="s">
        <v>986</v>
      </c>
      <c r="E12880" s="936">
        <v>1</v>
      </c>
      <c r="F12880" s="947">
        <v>43647</v>
      </c>
      <c r="G12880" s="923">
        <v>0</v>
      </c>
      <c r="H12880" s="929">
        <v>1.6666666666666668E-3</v>
      </c>
      <c r="I12880" s="929">
        <v>0.08</v>
      </c>
      <c r="J12880" s="923">
        <v>0</v>
      </c>
      <c r="K12880" s="922">
        <v>1</v>
      </c>
      <c r="L12880" s="923">
        <v>0</v>
      </c>
      <c r="M12880" s="923" t="str">
        <f t="shared" si="201"/>
        <v/>
      </c>
    </row>
    <row r="12881" spans="2:13" ht="60">
      <c r="B12881" s="921" t="s">
        <v>3830</v>
      </c>
      <c r="C12881" s="921" t="s">
        <v>2937</v>
      </c>
      <c r="D12881" s="922" t="s">
        <v>986</v>
      </c>
      <c r="E12881" s="936">
        <v>1</v>
      </c>
      <c r="F12881" s="947">
        <v>43647</v>
      </c>
      <c r="G12881" s="923">
        <v>0</v>
      </c>
      <c r="H12881" s="929">
        <v>1.6666666666666668E-3</v>
      </c>
      <c r="I12881" s="929">
        <v>0.08</v>
      </c>
      <c r="J12881" s="923">
        <v>0</v>
      </c>
      <c r="K12881" s="922">
        <v>1</v>
      </c>
      <c r="L12881" s="923">
        <v>0</v>
      </c>
      <c r="M12881" s="923" t="str">
        <f t="shared" si="201"/>
        <v/>
      </c>
    </row>
    <row r="12882" spans="2:13" ht="60">
      <c r="B12882" s="921" t="s">
        <v>3831</v>
      </c>
      <c r="C12882" s="921" t="s">
        <v>2937</v>
      </c>
      <c r="D12882" s="922" t="s">
        <v>986</v>
      </c>
      <c r="E12882" s="936">
        <v>1</v>
      </c>
      <c r="F12882" s="947">
        <v>44562</v>
      </c>
      <c r="G12882" s="923">
        <v>0</v>
      </c>
      <c r="H12882" s="929">
        <v>1.6666666666666668E-3</v>
      </c>
      <c r="I12882" s="929">
        <v>3.0000000000000002E-2</v>
      </c>
      <c r="J12882" s="923">
        <v>0</v>
      </c>
      <c r="K12882" s="922">
        <v>1</v>
      </c>
      <c r="L12882" s="923">
        <v>0</v>
      </c>
      <c r="M12882" s="923" t="str">
        <f t="shared" si="201"/>
        <v/>
      </c>
    </row>
    <row r="12883" spans="2:13" ht="75">
      <c r="B12883" s="921" t="s">
        <v>3832</v>
      </c>
      <c r="C12883" s="921" t="s">
        <v>2932</v>
      </c>
      <c r="D12883" s="922" t="s">
        <v>986</v>
      </c>
      <c r="E12883" s="936">
        <v>1</v>
      </c>
      <c r="F12883" s="947">
        <v>43647</v>
      </c>
      <c r="G12883" s="923">
        <v>0</v>
      </c>
      <c r="H12883" s="929">
        <v>1.6666666666666668E-3</v>
      </c>
      <c r="I12883" s="929">
        <v>0.08</v>
      </c>
      <c r="J12883" s="923">
        <v>0</v>
      </c>
      <c r="K12883" s="922">
        <v>1</v>
      </c>
      <c r="L12883" s="923">
        <v>0</v>
      </c>
      <c r="M12883" s="923" t="str">
        <f t="shared" si="201"/>
        <v/>
      </c>
    </row>
    <row r="12884" spans="2:13" ht="75">
      <c r="B12884" s="921" t="s">
        <v>3833</v>
      </c>
      <c r="C12884" s="921" t="s">
        <v>2932</v>
      </c>
      <c r="D12884" s="922" t="s">
        <v>986</v>
      </c>
      <c r="E12884" s="936">
        <v>1</v>
      </c>
      <c r="F12884" s="947">
        <v>43647</v>
      </c>
      <c r="G12884" s="923">
        <v>0</v>
      </c>
      <c r="H12884" s="929">
        <v>1.6666666666666668E-3</v>
      </c>
      <c r="I12884" s="929">
        <v>0.08</v>
      </c>
      <c r="J12884" s="923">
        <v>0</v>
      </c>
      <c r="K12884" s="922">
        <v>1</v>
      </c>
      <c r="L12884" s="923">
        <v>0</v>
      </c>
      <c r="M12884" s="923" t="str">
        <f t="shared" si="201"/>
        <v/>
      </c>
    </row>
    <row r="12885" spans="2:13" ht="60">
      <c r="B12885" s="921" t="s">
        <v>3834</v>
      </c>
      <c r="C12885" s="921" t="s">
        <v>2937</v>
      </c>
      <c r="D12885" s="922" t="s">
        <v>986</v>
      </c>
      <c r="E12885" s="936">
        <v>1</v>
      </c>
      <c r="F12885" s="947">
        <v>43647</v>
      </c>
      <c r="G12885" s="923">
        <v>0</v>
      </c>
      <c r="H12885" s="929">
        <v>1.6666666666666668E-3</v>
      </c>
      <c r="I12885" s="929">
        <v>0.08</v>
      </c>
      <c r="J12885" s="923">
        <v>0</v>
      </c>
      <c r="K12885" s="922">
        <v>1</v>
      </c>
      <c r="L12885" s="923">
        <v>0</v>
      </c>
      <c r="M12885" s="923" t="str">
        <f t="shared" si="201"/>
        <v/>
      </c>
    </row>
    <row r="12886" spans="2:13" ht="60">
      <c r="B12886" s="921" t="s">
        <v>3835</v>
      </c>
      <c r="C12886" s="921" t="s">
        <v>2937</v>
      </c>
      <c r="D12886" s="922" t="s">
        <v>986</v>
      </c>
      <c r="E12886" s="936">
        <v>1</v>
      </c>
      <c r="F12886" s="947">
        <v>43647</v>
      </c>
      <c r="G12886" s="923">
        <v>0</v>
      </c>
      <c r="H12886" s="929">
        <v>1.6666666666666668E-3</v>
      </c>
      <c r="I12886" s="929">
        <v>0.08</v>
      </c>
      <c r="J12886" s="923">
        <v>0</v>
      </c>
      <c r="K12886" s="922">
        <v>1</v>
      </c>
      <c r="L12886" s="923">
        <v>0</v>
      </c>
      <c r="M12886" s="923" t="str">
        <f t="shared" si="201"/>
        <v/>
      </c>
    </row>
    <row r="12887" spans="2:13" ht="60">
      <c r="B12887" s="921" t="s">
        <v>3836</v>
      </c>
      <c r="C12887" s="921" t="s">
        <v>2937</v>
      </c>
      <c r="D12887" s="922" t="s">
        <v>986</v>
      </c>
      <c r="E12887" s="936">
        <v>1</v>
      </c>
      <c r="F12887" s="947">
        <v>44562</v>
      </c>
      <c r="G12887" s="923">
        <v>0</v>
      </c>
      <c r="H12887" s="929">
        <v>1.6666666666666668E-3</v>
      </c>
      <c r="I12887" s="929">
        <v>3.0000000000000002E-2</v>
      </c>
      <c r="J12887" s="923">
        <v>0</v>
      </c>
      <c r="K12887" s="922">
        <v>1</v>
      </c>
      <c r="L12887" s="923">
        <v>0</v>
      </c>
      <c r="M12887" s="923" t="str">
        <f t="shared" si="201"/>
        <v/>
      </c>
    </row>
    <row r="12888" spans="2:13" ht="60">
      <c r="B12888" s="921" t="s">
        <v>3837</v>
      </c>
      <c r="C12888" s="921" t="s">
        <v>2937</v>
      </c>
      <c r="D12888" s="922" t="s">
        <v>986</v>
      </c>
      <c r="E12888" s="936">
        <v>1</v>
      </c>
      <c r="F12888" s="947">
        <v>43647</v>
      </c>
      <c r="G12888" s="923">
        <v>0</v>
      </c>
      <c r="H12888" s="929">
        <v>1.6666666666666668E-3</v>
      </c>
      <c r="I12888" s="929">
        <v>0.08</v>
      </c>
      <c r="J12888" s="923">
        <v>0</v>
      </c>
      <c r="K12888" s="922">
        <v>1</v>
      </c>
      <c r="L12888" s="923">
        <v>0</v>
      </c>
      <c r="M12888" s="923" t="str">
        <f t="shared" si="201"/>
        <v/>
      </c>
    </row>
    <row r="12889" spans="2:13" ht="60">
      <c r="B12889" s="921" t="s">
        <v>3838</v>
      </c>
      <c r="C12889" s="921" t="s">
        <v>2937</v>
      </c>
      <c r="D12889" s="922" t="s">
        <v>986</v>
      </c>
      <c r="E12889" s="936">
        <v>1</v>
      </c>
      <c r="F12889" s="947">
        <v>43647</v>
      </c>
      <c r="G12889" s="923">
        <v>0</v>
      </c>
      <c r="H12889" s="929">
        <v>1.6666666666666668E-3</v>
      </c>
      <c r="I12889" s="929">
        <v>0.08</v>
      </c>
      <c r="J12889" s="923">
        <v>0</v>
      </c>
      <c r="K12889" s="922">
        <v>1</v>
      </c>
      <c r="L12889" s="923">
        <v>0</v>
      </c>
      <c r="M12889" s="923" t="str">
        <f t="shared" si="201"/>
        <v/>
      </c>
    </row>
    <row r="12890" spans="2:13" ht="60">
      <c r="B12890" s="921" t="s">
        <v>3839</v>
      </c>
      <c r="C12890" s="921" t="s">
        <v>2937</v>
      </c>
      <c r="D12890" s="922" t="s">
        <v>986</v>
      </c>
      <c r="E12890" s="936">
        <v>1</v>
      </c>
      <c r="F12890" s="947">
        <v>43647</v>
      </c>
      <c r="G12890" s="923">
        <v>0</v>
      </c>
      <c r="H12890" s="929">
        <v>1.6666666666666668E-3</v>
      </c>
      <c r="I12890" s="929">
        <v>0.08</v>
      </c>
      <c r="J12890" s="923">
        <v>0</v>
      </c>
      <c r="K12890" s="922">
        <v>1</v>
      </c>
      <c r="L12890" s="923">
        <v>0</v>
      </c>
      <c r="M12890" s="923" t="str">
        <f t="shared" si="201"/>
        <v/>
      </c>
    </row>
    <row r="12891" spans="2:13" ht="60">
      <c r="B12891" s="921" t="s">
        <v>3840</v>
      </c>
      <c r="C12891" s="921" t="s">
        <v>2937</v>
      </c>
      <c r="D12891" s="922" t="s">
        <v>986</v>
      </c>
      <c r="E12891" s="936">
        <v>1</v>
      </c>
      <c r="F12891" s="947">
        <v>43647</v>
      </c>
      <c r="G12891" s="923">
        <v>0</v>
      </c>
      <c r="H12891" s="929">
        <v>1.6666666666666668E-3</v>
      </c>
      <c r="I12891" s="929">
        <v>0.08</v>
      </c>
      <c r="J12891" s="923">
        <v>0</v>
      </c>
      <c r="K12891" s="922">
        <v>1</v>
      </c>
      <c r="L12891" s="923">
        <v>0</v>
      </c>
      <c r="M12891" s="923" t="str">
        <f t="shared" si="201"/>
        <v/>
      </c>
    </row>
    <row r="12892" spans="2:13" ht="60">
      <c r="B12892" s="921" t="s">
        <v>3841</v>
      </c>
      <c r="C12892" s="921" t="s">
        <v>2937</v>
      </c>
      <c r="D12892" s="922" t="s">
        <v>986</v>
      </c>
      <c r="E12892" s="936">
        <v>1</v>
      </c>
      <c r="F12892" s="947">
        <v>43647</v>
      </c>
      <c r="G12892" s="923">
        <v>0</v>
      </c>
      <c r="H12892" s="929">
        <v>1.6666666666666668E-3</v>
      </c>
      <c r="I12892" s="929">
        <v>0.08</v>
      </c>
      <c r="J12892" s="923">
        <v>0</v>
      </c>
      <c r="K12892" s="922">
        <v>1</v>
      </c>
      <c r="L12892" s="923">
        <v>0</v>
      </c>
      <c r="M12892" s="923" t="str">
        <f t="shared" si="201"/>
        <v/>
      </c>
    </row>
    <row r="12893" spans="2:13" ht="75">
      <c r="B12893" s="921" t="s">
        <v>3842</v>
      </c>
      <c r="C12893" s="921" t="s">
        <v>2932</v>
      </c>
      <c r="D12893" s="922" t="s">
        <v>986</v>
      </c>
      <c r="E12893" s="936">
        <v>1</v>
      </c>
      <c r="F12893" s="947">
        <v>44562</v>
      </c>
      <c r="G12893" s="923">
        <v>0</v>
      </c>
      <c r="H12893" s="929">
        <v>1.6666666666666668E-3</v>
      </c>
      <c r="I12893" s="929">
        <v>3.0000000000000002E-2</v>
      </c>
      <c r="J12893" s="923">
        <v>0</v>
      </c>
      <c r="K12893" s="922">
        <v>1</v>
      </c>
      <c r="L12893" s="923">
        <v>0</v>
      </c>
      <c r="M12893" s="923" t="str">
        <f t="shared" si="201"/>
        <v/>
      </c>
    </row>
    <row r="12894" spans="2:13" ht="60">
      <c r="B12894" s="921" t="s">
        <v>3843</v>
      </c>
      <c r="C12894" s="921" t="s">
        <v>2937</v>
      </c>
      <c r="D12894" s="922" t="s">
        <v>986</v>
      </c>
      <c r="E12894" s="936">
        <v>1</v>
      </c>
      <c r="F12894" s="947">
        <v>44562</v>
      </c>
      <c r="G12894" s="923">
        <v>0</v>
      </c>
      <c r="H12894" s="929">
        <v>1.6666666666666668E-3</v>
      </c>
      <c r="I12894" s="929">
        <v>3.0000000000000002E-2</v>
      </c>
      <c r="J12894" s="923">
        <v>0</v>
      </c>
      <c r="K12894" s="922">
        <v>1</v>
      </c>
      <c r="L12894" s="923">
        <v>0</v>
      </c>
      <c r="M12894" s="923" t="str">
        <f t="shared" si="201"/>
        <v/>
      </c>
    </row>
    <row r="12895" spans="2:13" ht="75">
      <c r="B12895" s="921" t="s">
        <v>3844</v>
      </c>
      <c r="C12895" s="921" t="s">
        <v>2932</v>
      </c>
      <c r="D12895" s="922" t="s">
        <v>986</v>
      </c>
      <c r="E12895" s="936">
        <v>1</v>
      </c>
      <c r="F12895" s="947">
        <v>43647</v>
      </c>
      <c r="G12895" s="923">
        <v>0</v>
      </c>
      <c r="H12895" s="929">
        <v>1.6666666666666668E-3</v>
      </c>
      <c r="I12895" s="929">
        <v>0.08</v>
      </c>
      <c r="J12895" s="923">
        <v>0</v>
      </c>
      <c r="K12895" s="922">
        <v>1</v>
      </c>
      <c r="L12895" s="923">
        <v>0</v>
      </c>
      <c r="M12895" s="923" t="str">
        <f t="shared" si="201"/>
        <v/>
      </c>
    </row>
    <row r="12896" spans="2:13" ht="60">
      <c r="B12896" s="921" t="s">
        <v>3845</v>
      </c>
      <c r="C12896" s="921" t="s">
        <v>2937</v>
      </c>
      <c r="D12896" s="922" t="s">
        <v>986</v>
      </c>
      <c r="E12896" s="936">
        <v>1</v>
      </c>
      <c r="F12896" s="947">
        <v>43739</v>
      </c>
      <c r="G12896" s="923">
        <v>0</v>
      </c>
      <c r="H12896" s="929">
        <v>1.6666666666666668E-3</v>
      </c>
      <c r="I12896" s="929">
        <v>7.5000000000000011E-2</v>
      </c>
      <c r="J12896" s="923">
        <v>0</v>
      </c>
      <c r="K12896" s="922">
        <v>1</v>
      </c>
      <c r="L12896" s="923">
        <v>0</v>
      </c>
      <c r="M12896" s="923" t="str">
        <f t="shared" si="201"/>
        <v/>
      </c>
    </row>
    <row r="12897" spans="2:13" ht="60">
      <c r="B12897" s="921" t="s">
        <v>3846</v>
      </c>
      <c r="C12897" s="921" t="s">
        <v>2937</v>
      </c>
      <c r="D12897" s="922" t="s">
        <v>986</v>
      </c>
      <c r="E12897" s="936">
        <v>1</v>
      </c>
      <c r="F12897" s="947">
        <v>43739</v>
      </c>
      <c r="G12897" s="923">
        <v>0</v>
      </c>
      <c r="H12897" s="929">
        <v>1.6666666666666668E-3</v>
      </c>
      <c r="I12897" s="929">
        <v>7.5000000000000011E-2</v>
      </c>
      <c r="J12897" s="923">
        <v>0</v>
      </c>
      <c r="K12897" s="922">
        <v>1</v>
      </c>
      <c r="L12897" s="923">
        <v>0</v>
      </c>
      <c r="M12897" s="923" t="str">
        <f t="shared" si="201"/>
        <v/>
      </c>
    </row>
    <row r="12898" spans="2:13" ht="60">
      <c r="B12898" s="921" t="s">
        <v>3847</v>
      </c>
      <c r="C12898" s="921" t="s">
        <v>2937</v>
      </c>
      <c r="D12898" s="922" t="s">
        <v>986</v>
      </c>
      <c r="E12898" s="936">
        <v>1</v>
      </c>
      <c r="F12898" s="947">
        <v>43739</v>
      </c>
      <c r="G12898" s="923">
        <v>0</v>
      </c>
      <c r="H12898" s="929">
        <v>1.6666666666666668E-3</v>
      </c>
      <c r="I12898" s="929">
        <v>7.5000000000000011E-2</v>
      </c>
      <c r="J12898" s="923">
        <v>0</v>
      </c>
      <c r="K12898" s="922">
        <v>1</v>
      </c>
      <c r="L12898" s="923">
        <v>0</v>
      </c>
      <c r="M12898" s="923" t="str">
        <f t="shared" si="201"/>
        <v/>
      </c>
    </row>
    <row r="12899" spans="2:13" ht="75">
      <c r="B12899" s="921" t="s">
        <v>3848</v>
      </c>
      <c r="C12899" s="921" t="s">
        <v>2932</v>
      </c>
      <c r="D12899" s="922" t="s">
        <v>986</v>
      </c>
      <c r="E12899" s="936">
        <v>1</v>
      </c>
      <c r="F12899" s="947">
        <v>43647</v>
      </c>
      <c r="G12899" s="923">
        <v>0</v>
      </c>
      <c r="H12899" s="929">
        <v>1.6666666666666668E-3</v>
      </c>
      <c r="I12899" s="929">
        <v>0.08</v>
      </c>
      <c r="J12899" s="923">
        <v>0</v>
      </c>
      <c r="K12899" s="922">
        <v>1</v>
      </c>
      <c r="L12899" s="923">
        <v>0</v>
      </c>
      <c r="M12899" s="923" t="str">
        <f t="shared" si="201"/>
        <v/>
      </c>
    </row>
    <row r="12900" spans="2:13" ht="60">
      <c r="B12900" s="921" t="s">
        <v>3849</v>
      </c>
      <c r="C12900" s="921" t="s">
        <v>2937</v>
      </c>
      <c r="D12900" s="922" t="s">
        <v>986</v>
      </c>
      <c r="E12900" s="936">
        <v>1</v>
      </c>
      <c r="F12900" s="947">
        <v>43647</v>
      </c>
      <c r="G12900" s="923">
        <v>0</v>
      </c>
      <c r="H12900" s="929">
        <v>1.6666666666666668E-3</v>
      </c>
      <c r="I12900" s="929">
        <v>0.08</v>
      </c>
      <c r="J12900" s="923">
        <v>0</v>
      </c>
      <c r="K12900" s="922">
        <v>1</v>
      </c>
      <c r="L12900" s="923">
        <v>0</v>
      </c>
      <c r="M12900" s="923" t="str">
        <f t="shared" si="201"/>
        <v/>
      </c>
    </row>
    <row r="12901" spans="2:13" ht="60">
      <c r="B12901" s="921" t="s">
        <v>3850</v>
      </c>
      <c r="C12901" s="921" t="s">
        <v>2937</v>
      </c>
      <c r="D12901" s="922" t="s">
        <v>986</v>
      </c>
      <c r="E12901" s="936">
        <v>1</v>
      </c>
      <c r="F12901" s="947">
        <v>43647</v>
      </c>
      <c r="G12901" s="923">
        <v>0</v>
      </c>
      <c r="H12901" s="929">
        <v>1.6666666666666668E-3</v>
      </c>
      <c r="I12901" s="929">
        <v>0.08</v>
      </c>
      <c r="J12901" s="923">
        <v>0</v>
      </c>
      <c r="K12901" s="922">
        <v>1</v>
      </c>
      <c r="L12901" s="923">
        <v>0</v>
      </c>
      <c r="M12901" s="923" t="str">
        <f t="shared" si="201"/>
        <v/>
      </c>
    </row>
    <row r="12902" spans="2:13" ht="60">
      <c r="B12902" s="921" t="s">
        <v>3851</v>
      </c>
      <c r="C12902" s="921" t="s">
        <v>2937</v>
      </c>
      <c r="D12902" s="922" t="s">
        <v>986</v>
      </c>
      <c r="E12902" s="936">
        <v>1</v>
      </c>
      <c r="F12902" s="947">
        <v>44197</v>
      </c>
      <c r="G12902" s="923">
        <v>0</v>
      </c>
      <c r="H12902" s="929">
        <v>1.6666666666666668E-3</v>
      </c>
      <c r="I12902" s="929">
        <v>0.05</v>
      </c>
      <c r="J12902" s="923">
        <v>0</v>
      </c>
      <c r="K12902" s="922">
        <v>1</v>
      </c>
      <c r="L12902" s="923">
        <v>0</v>
      </c>
      <c r="M12902" s="923" t="str">
        <f t="shared" si="201"/>
        <v/>
      </c>
    </row>
    <row r="12903" spans="2:13" ht="60">
      <c r="B12903" s="921" t="s">
        <v>3852</v>
      </c>
      <c r="C12903" s="921" t="s">
        <v>2937</v>
      </c>
      <c r="D12903" s="922" t="s">
        <v>986</v>
      </c>
      <c r="E12903" s="936">
        <v>1</v>
      </c>
      <c r="F12903" s="947">
        <v>43647</v>
      </c>
      <c r="G12903" s="923">
        <v>0</v>
      </c>
      <c r="H12903" s="929">
        <v>1.6666666666666668E-3</v>
      </c>
      <c r="I12903" s="929">
        <v>0.08</v>
      </c>
      <c r="J12903" s="923">
        <v>0</v>
      </c>
      <c r="K12903" s="922">
        <v>1</v>
      </c>
      <c r="L12903" s="923">
        <v>0</v>
      </c>
      <c r="M12903" s="923" t="str">
        <f t="shared" si="201"/>
        <v/>
      </c>
    </row>
    <row r="12904" spans="2:13" ht="75">
      <c r="B12904" s="921" t="s">
        <v>3853</v>
      </c>
      <c r="C12904" s="921" t="s">
        <v>2932</v>
      </c>
      <c r="D12904" s="922" t="s">
        <v>986</v>
      </c>
      <c r="E12904" s="936">
        <v>1</v>
      </c>
      <c r="F12904" s="947">
        <v>43647</v>
      </c>
      <c r="G12904" s="923">
        <v>0</v>
      </c>
      <c r="H12904" s="929">
        <v>1.6666666666666668E-3</v>
      </c>
      <c r="I12904" s="929">
        <v>0.08</v>
      </c>
      <c r="J12904" s="923">
        <v>0</v>
      </c>
      <c r="K12904" s="922">
        <v>1</v>
      </c>
      <c r="L12904" s="923">
        <v>0</v>
      </c>
      <c r="M12904" s="923" t="str">
        <f t="shared" si="201"/>
        <v/>
      </c>
    </row>
    <row r="12905" spans="2:13" ht="75">
      <c r="B12905" s="921" t="s">
        <v>3854</v>
      </c>
      <c r="C12905" s="921" t="s">
        <v>2932</v>
      </c>
      <c r="D12905" s="922" t="s">
        <v>994</v>
      </c>
      <c r="E12905" s="936">
        <v>0</v>
      </c>
      <c r="F12905" s="947">
        <v>43831</v>
      </c>
      <c r="G12905" s="923">
        <v>0</v>
      </c>
      <c r="H12905" s="929">
        <v>1.6666666666666668E-3</v>
      </c>
      <c r="I12905" s="929">
        <v>7.0000000000000007E-2</v>
      </c>
      <c r="J12905" s="923">
        <v>0</v>
      </c>
      <c r="K12905" s="922">
        <v>1</v>
      </c>
      <c r="L12905" s="923">
        <v>0</v>
      </c>
      <c r="M12905" s="923" t="str">
        <f t="shared" si="201"/>
        <v/>
      </c>
    </row>
    <row r="12906" spans="2:13" ht="60">
      <c r="B12906" s="921" t="s">
        <v>3855</v>
      </c>
      <c r="C12906" s="921" t="s">
        <v>2937</v>
      </c>
      <c r="D12906" s="922" t="s">
        <v>994</v>
      </c>
      <c r="E12906" s="936">
        <v>0</v>
      </c>
      <c r="F12906" s="947">
        <v>43831</v>
      </c>
      <c r="G12906" s="923">
        <v>0</v>
      </c>
      <c r="H12906" s="929">
        <v>1.6666666666666668E-3</v>
      </c>
      <c r="I12906" s="929">
        <v>7.0000000000000007E-2</v>
      </c>
      <c r="J12906" s="923">
        <v>0</v>
      </c>
      <c r="K12906" s="922">
        <v>1</v>
      </c>
      <c r="L12906" s="923">
        <v>0</v>
      </c>
      <c r="M12906" s="923" t="str">
        <f t="shared" si="201"/>
        <v/>
      </c>
    </row>
    <row r="12907" spans="2:13" ht="60">
      <c r="B12907" s="921" t="s">
        <v>3856</v>
      </c>
      <c r="C12907" s="921" t="s">
        <v>2937</v>
      </c>
      <c r="D12907" s="922" t="s">
        <v>994</v>
      </c>
      <c r="E12907" s="936">
        <v>0</v>
      </c>
      <c r="F12907" s="947">
        <v>43831</v>
      </c>
      <c r="G12907" s="923">
        <v>0</v>
      </c>
      <c r="H12907" s="929">
        <v>1.6666666666666668E-3</v>
      </c>
      <c r="I12907" s="929">
        <v>7.0000000000000007E-2</v>
      </c>
      <c r="J12907" s="923">
        <v>0</v>
      </c>
      <c r="K12907" s="922">
        <v>1</v>
      </c>
      <c r="L12907" s="923">
        <v>0</v>
      </c>
      <c r="M12907" s="923" t="str">
        <f t="shared" si="201"/>
        <v/>
      </c>
    </row>
    <row r="12908" spans="2:13" ht="60">
      <c r="B12908" s="921" t="s">
        <v>3857</v>
      </c>
      <c r="C12908" s="921" t="s">
        <v>2937</v>
      </c>
      <c r="D12908" s="922" t="s">
        <v>994</v>
      </c>
      <c r="E12908" s="936">
        <v>0</v>
      </c>
      <c r="F12908" s="947">
        <v>43831</v>
      </c>
      <c r="G12908" s="923">
        <v>0</v>
      </c>
      <c r="H12908" s="929">
        <v>1.6666666666666668E-3</v>
      </c>
      <c r="I12908" s="929">
        <v>7.0000000000000007E-2</v>
      </c>
      <c r="J12908" s="923">
        <v>0</v>
      </c>
      <c r="K12908" s="922">
        <v>1</v>
      </c>
      <c r="L12908" s="923">
        <v>0</v>
      </c>
      <c r="M12908" s="923" t="str">
        <f t="shared" si="201"/>
        <v/>
      </c>
    </row>
    <row r="12909" spans="2:13" ht="75">
      <c r="B12909" s="921" t="s">
        <v>3858</v>
      </c>
      <c r="C12909" s="921" t="s">
        <v>2932</v>
      </c>
      <c r="D12909" s="922" t="s">
        <v>994</v>
      </c>
      <c r="E12909" s="936">
        <v>0</v>
      </c>
      <c r="F12909" s="947">
        <v>44562</v>
      </c>
      <c r="G12909" s="923">
        <v>0</v>
      </c>
      <c r="H12909" s="929">
        <v>1.6666666666666668E-3</v>
      </c>
      <c r="I12909" s="929">
        <v>3.0000000000000002E-2</v>
      </c>
      <c r="J12909" s="923">
        <v>0</v>
      </c>
      <c r="K12909" s="922">
        <v>1</v>
      </c>
      <c r="L12909" s="923">
        <v>0</v>
      </c>
      <c r="M12909" s="923" t="str">
        <f t="shared" si="201"/>
        <v/>
      </c>
    </row>
    <row r="12910" spans="2:13" ht="60">
      <c r="B12910" s="921" t="s">
        <v>3859</v>
      </c>
      <c r="C12910" s="921" t="s">
        <v>2937</v>
      </c>
      <c r="D12910" s="922" t="s">
        <v>994</v>
      </c>
      <c r="E12910" s="936">
        <v>0</v>
      </c>
      <c r="F12910" s="947">
        <v>44562</v>
      </c>
      <c r="G12910" s="923">
        <v>0</v>
      </c>
      <c r="H12910" s="929">
        <v>1.6666666666666668E-3</v>
      </c>
      <c r="I12910" s="929">
        <v>3.0000000000000002E-2</v>
      </c>
      <c r="J12910" s="923">
        <v>0</v>
      </c>
      <c r="K12910" s="922">
        <v>1</v>
      </c>
      <c r="L12910" s="923">
        <v>0</v>
      </c>
      <c r="M12910" s="923" t="str">
        <f t="shared" si="201"/>
        <v/>
      </c>
    </row>
    <row r="12911" spans="2:13" ht="60">
      <c r="B12911" s="921" t="s">
        <v>3860</v>
      </c>
      <c r="C12911" s="921" t="s">
        <v>2937</v>
      </c>
      <c r="D12911" s="922" t="s">
        <v>986</v>
      </c>
      <c r="E12911" s="936">
        <v>1</v>
      </c>
      <c r="F12911" s="947">
        <v>43647</v>
      </c>
      <c r="G12911" s="923">
        <v>0</v>
      </c>
      <c r="H12911" s="929">
        <v>1.6666666666666668E-3</v>
      </c>
      <c r="I12911" s="929">
        <v>0.08</v>
      </c>
      <c r="J12911" s="923">
        <v>0</v>
      </c>
      <c r="K12911" s="922">
        <v>1</v>
      </c>
      <c r="L12911" s="923">
        <v>0</v>
      </c>
      <c r="M12911" s="923" t="str">
        <f t="shared" si="201"/>
        <v/>
      </c>
    </row>
    <row r="12912" spans="2:13" ht="60">
      <c r="B12912" s="921" t="s">
        <v>3861</v>
      </c>
      <c r="C12912" s="921" t="s">
        <v>2937</v>
      </c>
      <c r="D12912" s="922" t="s">
        <v>986</v>
      </c>
      <c r="E12912" s="936">
        <v>1</v>
      </c>
      <c r="F12912" s="947">
        <v>43647</v>
      </c>
      <c r="G12912" s="923">
        <v>0</v>
      </c>
      <c r="H12912" s="929">
        <v>1.6666666666666668E-3</v>
      </c>
      <c r="I12912" s="929">
        <v>0.08</v>
      </c>
      <c r="J12912" s="923">
        <v>0</v>
      </c>
      <c r="K12912" s="922">
        <v>1</v>
      </c>
      <c r="L12912" s="923">
        <v>0</v>
      </c>
      <c r="M12912" s="923" t="str">
        <f t="shared" si="201"/>
        <v/>
      </c>
    </row>
    <row r="12913" spans="2:13" ht="60">
      <c r="B12913" s="921" t="s">
        <v>3862</v>
      </c>
      <c r="C12913" s="921" t="s">
        <v>2937</v>
      </c>
      <c r="D12913" s="922" t="s">
        <v>986</v>
      </c>
      <c r="E12913" s="936">
        <v>1</v>
      </c>
      <c r="F12913" s="947">
        <v>43647</v>
      </c>
      <c r="G12913" s="923">
        <v>0</v>
      </c>
      <c r="H12913" s="929">
        <v>1.6666666666666668E-3</v>
      </c>
      <c r="I12913" s="929">
        <v>0.08</v>
      </c>
      <c r="J12913" s="923">
        <v>0</v>
      </c>
      <c r="K12913" s="922">
        <v>1</v>
      </c>
      <c r="L12913" s="923">
        <v>0</v>
      </c>
      <c r="M12913" s="923" t="str">
        <f t="shared" si="201"/>
        <v/>
      </c>
    </row>
    <row r="12914" spans="2:13" ht="75">
      <c r="B12914" s="921" t="s">
        <v>3863</v>
      </c>
      <c r="C12914" s="921" t="s">
        <v>2932</v>
      </c>
      <c r="D12914" s="922" t="s">
        <v>986</v>
      </c>
      <c r="E12914" s="936">
        <v>1</v>
      </c>
      <c r="F12914" s="947">
        <v>43647</v>
      </c>
      <c r="G12914" s="923">
        <v>0</v>
      </c>
      <c r="H12914" s="929">
        <v>1.6666666666666668E-3</v>
      </c>
      <c r="I12914" s="929">
        <v>0.08</v>
      </c>
      <c r="J12914" s="923">
        <v>0</v>
      </c>
      <c r="K12914" s="922">
        <v>1</v>
      </c>
      <c r="L12914" s="923">
        <v>0</v>
      </c>
      <c r="M12914" s="923" t="str">
        <f t="shared" si="201"/>
        <v/>
      </c>
    </row>
    <row r="12915" spans="2:13" ht="60">
      <c r="B12915" s="921" t="s">
        <v>3864</v>
      </c>
      <c r="C12915" s="921" t="s">
        <v>2937</v>
      </c>
      <c r="D12915" s="922" t="s">
        <v>986</v>
      </c>
      <c r="E12915" s="936">
        <v>1</v>
      </c>
      <c r="F12915" s="947">
        <v>43647</v>
      </c>
      <c r="G12915" s="923">
        <v>0</v>
      </c>
      <c r="H12915" s="929">
        <v>1.6666666666666668E-3</v>
      </c>
      <c r="I12915" s="929">
        <v>0.08</v>
      </c>
      <c r="J12915" s="923">
        <v>0</v>
      </c>
      <c r="K12915" s="922">
        <v>1</v>
      </c>
      <c r="L12915" s="923">
        <v>0</v>
      </c>
      <c r="M12915" s="923" t="str">
        <f t="shared" si="201"/>
        <v/>
      </c>
    </row>
    <row r="12916" spans="2:13" ht="75">
      <c r="B12916" s="921" t="s">
        <v>3865</v>
      </c>
      <c r="C12916" s="921" t="s">
        <v>2932</v>
      </c>
      <c r="D12916" s="922" t="s">
        <v>986</v>
      </c>
      <c r="E12916" s="936">
        <v>1</v>
      </c>
      <c r="F12916" s="947">
        <v>43647</v>
      </c>
      <c r="G12916" s="923">
        <v>0</v>
      </c>
      <c r="H12916" s="929">
        <v>1.6666666666666668E-3</v>
      </c>
      <c r="I12916" s="929">
        <v>0.08</v>
      </c>
      <c r="J12916" s="923">
        <v>0</v>
      </c>
      <c r="K12916" s="922">
        <v>1</v>
      </c>
      <c r="L12916" s="923">
        <v>0</v>
      </c>
      <c r="M12916" s="923" t="str">
        <f t="shared" si="201"/>
        <v/>
      </c>
    </row>
    <row r="12917" spans="2:13" ht="75">
      <c r="B12917" s="921" t="s">
        <v>3866</v>
      </c>
      <c r="C12917" s="921" t="s">
        <v>2932</v>
      </c>
      <c r="D12917" s="922" t="s">
        <v>986</v>
      </c>
      <c r="E12917" s="936">
        <v>1</v>
      </c>
      <c r="F12917" s="947">
        <v>43647</v>
      </c>
      <c r="G12917" s="923">
        <v>0</v>
      </c>
      <c r="H12917" s="929">
        <v>1.6666666666666668E-3</v>
      </c>
      <c r="I12917" s="929">
        <v>0.08</v>
      </c>
      <c r="J12917" s="923">
        <v>0</v>
      </c>
      <c r="K12917" s="922">
        <v>1</v>
      </c>
      <c r="L12917" s="923">
        <v>0</v>
      </c>
      <c r="M12917" s="923" t="str">
        <f t="shared" si="201"/>
        <v/>
      </c>
    </row>
    <row r="12918" spans="2:13" ht="60">
      <c r="B12918" s="921" t="s">
        <v>3867</v>
      </c>
      <c r="C12918" s="921" t="s">
        <v>2937</v>
      </c>
      <c r="D12918" s="922" t="s">
        <v>986</v>
      </c>
      <c r="E12918" s="936">
        <v>1</v>
      </c>
      <c r="F12918" s="947">
        <v>43647</v>
      </c>
      <c r="G12918" s="923">
        <v>0</v>
      </c>
      <c r="H12918" s="929">
        <v>1.6666666666666668E-3</v>
      </c>
      <c r="I12918" s="929">
        <v>0.08</v>
      </c>
      <c r="J12918" s="923">
        <v>0</v>
      </c>
      <c r="K12918" s="922">
        <v>1</v>
      </c>
      <c r="L12918" s="923">
        <v>0</v>
      </c>
      <c r="M12918" s="923" t="str">
        <f t="shared" si="201"/>
        <v/>
      </c>
    </row>
    <row r="12919" spans="2:13" ht="60">
      <c r="B12919" s="921" t="s">
        <v>3868</v>
      </c>
      <c r="C12919" s="921" t="s">
        <v>2937</v>
      </c>
      <c r="D12919" s="922" t="s">
        <v>986</v>
      </c>
      <c r="E12919" s="936">
        <v>1</v>
      </c>
      <c r="F12919" s="947">
        <v>43647</v>
      </c>
      <c r="G12919" s="923">
        <v>0</v>
      </c>
      <c r="H12919" s="929">
        <v>1.6666666666666668E-3</v>
      </c>
      <c r="I12919" s="929">
        <v>0.08</v>
      </c>
      <c r="J12919" s="923">
        <v>0</v>
      </c>
      <c r="K12919" s="922">
        <v>1</v>
      </c>
      <c r="L12919" s="923">
        <v>0</v>
      </c>
      <c r="M12919" s="923" t="str">
        <f t="shared" si="201"/>
        <v/>
      </c>
    </row>
    <row r="12920" spans="2:13" ht="60">
      <c r="B12920" s="921" t="s">
        <v>3869</v>
      </c>
      <c r="C12920" s="921" t="s">
        <v>2937</v>
      </c>
      <c r="D12920" s="922" t="s">
        <v>986</v>
      </c>
      <c r="E12920" s="936">
        <v>1</v>
      </c>
      <c r="F12920" s="947">
        <v>43647</v>
      </c>
      <c r="G12920" s="923">
        <v>0</v>
      </c>
      <c r="H12920" s="929">
        <v>1.6666666666666668E-3</v>
      </c>
      <c r="I12920" s="929">
        <v>0.08</v>
      </c>
      <c r="J12920" s="923">
        <v>0</v>
      </c>
      <c r="K12920" s="922">
        <v>1</v>
      </c>
      <c r="L12920" s="923">
        <v>0</v>
      </c>
      <c r="M12920" s="923" t="str">
        <f t="shared" si="201"/>
        <v/>
      </c>
    </row>
    <row r="12921" spans="2:13" ht="60">
      <c r="B12921" s="921" t="s">
        <v>3870</v>
      </c>
      <c r="C12921" s="921" t="s">
        <v>2937</v>
      </c>
      <c r="D12921" s="922" t="s">
        <v>986</v>
      </c>
      <c r="E12921" s="936">
        <v>1</v>
      </c>
      <c r="F12921" s="947">
        <v>43647</v>
      </c>
      <c r="G12921" s="923">
        <v>0</v>
      </c>
      <c r="H12921" s="929">
        <v>1.6666666666666668E-3</v>
      </c>
      <c r="I12921" s="929">
        <v>0.08</v>
      </c>
      <c r="J12921" s="923">
        <v>0</v>
      </c>
      <c r="K12921" s="922">
        <v>1</v>
      </c>
      <c r="L12921" s="923">
        <v>0</v>
      </c>
      <c r="M12921" s="923" t="str">
        <f t="shared" si="201"/>
        <v/>
      </c>
    </row>
    <row r="12922" spans="2:13" ht="60">
      <c r="B12922" s="921" t="s">
        <v>3871</v>
      </c>
      <c r="C12922" s="921" t="s">
        <v>2937</v>
      </c>
      <c r="D12922" s="922" t="s">
        <v>986</v>
      </c>
      <c r="E12922" s="936">
        <v>1</v>
      </c>
      <c r="F12922" s="947">
        <v>43647</v>
      </c>
      <c r="G12922" s="923">
        <v>0</v>
      </c>
      <c r="H12922" s="929">
        <v>1.6666666666666668E-3</v>
      </c>
      <c r="I12922" s="929">
        <v>0.08</v>
      </c>
      <c r="J12922" s="923">
        <v>0</v>
      </c>
      <c r="K12922" s="922">
        <v>1</v>
      </c>
      <c r="L12922" s="923">
        <v>0</v>
      </c>
      <c r="M12922" s="923" t="str">
        <f t="shared" si="201"/>
        <v/>
      </c>
    </row>
    <row r="12923" spans="2:13" ht="60">
      <c r="B12923" s="921" t="s">
        <v>3872</v>
      </c>
      <c r="C12923" s="921" t="s">
        <v>2937</v>
      </c>
      <c r="D12923" s="922" t="s">
        <v>986</v>
      </c>
      <c r="E12923" s="936">
        <v>1</v>
      </c>
      <c r="F12923" s="947">
        <v>43647</v>
      </c>
      <c r="G12923" s="923">
        <v>0</v>
      </c>
      <c r="H12923" s="929">
        <v>1.6666666666666668E-3</v>
      </c>
      <c r="I12923" s="929">
        <v>0.08</v>
      </c>
      <c r="J12923" s="923">
        <v>0</v>
      </c>
      <c r="K12923" s="922">
        <v>1</v>
      </c>
      <c r="L12923" s="923">
        <v>0</v>
      </c>
      <c r="M12923" s="923" t="str">
        <f t="shared" si="201"/>
        <v/>
      </c>
    </row>
    <row r="12924" spans="2:13" ht="75">
      <c r="B12924" s="921" t="s">
        <v>3873</v>
      </c>
      <c r="C12924" s="921" t="s">
        <v>2932</v>
      </c>
      <c r="D12924" s="922" t="s">
        <v>986</v>
      </c>
      <c r="E12924" s="936">
        <v>1</v>
      </c>
      <c r="F12924" s="947">
        <v>43647</v>
      </c>
      <c r="G12924" s="923">
        <v>0</v>
      </c>
      <c r="H12924" s="929">
        <v>1.6666666666666668E-3</v>
      </c>
      <c r="I12924" s="929">
        <v>0.08</v>
      </c>
      <c r="J12924" s="923">
        <v>0</v>
      </c>
      <c r="K12924" s="922">
        <v>1</v>
      </c>
      <c r="L12924" s="923">
        <v>0</v>
      </c>
      <c r="M12924" s="923" t="str">
        <f t="shared" si="201"/>
        <v/>
      </c>
    </row>
    <row r="12925" spans="2:13" ht="75">
      <c r="B12925" s="921" t="s">
        <v>3874</v>
      </c>
      <c r="C12925" s="921" t="s">
        <v>2932</v>
      </c>
      <c r="D12925" s="922" t="s">
        <v>986</v>
      </c>
      <c r="E12925" s="936">
        <v>1</v>
      </c>
      <c r="F12925" s="947">
        <v>43647</v>
      </c>
      <c r="G12925" s="923">
        <v>0</v>
      </c>
      <c r="H12925" s="929">
        <v>1.6666666666666668E-3</v>
      </c>
      <c r="I12925" s="929">
        <v>0.08</v>
      </c>
      <c r="J12925" s="923">
        <v>0</v>
      </c>
      <c r="K12925" s="922">
        <v>1</v>
      </c>
      <c r="L12925" s="923">
        <v>0</v>
      </c>
      <c r="M12925" s="923" t="str">
        <f t="shared" si="201"/>
        <v/>
      </c>
    </row>
    <row r="12926" spans="2:13" ht="60">
      <c r="B12926" s="921" t="s">
        <v>3875</v>
      </c>
      <c r="C12926" s="921" t="s">
        <v>2937</v>
      </c>
      <c r="D12926" s="922" t="s">
        <v>986</v>
      </c>
      <c r="E12926" s="936">
        <v>1</v>
      </c>
      <c r="F12926" s="947">
        <v>43647</v>
      </c>
      <c r="G12926" s="923">
        <v>0</v>
      </c>
      <c r="H12926" s="929">
        <v>1.6666666666666668E-3</v>
      </c>
      <c r="I12926" s="929">
        <v>0.08</v>
      </c>
      <c r="J12926" s="923">
        <v>0</v>
      </c>
      <c r="K12926" s="922">
        <v>1</v>
      </c>
      <c r="L12926" s="923">
        <v>0</v>
      </c>
      <c r="M12926" s="923" t="str">
        <f t="shared" si="201"/>
        <v/>
      </c>
    </row>
    <row r="12927" spans="2:13" ht="60">
      <c r="B12927" s="921" t="s">
        <v>3876</v>
      </c>
      <c r="C12927" s="921" t="s">
        <v>2937</v>
      </c>
      <c r="D12927" s="922" t="s">
        <v>986</v>
      </c>
      <c r="E12927" s="936">
        <v>1</v>
      </c>
      <c r="F12927" s="947">
        <v>43647</v>
      </c>
      <c r="G12927" s="923">
        <v>0</v>
      </c>
      <c r="H12927" s="929">
        <v>1.6666666666666668E-3</v>
      </c>
      <c r="I12927" s="929">
        <v>0.08</v>
      </c>
      <c r="J12927" s="923">
        <v>0</v>
      </c>
      <c r="K12927" s="922">
        <v>1</v>
      </c>
      <c r="L12927" s="923">
        <v>0</v>
      </c>
      <c r="M12927" s="923" t="str">
        <f t="shared" si="201"/>
        <v/>
      </c>
    </row>
    <row r="12928" spans="2:13" ht="60">
      <c r="B12928" s="921" t="s">
        <v>3877</v>
      </c>
      <c r="C12928" s="921" t="s">
        <v>2937</v>
      </c>
      <c r="D12928" s="922" t="s">
        <v>986</v>
      </c>
      <c r="E12928" s="936">
        <v>1</v>
      </c>
      <c r="F12928" s="947">
        <v>43647</v>
      </c>
      <c r="G12928" s="923">
        <v>0</v>
      </c>
      <c r="H12928" s="929">
        <v>1.6666666666666668E-3</v>
      </c>
      <c r="I12928" s="929">
        <v>0.08</v>
      </c>
      <c r="J12928" s="923">
        <v>0</v>
      </c>
      <c r="K12928" s="922">
        <v>1</v>
      </c>
      <c r="L12928" s="923">
        <v>0</v>
      </c>
      <c r="M12928" s="923" t="str">
        <f t="shared" si="201"/>
        <v/>
      </c>
    </row>
    <row r="12929" spans="2:13" ht="60">
      <c r="B12929" s="921" t="s">
        <v>2999</v>
      </c>
      <c r="C12929" s="921" t="s">
        <v>2937</v>
      </c>
      <c r="D12929" s="922" t="s">
        <v>986</v>
      </c>
      <c r="E12929" s="936">
        <v>1</v>
      </c>
      <c r="F12929" s="947">
        <v>44105</v>
      </c>
      <c r="G12929" s="923">
        <v>0</v>
      </c>
      <c r="H12929" s="929">
        <v>1.6666666666666668E-3</v>
      </c>
      <c r="I12929" s="929">
        <v>5.5E-2</v>
      </c>
      <c r="J12929" s="923">
        <v>0</v>
      </c>
      <c r="K12929" s="922">
        <v>1</v>
      </c>
      <c r="L12929" s="923">
        <v>0</v>
      </c>
      <c r="M12929" s="923" t="str">
        <f t="shared" si="201"/>
        <v/>
      </c>
    </row>
    <row r="12930" spans="2:13" ht="90">
      <c r="B12930" s="921" t="s">
        <v>3426</v>
      </c>
      <c r="C12930" s="921" t="s">
        <v>3411</v>
      </c>
      <c r="D12930" s="922" t="s">
        <v>986</v>
      </c>
      <c r="E12930" s="936">
        <v>1</v>
      </c>
      <c r="F12930" s="947">
        <v>43800</v>
      </c>
      <c r="G12930" s="923">
        <v>0</v>
      </c>
      <c r="H12930" s="929">
        <v>1.6666666666666668E-3</v>
      </c>
      <c r="I12930" s="929">
        <v>7.166666666666667E-2</v>
      </c>
      <c r="J12930" s="923">
        <v>0</v>
      </c>
      <c r="K12930" s="922">
        <v>1</v>
      </c>
      <c r="L12930" s="923">
        <v>0</v>
      </c>
      <c r="M12930" s="923" t="str">
        <f t="shared" si="201"/>
        <v/>
      </c>
    </row>
    <row r="12931" spans="2:13" ht="90">
      <c r="B12931" s="921" t="s">
        <v>3878</v>
      </c>
      <c r="C12931" s="921" t="s">
        <v>3411</v>
      </c>
      <c r="D12931" s="922" t="s">
        <v>986</v>
      </c>
      <c r="E12931" s="936">
        <v>1</v>
      </c>
      <c r="F12931" s="947">
        <v>43800</v>
      </c>
      <c r="G12931" s="923">
        <v>0</v>
      </c>
      <c r="H12931" s="929">
        <v>1.6666666666666668E-3</v>
      </c>
      <c r="I12931" s="929">
        <v>7.166666666666667E-2</v>
      </c>
      <c r="J12931" s="923">
        <v>0</v>
      </c>
      <c r="K12931" s="922">
        <v>1</v>
      </c>
      <c r="L12931" s="923">
        <v>0</v>
      </c>
      <c r="M12931" s="923" t="str">
        <f t="shared" si="201"/>
        <v/>
      </c>
    </row>
    <row r="12932" spans="2:13" ht="90">
      <c r="B12932" s="921" t="s">
        <v>3413</v>
      </c>
      <c r="C12932" s="921" t="s">
        <v>3411</v>
      </c>
      <c r="D12932" s="922" t="s">
        <v>986</v>
      </c>
      <c r="E12932" s="936">
        <v>1</v>
      </c>
      <c r="F12932" s="947">
        <v>43647</v>
      </c>
      <c r="G12932" s="923">
        <v>0</v>
      </c>
      <c r="H12932" s="929">
        <v>1.6666666666666668E-3</v>
      </c>
      <c r="I12932" s="929">
        <v>0.08</v>
      </c>
      <c r="J12932" s="923">
        <v>0</v>
      </c>
      <c r="K12932" s="922">
        <v>1</v>
      </c>
      <c r="L12932" s="923">
        <v>0</v>
      </c>
      <c r="M12932" s="923" t="str">
        <f t="shared" si="201"/>
        <v/>
      </c>
    </row>
    <row r="12933" spans="2:13" ht="90">
      <c r="B12933" s="921" t="s">
        <v>3879</v>
      </c>
      <c r="C12933" s="921" t="s">
        <v>3411</v>
      </c>
      <c r="D12933" s="922" t="s">
        <v>986</v>
      </c>
      <c r="E12933" s="936">
        <v>1</v>
      </c>
      <c r="F12933" s="947">
        <v>44657</v>
      </c>
      <c r="G12933" s="923">
        <v>0</v>
      </c>
      <c r="H12933" s="929">
        <v>1.6666666666666668E-3</v>
      </c>
      <c r="I12933" s="929">
        <v>2.5000000000000001E-2</v>
      </c>
      <c r="J12933" s="923">
        <v>0</v>
      </c>
      <c r="K12933" s="922">
        <v>1</v>
      </c>
      <c r="L12933" s="923">
        <v>0</v>
      </c>
      <c r="M12933" s="923" t="str">
        <f t="shared" si="201"/>
        <v/>
      </c>
    </row>
    <row r="12934" spans="2:13" ht="90">
      <c r="B12934" s="921" t="s">
        <v>3427</v>
      </c>
      <c r="C12934" s="921" t="s">
        <v>3411</v>
      </c>
      <c r="D12934" s="922" t="s">
        <v>986</v>
      </c>
      <c r="E12934" s="936">
        <v>1</v>
      </c>
      <c r="F12934" s="947">
        <v>44774</v>
      </c>
      <c r="G12934" s="923">
        <v>0</v>
      </c>
      <c r="H12934" s="929">
        <v>1.6666666666666668E-3</v>
      </c>
      <c r="I12934" s="929">
        <v>1.8333333333333333E-2</v>
      </c>
      <c r="J12934" s="923">
        <v>0</v>
      </c>
      <c r="K12934" s="922">
        <v>1</v>
      </c>
      <c r="L12934" s="923">
        <v>0</v>
      </c>
      <c r="M12934" s="923" t="str">
        <f t="shared" si="201"/>
        <v/>
      </c>
    </row>
    <row r="12935" spans="2:13" ht="90">
      <c r="B12935" s="921" t="s">
        <v>3880</v>
      </c>
      <c r="C12935" s="921" t="s">
        <v>3411</v>
      </c>
      <c r="D12935" s="922" t="s">
        <v>986</v>
      </c>
      <c r="E12935" s="936">
        <v>1</v>
      </c>
      <c r="F12935" s="947">
        <v>44774</v>
      </c>
      <c r="G12935" s="923">
        <v>0</v>
      </c>
      <c r="H12935" s="929">
        <v>1.6666666666666668E-3</v>
      </c>
      <c r="I12935" s="929">
        <v>1.8333333333333333E-2</v>
      </c>
      <c r="J12935" s="923">
        <v>0</v>
      </c>
      <c r="K12935" s="922">
        <v>1</v>
      </c>
      <c r="L12935" s="923">
        <v>0</v>
      </c>
      <c r="M12935" s="923" t="str">
        <f t="shared" si="201"/>
        <v/>
      </c>
    </row>
    <row r="12936" spans="2:13" ht="75">
      <c r="B12936" s="921" t="s">
        <v>3706</v>
      </c>
      <c r="C12936" s="921" t="s">
        <v>3430</v>
      </c>
      <c r="D12936" s="922" t="s">
        <v>986</v>
      </c>
      <c r="E12936" s="936">
        <v>1</v>
      </c>
      <c r="F12936" s="947">
        <v>43800</v>
      </c>
      <c r="G12936" s="923">
        <v>0</v>
      </c>
      <c r="H12936" s="929">
        <v>1.6666666666666668E-3</v>
      </c>
      <c r="I12936" s="929">
        <v>7.166666666666667E-2</v>
      </c>
      <c r="J12936" s="923">
        <v>0</v>
      </c>
      <c r="K12936" s="922">
        <v>1</v>
      </c>
      <c r="L12936" s="923">
        <v>0</v>
      </c>
      <c r="M12936" s="923" t="str">
        <f t="shared" si="201"/>
        <v/>
      </c>
    </row>
    <row r="12937" spans="2:13" ht="75">
      <c r="B12937" s="921" t="s">
        <v>3881</v>
      </c>
      <c r="C12937" s="921" t="s">
        <v>3430</v>
      </c>
      <c r="D12937" s="922" t="s">
        <v>986</v>
      </c>
      <c r="E12937" s="936">
        <v>1</v>
      </c>
      <c r="F12937" s="947">
        <v>43800</v>
      </c>
      <c r="G12937" s="923">
        <v>0</v>
      </c>
      <c r="H12937" s="929">
        <v>1.6666666666666668E-3</v>
      </c>
      <c r="I12937" s="929">
        <v>7.166666666666667E-2</v>
      </c>
      <c r="J12937" s="923">
        <v>0</v>
      </c>
      <c r="K12937" s="922">
        <v>1</v>
      </c>
      <c r="L12937" s="923">
        <v>0</v>
      </c>
      <c r="M12937" s="923" t="str">
        <f t="shared" si="201"/>
        <v/>
      </c>
    </row>
    <row r="12938" spans="2:13" ht="75">
      <c r="B12938" s="921" t="s">
        <v>3699</v>
      </c>
      <c r="C12938" s="921" t="s">
        <v>3430</v>
      </c>
      <c r="D12938" s="922" t="s">
        <v>986</v>
      </c>
      <c r="E12938" s="936">
        <v>1</v>
      </c>
      <c r="F12938" s="947">
        <v>43800</v>
      </c>
      <c r="G12938" s="923">
        <v>0</v>
      </c>
      <c r="H12938" s="929">
        <v>1.6666666666666668E-3</v>
      </c>
      <c r="I12938" s="929">
        <v>7.166666666666667E-2</v>
      </c>
      <c r="J12938" s="923">
        <v>0</v>
      </c>
      <c r="K12938" s="922">
        <v>1</v>
      </c>
      <c r="L12938" s="923">
        <v>0</v>
      </c>
      <c r="M12938" s="923" t="str">
        <f t="shared" si="201"/>
        <v/>
      </c>
    </row>
    <row r="12939" spans="2:13" ht="75">
      <c r="B12939" s="921" t="s">
        <v>3882</v>
      </c>
      <c r="C12939" s="921" t="s">
        <v>3430</v>
      </c>
      <c r="D12939" s="922" t="s">
        <v>986</v>
      </c>
      <c r="E12939" s="936">
        <v>1</v>
      </c>
      <c r="F12939" s="947">
        <v>43800</v>
      </c>
      <c r="G12939" s="923">
        <v>0</v>
      </c>
      <c r="H12939" s="929">
        <v>1.6666666666666668E-3</v>
      </c>
      <c r="I12939" s="929">
        <v>7.166666666666667E-2</v>
      </c>
      <c r="J12939" s="923">
        <v>0</v>
      </c>
      <c r="K12939" s="922">
        <v>1</v>
      </c>
      <c r="L12939" s="923">
        <v>0</v>
      </c>
      <c r="M12939" s="923" t="str">
        <f t="shared" ref="M12939:M13002" si="202">IF(L12939=0,"",IF(I12939=100%,0,(H12939*12)*(G12939*E12939*K12939)))</f>
        <v/>
      </c>
    </row>
    <row r="12940" spans="2:13" ht="75">
      <c r="B12940" s="921" t="s">
        <v>3883</v>
      </c>
      <c r="C12940" s="921" t="s">
        <v>3430</v>
      </c>
      <c r="D12940" s="922" t="s">
        <v>986</v>
      </c>
      <c r="E12940" s="936">
        <v>1</v>
      </c>
      <c r="F12940" s="947">
        <v>43800</v>
      </c>
      <c r="G12940" s="923">
        <v>0</v>
      </c>
      <c r="H12940" s="929">
        <v>1.6666666666666668E-3</v>
      </c>
      <c r="I12940" s="929">
        <v>7.166666666666667E-2</v>
      </c>
      <c r="J12940" s="923">
        <v>0</v>
      </c>
      <c r="K12940" s="922">
        <v>1</v>
      </c>
      <c r="L12940" s="923">
        <v>0</v>
      </c>
      <c r="M12940" s="923" t="str">
        <f t="shared" si="202"/>
        <v/>
      </c>
    </row>
    <row r="12941" spans="2:13" ht="75">
      <c r="B12941" s="921" t="s">
        <v>3884</v>
      </c>
      <c r="C12941" s="921" t="s">
        <v>3430</v>
      </c>
      <c r="D12941" s="922" t="s">
        <v>986</v>
      </c>
      <c r="E12941" s="936">
        <v>1</v>
      </c>
      <c r="F12941" s="947">
        <v>43800</v>
      </c>
      <c r="G12941" s="923">
        <v>0</v>
      </c>
      <c r="H12941" s="929">
        <v>1.6666666666666668E-3</v>
      </c>
      <c r="I12941" s="929">
        <v>7.166666666666667E-2</v>
      </c>
      <c r="J12941" s="923">
        <v>0</v>
      </c>
      <c r="K12941" s="922">
        <v>1</v>
      </c>
      <c r="L12941" s="923">
        <v>0</v>
      </c>
      <c r="M12941" s="923" t="str">
        <f t="shared" si="202"/>
        <v/>
      </c>
    </row>
    <row r="12942" spans="2:13" ht="120">
      <c r="B12942" s="921" t="s">
        <v>3885</v>
      </c>
      <c r="C12942" s="921" t="s">
        <v>3436</v>
      </c>
      <c r="D12942" s="922" t="s">
        <v>986</v>
      </c>
      <c r="E12942" s="936">
        <v>1</v>
      </c>
      <c r="F12942" s="947">
        <v>43800</v>
      </c>
      <c r="G12942" s="923">
        <v>0</v>
      </c>
      <c r="H12942" s="929">
        <v>1.6666666666666668E-3</v>
      </c>
      <c r="I12942" s="929">
        <v>7.166666666666667E-2</v>
      </c>
      <c r="J12942" s="923">
        <v>0</v>
      </c>
      <c r="K12942" s="922">
        <v>1</v>
      </c>
      <c r="L12942" s="923">
        <v>0</v>
      </c>
      <c r="M12942" s="923" t="str">
        <f t="shared" si="202"/>
        <v/>
      </c>
    </row>
    <row r="12943" spans="2:13" ht="75">
      <c r="B12943" s="921" t="s">
        <v>3886</v>
      </c>
      <c r="C12943" s="921" t="s">
        <v>3430</v>
      </c>
      <c r="D12943" s="922" t="s">
        <v>986</v>
      </c>
      <c r="E12943" s="936">
        <v>1</v>
      </c>
      <c r="F12943" s="947">
        <v>43800</v>
      </c>
      <c r="G12943" s="923">
        <v>0</v>
      </c>
      <c r="H12943" s="929">
        <v>1.6666666666666668E-3</v>
      </c>
      <c r="I12943" s="929">
        <v>7.166666666666667E-2</v>
      </c>
      <c r="J12943" s="923">
        <v>0</v>
      </c>
      <c r="K12943" s="922">
        <v>1</v>
      </c>
      <c r="L12943" s="923">
        <v>0</v>
      </c>
      <c r="M12943" s="923" t="str">
        <f t="shared" si="202"/>
        <v/>
      </c>
    </row>
    <row r="12944" spans="2:13" ht="75">
      <c r="B12944" s="921" t="s">
        <v>3698</v>
      </c>
      <c r="C12944" s="921" t="s">
        <v>3430</v>
      </c>
      <c r="D12944" s="922" t="s">
        <v>986</v>
      </c>
      <c r="E12944" s="936">
        <v>1</v>
      </c>
      <c r="F12944" s="947">
        <v>43800</v>
      </c>
      <c r="G12944" s="923">
        <v>0</v>
      </c>
      <c r="H12944" s="929">
        <v>1.6666666666666668E-3</v>
      </c>
      <c r="I12944" s="929">
        <v>7.166666666666667E-2</v>
      </c>
      <c r="J12944" s="923">
        <v>0</v>
      </c>
      <c r="K12944" s="922">
        <v>1</v>
      </c>
      <c r="L12944" s="923">
        <v>0</v>
      </c>
      <c r="M12944" s="923" t="str">
        <f t="shared" si="202"/>
        <v/>
      </c>
    </row>
    <row r="12945" spans="2:13" ht="75">
      <c r="B12945" s="921" t="s">
        <v>3887</v>
      </c>
      <c r="C12945" s="921" t="s">
        <v>3430</v>
      </c>
      <c r="D12945" s="922" t="s">
        <v>986</v>
      </c>
      <c r="E12945" s="936">
        <v>1</v>
      </c>
      <c r="F12945" s="947">
        <v>43800</v>
      </c>
      <c r="G12945" s="923">
        <v>0</v>
      </c>
      <c r="H12945" s="929">
        <v>1.6666666666666668E-3</v>
      </c>
      <c r="I12945" s="929">
        <v>7.166666666666667E-2</v>
      </c>
      <c r="J12945" s="923">
        <v>0</v>
      </c>
      <c r="K12945" s="922">
        <v>1</v>
      </c>
      <c r="L12945" s="923">
        <v>0</v>
      </c>
      <c r="M12945" s="923" t="str">
        <f t="shared" si="202"/>
        <v/>
      </c>
    </row>
    <row r="12946" spans="2:13" ht="75">
      <c r="B12946" s="921" t="s">
        <v>3888</v>
      </c>
      <c r="C12946" s="921" t="s">
        <v>3430</v>
      </c>
      <c r="D12946" s="922" t="s">
        <v>986</v>
      </c>
      <c r="E12946" s="936">
        <v>1</v>
      </c>
      <c r="F12946" s="947">
        <v>43800</v>
      </c>
      <c r="G12946" s="923">
        <v>0</v>
      </c>
      <c r="H12946" s="929">
        <v>1.6666666666666668E-3</v>
      </c>
      <c r="I12946" s="929">
        <v>7.166666666666667E-2</v>
      </c>
      <c r="J12946" s="923">
        <v>0</v>
      </c>
      <c r="K12946" s="922">
        <v>1</v>
      </c>
      <c r="L12946" s="923">
        <v>0</v>
      </c>
      <c r="M12946" s="923" t="str">
        <f t="shared" si="202"/>
        <v/>
      </c>
    </row>
    <row r="12947" spans="2:13" ht="120">
      <c r="B12947" s="921" t="s">
        <v>3717</v>
      </c>
      <c r="C12947" s="921" t="s">
        <v>3436</v>
      </c>
      <c r="D12947" s="922" t="s">
        <v>986</v>
      </c>
      <c r="E12947" s="936">
        <v>1</v>
      </c>
      <c r="F12947" s="947">
        <v>44562</v>
      </c>
      <c r="G12947" s="923">
        <v>0</v>
      </c>
      <c r="H12947" s="929">
        <v>1.6666666666666668E-3</v>
      </c>
      <c r="I12947" s="929">
        <v>3.0000000000000002E-2</v>
      </c>
      <c r="J12947" s="923">
        <v>0</v>
      </c>
      <c r="K12947" s="922">
        <v>1</v>
      </c>
      <c r="L12947" s="923">
        <v>0</v>
      </c>
      <c r="M12947" s="923" t="str">
        <f t="shared" si="202"/>
        <v/>
      </c>
    </row>
    <row r="12948" spans="2:13" ht="75">
      <c r="B12948" s="921" t="s">
        <v>3691</v>
      </c>
      <c r="C12948" s="921" t="s">
        <v>3430</v>
      </c>
      <c r="D12948" s="922" t="s">
        <v>986</v>
      </c>
      <c r="E12948" s="936">
        <v>1</v>
      </c>
      <c r="F12948" s="947">
        <v>44166</v>
      </c>
      <c r="G12948" s="923">
        <v>0</v>
      </c>
      <c r="H12948" s="929">
        <v>1.6666666666666668E-3</v>
      </c>
      <c r="I12948" s="929">
        <v>5.1666666666666673E-2</v>
      </c>
      <c r="J12948" s="923">
        <v>0</v>
      </c>
      <c r="K12948" s="922">
        <v>1</v>
      </c>
      <c r="L12948" s="923">
        <v>0</v>
      </c>
      <c r="M12948" s="923" t="str">
        <f t="shared" si="202"/>
        <v/>
      </c>
    </row>
    <row r="12949" spans="2:13" ht="75">
      <c r="B12949" s="921" t="s">
        <v>3693</v>
      </c>
      <c r="C12949" s="921" t="s">
        <v>3430</v>
      </c>
      <c r="D12949" s="922" t="s">
        <v>986</v>
      </c>
      <c r="E12949" s="936">
        <v>1</v>
      </c>
      <c r="F12949" s="947">
        <v>44166</v>
      </c>
      <c r="G12949" s="923">
        <v>0</v>
      </c>
      <c r="H12949" s="929">
        <v>1.6666666666666668E-3</v>
      </c>
      <c r="I12949" s="929">
        <v>5.1666666666666673E-2</v>
      </c>
      <c r="J12949" s="923">
        <v>0</v>
      </c>
      <c r="K12949" s="922">
        <v>1</v>
      </c>
      <c r="L12949" s="923">
        <v>0</v>
      </c>
      <c r="M12949" s="923" t="str">
        <f t="shared" si="202"/>
        <v/>
      </c>
    </row>
    <row r="12950" spans="2:13" ht="120">
      <c r="B12950" s="921" t="s">
        <v>3889</v>
      </c>
      <c r="C12950" s="921" t="s">
        <v>3436</v>
      </c>
      <c r="D12950" s="922" t="s">
        <v>986</v>
      </c>
      <c r="E12950" s="936">
        <v>1</v>
      </c>
      <c r="F12950" s="947">
        <v>44166</v>
      </c>
      <c r="G12950" s="923">
        <v>0</v>
      </c>
      <c r="H12950" s="929">
        <v>1.6666666666666668E-3</v>
      </c>
      <c r="I12950" s="929">
        <v>5.1666666666666673E-2</v>
      </c>
      <c r="J12950" s="923">
        <v>0</v>
      </c>
      <c r="K12950" s="922">
        <v>1</v>
      </c>
      <c r="L12950" s="923">
        <v>0</v>
      </c>
      <c r="M12950" s="923" t="str">
        <f t="shared" si="202"/>
        <v/>
      </c>
    </row>
    <row r="12951" spans="2:13" ht="75">
      <c r="B12951" s="921" t="s">
        <v>3441</v>
      </c>
      <c r="C12951" s="921" t="s">
        <v>3430</v>
      </c>
      <c r="D12951" s="922" t="s">
        <v>986</v>
      </c>
      <c r="E12951" s="936">
        <v>1</v>
      </c>
      <c r="F12951" s="947">
        <v>44166</v>
      </c>
      <c r="G12951" s="923">
        <v>0</v>
      </c>
      <c r="H12951" s="929">
        <v>1.6666666666666668E-3</v>
      </c>
      <c r="I12951" s="929">
        <v>5.1666666666666673E-2</v>
      </c>
      <c r="J12951" s="923">
        <v>0</v>
      </c>
      <c r="K12951" s="922">
        <v>1</v>
      </c>
      <c r="L12951" s="923">
        <v>0</v>
      </c>
      <c r="M12951" s="923" t="str">
        <f t="shared" si="202"/>
        <v/>
      </c>
    </row>
    <row r="12952" spans="2:13" ht="75">
      <c r="B12952" s="921" t="s">
        <v>3429</v>
      </c>
      <c r="C12952" s="921" t="s">
        <v>3430</v>
      </c>
      <c r="D12952" s="922" t="s">
        <v>986</v>
      </c>
      <c r="E12952" s="936">
        <v>1</v>
      </c>
      <c r="F12952" s="947">
        <v>44166</v>
      </c>
      <c r="G12952" s="923">
        <v>0</v>
      </c>
      <c r="H12952" s="929">
        <v>1.6666666666666668E-3</v>
      </c>
      <c r="I12952" s="929">
        <v>5.1666666666666673E-2</v>
      </c>
      <c r="J12952" s="923">
        <v>0</v>
      </c>
      <c r="K12952" s="922">
        <v>1</v>
      </c>
      <c r="L12952" s="923">
        <v>0</v>
      </c>
      <c r="M12952" s="923" t="str">
        <f t="shared" si="202"/>
        <v/>
      </c>
    </row>
    <row r="12953" spans="2:13" ht="120">
      <c r="B12953" s="921" t="s">
        <v>3890</v>
      </c>
      <c r="C12953" s="921" t="s">
        <v>3436</v>
      </c>
      <c r="D12953" s="922" t="s">
        <v>986</v>
      </c>
      <c r="E12953" s="936">
        <v>1</v>
      </c>
      <c r="F12953" s="947">
        <v>44166</v>
      </c>
      <c r="G12953" s="923">
        <v>0</v>
      </c>
      <c r="H12953" s="929">
        <v>1.6666666666666668E-3</v>
      </c>
      <c r="I12953" s="929">
        <v>5.1666666666666673E-2</v>
      </c>
      <c r="J12953" s="923">
        <v>0</v>
      </c>
      <c r="K12953" s="922">
        <v>1</v>
      </c>
      <c r="L12953" s="923">
        <v>0</v>
      </c>
      <c r="M12953" s="923" t="str">
        <f t="shared" si="202"/>
        <v/>
      </c>
    </row>
    <row r="12954" spans="2:13" ht="75">
      <c r="B12954" s="921" t="s">
        <v>3891</v>
      </c>
      <c r="C12954" s="921" t="s">
        <v>3430</v>
      </c>
      <c r="D12954" s="922" t="s">
        <v>986</v>
      </c>
      <c r="E12954" s="936">
        <v>1</v>
      </c>
      <c r="F12954" s="947">
        <v>44166</v>
      </c>
      <c r="G12954" s="923">
        <v>0</v>
      </c>
      <c r="H12954" s="929">
        <v>1.6666666666666668E-3</v>
      </c>
      <c r="I12954" s="929">
        <v>5.1666666666666673E-2</v>
      </c>
      <c r="J12954" s="923">
        <v>0</v>
      </c>
      <c r="K12954" s="922">
        <v>1</v>
      </c>
      <c r="L12954" s="923">
        <v>0</v>
      </c>
      <c r="M12954" s="923" t="str">
        <f t="shared" si="202"/>
        <v/>
      </c>
    </row>
    <row r="12955" spans="2:13" ht="75">
      <c r="B12955" s="921" t="s">
        <v>3892</v>
      </c>
      <c r="C12955" s="921" t="s">
        <v>3430</v>
      </c>
      <c r="D12955" s="922" t="s">
        <v>986</v>
      </c>
      <c r="E12955" s="936">
        <v>1</v>
      </c>
      <c r="F12955" s="947">
        <v>44166</v>
      </c>
      <c r="G12955" s="923">
        <v>0</v>
      </c>
      <c r="H12955" s="929">
        <v>1.6666666666666668E-3</v>
      </c>
      <c r="I12955" s="929">
        <v>5.1666666666666673E-2</v>
      </c>
      <c r="J12955" s="923">
        <v>0</v>
      </c>
      <c r="K12955" s="922">
        <v>1</v>
      </c>
      <c r="L12955" s="923">
        <v>0</v>
      </c>
      <c r="M12955" s="923" t="str">
        <f t="shared" si="202"/>
        <v/>
      </c>
    </row>
    <row r="12956" spans="2:13" ht="75">
      <c r="B12956" s="921" t="s">
        <v>3519</v>
      </c>
      <c r="C12956" s="921" t="s">
        <v>3430</v>
      </c>
      <c r="D12956" s="922" t="s">
        <v>986</v>
      </c>
      <c r="E12956" s="936">
        <v>1</v>
      </c>
      <c r="F12956" s="947">
        <v>44166</v>
      </c>
      <c r="G12956" s="923">
        <v>0</v>
      </c>
      <c r="H12956" s="929">
        <v>1.6666666666666668E-3</v>
      </c>
      <c r="I12956" s="929">
        <v>5.1666666666666673E-2</v>
      </c>
      <c r="J12956" s="923">
        <v>0</v>
      </c>
      <c r="K12956" s="922">
        <v>1</v>
      </c>
      <c r="L12956" s="923">
        <v>0</v>
      </c>
      <c r="M12956" s="923" t="str">
        <f t="shared" si="202"/>
        <v/>
      </c>
    </row>
    <row r="12957" spans="2:13" ht="75">
      <c r="B12957" s="921" t="s">
        <v>3719</v>
      </c>
      <c r="C12957" s="921" t="s">
        <v>3430</v>
      </c>
      <c r="D12957" s="922" t="s">
        <v>986</v>
      </c>
      <c r="E12957" s="936">
        <v>1</v>
      </c>
      <c r="F12957" s="947">
        <v>44166</v>
      </c>
      <c r="G12957" s="923">
        <v>0</v>
      </c>
      <c r="H12957" s="929">
        <v>1.6666666666666668E-3</v>
      </c>
      <c r="I12957" s="929">
        <v>5.1666666666666673E-2</v>
      </c>
      <c r="J12957" s="923">
        <v>0</v>
      </c>
      <c r="K12957" s="922">
        <v>1</v>
      </c>
      <c r="L12957" s="923">
        <v>0</v>
      </c>
      <c r="M12957" s="923" t="str">
        <f t="shared" si="202"/>
        <v/>
      </c>
    </row>
    <row r="12958" spans="2:13" ht="75">
      <c r="B12958" s="921" t="s">
        <v>3520</v>
      </c>
      <c r="C12958" s="921" t="s">
        <v>3430</v>
      </c>
      <c r="D12958" s="922" t="s">
        <v>986</v>
      </c>
      <c r="E12958" s="936">
        <v>1</v>
      </c>
      <c r="F12958" s="947">
        <v>44166</v>
      </c>
      <c r="G12958" s="923">
        <v>0</v>
      </c>
      <c r="H12958" s="929">
        <v>1.6666666666666668E-3</v>
      </c>
      <c r="I12958" s="929">
        <v>5.1666666666666673E-2</v>
      </c>
      <c r="J12958" s="923">
        <v>0</v>
      </c>
      <c r="K12958" s="922">
        <v>1</v>
      </c>
      <c r="L12958" s="923">
        <v>0</v>
      </c>
      <c r="M12958" s="923" t="str">
        <f t="shared" si="202"/>
        <v/>
      </c>
    </row>
    <row r="12959" spans="2:13" ht="75">
      <c r="B12959" s="921" t="s">
        <v>3893</v>
      </c>
      <c r="C12959" s="921" t="s">
        <v>3430</v>
      </c>
      <c r="D12959" s="922" t="s">
        <v>986</v>
      </c>
      <c r="E12959" s="936">
        <v>1</v>
      </c>
      <c r="F12959" s="947">
        <v>44166</v>
      </c>
      <c r="G12959" s="923">
        <v>0</v>
      </c>
      <c r="H12959" s="929">
        <v>1.6666666666666668E-3</v>
      </c>
      <c r="I12959" s="929">
        <v>5.1666666666666673E-2</v>
      </c>
      <c r="J12959" s="923">
        <v>0</v>
      </c>
      <c r="K12959" s="922">
        <v>1</v>
      </c>
      <c r="L12959" s="923">
        <v>0</v>
      </c>
      <c r="M12959" s="923" t="str">
        <f t="shared" si="202"/>
        <v/>
      </c>
    </row>
    <row r="12960" spans="2:13" ht="75">
      <c r="B12960" s="921" t="s">
        <v>3531</v>
      </c>
      <c r="C12960" s="921" t="s">
        <v>3430</v>
      </c>
      <c r="D12960" s="922" t="s">
        <v>986</v>
      </c>
      <c r="E12960" s="936">
        <v>1</v>
      </c>
      <c r="F12960" s="947">
        <v>44166</v>
      </c>
      <c r="G12960" s="923">
        <v>0</v>
      </c>
      <c r="H12960" s="929">
        <v>1.6666666666666668E-3</v>
      </c>
      <c r="I12960" s="929">
        <v>5.1666666666666673E-2</v>
      </c>
      <c r="J12960" s="923">
        <v>0</v>
      </c>
      <c r="K12960" s="922">
        <v>1</v>
      </c>
      <c r="L12960" s="923">
        <v>0</v>
      </c>
      <c r="M12960" s="923" t="str">
        <f t="shared" si="202"/>
        <v/>
      </c>
    </row>
    <row r="12961" spans="2:13" ht="75">
      <c r="B12961" s="921" t="s">
        <v>3894</v>
      </c>
      <c r="C12961" s="921" t="s">
        <v>3430</v>
      </c>
      <c r="D12961" s="922" t="s">
        <v>986</v>
      </c>
      <c r="E12961" s="936">
        <v>1</v>
      </c>
      <c r="F12961" s="947">
        <v>44166</v>
      </c>
      <c r="G12961" s="923">
        <v>0</v>
      </c>
      <c r="H12961" s="929">
        <v>1.6666666666666668E-3</v>
      </c>
      <c r="I12961" s="929">
        <v>5.1666666666666673E-2</v>
      </c>
      <c r="J12961" s="923">
        <v>0</v>
      </c>
      <c r="K12961" s="922">
        <v>1</v>
      </c>
      <c r="L12961" s="923">
        <v>0</v>
      </c>
      <c r="M12961" s="923" t="str">
        <f t="shared" si="202"/>
        <v/>
      </c>
    </row>
    <row r="12962" spans="2:13" ht="75">
      <c r="B12962" s="921" t="s">
        <v>3895</v>
      </c>
      <c r="C12962" s="921" t="s">
        <v>3430</v>
      </c>
      <c r="D12962" s="922" t="s">
        <v>986</v>
      </c>
      <c r="E12962" s="936">
        <v>1</v>
      </c>
      <c r="F12962" s="947">
        <v>44166</v>
      </c>
      <c r="G12962" s="923">
        <v>0</v>
      </c>
      <c r="H12962" s="929">
        <v>1.6666666666666668E-3</v>
      </c>
      <c r="I12962" s="929">
        <v>5.1666666666666673E-2</v>
      </c>
      <c r="J12962" s="923">
        <v>0</v>
      </c>
      <c r="K12962" s="922">
        <v>1</v>
      </c>
      <c r="L12962" s="923">
        <v>0</v>
      </c>
      <c r="M12962" s="923" t="str">
        <f t="shared" si="202"/>
        <v/>
      </c>
    </row>
    <row r="12963" spans="2:13" ht="75">
      <c r="B12963" s="921" t="s">
        <v>3896</v>
      </c>
      <c r="C12963" s="921" t="s">
        <v>3430</v>
      </c>
      <c r="D12963" s="922" t="s">
        <v>986</v>
      </c>
      <c r="E12963" s="936">
        <v>1</v>
      </c>
      <c r="F12963" s="947">
        <v>44166</v>
      </c>
      <c r="G12963" s="923">
        <v>0</v>
      </c>
      <c r="H12963" s="929">
        <v>1.6666666666666668E-3</v>
      </c>
      <c r="I12963" s="929">
        <v>5.1666666666666673E-2</v>
      </c>
      <c r="J12963" s="923">
        <v>0</v>
      </c>
      <c r="K12963" s="922">
        <v>1</v>
      </c>
      <c r="L12963" s="923">
        <v>0</v>
      </c>
      <c r="M12963" s="923" t="str">
        <f t="shared" si="202"/>
        <v/>
      </c>
    </row>
    <row r="12964" spans="2:13" ht="75">
      <c r="B12964" s="921" t="s">
        <v>3897</v>
      </c>
      <c r="C12964" s="921" t="s">
        <v>3430</v>
      </c>
      <c r="D12964" s="922" t="s">
        <v>986</v>
      </c>
      <c r="E12964" s="936">
        <v>1</v>
      </c>
      <c r="F12964" s="947">
        <v>44166</v>
      </c>
      <c r="G12964" s="923">
        <v>0</v>
      </c>
      <c r="H12964" s="929">
        <v>1.6666666666666668E-3</v>
      </c>
      <c r="I12964" s="929">
        <v>5.1666666666666673E-2</v>
      </c>
      <c r="J12964" s="923">
        <v>0</v>
      </c>
      <c r="K12964" s="922">
        <v>1</v>
      </c>
      <c r="L12964" s="923">
        <v>0</v>
      </c>
      <c r="M12964" s="923" t="str">
        <f t="shared" si="202"/>
        <v/>
      </c>
    </row>
    <row r="12965" spans="2:13" ht="75">
      <c r="B12965" s="921" t="s">
        <v>3670</v>
      </c>
      <c r="C12965" s="921" t="s">
        <v>3430</v>
      </c>
      <c r="D12965" s="922" t="s">
        <v>986</v>
      </c>
      <c r="E12965" s="936">
        <v>1</v>
      </c>
      <c r="F12965" s="947">
        <v>44166</v>
      </c>
      <c r="G12965" s="923">
        <v>0</v>
      </c>
      <c r="H12965" s="929">
        <v>1.6666666666666668E-3</v>
      </c>
      <c r="I12965" s="929">
        <v>5.1666666666666673E-2</v>
      </c>
      <c r="J12965" s="923">
        <v>0</v>
      </c>
      <c r="K12965" s="922">
        <v>1</v>
      </c>
      <c r="L12965" s="923">
        <v>0</v>
      </c>
      <c r="M12965" s="923" t="str">
        <f t="shared" si="202"/>
        <v/>
      </c>
    </row>
    <row r="12966" spans="2:13" ht="75">
      <c r="B12966" s="921" t="s">
        <v>3898</v>
      </c>
      <c r="C12966" s="921" t="s">
        <v>3430</v>
      </c>
      <c r="D12966" s="922" t="s">
        <v>986</v>
      </c>
      <c r="E12966" s="936">
        <v>1</v>
      </c>
      <c r="F12966" s="947">
        <v>44166</v>
      </c>
      <c r="G12966" s="923">
        <v>0</v>
      </c>
      <c r="H12966" s="929">
        <v>1.6666666666666668E-3</v>
      </c>
      <c r="I12966" s="929">
        <v>5.1666666666666673E-2</v>
      </c>
      <c r="J12966" s="923">
        <v>0</v>
      </c>
      <c r="K12966" s="922">
        <v>1</v>
      </c>
      <c r="L12966" s="923">
        <v>0</v>
      </c>
      <c r="M12966" s="923" t="str">
        <f t="shared" si="202"/>
        <v/>
      </c>
    </row>
    <row r="12967" spans="2:13" ht="75">
      <c r="B12967" s="921" t="s">
        <v>3899</v>
      </c>
      <c r="C12967" s="921" t="s">
        <v>3430</v>
      </c>
      <c r="D12967" s="922" t="s">
        <v>986</v>
      </c>
      <c r="E12967" s="936">
        <v>1</v>
      </c>
      <c r="F12967" s="947">
        <v>44166</v>
      </c>
      <c r="G12967" s="923">
        <v>0</v>
      </c>
      <c r="H12967" s="929">
        <v>1.6666666666666668E-3</v>
      </c>
      <c r="I12967" s="929">
        <v>5.1666666666666673E-2</v>
      </c>
      <c r="J12967" s="923">
        <v>0</v>
      </c>
      <c r="K12967" s="922">
        <v>1</v>
      </c>
      <c r="L12967" s="923">
        <v>0</v>
      </c>
      <c r="M12967" s="923" t="str">
        <f t="shared" si="202"/>
        <v/>
      </c>
    </row>
    <row r="12968" spans="2:13" ht="75">
      <c r="B12968" s="921" t="s">
        <v>3900</v>
      </c>
      <c r="C12968" s="921" t="s">
        <v>3430</v>
      </c>
      <c r="D12968" s="922" t="s">
        <v>986</v>
      </c>
      <c r="E12968" s="936">
        <v>1</v>
      </c>
      <c r="F12968" s="947">
        <v>44166</v>
      </c>
      <c r="G12968" s="923">
        <v>0</v>
      </c>
      <c r="H12968" s="929">
        <v>1.6666666666666668E-3</v>
      </c>
      <c r="I12968" s="929">
        <v>5.1666666666666673E-2</v>
      </c>
      <c r="J12968" s="923">
        <v>0</v>
      </c>
      <c r="K12968" s="922">
        <v>1</v>
      </c>
      <c r="L12968" s="923">
        <v>0</v>
      </c>
      <c r="M12968" s="923" t="str">
        <f t="shared" si="202"/>
        <v/>
      </c>
    </row>
    <row r="12969" spans="2:13" ht="75">
      <c r="B12969" s="921" t="s">
        <v>3901</v>
      </c>
      <c r="C12969" s="921" t="s">
        <v>3430</v>
      </c>
      <c r="D12969" s="922" t="s">
        <v>986</v>
      </c>
      <c r="E12969" s="936">
        <v>1</v>
      </c>
      <c r="F12969" s="947">
        <v>44166</v>
      </c>
      <c r="G12969" s="923">
        <v>0</v>
      </c>
      <c r="H12969" s="929">
        <v>1.6666666666666668E-3</v>
      </c>
      <c r="I12969" s="929">
        <v>5.1666666666666673E-2</v>
      </c>
      <c r="J12969" s="923">
        <v>0</v>
      </c>
      <c r="K12969" s="922">
        <v>1</v>
      </c>
      <c r="L12969" s="923">
        <v>0</v>
      </c>
      <c r="M12969" s="923" t="str">
        <f t="shared" si="202"/>
        <v/>
      </c>
    </row>
    <row r="12970" spans="2:13" ht="120">
      <c r="B12970" s="921" t="s">
        <v>3729</v>
      </c>
      <c r="C12970" s="921" t="s">
        <v>3436</v>
      </c>
      <c r="D12970" s="922" t="s">
        <v>986</v>
      </c>
      <c r="E12970" s="936">
        <v>1</v>
      </c>
      <c r="F12970" s="947">
        <v>43952</v>
      </c>
      <c r="G12970" s="923">
        <v>0</v>
      </c>
      <c r="H12970" s="929">
        <v>1.6666666666666668E-3</v>
      </c>
      <c r="I12970" s="929">
        <v>6.3333333333333339E-2</v>
      </c>
      <c r="J12970" s="923">
        <v>0</v>
      </c>
      <c r="K12970" s="922">
        <v>1</v>
      </c>
      <c r="L12970" s="923">
        <v>0</v>
      </c>
      <c r="M12970" s="923" t="str">
        <f t="shared" si="202"/>
        <v/>
      </c>
    </row>
    <row r="12971" spans="2:13" ht="75">
      <c r="B12971" s="921" t="s">
        <v>3730</v>
      </c>
      <c r="C12971" s="921" t="s">
        <v>3430</v>
      </c>
      <c r="D12971" s="922" t="s">
        <v>986</v>
      </c>
      <c r="E12971" s="936">
        <v>1</v>
      </c>
      <c r="F12971" s="947">
        <v>44713</v>
      </c>
      <c r="G12971" s="923">
        <v>0</v>
      </c>
      <c r="H12971" s="929">
        <v>1.6666666666666668E-3</v>
      </c>
      <c r="I12971" s="929">
        <v>2.1666666666666667E-2</v>
      </c>
      <c r="J12971" s="923">
        <v>0</v>
      </c>
      <c r="K12971" s="922">
        <v>1</v>
      </c>
      <c r="L12971" s="923">
        <v>0</v>
      </c>
      <c r="M12971" s="923" t="str">
        <f t="shared" si="202"/>
        <v/>
      </c>
    </row>
    <row r="12972" spans="2:13" ht="75">
      <c r="B12972" s="921" t="s">
        <v>3902</v>
      </c>
      <c r="C12972" s="921" t="s">
        <v>3430</v>
      </c>
      <c r="D12972" s="922" t="s">
        <v>986</v>
      </c>
      <c r="E12972" s="936">
        <v>1</v>
      </c>
      <c r="F12972" s="947">
        <v>44713</v>
      </c>
      <c r="G12972" s="923">
        <v>0</v>
      </c>
      <c r="H12972" s="929">
        <v>1.6666666666666668E-3</v>
      </c>
      <c r="I12972" s="929">
        <v>2.1666666666666667E-2</v>
      </c>
      <c r="J12972" s="923">
        <v>0</v>
      </c>
      <c r="K12972" s="922">
        <v>1</v>
      </c>
      <c r="L12972" s="923">
        <v>0</v>
      </c>
      <c r="M12972" s="923" t="str">
        <f t="shared" si="202"/>
        <v/>
      </c>
    </row>
    <row r="12973" spans="2:13" ht="75">
      <c r="B12973" s="921" t="s">
        <v>3903</v>
      </c>
      <c r="C12973" s="921" t="s">
        <v>3430</v>
      </c>
      <c r="D12973" s="922" t="s">
        <v>986</v>
      </c>
      <c r="E12973" s="936">
        <v>1</v>
      </c>
      <c r="F12973" s="947">
        <v>44713</v>
      </c>
      <c r="G12973" s="923">
        <v>0</v>
      </c>
      <c r="H12973" s="929">
        <v>1.6666666666666668E-3</v>
      </c>
      <c r="I12973" s="929">
        <v>2.1666666666666667E-2</v>
      </c>
      <c r="J12973" s="923">
        <v>0</v>
      </c>
      <c r="K12973" s="922">
        <v>1</v>
      </c>
      <c r="L12973" s="923">
        <v>0</v>
      </c>
      <c r="M12973" s="923" t="str">
        <f t="shared" si="202"/>
        <v/>
      </c>
    </row>
    <row r="12974" spans="2:13" ht="75">
      <c r="B12974" s="921" t="s">
        <v>3904</v>
      </c>
      <c r="C12974" s="921" t="s">
        <v>3430</v>
      </c>
      <c r="D12974" s="922" t="s">
        <v>986</v>
      </c>
      <c r="E12974" s="936">
        <v>1</v>
      </c>
      <c r="F12974" s="947">
        <v>44713</v>
      </c>
      <c r="G12974" s="923">
        <v>0</v>
      </c>
      <c r="H12974" s="929">
        <v>1.6666666666666668E-3</v>
      </c>
      <c r="I12974" s="929">
        <v>2.1666666666666667E-2</v>
      </c>
      <c r="J12974" s="923">
        <v>0</v>
      </c>
      <c r="K12974" s="922">
        <v>1</v>
      </c>
      <c r="L12974" s="923">
        <v>0</v>
      </c>
      <c r="M12974" s="923" t="str">
        <f t="shared" si="202"/>
        <v/>
      </c>
    </row>
    <row r="12975" spans="2:13" ht="75">
      <c r="B12975" s="921" t="s">
        <v>3643</v>
      </c>
      <c r="C12975" s="921" t="s">
        <v>3430</v>
      </c>
      <c r="D12975" s="922" t="s">
        <v>986</v>
      </c>
      <c r="E12975" s="936">
        <v>1</v>
      </c>
      <c r="F12975" s="947">
        <v>44562</v>
      </c>
      <c r="G12975" s="923">
        <v>0</v>
      </c>
      <c r="H12975" s="929">
        <v>1.6666666666666668E-3</v>
      </c>
      <c r="I12975" s="929">
        <v>3.0000000000000002E-2</v>
      </c>
      <c r="J12975" s="923">
        <v>0</v>
      </c>
      <c r="K12975" s="922">
        <v>1</v>
      </c>
      <c r="L12975" s="923">
        <v>0</v>
      </c>
      <c r="M12975" s="923" t="str">
        <f t="shared" si="202"/>
        <v/>
      </c>
    </row>
    <row r="12976" spans="2:13" ht="75">
      <c r="B12976" s="921" t="s">
        <v>3521</v>
      </c>
      <c r="C12976" s="921" t="s">
        <v>3430</v>
      </c>
      <c r="D12976" s="922" t="s">
        <v>986</v>
      </c>
      <c r="E12976" s="936">
        <v>1</v>
      </c>
      <c r="F12976" s="947">
        <v>44866</v>
      </c>
      <c r="G12976" s="923">
        <v>0</v>
      </c>
      <c r="H12976" s="929">
        <v>1.6666666666666668E-3</v>
      </c>
      <c r="I12976" s="929">
        <v>1.3333333333333334E-2</v>
      </c>
      <c r="J12976" s="923">
        <v>0</v>
      </c>
      <c r="K12976" s="922">
        <v>1</v>
      </c>
      <c r="L12976" s="923">
        <v>0</v>
      </c>
      <c r="M12976" s="923" t="str">
        <f t="shared" si="202"/>
        <v/>
      </c>
    </row>
    <row r="12977" spans="2:13" ht="75">
      <c r="B12977" s="921" t="s">
        <v>3495</v>
      </c>
      <c r="C12977" s="921" t="s">
        <v>3430</v>
      </c>
      <c r="D12977" s="922" t="s">
        <v>986</v>
      </c>
      <c r="E12977" s="936">
        <v>1</v>
      </c>
      <c r="F12977" s="947">
        <v>44866</v>
      </c>
      <c r="G12977" s="923">
        <v>0</v>
      </c>
      <c r="H12977" s="929">
        <v>1.6666666666666668E-3</v>
      </c>
      <c r="I12977" s="929">
        <v>1.3333333333333334E-2</v>
      </c>
      <c r="J12977" s="923">
        <v>0</v>
      </c>
      <c r="K12977" s="922">
        <v>1</v>
      </c>
      <c r="L12977" s="923">
        <v>0</v>
      </c>
      <c r="M12977" s="923" t="str">
        <f t="shared" si="202"/>
        <v/>
      </c>
    </row>
    <row r="12978" spans="2:13" ht="90">
      <c r="B12978" s="921" t="s">
        <v>3547</v>
      </c>
      <c r="C12978" s="921" t="s">
        <v>3411</v>
      </c>
      <c r="D12978" s="922" t="s">
        <v>986</v>
      </c>
      <c r="E12978" s="936">
        <v>1</v>
      </c>
      <c r="F12978" s="947">
        <v>44866</v>
      </c>
      <c r="G12978" s="923">
        <v>0</v>
      </c>
      <c r="H12978" s="929">
        <v>1.6666666666666668E-3</v>
      </c>
      <c r="I12978" s="929">
        <v>1.3333333333333334E-2</v>
      </c>
      <c r="J12978" s="923">
        <v>0</v>
      </c>
      <c r="K12978" s="922">
        <v>1</v>
      </c>
      <c r="L12978" s="923">
        <v>0</v>
      </c>
      <c r="M12978" s="923" t="str">
        <f t="shared" si="202"/>
        <v/>
      </c>
    </row>
    <row r="12979" spans="2:13" ht="75">
      <c r="B12979" s="921" t="s">
        <v>3455</v>
      </c>
      <c r="C12979" s="921" t="s">
        <v>3430</v>
      </c>
      <c r="D12979" s="922" t="s">
        <v>986</v>
      </c>
      <c r="E12979" s="936">
        <v>1</v>
      </c>
      <c r="F12979" s="947">
        <v>44866</v>
      </c>
      <c r="G12979" s="923">
        <v>0</v>
      </c>
      <c r="H12979" s="929">
        <v>1.6666666666666668E-3</v>
      </c>
      <c r="I12979" s="929">
        <v>1.3333333333333334E-2</v>
      </c>
      <c r="J12979" s="923">
        <v>0</v>
      </c>
      <c r="K12979" s="922">
        <v>1</v>
      </c>
      <c r="L12979" s="923">
        <v>0</v>
      </c>
      <c r="M12979" s="923" t="str">
        <f t="shared" si="202"/>
        <v/>
      </c>
    </row>
    <row r="12980" spans="2:13" ht="75">
      <c r="B12980" s="921" t="s">
        <v>3905</v>
      </c>
      <c r="C12980" s="921" t="s">
        <v>3430</v>
      </c>
      <c r="D12980" s="922" t="s">
        <v>986</v>
      </c>
      <c r="E12980" s="936">
        <v>1</v>
      </c>
      <c r="F12980" s="947">
        <v>44866</v>
      </c>
      <c r="G12980" s="923">
        <v>0</v>
      </c>
      <c r="H12980" s="929">
        <v>1.6666666666666668E-3</v>
      </c>
      <c r="I12980" s="929">
        <v>1.3333333333333334E-2</v>
      </c>
      <c r="J12980" s="923">
        <v>0</v>
      </c>
      <c r="K12980" s="922">
        <v>1</v>
      </c>
      <c r="L12980" s="923">
        <v>0</v>
      </c>
      <c r="M12980" s="923" t="str">
        <f t="shared" si="202"/>
        <v/>
      </c>
    </row>
    <row r="12981" spans="2:13" ht="75">
      <c r="B12981" s="921" t="s">
        <v>3906</v>
      </c>
      <c r="C12981" s="921" t="s">
        <v>3430</v>
      </c>
      <c r="D12981" s="922" t="s">
        <v>986</v>
      </c>
      <c r="E12981" s="936">
        <v>1</v>
      </c>
      <c r="F12981" s="947">
        <v>44866</v>
      </c>
      <c r="G12981" s="923">
        <v>0</v>
      </c>
      <c r="H12981" s="929">
        <v>1.6666666666666668E-3</v>
      </c>
      <c r="I12981" s="929">
        <v>1.3333333333333334E-2</v>
      </c>
      <c r="J12981" s="923">
        <v>0</v>
      </c>
      <c r="K12981" s="922">
        <v>1</v>
      </c>
      <c r="L12981" s="923">
        <v>0</v>
      </c>
      <c r="M12981" s="923" t="str">
        <f t="shared" si="202"/>
        <v/>
      </c>
    </row>
    <row r="12982" spans="2:13" ht="75">
      <c r="B12982" s="921" t="s">
        <v>3907</v>
      </c>
      <c r="C12982" s="921" t="s">
        <v>3430</v>
      </c>
      <c r="D12982" s="922" t="s">
        <v>986</v>
      </c>
      <c r="E12982" s="936">
        <v>1</v>
      </c>
      <c r="F12982" s="947">
        <v>44866</v>
      </c>
      <c r="G12982" s="923">
        <v>0</v>
      </c>
      <c r="H12982" s="929">
        <v>1.6666666666666668E-3</v>
      </c>
      <c r="I12982" s="929">
        <v>1.3333333333333334E-2</v>
      </c>
      <c r="J12982" s="923">
        <v>0</v>
      </c>
      <c r="K12982" s="922">
        <v>1</v>
      </c>
      <c r="L12982" s="923">
        <v>0</v>
      </c>
      <c r="M12982" s="923" t="str">
        <f t="shared" si="202"/>
        <v/>
      </c>
    </row>
    <row r="12983" spans="2:13" ht="75">
      <c r="B12983" s="921" t="s">
        <v>3908</v>
      </c>
      <c r="C12983" s="921" t="s">
        <v>3430</v>
      </c>
      <c r="D12983" s="922" t="s">
        <v>986</v>
      </c>
      <c r="E12983" s="936">
        <v>1</v>
      </c>
      <c r="F12983" s="947">
        <v>44866</v>
      </c>
      <c r="G12983" s="923">
        <v>0</v>
      </c>
      <c r="H12983" s="929">
        <v>1.6666666666666668E-3</v>
      </c>
      <c r="I12983" s="929">
        <v>1.3333333333333334E-2</v>
      </c>
      <c r="J12983" s="923">
        <v>0</v>
      </c>
      <c r="K12983" s="922">
        <v>1</v>
      </c>
      <c r="L12983" s="923">
        <v>0</v>
      </c>
      <c r="M12983" s="923" t="str">
        <f t="shared" si="202"/>
        <v/>
      </c>
    </row>
    <row r="12984" spans="2:13" ht="75">
      <c r="B12984" s="921" t="s">
        <v>3462</v>
      </c>
      <c r="C12984" s="921" t="s">
        <v>3430</v>
      </c>
      <c r="D12984" s="922" t="s">
        <v>986</v>
      </c>
      <c r="E12984" s="936">
        <v>1</v>
      </c>
      <c r="F12984" s="947">
        <v>44866</v>
      </c>
      <c r="G12984" s="923">
        <v>0</v>
      </c>
      <c r="H12984" s="929">
        <v>1.6666666666666668E-3</v>
      </c>
      <c r="I12984" s="929">
        <v>1.3333333333333334E-2</v>
      </c>
      <c r="J12984" s="923">
        <v>0</v>
      </c>
      <c r="K12984" s="922">
        <v>1</v>
      </c>
      <c r="L12984" s="923">
        <v>0</v>
      </c>
      <c r="M12984" s="923" t="str">
        <f t="shared" si="202"/>
        <v/>
      </c>
    </row>
    <row r="12985" spans="2:13" ht="75">
      <c r="B12985" s="921" t="s">
        <v>3909</v>
      </c>
      <c r="C12985" s="921" t="s">
        <v>3430</v>
      </c>
      <c r="D12985" s="922" t="s">
        <v>986</v>
      </c>
      <c r="E12985" s="936">
        <v>1</v>
      </c>
      <c r="F12985" s="947">
        <v>44866</v>
      </c>
      <c r="G12985" s="923">
        <v>0</v>
      </c>
      <c r="H12985" s="929">
        <v>1.6666666666666668E-3</v>
      </c>
      <c r="I12985" s="929">
        <v>1.3333333333333334E-2</v>
      </c>
      <c r="J12985" s="923">
        <v>0</v>
      </c>
      <c r="K12985" s="922">
        <v>1</v>
      </c>
      <c r="L12985" s="923">
        <v>0</v>
      </c>
      <c r="M12985" s="923" t="str">
        <f t="shared" si="202"/>
        <v/>
      </c>
    </row>
    <row r="12986" spans="2:13" ht="75">
      <c r="B12986" s="921" t="s">
        <v>3464</v>
      </c>
      <c r="C12986" s="921" t="s">
        <v>3430</v>
      </c>
      <c r="D12986" s="922" t="s">
        <v>986</v>
      </c>
      <c r="E12986" s="936">
        <v>1</v>
      </c>
      <c r="F12986" s="947">
        <v>44866</v>
      </c>
      <c r="G12986" s="923">
        <v>0</v>
      </c>
      <c r="H12986" s="929">
        <v>1.6666666666666668E-3</v>
      </c>
      <c r="I12986" s="929">
        <v>1.3333333333333334E-2</v>
      </c>
      <c r="J12986" s="923">
        <v>0</v>
      </c>
      <c r="K12986" s="922">
        <v>1</v>
      </c>
      <c r="L12986" s="923">
        <v>0</v>
      </c>
      <c r="M12986" s="923" t="str">
        <f t="shared" si="202"/>
        <v/>
      </c>
    </row>
    <row r="12987" spans="2:13" ht="75">
      <c r="B12987" s="921" t="s">
        <v>3910</v>
      </c>
      <c r="C12987" s="921" t="s">
        <v>3430</v>
      </c>
      <c r="D12987" s="922" t="s">
        <v>986</v>
      </c>
      <c r="E12987" s="936">
        <v>1</v>
      </c>
      <c r="F12987" s="947">
        <v>44866</v>
      </c>
      <c r="G12987" s="923">
        <v>0</v>
      </c>
      <c r="H12987" s="929">
        <v>1.6666666666666668E-3</v>
      </c>
      <c r="I12987" s="929">
        <v>1.3333333333333334E-2</v>
      </c>
      <c r="J12987" s="923">
        <v>0</v>
      </c>
      <c r="K12987" s="922">
        <v>1</v>
      </c>
      <c r="L12987" s="923">
        <v>0</v>
      </c>
      <c r="M12987" s="923" t="str">
        <f t="shared" si="202"/>
        <v/>
      </c>
    </row>
    <row r="12988" spans="2:13" ht="75">
      <c r="B12988" s="921" t="s">
        <v>3911</v>
      </c>
      <c r="C12988" s="921" t="s">
        <v>3430</v>
      </c>
      <c r="D12988" s="922" t="s">
        <v>986</v>
      </c>
      <c r="E12988" s="936">
        <v>1</v>
      </c>
      <c r="F12988" s="947">
        <v>44866</v>
      </c>
      <c r="G12988" s="923">
        <v>0</v>
      </c>
      <c r="H12988" s="929">
        <v>1.6666666666666668E-3</v>
      </c>
      <c r="I12988" s="929">
        <v>1.3333333333333334E-2</v>
      </c>
      <c r="J12988" s="923">
        <v>0</v>
      </c>
      <c r="K12988" s="922">
        <v>1</v>
      </c>
      <c r="L12988" s="923">
        <v>0</v>
      </c>
      <c r="M12988" s="923" t="str">
        <f t="shared" si="202"/>
        <v/>
      </c>
    </row>
    <row r="12989" spans="2:13" ht="75">
      <c r="B12989" s="921" t="s">
        <v>3912</v>
      </c>
      <c r="C12989" s="921" t="s">
        <v>3430</v>
      </c>
      <c r="D12989" s="922" t="s">
        <v>986</v>
      </c>
      <c r="E12989" s="936">
        <v>1</v>
      </c>
      <c r="F12989" s="947">
        <v>44866</v>
      </c>
      <c r="G12989" s="923">
        <v>0</v>
      </c>
      <c r="H12989" s="929">
        <v>1.6666666666666668E-3</v>
      </c>
      <c r="I12989" s="929">
        <v>1.3333333333333334E-2</v>
      </c>
      <c r="J12989" s="923">
        <v>0</v>
      </c>
      <c r="K12989" s="922">
        <v>1</v>
      </c>
      <c r="L12989" s="923">
        <v>0</v>
      </c>
      <c r="M12989" s="923" t="str">
        <f t="shared" si="202"/>
        <v/>
      </c>
    </row>
    <row r="12990" spans="2:13" ht="90">
      <c r="B12990" s="921" t="s">
        <v>3913</v>
      </c>
      <c r="C12990" s="921" t="s">
        <v>3411</v>
      </c>
      <c r="D12990" s="922" t="s">
        <v>986</v>
      </c>
      <c r="E12990" s="936">
        <v>1</v>
      </c>
      <c r="F12990" s="947">
        <v>44866</v>
      </c>
      <c r="G12990" s="923">
        <v>0</v>
      </c>
      <c r="H12990" s="929">
        <v>1.6666666666666668E-3</v>
      </c>
      <c r="I12990" s="929">
        <v>1.3333333333333334E-2</v>
      </c>
      <c r="J12990" s="923">
        <v>0</v>
      </c>
      <c r="K12990" s="922">
        <v>1</v>
      </c>
      <c r="L12990" s="923">
        <v>0</v>
      </c>
      <c r="M12990" s="923" t="str">
        <f t="shared" si="202"/>
        <v/>
      </c>
    </row>
    <row r="12991" spans="2:13" ht="90">
      <c r="B12991" s="921" t="s">
        <v>3914</v>
      </c>
      <c r="C12991" s="921" t="s">
        <v>3411</v>
      </c>
      <c r="D12991" s="922" t="s">
        <v>986</v>
      </c>
      <c r="E12991" s="936">
        <v>1</v>
      </c>
      <c r="F12991" s="947">
        <v>44866</v>
      </c>
      <c r="G12991" s="923">
        <v>0</v>
      </c>
      <c r="H12991" s="929">
        <v>1.6666666666666668E-3</v>
      </c>
      <c r="I12991" s="929">
        <v>1.3333333333333334E-2</v>
      </c>
      <c r="J12991" s="923">
        <v>0</v>
      </c>
      <c r="K12991" s="922">
        <v>1</v>
      </c>
      <c r="L12991" s="923">
        <v>0</v>
      </c>
      <c r="M12991" s="923" t="str">
        <f t="shared" si="202"/>
        <v/>
      </c>
    </row>
    <row r="12992" spans="2:13" ht="90">
      <c r="B12992" s="921" t="s">
        <v>3562</v>
      </c>
      <c r="C12992" s="921" t="s">
        <v>3411</v>
      </c>
      <c r="D12992" s="922" t="s">
        <v>986</v>
      </c>
      <c r="E12992" s="936">
        <v>1</v>
      </c>
      <c r="F12992" s="947">
        <v>44197</v>
      </c>
      <c r="G12992" s="923">
        <v>0</v>
      </c>
      <c r="H12992" s="929">
        <v>1.6666666666666668E-3</v>
      </c>
      <c r="I12992" s="929">
        <v>0.05</v>
      </c>
      <c r="J12992" s="923">
        <v>0</v>
      </c>
      <c r="K12992" s="922">
        <v>1</v>
      </c>
      <c r="L12992" s="923">
        <v>0</v>
      </c>
      <c r="M12992" s="923" t="str">
        <f t="shared" si="202"/>
        <v/>
      </c>
    </row>
    <row r="12993" spans="2:13" ht="75">
      <c r="B12993" s="921" t="s">
        <v>3604</v>
      </c>
      <c r="C12993" s="921" t="s">
        <v>3430</v>
      </c>
      <c r="D12993" s="922" t="s">
        <v>986</v>
      </c>
      <c r="E12993" s="936">
        <v>1</v>
      </c>
      <c r="F12993" s="947">
        <v>44805</v>
      </c>
      <c r="G12993" s="923">
        <v>0</v>
      </c>
      <c r="H12993" s="929">
        <v>1.6666666666666668E-3</v>
      </c>
      <c r="I12993" s="929">
        <v>1.6666666666666666E-2</v>
      </c>
      <c r="J12993" s="923">
        <v>0</v>
      </c>
      <c r="K12993" s="922">
        <v>1</v>
      </c>
      <c r="L12993" s="923">
        <v>0</v>
      </c>
      <c r="M12993" s="923" t="str">
        <f t="shared" si="202"/>
        <v/>
      </c>
    </row>
    <row r="12994" spans="2:13" ht="75">
      <c r="B12994" s="921" t="s">
        <v>3915</v>
      </c>
      <c r="C12994" s="921" t="s">
        <v>3430</v>
      </c>
      <c r="D12994" s="922" t="s">
        <v>986</v>
      </c>
      <c r="E12994" s="936">
        <v>1</v>
      </c>
      <c r="F12994" s="947">
        <v>44805</v>
      </c>
      <c r="G12994" s="923">
        <v>0</v>
      </c>
      <c r="H12994" s="929">
        <v>1.6666666666666668E-3</v>
      </c>
      <c r="I12994" s="929">
        <v>1.6666666666666666E-2</v>
      </c>
      <c r="J12994" s="923">
        <v>0</v>
      </c>
      <c r="K12994" s="922">
        <v>1</v>
      </c>
      <c r="L12994" s="923">
        <v>0</v>
      </c>
      <c r="M12994" s="923" t="str">
        <f t="shared" si="202"/>
        <v/>
      </c>
    </row>
    <row r="12995" spans="2:13" ht="75">
      <c r="B12995" s="921" t="s">
        <v>3916</v>
      </c>
      <c r="C12995" s="921" t="s">
        <v>3430</v>
      </c>
      <c r="D12995" s="922" t="s">
        <v>986</v>
      </c>
      <c r="E12995" s="936">
        <v>1</v>
      </c>
      <c r="F12995" s="947">
        <v>44805</v>
      </c>
      <c r="G12995" s="923">
        <v>0</v>
      </c>
      <c r="H12995" s="929">
        <v>1.6666666666666668E-3</v>
      </c>
      <c r="I12995" s="929">
        <v>1.6666666666666666E-2</v>
      </c>
      <c r="J12995" s="923">
        <v>0</v>
      </c>
      <c r="K12995" s="922">
        <v>1</v>
      </c>
      <c r="L12995" s="923">
        <v>0</v>
      </c>
      <c r="M12995" s="923" t="str">
        <f t="shared" si="202"/>
        <v/>
      </c>
    </row>
    <row r="12996" spans="2:13" ht="75">
      <c r="B12996" s="921" t="s">
        <v>3917</v>
      </c>
      <c r="C12996" s="921" t="s">
        <v>3430</v>
      </c>
      <c r="D12996" s="922" t="s">
        <v>986</v>
      </c>
      <c r="E12996" s="936">
        <v>1</v>
      </c>
      <c r="F12996" s="947">
        <v>44805</v>
      </c>
      <c r="G12996" s="923">
        <v>0</v>
      </c>
      <c r="H12996" s="929">
        <v>1.6666666666666668E-3</v>
      </c>
      <c r="I12996" s="929">
        <v>1.6666666666666666E-2</v>
      </c>
      <c r="J12996" s="923">
        <v>0</v>
      </c>
      <c r="K12996" s="922">
        <v>1</v>
      </c>
      <c r="L12996" s="923">
        <v>0</v>
      </c>
      <c r="M12996" s="923" t="str">
        <f t="shared" si="202"/>
        <v/>
      </c>
    </row>
    <row r="12997" spans="2:13" ht="75">
      <c r="B12997" s="921" t="s">
        <v>3918</v>
      </c>
      <c r="C12997" s="921" t="s">
        <v>3430</v>
      </c>
      <c r="D12997" s="922" t="s">
        <v>986</v>
      </c>
      <c r="E12997" s="936">
        <v>1</v>
      </c>
      <c r="F12997" s="947">
        <v>44805</v>
      </c>
      <c r="G12997" s="923">
        <v>0</v>
      </c>
      <c r="H12997" s="929">
        <v>1.6666666666666668E-3</v>
      </c>
      <c r="I12997" s="929">
        <v>1.6666666666666666E-2</v>
      </c>
      <c r="J12997" s="923">
        <v>0</v>
      </c>
      <c r="K12997" s="922">
        <v>1</v>
      </c>
      <c r="L12997" s="923">
        <v>0</v>
      </c>
      <c r="M12997" s="923" t="str">
        <f t="shared" si="202"/>
        <v/>
      </c>
    </row>
    <row r="12998" spans="2:13" ht="75">
      <c r="B12998" s="921" t="s">
        <v>3919</v>
      </c>
      <c r="C12998" s="921" t="s">
        <v>3430</v>
      </c>
      <c r="D12998" s="922" t="s">
        <v>986</v>
      </c>
      <c r="E12998" s="936">
        <v>1</v>
      </c>
      <c r="F12998" s="947">
        <v>44805</v>
      </c>
      <c r="G12998" s="923">
        <v>0</v>
      </c>
      <c r="H12998" s="929">
        <v>1.6666666666666668E-3</v>
      </c>
      <c r="I12998" s="929">
        <v>1.6666666666666666E-2</v>
      </c>
      <c r="J12998" s="923">
        <v>0</v>
      </c>
      <c r="K12998" s="922">
        <v>1</v>
      </c>
      <c r="L12998" s="923">
        <v>0</v>
      </c>
      <c r="M12998" s="923" t="str">
        <f t="shared" si="202"/>
        <v/>
      </c>
    </row>
    <row r="12999" spans="2:13" ht="75">
      <c r="B12999" s="921" t="s">
        <v>3920</v>
      </c>
      <c r="C12999" s="921" t="s">
        <v>3430</v>
      </c>
      <c r="D12999" s="922" t="s">
        <v>986</v>
      </c>
      <c r="E12999" s="936">
        <v>1</v>
      </c>
      <c r="F12999" s="947">
        <v>44805</v>
      </c>
      <c r="G12999" s="923">
        <v>0</v>
      </c>
      <c r="H12999" s="929">
        <v>1.6666666666666668E-3</v>
      </c>
      <c r="I12999" s="929">
        <v>1.6666666666666666E-2</v>
      </c>
      <c r="J12999" s="923">
        <v>0</v>
      </c>
      <c r="K12999" s="922">
        <v>1</v>
      </c>
      <c r="L12999" s="923">
        <v>0</v>
      </c>
      <c r="M12999" s="923" t="str">
        <f t="shared" si="202"/>
        <v/>
      </c>
    </row>
    <row r="13000" spans="2:13" ht="75">
      <c r="B13000" s="921" t="s">
        <v>3921</v>
      </c>
      <c r="C13000" s="921" t="s">
        <v>3430</v>
      </c>
      <c r="D13000" s="922" t="s">
        <v>986</v>
      </c>
      <c r="E13000" s="936">
        <v>1</v>
      </c>
      <c r="F13000" s="947">
        <v>44805</v>
      </c>
      <c r="G13000" s="923">
        <v>0</v>
      </c>
      <c r="H13000" s="929">
        <v>1.6666666666666668E-3</v>
      </c>
      <c r="I13000" s="929">
        <v>1.6666666666666666E-2</v>
      </c>
      <c r="J13000" s="923">
        <v>0</v>
      </c>
      <c r="K13000" s="922">
        <v>1</v>
      </c>
      <c r="L13000" s="923">
        <v>0</v>
      </c>
      <c r="M13000" s="923" t="str">
        <f t="shared" si="202"/>
        <v/>
      </c>
    </row>
    <row r="13001" spans="2:13" ht="75">
      <c r="B13001" s="921" t="s">
        <v>3922</v>
      </c>
      <c r="C13001" s="921" t="s">
        <v>3430</v>
      </c>
      <c r="D13001" s="922" t="s">
        <v>986</v>
      </c>
      <c r="E13001" s="936">
        <v>1</v>
      </c>
      <c r="F13001" s="947">
        <v>44805</v>
      </c>
      <c r="G13001" s="923">
        <v>0</v>
      </c>
      <c r="H13001" s="929">
        <v>1.6666666666666668E-3</v>
      </c>
      <c r="I13001" s="929">
        <v>1.6666666666666666E-2</v>
      </c>
      <c r="J13001" s="923">
        <v>0</v>
      </c>
      <c r="K13001" s="922">
        <v>1</v>
      </c>
      <c r="L13001" s="923">
        <v>0</v>
      </c>
      <c r="M13001" s="923" t="str">
        <f t="shared" si="202"/>
        <v/>
      </c>
    </row>
    <row r="13002" spans="2:13" ht="75">
      <c r="B13002" s="921" t="s">
        <v>3923</v>
      </c>
      <c r="C13002" s="921" t="s">
        <v>3430</v>
      </c>
      <c r="D13002" s="922" t="s">
        <v>986</v>
      </c>
      <c r="E13002" s="936">
        <v>1</v>
      </c>
      <c r="F13002" s="947">
        <v>44805</v>
      </c>
      <c r="G13002" s="923">
        <v>0</v>
      </c>
      <c r="H13002" s="929">
        <v>1.6666666666666668E-3</v>
      </c>
      <c r="I13002" s="929">
        <v>1.6666666666666666E-2</v>
      </c>
      <c r="J13002" s="923">
        <v>0</v>
      </c>
      <c r="K13002" s="922">
        <v>1</v>
      </c>
      <c r="L13002" s="923">
        <v>0</v>
      </c>
      <c r="M13002" s="923" t="str">
        <f t="shared" si="202"/>
        <v/>
      </c>
    </row>
    <row r="13003" spans="2:13" ht="75">
      <c r="B13003" s="921" t="s">
        <v>3924</v>
      </c>
      <c r="C13003" s="921" t="s">
        <v>3430</v>
      </c>
      <c r="D13003" s="922" t="s">
        <v>986</v>
      </c>
      <c r="E13003" s="936">
        <v>1</v>
      </c>
      <c r="F13003" s="947">
        <v>44805</v>
      </c>
      <c r="G13003" s="923">
        <v>0</v>
      </c>
      <c r="H13003" s="929">
        <v>1.6666666666666668E-3</v>
      </c>
      <c r="I13003" s="929">
        <v>1.6666666666666666E-2</v>
      </c>
      <c r="J13003" s="923">
        <v>0</v>
      </c>
      <c r="K13003" s="922">
        <v>1</v>
      </c>
      <c r="L13003" s="923">
        <v>0</v>
      </c>
      <c r="M13003" s="923" t="str">
        <f t="shared" ref="M13003:M13066" si="203">IF(L13003=0,"",IF(I13003=100%,0,(H13003*12)*(G13003*E13003*K13003)))</f>
        <v/>
      </c>
    </row>
    <row r="13004" spans="2:13" ht="75">
      <c r="B13004" s="921" t="s">
        <v>3925</v>
      </c>
      <c r="C13004" s="921" t="s">
        <v>3430</v>
      </c>
      <c r="D13004" s="922" t="s">
        <v>986</v>
      </c>
      <c r="E13004" s="936">
        <v>1</v>
      </c>
      <c r="F13004" s="947">
        <v>44805</v>
      </c>
      <c r="G13004" s="923">
        <v>0</v>
      </c>
      <c r="H13004" s="929">
        <v>1.6666666666666668E-3</v>
      </c>
      <c r="I13004" s="929">
        <v>1.6666666666666666E-2</v>
      </c>
      <c r="J13004" s="923">
        <v>0</v>
      </c>
      <c r="K13004" s="922">
        <v>1</v>
      </c>
      <c r="L13004" s="923">
        <v>0</v>
      </c>
      <c r="M13004" s="923" t="str">
        <f t="shared" si="203"/>
        <v/>
      </c>
    </row>
    <row r="13005" spans="2:13" ht="75">
      <c r="B13005" s="921" t="s">
        <v>3926</v>
      </c>
      <c r="C13005" s="921" t="s">
        <v>3430</v>
      </c>
      <c r="D13005" s="922" t="s">
        <v>986</v>
      </c>
      <c r="E13005" s="936">
        <v>1</v>
      </c>
      <c r="F13005" s="947">
        <v>44805</v>
      </c>
      <c r="G13005" s="923">
        <v>0</v>
      </c>
      <c r="H13005" s="929">
        <v>1.6666666666666668E-3</v>
      </c>
      <c r="I13005" s="929">
        <v>1.6666666666666666E-2</v>
      </c>
      <c r="J13005" s="923">
        <v>0</v>
      </c>
      <c r="K13005" s="922">
        <v>1</v>
      </c>
      <c r="L13005" s="923">
        <v>0</v>
      </c>
      <c r="M13005" s="923" t="str">
        <f t="shared" si="203"/>
        <v/>
      </c>
    </row>
    <row r="13006" spans="2:13" ht="75">
      <c r="B13006" s="921" t="s">
        <v>3927</v>
      </c>
      <c r="C13006" s="921" t="s">
        <v>3430</v>
      </c>
      <c r="D13006" s="922" t="s">
        <v>986</v>
      </c>
      <c r="E13006" s="936">
        <v>1</v>
      </c>
      <c r="F13006" s="947">
        <v>44805</v>
      </c>
      <c r="G13006" s="923">
        <v>0</v>
      </c>
      <c r="H13006" s="929">
        <v>1.6666666666666668E-3</v>
      </c>
      <c r="I13006" s="929">
        <v>1.6666666666666666E-2</v>
      </c>
      <c r="J13006" s="923">
        <v>0</v>
      </c>
      <c r="K13006" s="922">
        <v>1</v>
      </c>
      <c r="L13006" s="923">
        <v>0</v>
      </c>
      <c r="M13006" s="923" t="str">
        <f t="shared" si="203"/>
        <v/>
      </c>
    </row>
    <row r="13007" spans="2:13" ht="75">
      <c r="B13007" s="921" t="s">
        <v>3928</v>
      </c>
      <c r="C13007" s="921" t="s">
        <v>3430</v>
      </c>
      <c r="D13007" s="922" t="s">
        <v>986</v>
      </c>
      <c r="E13007" s="936">
        <v>1</v>
      </c>
      <c r="F13007" s="947">
        <v>44805</v>
      </c>
      <c r="G13007" s="923">
        <v>0</v>
      </c>
      <c r="H13007" s="929">
        <v>1.6666666666666668E-3</v>
      </c>
      <c r="I13007" s="929">
        <v>1.6666666666666666E-2</v>
      </c>
      <c r="J13007" s="923">
        <v>0</v>
      </c>
      <c r="K13007" s="922">
        <v>1</v>
      </c>
      <c r="L13007" s="923">
        <v>0</v>
      </c>
      <c r="M13007" s="923" t="str">
        <f t="shared" si="203"/>
        <v/>
      </c>
    </row>
    <row r="13008" spans="2:13" ht="75">
      <c r="B13008" s="921" t="s">
        <v>3929</v>
      </c>
      <c r="C13008" s="921" t="s">
        <v>3430</v>
      </c>
      <c r="D13008" s="922" t="s">
        <v>986</v>
      </c>
      <c r="E13008" s="936">
        <v>1</v>
      </c>
      <c r="F13008" s="947">
        <v>44805</v>
      </c>
      <c r="G13008" s="923">
        <v>0</v>
      </c>
      <c r="H13008" s="929">
        <v>1.6666666666666668E-3</v>
      </c>
      <c r="I13008" s="929">
        <v>1.6666666666666666E-2</v>
      </c>
      <c r="J13008" s="923">
        <v>0</v>
      </c>
      <c r="K13008" s="922">
        <v>1</v>
      </c>
      <c r="L13008" s="923">
        <v>0</v>
      </c>
      <c r="M13008" s="923" t="str">
        <f t="shared" si="203"/>
        <v/>
      </c>
    </row>
    <row r="13009" spans="2:13" ht="75">
      <c r="B13009" s="921" t="s">
        <v>3930</v>
      </c>
      <c r="C13009" s="921" t="s">
        <v>3430</v>
      </c>
      <c r="D13009" s="922" t="s">
        <v>986</v>
      </c>
      <c r="E13009" s="936">
        <v>1</v>
      </c>
      <c r="F13009" s="947">
        <v>44805</v>
      </c>
      <c r="G13009" s="923">
        <v>0</v>
      </c>
      <c r="H13009" s="929">
        <v>1.6666666666666668E-3</v>
      </c>
      <c r="I13009" s="929">
        <v>1.6666666666666666E-2</v>
      </c>
      <c r="J13009" s="923">
        <v>0</v>
      </c>
      <c r="K13009" s="922">
        <v>1</v>
      </c>
      <c r="L13009" s="923">
        <v>0</v>
      </c>
      <c r="M13009" s="923" t="str">
        <f t="shared" si="203"/>
        <v/>
      </c>
    </row>
    <row r="13010" spans="2:13" ht="75">
      <c r="B13010" s="921" t="s">
        <v>3931</v>
      </c>
      <c r="C13010" s="921" t="s">
        <v>3430</v>
      </c>
      <c r="D13010" s="922" t="s">
        <v>986</v>
      </c>
      <c r="E13010" s="936">
        <v>1</v>
      </c>
      <c r="F13010" s="947">
        <v>44805</v>
      </c>
      <c r="G13010" s="923">
        <v>0</v>
      </c>
      <c r="H13010" s="929">
        <v>1.6666666666666668E-3</v>
      </c>
      <c r="I13010" s="929">
        <v>1.6666666666666666E-2</v>
      </c>
      <c r="J13010" s="923">
        <v>0</v>
      </c>
      <c r="K13010" s="922">
        <v>1</v>
      </c>
      <c r="L13010" s="923">
        <v>0</v>
      </c>
      <c r="M13010" s="923" t="str">
        <f t="shared" si="203"/>
        <v/>
      </c>
    </row>
    <row r="13011" spans="2:13" ht="75">
      <c r="B13011" s="921" t="s">
        <v>3614</v>
      </c>
      <c r="C13011" s="921" t="s">
        <v>3430</v>
      </c>
      <c r="D13011" s="922" t="s">
        <v>986</v>
      </c>
      <c r="E13011" s="936">
        <v>1</v>
      </c>
      <c r="F13011" s="947">
        <v>44713</v>
      </c>
      <c r="G13011" s="923">
        <v>0</v>
      </c>
      <c r="H13011" s="929">
        <v>1.6666666666666668E-3</v>
      </c>
      <c r="I13011" s="929">
        <v>2.1666666666666667E-2</v>
      </c>
      <c r="J13011" s="923">
        <v>0</v>
      </c>
      <c r="K13011" s="922">
        <v>1</v>
      </c>
      <c r="L13011" s="923">
        <v>0</v>
      </c>
      <c r="M13011" s="923" t="str">
        <f t="shared" si="203"/>
        <v/>
      </c>
    </row>
    <row r="13012" spans="2:13" ht="75">
      <c r="B13012" s="921" t="s">
        <v>3932</v>
      </c>
      <c r="C13012" s="921" t="s">
        <v>3430</v>
      </c>
      <c r="D13012" s="922" t="s">
        <v>986</v>
      </c>
      <c r="E13012" s="936">
        <v>1</v>
      </c>
      <c r="F13012" s="947">
        <v>44713</v>
      </c>
      <c r="G13012" s="923">
        <v>0</v>
      </c>
      <c r="H13012" s="929">
        <v>1.6666666666666668E-3</v>
      </c>
      <c r="I13012" s="929">
        <v>2.1666666666666667E-2</v>
      </c>
      <c r="J13012" s="923">
        <v>0</v>
      </c>
      <c r="K13012" s="922">
        <v>1</v>
      </c>
      <c r="L13012" s="923">
        <v>0</v>
      </c>
      <c r="M13012" s="923" t="str">
        <f t="shared" si="203"/>
        <v/>
      </c>
    </row>
    <row r="13013" spans="2:13" ht="75">
      <c r="B13013" s="921" t="s">
        <v>3933</v>
      </c>
      <c r="C13013" s="921" t="s">
        <v>3430</v>
      </c>
      <c r="D13013" s="922" t="s">
        <v>986</v>
      </c>
      <c r="E13013" s="936">
        <v>1</v>
      </c>
      <c r="F13013" s="947">
        <v>44713</v>
      </c>
      <c r="G13013" s="923">
        <v>0</v>
      </c>
      <c r="H13013" s="929">
        <v>1.6666666666666668E-3</v>
      </c>
      <c r="I13013" s="929">
        <v>2.1666666666666667E-2</v>
      </c>
      <c r="J13013" s="923">
        <v>0</v>
      </c>
      <c r="K13013" s="922">
        <v>1</v>
      </c>
      <c r="L13013" s="923">
        <v>0</v>
      </c>
      <c r="M13013" s="923" t="str">
        <f t="shared" si="203"/>
        <v/>
      </c>
    </row>
    <row r="13014" spans="2:13" ht="120">
      <c r="B13014" s="921" t="s">
        <v>3934</v>
      </c>
      <c r="C13014" s="921" t="s">
        <v>3436</v>
      </c>
      <c r="D13014" s="922" t="s">
        <v>986</v>
      </c>
      <c r="E13014" s="936">
        <v>1</v>
      </c>
      <c r="F13014" s="947">
        <v>44713</v>
      </c>
      <c r="G13014" s="923">
        <v>0</v>
      </c>
      <c r="H13014" s="929">
        <v>1.6666666666666668E-3</v>
      </c>
      <c r="I13014" s="929">
        <v>2.1666666666666667E-2</v>
      </c>
      <c r="J13014" s="923">
        <v>0</v>
      </c>
      <c r="K13014" s="922">
        <v>1</v>
      </c>
      <c r="L13014" s="923">
        <v>0</v>
      </c>
      <c r="M13014" s="923" t="str">
        <f t="shared" si="203"/>
        <v/>
      </c>
    </row>
    <row r="13015" spans="2:13" ht="75">
      <c r="B13015" s="921" t="s">
        <v>3935</v>
      </c>
      <c r="C13015" s="921" t="s">
        <v>3430</v>
      </c>
      <c r="D13015" s="922" t="s">
        <v>986</v>
      </c>
      <c r="E13015" s="936">
        <v>1</v>
      </c>
      <c r="F13015" s="947">
        <v>44713</v>
      </c>
      <c r="G13015" s="923">
        <v>0</v>
      </c>
      <c r="H13015" s="929">
        <v>1.6666666666666668E-3</v>
      </c>
      <c r="I13015" s="929">
        <v>2.1666666666666667E-2</v>
      </c>
      <c r="J13015" s="923">
        <v>0</v>
      </c>
      <c r="K13015" s="922">
        <v>1</v>
      </c>
      <c r="L13015" s="923">
        <v>0</v>
      </c>
      <c r="M13015" s="923" t="str">
        <f t="shared" si="203"/>
        <v/>
      </c>
    </row>
    <row r="13016" spans="2:13" ht="75">
      <c r="B13016" s="921" t="s">
        <v>3936</v>
      </c>
      <c r="C13016" s="921" t="s">
        <v>3430</v>
      </c>
      <c r="D13016" s="922" t="s">
        <v>986</v>
      </c>
      <c r="E13016" s="936">
        <v>1</v>
      </c>
      <c r="F13016" s="947">
        <v>44713</v>
      </c>
      <c r="G13016" s="923">
        <v>0</v>
      </c>
      <c r="H13016" s="929">
        <v>1.6666666666666668E-3</v>
      </c>
      <c r="I13016" s="929">
        <v>2.1666666666666667E-2</v>
      </c>
      <c r="J13016" s="923">
        <v>0</v>
      </c>
      <c r="K13016" s="922">
        <v>1</v>
      </c>
      <c r="L13016" s="923">
        <v>0</v>
      </c>
      <c r="M13016" s="923" t="str">
        <f t="shared" si="203"/>
        <v/>
      </c>
    </row>
    <row r="13017" spans="2:13" ht="75">
      <c r="B13017" s="921" t="s">
        <v>3937</v>
      </c>
      <c r="C13017" s="921" t="s">
        <v>3430</v>
      </c>
      <c r="D13017" s="922" t="s">
        <v>986</v>
      </c>
      <c r="E13017" s="936">
        <v>1</v>
      </c>
      <c r="F13017" s="947">
        <v>44713</v>
      </c>
      <c r="G13017" s="923">
        <v>0</v>
      </c>
      <c r="H13017" s="929">
        <v>1.6666666666666668E-3</v>
      </c>
      <c r="I13017" s="929">
        <v>2.1666666666666667E-2</v>
      </c>
      <c r="J13017" s="923">
        <v>0</v>
      </c>
      <c r="K13017" s="922">
        <v>1</v>
      </c>
      <c r="L13017" s="923">
        <v>0</v>
      </c>
      <c r="M13017" s="923" t="str">
        <f t="shared" si="203"/>
        <v/>
      </c>
    </row>
    <row r="13018" spans="2:13" ht="120">
      <c r="B13018" s="921" t="s">
        <v>3630</v>
      </c>
      <c r="C13018" s="921" t="s">
        <v>3436</v>
      </c>
      <c r="D13018" s="922" t="s">
        <v>986</v>
      </c>
      <c r="E13018" s="936">
        <v>1</v>
      </c>
      <c r="F13018" s="947">
        <v>44713</v>
      </c>
      <c r="G13018" s="923">
        <v>0</v>
      </c>
      <c r="H13018" s="929">
        <v>1.6666666666666668E-3</v>
      </c>
      <c r="I13018" s="929">
        <v>2.1666666666666667E-2</v>
      </c>
      <c r="J13018" s="923">
        <v>0</v>
      </c>
      <c r="K13018" s="922">
        <v>1</v>
      </c>
      <c r="L13018" s="923">
        <v>0</v>
      </c>
      <c r="M13018" s="923" t="str">
        <f t="shared" si="203"/>
        <v/>
      </c>
    </row>
    <row r="13019" spans="2:13" ht="75">
      <c r="B13019" s="921" t="s">
        <v>3938</v>
      </c>
      <c r="C13019" s="921" t="s">
        <v>3430</v>
      </c>
      <c r="D13019" s="922" t="s">
        <v>986</v>
      </c>
      <c r="E13019" s="936">
        <v>1</v>
      </c>
      <c r="F13019" s="947">
        <v>44657</v>
      </c>
      <c r="G13019" s="923">
        <v>0</v>
      </c>
      <c r="H13019" s="929">
        <v>1.6666666666666668E-3</v>
      </c>
      <c r="I13019" s="929">
        <v>2.5000000000000001E-2</v>
      </c>
      <c r="J13019" s="923">
        <v>0</v>
      </c>
      <c r="K13019" s="922">
        <v>1</v>
      </c>
      <c r="L13019" s="923">
        <v>0</v>
      </c>
      <c r="M13019" s="923" t="str">
        <f t="shared" si="203"/>
        <v/>
      </c>
    </row>
    <row r="13020" spans="2:13" ht="75">
      <c r="B13020" s="921" t="s">
        <v>3939</v>
      </c>
      <c r="C13020" s="921" t="s">
        <v>3430</v>
      </c>
      <c r="D13020" s="922" t="s">
        <v>986</v>
      </c>
      <c r="E13020" s="936">
        <v>1</v>
      </c>
      <c r="F13020" s="947">
        <v>44657</v>
      </c>
      <c r="G13020" s="923">
        <v>0</v>
      </c>
      <c r="H13020" s="929">
        <v>1.6666666666666668E-3</v>
      </c>
      <c r="I13020" s="929">
        <v>2.5000000000000001E-2</v>
      </c>
      <c r="J13020" s="923">
        <v>0</v>
      </c>
      <c r="K13020" s="922">
        <v>1</v>
      </c>
      <c r="L13020" s="923">
        <v>0</v>
      </c>
      <c r="M13020" s="923" t="str">
        <f t="shared" si="203"/>
        <v/>
      </c>
    </row>
    <row r="13021" spans="2:13" ht="90">
      <c r="B13021" s="921" t="s">
        <v>3940</v>
      </c>
      <c r="C13021" s="921" t="s">
        <v>3411</v>
      </c>
      <c r="D13021" s="922" t="s">
        <v>986</v>
      </c>
      <c r="E13021" s="936">
        <v>1</v>
      </c>
      <c r="F13021" s="947">
        <v>44197</v>
      </c>
      <c r="G13021" s="923">
        <v>0</v>
      </c>
      <c r="H13021" s="929">
        <v>1.6666666666666668E-3</v>
      </c>
      <c r="I13021" s="929">
        <v>0.05</v>
      </c>
      <c r="J13021" s="923">
        <v>0</v>
      </c>
      <c r="K13021" s="922">
        <v>1</v>
      </c>
      <c r="L13021" s="923">
        <v>0</v>
      </c>
      <c r="M13021" s="923" t="str">
        <f t="shared" si="203"/>
        <v/>
      </c>
    </row>
    <row r="13022" spans="2:13" ht="75">
      <c r="B13022" s="921" t="s">
        <v>3941</v>
      </c>
      <c r="C13022" s="921" t="s">
        <v>3430</v>
      </c>
      <c r="D13022" s="922" t="s">
        <v>986</v>
      </c>
      <c r="E13022" s="936">
        <v>1</v>
      </c>
      <c r="F13022" s="947">
        <v>44657</v>
      </c>
      <c r="G13022" s="923">
        <v>0</v>
      </c>
      <c r="H13022" s="929">
        <v>1.6666666666666668E-3</v>
      </c>
      <c r="I13022" s="929">
        <v>2.5000000000000001E-2</v>
      </c>
      <c r="J13022" s="923">
        <v>0</v>
      </c>
      <c r="K13022" s="922">
        <v>1</v>
      </c>
      <c r="L13022" s="923">
        <v>0</v>
      </c>
      <c r="M13022" s="923" t="str">
        <f t="shared" si="203"/>
        <v/>
      </c>
    </row>
    <row r="13023" spans="2:13" ht="75">
      <c r="B13023" s="921" t="s">
        <v>3942</v>
      </c>
      <c r="C13023" s="921" t="s">
        <v>3430</v>
      </c>
      <c r="D13023" s="922" t="s">
        <v>986</v>
      </c>
      <c r="E13023" s="936">
        <v>1</v>
      </c>
      <c r="F13023" s="947">
        <v>44657</v>
      </c>
      <c r="G13023" s="923">
        <v>0</v>
      </c>
      <c r="H13023" s="929">
        <v>1.6666666666666668E-3</v>
      </c>
      <c r="I13023" s="929">
        <v>2.5000000000000001E-2</v>
      </c>
      <c r="J13023" s="923">
        <v>0</v>
      </c>
      <c r="K13023" s="922">
        <v>1</v>
      </c>
      <c r="L13023" s="923">
        <v>0</v>
      </c>
      <c r="M13023" s="923" t="str">
        <f t="shared" si="203"/>
        <v/>
      </c>
    </row>
    <row r="13024" spans="2:13" ht="75">
      <c r="B13024" s="921" t="s">
        <v>3943</v>
      </c>
      <c r="C13024" s="921" t="s">
        <v>3430</v>
      </c>
      <c r="D13024" s="922" t="s">
        <v>986</v>
      </c>
      <c r="E13024" s="936">
        <v>1</v>
      </c>
      <c r="F13024" s="947">
        <v>44657</v>
      </c>
      <c r="G13024" s="923">
        <v>0</v>
      </c>
      <c r="H13024" s="929">
        <v>1.6666666666666668E-3</v>
      </c>
      <c r="I13024" s="929">
        <v>2.5000000000000001E-2</v>
      </c>
      <c r="J13024" s="923">
        <v>0</v>
      </c>
      <c r="K13024" s="922">
        <v>1</v>
      </c>
      <c r="L13024" s="923">
        <v>0</v>
      </c>
      <c r="M13024" s="923" t="str">
        <f t="shared" si="203"/>
        <v/>
      </c>
    </row>
    <row r="13025" spans="2:13" ht="75">
      <c r="B13025" s="921" t="s">
        <v>3944</v>
      </c>
      <c r="C13025" s="921" t="s">
        <v>3430</v>
      </c>
      <c r="D13025" s="922" t="s">
        <v>986</v>
      </c>
      <c r="E13025" s="936">
        <v>1</v>
      </c>
      <c r="F13025" s="947">
        <v>44657</v>
      </c>
      <c r="G13025" s="923">
        <v>0</v>
      </c>
      <c r="H13025" s="929">
        <v>1.6666666666666668E-3</v>
      </c>
      <c r="I13025" s="929">
        <v>2.5000000000000001E-2</v>
      </c>
      <c r="J13025" s="923">
        <v>0</v>
      </c>
      <c r="K13025" s="922">
        <v>1</v>
      </c>
      <c r="L13025" s="923">
        <v>0</v>
      </c>
      <c r="M13025" s="923" t="str">
        <f t="shared" si="203"/>
        <v/>
      </c>
    </row>
    <row r="13026" spans="2:13" ht="90">
      <c r="B13026" s="921" t="s">
        <v>3945</v>
      </c>
      <c r="C13026" s="921" t="s">
        <v>3411</v>
      </c>
      <c r="D13026" s="922" t="s">
        <v>986</v>
      </c>
      <c r="E13026" s="936">
        <v>1</v>
      </c>
      <c r="F13026" s="947">
        <v>44657</v>
      </c>
      <c r="G13026" s="923">
        <v>0</v>
      </c>
      <c r="H13026" s="929">
        <v>1.6666666666666668E-3</v>
      </c>
      <c r="I13026" s="929">
        <v>2.5000000000000001E-2</v>
      </c>
      <c r="J13026" s="923">
        <v>0</v>
      </c>
      <c r="K13026" s="922">
        <v>1</v>
      </c>
      <c r="L13026" s="923">
        <v>0</v>
      </c>
      <c r="M13026" s="923" t="str">
        <f t="shared" si="203"/>
        <v/>
      </c>
    </row>
    <row r="13027" spans="2:13" ht="90">
      <c r="B13027" s="921" t="s">
        <v>3946</v>
      </c>
      <c r="C13027" s="921" t="s">
        <v>3411</v>
      </c>
      <c r="D13027" s="922" t="s">
        <v>986</v>
      </c>
      <c r="E13027" s="936">
        <v>1</v>
      </c>
      <c r="F13027" s="947">
        <v>44657</v>
      </c>
      <c r="G13027" s="923">
        <v>0</v>
      </c>
      <c r="H13027" s="929">
        <v>1.6666666666666668E-3</v>
      </c>
      <c r="I13027" s="929">
        <v>2.5000000000000001E-2</v>
      </c>
      <c r="J13027" s="923">
        <v>0</v>
      </c>
      <c r="K13027" s="922">
        <v>1</v>
      </c>
      <c r="L13027" s="923">
        <v>0</v>
      </c>
      <c r="M13027" s="923" t="str">
        <f t="shared" si="203"/>
        <v/>
      </c>
    </row>
    <row r="13028" spans="2:13" ht="75">
      <c r="B13028" s="921" t="s">
        <v>3947</v>
      </c>
      <c r="C13028" s="921" t="s">
        <v>3430</v>
      </c>
      <c r="D13028" s="922" t="s">
        <v>986</v>
      </c>
      <c r="E13028" s="936">
        <v>1</v>
      </c>
      <c r="F13028" s="947">
        <v>44657</v>
      </c>
      <c r="G13028" s="923">
        <v>0</v>
      </c>
      <c r="H13028" s="929">
        <v>1.6666666666666668E-3</v>
      </c>
      <c r="I13028" s="929">
        <v>2.5000000000000001E-2</v>
      </c>
      <c r="J13028" s="923">
        <v>0</v>
      </c>
      <c r="K13028" s="922">
        <v>1</v>
      </c>
      <c r="L13028" s="923">
        <v>0</v>
      </c>
      <c r="M13028" s="923" t="str">
        <f t="shared" si="203"/>
        <v/>
      </c>
    </row>
    <row r="13029" spans="2:13" ht="75">
      <c r="B13029" s="921" t="s">
        <v>3948</v>
      </c>
      <c r="C13029" s="921" t="s">
        <v>3430</v>
      </c>
      <c r="D13029" s="922" t="s">
        <v>986</v>
      </c>
      <c r="E13029" s="936">
        <v>1</v>
      </c>
      <c r="F13029" s="947">
        <v>44562</v>
      </c>
      <c r="G13029" s="923">
        <v>0</v>
      </c>
      <c r="H13029" s="929">
        <v>1.6666666666666668E-3</v>
      </c>
      <c r="I13029" s="929">
        <v>3.0000000000000002E-2</v>
      </c>
      <c r="J13029" s="923">
        <v>0</v>
      </c>
      <c r="K13029" s="922">
        <v>1</v>
      </c>
      <c r="L13029" s="923">
        <v>0</v>
      </c>
      <c r="M13029" s="923" t="str">
        <f t="shared" si="203"/>
        <v/>
      </c>
    </row>
    <row r="13030" spans="2:13" ht="75">
      <c r="B13030" s="921" t="s">
        <v>3949</v>
      </c>
      <c r="C13030" s="921" t="s">
        <v>3430</v>
      </c>
      <c r="D13030" s="922" t="s">
        <v>986</v>
      </c>
      <c r="E13030" s="936">
        <v>1</v>
      </c>
      <c r="F13030" s="947">
        <v>44562</v>
      </c>
      <c r="G13030" s="923">
        <v>0</v>
      </c>
      <c r="H13030" s="929">
        <v>1.6666666666666668E-3</v>
      </c>
      <c r="I13030" s="929">
        <v>3.0000000000000002E-2</v>
      </c>
      <c r="J13030" s="923">
        <v>0</v>
      </c>
      <c r="K13030" s="922">
        <v>1</v>
      </c>
      <c r="L13030" s="923">
        <v>0</v>
      </c>
      <c r="M13030" s="923" t="str">
        <f t="shared" si="203"/>
        <v/>
      </c>
    </row>
    <row r="13031" spans="2:13" ht="75">
      <c r="B13031" s="921" t="s">
        <v>3950</v>
      </c>
      <c r="C13031" s="921" t="s">
        <v>3430</v>
      </c>
      <c r="D13031" s="922" t="s">
        <v>986</v>
      </c>
      <c r="E13031" s="936">
        <v>1</v>
      </c>
      <c r="F13031" s="947">
        <v>44562</v>
      </c>
      <c r="G13031" s="923">
        <v>0</v>
      </c>
      <c r="H13031" s="929">
        <v>1.6666666666666668E-3</v>
      </c>
      <c r="I13031" s="929">
        <v>3.0000000000000002E-2</v>
      </c>
      <c r="J13031" s="923">
        <v>0</v>
      </c>
      <c r="K13031" s="922">
        <v>1</v>
      </c>
      <c r="L13031" s="923">
        <v>0</v>
      </c>
      <c r="M13031" s="923" t="str">
        <f t="shared" si="203"/>
        <v/>
      </c>
    </row>
    <row r="13032" spans="2:13" ht="90">
      <c r="B13032" s="921" t="s">
        <v>3951</v>
      </c>
      <c r="C13032" s="921" t="s">
        <v>3411</v>
      </c>
      <c r="D13032" s="922" t="s">
        <v>986</v>
      </c>
      <c r="E13032" s="936">
        <v>1</v>
      </c>
      <c r="F13032" s="947">
        <v>44657</v>
      </c>
      <c r="G13032" s="923">
        <v>0</v>
      </c>
      <c r="H13032" s="929">
        <v>1.6666666666666668E-3</v>
      </c>
      <c r="I13032" s="929">
        <v>2.5000000000000001E-2</v>
      </c>
      <c r="J13032" s="923">
        <v>0</v>
      </c>
      <c r="K13032" s="922">
        <v>1</v>
      </c>
      <c r="L13032" s="923">
        <v>0</v>
      </c>
      <c r="M13032" s="923" t="str">
        <f t="shared" si="203"/>
        <v/>
      </c>
    </row>
    <row r="13033" spans="2:13" ht="75">
      <c r="B13033" s="921" t="s">
        <v>3952</v>
      </c>
      <c r="C13033" s="921" t="s">
        <v>3430</v>
      </c>
      <c r="D13033" s="922" t="s">
        <v>986</v>
      </c>
      <c r="E13033" s="936">
        <v>1</v>
      </c>
      <c r="F13033" s="947">
        <v>44657</v>
      </c>
      <c r="G13033" s="923">
        <v>0</v>
      </c>
      <c r="H13033" s="929">
        <v>1.6666666666666668E-3</v>
      </c>
      <c r="I13033" s="929">
        <v>2.5000000000000001E-2</v>
      </c>
      <c r="J13033" s="923">
        <v>0</v>
      </c>
      <c r="K13033" s="922">
        <v>1</v>
      </c>
      <c r="L13033" s="923">
        <v>0</v>
      </c>
      <c r="M13033" s="923" t="str">
        <f t="shared" si="203"/>
        <v/>
      </c>
    </row>
    <row r="13034" spans="2:13" ht="75">
      <c r="B13034" s="921" t="s">
        <v>3953</v>
      </c>
      <c r="C13034" s="921" t="s">
        <v>3430</v>
      </c>
      <c r="D13034" s="922" t="s">
        <v>986</v>
      </c>
      <c r="E13034" s="936">
        <v>1</v>
      </c>
      <c r="F13034" s="947">
        <v>44657</v>
      </c>
      <c r="G13034" s="923">
        <v>0</v>
      </c>
      <c r="H13034" s="929">
        <v>1.6666666666666668E-3</v>
      </c>
      <c r="I13034" s="929">
        <v>2.5000000000000001E-2</v>
      </c>
      <c r="J13034" s="923">
        <v>0</v>
      </c>
      <c r="K13034" s="922">
        <v>1</v>
      </c>
      <c r="L13034" s="923">
        <v>0</v>
      </c>
      <c r="M13034" s="923" t="str">
        <f t="shared" si="203"/>
        <v/>
      </c>
    </row>
    <row r="13035" spans="2:13" ht="90">
      <c r="B13035" s="921" t="s">
        <v>3954</v>
      </c>
      <c r="C13035" s="921" t="s">
        <v>3411</v>
      </c>
      <c r="D13035" s="922" t="s">
        <v>986</v>
      </c>
      <c r="E13035" s="936">
        <v>1</v>
      </c>
      <c r="F13035" s="947">
        <v>44657</v>
      </c>
      <c r="G13035" s="923">
        <v>0</v>
      </c>
      <c r="H13035" s="929">
        <v>1.6666666666666668E-3</v>
      </c>
      <c r="I13035" s="929">
        <v>2.5000000000000001E-2</v>
      </c>
      <c r="J13035" s="923">
        <v>0</v>
      </c>
      <c r="K13035" s="922">
        <v>1</v>
      </c>
      <c r="L13035" s="923">
        <v>0</v>
      </c>
      <c r="M13035" s="923" t="str">
        <f t="shared" si="203"/>
        <v/>
      </c>
    </row>
    <row r="13036" spans="2:13" ht="90">
      <c r="B13036" s="921" t="s">
        <v>3955</v>
      </c>
      <c r="C13036" s="921" t="s">
        <v>3411</v>
      </c>
      <c r="D13036" s="922" t="s">
        <v>986</v>
      </c>
      <c r="E13036" s="936">
        <v>1</v>
      </c>
      <c r="F13036" s="947">
        <v>44657</v>
      </c>
      <c r="G13036" s="923">
        <v>0</v>
      </c>
      <c r="H13036" s="929">
        <v>1.6666666666666668E-3</v>
      </c>
      <c r="I13036" s="929">
        <v>2.5000000000000001E-2</v>
      </c>
      <c r="J13036" s="923">
        <v>0</v>
      </c>
      <c r="K13036" s="922">
        <v>1</v>
      </c>
      <c r="L13036" s="923">
        <v>0</v>
      </c>
      <c r="M13036" s="923" t="str">
        <f t="shared" si="203"/>
        <v/>
      </c>
    </row>
    <row r="13037" spans="2:13" ht="90">
      <c r="B13037" s="921" t="s">
        <v>3956</v>
      </c>
      <c r="C13037" s="921" t="s">
        <v>3411</v>
      </c>
      <c r="D13037" s="922" t="s">
        <v>986</v>
      </c>
      <c r="E13037" s="936">
        <v>1</v>
      </c>
      <c r="F13037" s="947">
        <v>44657</v>
      </c>
      <c r="G13037" s="923">
        <v>0</v>
      </c>
      <c r="H13037" s="929">
        <v>1.6666666666666668E-3</v>
      </c>
      <c r="I13037" s="929">
        <v>2.5000000000000001E-2</v>
      </c>
      <c r="J13037" s="923">
        <v>0</v>
      </c>
      <c r="K13037" s="922">
        <v>1</v>
      </c>
      <c r="L13037" s="923">
        <v>0</v>
      </c>
      <c r="M13037" s="923" t="str">
        <f t="shared" si="203"/>
        <v/>
      </c>
    </row>
    <row r="13038" spans="2:13" ht="90">
      <c r="B13038" s="921" t="s">
        <v>3957</v>
      </c>
      <c r="C13038" s="921" t="s">
        <v>3411</v>
      </c>
      <c r="D13038" s="922" t="s">
        <v>986</v>
      </c>
      <c r="E13038" s="936">
        <v>1</v>
      </c>
      <c r="F13038" s="947">
        <v>44657</v>
      </c>
      <c r="G13038" s="923">
        <v>0</v>
      </c>
      <c r="H13038" s="929">
        <v>1.6666666666666668E-3</v>
      </c>
      <c r="I13038" s="929">
        <v>2.5000000000000001E-2</v>
      </c>
      <c r="J13038" s="923">
        <v>0</v>
      </c>
      <c r="K13038" s="922">
        <v>1</v>
      </c>
      <c r="L13038" s="923">
        <v>0</v>
      </c>
      <c r="M13038" s="923" t="str">
        <f t="shared" si="203"/>
        <v/>
      </c>
    </row>
    <row r="13039" spans="2:13" ht="90">
      <c r="B13039" s="921" t="s">
        <v>3958</v>
      </c>
      <c r="C13039" s="921" t="s">
        <v>3411</v>
      </c>
      <c r="D13039" s="922" t="s">
        <v>986</v>
      </c>
      <c r="E13039" s="936">
        <v>1</v>
      </c>
      <c r="F13039" s="947">
        <v>44657</v>
      </c>
      <c r="G13039" s="923">
        <v>0</v>
      </c>
      <c r="H13039" s="929">
        <v>1.6666666666666668E-3</v>
      </c>
      <c r="I13039" s="929">
        <v>2.5000000000000001E-2</v>
      </c>
      <c r="J13039" s="923">
        <v>0</v>
      </c>
      <c r="K13039" s="922">
        <v>1</v>
      </c>
      <c r="L13039" s="923">
        <v>0</v>
      </c>
      <c r="M13039" s="923" t="str">
        <f t="shared" si="203"/>
        <v/>
      </c>
    </row>
    <row r="13040" spans="2:13" ht="75">
      <c r="B13040" s="921" t="s">
        <v>3959</v>
      </c>
      <c r="C13040" s="921" t="s">
        <v>3430</v>
      </c>
      <c r="D13040" s="922" t="s">
        <v>986</v>
      </c>
      <c r="E13040" s="936">
        <v>1</v>
      </c>
      <c r="F13040" s="947">
        <v>44657</v>
      </c>
      <c r="G13040" s="923">
        <v>0</v>
      </c>
      <c r="H13040" s="929">
        <v>1.6666666666666668E-3</v>
      </c>
      <c r="I13040" s="929">
        <v>2.5000000000000001E-2</v>
      </c>
      <c r="J13040" s="923">
        <v>0</v>
      </c>
      <c r="K13040" s="922">
        <v>1</v>
      </c>
      <c r="L13040" s="923">
        <v>0</v>
      </c>
      <c r="M13040" s="923" t="str">
        <f t="shared" si="203"/>
        <v/>
      </c>
    </row>
    <row r="13041" spans="2:13" ht="75">
      <c r="B13041" s="921" t="s">
        <v>3960</v>
      </c>
      <c r="C13041" s="921" t="s">
        <v>3430</v>
      </c>
      <c r="D13041" s="922" t="s">
        <v>986</v>
      </c>
      <c r="E13041" s="936">
        <v>1</v>
      </c>
      <c r="F13041" s="947">
        <v>44657</v>
      </c>
      <c r="G13041" s="923">
        <v>0</v>
      </c>
      <c r="H13041" s="929">
        <v>1.6666666666666668E-3</v>
      </c>
      <c r="I13041" s="929">
        <v>2.5000000000000001E-2</v>
      </c>
      <c r="J13041" s="923">
        <v>0</v>
      </c>
      <c r="K13041" s="922">
        <v>1</v>
      </c>
      <c r="L13041" s="923">
        <v>0</v>
      </c>
      <c r="M13041" s="923" t="str">
        <f t="shared" si="203"/>
        <v/>
      </c>
    </row>
    <row r="13042" spans="2:13" ht="90">
      <c r="B13042" s="921" t="s">
        <v>3961</v>
      </c>
      <c r="C13042" s="921" t="s">
        <v>3411</v>
      </c>
      <c r="D13042" s="922" t="s">
        <v>986</v>
      </c>
      <c r="E13042" s="936">
        <v>1</v>
      </c>
      <c r="F13042" s="947">
        <v>44657</v>
      </c>
      <c r="G13042" s="923">
        <v>0</v>
      </c>
      <c r="H13042" s="929">
        <v>1.6666666666666668E-3</v>
      </c>
      <c r="I13042" s="929">
        <v>2.5000000000000001E-2</v>
      </c>
      <c r="J13042" s="923">
        <v>0</v>
      </c>
      <c r="K13042" s="922">
        <v>1</v>
      </c>
      <c r="L13042" s="923">
        <v>0</v>
      </c>
      <c r="M13042" s="923" t="str">
        <f t="shared" si="203"/>
        <v/>
      </c>
    </row>
    <row r="13043" spans="2:13" ht="75">
      <c r="B13043" s="921" t="s">
        <v>3962</v>
      </c>
      <c r="C13043" s="921" t="s">
        <v>3430</v>
      </c>
      <c r="D13043" s="922" t="s">
        <v>986</v>
      </c>
      <c r="E13043" s="936">
        <v>1</v>
      </c>
      <c r="F13043" s="947">
        <v>44657</v>
      </c>
      <c r="G13043" s="923">
        <v>0</v>
      </c>
      <c r="H13043" s="929">
        <v>1.6666666666666668E-3</v>
      </c>
      <c r="I13043" s="929">
        <v>2.5000000000000001E-2</v>
      </c>
      <c r="J13043" s="923">
        <v>0</v>
      </c>
      <c r="K13043" s="922">
        <v>1</v>
      </c>
      <c r="L13043" s="923">
        <v>0</v>
      </c>
      <c r="M13043" s="923" t="str">
        <f t="shared" si="203"/>
        <v/>
      </c>
    </row>
    <row r="13044" spans="2:13" ht="75">
      <c r="B13044" s="921" t="s">
        <v>3963</v>
      </c>
      <c r="C13044" s="921" t="s">
        <v>3430</v>
      </c>
      <c r="D13044" s="922" t="s">
        <v>986</v>
      </c>
      <c r="E13044" s="936">
        <v>1</v>
      </c>
      <c r="F13044" s="947">
        <v>44657</v>
      </c>
      <c r="G13044" s="923">
        <v>0</v>
      </c>
      <c r="H13044" s="929">
        <v>1.6666666666666668E-3</v>
      </c>
      <c r="I13044" s="929">
        <v>2.5000000000000001E-2</v>
      </c>
      <c r="J13044" s="923">
        <v>0</v>
      </c>
      <c r="K13044" s="922">
        <v>1</v>
      </c>
      <c r="L13044" s="923">
        <v>0</v>
      </c>
      <c r="M13044" s="923" t="str">
        <f t="shared" si="203"/>
        <v/>
      </c>
    </row>
    <row r="13045" spans="2:13" ht="75">
      <c r="B13045" s="921" t="s">
        <v>3964</v>
      </c>
      <c r="C13045" s="921" t="s">
        <v>3430</v>
      </c>
      <c r="D13045" s="922" t="s">
        <v>986</v>
      </c>
      <c r="E13045" s="936">
        <v>1</v>
      </c>
      <c r="F13045" s="947">
        <v>44657</v>
      </c>
      <c r="G13045" s="923">
        <v>0</v>
      </c>
      <c r="H13045" s="929">
        <v>1.6666666666666668E-3</v>
      </c>
      <c r="I13045" s="929">
        <v>2.5000000000000001E-2</v>
      </c>
      <c r="J13045" s="923">
        <v>0</v>
      </c>
      <c r="K13045" s="922">
        <v>1</v>
      </c>
      <c r="L13045" s="923">
        <v>0</v>
      </c>
      <c r="M13045" s="923" t="str">
        <f t="shared" si="203"/>
        <v/>
      </c>
    </row>
    <row r="13046" spans="2:13" ht="90">
      <c r="B13046" s="921" t="s">
        <v>3965</v>
      </c>
      <c r="C13046" s="921" t="s">
        <v>3411</v>
      </c>
      <c r="D13046" s="922" t="s">
        <v>986</v>
      </c>
      <c r="E13046" s="936">
        <v>1</v>
      </c>
      <c r="F13046" s="947">
        <v>44657</v>
      </c>
      <c r="G13046" s="923">
        <v>0</v>
      </c>
      <c r="H13046" s="929">
        <v>1.6666666666666668E-3</v>
      </c>
      <c r="I13046" s="929">
        <v>2.5000000000000001E-2</v>
      </c>
      <c r="J13046" s="923">
        <v>0</v>
      </c>
      <c r="K13046" s="922">
        <v>1</v>
      </c>
      <c r="L13046" s="923">
        <v>0</v>
      </c>
      <c r="M13046" s="923" t="str">
        <f t="shared" si="203"/>
        <v/>
      </c>
    </row>
    <row r="13047" spans="2:13" ht="75">
      <c r="B13047" s="921" t="s">
        <v>3966</v>
      </c>
      <c r="C13047" s="921" t="s">
        <v>3430</v>
      </c>
      <c r="D13047" s="922" t="s">
        <v>986</v>
      </c>
      <c r="E13047" s="936">
        <v>1</v>
      </c>
      <c r="F13047" s="947">
        <v>44657</v>
      </c>
      <c r="G13047" s="923">
        <v>0</v>
      </c>
      <c r="H13047" s="929">
        <v>1.6666666666666668E-3</v>
      </c>
      <c r="I13047" s="929">
        <v>2.5000000000000001E-2</v>
      </c>
      <c r="J13047" s="923">
        <v>0</v>
      </c>
      <c r="K13047" s="922">
        <v>1</v>
      </c>
      <c r="L13047" s="923">
        <v>0</v>
      </c>
      <c r="M13047" s="923" t="str">
        <f t="shared" si="203"/>
        <v/>
      </c>
    </row>
    <row r="13048" spans="2:13" ht="75">
      <c r="B13048" s="921" t="s">
        <v>3967</v>
      </c>
      <c r="C13048" s="921" t="s">
        <v>3430</v>
      </c>
      <c r="D13048" s="922" t="s">
        <v>986</v>
      </c>
      <c r="E13048" s="936">
        <v>1</v>
      </c>
      <c r="F13048" s="947">
        <v>44657</v>
      </c>
      <c r="G13048" s="923">
        <v>0</v>
      </c>
      <c r="H13048" s="929">
        <v>1.6666666666666668E-3</v>
      </c>
      <c r="I13048" s="929">
        <v>2.5000000000000001E-2</v>
      </c>
      <c r="J13048" s="923">
        <v>0</v>
      </c>
      <c r="K13048" s="922">
        <v>1</v>
      </c>
      <c r="L13048" s="923">
        <v>0</v>
      </c>
      <c r="M13048" s="923" t="str">
        <f t="shared" si="203"/>
        <v/>
      </c>
    </row>
    <row r="13049" spans="2:13" ht="90">
      <c r="B13049" s="921" t="s">
        <v>3968</v>
      </c>
      <c r="C13049" s="921" t="s">
        <v>3411</v>
      </c>
      <c r="D13049" s="922" t="s">
        <v>986</v>
      </c>
      <c r="E13049" s="936">
        <v>1</v>
      </c>
      <c r="F13049" s="947">
        <v>44657</v>
      </c>
      <c r="G13049" s="923">
        <v>0</v>
      </c>
      <c r="H13049" s="929">
        <v>1.6666666666666668E-3</v>
      </c>
      <c r="I13049" s="929">
        <v>2.5000000000000001E-2</v>
      </c>
      <c r="J13049" s="923">
        <v>0</v>
      </c>
      <c r="K13049" s="922">
        <v>1</v>
      </c>
      <c r="L13049" s="923">
        <v>0</v>
      </c>
      <c r="M13049" s="923" t="str">
        <f t="shared" si="203"/>
        <v/>
      </c>
    </row>
    <row r="13050" spans="2:13" ht="75">
      <c r="B13050" s="921" t="s">
        <v>3969</v>
      </c>
      <c r="C13050" s="921" t="s">
        <v>3430</v>
      </c>
      <c r="D13050" s="922" t="s">
        <v>986</v>
      </c>
      <c r="E13050" s="936">
        <v>1</v>
      </c>
      <c r="F13050" s="947">
        <v>44657</v>
      </c>
      <c r="G13050" s="923">
        <v>0</v>
      </c>
      <c r="H13050" s="929">
        <v>1.6666666666666668E-3</v>
      </c>
      <c r="I13050" s="929">
        <v>2.5000000000000001E-2</v>
      </c>
      <c r="J13050" s="923">
        <v>0</v>
      </c>
      <c r="K13050" s="922">
        <v>1</v>
      </c>
      <c r="L13050" s="923">
        <v>0</v>
      </c>
      <c r="M13050" s="923" t="str">
        <f t="shared" si="203"/>
        <v/>
      </c>
    </row>
    <row r="13051" spans="2:13" ht="90">
      <c r="B13051" s="921" t="s">
        <v>3970</v>
      </c>
      <c r="C13051" s="921" t="s">
        <v>3411</v>
      </c>
      <c r="D13051" s="922" t="s">
        <v>986</v>
      </c>
      <c r="E13051" s="936">
        <v>1</v>
      </c>
      <c r="F13051" s="947">
        <v>44657</v>
      </c>
      <c r="G13051" s="923">
        <v>0</v>
      </c>
      <c r="H13051" s="929">
        <v>1.6666666666666668E-3</v>
      </c>
      <c r="I13051" s="929">
        <v>2.5000000000000001E-2</v>
      </c>
      <c r="J13051" s="923">
        <v>0</v>
      </c>
      <c r="K13051" s="922">
        <v>1</v>
      </c>
      <c r="L13051" s="923">
        <v>0</v>
      </c>
      <c r="M13051" s="923" t="str">
        <f t="shared" si="203"/>
        <v/>
      </c>
    </row>
    <row r="13052" spans="2:13" ht="75">
      <c r="B13052" s="921" t="s">
        <v>3971</v>
      </c>
      <c r="C13052" s="921" t="s">
        <v>3430</v>
      </c>
      <c r="D13052" s="922" t="s">
        <v>986</v>
      </c>
      <c r="E13052" s="936">
        <v>1</v>
      </c>
      <c r="F13052" s="947">
        <v>44657</v>
      </c>
      <c r="G13052" s="923">
        <v>0</v>
      </c>
      <c r="H13052" s="929">
        <v>1.6666666666666668E-3</v>
      </c>
      <c r="I13052" s="929">
        <v>2.5000000000000001E-2</v>
      </c>
      <c r="J13052" s="923">
        <v>0</v>
      </c>
      <c r="K13052" s="922">
        <v>1</v>
      </c>
      <c r="L13052" s="923">
        <v>0</v>
      </c>
      <c r="M13052" s="923" t="str">
        <f t="shared" si="203"/>
        <v/>
      </c>
    </row>
    <row r="13053" spans="2:13" ht="75">
      <c r="B13053" s="921" t="s">
        <v>3972</v>
      </c>
      <c r="C13053" s="921" t="s">
        <v>3430</v>
      </c>
      <c r="D13053" s="922" t="s">
        <v>986</v>
      </c>
      <c r="E13053" s="936">
        <v>1</v>
      </c>
      <c r="F13053" s="947">
        <v>44657</v>
      </c>
      <c r="G13053" s="923">
        <v>0</v>
      </c>
      <c r="H13053" s="929">
        <v>1.6666666666666668E-3</v>
      </c>
      <c r="I13053" s="929">
        <v>2.5000000000000001E-2</v>
      </c>
      <c r="J13053" s="923">
        <v>0</v>
      </c>
      <c r="K13053" s="922">
        <v>1</v>
      </c>
      <c r="L13053" s="923">
        <v>0</v>
      </c>
      <c r="M13053" s="923" t="str">
        <f t="shared" si="203"/>
        <v/>
      </c>
    </row>
    <row r="13054" spans="2:13" ht="75">
      <c r="B13054" s="921" t="s">
        <v>3973</v>
      </c>
      <c r="C13054" s="921" t="s">
        <v>3430</v>
      </c>
      <c r="D13054" s="922" t="s">
        <v>986</v>
      </c>
      <c r="E13054" s="936">
        <v>1</v>
      </c>
      <c r="F13054" s="947">
        <v>44657</v>
      </c>
      <c r="G13054" s="923">
        <v>0</v>
      </c>
      <c r="H13054" s="929">
        <v>1.6666666666666668E-3</v>
      </c>
      <c r="I13054" s="929">
        <v>2.5000000000000001E-2</v>
      </c>
      <c r="J13054" s="923">
        <v>0</v>
      </c>
      <c r="K13054" s="922">
        <v>1</v>
      </c>
      <c r="L13054" s="923">
        <v>0</v>
      </c>
      <c r="M13054" s="923" t="str">
        <f t="shared" si="203"/>
        <v/>
      </c>
    </row>
    <row r="13055" spans="2:13" ht="90">
      <c r="B13055" s="921" t="s">
        <v>3974</v>
      </c>
      <c r="C13055" s="921" t="s">
        <v>3411</v>
      </c>
      <c r="D13055" s="922" t="s">
        <v>986</v>
      </c>
      <c r="E13055" s="936">
        <v>1</v>
      </c>
      <c r="F13055" s="947">
        <v>44657</v>
      </c>
      <c r="G13055" s="923">
        <v>0</v>
      </c>
      <c r="H13055" s="929">
        <v>1.6666666666666668E-3</v>
      </c>
      <c r="I13055" s="929">
        <v>2.5000000000000001E-2</v>
      </c>
      <c r="J13055" s="923">
        <v>0</v>
      </c>
      <c r="K13055" s="922">
        <v>1</v>
      </c>
      <c r="L13055" s="923">
        <v>0</v>
      </c>
      <c r="M13055" s="923" t="str">
        <f t="shared" si="203"/>
        <v/>
      </c>
    </row>
    <row r="13056" spans="2:13" ht="90">
      <c r="B13056" s="921" t="s">
        <v>3975</v>
      </c>
      <c r="C13056" s="921" t="s">
        <v>3411</v>
      </c>
      <c r="D13056" s="922" t="s">
        <v>986</v>
      </c>
      <c r="E13056" s="936">
        <v>1</v>
      </c>
      <c r="F13056" s="947">
        <v>44657</v>
      </c>
      <c r="G13056" s="923">
        <v>0</v>
      </c>
      <c r="H13056" s="929">
        <v>1.6666666666666668E-3</v>
      </c>
      <c r="I13056" s="929">
        <v>2.5000000000000001E-2</v>
      </c>
      <c r="J13056" s="923">
        <v>0</v>
      </c>
      <c r="K13056" s="922">
        <v>1</v>
      </c>
      <c r="L13056" s="923">
        <v>0</v>
      </c>
      <c r="M13056" s="923" t="str">
        <f t="shared" si="203"/>
        <v/>
      </c>
    </row>
    <row r="13057" spans="2:13" ht="75">
      <c r="B13057" s="921" t="s">
        <v>3976</v>
      </c>
      <c r="C13057" s="921" t="s">
        <v>3430</v>
      </c>
      <c r="D13057" s="922" t="s">
        <v>986</v>
      </c>
      <c r="E13057" s="936">
        <v>1</v>
      </c>
      <c r="F13057" s="947">
        <v>44657</v>
      </c>
      <c r="G13057" s="923">
        <v>0</v>
      </c>
      <c r="H13057" s="929">
        <v>1.6666666666666668E-3</v>
      </c>
      <c r="I13057" s="929">
        <v>2.5000000000000001E-2</v>
      </c>
      <c r="J13057" s="923">
        <v>0</v>
      </c>
      <c r="K13057" s="922">
        <v>1</v>
      </c>
      <c r="L13057" s="923">
        <v>0</v>
      </c>
      <c r="M13057" s="923" t="str">
        <f t="shared" si="203"/>
        <v/>
      </c>
    </row>
    <row r="13058" spans="2:13" ht="75">
      <c r="B13058" s="921" t="s">
        <v>3977</v>
      </c>
      <c r="C13058" s="921" t="s">
        <v>3430</v>
      </c>
      <c r="D13058" s="922" t="s">
        <v>986</v>
      </c>
      <c r="E13058" s="936">
        <v>1</v>
      </c>
      <c r="F13058" s="947">
        <v>44657</v>
      </c>
      <c r="G13058" s="923">
        <v>0</v>
      </c>
      <c r="H13058" s="929">
        <v>1.6666666666666668E-3</v>
      </c>
      <c r="I13058" s="929">
        <v>2.5000000000000001E-2</v>
      </c>
      <c r="J13058" s="923">
        <v>0</v>
      </c>
      <c r="K13058" s="922">
        <v>1</v>
      </c>
      <c r="L13058" s="923">
        <v>0</v>
      </c>
      <c r="M13058" s="923" t="str">
        <f t="shared" si="203"/>
        <v/>
      </c>
    </row>
    <row r="13059" spans="2:13" ht="75">
      <c r="B13059" s="921" t="s">
        <v>3978</v>
      </c>
      <c r="C13059" s="921" t="s">
        <v>3430</v>
      </c>
      <c r="D13059" s="922" t="s">
        <v>986</v>
      </c>
      <c r="E13059" s="936">
        <v>1</v>
      </c>
      <c r="F13059" s="947">
        <v>44657</v>
      </c>
      <c r="G13059" s="923">
        <v>0</v>
      </c>
      <c r="H13059" s="929">
        <v>1.6666666666666668E-3</v>
      </c>
      <c r="I13059" s="929">
        <v>2.5000000000000001E-2</v>
      </c>
      <c r="J13059" s="923">
        <v>0</v>
      </c>
      <c r="K13059" s="922">
        <v>1</v>
      </c>
      <c r="L13059" s="923">
        <v>0</v>
      </c>
      <c r="M13059" s="923" t="str">
        <f t="shared" si="203"/>
        <v/>
      </c>
    </row>
    <row r="13060" spans="2:13" ht="120">
      <c r="B13060" s="921" t="s">
        <v>3979</v>
      </c>
      <c r="C13060" s="921" t="s">
        <v>3436</v>
      </c>
      <c r="D13060" s="922" t="s">
        <v>986</v>
      </c>
      <c r="E13060" s="936">
        <v>1</v>
      </c>
      <c r="F13060" s="947">
        <v>44657</v>
      </c>
      <c r="G13060" s="923">
        <v>0</v>
      </c>
      <c r="H13060" s="929">
        <v>1.6666666666666668E-3</v>
      </c>
      <c r="I13060" s="929">
        <v>2.5000000000000001E-2</v>
      </c>
      <c r="J13060" s="923">
        <v>0</v>
      </c>
      <c r="K13060" s="922">
        <v>1</v>
      </c>
      <c r="L13060" s="923">
        <v>0</v>
      </c>
      <c r="M13060" s="923" t="str">
        <f t="shared" si="203"/>
        <v/>
      </c>
    </row>
    <row r="13061" spans="2:13" ht="120">
      <c r="B13061" s="921" t="s">
        <v>3980</v>
      </c>
      <c r="C13061" s="921" t="s">
        <v>3436</v>
      </c>
      <c r="D13061" s="922" t="s">
        <v>986</v>
      </c>
      <c r="E13061" s="936">
        <v>1</v>
      </c>
      <c r="F13061" s="947">
        <v>44657</v>
      </c>
      <c r="G13061" s="923">
        <v>0</v>
      </c>
      <c r="H13061" s="929">
        <v>1.6666666666666668E-3</v>
      </c>
      <c r="I13061" s="929">
        <v>2.5000000000000001E-2</v>
      </c>
      <c r="J13061" s="923">
        <v>0</v>
      </c>
      <c r="K13061" s="922">
        <v>1</v>
      </c>
      <c r="L13061" s="923">
        <v>0</v>
      </c>
      <c r="M13061" s="923" t="str">
        <f t="shared" si="203"/>
        <v/>
      </c>
    </row>
    <row r="13062" spans="2:13" ht="120">
      <c r="B13062" s="921" t="s">
        <v>3981</v>
      </c>
      <c r="C13062" s="921" t="s">
        <v>3436</v>
      </c>
      <c r="D13062" s="922" t="s">
        <v>986</v>
      </c>
      <c r="E13062" s="936">
        <v>1</v>
      </c>
      <c r="F13062" s="947">
        <v>44657</v>
      </c>
      <c r="G13062" s="923">
        <v>0</v>
      </c>
      <c r="H13062" s="929">
        <v>1.6666666666666668E-3</v>
      </c>
      <c r="I13062" s="929">
        <v>2.5000000000000001E-2</v>
      </c>
      <c r="J13062" s="923">
        <v>0</v>
      </c>
      <c r="K13062" s="922">
        <v>1</v>
      </c>
      <c r="L13062" s="923">
        <v>0</v>
      </c>
      <c r="M13062" s="923" t="str">
        <f t="shared" si="203"/>
        <v/>
      </c>
    </row>
    <row r="13063" spans="2:13" ht="120">
      <c r="B13063" s="921" t="s">
        <v>3982</v>
      </c>
      <c r="C13063" s="921" t="s">
        <v>3436</v>
      </c>
      <c r="D13063" s="922" t="s">
        <v>986</v>
      </c>
      <c r="E13063" s="936">
        <v>1</v>
      </c>
      <c r="F13063" s="947">
        <v>44657</v>
      </c>
      <c r="G13063" s="923">
        <v>0</v>
      </c>
      <c r="H13063" s="929">
        <v>1.6666666666666668E-3</v>
      </c>
      <c r="I13063" s="929">
        <v>2.5000000000000001E-2</v>
      </c>
      <c r="J13063" s="923">
        <v>0</v>
      </c>
      <c r="K13063" s="922">
        <v>1</v>
      </c>
      <c r="L13063" s="923">
        <v>0</v>
      </c>
      <c r="M13063" s="923" t="str">
        <f t="shared" si="203"/>
        <v/>
      </c>
    </row>
    <row r="13064" spans="2:13" ht="75">
      <c r="B13064" s="921" t="s">
        <v>3983</v>
      </c>
      <c r="C13064" s="921" t="s">
        <v>3430</v>
      </c>
      <c r="D13064" s="922" t="s">
        <v>986</v>
      </c>
      <c r="E13064" s="936">
        <v>1</v>
      </c>
      <c r="F13064" s="947">
        <v>44197</v>
      </c>
      <c r="G13064" s="923">
        <v>0</v>
      </c>
      <c r="H13064" s="929">
        <v>1.6666666666666668E-3</v>
      </c>
      <c r="I13064" s="929">
        <v>0.05</v>
      </c>
      <c r="J13064" s="923">
        <v>0</v>
      </c>
      <c r="K13064" s="922">
        <v>1</v>
      </c>
      <c r="L13064" s="923">
        <v>0</v>
      </c>
      <c r="M13064" s="923" t="str">
        <f t="shared" si="203"/>
        <v/>
      </c>
    </row>
    <row r="13065" spans="2:13" ht="75">
      <c r="B13065" s="921" t="s">
        <v>3984</v>
      </c>
      <c r="C13065" s="921" t="s">
        <v>3430</v>
      </c>
      <c r="D13065" s="922" t="s">
        <v>986</v>
      </c>
      <c r="E13065" s="936">
        <v>1</v>
      </c>
      <c r="F13065" s="947">
        <v>44197</v>
      </c>
      <c r="G13065" s="923">
        <v>0</v>
      </c>
      <c r="H13065" s="929">
        <v>1.6666666666666668E-3</v>
      </c>
      <c r="I13065" s="929">
        <v>0.05</v>
      </c>
      <c r="J13065" s="923">
        <v>0</v>
      </c>
      <c r="K13065" s="922">
        <v>1</v>
      </c>
      <c r="L13065" s="923">
        <v>0</v>
      </c>
      <c r="M13065" s="923" t="str">
        <f t="shared" si="203"/>
        <v/>
      </c>
    </row>
    <row r="13066" spans="2:13" ht="75">
      <c r="B13066" s="921" t="s">
        <v>3985</v>
      </c>
      <c r="C13066" s="921" t="s">
        <v>3430</v>
      </c>
      <c r="D13066" s="922" t="s">
        <v>986</v>
      </c>
      <c r="E13066" s="936">
        <v>1</v>
      </c>
      <c r="F13066" s="947">
        <v>44197</v>
      </c>
      <c r="G13066" s="923">
        <v>0</v>
      </c>
      <c r="H13066" s="929">
        <v>1.6666666666666668E-3</v>
      </c>
      <c r="I13066" s="929">
        <v>0.05</v>
      </c>
      <c r="J13066" s="923">
        <v>0</v>
      </c>
      <c r="K13066" s="922">
        <v>1</v>
      </c>
      <c r="L13066" s="923">
        <v>0</v>
      </c>
      <c r="M13066" s="923" t="str">
        <f t="shared" si="203"/>
        <v/>
      </c>
    </row>
    <row r="13067" spans="2:13" ht="75">
      <c r="B13067" s="921" t="s">
        <v>3986</v>
      </c>
      <c r="C13067" s="921" t="s">
        <v>3430</v>
      </c>
      <c r="D13067" s="922" t="s">
        <v>986</v>
      </c>
      <c r="E13067" s="936">
        <v>1</v>
      </c>
      <c r="F13067" s="947">
        <v>44562</v>
      </c>
      <c r="G13067" s="923">
        <v>0</v>
      </c>
      <c r="H13067" s="929">
        <v>1.6666666666666668E-3</v>
      </c>
      <c r="I13067" s="929">
        <v>3.0000000000000002E-2</v>
      </c>
      <c r="J13067" s="923">
        <v>0</v>
      </c>
      <c r="K13067" s="922">
        <v>1</v>
      </c>
      <c r="L13067" s="923">
        <v>0</v>
      </c>
      <c r="M13067" s="923" t="str">
        <f t="shared" ref="M13067:M13130" si="204">IF(L13067=0,"",IF(I13067=100%,0,(H13067*12)*(G13067*E13067*K13067)))</f>
        <v/>
      </c>
    </row>
    <row r="13068" spans="2:13" ht="75">
      <c r="B13068" s="921" t="s">
        <v>3987</v>
      </c>
      <c r="C13068" s="921" t="s">
        <v>3430</v>
      </c>
      <c r="D13068" s="922" t="s">
        <v>986</v>
      </c>
      <c r="E13068" s="936">
        <v>1</v>
      </c>
      <c r="F13068" s="947">
        <v>44197</v>
      </c>
      <c r="G13068" s="923">
        <v>0</v>
      </c>
      <c r="H13068" s="929">
        <v>1.6666666666666668E-3</v>
      </c>
      <c r="I13068" s="929">
        <v>0.05</v>
      </c>
      <c r="J13068" s="923">
        <v>0</v>
      </c>
      <c r="K13068" s="922">
        <v>1</v>
      </c>
      <c r="L13068" s="923">
        <v>0</v>
      </c>
      <c r="M13068" s="923" t="str">
        <f t="shared" si="204"/>
        <v/>
      </c>
    </row>
    <row r="13069" spans="2:13" ht="75">
      <c r="B13069" s="921" t="s">
        <v>3988</v>
      </c>
      <c r="C13069" s="921" t="s">
        <v>3430</v>
      </c>
      <c r="D13069" s="922" t="s">
        <v>986</v>
      </c>
      <c r="E13069" s="936">
        <v>1</v>
      </c>
      <c r="F13069" s="947">
        <v>44197</v>
      </c>
      <c r="G13069" s="923">
        <v>0</v>
      </c>
      <c r="H13069" s="929">
        <v>1.6666666666666668E-3</v>
      </c>
      <c r="I13069" s="929">
        <v>0.05</v>
      </c>
      <c r="J13069" s="923">
        <v>0</v>
      </c>
      <c r="K13069" s="922">
        <v>1</v>
      </c>
      <c r="L13069" s="923">
        <v>0</v>
      </c>
      <c r="M13069" s="923" t="str">
        <f t="shared" si="204"/>
        <v/>
      </c>
    </row>
    <row r="13070" spans="2:13" ht="75">
      <c r="B13070" s="921" t="s">
        <v>3989</v>
      </c>
      <c r="C13070" s="921" t="s">
        <v>3430</v>
      </c>
      <c r="D13070" s="922" t="s">
        <v>986</v>
      </c>
      <c r="E13070" s="936">
        <v>1</v>
      </c>
      <c r="F13070" s="947">
        <v>44197</v>
      </c>
      <c r="G13070" s="923">
        <v>0</v>
      </c>
      <c r="H13070" s="929">
        <v>1.6666666666666668E-3</v>
      </c>
      <c r="I13070" s="929">
        <v>0.05</v>
      </c>
      <c r="J13070" s="923">
        <v>0</v>
      </c>
      <c r="K13070" s="922">
        <v>1</v>
      </c>
      <c r="L13070" s="923">
        <v>0</v>
      </c>
      <c r="M13070" s="923" t="str">
        <f t="shared" si="204"/>
        <v/>
      </c>
    </row>
    <row r="13071" spans="2:13" ht="90">
      <c r="B13071" s="921" t="s">
        <v>3990</v>
      </c>
      <c r="C13071" s="921" t="s">
        <v>3411</v>
      </c>
      <c r="D13071" s="922" t="s">
        <v>986</v>
      </c>
      <c r="E13071" s="936">
        <v>1</v>
      </c>
      <c r="F13071" s="947">
        <v>44657</v>
      </c>
      <c r="G13071" s="923">
        <v>0</v>
      </c>
      <c r="H13071" s="929">
        <v>1.6666666666666668E-3</v>
      </c>
      <c r="I13071" s="929">
        <v>2.5000000000000001E-2</v>
      </c>
      <c r="J13071" s="923">
        <v>0</v>
      </c>
      <c r="K13071" s="922">
        <v>1</v>
      </c>
      <c r="L13071" s="923">
        <v>0</v>
      </c>
      <c r="M13071" s="923" t="str">
        <f t="shared" si="204"/>
        <v/>
      </c>
    </row>
    <row r="13072" spans="2:13" ht="75">
      <c r="B13072" s="921" t="s">
        <v>3991</v>
      </c>
      <c r="C13072" s="921" t="s">
        <v>3430</v>
      </c>
      <c r="D13072" s="922" t="s">
        <v>986</v>
      </c>
      <c r="E13072" s="936">
        <v>1</v>
      </c>
      <c r="F13072" s="947">
        <v>44657</v>
      </c>
      <c r="G13072" s="923">
        <v>0</v>
      </c>
      <c r="H13072" s="929">
        <v>1.6666666666666668E-3</v>
      </c>
      <c r="I13072" s="929">
        <v>2.5000000000000001E-2</v>
      </c>
      <c r="J13072" s="923">
        <v>0</v>
      </c>
      <c r="K13072" s="922">
        <v>1</v>
      </c>
      <c r="L13072" s="923">
        <v>0</v>
      </c>
      <c r="M13072" s="923" t="str">
        <f t="shared" si="204"/>
        <v/>
      </c>
    </row>
    <row r="13073" spans="2:13" ht="75">
      <c r="B13073" s="921" t="s">
        <v>3992</v>
      </c>
      <c r="C13073" s="921" t="s">
        <v>3430</v>
      </c>
      <c r="D13073" s="922" t="s">
        <v>986</v>
      </c>
      <c r="E13073" s="936">
        <v>1</v>
      </c>
      <c r="F13073" s="947">
        <v>44657</v>
      </c>
      <c r="G13073" s="923">
        <v>0</v>
      </c>
      <c r="H13073" s="929">
        <v>1.6666666666666668E-3</v>
      </c>
      <c r="I13073" s="929">
        <v>2.5000000000000001E-2</v>
      </c>
      <c r="J13073" s="923">
        <v>0</v>
      </c>
      <c r="K13073" s="922">
        <v>1</v>
      </c>
      <c r="L13073" s="923">
        <v>0</v>
      </c>
      <c r="M13073" s="923" t="str">
        <f t="shared" si="204"/>
        <v/>
      </c>
    </row>
    <row r="13074" spans="2:13" ht="75">
      <c r="B13074" s="921" t="s">
        <v>3993</v>
      </c>
      <c r="C13074" s="921" t="s">
        <v>3430</v>
      </c>
      <c r="D13074" s="922" t="s">
        <v>986</v>
      </c>
      <c r="E13074" s="936">
        <v>1</v>
      </c>
      <c r="F13074" s="947">
        <v>44657</v>
      </c>
      <c r="G13074" s="923">
        <v>0</v>
      </c>
      <c r="H13074" s="929">
        <v>1.6666666666666668E-3</v>
      </c>
      <c r="I13074" s="929">
        <v>2.5000000000000001E-2</v>
      </c>
      <c r="J13074" s="923">
        <v>0</v>
      </c>
      <c r="K13074" s="922">
        <v>1</v>
      </c>
      <c r="L13074" s="923">
        <v>0</v>
      </c>
      <c r="M13074" s="923" t="str">
        <f t="shared" si="204"/>
        <v/>
      </c>
    </row>
    <row r="13075" spans="2:13" ht="75">
      <c r="B13075" s="921" t="s">
        <v>3994</v>
      </c>
      <c r="C13075" s="921" t="s">
        <v>3430</v>
      </c>
      <c r="D13075" s="922" t="s">
        <v>986</v>
      </c>
      <c r="E13075" s="936">
        <v>1</v>
      </c>
      <c r="F13075" s="947">
        <v>44657</v>
      </c>
      <c r="G13075" s="923">
        <v>0</v>
      </c>
      <c r="H13075" s="929">
        <v>1.6666666666666668E-3</v>
      </c>
      <c r="I13075" s="929">
        <v>2.5000000000000001E-2</v>
      </c>
      <c r="J13075" s="923">
        <v>0</v>
      </c>
      <c r="K13075" s="922">
        <v>1</v>
      </c>
      <c r="L13075" s="923">
        <v>0</v>
      </c>
      <c r="M13075" s="923" t="str">
        <f t="shared" si="204"/>
        <v/>
      </c>
    </row>
    <row r="13076" spans="2:13" ht="75">
      <c r="B13076" s="921" t="s">
        <v>3995</v>
      </c>
      <c r="C13076" s="921" t="s">
        <v>3430</v>
      </c>
      <c r="D13076" s="922" t="s">
        <v>986</v>
      </c>
      <c r="E13076" s="936">
        <v>1</v>
      </c>
      <c r="F13076" s="947">
        <v>44657</v>
      </c>
      <c r="G13076" s="923">
        <v>0</v>
      </c>
      <c r="H13076" s="929">
        <v>1.6666666666666668E-3</v>
      </c>
      <c r="I13076" s="929">
        <v>2.5000000000000001E-2</v>
      </c>
      <c r="J13076" s="923">
        <v>0</v>
      </c>
      <c r="K13076" s="922">
        <v>1</v>
      </c>
      <c r="L13076" s="923">
        <v>0</v>
      </c>
      <c r="M13076" s="923" t="str">
        <f t="shared" si="204"/>
        <v/>
      </c>
    </row>
    <row r="13077" spans="2:13" ht="75">
      <c r="B13077" s="921" t="s">
        <v>3996</v>
      </c>
      <c r="C13077" s="921" t="s">
        <v>3430</v>
      </c>
      <c r="D13077" s="922" t="s">
        <v>986</v>
      </c>
      <c r="E13077" s="936">
        <v>1</v>
      </c>
      <c r="F13077" s="947">
        <v>44657</v>
      </c>
      <c r="G13077" s="923">
        <v>0</v>
      </c>
      <c r="H13077" s="929">
        <v>1.6666666666666668E-3</v>
      </c>
      <c r="I13077" s="929">
        <v>2.5000000000000001E-2</v>
      </c>
      <c r="J13077" s="923">
        <v>0</v>
      </c>
      <c r="K13077" s="922">
        <v>1</v>
      </c>
      <c r="L13077" s="923">
        <v>0</v>
      </c>
      <c r="M13077" s="923" t="str">
        <f t="shared" si="204"/>
        <v/>
      </c>
    </row>
    <row r="13078" spans="2:13" ht="75">
      <c r="B13078" s="921" t="s">
        <v>3997</v>
      </c>
      <c r="C13078" s="921" t="s">
        <v>3430</v>
      </c>
      <c r="D13078" s="922" t="s">
        <v>986</v>
      </c>
      <c r="E13078" s="936">
        <v>1</v>
      </c>
      <c r="F13078" s="947">
        <v>44657</v>
      </c>
      <c r="G13078" s="923">
        <v>0</v>
      </c>
      <c r="H13078" s="929">
        <v>1.6666666666666668E-3</v>
      </c>
      <c r="I13078" s="929">
        <v>2.5000000000000001E-2</v>
      </c>
      <c r="J13078" s="923">
        <v>0</v>
      </c>
      <c r="K13078" s="922">
        <v>1</v>
      </c>
      <c r="L13078" s="923">
        <v>0</v>
      </c>
      <c r="M13078" s="923" t="str">
        <f t="shared" si="204"/>
        <v/>
      </c>
    </row>
    <row r="13079" spans="2:13" ht="75">
      <c r="B13079" s="921" t="s">
        <v>3998</v>
      </c>
      <c r="C13079" s="921" t="s">
        <v>3430</v>
      </c>
      <c r="D13079" s="922" t="s">
        <v>986</v>
      </c>
      <c r="E13079" s="936">
        <v>1</v>
      </c>
      <c r="F13079" s="947">
        <v>44657</v>
      </c>
      <c r="G13079" s="923">
        <v>0</v>
      </c>
      <c r="H13079" s="929">
        <v>1.6666666666666668E-3</v>
      </c>
      <c r="I13079" s="929">
        <v>2.5000000000000001E-2</v>
      </c>
      <c r="J13079" s="923">
        <v>0</v>
      </c>
      <c r="K13079" s="922">
        <v>1</v>
      </c>
      <c r="L13079" s="923">
        <v>0</v>
      </c>
      <c r="M13079" s="923" t="str">
        <f t="shared" si="204"/>
        <v/>
      </c>
    </row>
    <row r="13080" spans="2:13" ht="75">
      <c r="B13080" s="921" t="s">
        <v>3999</v>
      </c>
      <c r="C13080" s="921" t="s">
        <v>3430</v>
      </c>
      <c r="D13080" s="922" t="s">
        <v>986</v>
      </c>
      <c r="E13080" s="936">
        <v>1</v>
      </c>
      <c r="F13080" s="947">
        <v>44657</v>
      </c>
      <c r="G13080" s="923">
        <v>0</v>
      </c>
      <c r="H13080" s="929">
        <v>1.6666666666666668E-3</v>
      </c>
      <c r="I13080" s="929">
        <v>2.5000000000000001E-2</v>
      </c>
      <c r="J13080" s="923">
        <v>0</v>
      </c>
      <c r="K13080" s="922">
        <v>1</v>
      </c>
      <c r="L13080" s="923">
        <v>0</v>
      </c>
      <c r="M13080" s="923" t="str">
        <f t="shared" si="204"/>
        <v/>
      </c>
    </row>
    <row r="13081" spans="2:13" ht="75">
      <c r="B13081" s="921" t="s">
        <v>4000</v>
      </c>
      <c r="C13081" s="921" t="s">
        <v>3430</v>
      </c>
      <c r="D13081" s="922" t="s">
        <v>986</v>
      </c>
      <c r="E13081" s="936">
        <v>1</v>
      </c>
      <c r="F13081" s="947">
        <v>44657</v>
      </c>
      <c r="G13081" s="923">
        <v>0</v>
      </c>
      <c r="H13081" s="929">
        <v>1.6666666666666668E-3</v>
      </c>
      <c r="I13081" s="929">
        <v>2.5000000000000001E-2</v>
      </c>
      <c r="J13081" s="923">
        <v>0</v>
      </c>
      <c r="K13081" s="922">
        <v>1</v>
      </c>
      <c r="L13081" s="923">
        <v>0</v>
      </c>
      <c r="M13081" s="923" t="str">
        <f t="shared" si="204"/>
        <v/>
      </c>
    </row>
    <row r="13082" spans="2:13" ht="75">
      <c r="B13082" s="921" t="s">
        <v>4001</v>
      </c>
      <c r="C13082" s="921" t="s">
        <v>3430</v>
      </c>
      <c r="D13082" s="922" t="s">
        <v>986</v>
      </c>
      <c r="E13082" s="936">
        <v>1</v>
      </c>
      <c r="F13082" s="947">
        <v>44657</v>
      </c>
      <c r="G13082" s="923">
        <v>0</v>
      </c>
      <c r="H13082" s="929">
        <v>1.6666666666666668E-3</v>
      </c>
      <c r="I13082" s="929">
        <v>2.5000000000000001E-2</v>
      </c>
      <c r="J13082" s="923">
        <v>0</v>
      </c>
      <c r="K13082" s="922">
        <v>1</v>
      </c>
      <c r="L13082" s="923">
        <v>0</v>
      </c>
      <c r="M13082" s="923" t="str">
        <f t="shared" si="204"/>
        <v/>
      </c>
    </row>
    <row r="13083" spans="2:13" ht="120">
      <c r="B13083" s="921" t="s">
        <v>4002</v>
      </c>
      <c r="C13083" s="921" t="s">
        <v>3436</v>
      </c>
      <c r="D13083" s="922" t="s">
        <v>986</v>
      </c>
      <c r="E13083" s="936">
        <v>1</v>
      </c>
      <c r="F13083" s="947">
        <v>44657</v>
      </c>
      <c r="G13083" s="923">
        <v>0</v>
      </c>
      <c r="H13083" s="929">
        <v>1.6666666666666668E-3</v>
      </c>
      <c r="I13083" s="929">
        <v>2.5000000000000001E-2</v>
      </c>
      <c r="J13083" s="923">
        <v>0</v>
      </c>
      <c r="K13083" s="922">
        <v>1</v>
      </c>
      <c r="L13083" s="923">
        <v>0</v>
      </c>
      <c r="M13083" s="923" t="str">
        <f t="shared" si="204"/>
        <v/>
      </c>
    </row>
    <row r="13084" spans="2:13" ht="120">
      <c r="B13084" s="921" t="s">
        <v>4003</v>
      </c>
      <c r="C13084" s="921" t="s">
        <v>3436</v>
      </c>
      <c r="D13084" s="922" t="s">
        <v>986</v>
      </c>
      <c r="E13084" s="936">
        <v>1</v>
      </c>
      <c r="F13084" s="947">
        <v>44657</v>
      </c>
      <c r="G13084" s="923">
        <v>0</v>
      </c>
      <c r="H13084" s="929">
        <v>1.6666666666666668E-3</v>
      </c>
      <c r="I13084" s="929">
        <v>2.5000000000000001E-2</v>
      </c>
      <c r="J13084" s="923">
        <v>0</v>
      </c>
      <c r="K13084" s="922">
        <v>1</v>
      </c>
      <c r="L13084" s="923">
        <v>0</v>
      </c>
      <c r="M13084" s="923" t="str">
        <f t="shared" si="204"/>
        <v/>
      </c>
    </row>
    <row r="13085" spans="2:13" ht="120">
      <c r="B13085" s="921" t="s">
        <v>4004</v>
      </c>
      <c r="C13085" s="921" t="s">
        <v>3436</v>
      </c>
      <c r="D13085" s="922" t="s">
        <v>986</v>
      </c>
      <c r="E13085" s="936">
        <v>1</v>
      </c>
      <c r="F13085" s="947">
        <v>44657</v>
      </c>
      <c r="G13085" s="923">
        <v>0</v>
      </c>
      <c r="H13085" s="929">
        <v>1.6666666666666668E-3</v>
      </c>
      <c r="I13085" s="929">
        <v>2.5000000000000001E-2</v>
      </c>
      <c r="J13085" s="923">
        <v>0</v>
      </c>
      <c r="K13085" s="922">
        <v>1</v>
      </c>
      <c r="L13085" s="923">
        <v>0</v>
      </c>
      <c r="M13085" s="923" t="str">
        <f t="shared" si="204"/>
        <v/>
      </c>
    </row>
    <row r="13086" spans="2:13" ht="120">
      <c r="B13086" s="921" t="s">
        <v>4005</v>
      </c>
      <c r="C13086" s="921" t="s">
        <v>3436</v>
      </c>
      <c r="D13086" s="922" t="s">
        <v>986</v>
      </c>
      <c r="E13086" s="936">
        <v>1</v>
      </c>
      <c r="F13086" s="947">
        <v>44657</v>
      </c>
      <c r="G13086" s="923">
        <v>0</v>
      </c>
      <c r="H13086" s="929">
        <v>1.6666666666666668E-3</v>
      </c>
      <c r="I13086" s="929">
        <v>2.5000000000000001E-2</v>
      </c>
      <c r="J13086" s="923">
        <v>0</v>
      </c>
      <c r="K13086" s="922">
        <v>1</v>
      </c>
      <c r="L13086" s="923">
        <v>0</v>
      </c>
      <c r="M13086" s="923" t="str">
        <f t="shared" si="204"/>
        <v/>
      </c>
    </row>
    <row r="13087" spans="2:13" ht="120">
      <c r="B13087" s="921" t="s">
        <v>4006</v>
      </c>
      <c r="C13087" s="921" t="s">
        <v>3436</v>
      </c>
      <c r="D13087" s="922" t="s">
        <v>986</v>
      </c>
      <c r="E13087" s="936">
        <v>1</v>
      </c>
      <c r="F13087" s="947">
        <v>44657</v>
      </c>
      <c r="G13087" s="923">
        <v>0</v>
      </c>
      <c r="H13087" s="929">
        <v>1.6666666666666668E-3</v>
      </c>
      <c r="I13087" s="929">
        <v>2.5000000000000001E-2</v>
      </c>
      <c r="J13087" s="923">
        <v>0</v>
      </c>
      <c r="K13087" s="922">
        <v>1</v>
      </c>
      <c r="L13087" s="923">
        <v>0</v>
      </c>
      <c r="M13087" s="923" t="str">
        <f t="shared" si="204"/>
        <v/>
      </c>
    </row>
    <row r="13088" spans="2:13" ht="120">
      <c r="B13088" s="921" t="s">
        <v>4007</v>
      </c>
      <c r="C13088" s="921" t="s">
        <v>3436</v>
      </c>
      <c r="D13088" s="922" t="s">
        <v>986</v>
      </c>
      <c r="E13088" s="936">
        <v>1</v>
      </c>
      <c r="F13088" s="947">
        <v>44657</v>
      </c>
      <c r="G13088" s="923">
        <v>0</v>
      </c>
      <c r="H13088" s="929">
        <v>1.6666666666666668E-3</v>
      </c>
      <c r="I13088" s="929">
        <v>2.5000000000000001E-2</v>
      </c>
      <c r="J13088" s="923">
        <v>0</v>
      </c>
      <c r="K13088" s="922">
        <v>1</v>
      </c>
      <c r="L13088" s="923">
        <v>0</v>
      </c>
      <c r="M13088" s="923" t="str">
        <f t="shared" si="204"/>
        <v/>
      </c>
    </row>
    <row r="13089" spans="2:13" ht="120">
      <c r="B13089" s="921" t="s">
        <v>4008</v>
      </c>
      <c r="C13089" s="921" t="s">
        <v>3436</v>
      </c>
      <c r="D13089" s="922" t="s">
        <v>986</v>
      </c>
      <c r="E13089" s="936">
        <v>1</v>
      </c>
      <c r="F13089" s="947">
        <v>44657</v>
      </c>
      <c r="G13089" s="923">
        <v>0</v>
      </c>
      <c r="H13089" s="929">
        <v>1.6666666666666668E-3</v>
      </c>
      <c r="I13089" s="929">
        <v>2.5000000000000001E-2</v>
      </c>
      <c r="J13089" s="923">
        <v>0</v>
      </c>
      <c r="K13089" s="922">
        <v>1</v>
      </c>
      <c r="L13089" s="923">
        <v>0</v>
      </c>
      <c r="M13089" s="923" t="str">
        <f t="shared" si="204"/>
        <v/>
      </c>
    </row>
    <row r="13090" spans="2:13" ht="120">
      <c r="B13090" s="921" t="s">
        <v>4009</v>
      </c>
      <c r="C13090" s="921" t="s">
        <v>3436</v>
      </c>
      <c r="D13090" s="922" t="s">
        <v>986</v>
      </c>
      <c r="E13090" s="936">
        <v>1</v>
      </c>
      <c r="F13090" s="947">
        <v>44657</v>
      </c>
      <c r="G13090" s="923">
        <v>0</v>
      </c>
      <c r="H13090" s="929">
        <v>1.6666666666666668E-3</v>
      </c>
      <c r="I13090" s="929">
        <v>2.5000000000000001E-2</v>
      </c>
      <c r="J13090" s="923">
        <v>0</v>
      </c>
      <c r="K13090" s="922">
        <v>1</v>
      </c>
      <c r="L13090" s="923">
        <v>0</v>
      </c>
      <c r="M13090" s="923" t="str">
        <f t="shared" si="204"/>
        <v/>
      </c>
    </row>
    <row r="13091" spans="2:13" ht="75">
      <c r="B13091" s="921" t="s">
        <v>4010</v>
      </c>
      <c r="C13091" s="921" t="s">
        <v>3430</v>
      </c>
      <c r="D13091" s="922" t="s">
        <v>994</v>
      </c>
      <c r="E13091" s="936">
        <v>0</v>
      </c>
      <c r="F13091" s="947">
        <v>43647</v>
      </c>
      <c r="G13091" s="923">
        <v>0</v>
      </c>
      <c r="H13091" s="929">
        <v>1.6666666666666668E-3</v>
      </c>
      <c r="I13091" s="929">
        <v>0.08</v>
      </c>
      <c r="J13091" s="923">
        <v>0</v>
      </c>
      <c r="K13091" s="922">
        <v>1</v>
      </c>
      <c r="L13091" s="923">
        <v>0</v>
      </c>
      <c r="M13091" s="923" t="str">
        <f t="shared" si="204"/>
        <v/>
      </c>
    </row>
    <row r="13092" spans="2:13" ht="75">
      <c r="B13092" s="921" t="s">
        <v>4011</v>
      </c>
      <c r="C13092" s="921" t="s">
        <v>3430</v>
      </c>
      <c r="D13092" s="922" t="s">
        <v>994</v>
      </c>
      <c r="E13092" s="936">
        <v>0</v>
      </c>
      <c r="F13092" s="947">
        <v>43647</v>
      </c>
      <c r="G13092" s="923">
        <v>0</v>
      </c>
      <c r="H13092" s="929">
        <v>1.6666666666666668E-3</v>
      </c>
      <c r="I13092" s="929">
        <v>0.08</v>
      </c>
      <c r="J13092" s="923">
        <v>0</v>
      </c>
      <c r="K13092" s="922">
        <v>1</v>
      </c>
      <c r="L13092" s="923">
        <v>0</v>
      </c>
      <c r="M13092" s="923" t="str">
        <f t="shared" si="204"/>
        <v/>
      </c>
    </row>
    <row r="13093" spans="2:13" ht="75">
      <c r="B13093" s="921" t="s">
        <v>4012</v>
      </c>
      <c r="C13093" s="921" t="s">
        <v>3430</v>
      </c>
      <c r="D13093" s="922" t="s">
        <v>994</v>
      </c>
      <c r="E13093" s="936">
        <v>0</v>
      </c>
      <c r="F13093" s="947">
        <v>43647</v>
      </c>
      <c r="G13093" s="923">
        <v>0</v>
      </c>
      <c r="H13093" s="929">
        <v>1.6666666666666668E-3</v>
      </c>
      <c r="I13093" s="929">
        <v>0.08</v>
      </c>
      <c r="J13093" s="923">
        <v>0</v>
      </c>
      <c r="K13093" s="922">
        <v>1</v>
      </c>
      <c r="L13093" s="923">
        <v>0</v>
      </c>
      <c r="M13093" s="923" t="str">
        <f t="shared" si="204"/>
        <v/>
      </c>
    </row>
    <row r="13094" spans="2:13" ht="75">
      <c r="B13094" s="921" t="s">
        <v>4013</v>
      </c>
      <c r="C13094" s="921" t="s">
        <v>3430</v>
      </c>
      <c r="D13094" s="922" t="s">
        <v>994</v>
      </c>
      <c r="E13094" s="936">
        <v>0</v>
      </c>
      <c r="F13094" s="947">
        <v>43647</v>
      </c>
      <c r="G13094" s="923">
        <v>0</v>
      </c>
      <c r="H13094" s="929">
        <v>1.6666666666666668E-3</v>
      </c>
      <c r="I13094" s="929">
        <v>0.08</v>
      </c>
      <c r="J13094" s="923">
        <v>0</v>
      </c>
      <c r="K13094" s="922">
        <v>1</v>
      </c>
      <c r="L13094" s="923">
        <v>0</v>
      </c>
      <c r="M13094" s="923" t="str">
        <f t="shared" si="204"/>
        <v/>
      </c>
    </row>
    <row r="13095" spans="2:13" ht="75">
      <c r="B13095" s="921" t="s">
        <v>4014</v>
      </c>
      <c r="C13095" s="921" t="s">
        <v>3430</v>
      </c>
      <c r="D13095" s="922" t="s">
        <v>994</v>
      </c>
      <c r="E13095" s="936">
        <v>0</v>
      </c>
      <c r="F13095" s="947">
        <v>43647</v>
      </c>
      <c r="G13095" s="923">
        <v>0</v>
      </c>
      <c r="H13095" s="929">
        <v>1.6666666666666668E-3</v>
      </c>
      <c r="I13095" s="929">
        <v>0.08</v>
      </c>
      <c r="J13095" s="923">
        <v>0</v>
      </c>
      <c r="K13095" s="922">
        <v>1</v>
      </c>
      <c r="L13095" s="923">
        <v>0</v>
      </c>
      <c r="M13095" s="923" t="str">
        <f t="shared" si="204"/>
        <v/>
      </c>
    </row>
    <row r="13096" spans="2:13" ht="75">
      <c r="B13096" s="921" t="s">
        <v>4015</v>
      </c>
      <c r="C13096" s="921" t="s">
        <v>3430</v>
      </c>
      <c r="D13096" s="922" t="s">
        <v>994</v>
      </c>
      <c r="E13096" s="936">
        <v>0</v>
      </c>
      <c r="F13096" s="947">
        <v>43647</v>
      </c>
      <c r="G13096" s="923">
        <v>0</v>
      </c>
      <c r="H13096" s="929">
        <v>1.6666666666666668E-3</v>
      </c>
      <c r="I13096" s="929">
        <v>0.08</v>
      </c>
      <c r="J13096" s="923">
        <v>0</v>
      </c>
      <c r="K13096" s="922">
        <v>1</v>
      </c>
      <c r="L13096" s="923">
        <v>0</v>
      </c>
      <c r="M13096" s="923" t="str">
        <f t="shared" si="204"/>
        <v/>
      </c>
    </row>
    <row r="13097" spans="2:13" ht="75">
      <c r="B13097" s="921" t="s">
        <v>4016</v>
      </c>
      <c r="C13097" s="921" t="s">
        <v>3430</v>
      </c>
      <c r="D13097" s="922" t="s">
        <v>994</v>
      </c>
      <c r="E13097" s="936">
        <v>0</v>
      </c>
      <c r="F13097" s="947">
        <v>43647</v>
      </c>
      <c r="G13097" s="923">
        <v>0</v>
      </c>
      <c r="H13097" s="929">
        <v>1.6666666666666668E-3</v>
      </c>
      <c r="I13097" s="929">
        <v>0.08</v>
      </c>
      <c r="J13097" s="923">
        <v>0</v>
      </c>
      <c r="K13097" s="922">
        <v>1</v>
      </c>
      <c r="L13097" s="923">
        <v>0</v>
      </c>
      <c r="M13097" s="923" t="str">
        <f t="shared" si="204"/>
        <v/>
      </c>
    </row>
    <row r="13098" spans="2:13" ht="120">
      <c r="B13098" s="921" t="s">
        <v>4017</v>
      </c>
      <c r="C13098" s="921" t="s">
        <v>3436</v>
      </c>
      <c r="D13098" s="922" t="s">
        <v>994</v>
      </c>
      <c r="E13098" s="936">
        <v>0</v>
      </c>
      <c r="F13098" s="947">
        <v>43647</v>
      </c>
      <c r="G13098" s="923">
        <v>0</v>
      </c>
      <c r="H13098" s="929">
        <v>1.6666666666666668E-3</v>
      </c>
      <c r="I13098" s="929">
        <v>0.08</v>
      </c>
      <c r="J13098" s="923">
        <v>0</v>
      </c>
      <c r="K13098" s="922">
        <v>1</v>
      </c>
      <c r="L13098" s="923">
        <v>0</v>
      </c>
      <c r="M13098" s="923" t="str">
        <f t="shared" si="204"/>
        <v/>
      </c>
    </row>
    <row r="13099" spans="2:13" ht="120">
      <c r="B13099" s="921" t="s">
        <v>4018</v>
      </c>
      <c r="C13099" s="921" t="s">
        <v>3436</v>
      </c>
      <c r="D13099" s="922" t="s">
        <v>994</v>
      </c>
      <c r="E13099" s="936">
        <v>0</v>
      </c>
      <c r="F13099" s="947">
        <v>43647</v>
      </c>
      <c r="G13099" s="923">
        <v>0</v>
      </c>
      <c r="H13099" s="929">
        <v>1.6666666666666668E-3</v>
      </c>
      <c r="I13099" s="929">
        <v>0.08</v>
      </c>
      <c r="J13099" s="923">
        <v>0</v>
      </c>
      <c r="K13099" s="922">
        <v>1</v>
      </c>
      <c r="L13099" s="923">
        <v>0</v>
      </c>
      <c r="M13099" s="923" t="str">
        <f t="shared" si="204"/>
        <v/>
      </c>
    </row>
    <row r="13100" spans="2:13" ht="120">
      <c r="B13100" s="921" t="s">
        <v>4019</v>
      </c>
      <c r="C13100" s="921" t="s">
        <v>3436</v>
      </c>
      <c r="D13100" s="922" t="s">
        <v>994</v>
      </c>
      <c r="E13100" s="936">
        <v>0</v>
      </c>
      <c r="F13100" s="947">
        <v>43647</v>
      </c>
      <c r="G13100" s="923">
        <v>0</v>
      </c>
      <c r="H13100" s="929">
        <v>1.6666666666666668E-3</v>
      </c>
      <c r="I13100" s="929">
        <v>0.08</v>
      </c>
      <c r="J13100" s="923">
        <v>0</v>
      </c>
      <c r="K13100" s="922">
        <v>1</v>
      </c>
      <c r="L13100" s="923">
        <v>0</v>
      </c>
      <c r="M13100" s="923" t="str">
        <f t="shared" si="204"/>
        <v/>
      </c>
    </row>
    <row r="13101" spans="2:13" ht="120">
      <c r="B13101" s="921" t="s">
        <v>4020</v>
      </c>
      <c r="C13101" s="921" t="s">
        <v>3436</v>
      </c>
      <c r="D13101" s="922" t="s">
        <v>994</v>
      </c>
      <c r="E13101" s="936">
        <v>0</v>
      </c>
      <c r="F13101" s="947">
        <v>43647</v>
      </c>
      <c r="G13101" s="923">
        <v>0</v>
      </c>
      <c r="H13101" s="929">
        <v>1.6666666666666668E-3</v>
      </c>
      <c r="I13101" s="929">
        <v>0.08</v>
      </c>
      <c r="J13101" s="923">
        <v>0</v>
      </c>
      <c r="K13101" s="922">
        <v>1</v>
      </c>
      <c r="L13101" s="923">
        <v>0</v>
      </c>
      <c r="M13101" s="923" t="str">
        <f t="shared" si="204"/>
        <v/>
      </c>
    </row>
    <row r="13102" spans="2:13" ht="120">
      <c r="B13102" s="921" t="s">
        <v>4021</v>
      </c>
      <c r="C13102" s="921" t="s">
        <v>3436</v>
      </c>
      <c r="D13102" s="922" t="s">
        <v>994</v>
      </c>
      <c r="E13102" s="936">
        <v>0</v>
      </c>
      <c r="F13102" s="947">
        <v>43647</v>
      </c>
      <c r="G13102" s="923">
        <v>0</v>
      </c>
      <c r="H13102" s="929">
        <v>1.6666666666666668E-3</v>
      </c>
      <c r="I13102" s="929">
        <v>0.08</v>
      </c>
      <c r="J13102" s="923">
        <v>0</v>
      </c>
      <c r="K13102" s="922">
        <v>1</v>
      </c>
      <c r="L13102" s="923">
        <v>0</v>
      </c>
      <c r="M13102" s="923" t="str">
        <f t="shared" si="204"/>
        <v/>
      </c>
    </row>
    <row r="13103" spans="2:13" ht="120">
      <c r="B13103" s="921" t="s">
        <v>4022</v>
      </c>
      <c r="C13103" s="921" t="s">
        <v>3436</v>
      </c>
      <c r="D13103" s="922" t="s">
        <v>994</v>
      </c>
      <c r="E13103" s="936">
        <v>0</v>
      </c>
      <c r="F13103" s="947">
        <v>43647</v>
      </c>
      <c r="G13103" s="923">
        <v>0</v>
      </c>
      <c r="H13103" s="929">
        <v>1.6666666666666668E-3</v>
      </c>
      <c r="I13103" s="929">
        <v>0.08</v>
      </c>
      <c r="J13103" s="923">
        <v>0</v>
      </c>
      <c r="K13103" s="922">
        <v>1</v>
      </c>
      <c r="L13103" s="923">
        <v>0</v>
      </c>
      <c r="M13103" s="923" t="str">
        <f t="shared" si="204"/>
        <v/>
      </c>
    </row>
    <row r="13104" spans="2:13" ht="75">
      <c r="B13104" s="921" t="s">
        <v>4023</v>
      </c>
      <c r="C13104" s="921" t="s">
        <v>3430</v>
      </c>
      <c r="D13104" s="922" t="s">
        <v>986</v>
      </c>
      <c r="E13104" s="936">
        <v>1</v>
      </c>
      <c r="F13104" s="947">
        <v>44657</v>
      </c>
      <c r="G13104" s="923">
        <v>0</v>
      </c>
      <c r="H13104" s="929">
        <v>1.6666666666666668E-3</v>
      </c>
      <c r="I13104" s="929">
        <v>2.5000000000000001E-2</v>
      </c>
      <c r="J13104" s="923">
        <v>0</v>
      </c>
      <c r="K13104" s="922">
        <v>1</v>
      </c>
      <c r="L13104" s="923">
        <v>0</v>
      </c>
      <c r="M13104" s="923" t="str">
        <f t="shared" si="204"/>
        <v/>
      </c>
    </row>
    <row r="13105" spans="2:13" ht="75">
      <c r="B13105" s="921" t="s">
        <v>4024</v>
      </c>
      <c r="C13105" s="921" t="s">
        <v>3430</v>
      </c>
      <c r="D13105" s="922" t="s">
        <v>986</v>
      </c>
      <c r="E13105" s="936">
        <v>1</v>
      </c>
      <c r="F13105" s="947">
        <v>44657</v>
      </c>
      <c r="G13105" s="923">
        <v>0</v>
      </c>
      <c r="H13105" s="929">
        <v>1.6666666666666668E-3</v>
      </c>
      <c r="I13105" s="929">
        <v>2.5000000000000001E-2</v>
      </c>
      <c r="J13105" s="923">
        <v>0</v>
      </c>
      <c r="K13105" s="922">
        <v>1</v>
      </c>
      <c r="L13105" s="923">
        <v>0</v>
      </c>
      <c r="M13105" s="923" t="str">
        <f t="shared" si="204"/>
        <v/>
      </c>
    </row>
    <row r="13106" spans="2:13" ht="75">
      <c r="B13106" s="921" t="s">
        <v>4025</v>
      </c>
      <c r="C13106" s="921" t="s">
        <v>3430</v>
      </c>
      <c r="D13106" s="922" t="s">
        <v>986</v>
      </c>
      <c r="E13106" s="936">
        <v>1</v>
      </c>
      <c r="F13106" s="947">
        <v>44657</v>
      </c>
      <c r="G13106" s="923">
        <v>0</v>
      </c>
      <c r="H13106" s="929">
        <v>1.6666666666666668E-3</v>
      </c>
      <c r="I13106" s="929">
        <v>2.5000000000000001E-2</v>
      </c>
      <c r="J13106" s="923">
        <v>0</v>
      </c>
      <c r="K13106" s="922">
        <v>1</v>
      </c>
      <c r="L13106" s="923">
        <v>0</v>
      </c>
      <c r="M13106" s="923" t="str">
        <f t="shared" si="204"/>
        <v/>
      </c>
    </row>
    <row r="13107" spans="2:13" ht="75">
      <c r="B13107" s="921" t="s">
        <v>4026</v>
      </c>
      <c r="C13107" s="921" t="s">
        <v>3430</v>
      </c>
      <c r="D13107" s="922" t="s">
        <v>986</v>
      </c>
      <c r="E13107" s="936">
        <v>1</v>
      </c>
      <c r="F13107" s="947">
        <v>44657</v>
      </c>
      <c r="G13107" s="923">
        <v>0</v>
      </c>
      <c r="H13107" s="929">
        <v>1.6666666666666668E-3</v>
      </c>
      <c r="I13107" s="929">
        <v>2.5000000000000001E-2</v>
      </c>
      <c r="J13107" s="923">
        <v>0</v>
      </c>
      <c r="K13107" s="922">
        <v>1</v>
      </c>
      <c r="L13107" s="923">
        <v>0</v>
      </c>
      <c r="M13107" s="923" t="str">
        <f t="shared" si="204"/>
        <v/>
      </c>
    </row>
    <row r="13108" spans="2:13" ht="75">
      <c r="B13108" s="921" t="s">
        <v>4027</v>
      </c>
      <c r="C13108" s="921" t="s">
        <v>3430</v>
      </c>
      <c r="D13108" s="922" t="s">
        <v>986</v>
      </c>
      <c r="E13108" s="936">
        <v>1</v>
      </c>
      <c r="F13108" s="947">
        <v>44657</v>
      </c>
      <c r="G13108" s="923">
        <v>0</v>
      </c>
      <c r="H13108" s="929">
        <v>1.6666666666666668E-3</v>
      </c>
      <c r="I13108" s="929">
        <v>2.5000000000000001E-2</v>
      </c>
      <c r="J13108" s="923">
        <v>0</v>
      </c>
      <c r="K13108" s="922">
        <v>1</v>
      </c>
      <c r="L13108" s="923">
        <v>0</v>
      </c>
      <c r="M13108" s="923" t="str">
        <f t="shared" si="204"/>
        <v/>
      </c>
    </row>
    <row r="13109" spans="2:13" ht="75">
      <c r="B13109" s="921" t="s">
        <v>4028</v>
      </c>
      <c r="C13109" s="921" t="s">
        <v>3430</v>
      </c>
      <c r="D13109" s="922" t="s">
        <v>994</v>
      </c>
      <c r="E13109" s="936">
        <v>0</v>
      </c>
      <c r="F13109" s="947">
        <v>43647</v>
      </c>
      <c r="G13109" s="923">
        <v>0</v>
      </c>
      <c r="H13109" s="929">
        <v>1.6666666666666668E-3</v>
      </c>
      <c r="I13109" s="929">
        <v>0.08</v>
      </c>
      <c r="J13109" s="923">
        <v>0</v>
      </c>
      <c r="K13109" s="922">
        <v>1</v>
      </c>
      <c r="L13109" s="923">
        <v>0</v>
      </c>
      <c r="M13109" s="923" t="str">
        <f t="shared" si="204"/>
        <v/>
      </c>
    </row>
    <row r="13110" spans="2:13" ht="75">
      <c r="B13110" s="921" t="s">
        <v>4029</v>
      </c>
      <c r="C13110" s="921" t="s">
        <v>3430</v>
      </c>
      <c r="D13110" s="922" t="s">
        <v>994</v>
      </c>
      <c r="E13110" s="936">
        <v>0</v>
      </c>
      <c r="F13110" s="947">
        <v>43647</v>
      </c>
      <c r="G13110" s="923">
        <v>0</v>
      </c>
      <c r="H13110" s="929">
        <v>1.6666666666666668E-3</v>
      </c>
      <c r="I13110" s="929">
        <v>0.08</v>
      </c>
      <c r="J13110" s="923">
        <v>0</v>
      </c>
      <c r="K13110" s="922">
        <v>1</v>
      </c>
      <c r="L13110" s="923">
        <v>0</v>
      </c>
      <c r="M13110" s="923" t="str">
        <f t="shared" si="204"/>
        <v/>
      </c>
    </row>
    <row r="13111" spans="2:13" ht="75">
      <c r="B13111" s="921" t="s">
        <v>4030</v>
      </c>
      <c r="C13111" s="921" t="s">
        <v>3430</v>
      </c>
      <c r="D13111" s="922" t="s">
        <v>994</v>
      </c>
      <c r="E13111" s="936">
        <v>0</v>
      </c>
      <c r="F13111" s="947">
        <v>43647</v>
      </c>
      <c r="G13111" s="923">
        <v>0</v>
      </c>
      <c r="H13111" s="929">
        <v>1.6666666666666668E-3</v>
      </c>
      <c r="I13111" s="929">
        <v>0.08</v>
      </c>
      <c r="J13111" s="923">
        <v>0</v>
      </c>
      <c r="K13111" s="922">
        <v>1</v>
      </c>
      <c r="L13111" s="923">
        <v>0</v>
      </c>
      <c r="M13111" s="923" t="str">
        <f t="shared" si="204"/>
        <v/>
      </c>
    </row>
    <row r="13112" spans="2:13" ht="90">
      <c r="B13112" s="921" t="s">
        <v>4031</v>
      </c>
      <c r="C13112" s="921" t="s">
        <v>3411</v>
      </c>
      <c r="D13112" s="922" t="s">
        <v>986</v>
      </c>
      <c r="E13112" s="936">
        <v>1</v>
      </c>
      <c r="F13112" s="947">
        <v>44657</v>
      </c>
      <c r="G13112" s="923">
        <v>0</v>
      </c>
      <c r="H13112" s="929">
        <v>1.6666666666666668E-3</v>
      </c>
      <c r="I13112" s="929">
        <v>2.5000000000000001E-2</v>
      </c>
      <c r="J13112" s="923">
        <v>0</v>
      </c>
      <c r="K13112" s="922">
        <v>1</v>
      </c>
      <c r="L13112" s="923">
        <v>0</v>
      </c>
      <c r="M13112" s="923" t="str">
        <f t="shared" si="204"/>
        <v/>
      </c>
    </row>
    <row r="13113" spans="2:13" ht="90">
      <c r="B13113" s="921" t="s">
        <v>4032</v>
      </c>
      <c r="C13113" s="921" t="s">
        <v>3411</v>
      </c>
      <c r="D13113" s="922" t="s">
        <v>986</v>
      </c>
      <c r="E13113" s="936">
        <v>1</v>
      </c>
      <c r="F13113" s="947">
        <v>44657</v>
      </c>
      <c r="G13113" s="923">
        <v>0</v>
      </c>
      <c r="H13113" s="929">
        <v>1.6666666666666668E-3</v>
      </c>
      <c r="I13113" s="929">
        <v>2.5000000000000001E-2</v>
      </c>
      <c r="J13113" s="923">
        <v>0</v>
      </c>
      <c r="K13113" s="922">
        <v>1</v>
      </c>
      <c r="L13113" s="923">
        <v>0</v>
      </c>
      <c r="M13113" s="923" t="str">
        <f t="shared" si="204"/>
        <v/>
      </c>
    </row>
    <row r="13114" spans="2:13" ht="90">
      <c r="B13114" s="921" t="s">
        <v>4033</v>
      </c>
      <c r="C13114" s="921" t="s">
        <v>3411</v>
      </c>
      <c r="D13114" s="922" t="s">
        <v>986</v>
      </c>
      <c r="E13114" s="936">
        <v>1</v>
      </c>
      <c r="F13114" s="947">
        <v>44657</v>
      </c>
      <c r="G13114" s="923">
        <v>0</v>
      </c>
      <c r="H13114" s="929">
        <v>1.6666666666666668E-3</v>
      </c>
      <c r="I13114" s="929">
        <v>2.5000000000000001E-2</v>
      </c>
      <c r="J13114" s="923">
        <v>0</v>
      </c>
      <c r="K13114" s="922">
        <v>1</v>
      </c>
      <c r="L13114" s="923">
        <v>0</v>
      </c>
      <c r="M13114" s="923" t="str">
        <f t="shared" si="204"/>
        <v/>
      </c>
    </row>
    <row r="13115" spans="2:13" ht="90">
      <c r="B13115" s="921" t="s">
        <v>4034</v>
      </c>
      <c r="C13115" s="921" t="s">
        <v>3411</v>
      </c>
      <c r="D13115" s="922" t="s">
        <v>986</v>
      </c>
      <c r="E13115" s="936">
        <v>1</v>
      </c>
      <c r="F13115" s="947">
        <v>44657</v>
      </c>
      <c r="G13115" s="923">
        <v>0</v>
      </c>
      <c r="H13115" s="929">
        <v>1.6666666666666668E-3</v>
      </c>
      <c r="I13115" s="929">
        <v>2.5000000000000001E-2</v>
      </c>
      <c r="J13115" s="923">
        <v>0</v>
      </c>
      <c r="K13115" s="922">
        <v>1</v>
      </c>
      <c r="L13115" s="923">
        <v>0</v>
      </c>
      <c r="M13115" s="923" t="str">
        <f t="shared" si="204"/>
        <v/>
      </c>
    </row>
    <row r="13116" spans="2:13" ht="75">
      <c r="B13116" s="921" t="s">
        <v>4035</v>
      </c>
      <c r="C13116" s="921" t="s">
        <v>3430</v>
      </c>
      <c r="D13116" s="922" t="s">
        <v>986</v>
      </c>
      <c r="E13116" s="936">
        <v>1</v>
      </c>
      <c r="F13116" s="947">
        <v>44657</v>
      </c>
      <c r="G13116" s="923">
        <v>0</v>
      </c>
      <c r="H13116" s="929">
        <v>1.6666666666666668E-3</v>
      </c>
      <c r="I13116" s="929">
        <v>2.5000000000000001E-2</v>
      </c>
      <c r="J13116" s="923">
        <v>0</v>
      </c>
      <c r="K13116" s="922">
        <v>1</v>
      </c>
      <c r="L13116" s="923">
        <v>0</v>
      </c>
      <c r="M13116" s="923" t="str">
        <f t="shared" si="204"/>
        <v/>
      </c>
    </row>
    <row r="13117" spans="2:13" ht="75">
      <c r="B13117" s="921" t="s">
        <v>4036</v>
      </c>
      <c r="C13117" s="921" t="s">
        <v>3430</v>
      </c>
      <c r="D13117" s="922" t="s">
        <v>986</v>
      </c>
      <c r="E13117" s="936">
        <v>1</v>
      </c>
      <c r="F13117" s="947">
        <v>44657</v>
      </c>
      <c r="G13117" s="923">
        <v>0</v>
      </c>
      <c r="H13117" s="929">
        <v>1.6666666666666668E-3</v>
      </c>
      <c r="I13117" s="929">
        <v>2.5000000000000001E-2</v>
      </c>
      <c r="J13117" s="923">
        <v>0</v>
      </c>
      <c r="K13117" s="922">
        <v>1</v>
      </c>
      <c r="L13117" s="923">
        <v>0</v>
      </c>
      <c r="M13117" s="923" t="str">
        <f t="shared" si="204"/>
        <v/>
      </c>
    </row>
    <row r="13118" spans="2:13" ht="75">
      <c r="B13118" s="921" t="s">
        <v>4037</v>
      </c>
      <c r="C13118" s="921" t="s">
        <v>3430</v>
      </c>
      <c r="D13118" s="922" t="s">
        <v>986</v>
      </c>
      <c r="E13118" s="936">
        <v>1</v>
      </c>
      <c r="F13118" s="947">
        <v>44657</v>
      </c>
      <c r="G13118" s="923">
        <v>0</v>
      </c>
      <c r="H13118" s="929">
        <v>1.6666666666666668E-3</v>
      </c>
      <c r="I13118" s="929">
        <v>2.5000000000000001E-2</v>
      </c>
      <c r="J13118" s="923">
        <v>0</v>
      </c>
      <c r="K13118" s="922">
        <v>1</v>
      </c>
      <c r="L13118" s="923">
        <v>0</v>
      </c>
      <c r="M13118" s="923" t="str">
        <f t="shared" si="204"/>
        <v/>
      </c>
    </row>
    <row r="13119" spans="2:13" ht="75">
      <c r="B13119" s="921" t="s">
        <v>4038</v>
      </c>
      <c r="C13119" s="921" t="s">
        <v>3430</v>
      </c>
      <c r="D13119" s="922" t="s">
        <v>986</v>
      </c>
      <c r="E13119" s="936">
        <v>1</v>
      </c>
      <c r="F13119" s="947">
        <v>44657</v>
      </c>
      <c r="G13119" s="923">
        <v>0</v>
      </c>
      <c r="H13119" s="929">
        <v>1.6666666666666668E-3</v>
      </c>
      <c r="I13119" s="929">
        <v>2.5000000000000001E-2</v>
      </c>
      <c r="J13119" s="923">
        <v>0</v>
      </c>
      <c r="K13119" s="922">
        <v>1</v>
      </c>
      <c r="L13119" s="923">
        <v>0</v>
      </c>
      <c r="M13119" s="923" t="str">
        <f t="shared" si="204"/>
        <v/>
      </c>
    </row>
    <row r="13120" spans="2:13" ht="75">
      <c r="B13120" s="921" t="s">
        <v>4039</v>
      </c>
      <c r="C13120" s="921" t="s">
        <v>3430</v>
      </c>
      <c r="D13120" s="922" t="s">
        <v>986</v>
      </c>
      <c r="E13120" s="936">
        <v>1</v>
      </c>
      <c r="F13120" s="947">
        <v>44657</v>
      </c>
      <c r="G13120" s="923">
        <v>0</v>
      </c>
      <c r="H13120" s="929">
        <v>1.6666666666666668E-3</v>
      </c>
      <c r="I13120" s="929">
        <v>2.5000000000000001E-2</v>
      </c>
      <c r="J13120" s="923">
        <v>0</v>
      </c>
      <c r="K13120" s="922">
        <v>1</v>
      </c>
      <c r="L13120" s="923">
        <v>0</v>
      </c>
      <c r="M13120" s="923" t="str">
        <f t="shared" si="204"/>
        <v/>
      </c>
    </row>
    <row r="13121" spans="2:13" ht="75">
      <c r="B13121" s="921" t="s">
        <v>4040</v>
      </c>
      <c r="C13121" s="921" t="s">
        <v>3430</v>
      </c>
      <c r="D13121" s="922" t="s">
        <v>986</v>
      </c>
      <c r="E13121" s="936">
        <v>1</v>
      </c>
      <c r="F13121" s="947">
        <v>44657</v>
      </c>
      <c r="G13121" s="923">
        <v>0</v>
      </c>
      <c r="H13121" s="929">
        <v>1.6666666666666668E-3</v>
      </c>
      <c r="I13121" s="929">
        <v>2.5000000000000001E-2</v>
      </c>
      <c r="J13121" s="923">
        <v>0</v>
      </c>
      <c r="K13121" s="922">
        <v>1</v>
      </c>
      <c r="L13121" s="923">
        <v>0</v>
      </c>
      <c r="M13121" s="923" t="str">
        <f t="shared" si="204"/>
        <v/>
      </c>
    </row>
    <row r="13122" spans="2:13" ht="75">
      <c r="B13122" s="921" t="s">
        <v>4041</v>
      </c>
      <c r="C13122" s="921" t="s">
        <v>3430</v>
      </c>
      <c r="D13122" s="922" t="s">
        <v>986</v>
      </c>
      <c r="E13122" s="936">
        <v>1</v>
      </c>
      <c r="F13122" s="947">
        <v>44657</v>
      </c>
      <c r="G13122" s="923">
        <v>0</v>
      </c>
      <c r="H13122" s="929">
        <v>1.6666666666666668E-3</v>
      </c>
      <c r="I13122" s="929">
        <v>2.5000000000000001E-2</v>
      </c>
      <c r="J13122" s="923">
        <v>0</v>
      </c>
      <c r="K13122" s="922">
        <v>1</v>
      </c>
      <c r="L13122" s="923">
        <v>0</v>
      </c>
      <c r="M13122" s="923" t="str">
        <f t="shared" si="204"/>
        <v/>
      </c>
    </row>
    <row r="13123" spans="2:13" ht="75">
      <c r="B13123" s="921" t="s">
        <v>4042</v>
      </c>
      <c r="C13123" s="921" t="s">
        <v>3430</v>
      </c>
      <c r="D13123" s="922" t="s">
        <v>986</v>
      </c>
      <c r="E13123" s="936">
        <v>1</v>
      </c>
      <c r="F13123" s="947">
        <v>44657</v>
      </c>
      <c r="G13123" s="923">
        <v>0</v>
      </c>
      <c r="H13123" s="929">
        <v>1.6666666666666668E-3</v>
      </c>
      <c r="I13123" s="929">
        <v>2.5000000000000001E-2</v>
      </c>
      <c r="J13123" s="923">
        <v>0</v>
      </c>
      <c r="K13123" s="922">
        <v>1</v>
      </c>
      <c r="L13123" s="923">
        <v>0</v>
      </c>
      <c r="M13123" s="923" t="str">
        <f t="shared" si="204"/>
        <v/>
      </c>
    </row>
    <row r="13124" spans="2:13" ht="90">
      <c r="B13124" s="921" t="s">
        <v>4043</v>
      </c>
      <c r="C13124" s="921" t="s">
        <v>3411</v>
      </c>
      <c r="D13124" s="922" t="s">
        <v>986</v>
      </c>
      <c r="E13124" s="936">
        <v>1</v>
      </c>
      <c r="F13124" s="947">
        <v>44657</v>
      </c>
      <c r="G13124" s="923">
        <v>0</v>
      </c>
      <c r="H13124" s="929">
        <v>1.6666666666666668E-3</v>
      </c>
      <c r="I13124" s="929">
        <v>2.5000000000000001E-2</v>
      </c>
      <c r="J13124" s="923">
        <v>0</v>
      </c>
      <c r="K13124" s="922">
        <v>1</v>
      </c>
      <c r="L13124" s="923">
        <v>0</v>
      </c>
      <c r="M13124" s="923" t="str">
        <f t="shared" si="204"/>
        <v/>
      </c>
    </row>
    <row r="13125" spans="2:13" ht="90">
      <c r="B13125" s="921" t="s">
        <v>4044</v>
      </c>
      <c r="C13125" s="921" t="s">
        <v>3411</v>
      </c>
      <c r="D13125" s="922" t="s">
        <v>986</v>
      </c>
      <c r="E13125" s="936">
        <v>1</v>
      </c>
      <c r="F13125" s="947">
        <v>44657</v>
      </c>
      <c r="G13125" s="923">
        <v>0</v>
      </c>
      <c r="H13125" s="929">
        <v>1.6666666666666668E-3</v>
      </c>
      <c r="I13125" s="929">
        <v>2.5000000000000001E-2</v>
      </c>
      <c r="J13125" s="923">
        <v>0</v>
      </c>
      <c r="K13125" s="922">
        <v>1</v>
      </c>
      <c r="L13125" s="923">
        <v>0</v>
      </c>
      <c r="M13125" s="923" t="str">
        <f t="shared" si="204"/>
        <v/>
      </c>
    </row>
    <row r="13126" spans="2:13" ht="90">
      <c r="B13126" s="921" t="s">
        <v>4045</v>
      </c>
      <c r="C13126" s="921" t="s">
        <v>3411</v>
      </c>
      <c r="D13126" s="922" t="s">
        <v>986</v>
      </c>
      <c r="E13126" s="936">
        <v>1</v>
      </c>
      <c r="F13126" s="947">
        <v>44657</v>
      </c>
      <c r="G13126" s="923">
        <v>0</v>
      </c>
      <c r="H13126" s="929">
        <v>1.6666666666666668E-3</v>
      </c>
      <c r="I13126" s="929">
        <v>2.5000000000000001E-2</v>
      </c>
      <c r="J13126" s="923">
        <v>0</v>
      </c>
      <c r="K13126" s="922">
        <v>1</v>
      </c>
      <c r="L13126" s="923">
        <v>0</v>
      </c>
      <c r="M13126" s="923" t="str">
        <f t="shared" si="204"/>
        <v/>
      </c>
    </row>
    <row r="13127" spans="2:13" ht="75">
      <c r="B13127" s="921" t="s">
        <v>4046</v>
      </c>
      <c r="C13127" s="921" t="s">
        <v>3430</v>
      </c>
      <c r="D13127" s="922" t="s">
        <v>986</v>
      </c>
      <c r="E13127" s="936">
        <v>1</v>
      </c>
      <c r="F13127" s="947">
        <v>44657</v>
      </c>
      <c r="G13127" s="923">
        <v>0</v>
      </c>
      <c r="H13127" s="929">
        <v>1.6666666666666668E-3</v>
      </c>
      <c r="I13127" s="929">
        <v>2.5000000000000001E-2</v>
      </c>
      <c r="J13127" s="923">
        <v>0</v>
      </c>
      <c r="K13127" s="922">
        <v>1</v>
      </c>
      <c r="L13127" s="923">
        <v>0</v>
      </c>
      <c r="M13127" s="923" t="str">
        <f t="shared" si="204"/>
        <v/>
      </c>
    </row>
    <row r="13128" spans="2:13" ht="75">
      <c r="B13128" s="921" t="s">
        <v>4047</v>
      </c>
      <c r="C13128" s="921" t="s">
        <v>3430</v>
      </c>
      <c r="D13128" s="922" t="s">
        <v>986</v>
      </c>
      <c r="E13128" s="936">
        <v>1</v>
      </c>
      <c r="F13128" s="947">
        <v>44657</v>
      </c>
      <c r="G13128" s="923">
        <v>0</v>
      </c>
      <c r="H13128" s="929">
        <v>1.6666666666666668E-3</v>
      </c>
      <c r="I13128" s="929">
        <v>2.5000000000000001E-2</v>
      </c>
      <c r="J13128" s="923">
        <v>0</v>
      </c>
      <c r="K13128" s="922">
        <v>1</v>
      </c>
      <c r="L13128" s="923">
        <v>0</v>
      </c>
      <c r="M13128" s="923" t="str">
        <f t="shared" si="204"/>
        <v/>
      </c>
    </row>
    <row r="13129" spans="2:13" ht="75">
      <c r="B13129" s="921" t="s">
        <v>4048</v>
      </c>
      <c r="C13129" s="921" t="s">
        <v>3430</v>
      </c>
      <c r="D13129" s="922" t="s">
        <v>986</v>
      </c>
      <c r="E13129" s="936">
        <v>1</v>
      </c>
      <c r="F13129" s="947">
        <v>44657</v>
      </c>
      <c r="G13129" s="923">
        <v>0</v>
      </c>
      <c r="H13129" s="929">
        <v>1.6666666666666668E-3</v>
      </c>
      <c r="I13129" s="929">
        <v>2.5000000000000001E-2</v>
      </c>
      <c r="J13129" s="923">
        <v>0</v>
      </c>
      <c r="K13129" s="922">
        <v>1</v>
      </c>
      <c r="L13129" s="923">
        <v>0</v>
      </c>
      <c r="M13129" s="923" t="str">
        <f t="shared" si="204"/>
        <v/>
      </c>
    </row>
    <row r="13130" spans="2:13" ht="75">
      <c r="B13130" s="921" t="s">
        <v>4049</v>
      </c>
      <c r="C13130" s="921" t="s">
        <v>3430</v>
      </c>
      <c r="D13130" s="922" t="s">
        <v>986</v>
      </c>
      <c r="E13130" s="936">
        <v>1</v>
      </c>
      <c r="F13130" s="947">
        <v>44657</v>
      </c>
      <c r="G13130" s="923">
        <v>0</v>
      </c>
      <c r="H13130" s="929">
        <v>1.6666666666666668E-3</v>
      </c>
      <c r="I13130" s="929">
        <v>2.5000000000000001E-2</v>
      </c>
      <c r="J13130" s="923">
        <v>0</v>
      </c>
      <c r="K13130" s="922">
        <v>1</v>
      </c>
      <c r="L13130" s="923">
        <v>0</v>
      </c>
      <c r="M13130" s="923" t="str">
        <f t="shared" si="204"/>
        <v/>
      </c>
    </row>
    <row r="13131" spans="2:13" ht="75">
      <c r="B13131" s="921" t="s">
        <v>4050</v>
      </c>
      <c r="C13131" s="921" t="s">
        <v>3430</v>
      </c>
      <c r="D13131" s="922" t="s">
        <v>986</v>
      </c>
      <c r="E13131" s="936">
        <v>1</v>
      </c>
      <c r="F13131" s="947">
        <v>44657</v>
      </c>
      <c r="G13131" s="923">
        <v>0</v>
      </c>
      <c r="H13131" s="929">
        <v>1.6666666666666668E-3</v>
      </c>
      <c r="I13131" s="929">
        <v>2.5000000000000001E-2</v>
      </c>
      <c r="J13131" s="923">
        <v>0</v>
      </c>
      <c r="K13131" s="922">
        <v>1</v>
      </c>
      <c r="L13131" s="923">
        <v>0</v>
      </c>
      <c r="M13131" s="923" t="str">
        <f t="shared" ref="M13131:M13194" si="205">IF(L13131=0,"",IF(I13131=100%,0,(H13131*12)*(G13131*E13131*K13131)))</f>
        <v/>
      </c>
    </row>
    <row r="13132" spans="2:13" ht="90">
      <c r="B13132" s="921" t="s">
        <v>4051</v>
      </c>
      <c r="C13132" s="921" t="s">
        <v>3411</v>
      </c>
      <c r="D13132" s="922" t="s">
        <v>986</v>
      </c>
      <c r="E13132" s="936">
        <v>1</v>
      </c>
      <c r="F13132" s="947">
        <v>44657</v>
      </c>
      <c r="G13132" s="923">
        <v>0</v>
      </c>
      <c r="H13132" s="929">
        <v>1.6666666666666668E-3</v>
      </c>
      <c r="I13132" s="929">
        <v>2.5000000000000001E-2</v>
      </c>
      <c r="J13132" s="923">
        <v>0</v>
      </c>
      <c r="K13132" s="922">
        <v>1</v>
      </c>
      <c r="L13132" s="923">
        <v>0</v>
      </c>
      <c r="M13132" s="923" t="str">
        <f t="shared" si="205"/>
        <v/>
      </c>
    </row>
    <row r="13133" spans="2:13" ht="75">
      <c r="B13133" s="921" t="s">
        <v>4052</v>
      </c>
      <c r="C13133" s="921" t="s">
        <v>3430</v>
      </c>
      <c r="D13133" s="922" t="s">
        <v>986</v>
      </c>
      <c r="E13133" s="936">
        <v>1</v>
      </c>
      <c r="F13133" s="947">
        <v>44657</v>
      </c>
      <c r="G13133" s="923">
        <v>0</v>
      </c>
      <c r="H13133" s="929">
        <v>1.6666666666666668E-3</v>
      </c>
      <c r="I13133" s="929">
        <v>2.5000000000000001E-2</v>
      </c>
      <c r="J13133" s="923">
        <v>0</v>
      </c>
      <c r="K13133" s="922">
        <v>1</v>
      </c>
      <c r="L13133" s="923">
        <v>0</v>
      </c>
      <c r="M13133" s="923" t="str">
        <f t="shared" si="205"/>
        <v/>
      </c>
    </row>
    <row r="13134" spans="2:13" ht="75">
      <c r="B13134" s="921" t="s">
        <v>4053</v>
      </c>
      <c r="C13134" s="921" t="s">
        <v>3430</v>
      </c>
      <c r="D13134" s="922" t="s">
        <v>986</v>
      </c>
      <c r="E13134" s="936">
        <v>1</v>
      </c>
      <c r="F13134" s="947">
        <v>44657</v>
      </c>
      <c r="G13134" s="923">
        <v>0</v>
      </c>
      <c r="H13134" s="929">
        <v>1.6666666666666668E-3</v>
      </c>
      <c r="I13134" s="929">
        <v>2.5000000000000001E-2</v>
      </c>
      <c r="J13134" s="923">
        <v>0</v>
      </c>
      <c r="K13134" s="922">
        <v>1</v>
      </c>
      <c r="L13134" s="923">
        <v>0</v>
      </c>
      <c r="M13134" s="923" t="str">
        <f t="shared" si="205"/>
        <v/>
      </c>
    </row>
    <row r="13135" spans="2:13" ht="75">
      <c r="B13135" s="921" t="s">
        <v>4054</v>
      </c>
      <c r="C13135" s="921" t="s">
        <v>3430</v>
      </c>
      <c r="D13135" s="922" t="s">
        <v>986</v>
      </c>
      <c r="E13135" s="936">
        <v>1</v>
      </c>
      <c r="F13135" s="947">
        <v>44657</v>
      </c>
      <c r="G13135" s="923">
        <v>0</v>
      </c>
      <c r="H13135" s="929">
        <v>1.6666666666666668E-3</v>
      </c>
      <c r="I13135" s="929">
        <v>2.5000000000000001E-2</v>
      </c>
      <c r="J13135" s="923">
        <v>0</v>
      </c>
      <c r="K13135" s="922">
        <v>1</v>
      </c>
      <c r="L13135" s="923">
        <v>0</v>
      </c>
      <c r="M13135" s="923" t="str">
        <f t="shared" si="205"/>
        <v/>
      </c>
    </row>
    <row r="13136" spans="2:13" ht="75">
      <c r="B13136" s="921" t="s">
        <v>4055</v>
      </c>
      <c r="C13136" s="921" t="s">
        <v>3430</v>
      </c>
      <c r="D13136" s="922" t="s">
        <v>986</v>
      </c>
      <c r="E13136" s="936">
        <v>1</v>
      </c>
      <c r="F13136" s="947">
        <v>44657</v>
      </c>
      <c r="G13136" s="923">
        <v>0</v>
      </c>
      <c r="H13136" s="929">
        <v>1.6666666666666668E-3</v>
      </c>
      <c r="I13136" s="929">
        <v>2.5000000000000001E-2</v>
      </c>
      <c r="J13136" s="923">
        <v>0</v>
      </c>
      <c r="K13136" s="922">
        <v>1</v>
      </c>
      <c r="L13136" s="923">
        <v>0</v>
      </c>
      <c r="M13136" s="923" t="str">
        <f t="shared" si="205"/>
        <v/>
      </c>
    </row>
    <row r="13137" spans="2:13" ht="75">
      <c r="B13137" s="921" t="s">
        <v>4056</v>
      </c>
      <c r="C13137" s="921" t="s">
        <v>3430</v>
      </c>
      <c r="D13137" s="922" t="s">
        <v>986</v>
      </c>
      <c r="E13137" s="936">
        <v>1</v>
      </c>
      <c r="F13137" s="947">
        <v>44657</v>
      </c>
      <c r="G13137" s="923">
        <v>0</v>
      </c>
      <c r="H13137" s="929">
        <v>1.6666666666666668E-3</v>
      </c>
      <c r="I13137" s="929">
        <v>2.5000000000000001E-2</v>
      </c>
      <c r="J13137" s="923">
        <v>0</v>
      </c>
      <c r="K13137" s="922">
        <v>1</v>
      </c>
      <c r="L13137" s="923">
        <v>0</v>
      </c>
      <c r="M13137" s="923" t="str">
        <f t="shared" si="205"/>
        <v/>
      </c>
    </row>
    <row r="13138" spans="2:13" ht="75">
      <c r="B13138" s="921" t="s">
        <v>4057</v>
      </c>
      <c r="C13138" s="921" t="s">
        <v>3430</v>
      </c>
      <c r="D13138" s="922" t="s">
        <v>986</v>
      </c>
      <c r="E13138" s="936">
        <v>1</v>
      </c>
      <c r="F13138" s="947">
        <v>44657</v>
      </c>
      <c r="G13138" s="923">
        <v>0</v>
      </c>
      <c r="H13138" s="929">
        <v>1.6666666666666668E-3</v>
      </c>
      <c r="I13138" s="929">
        <v>2.5000000000000001E-2</v>
      </c>
      <c r="J13138" s="923">
        <v>0</v>
      </c>
      <c r="K13138" s="922">
        <v>1</v>
      </c>
      <c r="L13138" s="923">
        <v>0</v>
      </c>
      <c r="M13138" s="923" t="str">
        <f t="shared" si="205"/>
        <v/>
      </c>
    </row>
    <row r="13139" spans="2:13" ht="120">
      <c r="B13139" s="921" t="s">
        <v>4058</v>
      </c>
      <c r="C13139" s="921" t="s">
        <v>3436</v>
      </c>
      <c r="D13139" s="922" t="s">
        <v>986</v>
      </c>
      <c r="E13139" s="936">
        <v>1</v>
      </c>
      <c r="F13139" s="947">
        <v>44657</v>
      </c>
      <c r="G13139" s="923">
        <v>0</v>
      </c>
      <c r="H13139" s="929">
        <v>1.6666666666666668E-3</v>
      </c>
      <c r="I13139" s="929">
        <v>2.5000000000000001E-2</v>
      </c>
      <c r="J13139" s="923">
        <v>0</v>
      </c>
      <c r="K13139" s="922">
        <v>1</v>
      </c>
      <c r="L13139" s="923">
        <v>0</v>
      </c>
      <c r="M13139" s="923" t="str">
        <f t="shared" si="205"/>
        <v/>
      </c>
    </row>
    <row r="13140" spans="2:13" ht="120">
      <c r="B13140" s="921" t="s">
        <v>4059</v>
      </c>
      <c r="C13140" s="921" t="s">
        <v>3436</v>
      </c>
      <c r="D13140" s="922" t="s">
        <v>986</v>
      </c>
      <c r="E13140" s="936">
        <v>1</v>
      </c>
      <c r="F13140" s="947">
        <v>44657</v>
      </c>
      <c r="G13140" s="923">
        <v>0</v>
      </c>
      <c r="H13140" s="929">
        <v>1.6666666666666668E-3</v>
      </c>
      <c r="I13140" s="929">
        <v>2.5000000000000001E-2</v>
      </c>
      <c r="J13140" s="923">
        <v>0</v>
      </c>
      <c r="K13140" s="922">
        <v>1</v>
      </c>
      <c r="L13140" s="923">
        <v>0</v>
      </c>
      <c r="M13140" s="923" t="str">
        <f t="shared" si="205"/>
        <v/>
      </c>
    </row>
    <row r="13141" spans="2:13" ht="75">
      <c r="B13141" s="921" t="s">
        <v>4060</v>
      </c>
      <c r="C13141" s="921" t="s">
        <v>3430</v>
      </c>
      <c r="D13141" s="922" t="s">
        <v>986</v>
      </c>
      <c r="E13141" s="936">
        <v>1</v>
      </c>
      <c r="F13141" s="947">
        <v>44657</v>
      </c>
      <c r="G13141" s="923">
        <v>0</v>
      </c>
      <c r="H13141" s="929">
        <v>1.6666666666666668E-3</v>
      </c>
      <c r="I13141" s="929">
        <v>2.5000000000000001E-2</v>
      </c>
      <c r="J13141" s="923">
        <v>0</v>
      </c>
      <c r="K13141" s="922">
        <v>1</v>
      </c>
      <c r="L13141" s="923">
        <v>0</v>
      </c>
      <c r="M13141" s="923" t="str">
        <f t="shared" si="205"/>
        <v/>
      </c>
    </row>
    <row r="13142" spans="2:13" ht="90">
      <c r="B13142" s="921" t="s">
        <v>4061</v>
      </c>
      <c r="C13142" s="921" t="s">
        <v>3411</v>
      </c>
      <c r="D13142" s="922" t="s">
        <v>986</v>
      </c>
      <c r="E13142" s="936">
        <v>1</v>
      </c>
      <c r="F13142" s="947">
        <v>44657</v>
      </c>
      <c r="G13142" s="923">
        <v>0</v>
      </c>
      <c r="H13142" s="929">
        <v>1.6666666666666668E-3</v>
      </c>
      <c r="I13142" s="929">
        <v>2.5000000000000001E-2</v>
      </c>
      <c r="J13142" s="923">
        <v>0</v>
      </c>
      <c r="K13142" s="922">
        <v>1</v>
      </c>
      <c r="L13142" s="923">
        <v>0</v>
      </c>
      <c r="M13142" s="923" t="str">
        <f t="shared" si="205"/>
        <v/>
      </c>
    </row>
    <row r="13143" spans="2:13" ht="75">
      <c r="B13143" s="921" t="s">
        <v>4062</v>
      </c>
      <c r="C13143" s="921" t="s">
        <v>3430</v>
      </c>
      <c r="D13143" s="922" t="s">
        <v>986</v>
      </c>
      <c r="E13143" s="936">
        <v>1</v>
      </c>
      <c r="F13143" s="947">
        <v>44657</v>
      </c>
      <c r="G13143" s="923">
        <v>0</v>
      </c>
      <c r="H13143" s="929">
        <v>1.6666666666666668E-3</v>
      </c>
      <c r="I13143" s="929">
        <v>2.5000000000000001E-2</v>
      </c>
      <c r="J13143" s="923">
        <v>0</v>
      </c>
      <c r="K13143" s="922">
        <v>1</v>
      </c>
      <c r="L13143" s="923">
        <v>0</v>
      </c>
      <c r="M13143" s="923" t="str">
        <f t="shared" si="205"/>
        <v/>
      </c>
    </row>
    <row r="13144" spans="2:13" ht="90">
      <c r="B13144" s="921" t="s">
        <v>4063</v>
      </c>
      <c r="C13144" s="921" t="s">
        <v>3411</v>
      </c>
      <c r="D13144" s="922" t="s">
        <v>986</v>
      </c>
      <c r="E13144" s="936">
        <v>1</v>
      </c>
      <c r="F13144" s="947">
        <v>44657</v>
      </c>
      <c r="G13144" s="923">
        <v>0</v>
      </c>
      <c r="H13144" s="929">
        <v>1.6666666666666668E-3</v>
      </c>
      <c r="I13144" s="929">
        <v>2.5000000000000001E-2</v>
      </c>
      <c r="J13144" s="923">
        <v>0</v>
      </c>
      <c r="K13144" s="922">
        <v>1</v>
      </c>
      <c r="L13144" s="923">
        <v>0</v>
      </c>
      <c r="M13144" s="923" t="str">
        <f t="shared" si="205"/>
        <v/>
      </c>
    </row>
    <row r="13145" spans="2:13" ht="75">
      <c r="B13145" s="921" t="s">
        <v>4064</v>
      </c>
      <c r="C13145" s="921" t="s">
        <v>3430</v>
      </c>
      <c r="D13145" s="922" t="s">
        <v>986</v>
      </c>
      <c r="E13145" s="936">
        <v>1</v>
      </c>
      <c r="F13145" s="947">
        <v>44657</v>
      </c>
      <c r="G13145" s="923">
        <v>0</v>
      </c>
      <c r="H13145" s="929">
        <v>1.6666666666666668E-3</v>
      </c>
      <c r="I13145" s="929">
        <v>2.5000000000000001E-2</v>
      </c>
      <c r="J13145" s="923">
        <v>0</v>
      </c>
      <c r="K13145" s="922">
        <v>1</v>
      </c>
      <c r="L13145" s="923">
        <v>0</v>
      </c>
      <c r="M13145" s="923" t="str">
        <f t="shared" si="205"/>
        <v/>
      </c>
    </row>
    <row r="13146" spans="2:13" ht="75">
      <c r="B13146" s="921" t="s">
        <v>4065</v>
      </c>
      <c r="C13146" s="921" t="s">
        <v>3430</v>
      </c>
      <c r="D13146" s="922" t="s">
        <v>986</v>
      </c>
      <c r="E13146" s="936">
        <v>1</v>
      </c>
      <c r="F13146" s="947">
        <v>44657</v>
      </c>
      <c r="G13146" s="923">
        <v>0</v>
      </c>
      <c r="H13146" s="929">
        <v>1.6666666666666668E-3</v>
      </c>
      <c r="I13146" s="929">
        <v>2.5000000000000001E-2</v>
      </c>
      <c r="J13146" s="923">
        <v>0</v>
      </c>
      <c r="K13146" s="922">
        <v>1</v>
      </c>
      <c r="L13146" s="923">
        <v>0</v>
      </c>
      <c r="M13146" s="923" t="str">
        <f t="shared" si="205"/>
        <v/>
      </c>
    </row>
    <row r="13147" spans="2:13" ht="90">
      <c r="B13147" s="921" t="s">
        <v>4066</v>
      </c>
      <c r="C13147" s="921" t="s">
        <v>3411</v>
      </c>
      <c r="D13147" s="922" t="s">
        <v>986</v>
      </c>
      <c r="E13147" s="936">
        <v>1</v>
      </c>
      <c r="F13147" s="947">
        <v>44657</v>
      </c>
      <c r="G13147" s="923">
        <v>0</v>
      </c>
      <c r="H13147" s="929">
        <v>1.6666666666666668E-3</v>
      </c>
      <c r="I13147" s="929">
        <v>2.5000000000000001E-2</v>
      </c>
      <c r="J13147" s="923">
        <v>0</v>
      </c>
      <c r="K13147" s="922">
        <v>1</v>
      </c>
      <c r="L13147" s="923">
        <v>0</v>
      </c>
      <c r="M13147" s="923" t="str">
        <f t="shared" si="205"/>
        <v/>
      </c>
    </row>
    <row r="13148" spans="2:13" ht="90">
      <c r="B13148" s="921" t="s">
        <v>4067</v>
      </c>
      <c r="C13148" s="921" t="s">
        <v>3411</v>
      </c>
      <c r="D13148" s="922" t="s">
        <v>986</v>
      </c>
      <c r="E13148" s="936">
        <v>1</v>
      </c>
      <c r="F13148" s="947">
        <v>44657</v>
      </c>
      <c r="G13148" s="923">
        <v>0</v>
      </c>
      <c r="H13148" s="929">
        <v>1.6666666666666668E-3</v>
      </c>
      <c r="I13148" s="929">
        <v>2.5000000000000001E-2</v>
      </c>
      <c r="J13148" s="923">
        <v>0</v>
      </c>
      <c r="K13148" s="922">
        <v>1</v>
      </c>
      <c r="L13148" s="923">
        <v>0</v>
      </c>
      <c r="M13148" s="923" t="str">
        <f t="shared" si="205"/>
        <v/>
      </c>
    </row>
    <row r="13149" spans="2:13" ht="90">
      <c r="B13149" s="921" t="s">
        <v>4068</v>
      </c>
      <c r="C13149" s="921" t="s">
        <v>3411</v>
      </c>
      <c r="D13149" s="922" t="s">
        <v>986</v>
      </c>
      <c r="E13149" s="936">
        <v>1</v>
      </c>
      <c r="F13149" s="947">
        <v>44657</v>
      </c>
      <c r="G13149" s="923">
        <v>0</v>
      </c>
      <c r="H13149" s="929">
        <v>1.6666666666666668E-3</v>
      </c>
      <c r="I13149" s="929">
        <v>2.5000000000000001E-2</v>
      </c>
      <c r="J13149" s="923">
        <v>0</v>
      </c>
      <c r="K13149" s="922">
        <v>1</v>
      </c>
      <c r="L13149" s="923">
        <v>0</v>
      </c>
      <c r="M13149" s="923" t="str">
        <f t="shared" si="205"/>
        <v/>
      </c>
    </row>
    <row r="13150" spans="2:13" ht="90">
      <c r="B13150" s="921" t="s">
        <v>4069</v>
      </c>
      <c r="C13150" s="921" t="s">
        <v>3411</v>
      </c>
      <c r="D13150" s="922" t="s">
        <v>986</v>
      </c>
      <c r="E13150" s="936">
        <v>1</v>
      </c>
      <c r="F13150" s="947">
        <v>44657</v>
      </c>
      <c r="G13150" s="923">
        <v>0</v>
      </c>
      <c r="H13150" s="929">
        <v>1.6666666666666668E-3</v>
      </c>
      <c r="I13150" s="929">
        <v>2.5000000000000001E-2</v>
      </c>
      <c r="J13150" s="923">
        <v>0</v>
      </c>
      <c r="K13150" s="922">
        <v>1</v>
      </c>
      <c r="L13150" s="923">
        <v>0</v>
      </c>
      <c r="M13150" s="923" t="str">
        <f t="shared" si="205"/>
        <v/>
      </c>
    </row>
    <row r="13151" spans="2:13" ht="90">
      <c r="B13151" s="921" t="s">
        <v>4070</v>
      </c>
      <c r="C13151" s="921" t="s">
        <v>3411</v>
      </c>
      <c r="D13151" s="922" t="s">
        <v>986</v>
      </c>
      <c r="E13151" s="936">
        <v>1</v>
      </c>
      <c r="F13151" s="947">
        <v>44657</v>
      </c>
      <c r="G13151" s="923">
        <v>0</v>
      </c>
      <c r="H13151" s="929">
        <v>1.6666666666666668E-3</v>
      </c>
      <c r="I13151" s="929">
        <v>2.5000000000000001E-2</v>
      </c>
      <c r="J13151" s="923">
        <v>0</v>
      </c>
      <c r="K13151" s="922">
        <v>1</v>
      </c>
      <c r="L13151" s="923">
        <v>0</v>
      </c>
      <c r="M13151" s="923" t="str">
        <f t="shared" si="205"/>
        <v/>
      </c>
    </row>
    <row r="13152" spans="2:13" ht="75">
      <c r="B13152" s="921" t="s">
        <v>4071</v>
      </c>
      <c r="C13152" s="921" t="s">
        <v>3430</v>
      </c>
      <c r="D13152" s="922" t="s">
        <v>986</v>
      </c>
      <c r="E13152" s="936">
        <v>1</v>
      </c>
      <c r="F13152" s="947">
        <v>44657</v>
      </c>
      <c r="G13152" s="923">
        <v>0</v>
      </c>
      <c r="H13152" s="929">
        <v>1.6666666666666668E-3</v>
      </c>
      <c r="I13152" s="929">
        <v>2.5000000000000001E-2</v>
      </c>
      <c r="J13152" s="923">
        <v>0</v>
      </c>
      <c r="K13152" s="922">
        <v>1</v>
      </c>
      <c r="L13152" s="923">
        <v>0</v>
      </c>
      <c r="M13152" s="923" t="str">
        <f t="shared" si="205"/>
        <v/>
      </c>
    </row>
    <row r="13153" spans="2:13" ht="75">
      <c r="B13153" s="921" t="s">
        <v>4072</v>
      </c>
      <c r="C13153" s="921" t="s">
        <v>3430</v>
      </c>
      <c r="D13153" s="922" t="s">
        <v>986</v>
      </c>
      <c r="E13153" s="936">
        <v>1</v>
      </c>
      <c r="F13153" s="947">
        <v>44657</v>
      </c>
      <c r="G13153" s="923">
        <v>0</v>
      </c>
      <c r="H13153" s="929">
        <v>1.6666666666666668E-3</v>
      </c>
      <c r="I13153" s="929">
        <v>2.5000000000000001E-2</v>
      </c>
      <c r="J13153" s="923">
        <v>0</v>
      </c>
      <c r="K13153" s="922">
        <v>1</v>
      </c>
      <c r="L13153" s="923">
        <v>0</v>
      </c>
      <c r="M13153" s="923" t="str">
        <f t="shared" si="205"/>
        <v/>
      </c>
    </row>
    <row r="13154" spans="2:13" ht="75">
      <c r="B13154" s="921" t="s">
        <v>4073</v>
      </c>
      <c r="C13154" s="921" t="s">
        <v>3430</v>
      </c>
      <c r="D13154" s="922" t="s">
        <v>986</v>
      </c>
      <c r="E13154" s="936">
        <v>1</v>
      </c>
      <c r="F13154" s="947">
        <v>44657</v>
      </c>
      <c r="G13154" s="923">
        <v>0</v>
      </c>
      <c r="H13154" s="929">
        <v>1.6666666666666668E-3</v>
      </c>
      <c r="I13154" s="929">
        <v>2.5000000000000001E-2</v>
      </c>
      <c r="J13154" s="923">
        <v>0</v>
      </c>
      <c r="K13154" s="922">
        <v>1</v>
      </c>
      <c r="L13154" s="923">
        <v>0</v>
      </c>
      <c r="M13154" s="923" t="str">
        <f t="shared" si="205"/>
        <v/>
      </c>
    </row>
    <row r="13155" spans="2:13" ht="75">
      <c r="B13155" s="921" t="s">
        <v>4074</v>
      </c>
      <c r="C13155" s="921" t="s">
        <v>3430</v>
      </c>
      <c r="D13155" s="922" t="s">
        <v>986</v>
      </c>
      <c r="E13155" s="936">
        <v>1</v>
      </c>
      <c r="F13155" s="947">
        <v>44657</v>
      </c>
      <c r="G13155" s="923">
        <v>0</v>
      </c>
      <c r="H13155" s="929">
        <v>1.6666666666666668E-3</v>
      </c>
      <c r="I13155" s="929">
        <v>2.5000000000000001E-2</v>
      </c>
      <c r="J13155" s="923">
        <v>0</v>
      </c>
      <c r="K13155" s="922">
        <v>1</v>
      </c>
      <c r="L13155" s="923">
        <v>0</v>
      </c>
      <c r="M13155" s="923" t="str">
        <f t="shared" si="205"/>
        <v/>
      </c>
    </row>
    <row r="13156" spans="2:13" ht="75">
      <c r="B13156" s="921" t="s">
        <v>4075</v>
      </c>
      <c r="C13156" s="921" t="s">
        <v>3430</v>
      </c>
      <c r="D13156" s="922" t="s">
        <v>986</v>
      </c>
      <c r="E13156" s="936">
        <v>1</v>
      </c>
      <c r="F13156" s="947">
        <v>44657</v>
      </c>
      <c r="G13156" s="923">
        <v>0</v>
      </c>
      <c r="H13156" s="929">
        <v>1.6666666666666668E-3</v>
      </c>
      <c r="I13156" s="929">
        <v>2.5000000000000001E-2</v>
      </c>
      <c r="J13156" s="923">
        <v>0</v>
      </c>
      <c r="K13156" s="922">
        <v>1</v>
      </c>
      <c r="L13156" s="923">
        <v>0</v>
      </c>
      <c r="M13156" s="923" t="str">
        <f t="shared" si="205"/>
        <v/>
      </c>
    </row>
    <row r="13157" spans="2:13" ht="75">
      <c r="B13157" s="921" t="s">
        <v>4076</v>
      </c>
      <c r="C13157" s="921" t="s">
        <v>3430</v>
      </c>
      <c r="D13157" s="922" t="s">
        <v>986</v>
      </c>
      <c r="E13157" s="936">
        <v>1</v>
      </c>
      <c r="F13157" s="947">
        <v>44657</v>
      </c>
      <c r="G13157" s="923">
        <v>0</v>
      </c>
      <c r="H13157" s="929">
        <v>1.6666666666666668E-3</v>
      </c>
      <c r="I13157" s="929">
        <v>2.5000000000000001E-2</v>
      </c>
      <c r="J13157" s="923">
        <v>0</v>
      </c>
      <c r="K13157" s="922">
        <v>1</v>
      </c>
      <c r="L13157" s="923">
        <v>0</v>
      </c>
      <c r="M13157" s="923" t="str">
        <f t="shared" si="205"/>
        <v/>
      </c>
    </row>
    <row r="13158" spans="2:13" ht="75">
      <c r="B13158" s="921" t="s">
        <v>4077</v>
      </c>
      <c r="C13158" s="921" t="s">
        <v>3430</v>
      </c>
      <c r="D13158" s="922" t="s">
        <v>986</v>
      </c>
      <c r="E13158" s="936">
        <v>1</v>
      </c>
      <c r="F13158" s="947">
        <v>44657</v>
      </c>
      <c r="G13158" s="923">
        <v>0</v>
      </c>
      <c r="H13158" s="929">
        <v>1.6666666666666668E-3</v>
      </c>
      <c r="I13158" s="929">
        <v>2.5000000000000001E-2</v>
      </c>
      <c r="J13158" s="923">
        <v>0</v>
      </c>
      <c r="K13158" s="922">
        <v>1</v>
      </c>
      <c r="L13158" s="923">
        <v>0</v>
      </c>
      <c r="M13158" s="923" t="str">
        <f t="shared" si="205"/>
        <v/>
      </c>
    </row>
    <row r="13159" spans="2:13" ht="75">
      <c r="B13159" s="921" t="s">
        <v>4078</v>
      </c>
      <c r="C13159" s="921" t="s">
        <v>3430</v>
      </c>
      <c r="D13159" s="922" t="s">
        <v>986</v>
      </c>
      <c r="E13159" s="936">
        <v>1</v>
      </c>
      <c r="F13159" s="947">
        <v>44657</v>
      </c>
      <c r="G13159" s="923">
        <v>0</v>
      </c>
      <c r="H13159" s="929">
        <v>1.6666666666666668E-3</v>
      </c>
      <c r="I13159" s="929">
        <v>2.5000000000000001E-2</v>
      </c>
      <c r="J13159" s="923">
        <v>0</v>
      </c>
      <c r="K13159" s="922">
        <v>1</v>
      </c>
      <c r="L13159" s="923">
        <v>0</v>
      </c>
      <c r="M13159" s="923" t="str">
        <f t="shared" si="205"/>
        <v/>
      </c>
    </row>
    <row r="13160" spans="2:13" ht="75">
      <c r="B13160" s="921" t="s">
        <v>4079</v>
      </c>
      <c r="C13160" s="921" t="s">
        <v>3430</v>
      </c>
      <c r="D13160" s="922" t="s">
        <v>986</v>
      </c>
      <c r="E13160" s="936">
        <v>1</v>
      </c>
      <c r="F13160" s="947">
        <v>44562</v>
      </c>
      <c r="G13160" s="923">
        <v>0</v>
      </c>
      <c r="H13160" s="929">
        <v>1.6666666666666668E-3</v>
      </c>
      <c r="I13160" s="929">
        <v>3.0000000000000002E-2</v>
      </c>
      <c r="J13160" s="923">
        <v>0</v>
      </c>
      <c r="K13160" s="922">
        <v>1</v>
      </c>
      <c r="L13160" s="923">
        <v>0</v>
      </c>
      <c r="M13160" s="923" t="str">
        <f t="shared" si="205"/>
        <v/>
      </c>
    </row>
    <row r="13161" spans="2:13" ht="75">
      <c r="B13161" s="921" t="s">
        <v>4080</v>
      </c>
      <c r="C13161" s="921" t="s">
        <v>3430</v>
      </c>
      <c r="D13161" s="922" t="s">
        <v>986</v>
      </c>
      <c r="E13161" s="936">
        <v>1</v>
      </c>
      <c r="F13161" s="947">
        <v>44562</v>
      </c>
      <c r="G13161" s="923">
        <v>0</v>
      </c>
      <c r="H13161" s="929">
        <v>1.6666666666666668E-3</v>
      </c>
      <c r="I13161" s="929">
        <v>3.0000000000000002E-2</v>
      </c>
      <c r="J13161" s="923">
        <v>0</v>
      </c>
      <c r="K13161" s="922">
        <v>1</v>
      </c>
      <c r="L13161" s="923">
        <v>0</v>
      </c>
      <c r="M13161" s="923" t="str">
        <f t="shared" si="205"/>
        <v/>
      </c>
    </row>
    <row r="13162" spans="2:13" ht="75">
      <c r="B13162" s="921" t="s">
        <v>4081</v>
      </c>
      <c r="C13162" s="921" t="s">
        <v>3430</v>
      </c>
      <c r="D13162" s="922" t="s">
        <v>986</v>
      </c>
      <c r="E13162" s="936">
        <v>1</v>
      </c>
      <c r="F13162" s="947">
        <v>44562</v>
      </c>
      <c r="G13162" s="923">
        <v>0</v>
      </c>
      <c r="H13162" s="929">
        <v>1.6666666666666668E-3</v>
      </c>
      <c r="I13162" s="929">
        <v>3.0000000000000002E-2</v>
      </c>
      <c r="J13162" s="923">
        <v>0</v>
      </c>
      <c r="K13162" s="922">
        <v>1</v>
      </c>
      <c r="L13162" s="923">
        <v>0</v>
      </c>
      <c r="M13162" s="923" t="str">
        <f t="shared" si="205"/>
        <v/>
      </c>
    </row>
    <row r="13163" spans="2:13" ht="75">
      <c r="B13163" s="921" t="s">
        <v>4082</v>
      </c>
      <c r="C13163" s="921" t="s">
        <v>3430</v>
      </c>
      <c r="D13163" s="922" t="s">
        <v>986</v>
      </c>
      <c r="E13163" s="936">
        <v>1</v>
      </c>
      <c r="F13163" s="947">
        <v>44562</v>
      </c>
      <c r="G13163" s="923">
        <v>0</v>
      </c>
      <c r="H13163" s="929">
        <v>1.6666666666666668E-3</v>
      </c>
      <c r="I13163" s="929">
        <v>3.0000000000000002E-2</v>
      </c>
      <c r="J13163" s="923">
        <v>0</v>
      </c>
      <c r="K13163" s="922">
        <v>1</v>
      </c>
      <c r="L13163" s="923">
        <v>0</v>
      </c>
      <c r="M13163" s="923" t="str">
        <f t="shared" si="205"/>
        <v/>
      </c>
    </row>
    <row r="13164" spans="2:13" ht="75">
      <c r="B13164" s="921" t="s">
        <v>4083</v>
      </c>
      <c r="C13164" s="921" t="s">
        <v>3430</v>
      </c>
      <c r="D13164" s="922" t="s">
        <v>986</v>
      </c>
      <c r="E13164" s="936">
        <v>1</v>
      </c>
      <c r="F13164" s="947">
        <v>44562</v>
      </c>
      <c r="G13164" s="923">
        <v>0</v>
      </c>
      <c r="H13164" s="929">
        <v>1.6666666666666668E-3</v>
      </c>
      <c r="I13164" s="929">
        <v>3.0000000000000002E-2</v>
      </c>
      <c r="J13164" s="923">
        <v>0</v>
      </c>
      <c r="K13164" s="922">
        <v>1</v>
      </c>
      <c r="L13164" s="923">
        <v>0</v>
      </c>
      <c r="M13164" s="923" t="str">
        <f t="shared" si="205"/>
        <v/>
      </c>
    </row>
    <row r="13165" spans="2:13" ht="75">
      <c r="B13165" s="921" t="s">
        <v>4084</v>
      </c>
      <c r="C13165" s="921" t="s">
        <v>3430</v>
      </c>
      <c r="D13165" s="922" t="s">
        <v>986</v>
      </c>
      <c r="E13165" s="936">
        <v>1</v>
      </c>
      <c r="F13165" s="947">
        <v>44562</v>
      </c>
      <c r="G13165" s="923">
        <v>0</v>
      </c>
      <c r="H13165" s="929">
        <v>1.6666666666666668E-3</v>
      </c>
      <c r="I13165" s="929">
        <v>3.0000000000000002E-2</v>
      </c>
      <c r="J13165" s="923">
        <v>0</v>
      </c>
      <c r="K13165" s="922">
        <v>1</v>
      </c>
      <c r="L13165" s="923">
        <v>0</v>
      </c>
      <c r="M13165" s="923" t="str">
        <f t="shared" si="205"/>
        <v/>
      </c>
    </row>
    <row r="13166" spans="2:13" ht="75">
      <c r="B13166" s="921" t="s">
        <v>4085</v>
      </c>
      <c r="C13166" s="921" t="s">
        <v>3430</v>
      </c>
      <c r="D13166" s="922" t="s">
        <v>986</v>
      </c>
      <c r="E13166" s="936">
        <v>1</v>
      </c>
      <c r="F13166" s="947">
        <v>44562</v>
      </c>
      <c r="G13166" s="923">
        <v>0</v>
      </c>
      <c r="H13166" s="929">
        <v>1.6666666666666668E-3</v>
      </c>
      <c r="I13166" s="929">
        <v>3.0000000000000002E-2</v>
      </c>
      <c r="J13166" s="923">
        <v>0</v>
      </c>
      <c r="K13166" s="922">
        <v>1</v>
      </c>
      <c r="L13166" s="923">
        <v>0</v>
      </c>
      <c r="M13166" s="923" t="str">
        <f t="shared" si="205"/>
        <v/>
      </c>
    </row>
    <row r="13167" spans="2:13" ht="75">
      <c r="B13167" s="921" t="s">
        <v>4086</v>
      </c>
      <c r="C13167" s="921" t="s">
        <v>3430</v>
      </c>
      <c r="D13167" s="922" t="s">
        <v>986</v>
      </c>
      <c r="E13167" s="936">
        <v>1</v>
      </c>
      <c r="F13167" s="947">
        <v>44562</v>
      </c>
      <c r="G13167" s="923">
        <v>0</v>
      </c>
      <c r="H13167" s="929">
        <v>1.6666666666666668E-3</v>
      </c>
      <c r="I13167" s="929">
        <v>3.0000000000000002E-2</v>
      </c>
      <c r="J13167" s="923">
        <v>0</v>
      </c>
      <c r="K13167" s="922">
        <v>1</v>
      </c>
      <c r="L13167" s="923">
        <v>0</v>
      </c>
      <c r="M13167" s="923" t="str">
        <f t="shared" si="205"/>
        <v/>
      </c>
    </row>
    <row r="13168" spans="2:13" ht="90">
      <c r="B13168" s="921" t="s">
        <v>4087</v>
      </c>
      <c r="C13168" s="921" t="s">
        <v>3411</v>
      </c>
      <c r="D13168" s="922" t="s">
        <v>986</v>
      </c>
      <c r="E13168" s="936">
        <v>1</v>
      </c>
      <c r="F13168" s="947">
        <v>44657</v>
      </c>
      <c r="G13168" s="923">
        <v>0</v>
      </c>
      <c r="H13168" s="929">
        <v>1.6666666666666668E-3</v>
      </c>
      <c r="I13168" s="929">
        <v>2.5000000000000001E-2</v>
      </c>
      <c r="J13168" s="923">
        <v>0</v>
      </c>
      <c r="K13168" s="922">
        <v>1</v>
      </c>
      <c r="L13168" s="923">
        <v>0</v>
      </c>
      <c r="M13168" s="923" t="str">
        <f t="shared" si="205"/>
        <v/>
      </c>
    </row>
    <row r="13169" spans="2:13" ht="75">
      <c r="B13169" s="921" t="s">
        <v>4088</v>
      </c>
      <c r="C13169" s="921" t="s">
        <v>3430</v>
      </c>
      <c r="D13169" s="922" t="s">
        <v>986</v>
      </c>
      <c r="E13169" s="936">
        <v>1</v>
      </c>
      <c r="F13169" s="947">
        <v>44657</v>
      </c>
      <c r="G13169" s="923">
        <v>0</v>
      </c>
      <c r="H13169" s="929">
        <v>1.6666666666666668E-3</v>
      </c>
      <c r="I13169" s="929">
        <v>2.5000000000000001E-2</v>
      </c>
      <c r="J13169" s="923">
        <v>0</v>
      </c>
      <c r="K13169" s="922">
        <v>1</v>
      </c>
      <c r="L13169" s="923">
        <v>0</v>
      </c>
      <c r="M13169" s="923" t="str">
        <f t="shared" si="205"/>
        <v/>
      </c>
    </row>
    <row r="13170" spans="2:13" ht="75">
      <c r="B13170" s="921" t="s">
        <v>4089</v>
      </c>
      <c r="C13170" s="921" t="s">
        <v>3430</v>
      </c>
      <c r="D13170" s="922" t="s">
        <v>986</v>
      </c>
      <c r="E13170" s="936">
        <v>1</v>
      </c>
      <c r="F13170" s="947">
        <v>44657</v>
      </c>
      <c r="G13170" s="923">
        <v>0</v>
      </c>
      <c r="H13170" s="929">
        <v>1.6666666666666668E-3</v>
      </c>
      <c r="I13170" s="929">
        <v>2.5000000000000001E-2</v>
      </c>
      <c r="J13170" s="923">
        <v>0</v>
      </c>
      <c r="K13170" s="922">
        <v>1</v>
      </c>
      <c r="L13170" s="923">
        <v>0</v>
      </c>
      <c r="M13170" s="923" t="str">
        <f t="shared" si="205"/>
        <v/>
      </c>
    </row>
    <row r="13171" spans="2:13" ht="120">
      <c r="B13171" s="921" t="s">
        <v>4090</v>
      </c>
      <c r="C13171" s="921" t="s">
        <v>3436</v>
      </c>
      <c r="D13171" s="922" t="s">
        <v>986</v>
      </c>
      <c r="E13171" s="936">
        <v>1</v>
      </c>
      <c r="F13171" s="947">
        <v>44657</v>
      </c>
      <c r="G13171" s="923">
        <v>0</v>
      </c>
      <c r="H13171" s="929">
        <v>1.6666666666666668E-3</v>
      </c>
      <c r="I13171" s="929">
        <v>2.5000000000000001E-2</v>
      </c>
      <c r="J13171" s="923">
        <v>0</v>
      </c>
      <c r="K13171" s="922">
        <v>1</v>
      </c>
      <c r="L13171" s="923">
        <v>0</v>
      </c>
      <c r="M13171" s="923" t="str">
        <f t="shared" si="205"/>
        <v/>
      </c>
    </row>
    <row r="13172" spans="2:13" ht="90">
      <c r="B13172" s="921" t="s">
        <v>4091</v>
      </c>
      <c r="C13172" s="921" t="s">
        <v>3411</v>
      </c>
      <c r="D13172" s="922" t="s">
        <v>986</v>
      </c>
      <c r="E13172" s="936">
        <v>1</v>
      </c>
      <c r="F13172" s="947">
        <v>44657</v>
      </c>
      <c r="G13172" s="923">
        <v>0</v>
      </c>
      <c r="H13172" s="929">
        <v>1.6666666666666668E-3</v>
      </c>
      <c r="I13172" s="929">
        <v>2.5000000000000001E-2</v>
      </c>
      <c r="J13172" s="923">
        <v>0</v>
      </c>
      <c r="K13172" s="922">
        <v>1</v>
      </c>
      <c r="L13172" s="923">
        <v>0</v>
      </c>
      <c r="M13172" s="923" t="str">
        <f t="shared" si="205"/>
        <v/>
      </c>
    </row>
    <row r="13173" spans="2:13" ht="90">
      <c r="B13173" s="921" t="s">
        <v>4092</v>
      </c>
      <c r="C13173" s="921" t="s">
        <v>3411</v>
      </c>
      <c r="D13173" s="922" t="s">
        <v>986</v>
      </c>
      <c r="E13173" s="936">
        <v>1</v>
      </c>
      <c r="F13173" s="947">
        <v>44657</v>
      </c>
      <c r="G13173" s="923">
        <v>0</v>
      </c>
      <c r="H13173" s="929">
        <v>1.6666666666666668E-3</v>
      </c>
      <c r="I13173" s="929">
        <v>2.5000000000000001E-2</v>
      </c>
      <c r="J13173" s="923">
        <v>0</v>
      </c>
      <c r="K13173" s="922">
        <v>1</v>
      </c>
      <c r="L13173" s="923">
        <v>0</v>
      </c>
      <c r="M13173" s="923" t="str">
        <f t="shared" si="205"/>
        <v/>
      </c>
    </row>
    <row r="13174" spans="2:13" ht="75">
      <c r="B13174" s="921" t="s">
        <v>4093</v>
      </c>
      <c r="C13174" s="921" t="s">
        <v>3430</v>
      </c>
      <c r="D13174" s="922" t="s">
        <v>986</v>
      </c>
      <c r="E13174" s="936">
        <v>1</v>
      </c>
      <c r="F13174" s="947">
        <v>44657</v>
      </c>
      <c r="G13174" s="923">
        <v>0</v>
      </c>
      <c r="H13174" s="929">
        <v>1.6666666666666668E-3</v>
      </c>
      <c r="I13174" s="929">
        <v>2.5000000000000001E-2</v>
      </c>
      <c r="J13174" s="923">
        <v>0</v>
      </c>
      <c r="K13174" s="922">
        <v>1</v>
      </c>
      <c r="L13174" s="923">
        <v>0</v>
      </c>
      <c r="M13174" s="923" t="str">
        <f t="shared" si="205"/>
        <v/>
      </c>
    </row>
    <row r="13175" spans="2:13" ht="120">
      <c r="B13175" s="921" t="s">
        <v>4094</v>
      </c>
      <c r="C13175" s="921" t="s">
        <v>3436</v>
      </c>
      <c r="D13175" s="922" t="s">
        <v>986</v>
      </c>
      <c r="E13175" s="936">
        <v>1</v>
      </c>
      <c r="F13175" s="947">
        <v>44657</v>
      </c>
      <c r="G13175" s="923">
        <v>0</v>
      </c>
      <c r="H13175" s="929">
        <v>1.6666666666666668E-3</v>
      </c>
      <c r="I13175" s="929">
        <v>2.5000000000000001E-2</v>
      </c>
      <c r="J13175" s="923">
        <v>0</v>
      </c>
      <c r="K13175" s="922">
        <v>1</v>
      </c>
      <c r="L13175" s="923">
        <v>0</v>
      </c>
      <c r="M13175" s="923" t="str">
        <f t="shared" si="205"/>
        <v/>
      </c>
    </row>
    <row r="13176" spans="2:13" ht="75">
      <c r="B13176" s="921" t="s">
        <v>4095</v>
      </c>
      <c r="C13176" s="921" t="s">
        <v>3430</v>
      </c>
      <c r="D13176" s="922" t="s">
        <v>986</v>
      </c>
      <c r="E13176" s="936">
        <v>1</v>
      </c>
      <c r="F13176" s="947">
        <v>44562</v>
      </c>
      <c r="G13176" s="923">
        <v>0</v>
      </c>
      <c r="H13176" s="929">
        <v>1.6666666666666668E-3</v>
      </c>
      <c r="I13176" s="929">
        <v>3.0000000000000002E-2</v>
      </c>
      <c r="J13176" s="923">
        <v>0</v>
      </c>
      <c r="K13176" s="922">
        <v>1</v>
      </c>
      <c r="L13176" s="923">
        <v>0</v>
      </c>
      <c r="M13176" s="923" t="str">
        <f t="shared" si="205"/>
        <v/>
      </c>
    </row>
    <row r="13177" spans="2:13" ht="75">
      <c r="B13177" s="921" t="s">
        <v>4096</v>
      </c>
      <c r="C13177" s="921" t="s">
        <v>3430</v>
      </c>
      <c r="D13177" s="922" t="s">
        <v>986</v>
      </c>
      <c r="E13177" s="936">
        <v>1</v>
      </c>
      <c r="F13177" s="947">
        <v>44562</v>
      </c>
      <c r="G13177" s="923">
        <v>0</v>
      </c>
      <c r="H13177" s="929">
        <v>1.6666666666666668E-3</v>
      </c>
      <c r="I13177" s="929">
        <v>3.0000000000000002E-2</v>
      </c>
      <c r="J13177" s="923">
        <v>0</v>
      </c>
      <c r="K13177" s="922">
        <v>1</v>
      </c>
      <c r="L13177" s="923">
        <v>0</v>
      </c>
      <c r="M13177" s="923" t="str">
        <f t="shared" si="205"/>
        <v/>
      </c>
    </row>
    <row r="13178" spans="2:13" ht="75">
      <c r="B13178" s="921" t="s">
        <v>4097</v>
      </c>
      <c r="C13178" s="921" t="s">
        <v>3430</v>
      </c>
      <c r="D13178" s="922" t="s">
        <v>986</v>
      </c>
      <c r="E13178" s="936">
        <v>1</v>
      </c>
      <c r="F13178" s="947">
        <v>44562</v>
      </c>
      <c r="G13178" s="923">
        <v>0</v>
      </c>
      <c r="H13178" s="929">
        <v>1.6666666666666668E-3</v>
      </c>
      <c r="I13178" s="929">
        <v>3.0000000000000002E-2</v>
      </c>
      <c r="J13178" s="923">
        <v>0</v>
      </c>
      <c r="K13178" s="922">
        <v>1</v>
      </c>
      <c r="L13178" s="923">
        <v>0</v>
      </c>
      <c r="M13178" s="923" t="str">
        <f t="shared" si="205"/>
        <v/>
      </c>
    </row>
    <row r="13179" spans="2:13" ht="75">
      <c r="B13179" s="921" t="s">
        <v>4098</v>
      </c>
      <c r="C13179" s="921" t="s">
        <v>3430</v>
      </c>
      <c r="D13179" s="922" t="s">
        <v>994</v>
      </c>
      <c r="E13179" s="936">
        <v>0</v>
      </c>
      <c r="F13179" s="947">
        <v>44562</v>
      </c>
      <c r="G13179" s="923">
        <v>0</v>
      </c>
      <c r="H13179" s="929">
        <v>1.6666666666666668E-3</v>
      </c>
      <c r="I13179" s="929">
        <v>3.0000000000000002E-2</v>
      </c>
      <c r="J13179" s="923">
        <v>0</v>
      </c>
      <c r="K13179" s="922">
        <v>1</v>
      </c>
      <c r="L13179" s="923">
        <v>0</v>
      </c>
      <c r="M13179" s="923" t="str">
        <f t="shared" si="205"/>
        <v/>
      </c>
    </row>
    <row r="13180" spans="2:13" ht="75">
      <c r="B13180" s="921" t="s">
        <v>4099</v>
      </c>
      <c r="C13180" s="921" t="s">
        <v>3430</v>
      </c>
      <c r="D13180" s="922" t="s">
        <v>986</v>
      </c>
      <c r="E13180" s="936">
        <v>1</v>
      </c>
      <c r="F13180" s="947">
        <v>44657</v>
      </c>
      <c r="G13180" s="923">
        <v>0</v>
      </c>
      <c r="H13180" s="929">
        <v>1.6666666666666668E-3</v>
      </c>
      <c r="I13180" s="929">
        <v>2.5000000000000001E-2</v>
      </c>
      <c r="J13180" s="923">
        <v>0</v>
      </c>
      <c r="K13180" s="922">
        <v>1</v>
      </c>
      <c r="L13180" s="923">
        <v>0</v>
      </c>
      <c r="M13180" s="923" t="str">
        <f t="shared" si="205"/>
        <v/>
      </c>
    </row>
    <row r="13181" spans="2:13" ht="120">
      <c r="B13181" s="921" t="s">
        <v>4100</v>
      </c>
      <c r="C13181" s="921" t="s">
        <v>3436</v>
      </c>
      <c r="D13181" s="922" t="s">
        <v>986</v>
      </c>
      <c r="E13181" s="936">
        <v>1</v>
      </c>
      <c r="F13181" s="947">
        <v>44657</v>
      </c>
      <c r="G13181" s="923">
        <v>0</v>
      </c>
      <c r="H13181" s="929">
        <v>1.6666666666666668E-3</v>
      </c>
      <c r="I13181" s="929">
        <v>2.5000000000000001E-2</v>
      </c>
      <c r="J13181" s="923">
        <v>0</v>
      </c>
      <c r="K13181" s="922">
        <v>1</v>
      </c>
      <c r="L13181" s="923">
        <v>0</v>
      </c>
      <c r="M13181" s="923" t="str">
        <f t="shared" si="205"/>
        <v/>
      </c>
    </row>
    <row r="13182" spans="2:13" ht="120">
      <c r="B13182" s="921" t="s">
        <v>4101</v>
      </c>
      <c r="C13182" s="921" t="s">
        <v>3436</v>
      </c>
      <c r="D13182" s="922" t="s">
        <v>986</v>
      </c>
      <c r="E13182" s="936">
        <v>1</v>
      </c>
      <c r="F13182" s="947">
        <v>44657</v>
      </c>
      <c r="G13182" s="923">
        <v>0</v>
      </c>
      <c r="H13182" s="929">
        <v>1.6666666666666668E-3</v>
      </c>
      <c r="I13182" s="929">
        <v>2.5000000000000001E-2</v>
      </c>
      <c r="J13182" s="923">
        <v>0</v>
      </c>
      <c r="K13182" s="922">
        <v>1</v>
      </c>
      <c r="L13182" s="923">
        <v>0</v>
      </c>
      <c r="M13182" s="923" t="str">
        <f t="shared" si="205"/>
        <v/>
      </c>
    </row>
    <row r="13183" spans="2:13" ht="120">
      <c r="B13183" s="921" t="s">
        <v>4102</v>
      </c>
      <c r="C13183" s="921" t="s">
        <v>3436</v>
      </c>
      <c r="D13183" s="922" t="s">
        <v>986</v>
      </c>
      <c r="E13183" s="936">
        <v>1</v>
      </c>
      <c r="F13183" s="947">
        <v>44657</v>
      </c>
      <c r="G13183" s="923">
        <v>0</v>
      </c>
      <c r="H13183" s="929">
        <v>1.6666666666666668E-3</v>
      </c>
      <c r="I13183" s="929">
        <v>2.5000000000000001E-2</v>
      </c>
      <c r="J13183" s="923">
        <v>0</v>
      </c>
      <c r="K13183" s="922">
        <v>1</v>
      </c>
      <c r="L13183" s="923">
        <v>0</v>
      </c>
      <c r="M13183" s="923" t="str">
        <f t="shared" si="205"/>
        <v/>
      </c>
    </row>
    <row r="13184" spans="2:13" ht="75">
      <c r="B13184" s="921" t="s">
        <v>4103</v>
      </c>
      <c r="C13184" s="921" t="s">
        <v>3430</v>
      </c>
      <c r="D13184" s="922" t="s">
        <v>986</v>
      </c>
      <c r="E13184" s="936">
        <v>1</v>
      </c>
      <c r="F13184" s="947">
        <v>44657</v>
      </c>
      <c r="G13184" s="923">
        <v>0</v>
      </c>
      <c r="H13184" s="929">
        <v>1.6666666666666668E-3</v>
      </c>
      <c r="I13184" s="929">
        <v>2.5000000000000001E-2</v>
      </c>
      <c r="J13184" s="923">
        <v>0</v>
      </c>
      <c r="K13184" s="922">
        <v>1</v>
      </c>
      <c r="L13184" s="923">
        <v>0</v>
      </c>
      <c r="M13184" s="923" t="str">
        <f t="shared" si="205"/>
        <v/>
      </c>
    </row>
    <row r="13185" spans="2:13" ht="75">
      <c r="B13185" s="921" t="s">
        <v>4104</v>
      </c>
      <c r="C13185" s="921" t="s">
        <v>3430</v>
      </c>
      <c r="D13185" s="922" t="s">
        <v>986</v>
      </c>
      <c r="E13185" s="936">
        <v>1</v>
      </c>
      <c r="F13185" s="947">
        <v>44657</v>
      </c>
      <c r="G13185" s="923">
        <v>0</v>
      </c>
      <c r="H13185" s="929">
        <v>1.6666666666666668E-3</v>
      </c>
      <c r="I13185" s="929">
        <v>2.5000000000000001E-2</v>
      </c>
      <c r="J13185" s="923">
        <v>0</v>
      </c>
      <c r="K13185" s="922">
        <v>1</v>
      </c>
      <c r="L13185" s="923">
        <v>0</v>
      </c>
      <c r="M13185" s="923" t="str">
        <f t="shared" si="205"/>
        <v/>
      </c>
    </row>
    <row r="13186" spans="2:13" ht="75">
      <c r="B13186" s="921" t="s">
        <v>4105</v>
      </c>
      <c r="C13186" s="921" t="s">
        <v>3430</v>
      </c>
      <c r="D13186" s="922" t="s">
        <v>986</v>
      </c>
      <c r="E13186" s="936">
        <v>1</v>
      </c>
      <c r="F13186" s="947">
        <v>44657</v>
      </c>
      <c r="G13186" s="923">
        <v>0</v>
      </c>
      <c r="H13186" s="929">
        <v>1.6666666666666668E-3</v>
      </c>
      <c r="I13186" s="929">
        <v>2.5000000000000001E-2</v>
      </c>
      <c r="J13186" s="923">
        <v>0</v>
      </c>
      <c r="K13186" s="922">
        <v>1</v>
      </c>
      <c r="L13186" s="923">
        <v>0</v>
      </c>
      <c r="M13186" s="923" t="str">
        <f t="shared" si="205"/>
        <v/>
      </c>
    </row>
    <row r="13187" spans="2:13" ht="120">
      <c r="B13187" s="921" t="s">
        <v>4106</v>
      </c>
      <c r="C13187" s="921" t="s">
        <v>3436</v>
      </c>
      <c r="D13187" s="922" t="s">
        <v>986</v>
      </c>
      <c r="E13187" s="936">
        <v>1</v>
      </c>
      <c r="F13187" s="947">
        <v>44657</v>
      </c>
      <c r="G13187" s="923">
        <v>0</v>
      </c>
      <c r="H13187" s="929">
        <v>1.6666666666666668E-3</v>
      </c>
      <c r="I13187" s="929">
        <v>2.5000000000000001E-2</v>
      </c>
      <c r="J13187" s="923">
        <v>0</v>
      </c>
      <c r="K13187" s="922">
        <v>1</v>
      </c>
      <c r="L13187" s="923">
        <v>0</v>
      </c>
      <c r="M13187" s="923" t="str">
        <f t="shared" si="205"/>
        <v/>
      </c>
    </row>
    <row r="13188" spans="2:13" ht="75">
      <c r="B13188" s="921" t="s">
        <v>4107</v>
      </c>
      <c r="C13188" s="921" t="s">
        <v>3430</v>
      </c>
      <c r="D13188" s="922" t="s">
        <v>986</v>
      </c>
      <c r="E13188" s="936">
        <v>1</v>
      </c>
      <c r="F13188" s="947">
        <v>44197</v>
      </c>
      <c r="G13188" s="923">
        <v>0</v>
      </c>
      <c r="H13188" s="929">
        <v>1.6666666666666668E-3</v>
      </c>
      <c r="I13188" s="929">
        <v>0.05</v>
      </c>
      <c r="J13188" s="923">
        <v>0</v>
      </c>
      <c r="K13188" s="922">
        <v>1</v>
      </c>
      <c r="L13188" s="923">
        <v>0</v>
      </c>
      <c r="M13188" s="923" t="str">
        <f t="shared" si="205"/>
        <v/>
      </c>
    </row>
    <row r="13189" spans="2:13" ht="75">
      <c r="B13189" s="921" t="s">
        <v>4108</v>
      </c>
      <c r="C13189" s="921" t="s">
        <v>3430</v>
      </c>
      <c r="D13189" s="922" t="s">
        <v>986</v>
      </c>
      <c r="E13189" s="936">
        <v>1</v>
      </c>
      <c r="F13189" s="947">
        <v>44197</v>
      </c>
      <c r="G13189" s="923">
        <v>0</v>
      </c>
      <c r="H13189" s="929">
        <v>1.6666666666666668E-3</v>
      </c>
      <c r="I13189" s="929">
        <v>0.05</v>
      </c>
      <c r="J13189" s="923">
        <v>0</v>
      </c>
      <c r="K13189" s="922">
        <v>1</v>
      </c>
      <c r="L13189" s="923">
        <v>0</v>
      </c>
      <c r="M13189" s="923" t="str">
        <f t="shared" si="205"/>
        <v/>
      </c>
    </row>
    <row r="13190" spans="2:13" ht="75">
      <c r="B13190" s="921" t="s">
        <v>4109</v>
      </c>
      <c r="C13190" s="921" t="s">
        <v>3430</v>
      </c>
      <c r="D13190" s="922" t="s">
        <v>986</v>
      </c>
      <c r="E13190" s="936">
        <v>1</v>
      </c>
      <c r="F13190" s="947">
        <v>44197</v>
      </c>
      <c r="G13190" s="923">
        <v>0</v>
      </c>
      <c r="H13190" s="929">
        <v>1.6666666666666668E-3</v>
      </c>
      <c r="I13190" s="929">
        <v>0.05</v>
      </c>
      <c r="J13190" s="923">
        <v>0</v>
      </c>
      <c r="K13190" s="922">
        <v>1</v>
      </c>
      <c r="L13190" s="923">
        <v>0</v>
      </c>
      <c r="M13190" s="923" t="str">
        <f t="shared" si="205"/>
        <v/>
      </c>
    </row>
    <row r="13191" spans="2:13" ht="90">
      <c r="B13191" s="921" t="s">
        <v>4110</v>
      </c>
      <c r="C13191" s="921" t="s">
        <v>3411</v>
      </c>
      <c r="D13191" s="922" t="s">
        <v>986</v>
      </c>
      <c r="E13191" s="936">
        <v>1</v>
      </c>
      <c r="F13191" s="947">
        <v>44657</v>
      </c>
      <c r="G13191" s="923">
        <v>0</v>
      </c>
      <c r="H13191" s="929">
        <v>1.6666666666666668E-3</v>
      </c>
      <c r="I13191" s="929">
        <v>2.5000000000000001E-2</v>
      </c>
      <c r="J13191" s="923">
        <v>0</v>
      </c>
      <c r="K13191" s="922">
        <v>1</v>
      </c>
      <c r="L13191" s="923">
        <v>0</v>
      </c>
      <c r="M13191" s="923" t="str">
        <f t="shared" si="205"/>
        <v/>
      </c>
    </row>
    <row r="13192" spans="2:13" ht="75">
      <c r="B13192" s="921" t="s">
        <v>4111</v>
      </c>
      <c r="C13192" s="921" t="s">
        <v>3430</v>
      </c>
      <c r="D13192" s="922" t="s">
        <v>986</v>
      </c>
      <c r="E13192" s="936">
        <v>1</v>
      </c>
      <c r="F13192" s="947">
        <v>44657</v>
      </c>
      <c r="G13192" s="923">
        <v>0</v>
      </c>
      <c r="H13192" s="929">
        <v>1.6666666666666668E-3</v>
      </c>
      <c r="I13192" s="929">
        <v>2.5000000000000001E-2</v>
      </c>
      <c r="J13192" s="923">
        <v>0</v>
      </c>
      <c r="K13192" s="922">
        <v>1</v>
      </c>
      <c r="L13192" s="923">
        <v>0</v>
      </c>
      <c r="M13192" s="923" t="str">
        <f t="shared" si="205"/>
        <v/>
      </c>
    </row>
    <row r="13193" spans="2:13" ht="75">
      <c r="B13193" s="921" t="s">
        <v>4112</v>
      </c>
      <c r="C13193" s="921" t="s">
        <v>3430</v>
      </c>
      <c r="D13193" s="922" t="s">
        <v>986</v>
      </c>
      <c r="E13193" s="936">
        <v>1</v>
      </c>
      <c r="F13193" s="947">
        <v>44657</v>
      </c>
      <c r="G13193" s="923">
        <v>0</v>
      </c>
      <c r="H13193" s="929">
        <v>1.6666666666666668E-3</v>
      </c>
      <c r="I13193" s="929">
        <v>2.5000000000000001E-2</v>
      </c>
      <c r="J13193" s="923">
        <v>0</v>
      </c>
      <c r="K13193" s="922">
        <v>1</v>
      </c>
      <c r="L13193" s="923">
        <v>0</v>
      </c>
      <c r="M13193" s="923" t="str">
        <f t="shared" si="205"/>
        <v/>
      </c>
    </row>
    <row r="13194" spans="2:13" ht="75">
      <c r="B13194" s="921" t="s">
        <v>4113</v>
      </c>
      <c r="C13194" s="921" t="s">
        <v>3430</v>
      </c>
      <c r="D13194" s="922" t="s">
        <v>986</v>
      </c>
      <c r="E13194" s="936">
        <v>1</v>
      </c>
      <c r="F13194" s="947">
        <v>44657</v>
      </c>
      <c r="G13194" s="923">
        <v>0</v>
      </c>
      <c r="H13194" s="929">
        <v>1.6666666666666668E-3</v>
      </c>
      <c r="I13194" s="929">
        <v>2.5000000000000001E-2</v>
      </c>
      <c r="J13194" s="923">
        <v>0</v>
      </c>
      <c r="K13194" s="922">
        <v>1</v>
      </c>
      <c r="L13194" s="923">
        <v>0</v>
      </c>
      <c r="M13194" s="923" t="str">
        <f t="shared" si="205"/>
        <v/>
      </c>
    </row>
    <row r="13195" spans="2:13" ht="120">
      <c r="B13195" s="921" t="s">
        <v>4114</v>
      </c>
      <c r="C13195" s="921" t="s">
        <v>3436</v>
      </c>
      <c r="D13195" s="922" t="s">
        <v>986</v>
      </c>
      <c r="E13195" s="936">
        <v>1</v>
      </c>
      <c r="F13195" s="947">
        <v>44657</v>
      </c>
      <c r="G13195" s="923">
        <v>0</v>
      </c>
      <c r="H13195" s="929">
        <v>1.6666666666666668E-3</v>
      </c>
      <c r="I13195" s="929">
        <v>2.5000000000000001E-2</v>
      </c>
      <c r="J13195" s="923">
        <v>0</v>
      </c>
      <c r="K13195" s="922">
        <v>1</v>
      </c>
      <c r="L13195" s="923">
        <v>0</v>
      </c>
      <c r="M13195" s="923" t="str">
        <f t="shared" ref="M13195:M13258" si="206">IF(L13195=0,"",IF(I13195=100%,0,(H13195*12)*(G13195*E13195*K13195)))</f>
        <v/>
      </c>
    </row>
    <row r="13196" spans="2:13" ht="120">
      <c r="B13196" s="921" t="s">
        <v>4115</v>
      </c>
      <c r="C13196" s="921" t="s">
        <v>3436</v>
      </c>
      <c r="D13196" s="922" t="s">
        <v>986</v>
      </c>
      <c r="E13196" s="936">
        <v>1</v>
      </c>
      <c r="F13196" s="947">
        <v>44657</v>
      </c>
      <c r="G13196" s="923">
        <v>0</v>
      </c>
      <c r="H13196" s="929">
        <v>1.6666666666666668E-3</v>
      </c>
      <c r="I13196" s="929">
        <v>2.5000000000000001E-2</v>
      </c>
      <c r="J13196" s="923">
        <v>0</v>
      </c>
      <c r="K13196" s="922">
        <v>1</v>
      </c>
      <c r="L13196" s="923">
        <v>0</v>
      </c>
      <c r="M13196" s="923" t="str">
        <f t="shared" si="206"/>
        <v/>
      </c>
    </row>
    <row r="13197" spans="2:13" ht="120">
      <c r="B13197" s="921" t="s">
        <v>4116</v>
      </c>
      <c r="C13197" s="921" t="s">
        <v>3436</v>
      </c>
      <c r="D13197" s="922" t="s">
        <v>986</v>
      </c>
      <c r="E13197" s="936">
        <v>1</v>
      </c>
      <c r="F13197" s="947">
        <v>44657</v>
      </c>
      <c r="G13197" s="923">
        <v>0</v>
      </c>
      <c r="H13197" s="929">
        <v>1.6666666666666668E-3</v>
      </c>
      <c r="I13197" s="929">
        <v>2.5000000000000001E-2</v>
      </c>
      <c r="J13197" s="923">
        <v>0</v>
      </c>
      <c r="K13197" s="922">
        <v>1</v>
      </c>
      <c r="L13197" s="923">
        <v>0</v>
      </c>
      <c r="M13197" s="923" t="str">
        <f t="shared" si="206"/>
        <v/>
      </c>
    </row>
    <row r="13198" spans="2:13" ht="120">
      <c r="B13198" s="921" t="s">
        <v>4117</v>
      </c>
      <c r="C13198" s="921" t="s">
        <v>3436</v>
      </c>
      <c r="D13198" s="922" t="s">
        <v>986</v>
      </c>
      <c r="E13198" s="936">
        <v>1</v>
      </c>
      <c r="F13198" s="947">
        <v>44657</v>
      </c>
      <c r="G13198" s="923">
        <v>0</v>
      </c>
      <c r="H13198" s="929">
        <v>1.6666666666666668E-3</v>
      </c>
      <c r="I13198" s="929">
        <v>2.5000000000000001E-2</v>
      </c>
      <c r="J13198" s="923">
        <v>0</v>
      </c>
      <c r="K13198" s="922">
        <v>1</v>
      </c>
      <c r="L13198" s="923">
        <v>0</v>
      </c>
      <c r="M13198" s="923" t="str">
        <f t="shared" si="206"/>
        <v/>
      </c>
    </row>
    <row r="13199" spans="2:13" ht="90">
      <c r="B13199" s="921" t="s">
        <v>4118</v>
      </c>
      <c r="C13199" s="921" t="s">
        <v>3411</v>
      </c>
      <c r="D13199" s="922" t="s">
        <v>986</v>
      </c>
      <c r="E13199" s="936">
        <v>1</v>
      </c>
      <c r="F13199" s="947">
        <v>44657</v>
      </c>
      <c r="G13199" s="923">
        <v>0</v>
      </c>
      <c r="H13199" s="929">
        <v>1.6666666666666668E-3</v>
      </c>
      <c r="I13199" s="929">
        <v>2.5000000000000001E-2</v>
      </c>
      <c r="J13199" s="923">
        <v>0</v>
      </c>
      <c r="K13199" s="922">
        <v>1</v>
      </c>
      <c r="L13199" s="923">
        <v>0</v>
      </c>
      <c r="M13199" s="923" t="str">
        <f t="shared" si="206"/>
        <v/>
      </c>
    </row>
    <row r="13200" spans="2:13" ht="75">
      <c r="B13200" s="921" t="s">
        <v>4119</v>
      </c>
      <c r="C13200" s="921" t="s">
        <v>3430</v>
      </c>
      <c r="D13200" s="922" t="s">
        <v>986</v>
      </c>
      <c r="E13200" s="936">
        <v>1</v>
      </c>
      <c r="F13200" s="947">
        <v>44657</v>
      </c>
      <c r="G13200" s="923">
        <v>0</v>
      </c>
      <c r="H13200" s="929">
        <v>1.6666666666666668E-3</v>
      </c>
      <c r="I13200" s="929">
        <v>2.5000000000000001E-2</v>
      </c>
      <c r="J13200" s="923">
        <v>0</v>
      </c>
      <c r="K13200" s="922">
        <v>1</v>
      </c>
      <c r="L13200" s="923">
        <v>0</v>
      </c>
      <c r="M13200" s="923" t="str">
        <f t="shared" si="206"/>
        <v/>
      </c>
    </row>
    <row r="13201" spans="2:13" ht="75">
      <c r="B13201" s="921" t="s">
        <v>4120</v>
      </c>
      <c r="C13201" s="921" t="s">
        <v>3430</v>
      </c>
      <c r="D13201" s="922" t="s">
        <v>986</v>
      </c>
      <c r="E13201" s="936">
        <v>1</v>
      </c>
      <c r="F13201" s="947">
        <v>44657</v>
      </c>
      <c r="G13201" s="923">
        <v>0</v>
      </c>
      <c r="H13201" s="929">
        <v>1.6666666666666668E-3</v>
      </c>
      <c r="I13201" s="929">
        <v>2.5000000000000001E-2</v>
      </c>
      <c r="J13201" s="923">
        <v>0</v>
      </c>
      <c r="K13201" s="922">
        <v>1</v>
      </c>
      <c r="L13201" s="923">
        <v>0</v>
      </c>
      <c r="M13201" s="923" t="str">
        <f t="shared" si="206"/>
        <v/>
      </c>
    </row>
    <row r="13202" spans="2:13" ht="75">
      <c r="B13202" s="921" t="s">
        <v>4121</v>
      </c>
      <c r="C13202" s="921" t="s">
        <v>3430</v>
      </c>
      <c r="D13202" s="922" t="s">
        <v>986</v>
      </c>
      <c r="E13202" s="936">
        <v>1</v>
      </c>
      <c r="F13202" s="947">
        <v>44657</v>
      </c>
      <c r="G13202" s="923">
        <v>0</v>
      </c>
      <c r="H13202" s="929">
        <v>1.6666666666666668E-3</v>
      </c>
      <c r="I13202" s="929">
        <v>2.5000000000000001E-2</v>
      </c>
      <c r="J13202" s="923">
        <v>0</v>
      </c>
      <c r="K13202" s="922">
        <v>1</v>
      </c>
      <c r="L13202" s="923">
        <v>0</v>
      </c>
      <c r="M13202" s="923" t="str">
        <f t="shared" si="206"/>
        <v/>
      </c>
    </row>
    <row r="13203" spans="2:13" ht="75">
      <c r="B13203" s="921" t="s">
        <v>4122</v>
      </c>
      <c r="C13203" s="921" t="s">
        <v>3430</v>
      </c>
      <c r="D13203" s="922" t="s">
        <v>986</v>
      </c>
      <c r="E13203" s="936">
        <v>1</v>
      </c>
      <c r="F13203" s="947">
        <v>44657</v>
      </c>
      <c r="G13203" s="923">
        <v>0</v>
      </c>
      <c r="H13203" s="929">
        <v>1.6666666666666668E-3</v>
      </c>
      <c r="I13203" s="929">
        <v>2.5000000000000001E-2</v>
      </c>
      <c r="J13203" s="923">
        <v>0</v>
      </c>
      <c r="K13203" s="922">
        <v>1</v>
      </c>
      <c r="L13203" s="923">
        <v>0</v>
      </c>
      <c r="M13203" s="923" t="str">
        <f t="shared" si="206"/>
        <v/>
      </c>
    </row>
    <row r="13204" spans="2:13" ht="75">
      <c r="B13204" s="921" t="s">
        <v>4123</v>
      </c>
      <c r="C13204" s="921" t="s">
        <v>3430</v>
      </c>
      <c r="D13204" s="922" t="s">
        <v>986</v>
      </c>
      <c r="E13204" s="936">
        <v>1</v>
      </c>
      <c r="F13204" s="947">
        <v>44197</v>
      </c>
      <c r="G13204" s="923">
        <v>0</v>
      </c>
      <c r="H13204" s="929">
        <v>1.6666666666666668E-3</v>
      </c>
      <c r="I13204" s="929">
        <v>0.05</v>
      </c>
      <c r="J13204" s="923">
        <v>0</v>
      </c>
      <c r="K13204" s="922">
        <v>1</v>
      </c>
      <c r="L13204" s="923">
        <v>0</v>
      </c>
      <c r="M13204" s="923" t="str">
        <f t="shared" si="206"/>
        <v/>
      </c>
    </row>
    <row r="13205" spans="2:13" ht="90">
      <c r="B13205" s="921" t="s">
        <v>4124</v>
      </c>
      <c r="C13205" s="921" t="s">
        <v>3411</v>
      </c>
      <c r="D13205" s="922" t="s">
        <v>986</v>
      </c>
      <c r="E13205" s="936">
        <v>1</v>
      </c>
      <c r="F13205" s="947">
        <v>44657</v>
      </c>
      <c r="G13205" s="923">
        <v>0</v>
      </c>
      <c r="H13205" s="929">
        <v>1.6666666666666668E-3</v>
      </c>
      <c r="I13205" s="929">
        <v>2.5000000000000001E-2</v>
      </c>
      <c r="J13205" s="923">
        <v>0</v>
      </c>
      <c r="K13205" s="922">
        <v>1</v>
      </c>
      <c r="L13205" s="923">
        <v>0</v>
      </c>
      <c r="M13205" s="923" t="str">
        <f t="shared" si="206"/>
        <v/>
      </c>
    </row>
    <row r="13206" spans="2:13" ht="90">
      <c r="B13206" s="921" t="s">
        <v>4125</v>
      </c>
      <c r="C13206" s="921" t="s">
        <v>3411</v>
      </c>
      <c r="D13206" s="922" t="s">
        <v>986</v>
      </c>
      <c r="E13206" s="936">
        <v>1</v>
      </c>
      <c r="F13206" s="947">
        <v>44657</v>
      </c>
      <c r="G13206" s="923">
        <v>0</v>
      </c>
      <c r="H13206" s="929">
        <v>1.6666666666666668E-3</v>
      </c>
      <c r="I13206" s="929">
        <v>2.5000000000000001E-2</v>
      </c>
      <c r="J13206" s="923">
        <v>0</v>
      </c>
      <c r="K13206" s="922">
        <v>1</v>
      </c>
      <c r="L13206" s="923">
        <v>0</v>
      </c>
      <c r="M13206" s="923" t="str">
        <f t="shared" si="206"/>
        <v/>
      </c>
    </row>
    <row r="13207" spans="2:13" ht="90">
      <c r="B13207" s="921" t="s">
        <v>4126</v>
      </c>
      <c r="C13207" s="921" t="s">
        <v>3411</v>
      </c>
      <c r="D13207" s="922" t="s">
        <v>986</v>
      </c>
      <c r="E13207" s="936">
        <v>1</v>
      </c>
      <c r="F13207" s="947">
        <v>44657</v>
      </c>
      <c r="G13207" s="923">
        <v>0</v>
      </c>
      <c r="H13207" s="929">
        <v>1.6666666666666668E-3</v>
      </c>
      <c r="I13207" s="929">
        <v>2.5000000000000001E-2</v>
      </c>
      <c r="J13207" s="923">
        <v>0</v>
      </c>
      <c r="K13207" s="922">
        <v>1</v>
      </c>
      <c r="L13207" s="923">
        <v>0</v>
      </c>
      <c r="M13207" s="923" t="str">
        <f t="shared" si="206"/>
        <v/>
      </c>
    </row>
    <row r="13208" spans="2:13" ht="90">
      <c r="B13208" s="921" t="s">
        <v>4127</v>
      </c>
      <c r="C13208" s="921" t="s">
        <v>3411</v>
      </c>
      <c r="D13208" s="922" t="s">
        <v>986</v>
      </c>
      <c r="E13208" s="936">
        <v>1</v>
      </c>
      <c r="F13208" s="947">
        <v>44657</v>
      </c>
      <c r="G13208" s="923">
        <v>0</v>
      </c>
      <c r="H13208" s="929">
        <v>1.6666666666666668E-3</v>
      </c>
      <c r="I13208" s="929">
        <v>2.5000000000000001E-2</v>
      </c>
      <c r="J13208" s="923">
        <v>0</v>
      </c>
      <c r="K13208" s="922">
        <v>1</v>
      </c>
      <c r="L13208" s="923">
        <v>0</v>
      </c>
      <c r="M13208" s="923" t="str">
        <f t="shared" si="206"/>
        <v/>
      </c>
    </row>
    <row r="13209" spans="2:13" ht="75">
      <c r="B13209" s="921" t="s">
        <v>4128</v>
      </c>
      <c r="C13209" s="921" t="s">
        <v>3430</v>
      </c>
      <c r="D13209" s="922" t="s">
        <v>986</v>
      </c>
      <c r="E13209" s="936">
        <v>1</v>
      </c>
      <c r="F13209" s="947">
        <v>44657</v>
      </c>
      <c r="G13209" s="923">
        <v>0</v>
      </c>
      <c r="H13209" s="929">
        <v>1.6666666666666668E-3</v>
      </c>
      <c r="I13209" s="929">
        <v>2.5000000000000001E-2</v>
      </c>
      <c r="J13209" s="923">
        <v>0</v>
      </c>
      <c r="K13209" s="922">
        <v>1</v>
      </c>
      <c r="L13209" s="923">
        <v>0</v>
      </c>
      <c r="M13209" s="923" t="str">
        <f t="shared" si="206"/>
        <v/>
      </c>
    </row>
    <row r="13210" spans="2:13" ht="75">
      <c r="B13210" s="921" t="s">
        <v>4129</v>
      </c>
      <c r="C13210" s="921" t="s">
        <v>3430</v>
      </c>
      <c r="D13210" s="922" t="s">
        <v>986</v>
      </c>
      <c r="E13210" s="936">
        <v>1</v>
      </c>
      <c r="F13210" s="947">
        <v>44657</v>
      </c>
      <c r="G13210" s="923">
        <v>0</v>
      </c>
      <c r="H13210" s="929">
        <v>1.6666666666666668E-3</v>
      </c>
      <c r="I13210" s="929">
        <v>2.5000000000000001E-2</v>
      </c>
      <c r="J13210" s="923">
        <v>0</v>
      </c>
      <c r="K13210" s="922">
        <v>1</v>
      </c>
      <c r="L13210" s="923">
        <v>0</v>
      </c>
      <c r="M13210" s="923" t="str">
        <f t="shared" si="206"/>
        <v/>
      </c>
    </row>
    <row r="13211" spans="2:13" ht="75">
      <c r="B13211" s="921" t="s">
        <v>4130</v>
      </c>
      <c r="C13211" s="921" t="s">
        <v>3430</v>
      </c>
      <c r="D13211" s="922" t="s">
        <v>986</v>
      </c>
      <c r="E13211" s="936">
        <v>1</v>
      </c>
      <c r="F13211" s="947">
        <v>44657</v>
      </c>
      <c r="G13211" s="923">
        <v>0</v>
      </c>
      <c r="H13211" s="929">
        <v>1.6666666666666668E-3</v>
      </c>
      <c r="I13211" s="929">
        <v>2.5000000000000001E-2</v>
      </c>
      <c r="J13211" s="923">
        <v>0</v>
      </c>
      <c r="K13211" s="922">
        <v>1</v>
      </c>
      <c r="L13211" s="923">
        <v>0</v>
      </c>
      <c r="M13211" s="923" t="str">
        <f t="shared" si="206"/>
        <v/>
      </c>
    </row>
    <row r="13212" spans="2:13" ht="75">
      <c r="B13212" s="921" t="s">
        <v>4131</v>
      </c>
      <c r="C13212" s="921" t="s">
        <v>3430</v>
      </c>
      <c r="D13212" s="922" t="s">
        <v>986</v>
      </c>
      <c r="E13212" s="936">
        <v>1</v>
      </c>
      <c r="F13212" s="947">
        <v>44657</v>
      </c>
      <c r="G13212" s="923">
        <v>0</v>
      </c>
      <c r="H13212" s="929">
        <v>1.6666666666666668E-3</v>
      </c>
      <c r="I13212" s="929">
        <v>2.5000000000000001E-2</v>
      </c>
      <c r="J13212" s="923">
        <v>0</v>
      </c>
      <c r="K13212" s="922">
        <v>1</v>
      </c>
      <c r="L13212" s="923">
        <v>0</v>
      </c>
      <c r="M13212" s="923" t="str">
        <f t="shared" si="206"/>
        <v/>
      </c>
    </row>
    <row r="13213" spans="2:13" ht="75">
      <c r="B13213" s="921" t="s">
        <v>4132</v>
      </c>
      <c r="C13213" s="921" t="s">
        <v>3430</v>
      </c>
      <c r="D13213" s="922" t="s">
        <v>986</v>
      </c>
      <c r="E13213" s="936">
        <v>1</v>
      </c>
      <c r="F13213" s="947">
        <v>44657</v>
      </c>
      <c r="G13213" s="923">
        <v>0</v>
      </c>
      <c r="H13213" s="929">
        <v>1.6666666666666668E-3</v>
      </c>
      <c r="I13213" s="929">
        <v>2.5000000000000001E-2</v>
      </c>
      <c r="J13213" s="923">
        <v>0</v>
      </c>
      <c r="K13213" s="922">
        <v>1</v>
      </c>
      <c r="L13213" s="923">
        <v>0</v>
      </c>
      <c r="M13213" s="923" t="str">
        <f t="shared" si="206"/>
        <v/>
      </c>
    </row>
    <row r="13214" spans="2:13" ht="75">
      <c r="B13214" s="921" t="s">
        <v>4133</v>
      </c>
      <c r="C13214" s="921" t="s">
        <v>3430</v>
      </c>
      <c r="D13214" s="922" t="s">
        <v>986</v>
      </c>
      <c r="E13214" s="936">
        <v>1</v>
      </c>
      <c r="F13214" s="947">
        <v>44657</v>
      </c>
      <c r="G13214" s="923">
        <v>0</v>
      </c>
      <c r="H13214" s="929">
        <v>1.6666666666666668E-3</v>
      </c>
      <c r="I13214" s="929">
        <v>2.5000000000000001E-2</v>
      </c>
      <c r="J13214" s="923">
        <v>0</v>
      </c>
      <c r="K13214" s="922">
        <v>1</v>
      </c>
      <c r="L13214" s="923">
        <v>0</v>
      </c>
      <c r="M13214" s="923" t="str">
        <f t="shared" si="206"/>
        <v/>
      </c>
    </row>
    <row r="13215" spans="2:13" ht="75">
      <c r="B13215" s="921" t="s">
        <v>4134</v>
      </c>
      <c r="C13215" s="921" t="s">
        <v>3430</v>
      </c>
      <c r="D13215" s="922" t="s">
        <v>986</v>
      </c>
      <c r="E13215" s="936">
        <v>1</v>
      </c>
      <c r="F13215" s="947">
        <v>44657</v>
      </c>
      <c r="G13215" s="923">
        <v>0</v>
      </c>
      <c r="H13215" s="929">
        <v>1.6666666666666668E-3</v>
      </c>
      <c r="I13215" s="929">
        <v>2.5000000000000001E-2</v>
      </c>
      <c r="J13215" s="923">
        <v>0</v>
      </c>
      <c r="K13215" s="922">
        <v>1</v>
      </c>
      <c r="L13215" s="923">
        <v>0</v>
      </c>
      <c r="M13215" s="923" t="str">
        <f t="shared" si="206"/>
        <v/>
      </c>
    </row>
    <row r="13216" spans="2:13" ht="90">
      <c r="B13216" s="921" t="s">
        <v>4135</v>
      </c>
      <c r="C13216" s="921" t="s">
        <v>3411</v>
      </c>
      <c r="D13216" s="922" t="s">
        <v>994</v>
      </c>
      <c r="E13216" s="936">
        <v>0</v>
      </c>
      <c r="F13216" s="947">
        <v>44197</v>
      </c>
      <c r="G13216" s="923">
        <v>0</v>
      </c>
      <c r="H13216" s="929">
        <v>1.6666666666666668E-3</v>
      </c>
      <c r="I13216" s="929">
        <v>0.05</v>
      </c>
      <c r="J13216" s="923">
        <v>0</v>
      </c>
      <c r="K13216" s="922">
        <v>1</v>
      </c>
      <c r="L13216" s="923">
        <v>0</v>
      </c>
      <c r="M13216" s="923" t="str">
        <f t="shared" si="206"/>
        <v/>
      </c>
    </row>
    <row r="13217" spans="2:13" ht="75">
      <c r="B13217" s="921" t="s">
        <v>4136</v>
      </c>
      <c r="C13217" s="921" t="s">
        <v>3430</v>
      </c>
      <c r="D13217" s="922" t="s">
        <v>994</v>
      </c>
      <c r="E13217" s="936">
        <v>0</v>
      </c>
      <c r="F13217" s="947">
        <v>44197</v>
      </c>
      <c r="G13217" s="923">
        <v>0</v>
      </c>
      <c r="H13217" s="929">
        <v>1.6666666666666668E-3</v>
      </c>
      <c r="I13217" s="929">
        <v>0.05</v>
      </c>
      <c r="J13217" s="923">
        <v>0</v>
      </c>
      <c r="K13217" s="922">
        <v>1</v>
      </c>
      <c r="L13217" s="923">
        <v>0</v>
      </c>
      <c r="M13217" s="923" t="str">
        <f t="shared" si="206"/>
        <v/>
      </c>
    </row>
    <row r="13218" spans="2:13" ht="75">
      <c r="B13218" s="921" t="s">
        <v>4137</v>
      </c>
      <c r="C13218" s="921" t="s">
        <v>3430</v>
      </c>
      <c r="D13218" s="922" t="s">
        <v>994</v>
      </c>
      <c r="E13218" s="936">
        <v>0</v>
      </c>
      <c r="F13218" s="947">
        <v>44197</v>
      </c>
      <c r="G13218" s="923">
        <v>0</v>
      </c>
      <c r="H13218" s="929">
        <v>1.6666666666666668E-3</v>
      </c>
      <c r="I13218" s="929">
        <v>0.05</v>
      </c>
      <c r="J13218" s="923">
        <v>0</v>
      </c>
      <c r="K13218" s="922">
        <v>1</v>
      </c>
      <c r="L13218" s="923">
        <v>0</v>
      </c>
      <c r="M13218" s="923" t="str">
        <f t="shared" si="206"/>
        <v/>
      </c>
    </row>
    <row r="13219" spans="2:13" ht="75">
      <c r="B13219" s="921" t="s">
        <v>4138</v>
      </c>
      <c r="C13219" s="921" t="s">
        <v>3430</v>
      </c>
      <c r="D13219" s="922" t="s">
        <v>994</v>
      </c>
      <c r="E13219" s="936">
        <v>0</v>
      </c>
      <c r="F13219" s="947">
        <v>44197</v>
      </c>
      <c r="G13219" s="923">
        <v>0</v>
      </c>
      <c r="H13219" s="929">
        <v>1.6666666666666668E-3</v>
      </c>
      <c r="I13219" s="929">
        <v>0.05</v>
      </c>
      <c r="J13219" s="923">
        <v>0</v>
      </c>
      <c r="K13219" s="922">
        <v>1</v>
      </c>
      <c r="L13219" s="923">
        <v>0</v>
      </c>
      <c r="M13219" s="923" t="str">
        <f t="shared" si="206"/>
        <v/>
      </c>
    </row>
    <row r="13220" spans="2:13" ht="75">
      <c r="B13220" s="921" t="s">
        <v>4139</v>
      </c>
      <c r="C13220" s="921" t="s">
        <v>3430</v>
      </c>
      <c r="D13220" s="922" t="s">
        <v>994</v>
      </c>
      <c r="E13220" s="936">
        <v>0</v>
      </c>
      <c r="F13220" s="947">
        <v>44197</v>
      </c>
      <c r="G13220" s="923">
        <v>0</v>
      </c>
      <c r="H13220" s="929">
        <v>1.6666666666666668E-3</v>
      </c>
      <c r="I13220" s="929">
        <v>0.05</v>
      </c>
      <c r="J13220" s="923">
        <v>0</v>
      </c>
      <c r="K13220" s="922">
        <v>1</v>
      </c>
      <c r="L13220" s="923">
        <v>0</v>
      </c>
      <c r="M13220" s="923" t="str">
        <f t="shared" si="206"/>
        <v/>
      </c>
    </row>
    <row r="13221" spans="2:13" ht="75">
      <c r="B13221" s="921" t="s">
        <v>4140</v>
      </c>
      <c r="C13221" s="921" t="s">
        <v>3430</v>
      </c>
      <c r="D13221" s="922" t="s">
        <v>994</v>
      </c>
      <c r="E13221" s="936">
        <v>0</v>
      </c>
      <c r="F13221" s="947">
        <v>44197</v>
      </c>
      <c r="G13221" s="923">
        <v>0</v>
      </c>
      <c r="H13221" s="929">
        <v>1.6666666666666668E-3</v>
      </c>
      <c r="I13221" s="929">
        <v>0.05</v>
      </c>
      <c r="J13221" s="923">
        <v>0</v>
      </c>
      <c r="K13221" s="922">
        <v>1</v>
      </c>
      <c r="L13221" s="923">
        <v>0</v>
      </c>
      <c r="M13221" s="923" t="str">
        <f t="shared" si="206"/>
        <v/>
      </c>
    </row>
    <row r="13222" spans="2:13" ht="75">
      <c r="B13222" s="921" t="s">
        <v>4141</v>
      </c>
      <c r="C13222" s="921" t="s">
        <v>3430</v>
      </c>
      <c r="D13222" s="922" t="s">
        <v>986</v>
      </c>
      <c r="E13222" s="936">
        <v>1</v>
      </c>
      <c r="F13222" s="947">
        <v>44657</v>
      </c>
      <c r="G13222" s="923">
        <v>0</v>
      </c>
      <c r="H13222" s="929">
        <v>1.6666666666666668E-3</v>
      </c>
      <c r="I13222" s="929">
        <v>2.5000000000000001E-2</v>
      </c>
      <c r="J13222" s="923">
        <v>0</v>
      </c>
      <c r="K13222" s="922">
        <v>1</v>
      </c>
      <c r="L13222" s="923">
        <v>0</v>
      </c>
      <c r="M13222" s="923" t="str">
        <f t="shared" si="206"/>
        <v/>
      </c>
    </row>
    <row r="13223" spans="2:13" ht="90">
      <c r="B13223" s="921" t="s">
        <v>4142</v>
      </c>
      <c r="C13223" s="921" t="s">
        <v>3411</v>
      </c>
      <c r="D13223" s="922" t="s">
        <v>986</v>
      </c>
      <c r="E13223" s="936">
        <v>1</v>
      </c>
      <c r="F13223" s="947">
        <v>44657</v>
      </c>
      <c r="G13223" s="923">
        <v>0</v>
      </c>
      <c r="H13223" s="929">
        <v>1.6666666666666668E-3</v>
      </c>
      <c r="I13223" s="929">
        <v>2.5000000000000001E-2</v>
      </c>
      <c r="J13223" s="923">
        <v>0</v>
      </c>
      <c r="K13223" s="922">
        <v>1</v>
      </c>
      <c r="L13223" s="923">
        <v>0</v>
      </c>
      <c r="M13223" s="923" t="str">
        <f t="shared" si="206"/>
        <v/>
      </c>
    </row>
    <row r="13224" spans="2:13" ht="90">
      <c r="B13224" s="921" t="s">
        <v>4143</v>
      </c>
      <c r="C13224" s="921" t="s">
        <v>3411</v>
      </c>
      <c r="D13224" s="922" t="s">
        <v>986</v>
      </c>
      <c r="E13224" s="936">
        <v>1</v>
      </c>
      <c r="F13224" s="947">
        <v>44657</v>
      </c>
      <c r="G13224" s="923">
        <v>0</v>
      </c>
      <c r="H13224" s="929">
        <v>1.6666666666666668E-3</v>
      </c>
      <c r="I13224" s="929">
        <v>2.5000000000000001E-2</v>
      </c>
      <c r="J13224" s="923">
        <v>0</v>
      </c>
      <c r="K13224" s="922">
        <v>1</v>
      </c>
      <c r="L13224" s="923">
        <v>0</v>
      </c>
      <c r="M13224" s="923" t="str">
        <f t="shared" si="206"/>
        <v/>
      </c>
    </row>
    <row r="13225" spans="2:13" ht="90">
      <c r="B13225" s="921" t="s">
        <v>4144</v>
      </c>
      <c r="C13225" s="921" t="s">
        <v>3411</v>
      </c>
      <c r="D13225" s="922" t="s">
        <v>986</v>
      </c>
      <c r="E13225" s="936">
        <v>1</v>
      </c>
      <c r="F13225" s="947">
        <v>44657</v>
      </c>
      <c r="G13225" s="923">
        <v>0</v>
      </c>
      <c r="H13225" s="929">
        <v>1.6666666666666668E-3</v>
      </c>
      <c r="I13225" s="929">
        <v>2.5000000000000001E-2</v>
      </c>
      <c r="J13225" s="923">
        <v>0</v>
      </c>
      <c r="K13225" s="922">
        <v>1</v>
      </c>
      <c r="L13225" s="923">
        <v>0</v>
      </c>
      <c r="M13225" s="923" t="str">
        <f t="shared" si="206"/>
        <v/>
      </c>
    </row>
    <row r="13226" spans="2:13" ht="90">
      <c r="B13226" s="921" t="s">
        <v>4145</v>
      </c>
      <c r="C13226" s="921" t="s">
        <v>3411</v>
      </c>
      <c r="D13226" s="922" t="s">
        <v>986</v>
      </c>
      <c r="E13226" s="936">
        <v>1</v>
      </c>
      <c r="F13226" s="947">
        <v>44657</v>
      </c>
      <c r="G13226" s="923">
        <v>0</v>
      </c>
      <c r="H13226" s="929">
        <v>1.6666666666666668E-3</v>
      </c>
      <c r="I13226" s="929">
        <v>2.5000000000000001E-2</v>
      </c>
      <c r="J13226" s="923">
        <v>0</v>
      </c>
      <c r="K13226" s="922">
        <v>1</v>
      </c>
      <c r="L13226" s="923">
        <v>0</v>
      </c>
      <c r="M13226" s="923" t="str">
        <f t="shared" si="206"/>
        <v/>
      </c>
    </row>
    <row r="13227" spans="2:13" ht="90">
      <c r="B13227" s="921" t="s">
        <v>4146</v>
      </c>
      <c r="C13227" s="921" t="s">
        <v>3411</v>
      </c>
      <c r="D13227" s="922" t="s">
        <v>986</v>
      </c>
      <c r="E13227" s="936">
        <v>1</v>
      </c>
      <c r="F13227" s="947">
        <v>44657</v>
      </c>
      <c r="G13227" s="923">
        <v>0</v>
      </c>
      <c r="H13227" s="929">
        <v>1.6666666666666668E-3</v>
      </c>
      <c r="I13227" s="929">
        <v>2.5000000000000001E-2</v>
      </c>
      <c r="J13227" s="923">
        <v>0</v>
      </c>
      <c r="K13227" s="922">
        <v>1</v>
      </c>
      <c r="L13227" s="923">
        <v>0</v>
      </c>
      <c r="M13227" s="923" t="str">
        <f t="shared" si="206"/>
        <v/>
      </c>
    </row>
    <row r="13228" spans="2:13" ht="75">
      <c r="B13228" s="921" t="s">
        <v>4147</v>
      </c>
      <c r="C13228" s="921" t="s">
        <v>3430</v>
      </c>
      <c r="D13228" s="922" t="s">
        <v>986</v>
      </c>
      <c r="E13228" s="936">
        <v>1</v>
      </c>
      <c r="F13228" s="947">
        <v>44657</v>
      </c>
      <c r="G13228" s="923">
        <v>0</v>
      </c>
      <c r="H13228" s="929">
        <v>1.6666666666666668E-3</v>
      </c>
      <c r="I13228" s="929">
        <v>2.5000000000000001E-2</v>
      </c>
      <c r="J13228" s="923">
        <v>0</v>
      </c>
      <c r="K13228" s="922">
        <v>1</v>
      </c>
      <c r="L13228" s="923">
        <v>0</v>
      </c>
      <c r="M13228" s="923" t="str">
        <f t="shared" si="206"/>
        <v/>
      </c>
    </row>
    <row r="13229" spans="2:13" ht="75">
      <c r="B13229" s="921" t="s">
        <v>4148</v>
      </c>
      <c r="C13229" s="921" t="s">
        <v>3430</v>
      </c>
      <c r="D13229" s="922" t="s">
        <v>986</v>
      </c>
      <c r="E13229" s="936">
        <v>1</v>
      </c>
      <c r="F13229" s="947">
        <v>44657</v>
      </c>
      <c r="G13229" s="923">
        <v>0</v>
      </c>
      <c r="H13229" s="929">
        <v>1.6666666666666668E-3</v>
      </c>
      <c r="I13229" s="929">
        <v>2.5000000000000001E-2</v>
      </c>
      <c r="J13229" s="923">
        <v>0</v>
      </c>
      <c r="K13229" s="922">
        <v>1</v>
      </c>
      <c r="L13229" s="923">
        <v>0</v>
      </c>
      <c r="M13229" s="923" t="str">
        <f t="shared" si="206"/>
        <v/>
      </c>
    </row>
    <row r="13230" spans="2:13" ht="75">
      <c r="B13230" s="921" t="s">
        <v>4149</v>
      </c>
      <c r="C13230" s="921" t="s">
        <v>3430</v>
      </c>
      <c r="D13230" s="922" t="s">
        <v>986</v>
      </c>
      <c r="E13230" s="936">
        <v>1</v>
      </c>
      <c r="F13230" s="947">
        <v>44657</v>
      </c>
      <c r="G13230" s="923">
        <v>0</v>
      </c>
      <c r="H13230" s="929">
        <v>1.6666666666666668E-3</v>
      </c>
      <c r="I13230" s="929">
        <v>2.5000000000000001E-2</v>
      </c>
      <c r="J13230" s="923">
        <v>0</v>
      </c>
      <c r="K13230" s="922">
        <v>1</v>
      </c>
      <c r="L13230" s="923">
        <v>0</v>
      </c>
      <c r="M13230" s="923" t="str">
        <f t="shared" si="206"/>
        <v/>
      </c>
    </row>
    <row r="13231" spans="2:13" ht="120">
      <c r="B13231" s="921" t="s">
        <v>4150</v>
      </c>
      <c r="C13231" s="921" t="s">
        <v>3436</v>
      </c>
      <c r="D13231" s="922" t="s">
        <v>986</v>
      </c>
      <c r="E13231" s="936">
        <v>1</v>
      </c>
      <c r="F13231" s="947">
        <v>44657</v>
      </c>
      <c r="G13231" s="923">
        <v>0</v>
      </c>
      <c r="H13231" s="929">
        <v>1.6666666666666668E-3</v>
      </c>
      <c r="I13231" s="929">
        <v>2.5000000000000001E-2</v>
      </c>
      <c r="J13231" s="923">
        <v>0</v>
      </c>
      <c r="K13231" s="922">
        <v>1</v>
      </c>
      <c r="L13231" s="923">
        <v>0</v>
      </c>
      <c r="M13231" s="923" t="str">
        <f t="shared" si="206"/>
        <v/>
      </c>
    </row>
    <row r="13232" spans="2:13" ht="90">
      <c r="B13232" s="921" t="s">
        <v>4151</v>
      </c>
      <c r="C13232" s="921" t="s">
        <v>3411</v>
      </c>
      <c r="D13232" s="922" t="s">
        <v>986</v>
      </c>
      <c r="E13232" s="936">
        <v>1</v>
      </c>
      <c r="F13232" s="947">
        <v>44657</v>
      </c>
      <c r="G13232" s="923">
        <v>0</v>
      </c>
      <c r="H13232" s="929">
        <v>1.6666666666666668E-3</v>
      </c>
      <c r="I13232" s="929">
        <v>2.5000000000000001E-2</v>
      </c>
      <c r="J13232" s="923">
        <v>0</v>
      </c>
      <c r="K13232" s="922">
        <v>1</v>
      </c>
      <c r="L13232" s="923">
        <v>0</v>
      </c>
      <c r="M13232" s="923" t="str">
        <f t="shared" si="206"/>
        <v/>
      </c>
    </row>
    <row r="13233" spans="2:13" ht="75">
      <c r="B13233" s="921" t="s">
        <v>4152</v>
      </c>
      <c r="C13233" s="921" t="s">
        <v>3430</v>
      </c>
      <c r="D13233" s="922" t="s">
        <v>986</v>
      </c>
      <c r="E13233" s="936">
        <v>1</v>
      </c>
      <c r="F13233" s="947">
        <v>44657</v>
      </c>
      <c r="G13233" s="923">
        <v>0</v>
      </c>
      <c r="H13233" s="929">
        <v>1.6666666666666668E-3</v>
      </c>
      <c r="I13233" s="929">
        <v>2.5000000000000001E-2</v>
      </c>
      <c r="J13233" s="923">
        <v>0</v>
      </c>
      <c r="K13233" s="922">
        <v>1</v>
      </c>
      <c r="L13233" s="923">
        <v>0</v>
      </c>
      <c r="M13233" s="923" t="str">
        <f t="shared" si="206"/>
        <v/>
      </c>
    </row>
    <row r="13234" spans="2:13" ht="75">
      <c r="B13234" s="921" t="s">
        <v>4153</v>
      </c>
      <c r="C13234" s="921" t="s">
        <v>3430</v>
      </c>
      <c r="D13234" s="922" t="s">
        <v>986</v>
      </c>
      <c r="E13234" s="936">
        <v>1</v>
      </c>
      <c r="F13234" s="947">
        <v>44657</v>
      </c>
      <c r="G13234" s="923">
        <v>0</v>
      </c>
      <c r="H13234" s="929">
        <v>1.6666666666666668E-3</v>
      </c>
      <c r="I13234" s="929">
        <v>2.5000000000000001E-2</v>
      </c>
      <c r="J13234" s="923">
        <v>0</v>
      </c>
      <c r="K13234" s="922">
        <v>1</v>
      </c>
      <c r="L13234" s="923">
        <v>0</v>
      </c>
      <c r="M13234" s="923" t="str">
        <f t="shared" si="206"/>
        <v/>
      </c>
    </row>
    <row r="13235" spans="2:13" ht="75">
      <c r="B13235" s="921" t="s">
        <v>4154</v>
      </c>
      <c r="C13235" s="921" t="s">
        <v>3430</v>
      </c>
      <c r="D13235" s="922" t="s">
        <v>986</v>
      </c>
      <c r="E13235" s="936">
        <v>1</v>
      </c>
      <c r="F13235" s="947">
        <v>44657</v>
      </c>
      <c r="G13235" s="923">
        <v>0</v>
      </c>
      <c r="H13235" s="929">
        <v>1.6666666666666668E-3</v>
      </c>
      <c r="I13235" s="929">
        <v>2.5000000000000001E-2</v>
      </c>
      <c r="J13235" s="923">
        <v>0</v>
      </c>
      <c r="K13235" s="922">
        <v>1</v>
      </c>
      <c r="L13235" s="923">
        <v>0</v>
      </c>
      <c r="M13235" s="923" t="str">
        <f t="shared" si="206"/>
        <v/>
      </c>
    </row>
    <row r="13236" spans="2:13" ht="75">
      <c r="B13236" s="921" t="s">
        <v>4155</v>
      </c>
      <c r="C13236" s="921" t="s">
        <v>3430</v>
      </c>
      <c r="D13236" s="922" t="s">
        <v>986</v>
      </c>
      <c r="E13236" s="936">
        <v>1</v>
      </c>
      <c r="F13236" s="947">
        <v>44657</v>
      </c>
      <c r="G13236" s="923">
        <v>0</v>
      </c>
      <c r="H13236" s="929">
        <v>1.6666666666666668E-3</v>
      </c>
      <c r="I13236" s="929">
        <v>2.5000000000000001E-2</v>
      </c>
      <c r="J13236" s="923">
        <v>0</v>
      </c>
      <c r="K13236" s="922">
        <v>1</v>
      </c>
      <c r="L13236" s="923">
        <v>0</v>
      </c>
      <c r="M13236" s="923" t="str">
        <f t="shared" si="206"/>
        <v/>
      </c>
    </row>
    <row r="13237" spans="2:13" ht="75">
      <c r="B13237" s="921" t="s">
        <v>4156</v>
      </c>
      <c r="C13237" s="921" t="s">
        <v>3430</v>
      </c>
      <c r="D13237" s="922" t="s">
        <v>986</v>
      </c>
      <c r="E13237" s="936">
        <v>1</v>
      </c>
      <c r="F13237" s="947">
        <v>44657</v>
      </c>
      <c r="G13237" s="923">
        <v>0</v>
      </c>
      <c r="H13237" s="929">
        <v>1.6666666666666668E-3</v>
      </c>
      <c r="I13237" s="929">
        <v>2.5000000000000001E-2</v>
      </c>
      <c r="J13237" s="923">
        <v>0</v>
      </c>
      <c r="K13237" s="922">
        <v>1</v>
      </c>
      <c r="L13237" s="923">
        <v>0</v>
      </c>
      <c r="M13237" s="923" t="str">
        <f t="shared" si="206"/>
        <v/>
      </c>
    </row>
    <row r="13238" spans="2:13" ht="120">
      <c r="B13238" s="921" t="s">
        <v>4157</v>
      </c>
      <c r="C13238" s="921" t="s">
        <v>3436</v>
      </c>
      <c r="D13238" s="922" t="s">
        <v>986</v>
      </c>
      <c r="E13238" s="936">
        <v>1</v>
      </c>
      <c r="F13238" s="947">
        <v>44657</v>
      </c>
      <c r="G13238" s="923">
        <v>0</v>
      </c>
      <c r="H13238" s="929">
        <v>1.6666666666666668E-3</v>
      </c>
      <c r="I13238" s="929">
        <v>2.5000000000000001E-2</v>
      </c>
      <c r="J13238" s="923">
        <v>0</v>
      </c>
      <c r="K13238" s="922">
        <v>1</v>
      </c>
      <c r="L13238" s="923">
        <v>0</v>
      </c>
      <c r="M13238" s="923" t="str">
        <f t="shared" si="206"/>
        <v/>
      </c>
    </row>
    <row r="13239" spans="2:13" ht="90">
      <c r="B13239" s="921" t="s">
        <v>4158</v>
      </c>
      <c r="C13239" s="921" t="s">
        <v>3411</v>
      </c>
      <c r="D13239" s="922" t="s">
        <v>986</v>
      </c>
      <c r="E13239" s="936">
        <v>1</v>
      </c>
      <c r="F13239" s="947">
        <v>44657</v>
      </c>
      <c r="G13239" s="923">
        <v>0</v>
      </c>
      <c r="H13239" s="929">
        <v>1.6666666666666668E-3</v>
      </c>
      <c r="I13239" s="929">
        <v>2.5000000000000001E-2</v>
      </c>
      <c r="J13239" s="923">
        <v>0</v>
      </c>
      <c r="K13239" s="922">
        <v>1</v>
      </c>
      <c r="L13239" s="923">
        <v>0</v>
      </c>
      <c r="M13239" s="923" t="str">
        <f t="shared" si="206"/>
        <v/>
      </c>
    </row>
    <row r="13240" spans="2:13" ht="75">
      <c r="B13240" s="921" t="s">
        <v>4159</v>
      </c>
      <c r="C13240" s="921" t="s">
        <v>3430</v>
      </c>
      <c r="D13240" s="922" t="s">
        <v>986</v>
      </c>
      <c r="E13240" s="936">
        <v>1</v>
      </c>
      <c r="F13240" s="947">
        <v>44657</v>
      </c>
      <c r="G13240" s="923">
        <v>0</v>
      </c>
      <c r="H13240" s="929">
        <v>1.6666666666666668E-3</v>
      </c>
      <c r="I13240" s="929">
        <v>2.5000000000000001E-2</v>
      </c>
      <c r="J13240" s="923">
        <v>0</v>
      </c>
      <c r="K13240" s="922">
        <v>1</v>
      </c>
      <c r="L13240" s="923">
        <v>0</v>
      </c>
      <c r="M13240" s="923" t="str">
        <f t="shared" si="206"/>
        <v/>
      </c>
    </row>
    <row r="13241" spans="2:13" ht="75">
      <c r="B13241" s="921" t="s">
        <v>4160</v>
      </c>
      <c r="C13241" s="921" t="s">
        <v>3430</v>
      </c>
      <c r="D13241" s="922" t="s">
        <v>986</v>
      </c>
      <c r="E13241" s="936">
        <v>1</v>
      </c>
      <c r="F13241" s="947">
        <v>44657</v>
      </c>
      <c r="G13241" s="923">
        <v>0</v>
      </c>
      <c r="H13241" s="929">
        <v>1.6666666666666668E-3</v>
      </c>
      <c r="I13241" s="929">
        <v>2.5000000000000001E-2</v>
      </c>
      <c r="J13241" s="923">
        <v>0</v>
      </c>
      <c r="K13241" s="922">
        <v>1</v>
      </c>
      <c r="L13241" s="923">
        <v>0</v>
      </c>
      <c r="M13241" s="923" t="str">
        <f t="shared" si="206"/>
        <v/>
      </c>
    </row>
    <row r="13242" spans="2:13" ht="75">
      <c r="B13242" s="921" t="s">
        <v>4161</v>
      </c>
      <c r="C13242" s="921" t="s">
        <v>3430</v>
      </c>
      <c r="D13242" s="922" t="s">
        <v>986</v>
      </c>
      <c r="E13242" s="936">
        <v>1</v>
      </c>
      <c r="F13242" s="947">
        <v>44805</v>
      </c>
      <c r="G13242" s="923">
        <v>0</v>
      </c>
      <c r="H13242" s="929">
        <v>1.6666666666666668E-3</v>
      </c>
      <c r="I13242" s="929">
        <v>1.6666666666666666E-2</v>
      </c>
      <c r="J13242" s="923">
        <v>0</v>
      </c>
      <c r="K13242" s="922">
        <v>1</v>
      </c>
      <c r="L13242" s="923">
        <v>0</v>
      </c>
      <c r="M13242" s="923" t="str">
        <f t="shared" si="206"/>
        <v/>
      </c>
    </row>
    <row r="13243" spans="2:13" ht="75">
      <c r="B13243" s="921" t="s">
        <v>4162</v>
      </c>
      <c r="C13243" s="921" t="s">
        <v>3430</v>
      </c>
      <c r="D13243" s="922" t="s">
        <v>986</v>
      </c>
      <c r="E13243" s="936">
        <v>1</v>
      </c>
      <c r="F13243" s="947">
        <v>44805</v>
      </c>
      <c r="G13243" s="923">
        <v>0</v>
      </c>
      <c r="H13243" s="929">
        <v>1.6666666666666668E-3</v>
      </c>
      <c r="I13243" s="929">
        <v>1.6666666666666666E-2</v>
      </c>
      <c r="J13243" s="923">
        <v>0</v>
      </c>
      <c r="K13243" s="922">
        <v>1</v>
      </c>
      <c r="L13243" s="923">
        <v>0</v>
      </c>
      <c r="M13243" s="923" t="str">
        <f t="shared" si="206"/>
        <v/>
      </c>
    </row>
    <row r="13244" spans="2:13" ht="75">
      <c r="B13244" s="921" t="s">
        <v>4163</v>
      </c>
      <c r="C13244" s="921" t="s">
        <v>3430</v>
      </c>
      <c r="D13244" s="922" t="s">
        <v>986</v>
      </c>
      <c r="E13244" s="936">
        <v>1</v>
      </c>
      <c r="F13244" s="947">
        <v>44805</v>
      </c>
      <c r="G13244" s="923">
        <v>0</v>
      </c>
      <c r="H13244" s="929">
        <v>1.6666666666666668E-3</v>
      </c>
      <c r="I13244" s="929">
        <v>1.6666666666666666E-2</v>
      </c>
      <c r="J13244" s="923">
        <v>0</v>
      </c>
      <c r="K13244" s="922">
        <v>1</v>
      </c>
      <c r="L13244" s="923">
        <v>0</v>
      </c>
      <c r="M13244" s="923" t="str">
        <f t="shared" si="206"/>
        <v/>
      </c>
    </row>
    <row r="13245" spans="2:13" ht="75">
      <c r="B13245" s="921" t="s">
        <v>4164</v>
      </c>
      <c r="C13245" s="921" t="s">
        <v>3430</v>
      </c>
      <c r="D13245" s="922" t="s">
        <v>986</v>
      </c>
      <c r="E13245" s="936">
        <v>1</v>
      </c>
      <c r="F13245" s="947">
        <v>44805</v>
      </c>
      <c r="G13245" s="923">
        <v>0</v>
      </c>
      <c r="H13245" s="929">
        <v>1.6666666666666668E-3</v>
      </c>
      <c r="I13245" s="929">
        <v>1.6666666666666666E-2</v>
      </c>
      <c r="J13245" s="923">
        <v>0</v>
      </c>
      <c r="K13245" s="922">
        <v>1</v>
      </c>
      <c r="L13245" s="923">
        <v>0</v>
      </c>
      <c r="M13245" s="923" t="str">
        <f t="shared" si="206"/>
        <v/>
      </c>
    </row>
    <row r="13246" spans="2:13" ht="75">
      <c r="B13246" s="921" t="s">
        <v>4165</v>
      </c>
      <c r="C13246" s="921" t="s">
        <v>3430</v>
      </c>
      <c r="D13246" s="922" t="s">
        <v>986</v>
      </c>
      <c r="E13246" s="936">
        <v>1</v>
      </c>
      <c r="F13246" s="947">
        <v>44805</v>
      </c>
      <c r="G13246" s="923">
        <v>0</v>
      </c>
      <c r="H13246" s="929">
        <v>1.6666666666666668E-3</v>
      </c>
      <c r="I13246" s="929">
        <v>1.6666666666666666E-2</v>
      </c>
      <c r="J13246" s="923">
        <v>0</v>
      </c>
      <c r="K13246" s="922">
        <v>1</v>
      </c>
      <c r="L13246" s="923">
        <v>0</v>
      </c>
      <c r="M13246" s="923" t="str">
        <f t="shared" si="206"/>
        <v/>
      </c>
    </row>
    <row r="13247" spans="2:13" ht="75">
      <c r="B13247" s="921" t="s">
        <v>4166</v>
      </c>
      <c r="C13247" s="921" t="s">
        <v>3430</v>
      </c>
      <c r="D13247" s="922" t="s">
        <v>986</v>
      </c>
      <c r="E13247" s="936">
        <v>1</v>
      </c>
      <c r="F13247" s="947">
        <v>44805</v>
      </c>
      <c r="G13247" s="923">
        <v>0</v>
      </c>
      <c r="H13247" s="929">
        <v>1.6666666666666668E-3</v>
      </c>
      <c r="I13247" s="929">
        <v>1.6666666666666666E-2</v>
      </c>
      <c r="J13247" s="923">
        <v>0</v>
      </c>
      <c r="K13247" s="922">
        <v>1</v>
      </c>
      <c r="L13247" s="923">
        <v>0</v>
      </c>
      <c r="M13247" s="923" t="str">
        <f t="shared" si="206"/>
        <v/>
      </c>
    </row>
    <row r="13248" spans="2:13" ht="75">
      <c r="B13248" s="921" t="s">
        <v>4167</v>
      </c>
      <c r="C13248" s="921" t="s">
        <v>3430</v>
      </c>
      <c r="D13248" s="922" t="s">
        <v>986</v>
      </c>
      <c r="E13248" s="936">
        <v>1</v>
      </c>
      <c r="F13248" s="947">
        <v>44805</v>
      </c>
      <c r="G13248" s="923">
        <v>0</v>
      </c>
      <c r="H13248" s="929">
        <v>1.6666666666666668E-3</v>
      </c>
      <c r="I13248" s="929">
        <v>1.6666666666666666E-2</v>
      </c>
      <c r="J13248" s="923">
        <v>0</v>
      </c>
      <c r="K13248" s="922">
        <v>1</v>
      </c>
      <c r="L13248" s="923">
        <v>0</v>
      </c>
      <c r="M13248" s="923" t="str">
        <f t="shared" si="206"/>
        <v/>
      </c>
    </row>
    <row r="13249" spans="2:13" ht="75">
      <c r="B13249" s="921" t="s">
        <v>4168</v>
      </c>
      <c r="C13249" s="921" t="s">
        <v>3430</v>
      </c>
      <c r="D13249" s="922" t="s">
        <v>986</v>
      </c>
      <c r="E13249" s="936">
        <v>1</v>
      </c>
      <c r="F13249" s="947">
        <v>44805</v>
      </c>
      <c r="G13249" s="923">
        <v>0</v>
      </c>
      <c r="H13249" s="929">
        <v>1.6666666666666668E-3</v>
      </c>
      <c r="I13249" s="929">
        <v>1.6666666666666666E-2</v>
      </c>
      <c r="J13249" s="923">
        <v>0</v>
      </c>
      <c r="K13249" s="922">
        <v>1</v>
      </c>
      <c r="L13249" s="923">
        <v>0</v>
      </c>
      <c r="M13249" s="923" t="str">
        <f t="shared" si="206"/>
        <v/>
      </c>
    </row>
    <row r="13250" spans="2:13" ht="75">
      <c r="B13250" s="921" t="s">
        <v>4169</v>
      </c>
      <c r="C13250" s="921" t="s">
        <v>3430</v>
      </c>
      <c r="D13250" s="922" t="s">
        <v>986</v>
      </c>
      <c r="E13250" s="936">
        <v>1</v>
      </c>
      <c r="F13250" s="947">
        <v>44805</v>
      </c>
      <c r="G13250" s="923">
        <v>0</v>
      </c>
      <c r="H13250" s="929">
        <v>1.6666666666666668E-3</v>
      </c>
      <c r="I13250" s="929">
        <v>1.6666666666666666E-2</v>
      </c>
      <c r="J13250" s="923">
        <v>0</v>
      </c>
      <c r="K13250" s="922">
        <v>1</v>
      </c>
      <c r="L13250" s="923">
        <v>0</v>
      </c>
      <c r="M13250" s="923" t="str">
        <f t="shared" si="206"/>
        <v/>
      </c>
    </row>
    <row r="13251" spans="2:13" ht="75">
      <c r="B13251" s="921" t="s">
        <v>4170</v>
      </c>
      <c r="C13251" s="921" t="s">
        <v>3430</v>
      </c>
      <c r="D13251" s="922" t="s">
        <v>986</v>
      </c>
      <c r="E13251" s="936">
        <v>1</v>
      </c>
      <c r="F13251" s="947">
        <v>44805</v>
      </c>
      <c r="G13251" s="923">
        <v>0</v>
      </c>
      <c r="H13251" s="929">
        <v>1.6666666666666668E-3</v>
      </c>
      <c r="I13251" s="929">
        <v>1.6666666666666666E-2</v>
      </c>
      <c r="J13251" s="923">
        <v>0</v>
      </c>
      <c r="K13251" s="922">
        <v>1</v>
      </c>
      <c r="L13251" s="923">
        <v>0</v>
      </c>
      <c r="M13251" s="923" t="str">
        <f t="shared" si="206"/>
        <v/>
      </c>
    </row>
    <row r="13252" spans="2:13" ht="75">
      <c r="B13252" s="921" t="s">
        <v>4171</v>
      </c>
      <c r="C13252" s="921" t="s">
        <v>3430</v>
      </c>
      <c r="D13252" s="922" t="s">
        <v>986</v>
      </c>
      <c r="E13252" s="936">
        <v>1</v>
      </c>
      <c r="F13252" s="947">
        <v>44805</v>
      </c>
      <c r="G13252" s="923">
        <v>0</v>
      </c>
      <c r="H13252" s="929">
        <v>1.6666666666666668E-3</v>
      </c>
      <c r="I13252" s="929">
        <v>1.6666666666666666E-2</v>
      </c>
      <c r="J13252" s="923">
        <v>0</v>
      </c>
      <c r="K13252" s="922">
        <v>1</v>
      </c>
      <c r="L13252" s="923">
        <v>0</v>
      </c>
      <c r="M13252" s="923" t="str">
        <f t="shared" si="206"/>
        <v/>
      </c>
    </row>
    <row r="13253" spans="2:13" ht="75">
      <c r="B13253" s="921" t="s">
        <v>4172</v>
      </c>
      <c r="C13253" s="921" t="s">
        <v>3430</v>
      </c>
      <c r="D13253" s="922" t="s">
        <v>986</v>
      </c>
      <c r="E13253" s="936">
        <v>1</v>
      </c>
      <c r="F13253" s="947">
        <v>44805</v>
      </c>
      <c r="G13253" s="923">
        <v>0</v>
      </c>
      <c r="H13253" s="929">
        <v>1.6666666666666668E-3</v>
      </c>
      <c r="I13253" s="929">
        <v>1.6666666666666666E-2</v>
      </c>
      <c r="J13253" s="923">
        <v>0</v>
      </c>
      <c r="K13253" s="922">
        <v>1</v>
      </c>
      <c r="L13253" s="923">
        <v>0</v>
      </c>
      <c r="M13253" s="923" t="str">
        <f t="shared" si="206"/>
        <v/>
      </c>
    </row>
    <row r="13254" spans="2:13" ht="75">
      <c r="B13254" s="921" t="s">
        <v>4173</v>
      </c>
      <c r="C13254" s="921" t="s">
        <v>3430</v>
      </c>
      <c r="D13254" s="922" t="s">
        <v>986</v>
      </c>
      <c r="E13254" s="936">
        <v>1</v>
      </c>
      <c r="F13254" s="947">
        <v>44805</v>
      </c>
      <c r="G13254" s="923">
        <v>0</v>
      </c>
      <c r="H13254" s="929">
        <v>1.6666666666666668E-3</v>
      </c>
      <c r="I13254" s="929">
        <v>1.6666666666666666E-2</v>
      </c>
      <c r="J13254" s="923">
        <v>0</v>
      </c>
      <c r="K13254" s="922">
        <v>1</v>
      </c>
      <c r="L13254" s="923">
        <v>0</v>
      </c>
      <c r="M13254" s="923" t="str">
        <f t="shared" si="206"/>
        <v/>
      </c>
    </row>
    <row r="13255" spans="2:13" ht="75">
      <c r="B13255" s="921" t="s">
        <v>4174</v>
      </c>
      <c r="C13255" s="921" t="s">
        <v>3430</v>
      </c>
      <c r="D13255" s="922" t="s">
        <v>986</v>
      </c>
      <c r="E13255" s="936">
        <v>1</v>
      </c>
      <c r="F13255" s="947">
        <v>44805</v>
      </c>
      <c r="G13255" s="923">
        <v>0</v>
      </c>
      <c r="H13255" s="929">
        <v>1.6666666666666668E-3</v>
      </c>
      <c r="I13255" s="929">
        <v>1.6666666666666666E-2</v>
      </c>
      <c r="J13255" s="923">
        <v>0</v>
      </c>
      <c r="K13255" s="922">
        <v>1</v>
      </c>
      <c r="L13255" s="923">
        <v>0</v>
      </c>
      <c r="M13255" s="923" t="str">
        <f t="shared" si="206"/>
        <v/>
      </c>
    </row>
    <row r="13256" spans="2:13" ht="75">
      <c r="B13256" s="921" t="s">
        <v>4175</v>
      </c>
      <c r="C13256" s="921" t="s">
        <v>3430</v>
      </c>
      <c r="D13256" s="922" t="s">
        <v>986</v>
      </c>
      <c r="E13256" s="936">
        <v>1</v>
      </c>
      <c r="F13256" s="947">
        <v>44805</v>
      </c>
      <c r="G13256" s="923">
        <v>0</v>
      </c>
      <c r="H13256" s="929">
        <v>1.6666666666666668E-3</v>
      </c>
      <c r="I13256" s="929">
        <v>1.6666666666666666E-2</v>
      </c>
      <c r="J13256" s="923">
        <v>0</v>
      </c>
      <c r="K13256" s="922">
        <v>1</v>
      </c>
      <c r="L13256" s="923">
        <v>0</v>
      </c>
      <c r="M13256" s="923" t="str">
        <f t="shared" si="206"/>
        <v/>
      </c>
    </row>
    <row r="13257" spans="2:13" ht="75">
      <c r="B13257" s="921" t="s">
        <v>4176</v>
      </c>
      <c r="C13257" s="921" t="s">
        <v>3430</v>
      </c>
      <c r="D13257" s="922" t="s">
        <v>986</v>
      </c>
      <c r="E13257" s="936">
        <v>1</v>
      </c>
      <c r="F13257" s="947">
        <v>44805</v>
      </c>
      <c r="G13257" s="923">
        <v>0</v>
      </c>
      <c r="H13257" s="929">
        <v>1.6666666666666668E-3</v>
      </c>
      <c r="I13257" s="929">
        <v>1.6666666666666666E-2</v>
      </c>
      <c r="J13257" s="923">
        <v>0</v>
      </c>
      <c r="K13257" s="922">
        <v>1</v>
      </c>
      <c r="L13257" s="923">
        <v>0</v>
      </c>
      <c r="M13257" s="923" t="str">
        <f t="shared" si="206"/>
        <v/>
      </c>
    </row>
    <row r="13258" spans="2:13" ht="75">
      <c r="B13258" s="921" t="s">
        <v>4177</v>
      </c>
      <c r="C13258" s="921" t="s">
        <v>3430</v>
      </c>
      <c r="D13258" s="922" t="s">
        <v>986</v>
      </c>
      <c r="E13258" s="936">
        <v>1</v>
      </c>
      <c r="F13258" s="947">
        <v>44805</v>
      </c>
      <c r="G13258" s="923">
        <v>0</v>
      </c>
      <c r="H13258" s="929">
        <v>1.6666666666666668E-3</v>
      </c>
      <c r="I13258" s="929">
        <v>1.6666666666666666E-2</v>
      </c>
      <c r="J13258" s="923">
        <v>0</v>
      </c>
      <c r="K13258" s="922">
        <v>1</v>
      </c>
      <c r="L13258" s="923">
        <v>0</v>
      </c>
      <c r="M13258" s="923" t="str">
        <f t="shared" si="206"/>
        <v/>
      </c>
    </row>
    <row r="13259" spans="2:13" ht="75">
      <c r="B13259" s="921" t="s">
        <v>4178</v>
      </c>
      <c r="C13259" s="921" t="s">
        <v>3430</v>
      </c>
      <c r="D13259" s="922" t="s">
        <v>986</v>
      </c>
      <c r="E13259" s="936">
        <v>1</v>
      </c>
      <c r="F13259" s="947">
        <v>44805</v>
      </c>
      <c r="G13259" s="923">
        <v>0</v>
      </c>
      <c r="H13259" s="929">
        <v>1.6666666666666668E-3</v>
      </c>
      <c r="I13259" s="929">
        <v>1.6666666666666666E-2</v>
      </c>
      <c r="J13259" s="923">
        <v>0</v>
      </c>
      <c r="K13259" s="922">
        <v>1</v>
      </c>
      <c r="L13259" s="923">
        <v>0</v>
      </c>
      <c r="M13259" s="923" t="str">
        <f t="shared" ref="M13259:M13304" si="207">IF(L13259=0,"",IF(I13259=100%,0,(H13259*12)*(G13259*E13259*K13259)))</f>
        <v/>
      </c>
    </row>
    <row r="13260" spans="2:13" ht="75">
      <c r="B13260" s="921" t="s">
        <v>4179</v>
      </c>
      <c r="C13260" s="921" t="s">
        <v>3430</v>
      </c>
      <c r="D13260" s="922" t="s">
        <v>986</v>
      </c>
      <c r="E13260" s="936">
        <v>1</v>
      </c>
      <c r="F13260" s="947">
        <v>44805</v>
      </c>
      <c r="G13260" s="923">
        <v>0</v>
      </c>
      <c r="H13260" s="929">
        <v>1.6666666666666668E-3</v>
      </c>
      <c r="I13260" s="929">
        <v>1.6666666666666666E-2</v>
      </c>
      <c r="J13260" s="923">
        <v>0</v>
      </c>
      <c r="K13260" s="922">
        <v>1</v>
      </c>
      <c r="L13260" s="923">
        <v>0</v>
      </c>
      <c r="M13260" s="923" t="str">
        <f t="shared" si="207"/>
        <v/>
      </c>
    </row>
    <row r="13261" spans="2:13" ht="75">
      <c r="B13261" s="921" t="s">
        <v>4180</v>
      </c>
      <c r="C13261" s="921" t="s">
        <v>3430</v>
      </c>
      <c r="D13261" s="922" t="s">
        <v>986</v>
      </c>
      <c r="E13261" s="936">
        <v>1</v>
      </c>
      <c r="F13261" s="947">
        <v>44805</v>
      </c>
      <c r="G13261" s="923">
        <v>0</v>
      </c>
      <c r="H13261" s="929">
        <v>1.6666666666666668E-3</v>
      </c>
      <c r="I13261" s="929">
        <v>1.6666666666666666E-2</v>
      </c>
      <c r="J13261" s="923">
        <v>0</v>
      </c>
      <c r="K13261" s="922">
        <v>1</v>
      </c>
      <c r="L13261" s="923">
        <v>0</v>
      </c>
      <c r="M13261" s="923" t="str">
        <f t="shared" si="207"/>
        <v/>
      </c>
    </row>
    <row r="13262" spans="2:13" ht="75">
      <c r="B13262" s="921" t="s">
        <v>4181</v>
      </c>
      <c r="C13262" s="921" t="s">
        <v>3430</v>
      </c>
      <c r="D13262" s="922" t="s">
        <v>986</v>
      </c>
      <c r="E13262" s="936">
        <v>1</v>
      </c>
      <c r="F13262" s="947">
        <v>44805</v>
      </c>
      <c r="G13262" s="923">
        <v>0</v>
      </c>
      <c r="H13262" s="929">
        <v>1.6666666666666668E-3</v>
      </c>
      <c r="I13262" s="929">
        <v>1.6666666666666666E-2</v>
      </c>
      <c r="J13262" s="923">
        <v>0</v>
      </c>
      <c r="K13262" s="922">
        <v>1</v>
      </c>
      <c r="L13262" s="923">
        <v>0</v>
      </c>
      <c r="M13262" s="923" t="str">
        <f t="shared" si="207"/>
        <v/>
      </c>
    </row>
    <row r="13263" spans="2:13" ht="75">
      <c r="B13263" s="921" t="s">
        <v>4182</v>
      </c>
      <c r="C13263" s="921" t="s">
        <v>3430</v>
      </c>
      <c r="D13263" s="922" t="s">
        <v>986</v>
      </c>
      <c r="E13263" s="936">
        <v>1</v>
      </c>
      <c r="F13263" s="947">
        <v>44805</v>
      </c>
      <c r="G13263" s="923">
        <v>0</v>
      </c>
      <c r="H13263" s="929">
        <v>1.6666666666666668E-3</v>
      </c>
      <c r="I13263" s="929">
        <v>1.6666666666666666E-2</v>
      </c>
      <c r="J13263" s="923">
        <v>0</v>
      </c>
      <c r="K13263" s="922">
        <v>1</v>
      </c>
      <c r="L13263" s="923">
        <v>0</v>
      </c>
      <c r="M13263" s="923" t="str">
        <f t="shared" si="207"/>
        <v/>
      </c>
    </row>
    <row r="13264" spans="2:13" ht="90">
      <c r="B13264" s="921" t="s">
        <v>4183</v>
      </c>
      <c r="C13264" s="921" t="s">
        <v>3411</v>
      </c>
      <c r="D13264" s="922" t="s">
        <v>986</v>
      </c>
      <c r="E13264" s="936">
        <v>1</v>
      </c>
      <c r="F13264" s="947">
        <v>44657</v>
      </c>
      <c r="G13264" s="923">
        <v>0</v>
      </c>
      <c r="H13264" s="929">
        <v>1.6666666666666668E-3</v>
      </c>
      <c r="I13264" s="929">
        <v>2.5000000000000001E-2</v>
      </c>
      <c r="J13264" s="923">
        <v>0</v>
      </c>
      <c r="K13264" s="922">
        <v>1</v>
      </c>
      <c r="L13264" s="923">
        <v>0</v>
      </c>
      <c r="M13264" s="923" t="str">
        <f t="shared" si="207"/>
        <v/>
      </c>
    </row>
    <row r="13265" spans="2:13" ht="90">
      <c r="B13265" s="921" t="s">
        <v>4184</v>
      </c>
      <c r="C13265" s="921" t="s">
        <v>3411</v>
      </c>
      <c r="D13265" s="922" t="s">
        <v>986</v>
      </c>
      <c r="E13265" s="936">
        <v>1</v>
      </c>
      <c r="F13265" s="947">
        <v>44657</v>
      </c>
      <c r="G13265" s="923">
        <v>0</v>
      </c>
      <c r="H13265" s="929">
        <v>1.6666666666666668E-3</v>
      </c>
      <c r="I13265" s="929">
        <v>2.5000000000000001E-2</v>
      </c>
      <c r="J13265" s="923">
        <v>0</v>
      </c>
      <c r="K13265" s="922">
        <v>1</v>
      </c>
      <c r="L13265" s="923">
        <v>0</v>
      </c>
      <c r="M13265" s="923" t="str">
        <f t="shared" si="207"/>
        <v/>
      </c>
    </row>
    <row r="13266" spans="2:13" ht="90">
      <c r="B13266" s="921" t="s">
        <v>4185</v>
      </c>
      <c r="C13266" s="921" t="s">
        <v>3411</v>
      </c>
      <c r="D13266" s="922" t="s">
        <v>986</v>
      </c>
      <c r="E13266" s="936">
        <v>1</v>
      </c>
      <c r="F13266" s="947">
        <v>44657</v>
      </c>
      <c r="G13266" s="923">
        <v>0</v>
      </c>
      <c r="H13266" s="929">
        <v>1.6666666666666668E-3</v>
      </c>
      <c r="I13266" s="929">
        <v>2.5000000000000001E-2</v>
      </c>
      <c r="J13266" s="923">
        <v>0</v>
      </c>
      <c r="K13266" s="922">
        <v>1</v>
      </c>
      <c r="L13266" s="923">
        <v>0</v>
      </c>
      <c r="M13266" s="923" t="str">
        <f t="shared" si="207"/>
        <v/>
      </c>
    </row>
    <row r="13267" spans="2:13" ht="75">
      <c r="B13267" s="921" t="s">
        <v>4186</v>
      </c>
      <c r="C13267" s="921" t="s">
        <v>3430</v>
      </c>
      <c r="D13267" s="922" t="s">
        <v>986</v>
      </c>
      <c r="E13267" s="936">
        <v>1</v>
      </c>
      <c r="F13267" s="947">
        <v>44657</v>
      </c>
      <c r="G13267" s="923">
        <v>0</v>
      </c>
      <c r="H13267" s="929">
        <v>1.6666666666666668E-3</v>
      </c>
      <c r="I13267" s="929">
        <v>2.5000000000000001E-2</v>
      </c>
      <c r="J13267" s="923">
        <v>0</v>
      </c>
      <c r="K13267" s="922">
        <v>1</v>
      </c>
      <c r="L13267" s="923">
        <v>0</v>
      </c>
      <c r="M13267" s="923" t="str">
        <f t="shared" si="207"/>
        <v/>
      </c>
    </row>
    <row r="13268" spans="2:13" ht="75">
      <c r="B13268" s="921" t="s">
        <v>4187</v>
      </c>
      <c r="C13268" s="921" t="s">
        <v>3430</v>
      </c>
      <c r="D13268" s="922" t="s">
        <v>986</v>
      </c>
      <c r="E13268" s="936">
        <v>1</v>
      </c>
      <c r="F13268" s="947">
        <v>44657</v>
      </c>
      <c r="G13268" s="923">
        <v>0</v>
      </c>
      <c r="H13268" s="929">
        <v>1.6666666666666668E-3</v>
      </c>
      <c r="I13268" s="929">
        <v>2.5000000000000001E-2</v>
      </c>
      <c r="J13268" s="923">
        <v>0</v>
      </c>
      <c r="K13268" s="922">
        <v>1</v>
      </c>
      <c r="L13268" s="923">
        <v>0</v>
      </c>
      <c r="M13268" s="923" t="str">
        <f t="shared" si="207"/>
        <v/>
      </c>
    </row>
    <row r="13269" spans="2:13" ht="75">
      <c r="B13269" s="921" t="s">
        <v>4188</v>
      </c>
      <c r="C13269" s="921" t="s">
        <v>3430</v>
      </c>
      <c r="D13269" s="922" t="s">
        <v>986</v>
      </c>
      <c r="E13269" s="936">
        <v>1</v>
      </c>
      <c r="F13269" s="947">
        <v>44657</v>
      </c>
      <c r="G13269" s="923">
        <v>0</v>
      </c>
      <c r="H13269" s="929">
        <v>1.6666666666666668E-3</v>
      </c>
      <c r="I13269" s="929">
        <v>2.5000000000000001E-2</v>
      </c>
      <c r="J13269" s="923">
        <v>0</v>
      </c>
      <c r="K13269" s="922">
        <v>1</v>
      </c>
      <c r="L13269" s="923">
        <v>0</v>
      </c>
      <c r="M13269" s="923" t="str">
        <f t="shared" si="207"/>
        <v/>
      </c>
    </row>
    <row r="13270" spans="2:13" ht="75">
      <c r="B13270" s="921" t="s">
        <v>4189</v>
      </c>
      <c r="C13270" s="921" t="s">
        <v>3430</v>
      </c>
      <c r="D13270" s="922" t="s">
        <v>986</v>
      </c>
      <c r="E13270" s="936">
        <v>1</v>
      </c>
      <c r="F13270" s="947">
        <v>44657</v>
      </c>
      <c r="G13270" s="923">
        <v>0</v>
      </c>
      <c r="H13270" s="929">
        <v>1.6666666666666668E-3</v>
      </c>
      <c r="I13270" s="929">
        <v>2.5000000000000001E-2</v>
      </c>
      <c r="J13270" s="923">
        <v>0</v>
      </c>
      <c r="K13270" s="922">
        <v>1</v>
      </c>
      <c r="L13270" s="923">
        <v>0</v>
      </c>
      <c r="M13270" s="923" t="str">
        <f t="shared" si="207"/>
        <v/>
      </c>
    </row>
    <row r="13271" spans="2:13" ht="90">
      <c r="B13271" s="921" t="s">
        <v>4190</v>
      </c>
      <c r="C13271" s="921" t="s">
        <v>3411</v>
      </c>
      <c r="D13271" s="922" t="s">
        <v>986</v>
      </c>
      <c r="E13271" s="936">
        <v>1</v>
      </c>
      <c r="F13271" s="947">
        <v>44657</v>
      </c>
      <c r="G13271" s="923">
        <v>0</v>
      </c>
      <c r="H13271" s="929">
        <v>1.6666666666666668E-3</v>
      </c>
      <c r="I13271" s="929">
        <v>2.5000000000000001E-2</v>
      </c>
      <c r="J13271" s="923">
        <v>0</v>
      </c>
      <c r="K13271" s="922">
        <v>1</v>
      </c>
      <c r="L13271" s="923">
        <v>0</v>
      </c>
      <c r="M13271" s="923" t="str">
        <f t="shared" si="207"/>
        <v/>
      </c>
    </row>
    <row r="13272" spans="2:13" ht="90">
      <c r="B13272" s="921" t="s">
        <v>4191</v>
      </c>
      <c r="C13272" s="921" t="s">
        <v>3411</v>
      </c>
      <c r="D13272" s="922" t="s">
        <v>986</v>
      </c>
      <c r="E13272" s="936">
        <v>1</v>
      </c>
      <c r="F13272" s="947">
        <v>44657</v>
      </c>
      <c r="G13272" s="923">
        <v>0</v>
      </c>
      <c r="H13272" s="929">
        <v>1.6666666666666668E-3</v>
      </c>
      <c r="I13272" s="929">
        <v>2.5000000000000001E-2</v>
      </c>
      <c r="J13272" s="923">
        <v>0</v>
      </c>
      <c r="K13272" s="922">
        <v>1</v>
      </c>
      <c r="L13272" s="923">
        <v>0</v>
      </c>
      <c r="M13272" s="923" t="str">
        <f t="shared" si="207"/>
        <v/>
      </c>
    </row>
    <row r="13273" spans="2:13" ht="75">
      <c r="B13273" s="921" t="s">
        <v>4192</v>
      </c>
      <c r="C13273" s="921" t="s">
        <v>3430</v>
      </c>
      <c r="D13273" s="922" t="s">
        <v>986</v>
      </c>
      <c r="E13273" s="936">
        <v>1</v>
      </c>
      <c r="F13273" s="947">
        <v>44657</v>
      </c>
      <c r="G13273" s="923">
        <v>0</v>
      </c>
      <c r="H13273" s="929">
        <v>1.6666666666666668E-3</v>
      </c>
      <c r="I13273" s="929">
        <v>2.5000000000000001E-2</v>
      </c>
      <c r="J13273" s="923">
        <v>0</v>
      </c>
      <c r="K13273" s="922">
        <v>1</v>
      </c>
      <c r="L13273" s="923">
        <v>0</v>
      </c>
      <c r="M13273" s="923" t="str">
        <f t="shared" si="207"/>
        <v/>
      </c>
    </row>
    <row r="13274" spans="2:13" ht="75">
      <c r="B13274" s="921" t="s">
        <v>4193</v>
      </c>
      <c r="C13274" s="921" t="s">
        <v>3430</v>
      </c>
      <c r="D13274" s="922" t="s">
        <v>986</v>
      </c>
      <c r="E13274" s="936">
        <v>1</v>
      </c>
      <c r="F13274" s="947">
        <v>44657</v>
      </c>
      <c r="G13274" s="923">
        <v>0</v>
      </c>
      <c r="H13274" s="929">
        <v>1.6666666666666668E-3</v>
      </c>
      <c r="I13274" s="929">
        <v>2.5000000000000001E-2</v>
      </c>
      <c r="J13274" s="923">
        <v>0</v>
      </c>
      <c r="K13274" s="922">
        <v>1</v>
      </c>
      <c r="L13274" s="923">
        <v>0</v>
      </c>
      <c r="M13274" s="923" t="str">
        <f t="shared" si="207"/>
        <v/>
      </c>
    </row>
    <row r="13275" spans="2:13" ht="75">
      <c r="B13275" s="921" t="s">
        <v>4194</v>
      </c>
      <c r="C13275" s="921" t="s">
        <v>3430</v>
      </c>
      <c r="D13275" s="922" t="s">
        <v>986</v>
      </c>
      <c r="E13275" s="936">
        <v>1</v>
      </c>
      <c r="F13275" s="947">
        <v>44657</v>
      </c>
      <c r="G13275" s="923">
        <v>0</v>
      </c>
      <c r="H13275" s="929">
        <v>1.6666666666666668E-3</v>
      </c>
      <c r="I13275" s="929">
        <v>2.5000000000000001E-2</v>
      </c>
      <c r="J13275" s="923">
        <v>0</v>
      </c>
      <c r="K13275" s="922">
        <v>1</v>
      </c>
      <c r="L13275" s="923">
        <v>0</v>
      </c>
      <c r="M13275" s="923" t="str">
        <f t="shared" si="207"/>
        <v/>
      </c>
    </row>
    <row r="13276" spans="2:13" ht="75">
      <c r="B13276" s="921" t="s">
        <v>4195</v>
      </c>
      <c r="C13276" s="921" t="s">
        <v>3430</v>
      </c>
      <c r="D13276" s="922" t="s">
        <v>986</v>
      </c>
      <c r="E13276" s="936">
        <v>1</v>
      </c>
      <c r="F13276" s="947">
        <v>44657</v>
      </c>
      <c r="G13276" s="923">
        <v>0</v>
      </c>
      <c r="H13276" s="929">
        <v>1.6666666666666668E-3</v>
      </c>
      <c r="I13276" s="929">
        <v>2.5000000000000001E-2</v>
      </c>
      <c r="J13276" s="923">
        <v>0</v>
      </c>
      <c r="K13276" s="922">
        <v>1</v>
      </c>
      <c r="L13276" s="923">
        <v>0</v>
      </c>
      <c r="M13276" s="923" t="str">
        <f t="shared" si="207"/>
        <v/>
      </c>
    </row>
    <row r="13277" spans="2:13" ht="75">
      <c r="B13277" s="921" t="s">
        <v>4196</v>
      </c>
      <c r="C13277" s="921" t="s">
        <v>3430</v>
      </c>
      <c r="D13277" s="922" t="s">
        <v>986</v>
      </c>
      <c r="E13277" s="936">
        <v>1</v>
      </c>
      <c r="F13277" s="947">
        <v>44657</v>
      </c>
      <c r="G13277" s="923">
        <v>0</v>
      </c>
      <c r="H13277" s="929">
        <v>1.6666666666666668E-3</v>
      </c>
      <c r="I13277" s="929">
        <v>2.5000000000000001E-2</v>
      </c>
      <c r="J13277" s="923">
        <v>0</v>
      </c>
      <c r="K13277" s="922">
        <v>1</v>
      </c>
      <c r="L13277" s="923">
        <v>0</v>
      </c>
      <c r="M13277" s="923" t="str">
        <f t="shared" si="207"/>
        <v/>
      </c>
    </row>
    <row r="13278" spans="2:13" ht="75">
      <c r="B13278" s="921" t="s">
        <v>4197</v>
      </c>
      <c r="C13278" s="921" t="s">
        <v>3430</v>
      </c>
      <c r="D13278" s="922" t="s">
        <v>986</v>
      </c>
      <c r="E13278" s="936">
        <v>1</v>
      </c>
      <c r="F13278" s="947">
        <v>44805</v>
      </c>
      <c r="G13278" s="923">
        <v>0</v>
      </c>
      <c r="H13278" s="929">
        <v>1.6666666666666668E-3</v>
      </c>
      <c r="I13278" s="929">
        <v>1.6666666666666666E-2</v>
      </c>
      <c r="J13278" s="923">
        <v>0</v>
      </c>
      <c r="K13278" s="922">
        <v>1</v>
      </c>
      <c r="L13278" s="923">
        <v>0</v>
      </c>
      <c r="M13278" s="923" t="str">
        <f t="shared" si="207"/>
        <v/>
      </c>
    </row>
    <row r="13279" spans="2:13" ht="75">
      <c r="B13279" s="921" t="s">
        <v>4198</v>
      </c>
      <c r="C13279" s="921" t="s">
        <v>3430</v>
      </c>
      <c r="D13279" s="922" t="s">
        <v>986</v>
      </c>
      <c r="E13279" s="936">
        <v>1</v>
      </c>
      <c r="F13279" s="947">
        <v>44805</v>
      </c>
      <c r="G13279" s="923">
        <v>0</v>
      </c>
      <c r="H13279" s="929">
        <v>1.6666666666666668E-3</v>
      </c>
      <c r="I13279" s="929">
        <v>1.6666666666666666E-2</v>
      </c>
      <c r="J13279" s="923">
        <v>0</v>
      </c>
      <c r="K13279" s="922">
        <v>1</v>
      </c>
      <c r="L13279" s="923">
        <v>0</v>
      </c>
      <c r="M13279" s="923" t="str">
        <f t="shared" si="207"/>
        <v/>
      </c>
    </row>
    <row r="13280" spans="2:13" ht="75">
      <c r="B13280" s="921" t="s">
        <v>4199</v>
      </c>
      <c r="C13280" s="921" t="s">
        <v>3430</v>
      </c>
      <c r="D13280" s="922" t="s">
        <v>986</v>
      </c>
      <c r="E13280" s="936">
        <v>1</v>
      </c>
      <c r="F13280" s="947">
        <v>44805</v>
      </c>
      <c r="G13280" s="923">
        <v>0</v>
      </c>
      <c r="H13280" s="929">
        <v>1.6666666666666668E-3</v>
      </c>
      <c r="I13280" s="929">
        <v>1.6666666666666666E-2</v>
      </c>
      <c r="J13280" s="923">
        <v>0</v>
      </c>
      <c r="K13280" s="922">
        <v>1</v>
      </c>
      <c r="L13280" s="923">
        <v>0</v>
      </c>
      <c r="M13280" s="923" t="str">
        <f t="shared" si="207"/>
        <v/>
      </c>
    </row>
    <row r="13281" spans="2:13" ht="90">
      <c r="B13281" s="921" t="s">
        <v>4200</v>
      </c>
      <c r="C13281" s="921" t="s">
        <v>3411</v>
      </c>
      <c r="D13281" s="922" t="s">
        <v>986</v>
      </c>
      <c r="E13281" s="936">
        <v>1</v>
      </c>
      <c r="F13281" s="947">
        <v>44657</v>
      </c>
      <c r="G13281" s="923">
        <v>0</v>
      </c>
      <c r="H13281" s="929">
        <v>1.6666666666666668E-3</v>
      </c>
      <c r="I13281" s="929">
        <v>2.5000000000000001E-2</v>
      </c>
      <c r="J13281" s="923">
        <v>0</v>
      </c>
      <c r="K13281" s="922">
        <v>1</v>
      </c>
      <c r="L13281" s="923">
        <v>0</v>
      </c>
      <c r="M13281" s="923" t="str">
        <f t="shared" si="207"/>
        <v/>
      </c>
    </row>
    <row r="13282" spans="2:13" ht="75">
      <c r="B13282" s="921" t="s">
        <v>4201</v>
      </c>
      <c r="C13282" s="921" t="s">
        <v>3430</v>
      </c>
      <c r="D13282" s="922" t="s">
        <v>986</v>
      </c>
      <c r="E13282" s="936">
        <v>1</v>
      </c>
      <c r="F13282" s="947">
        <v>44657</v>
      </c>
      <c r="G13282" s="923">
        <v>0</v>
      </c>
      <c r="H13282" s="929">
        <v>1.6666666666666668E-3</v>
      </c>
      <c r="I13282" s="929">
        <v>2.5000000000000001E-2</v>
      </c>
      <c r="J13282" s="923">
        <v>0</v>
      </c>
      <c r="K13282" s="922">
        <v>1</v>
      </c>
      <c r="L13282" s="923">
        <v>0</v>
      </c>
      <c r="M13282" s="923" t="str">
        <f t="shared" si="207"/>
        <v/>
      </c>
    </row>
    <row r="13283" spans="2:13" ht="75">
      <c r="B13283" s="921" t="s">
        <v>3558</v>
      </c>
      <c r="C13283" s="921" t="s">
        <v>3430</v>
      </c>
      <c r="D13283" s="922" t="s">
        <v>986</v>
      </c>
      <c r="E13283" s="936">
        <v>1</v>
      </c>
      <c r="F13283" s="947">
        <v>44348</v>
      </c>
      <c r="G13283" s="923">
        <v>0</v>
      </c>
      <c r="H13283" s="929">
        <v>1.6666666666666668E-3</v>
      </c>
      <c r="I13283" s="929">
        <v>4.1666666666666671E-2</v>
      </c>
      <c r="J13283" s="923">
        <v>0</v>
      </c>
      <c r="K13283" s="922">
        <v>1</v>
      </c>
      <c r="L13283" s="923">
        <v>0</v>
      </c>
      <c r="M13283" s="923" t="str">
        <f t="shared" si="207"/>
        <v/>
      </c>
    </row>
    <row r="13284" spans="2:13" ht="75">
      <c r="B13284" s="921" t="s">
        <v>4202</v>
      </c>
      <c r="C13284" s="921" t="s">
        <v>3430</v>
      </c>
      <c r="D13284" s="922" t="s">
        <v>986</v>
      </c>
      <c r="E13284" s="936">
        <v>1</v>
      </c>
      <c r="F13284" s="947">
        <v>44348</v>
      </c>
      <c r="G13284" s="923">
        <v>0</v>
      </c>
      <c r="H13284" s="929">
        <v>1.6666666666666668E-3</v>
      </c>
      <c r="I13284" s="929">
        <v>4.1666666666666671E-2</v>
      </c>
      <c r="J13284" s="923">
        <v>0</v>
      </c>
      <c r="K13284" s="922">
        <v>1</v>
      </c>
      <c r="L13284" s="923">
        <v>0</v>
      </c>
      <c r="M13284" s="923" t="str">
        <f t="shared" si="207"/>
        <v/>
      </c>
    </row>
    <row r="13285" spans="2:13" ht="75">
      <c r="B13285" s="921" t="s">
        <v>4203</v>
      </c>
      <c r="C13285" s="921" t="s">
        <v>3430</v>
      </c>
      <c r="D13285" s="922" t="s">
        <v>986</v>
      </c>
      <c r="E13285" s="936">
        <v>1</v>
      </c>
      <c r="F13285" s="947">
        <v>44348</v>
      </c>
      <c r="G13285" s="923">
        <v>0</v>
      </c>
      <c r="H13285" s="929">
        <v>1.6666666666666668E-3</v>
      </c>
      <c r="I13285" s="929">
        <v>4.1666666666666671E-2</v>
      </c>
      <c r="J13285" s="923">
        <v>0</v>
      </c>
      <c r="K13285" s="922">
        <v>1</v>
      </c>
      <c r="L13285" s="923">
        <v>0</v>
      </c>
      <c r="M13285" s="923" t="str">
        <f t="shared" si="207"/>
        <v/>
      </c>
    </row>
    <row r="13286" spans="2:13" ht="75">
      <c r="B13286" s="921" t="s">
        <v>4204</v>
      </c>
      <c r="C13286" s="921" t="s">
        <v>3430</v>
      </c>
      <c r="D13286" s="922" t="s">
        <v>986</v>
      </c>
      <c r="E13286" s="936">
        <v>1</v>
      </c>
      <c r="F13286" s="947">
        <v>44348</v>
      </c>
      <c r="G13286" s="923">
        <v>0</v>
      </c>
      <c r="H13286" s="929">
        <v>1.6666666666666668E-3</v>
      </c>
      <c r="I13286" s="929">
        <v>4.1666666666666671E-2</v>
      </c>
      <c r="J13286" s="923">
        <v>0</v>
      </c>
      <c r="K13286" s="922">
        <v>1</v>
      </c>
      <c r="L13286" s="923">
        <v>0</v>
      </c>
      <c r="M13286" s="923" t="str">
        <f t="shared" si="207"/>
        <v/>
      </c>
    </row>
    <row r="13287" spans="2:13" ht="75">
      <c r="B13287" s="921" t="s">
        <v>4205</v>
      </c>
      <c r="C13287" s="921" t="s">
        <v>3430</v>
      </c>
      <c r="D13287" s="922" t="s">
        <v>986</v>
      </c>
      <c r="E13287" s="936">
        <v>1</v>
      </c>
      <c r="F13287" s="947">
        <v>44348</v>
      </c>
      <c r="G13287" s="923">
        <v>0</v>
      </c>
      <c r="H13287" s="929">
        <v>1.6666666666666668E-3</v>
      </c>
      <c r="I13287" s="929">
        <v>4.1666666666666671E-2</v>
      </c>
      <c r="J13287" s="923">
        <v>0</v>
      </c>
      <c r="K13287" s="922">
        <v>1</v>
      </c>
      <c r="L13287" s="923">
        <v>0</v>
      </c>
      <c r="M13287" s="923" t="str">
        <f t="shared" si="207"/>
        <v/>
      </c>
    </row>
    <row r="13288" spans="2:13" ht="75">
      <c r="B13288" s="921" t="s">
        <v>4206</v>
      </c>
      <c r="C13288" s="921" t="s">
        <v>3430</v>
      </c>
      <c r="D13288" s="922" t="s">
        <v>986</v>
      </c>
      <c r="E13288" s="936">
        <v>1</v>
      </c>
      <c r="F13288" s="947">
        <v>44348</v>
      </c>
      <c r="G13288" s="923">
        <v>0</v>
      </c>
      <c r="H13288" s="929">
        <v>1.6666666666666668E-3</v>
      </c>
      <c r="I13288" s="929">
        <v>4.1666666666666671E-2</v>
      </c>
      <c r="J13288" s="923">
        <v>0</v>
      </c>
      <c r="K13288" s="922">
        <v>1</v>
      </c>
      <c r="L13288" s="923">
        <v>0</v>
      </c>
      <c r="M13288" s="923" t="str">
        <f t="shared" si="207"/>
        <v/>
      </c>
    </row>
    <row r="13289" spans="2:13" ht="75">
      <c r="B13289" s="921" t="s">
        <v>4207</v>
      </c>
      <c r="C13289" s="921" t="s">
        <v>3430</v>
      </c>
      <c r="D13289" s="922" t="s">
        <v>986</v>
      </c>
      <c r="E13289" s="936">
        <v>1</v>
      </c>
      <c r="F13289" s="947">
        <v>44348</v>
      </c>
      <c r="G13289" s="923">
        <v>0</v>
      </c>
      <c r="H13289" s="929">
        <v>1.6666666666666668E-3</v>
      </c>
      <c r="I13289" s="929">
        <v>4.1666666666666671E-2</v>
      </c>
      <c r="J13289" s="923">
        <v>0</v>
      </c>
      <c r="K13289" s="922">
        <v>1</v>
      </c>
      <c r="L13289" s="923">
        <v>0</v>
      </c>
      <c r="M13289" s="923" t="str">
        <f t="shared" si="207"/>
        <v/>
      </c>
    </row>
    <row r="13290" spans="2:13" ht="75">
      <c r="B13290" s="921" t="s">
        <v>4208</v>
      </c>
      <c r="C13290" s="921" t="s">
        <v>3430</v>
      </c>
      <c r="D13290" s="922" t="s">
        <v>986</v>
      </c>
      <c r="E13290" s="936">
        <v>1</v>
      </c>
      <c r="F13290" s="947">
        <v>44348</v>
      </c>
      <c r="G13290" s="923">
        <v>0</v>
      </c>
      <c r="H13290" s="929">
        <v>1.6666666666666668E-3</v>
      </c>
      <c r="I13290" s="929">
        <v>4.1666666666666671E-2</v>
      </c>
      <c r="J13290" s="923">
        <v>0</v>
      </c>
      <c r="K13290" s="922">
        <v>1</v>
      </c>
      <c r="L13290" s="923">
        <v>0</v>
      </c>
      <c r="M13290" s="923" t="str">
        <f t="shared" si="207"/>
        <v/>
      </c>
    </row>
    <row r="13291" spans="2:13" ht="75">
      <c r="B13291" s="921" t="s">
        <v>4209</v>
      </c>
      <c r="C13291" s="921" t="s">
        <v>3430</v>
      </c>
      <c r="D13291" s="922" t="s">
        <v>986</v>
      </c>
      <c r="E13291" s="936">
        <v>1</v>
      </c>
      <c r="F13291" s="947">
        <v>44348</v>
      </c>
      <c r="G13291" s="923">
        <v>0</v>
      </c>
      <c r="H13291" s="929">
        <v>1.6666666666666668E-3</v>
      </c>
      <c r="I13291" s="929">
        <v>4.1666666666666671E-2</v>
      </c>
      <c r="J13291" s="923">
        <v>0</v>
      </c>
      <c r="K13291" s="922">
        <v>1</v>
      </c>
      <c r="L13291" s="923">
        <v>0</v>
      </c>
      <c r="M13291" s="923" t="str">
        <f t="shared" si="207"/>
        <v/>
      </c>
    </row>
    <row r="13292" spans="2:13" ht="75">
      <c r="B13292" s="921" t="s">
        <v>4210</v>
      </c>
      <c r="C13292" s="921" t="s">
        <v>3430</v>
      </c>
      <c r="D13292" s="922" t="s">
        <v>986</v>
      </c>
      <c r="E13292" s="936">
        <v>1</v>
      </c>
      <c r="F13292" s="947">
        <v>44348</v>
      </c>
      <c r="G13292" s="923">
        <v>0</v>
      </c>
      <c r="H13292" s="929">
        <v>1.6666666666666668E-3</v>
      </c>
      <c r="I13292" s="929">
        <v>4.1666666666666671E-2</v>
      </c>
      <c r="J13292" s="923">
        <v>0</v>
      </c>
      <c r="K13292" s="922">
        <v>1</v>
      </c>
      <c r="L13292" s="923">
        <v>0</v>
      </c>
      <c r="M13292" s="923" t="str">
        <f t="shared" si="207"/>
        <v/>
      </c>
    </row>
    <row r="13293" spans="2:13" ht="75">
      <c r="B13293" s="921" t="s">
        <v>4211</v>
      </c>
      <c r="C13293" s="921" t="s">
        <v>3430</v>
      </c>
      <c r="D13293" s="922" t="s">
        <v>986</v>
      </c>
      <c r="E13293" s="936">
        <v>1</v>
      </c>
      <c r="F13293" s="947">
        <v>44348</v>
      </c>
      <c r="G13293" s="923">
        <v>0</v>
      </c>
      <c r="H13293" s="929">
        <v>1.6666666666666668E-3</v>
      </c>
      <c r="I13293" s="929">
        <v>4.1666666666666671E-2</v>
      </c>
      <c r="J13293" s="923">
        <v>0</v>
      </c>
      <c r="K13293" s="922">
        <v>1</v>
      </c>
      <c r="L13293" s="923">
        <v>0</v>
      </c>
      <c r="M13293" s="923" t="str">
        <f t="shared" si="207"/>
        <v/>
      </c>
    </row>
    <row r="13294" spans="2:13" ht="75">
      <c r="B13294" s="921" t="s">
        <v>4212</v>
      </c>
      <c r="C13294" s="921" t="s">
        <v>3430</v>
      </c>
      <c r="D13294" s="922" t="s">
        <v>986</v>
      </c>
      <c r="E13294" s="936">
        <v>1</v>
      </c>
      <c r="F13294" s="947">
        <v>44348</v>
      </c>
      <c r="G13294" s="923">
        <v>0</v>
      </c>
      <c r="H13294" s="929">
        <v>1.6666666666666668E-3</v>
      </c>
      <c r="I13294" s="929">
        <v>4.1666666666666671E-2</v>
      </c>
      <c r="J13294" s="923">
        <v>0</v>
      </c>
      <c r="K13294" s="922">
        <v>1</v>
      </c>
      <c r="L13294" s="923">
        <v>0</v>
      </c>
      <c r="M13294" s="923" t="str">
        <f t="shared" si="207"/>
        <v/>
      </c>
    </row>
    <row r="13295" spans="2:13" ht="75">
      <c r="B13295" s="921" t="s">
        <v>4213</v>
      </c>
      <c r="C13295" s="921" t="s">
        <v>3430</v>
      </c>
      <c r="D13295" s="922" t="s">
        <v>986</v>
      </c>
      <c r="E13295" s="936">
        <v>1</v>
      </c>
      <c r="F13295" s="947">
        <v>44348</v>
      </c>
      <c r="G13295" s="923">
        <v>0</v>
      </c>
      <c r="H13295" s="929">
        <v>1.6666666666666668E-3</v>
      </c>
      <c r="I13295" s="929">
        <v>4.1666666666666671E-2</v>
      </c>
      <c r="J13295" s="923">
        <v>0</v>
      </c>
      <c r="K13295" s="922">
        <v>1</v>
      </c>
      <c r="L13295" s="923">
        <v>0</v>
      </c>
      <c r="M13295" s="923" t="str">
        <f t="shared" si="207"/>
        <v/>
      </c>
    </row>
    <row r="13296" spans="2:13" ht="75">
      <c r="B13296" s="921" t="s">
        <v>4214</v>
      </c>
      <c r="C13296" s="921" t="s">
        <v>3430</v>
      </c>
      <c r="D13296" s="922" t="s">
        <v>986</v>
      </c>
      <c r="E13296" s="936">
        <v>1</v>
      </c>
      <c r="F13296" s="947">
        <v>44348</v>
      </c>
      <c r="G13296" s="923">
        <v>0</v>
      </c>
      <c r="H13296" s="929">
        <v>1.6666666666666668E-3</v>
      </c>
      <c r="I13296" s="929">
        <v>4.1666666666666671E-2</v>
      </c>
      <c r="J13296" s="923">
        <v>0</v>
      </c>
      <c r="K13296" s="922">
        <v>1</v>
      </c>
      <c r="L13296" s="923">
        <v>0</v>
      </c>
      <c r="M13296" s="923" t="str">
        <f t="shared" si="207"/>
        <v/>
      </c>
    </row>
    <row r="13297" spans="2:13" ht="75">
      <c r="B13297" s="921" t="s">
        <v>4215</v>
      </c>
      <c r="C13297" s="921" t="s">
        <v>3430</v>
      </c>
      <c r="D13297" s="922" t="s">
        <v>986</v>
      </c>
      <c r="E13297" s="936">
        <v>1</v>
      </c>
      <c r="F13297" s="947">
        <v>44348</v>
      </c>
      <c r="G13297" s="923">
        <v>0</v>
      </c>
      <c r="H13297" s="929">
        <v>1.6666666666666668E-3</v>
      </c>
      <c r="I13297" s="929">
        <v>4.1666666666666671E-2</v>
      </c>
      <c r="J13297" s="923">
        <v>0</v>
      </c>
      <c r="K13297" s="922">
        <v>1</v>
      </c>
      <c r="L13297" s="923">
        <v>0</v>
      </c>
      <c r="M13297" s="923" t="str">
        <f t="shared" si="207"/>
        <v/>
      </c>
    </row>
    <row r="13298" spans="2:13" ht="75">
      <c r="B13298" s="921" t="s">
        <v>4216</v>
      </c>
      <c r="C13298" s="921" t="s">
        <v>3430</v>
      </c>
      <c r="D13298" s="922" t="s">
        <v>986</v>
      </c>
      <c r="E13298" s="936">
        <v>1</v>
      </c>
      <c r="F13298" s="947">
        <v>44348</v>
      </c>
      <c r="G13298" s="923">
        <v>0</v>
      </c>
      <c r="H13298" s="929">
        <v>1.6666666666666668E-3</v>
      </c>
      <c r="I13298" s="929">
        <v>4.1666666666666671E-2</v>
      </c>
      <c r="J13298" s="923">
        <v>0</v>
      </c>
      <c r="K13298" s="922">
        <v>1</v>
      </c>
      <c r="L13298" s="923">
        <v>0</v>
      </c>
      <c r="M13298" s="923" t="str">
        <f t="shared" si="207"/>
        <v/>
      </c>
    </row>
    <row r="13299" spans="2:13" ht="75">
      <c r="B13299" s="921" t="s">
        <v>4217</v>
      </c>
      <c r="C13299" s="921" t="s">
        <v>3430</v>
      </c>
      <c r="D13299" s="922" t="s">
        <v>986</v>
      </c>
      <c r="E13299" s="936">
        <v>1</v>
      </c>
      <c r="F13299" s="947">
        <v>44348</v>
      </c>
      <c r="G13299" s="923">
        <v>0</v>
      </c>
      <c r="H13299" s="929">
        <v>1.6666666666666668E-3</v>
      </c>
      <c r="I13299" s="929">
        <v>4.1666666666666671E-2</v>
      </c>
      <c r="J13299" s="923">
        <v>0</v>
      </c>
      <c r="K13299" s="922">
        <v>1</v>
      </c>
      <c r="L13299" s="923">
        <v>0</v>
      </c>
      <c r="M13299" s="923" t="str">
        <f t="shared" si="207"/>
        <v/>
      </c>
    </row>
    <row r="13300" spans="2:13" ht="120">
      <c r="B13300" s="921" t="s">
        <v>3669</v>
      </c>
      <c r="C13300" s="921" t="s">
        <v>3436</v>
      </c>
      <c r="D13300" s="922" t="s">
        <v>986</v>
      </c>
      <c r="E13300" s="936">
        <v>1</v>
      </c>
      <c r="F13300" s="947">
        <v>44621</v>
      </c>
      <c r="G13300" s="923">
        <v>0</v>
      </c>
      <c r="H13300" s="929">
        <v>1.6666666666666668E-3</v>
      </c>
      <c r="I13300" s="929">
        <v>2.6666666666666668E-2</v>
      </c>
      <c r="J13300" s="923">
        <v>0</v>
      </c>
      <c r="K13300" s="922">
        <v>1</v>
      </c>
      <c r="L13300" s="923">
        <v>0</v>
      </c>
      <c r="M13300" s="923" t="str">
        <f t="shared" si="207"/>
        <v/>
      </c>
    </row>
    <row r="13301" spans="2:13" ht="75">
      <c r="B13301" s="921" t="s">
        <v>3544</v>
      </c>
      <c r="C13301" s="921" t="s">
        <v>3430</v>
      </c>
      <c r="D13301" s="922" t="s">
        <v>986</v>
      </c>
      <c r="E13301" s="936">
        <v>1</v>
      </c>
      <c r="F13301" s="947">
        <v>44166</v>
      </c>
      <c r="G13301" s="923">
        <v>0</v>
      </c>
      <c r="H13301" s="929">
        <v>1.6666666666666668E-3</v>
      </c>
      <c r="I13301" s="929">
        <v>5.1666666666666673E-2</v>
      </c>
      <c r="J13301" s="923">
        <v>0</v>
      </c>
      <c r="K13301" s="922">
        <v>1</v>
      </c>
      <c r="L13301" s="923">
        <v>0</v>
      </c>
      <c r="M13301" s="923" t="str">
        <f t="shared" si="207"/>
        <v/>
      </c>
    </row>
    <row r="13302" spans="2:13" ht="75">
      <c r="B13302" s="921" t="s">
        <v>4218</v>
      </c>
      <c r="C13302" s="921" t="s">
        <v>3430</v>
      </c>
      <c r="D13302" s="922" t="s">
        <v>986</v>
      </c>
      <c r="E13302" s="936">
        <v>1</v>
      </c>
      <c r="F13302" s="947">
        <v>44166</v>
      </c>
      <c r="G13302" s="923">
        <v>0</v>
      </c>
      <c r="H13302" s="929">
        <v>1.6666666666666668E-3</v>
      </c>
      <c r="I13302" s="929">
        <v>5.1666666666666673E-2</v>
      </c>
      <c r="J13302" s="923">
        <v>0</v>
      </c>
      <c r="K13302" s="922">
        <v>1</v>
      </c>
      <c r="L13302" s="923">
        <v>0</v>
      </c>
      <c r="M13302" s="923" t="str">
        <f t="shared" si="207"/>
        <v/>
      </c>
    </row>
    <row r="13303" spans="2:13" ht="75">
      <c r="B13303" s="921" t="s">
        <v>4219</v>
      </c>
      <c r="C13303" s="921" t="s">
        <v>3430</v>
      </c>
      <c r="D13303" s="922" t="s">
        <v>986</v>
      </c>
      <c r="E13303" s="936">
        <v>1</v>
      </c>
      <c r="F13303" s="947">
        <v>44166</v>
      </c>
      <c r="G13303" s="923">
        <v>0</v>
      </c>
      <c r="H13303" s="929">
        <v>1.6666666666666668E-3</v>
      </c>
      <c r="I13303" s="929">
        <v>5.1666666666666673E-2</v>
      </c>
      <c r="J13303" s="923">
        <v>0</v>
      </c>
      <c r="K13303" s="922">
        <v>1</v>
      </c>
      <c r="L13303" s="923">
        <v>0</v>
      </c>
      <c r="M13303" s="923" t="str">
        <f t="shared" si="207"/>
        <v/>
      </c>
    </row>
    <row r="13304" spans="2:13" ht="75">
      <c r="B13304" s="921" t="s">
        <v>3459</v>
      </c>
      <c r="C13304" s="921" t="s">
        <v>3430</v>
      </c>
      <c r="D13304" s="922" t="s">
        <v>986</v>
      </c>
      <c r="E13304" s="936">
        <v>1</v>
      </c>
      <c r="F13304" s="947">
        <v>44166</v>
      </c>
      <c r="G13304" s="923">
        <v>0</v>
      </c>
      <c r="H13304" s="929">
        <v>1.6666666666666668E-3</v>
      </c>
      <c r="I13304" s="929">
        <v>5.1666666666666673E-2</v>
      </c>
      <c r="J13304" s="923">
        <v>0</v>
      </c>
      <c r="K13304" s="922">
        <v>1</v>
      </c>
      <c r="L13304" s="923">
        <v>0</v>
      </c>
      <c r="M13304" s="923" t="str">
        <f t="shared" si="207"/>
        <v/>
      </c>
    </row>
  </sheetData>
  <autoFilter ref="B8:M13304" xr:uid="{54CE471B-ACAE-41B3-9E9A-BC02AF678540}"/>
  <pageMargins left="0.511811024" right="0.511811024" top="0.78740157499999996" bottom="0.78740157499999996" header="0.31496062000000002" footer="0.31496062000000002"/>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724C09-8AE4-426F-A614-D23AF7AB4A81}">
  <sheetPr>
    <tabColor theme="7"/>
  </sheetPr>
  <dimension ref="A1:ZP45"/>
  <sheetViews>
    <sheetView showGridLines="0" zoomScale="90" zoomScaleNormal="90" workbookViewId="0">
      <selection activeCell="G13" sqref="G13"/>
    </sheetView>
  </sheetViews>
  <sheetFormatPr defaultColWidth="0" defaultRowHeight="0" customHeight="1" zeroHeight="1"/>
  <cols>
    <col min="1" max="1" width="1.7109375" style="114" customWidth="1"/>
    <col min="2" max="2" width="1.5703125" style="152" customWidth="1"/>
    <col min="3" max="3" width="36" style="114" customWidth="1"/>
    <col min="4" max="4" width="18.42578125" style="114" customWidth="1"/>
    <col min="5" max="5" width="1.7109375" style="114" customWidth="1"/>
    <col min="6" max="6" width="16" style="114" customWidth="1"/>
    <col min="7" max="7" width="10.7109375" style="114" customWidth="1"/>
    <col min="8" max="8" width="15" style="114" customWidth="1"/>
    <col min="9" max="9" width="10.7109375" style="114" customWidth="1"/>
    <col min="10" max="692" width="0" style="114" hidden="1" customWidth="1"/>
    <col min="693" max="16384" width="9.140625" style="114" hidden="1"/>
  </cols>
  <sheetData>
    <row r="1" spans="1:670" ht="9.9499999999999993" customHeight="1"/>
    <row r="2" spans="1:670" s="30" customFormat="1" ht="24.95" customHeight="1">
      <c r="A2" s="2"/>
      <c r="B2" s="27" t="str">
        <f>'Reposicionamento Tarifário'!D2</f>
        <v>Companhia de Saneamento Ambiental do Distrito Federal - CAESB</v>
      </c>
      <c r="C2" s="28"/>
      <c r="D2" s="28"/>
      <c r="E2" s="28"/>
      <c r="F2" s="28"/>
      <c r="G2" s="57"/>
      <c r="H2" s="57"/>
      <c r="I2" s="29"/>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c r="IT2" s="29"/>
      <c r="IU2" s="29"/>
      <c r="IV2" s="29"/>
      <c r="IW2" s="29"/>
      <c r="IX2" s="29"/>
      <c r="IY2" s="29"/>
      <c r="IZ2" s="29"/>
      <c r="JA2" s="29"/>
      <c r="JB2" s="29"/>
      <c r="JC2" s="29"/>
      <c r="JD2" s="29"/>
      <c r="JE2" s="29"/>
      <c r="JF2" s="29"/>
      <c r="JG2" s="29"/>
      <c r="JH2" s="29"/>
      <c r="JI2" s="29"/>
      <c r="JJ2" s="29"/>
      <c r="JK2" s="29"/>
      <c r="JL2" s="29"/>
      <c r="JM2" s="29"/>
      <c r="JN2" s="29"/>
      <c r="JO2" s="29"/>
      <c r="JP2" s="29"/>
      <c r="JQ2" s="29"/>
      <c r="JR2" s="29"/>
      <c r="JS2" s="29"/>
      <c r="JT2" s="29"/>
      <c r="JU2" s="29"/>
      <c r="JV2" s="29"/>
      <c r="JW2" s="29"/>
      <c r="JX2" s="29"/>
      <c r="JY2" s="29"/>
      <c r="JZ2" s="29"/>
      <c r="KA2" s="29"/>
      <c r="KB2" s="29"/>
      <c r="KC2" s="29"/>
      <c r="KD2" s="29"/>
      <c r="KE2" s="29"/>
      <c r="KF2" s="29"/>
      <c r="KG2" s="29"/>
      <c r="KH2" s="29"/>
      <c r="KI2" s="29"/>
      <c r="KJ2" s="29"/>
      <c r="KK2" s="29"/>
      <c r="KL2" s="29"/>
      <c r="KM2" s="29"/>
      <c r="KN2" s="29"/>
      <c r="KO2" s="29"/>
      <c r="KP2" s="29"/>
      <c r="KQ2" s="29"/>
      <c r="KR2" s="29"/>
      <c r="KS2" s="29"/>
      <c r="KT2" s="29"/>
      <c r="KU2" s="29"/>
      <c r="KV2" s="29"/>
      <c r="KW2" s="29"/>
      <c r="KX2" s="29"/>
      <c r="KY2" s="29"/>
      <c r="KZ2" s="29"/>
      <c r="LA2" s="29"/>
      <c r="LB2" s="29"/>
      <c r="LC2" s="29"/>
      <c r="LD2" s="29"/>
      <c r="LE2" s="29"/>
      <c r="LF2" s="29"/>
      <c r="LG2" s="29"/>
      <c r="LH2" s="29"/>
      <c r="LI2" s="29"/>
      <c r="LJ2" s="29"/>
      <c r="LK2" s="29"/>
      <c r="LL2" s="29"/>
      <c r="LM2" s="29"/>
      <c r="LN2" s="29"/>
      <c r="LO2" s="29"/>
      <c r="LP2" s="29"/>
      <c r="LQ2" s="29"/>
      <c r="LR2" s="29"/>
      <c r="LS2" s="29"/>
      <c r="LT2" s="29"/>
      <c r="LU2" s="29"/>
      <c r="LV2" s="29"/>
      <c r="LW2" s="29"/>
      <c r="LX2" s="29"/>
      <c r="LY2" s="29"/>
      <c r="LZ2" s="29"/>
      <c r="MA2" s="29"/>
      <c r="MB2" s="29"/>
      <c r="MC2" s="29"/>
      <c r="MD2" s="29"/>
      <c r="ME2" s="29"/>
      <c r="MF2" s="29"/>
      <c r="MG2" s="29"/>
      <c r="MH2" s="29"/>
      <c r="MI2" s="29"/>
      <c r="MJ2" s="29"/>
      <c r="MK2" s="29"/>
      <c r="ML2" s="29"/>
      <c r="MM2" s="29"/>
      <c r="MN2" s="29"/>
      <c r="MO2" s="29"/>
      <c r="MP2" s="29"/>
      <c r="MQ2" s="29"/>
      <c r="MR2" s="29"/>
      <c r="MS2" s="29"/>
      <c r="MT2" s="29"/>
      <c r="MU2" s="29"/>
      <c r="MV2" s="29"/>
      <c r="MW2" s="29"/>
      <c r="MX2" s="29"/>
      <c r="MY2" s="29"/>
      <c r="MZ2" s="29"/>
      <c r="NA2" s="29"/>
      <c r="NB2" s="29"/>
      <c r="NC2" s="29"/>
      <c r="ND2" s="29"/>
      <c r="NE2" s="29"/>
      <c r="NF2" s="29"/>
      <c r="NG2" s="29"/>
      <c r="NH2" s="29"/>
      <c r="NI2" s="29"/>
      <c r="NJ2" s="29"/>
      <c r="NK2" s="29"/>
      <c r="NL2" s="29"/>
      <c r="NM2" s="29"/>
      <c r="NN2" s="29"/>
      <c r="NO2" s="29"/>
      <c r="NP2" s="29"/>
      <c r="NQ2" s="29"/>
      <c r="NR2" s="29"/>
      <c r="NS2" s="29"/>
      <c r="NT2" s="29"/>
      <c r="NU2" s="29"/>
      <c r="NV2" s="29"/>
      <c r="NW2" s="29"/>
      <c r="NX2" s="29"/>
      <c r="NY2" s="29"/>
      <c r="NZ2" s="29"/>
      <c r="OA2" s="29"/>
      <c r="OB2" s="29"/>
      <c r="OC2" s="29"/>
      <c r="OD2" s="29"/>
      <c r="OE2" s="29"/>
      <c r="OF2" s="29"/>
      <c r="OG2" s="29"/>
      <c r="OH2" s="29"/>
      <c r="OI2" s="29"/>
      <c r="OJ2" s="29"/>
      <c r="OK2" s="29"/>
      <c r="OL2" s="29"/>
      <c r="OM2" s="29"/>
      <c r="ON2" s="29"/>
      <c r="OO2" s="29"/>
      <c r="OP2" s="29"/>
      <c r="OQ2" s="29"/>
      <c r="OR2" s="29"/>
      <c r="OS2" s="29"/>
      <c r="OT2" s="29"/>
      <c r="OU2" s="29"/>
      <c r="OV2" s="29"/>
      <c r="OW2" s="29"/>
      <c r="OX2" s="29"/>
      <c r="OY2" s="29"/>
      <c r="OZ2" s="29"/>
      <c r="PA2" s="29"/>
      <c r="PB2" s="29"/>
      <c r="PC2" s="29"/>
      <c r="PD2" s="29"/>
      <c r="PE2" s="29"/>
      <c r="PF2" s="29"/>
      <c r="PG2" s="29"/>
      <c r="PH2" s="29"/>
      <c r="PI2" s="29"/>
      <c r="PJ2" s="29"/>
      <c r="PK2" s="29"/>
      <c r="PL2" s="29"/>
      <c r="PM2" s="29"/>
      <c r="PN2" s="29"/>
      <c r="PO2" s="29"/>
      <c r="PP2" s="29"/>
      <c r="PQ2" s="29"/>
      <c r="PR2" s="29"/>
      <c r="PS2" s="29"/>
      <c r="PT2" s="29"/>
      <c r="PU2" s="29"/>
      <c r="PV2" s="29"/>
      <c r="PW2" s="29"/>
      <c r="PX2" s="29"/>
      <c r="PY2" s="29"/>
      <c r="PZ2" s="29"/>
      <c r="QA2" s="29"/>
      <c r="QB2" s="29"/>
      <c r="QC2" s="29"/>
      <c r="QD2" s="29"/>
      <c r="QE2" s="29"/>
      <c r="QF2" s="29"/>
      <c r="QG2" s="29"/>
      <c r="QH2" s="29"/>
      <c r="QI2" s="29"/>
      <c r="QJ2" s="29"/>
      <c r="QK2" s="29"/>
      <c r="QL2" s="29"/>
      <c r="QM2" s="29"/>
      <c r="QN2" s="29"/>
      <c r="QO2" s="29"/>
      <c r="QP2" s="29"/>
      <c r="QQ2" s="29"/>
      <c r="QR2" s="29"/>
      <c r="QS2" s="29"/>
      <c r="QT2" s="29"/>
      <c r="QU2" s="29"/>
      <c r="QV2" s="29"/>
      <c r="QW2" s="29"/>
      <c r="QX2" s="29"/>
      <c r="QY2" s="29"/>
      <c r="QZ2" s="29"/>
      <c r="RA2" s="29"/>
      <c r="RB2" s="29"/>
      <c r="RC2" s="29"/>
      <c r="RD2" s="29"/>
      <c r="RE2" s="29"/>
      <c r="RF2" s="29"/>
      <c r="RG2" s="29"/>
      <c r="RH2" s="29"/>
      <c r="RI2" s="29"/>
      <c r="RJ2" s="29"/>
      <c r="RK2" s="29"/>
      <c r="RL2" s="29"/>
      <c r="RM2" s="29"/>
      <c r="RN2" s="29"/>
      <c r="RO2" s="29"/>
      <c r="RP2" s="29"/>
      <c r="RQ2" s="29"/>
      <c r="RR2" s="29"/>
      <c r="RS2" s="29"/>
      <c r="RT2" s="29"/>
      <c r="RU2" s="29"/>
      <c r="RV2" s="29"/>
      <c r="RW2" s="29"/>
      <c r="RX2" s="29"/>
      <c r="RY2" s="29"/>
      <c r="RZ2" s="29"/>
      <c r="SA2" s="29"/>
      <c r="SB2" s="29"/>
      <c r="SC2" s="29"/>
      <c r="SD2" s="29"/>
      <c r="SE2" s="29"/>
      <c r="SF2" s="29"/>
      <c r="SG2" s="29"/>
      <c r="SH2" s="29"/>
      <c r="SI2" s="29"/>
      <c r="SJ2" s="29"/>
      <c r="SK2" s="29"/>
      <c r="SL2" s="29"/>
      <c r="SM2" s="29"/>
      <c r="SN2" s="29"/>
      <c r="SO2" s="29"/>
      <c r="SP2" s="29"/>
      <c r="SQ2" s="29"/>
      <c r="SR2" s="29"/>
      <c r="SS2" s="29"/>
      <c r="ST2" s="29"/>
      <c r="SU2" s="29"/>
      <c r="SV2" s="29"/>
      <c r="SW2" s="29"/>
      <c r="SX2" s="29"/>
      <c r="SY2" s="29"/>
      <c r="SZ2" s="29"/>
      <c r="TA2" s="29"/>
      <c r="TB2" s="29"/>
      <c r="TC2" s="29"/>
      <c r="TD2" s="29"/>
      <c r="TE2" s="29"/>
      <c r="TF2" s="29"/>
      <c r="TG2" s="29"/>
      <c r="TH2" s="29"/>
      <c r="TI2" s="29"/>
      <c r="TJ2" s="29"/>
      <c r="TK2" s="29"/>
      <c r="TL2" s="29"/>
      <c r="TM2" s="29"/>
      <c r="TN2" s="29"/>
      <c r="TO2" s="29"/>
      <c r="TP2" s="29"/>
      <c r="TQ2" s="29"/>
      <c r="TR2" s="29"/>
      <c r="TS2" s="29"/>
      <c r="TT2" s="29"/>
      <c r="TU2" s="29"/>
      <c r="TV2" s="29"/>
      <c r="TW2" s="29"/>
      <c r="TX2" s="29"/>
      <c r="TY2" s="29"/>
      <c r="TZ2" s="29"/>
      <c r="UA2" s="29"/>
      <c r="UB2" s="29"/>
      <c r="UC2" s="29"/>
      <c r="UD2" s="29"/>
      <c r="UE2" s="29"/>
      <c r="UF2" s="29"/>
      <c r="UG2" s="29"/>
      <c r="UH2" s="29"/>
      <c r="UI2" s="29"/>
      <c r="UJ2" s="29"/>
      <c r="UK2" s="29"/>
      <c r="UL2" s="29"/>
      <c r="UM2" s="29"/>
      <c r="UN2" s="29"/>
      <c r="UO2" s="29"/>
      <c r="UP2" s="29"/>
      <c r="UQ2" s="29"/>
      <c r="UR2" s="29"/>
      <c r="US2" s="29"/>
      <c r="UT2" s="29"/>
      <c r="UU2" s="29"/>
      <c r="UV2" s="29"/>
      <c r="UW2" s="29"/>
      <c r="UX2" s="29"/>
      <c r="UY2" s="29"/>
      <c r="UZ2" s="29"/>
      <c r="VA2" s="29"/>
      <c r="VB2" s="29"/>
      <c r="VC2" s="29"/>
      <c r="VD2" s="29"/>
      <c r="VE2" s="29"/>
      <c r="VF2" s="29"/>
      <c r="VG2" s="29"/>
      <c r="VH2" s="29"/>
      <c r="VI2" s="29"/>
      <c r="VJ2" s="29"/>
      <c r="VK2" s="29"/>
      <c r="VL2" s="29"/>
      <c r="VM2" s="29"/>
      <c r="VN2" s="29"/>
      <c r="VO2" s="29"/>
      <c r="VP2" s="29"/>
      <c r="VQ2" s="29"/>
      <c r="VR2" s="29"/>
      <c r="VS2" s="29"/>
      <c r="VT2" s="29"/>
      <c r="VU2" s="29"/>
      <c r="VV2" s="29"/>
      <c r="VW2" s="29"/>
      <c r="VX2" s="29"/>
      <c r="VY2" s="29"/>
      <c r="VZ2" s="29"/>
      <c r="WA2" s="29"/>
      <c r="WB2" s="29"/>
      <c r="WC2" s="29"/>
      <c r="WD2" s="29"/>
      <c r="WE2" s="29"/>
      <c r="WF2" s="29"/>
      <c r="WG2" s="29"/>
      <c r="WH2" s="29"/>
      <c r="WI2" s="29"/>
      <c r="WJ2" s="29"/>
      <c r="WK2" s="29"/>
      <c r="WL2" s="29"/>
      <c r="WM2" s="29"/>
      <c r="WN2" s="29"/>
      <c r="WO2" s="29"/>
      <c r="WP2" s="29"/>
      <c r="WQ2" s="29"/>
      <c r="WR2" s="29"/>
      <c r="WS2" s="29"/>
      <c r="WT2" s="29"/>
      <c r="WU2" s="29"/>
      <c r="WV2" s="29"/>
      <c r="WW2" s="29"/>
      <c r="WX2" s="29"/>
      <c r="WY2" s="29"/>
      <c r="WZ2" s="29"/>
      <c r="XA2" s="29"/>
      <c r="XB2" s="29"/>
      <c r="XC2" s="29"/>
      <c r="XD2" s="29"/>
      <c r="XE2" s="29"/>
      <c r="XF2" s="29"/>
      <c r="XG2" s="29"/>
      <c r="XH2" s="29"/>
      <c r="XI2" s="29"/>
      <c r="XJ2" s="29"/>
      <c r="XK2" s="29"/>
      <c r="XL2" s="29"/>
      <c r="XM2" s="29"/>
      <c r="XN2" s="29"/>
      <c r="XO2" s="29"/>
      <c r="XP2" s="29"/>
      <c r="XQ2" s="29"/>
      <c r="XR2" s="29"/>
      <c r="XS2" s="29"/>
      <c r="XT2" s="29"/>
      <c r="XU2" s="29"/>
      <c r="XV2" s="29"/>
      <c r="XW2" s="29"/>
      <c r="XX2" s="29"/>
      <c r="XY2" s="29"/>
      <c r="XZ2" s="29"/>
      <c r="YA2" s="29"/>
      <c r="YB2" s="29"/>
      <c r="YC2" s="29"/>
      <c r="YD2" s="29"/>
      <c r="YE2" s="29"/>
      <c r="YF2" s="29"/>
      <c r="YG2" s="29"/>
      <c r="YH2" s="29"/>
      <c r="YI2" s="29"/>
      <c r="YJ2" s="29"/>
      <c r="YK2" s="29"/>
      <c r="YL2" s="29"/>
      <c r="YM2" s="29"/>
      <c r="YN2" s="29"/>
      <c r="YO2" s="29"/>
      <c r="YP2" s="29"/>
      <c r="YQ2" s="29"/>
      <c r="YR2" s="29"/>
      <c r="YS2" s="29"/>
      <c r="YT2" s="29"/>
    </row>
    <row r="3" spans="1:670" s="6" customFormat="1" ht="20.100000000000001" customHeight="1">
      <c r="A3" s="3"/>
      <c r="B3" s="4" t="str">
        <f>'Reposicionamento Tarifário'!D3</f>
        <v>Revisão Tarifária Periódica (4ª RTP)</v>
      </c>
      <c r="C3" s="5"/>
      <c r="D3" s="5"/>
      <c r="E3" s="5"/>
      <c r="F3" s="5"/>
      <c r="G3" s="5"/>
      <c r="H3" s="5"/>
    </row>
    <row r="4" spans="1:670" s="6" customFormat="1" ht="20.100000000000001" customHeight="1">
      <c r="A4" s="3"/>
      <c r="B4" s="4" t="s">
        <v>4220</v>
      </c>
      <c r="C4" s="5"/>
      <c r="D4" s="5"/>
      <c r="E4" s="5"/>
      <c r="F4" s="5"/>
      <c r="G4" s="5"/>
      <c r="H4" s="5"/>
    </row>
    <row r="5" spans="1:670" s="6" customFormat="1" ht="20.100000000000001" customHeight="1">
      <c r="A5" s="3"/>
      <c r="B5" s="7" t="s">
        <v>88</v>
      </c>
      <c r="C5" s="5"/>
      <c r="D5" s="5"/>
      <c r="E5" s="5"/>
      <c r="F5" s="5"/>
      <c r="G5" s="5"/>
      <c r="H5" s="5"/>
    </row>
    <row r="6" spans="1:670" s="9" customFormat="1" ht="25.15" customHeight="1">
      <c r="A6" s="2"/>
      <c r="B6" s="8"/>
      <c r="C6" s="31"/>
      <c r="D6" s="31"/>
      <c r="E6" s="32"/>
      <c r="F6" s="31"/>
      <c r="G6" s="31"/>
      <c r="H6" s="58"/>
      <c r="I6" s="1"/>
      <c r="J6" s="1"/>
      <c r="K6" s="1"/>
      <c r="L6" s="1"/>
      <c r="M6" s="1"/>
      <c r="N6" s="1"/>
      <c r="O6" s="1"/>
      <c r="P6" s="1"/>
      <c r="Q6" s="1"/>
      <c r="R6" s="1"/>
      <c r="S6" s="1"/>
      <c r="T6" s="1"/>
      <c r="U6" s="1"/>
      <c r="V6" s="1"/>
      <c r="W6" s="1"/>
      <c r="X6" s="1"/>
      <c r="Y6" s="1"/>
      <c r="Z6" s="1"/>
      <c r="AA6" s="10"/>
    </row>
    <row r="7" spans="1:670" ht="7.5" customHeight="1"/>
    <row r="8" spans="1:670" ht="7.5" customHeight="1"/>
    <row r="9" spans="1:670" ht="7.5" customHeight="1"/>
    <row r="10" spans="1:670" ht="15" customHeight="1">
      <c r="C10" s="299" t="s">
        <v>4221</v>
      </c>
      <c r="D10" s="300">
        <v>4.3612800000000004E-3</v>
      </c>
      <c r="E10" s="158"/>
    </row>
    <row r="11" spans="1:670" ht="15" customHeight="1">
      <c r="C11" s="299" t="s">
        <v>4222</v>
      </c>
      <c r="D11" s="612">
        <v>0.10018618999999999</v>
      </c>
      <c r="E11" s="158"/>
    </row>
    <row r="12" spans="1:670" ht="15" customHeight="1">
      <c r="C12" s="299" t="s">
        <v>4223</v>
      </c>
      <c r="D12" s="300">
        <v>2.7542029999999999E-2</v>
      </c>
      <c r="E12" s="158"/>
    </row>
    <row r="13" spans="1:670" ht="15" customHeight="1">
      <c r="C13" s="299" t="s">
        <v>4224</v>
      </c>
      <c r="D13" s="300">
        <v>7.0697019999999999E-2</v>
      </c>
      <c r="E13" s="158"/>
    </row>
    <row r="14" spans="1:670" ht="15" customHeight="1">
      <c r="C14" s="299" t="s">
        <v>38</v>
      </c>
      <c r="D14" s="686">
        <f>Beta_β!H19</f>
        <v>0.68404412999999997</v>
      </c>
      <c r="E14" s="158"/>
    </row>
    <row r="15" spans="1:670" ht="15" customHeight="1">
      <c r="C15" s="299" t="s">
        <v>4225</v>
      </c>
      <c r="D15" s="300">
        <v>2.6596740000000001E-2</v>
      </c>
      <c r="E15" s="158"/>
    </row>
    <row r="16" spans="1:670" ht="4.9000000000000004" customHeight="1">
      <c r="C16" s="302"/>
      <c r="D16" s="252"/>
      <c r="E16" s="158"/>
    </row>
    <row r="17" spans="2:8" ht="15" customHeight="1">
      <c r="C17" s="998" t="s">
        <v>4226</v>
      </c>
      <c r="D17" s="999">
        <f>D10+D14*(D13-D10)+D15</f>
        <v>7.6334593556206198E-2</v>
      </c>
      <c r="E17" s="158"/>
    </row>
    <row r="18" spans="2:8" ht="4.9000000000000004" customHeight="1">
      <c r="C18" s="302"/>
      <c r="D18" s="252"/>
      <c r="E18" s="158"/>
    </row>
    <row r="19" spans="2:8" ht="15" customHeight="1">
      <c r="C19" s="998" t="s">
        <v>4227</v>
      </c>
      <c r="D19" s="999">
        <v>8.0618800000000004E-2</v>
      </c>
      <c r="E19" s="158"/>
    </row>
    <row r="20" spans="2:8" ht="4.9000000000000004" customHeight="1">
      <c r="C20" s="302"/>
      <c r="D20" s="252"/>
      <c r="E20" s="158"/>
    </row>
    <row r="21" spans="2:8" ht="15" customHeight="1">
      <c r="C21" s="299" t="s">
        <v>4228</v>
      </c>
      <c r="D21" s="300">
        <f>Estrutura_Capital!D23</f>
        <v>0.76211871664688213</v>
      </c>
      <c r="E21" s="158"/>
    </row>
    <row r="22" spans="2:8" ht="15" customHeight="1">
      <c r="C22" s="299" t="s">
        <v>4229</v>
      </c>
      <c r="D22" s="300">
        <f>Estrutura_Capital!D25</f>
        <v>0.23788128335311798</v>
      </c>
      <c r="E22" s="158"/>
      <c r="G22" s="117"/>
      <c r="H22" s="159"/>
    </row>
    <row r="23" spans="2:8" ht="10.15" customHeight="1">
      <c r="C23" s="302"/>
      <c r="D23" s="253"/>
      <c r="E23" s="158"/>
    </row>
    <row r="24" spans="2:8" ht="15" customHeight="1">
      <c r="B24"/>
      <c r="C24" s="998" t="s">
        <v>37</v>
      </c>
      <c r="D24" s="999">
        <f>D17*D21+(D19*(1-0.09)*D22)</f>
        <v>7.562773275863062E-2</v>
      </c>
      <c r="E24" s="158"/>
      <c r="F24" s="396"/>
      <c r="H24" s="159"/>
    </row>
    <row r="25" spans="2:8" ht="7.15" customHeight="1">
      <c r="B25"/>
      <c r="C25" s="303"/>
      <c r="D25" s="304"/>
      <c r="E25"/>
      <c r="F25" s="396"/>
      <c r="H25" s="159"/>
    </row>
    <row r="26" spans="2:8" ht="7.5" customHeight="1">
      <c r="B26"/>
      <c r="C26" s="163"/>
      <c r="D26" s="163"/>
      <c r="E26"/>
    </row>
    <row r="27" spans="2:8" customFormat="1" ht="7.5" customHeight="1"/>
    <row r="28" spans="2:8" customFormat="1" ht="20.25" customHeight="1"/>
    <row r="29" spans="2:8" ht="21.75" customHeight="1">
      <c r="B29" s="164"/>
      <c r="C29" s="576"/>
      <c r="D29" s="164"/>
      <c r="E29" s="164"/>
      <c r="F29" s="164"/>
      <c r="G29" s="230"/>
      <c r="H29" s="230"/>
    </row>
    <row r="30" spans="2:8" ht="15" hidden="1" customHeight="1"/>
    <row r="31" spans="2:8" ht="15" hidden="1" customHeight="1"/>
    <row r="32" spans="2:8" ht="12.75" hidden="1"/>
    <row r="33" ht="12.75" hidden="1"/>
    <row r="34" ht="12.75" hidden="1"/>
    <row r="35" ht="12.75" hidden="1"/>
    <row r="36" ht="12.75" hidden="1"/>
    <row r="37" ht="12.75" hidden="1"/>
    <row r="38" ht="12.75" hidden="1"/>
    <row r="39" ht="12.75" hidden="1"/>
    <row r="40" ht="12.75" hidden="1"/>
    <row r="41" ht="12.75" hidden="1"/>
    <row r="42" ht="12.75" hidden="1"/>
    <row r="43" ht="12.75" hidden="1"/>
    <row r="44" ht="12.75" hidden="1"/>
    <row r="45" ht="12.75" hidden="1"/>
  </sheetData>
  <pageMargins left="0.75" right="0.75" top="1" bottom="1" header="0.5" footer="0.5"/>
  <pageSetup paperSize="9"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3A2C5-2FDE-4768-A6DB-FE1F20AE9FAB}">
  <sheetPr>
    <tabColor theme="7"/>
  </sheetPr>
  <dimension ref="B1:T22"/>
  <sheetViews>
    <sheetView showGridLines="0" workbookViewId="0">
      <selection activeCell="T25" sqref="T25"/>
    </sheetView>
  </sheetViews>
  <sheetFormatPr defaultRowHeight="15"/>
  <cols>
    <col min="1" max="2" width="1.7109375" customWidth="1"/>
    <col min="6" max="6" width="26" customWidth="1"/>
    <col min="8" max="8" width="12.28515625" customWidth="1"/>
    <col min="9" max="9" width="1.7109375" customWidth="1"/>
    <col min="13" max="13" width="12" bestFit="1" customWidth="1"/>
    <col min="14" max="14" width="15.42578125" bestFit="1" customWidth="1"/>
  </cols>
  <sheetData>
    <row r="1" spans="2:20" ht="9.75" customHeight="1"/>
    <row r="2" spans="2:20" ht="20.25">
      <c r="B2" s="27" t="str">
        <f>'Reposicionamento Tarifário'!D2</f>
        <v>Companhia de Saneamento Ambiental do Distrito Federal - CAESB</v>
      </c>
      <c r="C2" s="628"/>
      <c r="D2" s="629"/>
      <c r="E2" s="629"/>
      <c r="F2" s="629"/>
      <c r="G2" s="629"/>
      <c r="H2" s="629"/>
      <c r="I2" s="629"/>
      <c r="J2" s="629"/>
      <c r="K2" s="629"/>
      <c r="L2" s="629"/>
      <c r="M2" s="629"/>
      <c r="N2" s="629"/>
      <c r="O2" s="629"/>
      <c r="P2" s="629"/>
      <c r="Q2" s="629"/>
      <c r="R2" s="629"/>
      <c r="S2" s="629"/>
      <c r="T2" s="629"/>
    </row>
    <row r="3" spans="2:20" ht="20.25">
      <c r="B3" s="4" t="str">
        <f>'Reposicionamento Tarifário'!D3</f>
        <v>Revisão Tarifária Periódica (4ª RTP)</v>
      </c>
      <c r="C3" s="630"/>
      <c r="D3" s="631"/>
      <c r="E3" s="631"/>
      <c r="F3" s="631"/>
      <c r="G3" s="631"/>
      <c r="H3" s="631"/>
      <c r="I3" s="631"/>
      <c r="J3" s="631"/>
      <c r="K3" s="631"/>
      <c r="L3" s="631"/>
      <c r="M3" s="631"/>
      <c r="N3" s="631"/>
      <c r="O3" s="631"/>
      <c r="P3" s="631"/>
      <c r="Q3" s="631"/>
      <c r="R3" s="631"/>
      <c r="S3" s="631"/>
      <c r="T3" s="631"/>
    </row>
    <row r="4" spans="2:20" ht="20.25">
      <c r="B4" s="4" t="s">
        <v>4230</v>
      </c>
      <c r="C4" s="630"/>
      <c r="D4" s="631"/>
      <c r="E4" s="631"/>
      <c r="F4" s="631"/>
      <c r="G4" s="631"/>
      <c r="H4" s="631"/>
      <c r="I4" s="631"/>
      <c r="J4" s="631"/>
      <c r="K4" s="631"/>
      <c r="L4" s="631"/>
      <c r="M4" s="631"/>
      <c r="N4" s="631"/>
      <c r="O4" s="631"/>
      <c r="P4" s="631"/>
      <c r="Q4" s="631"/>
      <c r="R4" s="631"/>
      <c r="S4" s="631"/>
      <c r="T4" s="631"/>
    </row>
    <row r="5" spans="2:20" ht="26.25" customHeight="1">
      <c r="B5" s="7"/>
      <c r="C5" s="630"/>
      <c r="D5" s="631"/>
      <c r="E5" s="631"/>
      <c r="F5" s="631"/>
      <c r="G5" s="631"/>
      <c r="H5" s="631"/>
      <c r="I5" s="631"/>
      <c r="J5" s="631"/>
      <c r="K5" s="631"/>
      <c r="L5" s="631"/>
      <c r="M5" s="631"/>
      <c r="N5" s="631"/>
      <c r="O5" s="631"/>
      <c r="P5" s="631"/>
      <c r="Q5" s="631"/>
      <c r="R5" s="631"/>
      <c r="S5" s="631"/>
      <c r="T5" s="631"/>
    </row>
    <row r="6" spans="2:20">
      <c r="B6" s="152"/>
      <c r="C6" s="626"/>
      <c r="D6" s="627"/>
      <c r="E6" s="627"/>
      <c r="F6" s="627"/>
      <c r="G6" s="627"/>
      <c r="H6" s="627"/>
      <c r="I6" s="627"/>
      <c r="J6" s="627"/>
      <c r="K6" s="627"/>
      <c r="L6" s="627"/>
      <c r="M6" s="627"/>
      <c r="N6" s="627"/>
      <c r="O6" s="627"/>
      <c r="P6" s="627"/>
      <c r="Q6" s="627"/>
      <c r="R6" s="627"/>
      <c r="S6" s="627"/>
      <c r="T6" s="627"/>
    </row>
    <row r="7" spans="2:20">
      <c r="B7" s="621" t="s">
        <v>4231</v>
      </c>
      <c r="C7" s="632"/>
      <c r="D7" s="633"/>
      <c r="E7" s="633"/>
      <c r="F7" s="633"/>
      <c r="G7" s="633"/>
      <c r="H7" s="633"/>
      <c r="I7" s="633"/>
      <c r="J7" s="633"/>
      <c r="K7" s="633"/>
      <c r="L7" s="633"/>
      <c r="M7" s="633"/>
      <c r="N7" s="633"/>
      <c r="O7" s="633"/>
      <c r="P7" s="633"/>
      <c r="Q7" s="633"/>
      <c r="R7" s="633"/>
      <c r="S7" s="633"/>
      <c r="T7" s="633"/>
    </row>
    <row r="8" spans="2:20">
      <c r="B8" s="152"/>
      <c r="C8" s="626"/>
      <c r="D8" s="627"/>
      <c r="E8" s="627"/>
      <c r="F8" s="627"/>
      <c r="G8" s="627"/>
      <c r="H8" s="627"/>
      <c r="I8" s="627"/>
      <c r="J8" s="682"/>
      <c r="K8" s="682"/>
      <c r="L8" s="682"/>
      <c r="M8" s="682"/>
      <c r="N8" s="682"/>
      <c r="O8" s="682"/>
      <c r="P8" s="682"/>
      <c r="Q8" s="682"/>
      <c r="R8" s="682"/>
      <c r="S8" s="682"/>
      <c r="T8" s="682"/>
    </row>
    <row r="9" spans="2:20" ht="6.95" customHeight="1">
      <c r="B9" s="634"/>
      <c r="C9" s="635"/>
      <c r="D9" s="636"/>
      <c r="E9" s="636"/>
      <c r="F9" s="636"/>
      <c r="G9" s="636"/>
      <c r="H9" s="636"/>
      <c r="I9" s="637"/>
      <c r="J9" s="682"/>
      <c r="K9" s="682"/>
      <c r="L9" s="682"/>
      <c r="M9" s="682"/>
      <c r="N9" s="682"/>
      <c r="O9" s="682"/>
      <c r="P9" s="682"/>
      <c r="Q9" s="682"/>
      <c r="R9" s="682"/>
      <c r="S9" s="682"/>
      <c r="T9" s="682"/>
    </row>
    <row r="10" spans="2:20">
      <c r="B10" s="638"/>
      <c r="C10" s="1110" t="s">
        <v>4232</v>
      </c>
      <c r="D10" s="1110"/>
      <c r="E10" s="1110"/>
      <c r="F10" s="1110"/>
      <c r="G10" s="522" t="s">
        <v>4233</v>
      </c>
      <c r="H10" s="522" t="s">
        <v>38</v>
      </c>
      <c r="I10" s="639"/>
      <c r="J10" s="682"/>
      <c r="K10" s="682"/>
      <c r="L10" s="682"/>
      <c r="M10" s="682"/>
      <c r="N10" s="682"/>
      <c r="O10" s="682"/>
      <c r="P10" s="682"/>
      <c r="Q10" s="682"/>
      <c r="R10" s="682"/>
      <c r="S10" s="682"/>
      <c r="T10" s="682"/>
    </row>
    <row r="11" spans="2:20">
      <c r="B11" s="638"/>
      <c r="C11" s="1106" t="s">
        <v>4234</v>
      </c>
      <c r="D11" s="1106"/>
      <c r="E11" s="1106"/>
      <c r="F11" s="1106"/>
      <c r="G11" s="641" t="s">
        <v>4235</v>
      </c>
      <c r="H11" s="681">
        <v>0.68710346</v>
      </c>
      <c r="I11" s="642"/>
      <c r="J11" s="682"/>
      <c r="K11" s="682"/>
      <c r="L11" s="682"/>
      <c r="M11" s="682"/>
      <c r="N11" s="682"/>
      <c r="O11" s="682"/>
      <c r="P11" s="682"/>
      <c r="Q11" s="682"/>
      <c r="R11" s="682"/>
      <c r="S11" s="682"/>
      <c r="T11" s="682"/>
    </row>
    <row r="12" spans="2:20">
      <c r="B12" s="638"/>
      <c r="C12" s="1106" t="s">
        <v>4236</v>
      </c>
      <c r="D12" s="1106"/>
      <c r="E12" s="1106"/>
      <c r="F12" s="1106"/>
      <c r="G12" s="641" t="s">
        <v>4237</v>
      </c>
      <c r="H12" s="681">
        <v>0.64844422000000002</v>
      </c>
      <c r="I12" s="642"/>
      <c r="J12" s="682"/>
      <c r="K12" s="682"/>
      <c r="L12" s="682"/>
      <c r="M12" s="682"/>
      <c r="N12" s="682"/>
      <c r="O12" s="682"/>
      <c r="P12" s="682"/>
      <c r="Q12" s="682"/>
      <c r="R12" s="682"/>
      <c r="S12" s="682"/>
      <c r="T12" s="682"/>
    </row>
    <row r="13" spans="2:20">
      <c r="B13" s="638"/>
      <c r="C13" s="1106" t="s">
        <v>4238</v>
      </c>
      <c r="D13" s="1106"/>
      <c r="E13" s="1106"/>
      <c r="F13" s="1106"/>
      <c r="G13" s="641" t="s">
        <v>4239</v>
      </c>
      <c r="H13" s="681">
        <v>0.49133001999999998</v>
      </c>
      <c r="I13" s="642"/>
      <c r="J13" s="682"/>
      <c r="K13" s="682"/>
      <c r="L13" s="682"/>
      <c r="M13" s="682"/>
      <c r="N13" s="682"/>
      <c r="O13" s="682"/>
      <c r="P13" s="682"/>
      <c r="Q13" s="682"/>
      <c r="R13" s="682"/>
      <c r="S13" s="682"/>
      <c r="T13" s="682"/>
    </row>
    <row r="14" spans="2:20">
      <c r="B14" s="638"/>
      <c r="C14" s="1106" t="s">
        <v>4240</v>
      </c>
      <c r="D14" s="1106"/>
      <c r="E14" s="1106"/>
      <c r="F14" s="1106"/>
      <c r="G14" s="641" t="s">
        <v>4241</v>
      </c>
      <c r="H14" s="681">
        <v>0.69498119999999997</v>
      </c>
      <c r="I14" s="642"/>
      <c r="J14" s="682"/>
      <c r="K14" s="682"/>
      <c r="L14" s="682"/>
      <c r="M14" s="682"/>
      <c r="N14" s="682"/>
      <c r="O14" s="682"/>
      <c r="P14" s="682"/>
      <c r="Q14" s="682"/>
      <c r="R14" s="682"/>
      <c r="S14" s="682"/>
      <c r="T14" s="682"/>
    </row>
    <row r="15" spans="2:20">
      <c r="B15" s="638"/>
      <c r="C15" s="1106" t="s">
        <v>4242</v>
      </c>
      <c r="D15" s="1106"/>
      <c r="E15" s="1106"/>
      <c r="F15" s="1106"/>
      <c r="G15" s="641" t="s">
        <v>4243</v>
      </c>
      <c r="H15" s="681">
        <v>0.72853838999999998</v>
      </c>
      <c r="I15" s="642"/>
      <c r="J15" s="682"/>
      <c r="K15" s="682"/>
      <c r="L15" s="682"/>
      <c r="M15" s="682"/>
      <c r="N15" s="682"/>
      <c r="O15" s="682"/>
      <c r="P15" s="682"/>
      <c r="Q15" s="682"/>
      <c r="R15" s="682"/>
      <c r="S15" s="682"/>
      <c r="T15" s="682"/>
    </row>
    <row r="16" spans="2:20">
      <c r="B16" s="638"/>
      <c r="C16" s="1106" t="s">
        <v>4244</v>
      </c>
      <c r="D16" s="1106"/>
      <c r="E16" s="1106"/>
      <c r="F16" s="1106"/>
      <c r="G16" s="641" t="s">
        <v>4245</v>
      </c>
      <c r="H16" s="681">
        <v>0.76344601999999995</v>
      </c>
      <c r="I16" s="642"/>
      <c r="J16" s="682"/>
      <c r="K16" s="682"/>
      <c r="L16" s="682"/>
      <c r="M16" s="682"/>
      <c r="N16" s="682"/>
      <c r="O16" s="682"/>
      <c r="P16" s="682"/>
      <c r="Q16" s="682"/>
      <c r="R16" s="682"/>
      <c r="S16" s="682"/>
      <c r="T16" s="682"/>
    </row>
    <row r="17" spans="2:20">
      <c r="B17" s="638"/>
      <c r="C17" s="1106" t="s">
        <v>4246</v>
      </c>
      <c r="D17" s="1106"/>
      <c r="E17" s="1106"/>
      <c r="F17" s="1106"/>
      <c r="G17" s="641" t="s">
        <v>4247</v>
      </c>
      <c r="H17" s="681">
        <v>0.77446559999999998</v>
      </c>
      <c r="I17" s="642"/>
      <c r="J17" s="682"/>
      <c r="K17" s="682"/>
      <c r="L17" s="682"/>
      <c r="M17" s="682"/>
      <c r="N17" s="682"/>
      <c r="O17" s="682"/>
      <c r="P17" s="682"/>
      <c r="Q17" s="682"/>
      <c r="R17" s="682"/>
      <c r="S17" s="682"/>
      <c r="T17" s="682"/>
    </row>
    <row r="18" spans="2:20" ht="3.95" customHeight="1">
      <c r="B18" s="638"/>
      <c r="C18" s="643"/>
      <c r="D18" s="643"/>
      <c r="E18" s="643"/>
      <c r="F18" s="644"/>
      <c r="G18" s="644"/>
      <c r="H18" s="685"/>
      <c r="I18" s="645"/>
      <c r="J18" s="682"/>
      <c r="K18" s="682"/>
      <c r="L18" s="682"/>
      <c r="M18" s="682"/>
      <c r="N18" s="682"/>
      <c r="O18" s="682"/>
      <c r="P18" s="682"/>
      <c r="Q18" s="682"/>
      <c r="R18" s="682"/>
      <c r="S18" s="682"/>
      <c r="T18" s="682"/>
    </row>
    <row r="19" spans="2:20">
      <c r="B19" s="638"/>
      <c r="C19" s="1107" t="s">
        <v>4248</v>
      </c>
      <c r="D19" s="1108"/>
      <c r="E19" s="1108"/>
      <c r="F19" s="1108"/>
      <c r="G19" s="1109"/>
      <c r="H19" s="1000">
        <f>AVERAGE(H11:H17)</f>
        <v>0.68404412999999997</v>
      </c>
      <c r="I19" s="646"/>
      <c r="J19" s="682"/>
      <c r="K19" s="682"/>
      <c r="L19" s="682"/>
      <c r="M19" s="683"/>
      <c r="N19" s="683"/>
      <c r="O19" s="682"/>
      <c r="P19" s="683"/>
      <c r="Q19" s="682"/>
      <c r="R19" s="682"/>
      <c r="S19" s="682"/>
      <c r="T19" s="682"/>
    </row>
    <row r="20" spans="2:20" ht="6.95" customHeight="1">
      <c r="B20" s="647"/>
      <c r="C20" s="648"/>
      <c r="D20" s="649"/>
      <c r="E20" s="649"/>
      <c r="F20" s="649"/>
      <c r="G20" s="649"/>
      <c r="H20" s="649"/>
      <c r="I20" s="650"/>
      <c r="J20" s="682"/>
      <c r="K20" s="682"/>
      <c r="L20" s="682"/>
      <c r="M20" s="682"/>
      <c r="N20" s="682"/>
      <c r="O20" s="682"/>
      <c r="P20" s="682"/>
      <c r="Q20" s="682"/>
      <c r="R20" s="682"/>
      <c r="S20" s="682"/>
      <c r="T20" s="682"/>
    </row>
    <row r="21" spans="2:20">
      <c r="B21" s="152"/>
      <c r="C21" s="626"/>
      <c r="D21" s="627"/>
      <c r="E21" s="627"/>
      <c r="F21" s="627"/>
      <c r="G21" s="627"/>
      <c r="H21" s="627"/>
      <c r="I21" s="627"/>
      <c r="J21" s="682"/>
      <c r="K21" s="682"/>
      <c r="L21" s="682"/>
      <c r="M21" s="682"/>
      <c r="N21" s="682"/>
      <c r="O21" s="682"/>
      <c r="P21" s="682"/>
      <c r="Q21" s="682"/>
      <c r="R21" s="682"/>
      <c r="S21" s="682"/>
      <c r="T21" s="682"/>
    </row>
    <row r="22" spans="2:20">
      <c r="N22" s="684"/>
    </row>
  </sheetData>
  <mergeCells count="9">
    <mergeCell ref="C16:F16"/>
    <mergeCell ref="C17:F17"/>
    <mergeCell ref="C19:G19"/>
    <mergeCell ref="C10:F10"/>
    <mergeCell ref="C11:F11"/>
    <mergeCell ref="C12:F12"/>
    <mergeCell ref="C13:F13"/>
    <mergeCell ref="C14:F14"/>
    <mergeCell ref="C15:F15"/>
  </mergeCells>
  <pageMargins left="0.511811024" right="0.511811024" top="0.78740157499999996" bottom="0.78740157499999996" header="0.31496062000000002" footer="0.31496062000000002"/>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B17E5-2416-488B-836C-3405B3CAD8CE}">
  <sheetPr>
    <tabColor theme="7"/>
  </sheetPr>
  <dimension ref="A1:YY2532"/>
  <sheetViews>
    <sheetView showGridLines="0" zoomScale="90" zoomScaleNormal="90" workbookViewId="0">
      <selection activeCell="K17" sqref="K17"/>
    </sheetView>
  </sheetViews>
  <sheetFormatPr defaultColWidth="0" defaultRowHeight="14.25" customHeight="1" zeroHeight="1"/>
  <cols>
    <col min="1" max="1" width="1.7109375" style="114" customWidth="1"/>
    <col min="2" max="2" width="0.7109375" style="152" customWidth="1"/>
    <col min="3" max="3" width="39.85546875" style="626" customWidth="1"/>
    <col min="4" max="4" width="11.5703125" style="627" customWidth="1"/>
    <col min="5" max="7" width="11.5703125" style="114" customWidth="1"/>
    <col min="8" max="8" width="0.7109375" style="152" customWidth="1"/>
    <col min="9" max="9" width="11.42578125" style="114" customWidth="1"/>
    <col min="10" max="11" width="5.42578125" style="114" customWidth="1"/>
    <col min="12" max="16384" width="9.140625" style="114" hidden="1"/>
  </cols>
  <sheetData>
    <row r="1" spans="1:675" ht="9.9499999999999993" customHeight="1"/>
    <row r="2" spans="1:675" s="30" customFormat="1" ht="24.95" customHeight="1">
      <c r="A2" s="2"/>
      <c r="B2" s="27" t="str">
        <f>'Reposicionamento Tarifário'!D2</f>
        <v>Companhia de Saneamento Ambiental do Distrito Federal - CAESB</v>
      </c>
      <c r="C2" s="628"/>
      <c r="D2" s="629"/>
      <c r="E2" s="28"/>
      <c r="F2" s="5"/>
      <c r="G2" s="5"/>
      <c r="H2" s="27"/>
      <c r="I2" s="4"/>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c r="IT2" s="29"/>
      <c r="IU2" s="29"/>
      <c r="IV2" s="29"/>
      <c r="IW2" s="29"/>
      <c r="IX2" s="29"/>
      <c r="IY2" s="29"/>
      <c r="IZ2" s="29"/>
      <c r="JA2" s="29"/>
      <c r="JB2" s="29"/>
      <c r="JC2" s="29"/>
      <c r="JD2" s="29"/>
      <c r="JE2" s="29"/>
      <c r="JF2" s="29"/>
      <c r="JG2" s="29"/>
      <c r="JH2" s="29"/>
      <c r="JI2" s="29"/>
      <c r="JJ2" s="29"/>
      <c r="JK2" s="29"/>
      <c r="JL2" s="29"/>
      <c r="JM2" s="29"/>
      <c r="JN2" s="29"/>
      <c r="JO2" s="29"/>
      <c r="JP2" s="29"/>
      <c r="JQ2" s="29"/>
      <c r="JR2" s="29"/>
      <c r="JS2" s="29"/>
      <c r="JT2" s="29"/>
      <c r="JU2" s="29"/>
      <c r="JV2" s="29"/>
      <c r="JW2" s="29"/>
      <c r="JX2" s="29"/>
      <c r="JY2" s="29"/>
      <c r="JZ2" s="29"/>
      <c r="KA2" s="29"/>
      <c r="KB2" s="29"/>
      <c r="KC2" s="29"/>
      <c r="KD2" s="29"/>
      <c r="KE2" s="29"/>
      <c r="KF2" s="29"/>
      <c r="KG2" s="29"/>
      <c r="KH2" s="29"/>
      <c r="KI2" s="29"/>
      <c r="KJ2" s="29"/>
      <c r="KK2" s="29"/>
      <c r="KL2" s="29"/>
      <c r="KM2" s="29"/>
      <c r="KN2" s="29"/>
      <c r="KO2" s="29"/>
      <c r="KP2" s="29"/>
      <c r="KQ2" s="29"/>
      <c r="KR2" s="29"/>
      <c r="KS2" s="29"/>
      <c r="KT2" s="29"/>
      <c r="KU2" s="29"/>
      <c r="KV2" s="29"/>
      <c r="KW2" s="29"/>
      <c r="KX2" s="29"/>
      <c r="KY2" s="29"/>
      <c r="KZ2" s="29"/>
      <c r="LA2" s="29"/>
      <c r="LB2" s="29"/>
      <c r="LC2" s="29"/>
      <c r="LD2" s="29"/>
      <c r="LE2" s="29"/>
      <c r="LF2" s="29"/>
      <c r="LG2" s="29"/>
      <c r="LH2" s="29"/>
      <c r="LI2" s="29"/>
      <c r="LJ2" s="29"/>
      <c r="LK2" s="29"/>
      <c r="LL2" s="29"/>
      <c r="LM2" s="29"/>
      <c r="LN2" s="29"/>
      <c r="LO2" s="29"/>
      <c r="LP2" s="29"/>
      <c r="LQ2" s="29"/>
      <c r="LR2" s="29"/>
      <c r="LS2" s="29"/>
      <c r="LT2" s="29"/>
      <c r="LU2" s="29"/>
      <c r="LV2" s="29"/>
      <c r="LW2" s="29"/>
      <c r="LX2" s="29"/>
      <c r="LY2" s="29"/>
      <c r="LZ2" s="29"/>
      <c r="MA2" s="29"/>
      <c r="MB2" s="29"/>
      <c r="MC2" s="29"/>
      <c r="MD2" s="29"/>
      <c r="ME2" s="29"/>
      <c r="MF2" s="29"/>
      <c r="MG2" s="29"/>
      <c r="MH2" s="29"/>
      <c r="MI2" s="29"/>
      <c r="MJ2" s="29"/>
      <c r="MK2" s="29"/>
      <c r="ML2" s="29"/>
      <c r="MM2" s="29"/>
      <c r="MN2" s="29"/>
      <c r="MO2" s="29"/>
      <c r="MP2" s="29"/>
      <c r="MQ2" s="29"/>
      <c r="MR2" s="29"/>
      <c r="MS2" s="29"/>
      <c r="MT2" s="29"/>
      <c r="MU2" s="29"/>
      <c r="MV2" s="29"/>
      <c r="MW2" s="29"/>
      <c r="MX2" s="29"/>
      <c r="MY2" s="29"/>
      <c r="MZ2" s="29"/>
      <c r="NA2" s="29"/>
      <c r="NB2" s="29"/>
      <c r="NC2" s="29"/>
      <c r="ND2" s="29"/>
      <c r="NE2" s="29"/>
      <c r="NF2" s="29"/>
      <c r="NG2" s="29"/>
      <c r="NH2" s="29"/>
      <c r="NI2" s="29"/>
      <c r="NJ2" s="29"/>
      <c r="NK2" s="29"/>
      <c r="NL2" s="29"/>
      <c r="NM2" s="29"/>
      <c r="NN2" s="29"/>
      <c r="NO2" s="29"/>
      <c r="NP2" s="29"/>
      <c r="NQ2" s="29"/>
      <c r="NR2" s="29"/>
      <c r="NS2" s="29"/>
      <c r="NT2" s="29"/>
      <c r="NU2" s="29"/>
      <c r="NV2" s="29"/>
      <c r="NW2" s="29"/>
      <c r="NX2" s="29"/>
      <c r="NY2" s="29"/>
      <c r="NZ2" s="29"/>
      <c r="OA2" s="29"/>
      <c r="OB2" s="29"/>
      <c r="OC2" s="29"/>
      <c r="OD2" s="29"/>
      <c r="OE2" s="29"/>
      <c r="OF2" s="29"/>
      <c r="OG2" s="29"/>
      <c r="OH2" s="29"/>
      <c r="OI2" s="29"/>
      <c r="OJ2" s="29"/>
      <c r="OK2" s="29"/>
      <c r="OL2" s="29"/>
      <c r="OM2" s="29"/>
      <c r="ON2" s="29"/>
      <c r="OO2" s="29"/>
      <c r="OP2" s="29"/>
      <c r="OQ2" s="29"/>
      <c r="OR2" s="29"/>
      <c r="OS2" s="29"/>
      <c r="OT2" s="29"/>
      <c r="OU2" s="29"/>
      <c r="OV2" s="29"/>
      <c r="OW2" s="29"/>
      <c r="OX2" s="29"/>
      <c r="OY2" s="29"/>
      <c r="OZ2" s="29"/>
      <c r="PA2" s="29"/>
      <c r="PB2" s="29"/>
      <c r="PC2" s="29"/>
      <c r="PD2" s="29"/>
      <c r="PE2" s="29"/>
      <c r="PF2" s="29"/>
      <c r="PG2" s="29"/>
      <c r="PH2" s="29"/>
      <c r="PI2" s="29"/>
      <c r="PJ2" s="29"/>
      <c r="PK2" s="29"/>
      <c r="PL2" s="29"/>
      <c r="PM2" s="29"/>
      <c r="PN2" s="29"/>
      <c r="PO2" s="29"/>
      <c r="PP2" s="29"/>
      <c r="PQ2" s="29"/>
      <c r="PR2" s="29"/>
      <c r="PS2" s="29"/>
      <c r="PT2" s="29"/>
      <c r="PU2" s="29"/>
      <c r="PV2" s="29"/>
      <c r="PW2" s="29"/>
      <c r="PX2" s="29"/>
      <c r="PY2" s="29"/>
      <c r="PZ2" s="29"/>
      <c r="QA2" s="29"/>
      <c r="QB2" s="29"/>
      <c r="QC2" s="29"/>
      <c r="QD2" s="29"/>
      <c r="QE2" s="29"/>
      <c r="QF2" s="29"/>
      <c r="QG2" s="29"/>
      <c r="QH2" s="29"/>
      <c r="QI2" s="29"/>
      <c r="QJ2" s="29"/>
      <c r="QK2" s="29"/>
      <c r="QL2" s="29"/>
      <c r="QM2" s="29"/>
      <c r="QN2" s="29"/>
      <c r="QO2" s="29"/>
      <c r="QP2" s="29"/>
      <c r="QQ2" s="29"/>
      <c r="QR2" s="29"/>
      <c r="QS2" s="29"/>
      <c r="QT2" s="29"/>
      <c r="QU2" s="29"/>
      <c r="QV2" s="29"/>
      <c r="QW2" s="29"/>
      <c r="QX2" s="29"/>
      <c r="QY2" s="29"/>
      <c r="QZ2" s="29"/>
      <c r="RA2" s="29"/>
      <c r="RB2" s="29"/>
      <c r="RC2" s="29"/>
      <c r="RD2" s="29"/>
      <c r="RE2" s="29"/>
      <c r="RF2" s="29"/>
      <c r="RG2" s="29"/>
      <c r="RH2" s="29"/>
      <c r="RI2" s="29"/>
      <c r="RJ2" s="29"/>
      <c r="RK2" s="29"/>
      <c r="RL2" s="29"/>
      <c r="RM2" s="29"/>
      <c r="RN2" s="29"/>
      <c r="RO2" s="29"/>
      <c r="RP2" s="29"/>
      <c r="RQ2" s="29"/>
      <c r="RR2" s="29"/>
      <c r="RS2" s="29"/>
      <c r="RT2" s="29"/>
      <c r="RU2" s="29"/>
      <c r="RV2" s="29"/>
      <c r="RW2" s="29"/>
      <c r="RX2" s="29"/>
      <c r="RY2" s="29"/>
      <c r="RZ2" s="29"/>
      <c r="SA2" s="29"/>
      <c r="SB2" s="29"/>
      <c r="SC2" s="29"/>
      <c r="SD2" s="29"/>
      <c r="SE2" s="29"/>
      <c r="SF2" s="29"/>
      <c r="SG2" s="29"/>
      <c r="SH2" s="29"/>
      <c r="SI2" s="29"/>
      <c r="SJ2" s="29"/>
      <c r="SK2" s="29"/>
      <c r="SL2" s="29"/>
      <c r="SM2" s="29"/>
      <c r="SN2" s="29"/>
      <c r="SO2" s="29"/>
      <c r="SP2" s="29"/>
      <c r="SQ2" s="29"/>
      <c r="SR2" s="29"/>
      <c r="SS2" s="29"/>
      <c r="ST2" s="29"/>
      <c r="SU2" s="29"/>
      <c r="SV2" s="29"/>
      <c r="SW2" s="29"/>
      <c r="SX2" s="29"/>
      <c r="SY2" s="29"/>
      <c r="SZ2" s="29"/>
      <c r="TA2" s="29"/>
      <c r="TB2" s="29"/>
      <c r="TC2" s="29"/>
      <c r="TD2" s="29"/>
      <c r="TE2" s="29"/>
      <c r="TF2" s="29"/>
      <c r="TG2" s="29"/>
      <c r="TH2" s="29"/>
      <c r="TI2" s="29"/>
      <c r="TJ2" s="29"/>
      <c r="TK2" s="29"/>
      <c r="TL2" s="29"/>
      <c r="TM2" s="29"/>
      <c r="TN2" s="29"/>
      <c r="TO2" s="29"/>
      <c r="TP2" s="29"/>
      <c r="TQ2" s="29"/>
      <c r="TR2" s="29"/>
      <c r="TS2" s="29"/>
      <c r="TT2" s="29"/>
      <c r="TU2" s="29"/>
      <c r="TV2" s="29"/>
      <c r="TW2" s="29"/>
      <c r="TX2" s="29"/>
      <c r="TY2" s="29"/>
      <c r="TZ2" s="29"/>
      <c r="UA2" s="29"/>
      <c r="UB2" s="29"/>
      <c r="UC2" s="29"/>
      <c r="UD2" s="29"/>
      <c r="UE2" s="29"/>
      <c r="UF2" s="29"/>
      <c r="UG2" s="29"/>
      <c r="UH2" s="29"/>
      <c r="UI2" s="29"/>
      <c r="UJ2" s="29"/>
      <c r="UK2" s="29"/>
      <c r="UL2" s="29"/>
      <c r="UM2" s="29"/>
      <c r="UN2" s="29"/>
      <c r="UO2" s="29"/>
      <c r="UP2" s="29"/>
      <c r="UQ2" s="29"/>
      <c r="UR2" s="29"/>
      <c r="US2" s="29"/>
      <c r="UT2" s="29"/>
      <c r="UU2" s="29"/>
      <c r="UV2" s="29"/>
      <c r="UW2" s="29"/>
      <c r="UX2" s="29"/>
      <c r="UY2" s="29"/>
      <c r="UZ2" s="29"/>
      <c r="VA2" s="29"/>
      <c r="VB2" s="29"/>
      <c r="VC2" s="29"/>
      <c r="VD2" s="29"/>
      <c r="VE2" s="29"/>
      <c r="VF2" s="29"/>
      <c r="VG2" s="29"/>
      <c r="VH2" s="29"/>
      <c r="VI2" s="29"/>
      <c r="VJ2" s="29"/>
      <c r="VK2" s="29"/>
      <c r="VL2" s="29"/>
      <c r="VM2" s="29"/>
      <c r="VN2" s="29"/>
      <c r="VO2" s="29"/>
      <c r="VP2" s="29"/>
      <c r="VQ2" s="29"/>
      <c r="VR2" s="29"/>
      <c r="VS2" s="29"/>
      <c r="VT2" s="29"/>
      <c r="VU2" s="29"/>
      <c r="VV2" s="29"/>
      <c r="VW2" s="29"/>
      <c r="VX2" s="29"/>
      <c r="VY2" s="29"/>
      <c r="VZ2" s="29"/>
      <c r="WA2" s="29"/>
      <c r="WB2" s="29"/>
      <c r="WC2" s="29"/>
      <c r="WD2" s="29"/>
      <c r="WE2" s="29"/>
      <c r="WF2" s="29"/>
      <c r="WG2" s="29"/>
      <c r="WH2" s="29"/>
      <c r="WI2" s="29"/>
      <c r="WJ2" s="29"/>
      <c r="WK2" s="29"/>
      <c r="WL2" s="29"/>
      <c r="WM2" s="29"/>
      <c r="WN2" s="29"/>
      <c r="WO2" s="29"/>
      <c r="WP2" s="29"/>
      <c r="WQ2" s="29"/>
      <c r="WR2" s="29"/>
      <c r="WS2" s="29"/>
      <c r="WT2" s="29"/>
      <c r="WU2" s="29"/>
      <c r="WV2" s="29"/>
      <c r="WW2" s="29"/>
      <c r="WX2" s="29"/>
      <c r="WY2" s="29"/>
      <c r="WZ2" s="29"/>
      <c r="XA2" s="29"/>
      <c r="XB2" s="29"/>
      <c r="XC2" s="29"/>
      <c r="XD2" s="29"/>
      <c r="XE2" s="29"/>
      <c r="XF2" s="29"/>
      <c r="XG2" s="29"/>
      <c r="XH2" s="29"/>
      <c r="XI2" s="29"/>
      <c r="XJ2" s="29"/>
      <c r="XK2" s="29"/>
      <c r="XL2" s="29"/>
      <c r="XM2" s="29"/>
      <c r="XN2" s="29"/>
      <c r="XO2" s="29"/>
      <c r="XP2" s="29"/>
      <c r="XQ2" s="29"/>
      <c r="XR2" s="29"/>
      <c r="XS2" s="29"/>
      <c r="XT2" s="29"/>
      <c r="XU2" s="29"/>
      <c r="XV2" s="29"/>
      <c r="XW2" s="29"/>
      <c r="XX2" s="29"/>
      <c r="XY2" s="29"/>
      <c r="XZ2" s="29"/>
      <c r="YA2" s="29"/>
      <c r="YB2" s="29"/>
      <c r="YC2" s="29"/>
      <c r="YD2" s="29"/>
      <c r="YE2" s="29"/>
      <c r="YF2" s="29"/>
      <c r="YG2" s="29"/>
      <c r="YH2" s="29"/>
      <c r="YI2" s="29"/>
      <c r="YJ2" s="29"/>
      <c r="YK2" s="29"/>
      <c r="YL2" s="29"/>
      <c r="YM2" s="29"/>
      <c r="YN2" s="29"/>
      <c r="YO2" s="29"/>
      <c r="YP2" s="29"/>
      <c r="YQ2" s="29"/>
      <c r="YR2" s="29"/>
      <c r="YS2" s="29"/>
      <c r="YT2" s="29"/>
      <c r="YU2" s="29"/>
      <c r="YV2" s="29"/>
      <c r="YW2" s="29"/>
      <c r="YX2" s="29"/>
      <c r="YY2" s="29"/>
    </row>
    <row r="3" spans="1:675" s="6" customFormat="1" ht="20.100000000000001" customHeight="1">
      <c r="A3" s="3"/>
      <c r="B3" s="4" t="str">
        <f>'Reposicionamento Tarifário'!D3</f>
        <v>Revisão Tarifária Periódica (4ª RTP)</v>
      </c>
      <c r="C3" s="630"/>
      <c r="D3" s="631"/>
      <c r="E3" s="5"/>
      <c r="F3" s="5"/>
      <c r="G3" s="5"/>
      <c r="H3" s="4"/>
      <c r="I3" s="4"/>
    </row>
    <row r="4" spans="1:675" s="6" customFormat="1" ht="20.100000000000001" customHeight="1">
      <c r="A4" s="3"/>
      <c r="B4" s="4" t="s">
        <v>4230</v>
      </c>
      <c r="C4" s="630"/>
      <c r="D4" s="631"/>
      <c r="E4" s="5"/>
      <c r="F4" s="5"/>
      <c r="G4" s="5"/>
      <c r="H4" s="4"/>
      <c r="I4" s="4"/>
    </row>
    <row r="5" spans="1:675" s="6" customFormat="1" ht="20.100000000000001" customHeight="1">
      <c r="A5" s="3"/>
      <c r="B5" s="7" t="s">
        <v>4249</v>
      </c>
      <c r="C5" s="630"/>
      <c r="D5" s="631"/>
      <c r="E5" s="5"/>
      <c r="F5" s="5"/>
      <c r="G5" s="5"/>
      <c r="H5" s="7"/>
      <c r="I5" s="4"/>
    </row>
    <row r="6" spans="1:675" s="6" customFormat="1" ht="30.75" customHeight="1">
      <c r="A6" s="3"/>
      <c r="B6" s="7"/>
      <c r="C6" s="630"/>
      <c r="D6" s="631"/>
      <c r="E6" s="5"/>
      <c r="F6" s="5"/>
      <c r="G6" s="5"/>
      <c r="H6" s="7"/>
      <c r="I6" s="4"/>
    </row>
    <row r="7" spans="1:675" ht="14.25" customHeight="1"/>
    <row r="8" spans="1:675" s="153" customFormat="1" ht="15" customHeight="1">
      <c r="B8" s="680" t="s">
        <v>4250</v>
      </c>
      <c r="C8" s="632"/>
      <c r="D8" s="633"/>
      <c r="E8" s="620"/>
      <c r="F8" s="621"/>
      <c r="H8" s="679"/>
    </row>
    <row r="9" spans="1:675" ht="7.5" customHeight="1"/>
    <row r="10" spans="1:675" ht="7.5" customHeight="1"/>
    <row r="11" spans="1:675" ht="7.5" customHeight="1">
      <c r="B11" s="634"/>
      <c r="C11" s="635"/>
      <c r="D11" s="636"/>
      <c r="E11" s="156"/>
      <c r="F11" s="156"/>
      <c r="G11" s="156"/>
      <c r="H11" s="678"/>
    </row>
    <row r="12" spans="1:675" ht="18" customHeight="1">
      <c r="B12" s="668"/>
      <c r="C12" s="1001" t="s">
        <v>89</v>
      </c>
      <c r="D12" s="1002">
        <v>2023</v>
      </c>
      <c r="E12" s="1002">
        <f>D12-1</f>
        <v>2022</v>
      </c>
      <c r="F12" s="1002">
        <f t="shared" ref="F12:G12" si="0">E12-1</f>
        <v>2021</v>
      </c>
      <c r="G12" s="1002">
        <f t="shared" si="0"/>
        <v>2020</v>
      </c>
      <c r="H12" s="305"/>
    </row>
    <row r="13" spans="1:675" ht="14.25" customHeight="1">
      <c r="B13" s="668"/>
      <c r="C13" s="677" t="s">
        <v>4251</v>
      </c>
      <c r="D13" s="676">
        <v>95397</v>
      </c>
      <c r="E13" s="675">
        <v>146500</v>
      </c>
      <c r="F13" s="674">
        <v>188726</v>
      </c>
      <c r="G13" s="669">
        <v>197505</v>
      </c>
      <c r="H13" s="305"/>
    </row>
    <row r="14" spans="1:675" ht="14.25" customHeight="1">
      <c r="B14" s="668"/>
      <c r="C14" s="640" t="s">
        <v>4252</v>
      </c>
      <c r="D14" s="672">
        <v>683452</v>
      </c>
      <c r="E14" s="671">
        <v>816815</v>
      </c>
      <c r="F14" s="670">
        <v>827105</v>
      </c>
      <c r="G14" s="669">
        <v>829823</v>
      </c>
      <c r="H14" s="305"/>
    </row>
    <row r="15" spans="1:675" ht="14.25" customHeight="1">
      <c r="B15" s="668"/>
      <c r="C15" s="640" t="s">
        <v>4253</v>
      </c>
      <c r="D15" s="672">
        <v>316176</v>
      </c>
      <c r="E15" s="671">
        <v>535748</v>
      </c>
      <c r="F15" s="670">
        <v>397776</v>
      </c>
      <c r="G15" s="669">
        <v>288447</v>
      </c>
      <c r="H15" s="305"/>
    </row>
    <row r="16" spans="1:675" ht="14.25" customHeight="1">
      <c r="B16" s="668"/>
      <c r="C16" s="640" t="s">
        <v>4254</v>
      </c>
      <c r="D16" s="672">
        <f>D13+D14-D15</f>
        <v>462673</v>
      </c>
      <c r="E16" s="672">
        <f>E13+E14-E15</f>
        <v>427567</v>
      </c>
      <c r="F16" s="673">
        <f>F13+F14-F15</f>
        <v>618055</v>
      </c>
      <c r="G16" s="672">
        <f>G13+G14-G15</f>
        <v>738881</v>
      </c>
      <c r="H16" s="305"/>
    </row>
    <row r="17" spans="2:8" ht="14.25" customHeight="1">
      <c r="B17" s="668"/>
      <c r="C17" s="640" t="s">
        <v>4255</v>
      </c>
      <c r="D17" s="672">
        <v>2127333</v>
      </c>
      <c r="E17" s="671">
        <v>1943955</v>
      </c>
      <c r="F17" s="670">
        <v>1641307</v>
      </c>
      <c r="G17" s="669">
        <v>1577054</v>
      </c>
      <c r="H17" s="305"/>
    </row>
    <row r="18" spans="2:8" ht="7.5" customHeight="1">
      <c r="B18" s="668"/>
      <c r="C18" s="643"/>
      <c r="D18" s="644"/>
      <c r="E18" s="658"/>
      <c r="F18" s="657"/>
      <c r="G18" s="656"/>
      <c r="H18" s="305"/>
    </row>
    <row r="19" spans="2:8" ht="14.25" customHeight="1">
      <c r="B19" s="668"/>
      <c r="C19" s="1001" t="s">
        <v>4256</v>
      </c>
      <c r="D19" s="1003">
        <f>D17/(D17+D16)</f>
        <v>0.8213621898945408</v>
      </c>
      <c r="E19" s="1003">
        <f>E17/(E17+E16)</f>
        <v>0.81970776573019355</v>
      </c>
      <c r="F19" s="1004">
        <f>F17/(F17+F16)</f>
        <v>0.72644711206083845</v>
      </c>
      <c r="G19" s="1003">
        <f>G17/(G17+G16)</f>
        <v>0.6809577989019554</v>
      </c>
      <c r="H19" s="305"/>
    </row>
    <row r="20" spans="2:8" ht="7.5" customHeight="1">
      <c r="B20" s="668"/>
      <c r="C20" s="643"/>
      <c r="D20" s="896"/>
      <c r="E20" s="896"/>
      <c r="F20" s="860"/>
      <c r="G20" s="895"/>
      <c r="H20" s="305"/>
    </row>
    <row r="21" spans="2:8" ht="14.25" customHeight="1">
      <c r="B21" s="668"/>
      <c r="C21" s="1001" t="s">
        <v>4257</v>
      </c>
      <c r="D21" s="1003">
        <f>D16/(D17+D16)</f>
        <v>0.1786378101054592</v>
      </c>
      <c r="E21" s="1003">
        <f>E16/(E17+E16)</f>
        <v>0.18029223426980648</v>
      </c>
      <c r="F21" s="1004">
        <f>F16/(F17+F16)</f>
        <v>0.2735528879391616</v>
      </c>
      <c r="G21" s="1003">
        <f>G16/(G17+G16)</f>
        <v>0.31904220109804465</v>
      </c>
      <c r="H21" s="305"/>
    </row>
    <row r="22" spans="2:8" ht="14.25" customHeight="1">
      <c r="B22" s="668"/>
      <c r="C22" s="643"/>
      <c r="D22" s="644"/>
      <c r="E22" s="658"/>
      <c r="F22" s="657"/>
      <c r="G22" s="656"/>
      <c r="H22" s="305"/>
    </row>
    <row r="23" spans="2:8" ht="14.25" customHeight="1">
      <c r="B23" s="668"/>
      <c r="C23" s="1001" t="s">
        <v>4258</v>
      </c>
      <c r="D23" s="1005">
        <f>AVERAGE(D19:G19)</f>
        <v>0.76211871664688213</v>
      </c>
      <c r="E23" s="658"/>
      <c r="F23" s="657"/>
      <c r="G23" s="656"/>
      <c r="H23" s="305"/>
    </row>
    <row r="24" spans="2:8" ht="7.5" customHeight="1">
      <c r="B24" s="668"/>
      <c r="C24" s="660"/>
      <c r="D24" s="659"/>
      <c r="E24" s="658"/>
      <c r="F24" s="657"/>
      <c r="G24" s="656"/>
      <c r="H24" s="305"/>
    </row>
    <row r="25" spans="2:8" ht="14.25" customHeight="1">
      <c r="B25" s="668"/>
      <c r="C25" s="1001" t="s">
        <v>4259</v>
      </c>
      <c r="D25" s="1005">
        <f>AVERAGE(D21:G21)</f>
        <v>0.23788128335311798</v>
      </c>
      <c r="E25" s="658"/>
      <c r="F25" s="657"/>
      <c r="G25" s="656"/>
      <c r="H25" s="305"/>
    </row>
    <row r="26" spans="2:8" ht="6.6" customHeight="1">
      <c r="B26" s="667"/>
      <c r="C26" s="666"/>
      <c r="D26" s="665"/>
      <c r="E26" s="664"/>
      <c r="F26" s="663"/>
      <c r="G26" s="662"/>
      <c r="H26" s="661"/>
    </row>
    <row r="27" spans="2:8" ht="6.6" customHeight="1">
      <c r="B27" s="306"/>
      <c r="C27" s="660"/>
      <c r="D27" s="659"/>
      <c r="E27" s="658"/>
      <c r="F27" s="657"/>
      <c r="G27" s="656"/>
      <c r="H27" s="306"/>
    </row>
    <row r="28" spans="2:8" ht="7.5" customHeight="1">
      <c r="B28" s="654"/>
      <c r="C28" s="655"/>
      <c r="D28" s="655"/>
      <c r="E28" s="654"/>
      <c r="F28" s="654"/>
      <c r="G28" s="654"/>
      <c r="H28" s="654"/>
    </row>
    <row r="29" spans="2:8" ht="14.25" customHeight="1">
      <c r="E29" s="100"/>
      <c r="F29" s="653"/>
      <c r="G29" s="652"/>
    </row>
    <row r="30" spans="2:8" ht="14.25" hidden="1" customHeight="1">
      <c r="E30" s="100"/>
      <c r="F30" s="653"/>
      <c r="G30" s="652"/>
    </row>
    <row r="31" spans="2:8" ht="14.25" hidden="1" customHeight="1">
      <c r="E31" s="100"/>
      <c r="F31" s="653"/>
      <c r="G31" s="652"/>
    </row>
    <row r="32" spans="2:8" ht="14.25" hidden="1" customHeight="1">
      <c r="E32" s="100"/>
      <c r="F32" s="653"/>
      <c r="G32" s="652"/>
    </row>
    <row r="33" spans="5:7" ht="14.25" hidden="1" customHeight="1">
      <c r="E33" s="100"/>
      <c r="F33" s="653"/>
      <c r="G33" s="652"/>
    </row>
    <row r="34" spans="5:7" ht="14.25" hidden="1" customHeight="1">
      <c r="E34" s="100"/>
      <c r="F34" s="653"/>
      <c r="G34" s="652"/>
    </row>
    <row r="35" spans="5:7" ht="14.25" hidden="1" customHeight="1">
      <c r="E35" s="100"/>
      <c r="F35" s="653"/>
      <c r="G35" s="652"/>
    </row>
    <row r="36" spans="5:7" ht="14.25" hidden="1" customHeight="1">
      <c r="E36" s="100"/>
      <c r="F36" s="653"/>
      <c r="G36" s="652"/>
    </row>
    <row r="37" spans="5:7" ht="14.25" hidden="1" customHeight="1">
      <c r="E37" s="100"/>
      <c r="F37" s="653"/>
      <c r="G37" s="652"/>
    </row>
    <row r="38" spans="5:7" ht="14.25" hidden="1" customHeight="1">
      <c r="E38" s="100"/>
      <c r="F38" s="653"/>
      <c r="G38" s="652"/>
    </row>
    <row r="39" spans="5:7" ht="14.25" hidden="1" customHeight="1">
      <c r="E39" s="100"/>
      <c r="F39" s="653"/>
      <c r="G39" s="652"/>
    </row>
    <row r="40" spans="5:7" ht="14.25" hidden="1" customHeight="1">
      <c r="E40" s="100"/>
      <c r="F40" s="653"/>
      <c r="G40" s="652"/>
    </row>
    <row r="41" spans="5:7" ht="14.25" hidden="1" customHeight="1">
      <c r="E41" s="100"/>
      <c r="F41" s="653"/>
      <c r="G41" s="652"/>
    </row>
    <row r="42" spans="5:7" ht="14.25" hidden="1" customHeight="1">
      <c r="E42" s="100"/>
      <c r="F42" s="653"/>
      <c r="G42" s="652"/>
    </row>
    <row r="43" spans="5:7" ht="14.25" hidden="1" customHeight="1">
      <c r="E43" s="100"/>
      <c r="F43" s="653"/>
      <c r="G43" s="652"/>
    </row>
    <row r="44" spans="5:7" ht="14.25" hidden="1" customHeight="1">
      <c r="E44" s="100"/>
      <c r="F44" s="653"/>
      <c r="G44" s="652"/>
    </row>
    <row r="45" spans="5:7" ht="14.25" hidden="1" customHeight="1">
      <c r="E45" s="100"/>
      <c r="F45" s="653"/>
      <c r="G45" s="652"/>
    </row>
    <row r="46" spans="5:7" ht="14.25" hidden="1" customHeight="1">
      <c r="E46" s="100"/>
      <c r="F46" s="653"/>
      <c r="G46" s="652"/>
    </row>
    <row r="47" spans="5:7" ht="14.25" hidden="1" customHeight="1">
      <c r="E47" s="100"/>
      <c r="F47" s="653"/>
      <c r="G47" s="652"/>
    </row>
    <row r="48" spans="5:7" ht="14.25" hidden="1" customHeight="1">
      <c r="E48" s="100"/>
      <c r="F48" s="653"/>
      <c r="G48" s="652"/>
    </row>
    <row r="49" spans="5:7" ht="14.25" hidden="1" customHeight="1">
      <c r="E49" s="100"/>
      <c r="F49" s="653"/>
      <c r="G49" s="652"/>
    </row>
    <row r="50" spans="5:7" ht="14.25" hidden="1" customHeight="1">
      <c r="E50" s="100"/>
      <c r="F50" s="653"/>
      <c r="G50" s="652"/>
    </row>
    <row r="51" spans="5:7" ht="14.25" hidden="1" customHeight="1">
      <c r="E51" s="100"/>
      <c r="F51" s="653"/>
      <c r="G51" s="652"/>
    </row>
    <row r="52" spans="5:7" ht="14.25" hidden="1" customHeight="1">
      <c r="E52" s="100"/>
      <c r="F52" s="653"/>
      <c r="G52" s="652"/>
    </row>
    <row r="53" spans="5:7" ht="14.25" hidden="1" customHeight="1">
      <c r="E53" s="100"/>
      <c r="F53" s="653"/>
      <c r="G53" s="652"/>
    </row>
    <row r="54" spans="5:7" ht="14.25" hidden="1" customHeight="1">
      <c r="E54" s="100"/>
      <c r="F54" s="653"/>
      <c r="G54" s="652"/>
    </row>
    <row r="55" spans="5:7" ht="14.25" hidden="1" customHeight="1">
      <c r="E55" s="100"/>
      <c r="F55" s="653"/>
      <c r="G55" s="652"/>
    </row>
    <row r="56" spans="5:7" ht="14.25" hidden="1" customHeight="1">
      <c r="E56" s="100"/>
      <c r="F56" s="653"/>
      <c r="G56" s="652"/>
    </row>
    <row r="57" spans="5:7" ht="14.25" hidden="1" customHeight="1">
      <c r="E57" s="100"/>
      <c r="F57" s="653"/>
      <c r="G57" s="652"/>
    </row>
    <row r="58" spans="5:7" ht="14.25" hidden="1" customHeight="1">
      <c r="E58" s="100"/>
      <c r="F58" s="653"/>
      <c r="G58" s="652"/>
    </row>
    <row r="59" spans="5:7" ht="14.25" hidden="1" customHeight="1">
      <c r="E59" s="100"/>
      <c r="F59" s="653"/>
      <c r="G59" s="652"/>
    </row>
    <row r="60" spans="5:7" ht="14.25" hidden="1" customHeight="1">
      <c r="E60" s="100"/>
      <c r="F60" s="653"/>
      <c r="G60" s="652"/>
    </row>
    <row r="61" spans="5:7" ht="14.25" hidden="1" customHeight="1">
      <c r="E61" s="100"/>
      <c r="F61" s="653"/>
      <c r="G61" s="652"/>
    </row>
    <row r="62" spans="5:7" ht="14.25" hidden="1" customHeight="1">
      <c r="E62" s="100"/>
      <c r="F62" s="653"/>
      <c r="G62" s="652"/>
    </row>
    <row r="63" spans="5:7" ht="14.25" hidden="1" customHeight="1">
      <c r="E63" s="100"/>
      <c r="F63" s="653"/>
      <c r="G63" s="652"/>
    </row>
    <row r="64" spans="5:7" ht="14.25" hidden="1" customHeight="1">
      <c r="E64" s="100"/>
      <c r="F64" s="653"/>
      <c r="G64" s="652"/>
    </row>
    <row r="65" spans="5:7" ht="14.25" hidden="1" customHeight="1">
      <c r="E65" s="100"/>
      <c r="F65" s="653"/>
      <c r="G65" s="652"/>
    </row>
    <row r="66" spans="5:7" ht="14.25" hidden="1" customHeight="1">
      <c r="E66" s="100"/>
      <c r="F66" s="653"/>
      <c r="G66" s="652"/>
    </row>
    <row r="67" spans="5:7" ht="14.25" hidden="1" customHeight="1">
      <c r="E67" s="100"/>
      <c r="F67" s="653"/>
      <c r="G67" s="652"/>
    </row>
    <row r="68" spans="5:7" ht="14.25" hidden="1" customHeight="1">
      <c r="E68" s="100"/>
      <c r="F68" s="653"/>
      <c r="G68" s="652"/>
    </row>
    <row r="69" spans="5:7" ht="14.25" hidden="1" customHeight="1">
      <c r="E69" s="100"/>
      <c r="F69" s="653"/>
      <c r="G69" s="652"/>
    </row>
    <row r="70" spans="5:7" ht="14.25" hidden="1" customHeight="1">
      <c r="E70" s="100"/>
      <c r="F70" s="653"/>
      <c r="G70" s="652"/>
    </row>
    <row r="71" spans="5:7" ht="14.25" hidden="1" customHeight="1">
      <c r="E71" s="100"/>
      <c r="F71" s="653"/>
      <c r="G71" s="652"/>
    </row>
    <row r="72" spans="5:7" ht="14.25" hidden="1" customHeight="1">
      <c r="E72" s="100"/>
      <c r="F72" s="653"/>
      <c r="G72" s="652"/>
    </row>
    <row r="73" spans="5:7" ht="14.25" hidden="1" customHeight="1">
      <c r="E73" s="100"/>
      <c r="F73" s="653"/>
      <c r="G73" s="652"/>
    </row>
    <row r="74" spans="5:7" ht="14.25" hidden="1" customHeight="1">
      <c r="E74" s="100"/>
      <c r="F74" s="653"/>
      <c r="G74" s="652"/>
    </row>
    <row r="75" spans="5:7" ht="14.25" hidden="1" customHeight="1">
      <c r="E75" s="100"/>
      <c r="F75" s="653"/>
      <c r="G75" s="652"/>
    </row>
    <row r="76" spans="5:7" ht="14.25" hidden="1" customHeight="1">
      <c r="E76" s="100"/>
      <c r="F76" s="653"/>
      <c r="G76" s="652"/>
    </row>
    <row r="77" spans="5:7" ht="14.25" hidden="1" customHeight="1">
      <c r="E77" s="100"/>
      <c r="F77" s="653"/>
      <c r="G77" s="652"/>
    </row>
    <row r="78" spans="5:7" ht="14.25" hidden="1" customHeight="1">
      <c r="E78" s="100"/>
      <c r="F78" s="653"/>
      <c r="G78" s="652"/>
    </row>
    <row r="79" spans="5:7" ht="14.25" hidden="1" customHeight="1">
      <c r="E79" s="100"/>
      <c r="F79" s="653"/>
      <c r="G79" s="652"/>
    </row>
    <row r="80" spans="5:7" ht="14.25" hidden="1" customHeight="1">
      <c r="E80" s="100"/>
      <c r="F80" s="653"/>
      <c r="G80" s="652"/>
    </row>
    <row r="81" spans="5:7" ht="14.25" hidden="1" customHeight="1">
      <c r="E81" s="100"/>
      <c r="F81" s="653"/>
      <c r="G81" s="652"/>
    </row>
    <row r="82" spans="5:7" ht="14.25" hidden="1" customHeight="1">
      <c r="E82" s="100"/>
      <c r="F82" s="653"/>
      <c r="G82" s="652"/>
    </row>
    <row r="83" spans="5:7" ht="14.25" hidden="1" customHeight="1">
      <c r="E83" s="100"/>
      <c r="F83" s="653"/>
      <c r="G83" s="652"/>
    </row>
    <row r="84" spans="5:7" ht="14.25" hidden="1" customHeight="1">
      <c r="E84" s="100"/>
      <c r="F84" s="653"/>
      <c r="G84" s="652"/>
    </row>
    <row r="85" spans="5:7" ht="14.25" hidden="1" customHeight="1">
      <c r="E85" s="100"/>
      <c r="F85" s="653"/>
      <c r="G85" s="652"/>
    </row>
    <row r="86" spans="5:7" ht="14.25" hidden="1" customHeight="1">
      <c r="E86" s="100"/>
      <c r="F86" s="653"/>
      <c r="G86" s="652"/>
    </row>
    <row r="87" spans="5:7" ht="14.25" hidden="1" customHeight="1">
      <c r="E87" s="100"/>
      <c r="F87" s="653"/>
      <c r="G87" s="652"/>
    </row>
    <row r="88" spans="5:7" ht="14.25" hidden="1" customHeight="1">
      <c r="E88" s="100"/>
      <c r="F88" s="653"/>
      <c r="G88" s="652"/>
    </row>
    <row r="89" spans="5:7" ht="14.25" hidden="1" customHeight="1">
      <c r="E89" s="100"/>
      <c r="F89" s="653"/>
      <c r="G89" s="652"/>
    </row>
    <row r="90" spans="5:7" ht="14.25" hidden="1" customHeight="1">
      <c r="E90" s="100"/>
      <c r="F90" s="653"/>
      <c r="G90" s="652"/>
    </row>
    <row r="91" spans="5:7" ht="14.25" hidden="1" customHeight="1">
      <c r="E91" s="100"/>
      <c r="F91" s="653"/>
      <c r="G91" s="652"/>
    </row>
    <row r="92" spans="5:7" ht="14.25" hidden="1" customHeight="1">
      <c r="E92" s="100"/>
      <c r="F92" s="653"/>
      <c r="G92" s="652"/>
    </row>
    <row r="93" spans="5:7" ht="14.25" hidden="1" customHeight="1">
      <c r="E93" s="100"/>
      <c r="F93" s="653"/>
      <c r="G93" s="652"/>
    </row>
    <row r="94" spans="5:7" ht="14.25" hidden="1" customHeight="1">
      <c r="E94" s="100"/>
      <c r="F94" s="653"/>
      <c r="G94" s="652"/>
    </row>
    <row r="95" spans="5:7" ht="14.25" hidden="1" customHeight="1">
      <c r="E95" s="100"/>
      <c r="G95" s="651"/>
    </row>
    <row r="96" spans="5:7" ht="14.25" hidden="1" customHeight="1">
      <c r="E96" s="100"/>
      <c r="G96" s="651"/>
    </row>
    <row r="97" spans="5:7" ht="14.25" hidden="1" customHeight="1">
      <c r="E97" s="100"/>
      <c r="G97" s="651"/>
    </row>
    <row r="98" spans="5:7" ht="14.25" hidden="1" customHeight="1">
      <c r="E98" s="100"/>
      <c r="G98" s="651"/>
    </row>
    <row r="99" spans="5:7" ht="14.25" hidden="1" customHeight="1">
      <c r="E99" s="100"/>
      <c r="G99" s="651"/>
    </row>
    <row r="100" spans="5:7" ht="14.25" hidden="1" customHeight="1">
      <c r="E100" s="100"/>
      <c r="G100" s="651"/>
    </row>
    <row r="101" spans="5:7" ht="14.25" hidden="1" customHeight="1">
      <c r="E101" s="100"/>
      <c r="G101" s="651"/>
    </row>
    <row r="102" spans="5:7" ht="14.25" hidden="1" customHeight="1">
      <c r="E102" s="100"/>
      <c r="G102" s="651"/>
    </row>
    <row r="103" spans="5:7" ht="14.25" hidden="1" customHeight="1">
      <c r="E103" s="100"/>
      <c r="G103" s="651"/>
    </row>
    <row r="104" spans="5:7" ht="14.25" hidden="1" customHeight="1">
      <c r="E104" s="100"/>
      <c r="G104" s="651"/>
    </row>
    <row r="105" spans="5:7" ht="14.25" hidden="1" customHeight="1">
      <c r="E105" s="100"/>
      <c r="G105" s="651"/>
    </row>
    <row r="106" spans="5:7" ht="14.25" hidden="1" customHeight="1">
      <c r="E106" s="100"/>
      <c r="G106" s="651"/>
    </row>
    <row r="107" spans="5:7" ht="14.25" hidden="1" customHeight="1">
      <c r="E107" s="100"/>
      <c r="G107" s="651"/>
    </row>
    <row r="108" spans="5:7" ht="14.25" hidden="1" customHeight="1">
      <c r="E108" s="100"/>
      <c r="G108" s="651"/>
    </row>
    <row r="109" spans="5:7" ht="14.25" hidden="1" customHeight="1">
      <c r="E109" s="100"/>
      <c r="G109" s="651"/>
    </row>
    <row r="110" spans="5:7" ht="14.25" hidden="1" customHeight="1">
      <c r="E110" s="100"/>
      <c r="G110" s="651"/>
    </row>
    <row r="111" spans="5:7" ht="14.25" hidden="1" customHeight="1">
      <c r="E111" s="100"/>
      <c r="G111" s="651"/>
    </row>
    <row r="112" spans="5:7" ht="14.25" hidden="1" customHeight="1">
      <c r="E112" s="100"/>
      <c r="G112" s="651"/>
    </row>
    <row r="113" spans="5:7" ht="14.25" hidden="1" customHeight="1">
      <c r="E113" s="100"/>
      <c r="G113" s="651"/>
    </row>
    <row r="114" spans="5:7" ht="14.25" hidden="1" customHeight="1">
      <c r="E114" s="100"/>
      <c r="G114" s="651"/>
    </row>
    <row r="115" spans="5:7" ht="14.25" hidden="1" customHeight="1">
      <c r="E115" s="100"/>
      <c r="G115" s="651"/>
    </row>
    <row r="116" spans="5:7" ht="14.25" hidden="1" customHeight="1">
      <c r="E116" s="100"/>
      <c r="G116" s="651"/>
    </row>
    <row r="117" spans="5:7" ht="14.25" hidden="1" customHeight="1">
      <c r="E117" s="100"/>
      <c r="G117" s="651"/>
    </row>
    <row r="118" spans="5:7" ht="14.25" hidden="1" customHeight="1">
      <c r="E118" s="100"/>
      <c r="G118" s="651"/>
    </row>
    <row r="119" spans="5:7" ht="14.25" hidden="1" customHeight="1">
      <c r="E119" s="100"/>
      <c r="G119" s="651"/>
    </row>
    <row r="120" spans="5:7" ht="14.25" hidden="1" customHeight="1">
      <c r="E120" s="100"/>
      <c r="G120" s="651"/>
    </row>
    <row r="121" spans="5:7" ht="14.25" hidden="1" customHeight="1">
      <c r="E121" s="100"/>
      <c r="G121" s="651"/>
    </row>
    <row r="122" spans="5:7" ht="14.25" hidden="1" customHeight="1">
      <c r="E122" s="100"/>
      <c r="G122" s="651"/>
    </row>
    <row r="123" spans="5:7" ht="14.25" hidden="1" customHeight="1">
      <c r="E123" s="100"/>
      <c r="G123" s="651"/>
    </row>
    <row r="124" spans="5:7" ht="14.25" hidden="1" customHeight="1">
      <c r="E124" s="100"/>
      <c r="G124" s="651"/>
    </row>
    <row r="125" spans="5:7" ht="14.25" hidden="1" customHeight="1">
      <c r="E125" s="100"/>
      <c r="G125" s="651"/>
    </row>
    <row r="126" spans="5:7" ht="14.25" hidden="1" customHeight="1">
      <c r="E126" s="100"/>
      <c r="G126" s="651"/>
    </row>
    <row r="127" spans="5:7" ht="14.25" hidden="1" customHeight="1">
      <c r="E127" s="100"/>
      <c r="G127" s="651"/>
    </row>
    <row r="128" spans="5:7" ht="14.25" hidden="1" customHeight="1">
      <c r="E128" s="100"/>
      <c r="G128" s="651"/>
    </row>
    <row r="129" spans="5:7" ht="14.25" hidden="1" customHeight="1">
      <c r="E129" s="100"/>
      <c r="G129" s="651"/>
    </row>
    <row r="130" spans="5:7" ht="14.25" hidden="1" customHeight="1">
      <c r="E130" s="100"/>
      <c r="G130" s="651"/>
    </row>
    <row r="131" spans="5:7" ht="14.25" hidden="1" customHeight="1">
      <c r="E131" s="100"/>
      <c r="G131" s="651"/>
    </row>
    <row r="132" spans="5:7" ht="14.25" hidden="1" customHeight="1">
      <c r="E132" s="100"/>
      <c r="G132" s="651"/>
    </row>
    <row r="133" spans="5:7" ht="14.25" hidden="1" customHeight="1">
      <c r="E133" s="100"/>
      <c r="G133" s="651"/>
    </row>
    <row r="134" spans="5:7" ht="14.25" hidden="1" customHeight="1">
      <c r="E134" s="100"/>
      <c r="G134" s="651"/>
    </row>
    <row r="135" spans="5:7" ht="14.25" hidden="1" customHeight="1">
      <c r="E135" s="100"/>
      <c r="G135" s="651"/>
    </row>
    <row r="136" spans="5:7" ht="14.25" hidden="1" customHeight="1">
      <c r="E136" s="100"/>
      <c r="G136" s="651"/>
    </row>
    <row r="137" spans="5:7" ht="14.25" hidden="1" customHeight="1">
      <c r="E137" s="100"/>
      <c r="G137" s="651"/>
    </row>
    <row r="138" spans="5:7" ht="14.25" hidden="1" customHeight="1">
      <c r="E138" s="100"/>
      <c r="G138" s="651"/>
    </row>
    <row r="139" spans="5:7" ht="14.25" hidden="1" customHeight="1">
      <c r="E139" s="100"/>
      <c r="G139" s="651"/>
    </row>
    <row r="140" spans="5:7" ht="14.25" hidden="1" customHeight="1">
      <c r="E140" s="100"/>
      <c r="G140" s="651"/>
    </row>
    <row r="141" spans="5:7" ht="14.25" hidden="1" customHeight="1">
      <c r="E141" s="100"/>
      <c r="G141" s="651"/>
    </row>
    <row r="142" spans="5:7" ht="14.25" hidden="1" customHeight="1">
      <c r="E142" s="100"/>
      <c r="G142" s="651"/>
    </row>
    <row r="143" spans="5:7" ht="14.25" hidden="1" customHeight="1">
      <c r="E143" s="100"/>
      <c r="G143" s="651"/>
    </row>
    <row r="144" spans="5:7" ht="14.25" hidden="1" customHeight="1">
      <c r="E144" s="100"/>
      <c r="G144" s="651"/>
    </row>
    <row r="145" spans="5:7" ht="14.25" hidden="1" customHeight="1">
      <c r="E145" s="100"/>
      <c r="G145" s="651"/>
    </row>
    <row r="146" spans="5:7" ht="14.25" hidden="1" customHeight="1">
      <c r="E146" s="100"/>
      <c r="G146" s="651"/>
    </row>
    <row r="147" spans="5:7" ht="14.25" hidden="1" customHeight="1">
      <c r="E147" s="100"/>
      <c r="G147" s="651"/>
    </row>
    <row r="148" spans="5:7" ht="14.25" hidden="1" customHeight="1">
      <c r="E148" s="100"/>
      <c r="G148" s="651"/>
    </row>
    <row r="149" spans="5:7" ht="14.25" hidden="1" customHeight="1">
      <c r="E149" s="100"/>
      <c r="G149" s="651"/>
    </row>
    <row r="150" spans="5:7" ht="14.25" hidden="1" customHeight="1">
      <c r="E150" s="100"/>
      <c r="G150" s="651"/>
    </row>
    <row r="151" spans="5:7" ht="14.25" hidden="1" customHeight="1">
      <c r="E151" s="100"/>
      <c r="G151" s="651"/>
    </row>
    <row r="152" spans="5:7" ht="14.25" hidden="1" customHeight="1">
      <c r="E152" s="100"/>
      <c r="G152" s="651"/>
    </row>
    <row r="153" spans="5:7" ht="14.25" hidden="1" customHeight="1">
      <c r="E153" s="100"/>
      <c r="G153" s="651"/>
    </row>
    <row r="154" spans="5:7" ht="14.25" hidden="1" customHeight="1">
      <c r="E154" s="100"/>
      <c r="G154" s="651"/>
    </row>
    <row r="155" spans="5:7" ht="14.25" hidden="1" customHeight="1">
      <c r="E155" s="100"/>
      <c r="G155" s="651"/>
    </row>
    <row r="156" spans="5:7" ht="14.25" hidden="1" customHeight="1">
      <c r="E156" s="100"/>
      <c r="G156" s="651"/>
    </row>
    <row r="157" spans="5:7" ht="14.25" hidden="1" customHeight="1">
      <c r="E157" s="100"/>
      <c r="G157" s="651"/>
    </row>
    <row r="158" spans="5:7" ht="14.25" hidden="1" customHeight="1">
      <c r="E158" s="100"/>
      <c r="G158" s="651"/>
    </row>
    <row r="159" spans="5:7" ht="14.25" hidden="1" customHeight="1">
      <c r="E159" s="100"/>
      <c r="G159" s="651"/>
    </row>
    <row r="160" spans="5:7" ht="14.25" hidden="1" customHeight="1">
      <c r="E160" s="100"/>
      <c r="G160" s="651"/>
    </row>
    <row r="161" spans="5:7" ht="14.25" hidden="1" customHeight="1">
      <c r="E161" s="100"/>
      <c r="G161" s="651"/>
    </row>
    <row r="162" spans="5:7" ht="14.25" hidden="1" customHeight="1">
      <c r="E162" s="100"/>
      <c r="G162" s="651"/>
    </row>
    <row r="163" spans="5:7" ht="14.25" hidden="1" customHeight="1">
      <c r="E163" s="100"/>
      <c r="G163" s="651"/>
    </row>
    <row r="164" spans="5:7" ht="14.25" hidden="1" customHeight="1">
      <c r="E164" s="100"/>
      <c r="G164" s="651"/>
    </row>
    <row r="165" spans="5:7" ht="14.25" hidden="1" customHeight="1">
      <c r="E165" s="100"/>
      <c r="G165" s="651"/>
    </row>
    <row r="166" spans="5:7" ht="14.25" hidden="1" customHeight="1">
      <c r="E166" s="100"/>
      <c r="G166" s="651"/>
    </row>
    <row r="167" spans="5:7" ht="14.25" hidden="1" customHeight="1">
      <c r="E167" s="100"/>
      <c r="G167" s="651"/>
    </row>
    <row r="168" spans="5:7" ht="14.25" hidden="1" customHeight="1">
      <c r="E168" s="100"/>
      <c r="G168" s="651"/>
    </row>
    <row r="169" spans="5:7" ht="14.25" hidden="1" customHeight="1">
      <c r="E169" s="100"/>
      <c r="G169" s="651"/>
    </row>
    <row r="170" spans="5:7" ht="14.25" hidden="1" customHeight="1">
      <c r="E170" s="100"/>
      <c r="G170" s="651"/>
    </row>
    <row r="171" spans="5:7" ht="14.25" hidden="1" customHeight="1">
      <c r="E171" s="100"/>
      <c r="G171" s="651"/>
    </row>
    <row r="172" spans="5:7" ht="14.25" hidden="1" customHeight="1">
      <c r="E172" s="100"/>
      <c r="G172" s="651"/>
    </row>
    <row r="173" spans="5:7" ht="14.25" hidden="1" customHeight="1">
      <c r="E173" s="100"/>
      <c r="G173" s="651"/>
    </row>
    <row r="174" spans="5:7" ht="14.25" hidden="1" customHeight="1">
      <c r="E174" s="100"/>
      <c r="G174" s="651"/>
    </row>
    <row r="175" spans="5:7" ht="14.25" hidden="1" customHeight="1">
      <c r="E175" s="100"/>
      <c r="G175" s="651"/>
    </row>
    <row r="176" spans="5:7" ht="14.25" hidden="1" customHeight="1">
      <c r="E176" s="100"/>
      <c r="G176" s="651"/>
    </row>
    <row r="177" spans="5:7" ht="14.25" hidden="1" customHeight="1">
      <c r="E177" s="100"/>
      <c r="G177" s="651"/>
    </row>
    <row r="178" spans="5:7" ht="14.25" hidden="1" customHeight="1">
      <c r="E178" s="100"/>
      <c r="G178" s="651"/>
    </row>
    <row r="179" spans="5:7" ht="14.25" hidden="1" customHeight="1">
      <c r="E179" s="100"/>
      <c r="G179" s="651"/>
    </row>
    <row r="180" spans="5:7" ht="14.25" hidden="1" customHeight="1">
      <c r="E180" s="100"/>
      <c r="G180" s="651"/>
    </row>
    <row r="181" spans="5:7" ht="14.25" hidden="1" customHeight="1">
      <c r="E181" s="100"/>
      <c r="G181" s="651"/>
    </row>
    <row r="182" spans="5:7" ht="14.25" hidden="1" customHeight="1">
      <c r="E182" s="100"/>
      <c r="G182" s="651"/>
    </row>
    <row r="183" spans="5:7" ht="14.25" hidden="1" customHeight="1">
      <c r="E183" s="100"/>
      <c r="G183" s="651"/>
    </row>
    <row r="184" spans="5:7" ht="14.25" hidden="1" customHeight="1">
      <c r="E184" s="100"/>
      <c r="G184" s="651"/>
    </row>
    <row r="185" spans="5:7" ht="14.25" hidden="1" customHeight="1">
      <c r="E185" s="100"/>
      <c r="G185" s="651"/>
    </row>
    <row r="186" spans="5:7" ht="14.25" hidden="1" customHeight="1">
      <c r="E186" s="100"/>
      <c r="G186" s="651"/>
    </row>
    <row r="187" spans="5:7" ht="14.25" hidden="1" customHeight="1">
      <c r="E187" s="100"/>
      <c r="G187" s="651"/>
    </row>
    <row r="188" spans="5:7" ht="14.25" hidden="1" customHeight="1">
      <c r="E188" s="100"/>
      <c r="G188" s="651"/>
    </row>
    <row r="189" spans="5:7" ht="14.25" hidden="1" customHeight="1">
      <c r="E189" s="100"/>
      <c r="G189" s="651"/>
    </row>
    <row r="190" spans="5:7" ht="14.25" hidden="1" customHeight="1">
      <c r="E190" s="100"/>
      <c r="G190" s="651"/>
    </row>
    <row r="191" spans="5:7" ht="14.25" hidden="1" customHeight="1">
      <c r="E191" s="100"/>
      <c r="G191" s="651"/>
    </row>
    <row r="192" spans="5:7" ht="14.25" hidden="1" customHeight="1">
      <c r="E192" s="100"/>
      <c r="G192" s="651"/>
    </row>
    <row r="193" spans="5:7" ht="14.25" hidden="1" customHeight="1">
      <c r="E193" s="100"/>
      <c r="G193" s="651"/>
    </row>
    <row r="194" spans="5:7" ht="14.25" hidden="1" customHeight="1">
      <c r="E194" s="100"/>
      <c r="G194" s="651"/>
    </row>
    <row r="195" spans="5:7" ht="14.25" hidden="1" customHeight="1">
      <c r="E195" s="100"/>
      <c r="G195" s="651"/>
    </row>
    <row r="196" spans="5:7" ht="14.25" hidden="1" customHeight="1">
      <c r="E196" s="100"/>
      <c r="G196" s="651"/>
    </row>
    <row r="197" spans="5:7" ht="14.25" hidden="1" customHeight="1">
      <c r="E197" s="100"/>
      <c r="G197" s="651"/>
    </row>
    <row r="198" spans="5:7" ht="14.25" hidden="1" customHeight="1">
      <c r="E198" s="100"/>
      <c r="G198" s="651"/>
    </row>
    <row r="199" spans="5:7" ht="14.25" hidden="1" customHeight="1">
      <c r="E199" s="100"/>
      <c r="G199" s="651"/>
    </row>
    <row r="200" spans="5:7" ht="14.25" hidden="1" customHeight="1">
      <c r="E200" s="100"/>
      <c r="G200" s="651"/>
    </row>
    <row r="201" spans="5:7" ht="14.25" hidden="1" customHeight="1">
      <c r="E201" s="100"/>
      <c r="G201" s="651"/>
    </row>
    <row r="202" spans="5:7" ht="14.25" hidden="1" customHeight="1">
      <c r="E202" s="100"/>
      <c r="G202" s="651"/>
    </row>
    <row r="203" spans="5:7" ht="14.25" hidden="1" customHeight="1">
      <c r="E203" s="100"/>
      <c r="G203" s="651"/>
    </row>
    <row r="204" spans="5:7" ht="14.25" hidden="1" customHeight="1">
      <c r="E204" s="100"/>
      <c r="G204" s="651"/>
    </row>
    <row r="205" spans="5:7" ht="14.25" hidden="1" customHeight="1">
      <c r="E205" s="100"/>
      <c r="G205" s="651"/>
    </row>
    <row r="206" spans="5:7" ht="14.25" hidden="1" customHeight="1">
      <c r="E206" s="100"/>
      <c r="G206" s="651"/>
    </row>
    <row r="207" spans="5:7" ht="14.25" hidden="1" customHeight="1">
      <c r="E207" s="100"/>
      <c r="G207" s="651"/>
    </row>
    <row r="208" spans="5:7" ht="14.25" hidden="1" customHeight="1">
      <c r="E208" s="100"/>
      <c r="G208" s="651"/>
    </row>
    <row r="209" spans="5:7" ht="14.25" hidden="1" customHeight="1">
      <c r="E209" s="100"/>
      <c r="G209" s="651"/>
    </row>
    <row r="210" spans="5:7" ht="14.25" hidden="1" customHeight="1">
      <c r="E210" s="100"/>
      <c r="G210" s="651"/>
    </row>
    <row r="211" spans="5:7" ht="14.25" hidden="1" customHeight="1">
      <c r="E211" s="100"/>
      <c r="G211" s="651"/>
    </row>
    <row r="212" spans="5:7" ht="14.25" hidden="1" customHeight="1">
      <c r="E212" s="100"/>
      <c r="G212" s="651"/>
    </row>
    <row r="213" spans="5:7" ht="14.25" hidden="1" customHeight="1">
      <c r="E213" s="100"/>
      <c r="G213" s="651"/>
    </row>
    <row r="214" spans="5:7" ht="14.25" hidden="1" customHeight="1">
      <c r="E214" s="100"/>
      <c r="G214" s="651"/>
    </row>
    <row r="215" spans="5:7" ht="14.25" hidden="1" customHeight="1">
      <c r="E215" s="100"/>
      <c r="G215" s="651"/>
    </row>
    <row r="216" spans="5:7" ht="14.25" hidden="1" customHeight="1">
      <c r="E216" s="100"/>
      <c r="G216" s="651"/>
    </row>
    <row r="217" spans="5:7" ht="14.25" hidden="1" customHeight="1">
      <c r="E217" s="100"/>
      <c r="G217" s="651"/>
    </row>
    <row r="218" spans="5:7" ht="14.25" hidden="1" customHeight="1">
      <c r="E218" s="100"/>
      <c r="G218" s="651"/>
    </row>
    <row r="219" spans="5:7" ht="14.25" hidden="1" customHeight="1">
      <c r="E219" s="100"/>
      <c r="G219" s="651"/>
    </row>
    <row r="220" spans="5:7" ht="14.25" hidden="1" customHeight="1">
      <c r="E220" s="100"/>
      <c r="G220" s="651"/>
    </row>
    <row r="221" spans="5:7" ht="14.25" hidden="1" customHeight="1">
      <c r="E221" s="100"/>
      <c r="G221" s="651"/>
    </row>
    <row r="222" spans="5:7" ht="14.25" hidden="1" customHeight="1">
      <c r="E222" s="100"/>
      <c r="G222" s="651"/>
    </row>
    <row r="223" spans="5:7" ht="14.25" hidden="1" customHeight="1">
      <c r="E223" s="100"/>
      <c r="G223" s="651"/>
    </row>
    <row r="224" spans="5:7" ht="14.25" hidden="1" customHeight="1">
      <c r="E224" s="100"/>
      <c r="G224" s="651"/>
    </row>
    <row r="225" spans="5:7" ht="14.25" hidden="1" customHeight="1">
      <c r="E225" s="100"/>
      <c r="G225" s="651"/>
    </row>
    <row r="226" spans="5:7" ht="14.25" hidden="1" customHeight="1">
      <c r="E226" s="100"/>
      <c r="G226" s="651"/>
    </row>
    <row r="227" spans="5:7" ht="14.25" hidden="1" customHeight="1">
      <c r="E227" s="100"/>
      <c r="G227" s="651"/>
    </row>
    <row r="228" spans="5:7" ht="14.25" hidden="1" customHeight="1">
      <c r="E228" s="100"/>
      <c r="G228" s="651"/>
    </row>
    <row r="229" spans="5:7" ht="14.25" hidden="1" customHeight="1">
      <c r="E229" s="100"/>
      <c r="G229" s="651"/>
    </row>
    <row r="230" spans="5:7" ht="14.25" hidden="1" customHeight="1">
      <c r="E230" s="100"/>
      <c r="G230" s="651"/>
    </row>
    <row r="231" spans="5:7" ht="14.25" hidden="1" customHeight="1">
      <c r="E231" s="100"/>
      <c r="G231" s="651"/>
    </row>
    <row r="232" spans="5:7" ht="14.25" hidden="1" customHeight="1">
      <c r="E232" s="100"/>
      <c r="G232" s="651"/>
    </row>
    <row r="233" spans="5:7" ht="14.25" hidden="1" customHeight="1">
      <c r="E233" s="100"/>
      <c r="G233" s="651"/>
    </row>
    <row r="234" spans="5:7" ht="14.25" hidden="1" customHeight="1">
      <c r="E234" s="100"/>
      <c r="G234" s="651"/>
    </row>
    <row r="235" spans="5:7" ht="14.25" hidden="1" customHeight="1">
      <c r="E235" s="100"/>
      <c r="G235" s="651"/>
    </row>
    <row r="236" spans="5:7" ht="14.25" hidden="1" customHeight="1">
      <c r="E236" s="100"/>
      <c r="G236" s="651"/>
    </row>
    <row r="237" spans="5:7" ht="14.25" hidden="1" customHeight="1">
      <c r="E237" s="100"/>
      <c r="G237" s="651"/>
    </row>
    <row r="238" spans="5:7" ht="14.25" hidden="1" customHeight="1">
      <c r="E238" s="100"/>
      <c r="G238" s="651"/>
    </row>
    <row r="239" spans="5:7" ht="14.25" hidden="1" customHeight="1">
      <c r="E239" s="100"/>
      <c r="G239" s="651"/>
    </row>
    <row r="240" spans="5:7" ht="14.25" hidden="1" customHeight="1">
      <c r="E240" s="100"/>
      <c r="G240" s="651"/>
    </row>
    <row r="241" spans="5:7" ht="14.25" hidden="1" customHeight="1">
      <c r="E241" s="100"/>
      <c r="G241" s="651"/>
    </row>
    <row r="242" spans="5:7" ht="14.25" hidden="1" customHeight="1">
      <c r="E242" s="100"/>
      <c r="G242" s="651"/>
    </row>
    <row r="243" spans="5:7" ht="14.25" hidden="1" customHeight="1">
      <c r="E243" s="100"/>
      <c r="G243" s="651"/>
    </row>
    <row r="244" spans="5:7" ht="14.25" hidden="1" customHeight="1">
      <c r="E244" s="100"/>
      <c r="G244" s="651"/>
    </row>
    <row r="245" spans="5:7" ht="14.25" hidden="1" customHeight="1">
      <c r="E245" s="100"/>
      <c r="G245" s="651"/>
    </row>
    <row r="246" spans="5:7" ht="14.25" hidden="1" customHeight="1">
      <c r="E246" s="100"/>
      <c r="G246" s="651"/>
    </row>
    <row r="247" spans="5:7" ht="14.25" hidden="1" customHeight="1">
      <c r="E247" s="100"/>
      <c r="G247" s="651"/>
    </row>
    <row r="248" spans="5:7" ht="14.25" hidden="1" customHeight="1">
      <c r="E248" s="100"/>
      <c r="G248" s="651"/>
    </row>
    <row r="249" spans="5:7" ht="14.25" hidden="1" customHeight="1">
      <c r="E249" s="100"/>
      <c r="G249" s="651"/>
    </row>
    <row r="250" spans="5:7" ht="14.25" hidden="1" customHeight="1">
      <c r="E250" s="100"/>
      <c r="G250" s="651"/>
    </row>
    <row r="251" spans="5:7" ht="14.25" hidden="1" customHeight="1">
      <c r="E251" s="100"/>
      <c r="G251" s="651"/>
    </row>
    <row r="252" spans="5:7" ht="14.25" hidden="1" customHeight="1">
      <c r="E252" s="100"/>
      <c r="G252" s="651"/>
    </row>
    <row r="253" spans="5:7" ht="14.25" hidden="1" customHeight="1">
      <c r="E253" s="100"/>
      <c r="G253" s="651"/>
    </row>
    <row r="254" spans="5:7" ht="14.25" hidden="1" customHeight="1">
      <c r="E254" s="100"/>
      <c r="G254" s="651"/>
    </row>
    <row r="255" spans="5:7" ht="14.25" hidden="1" customHeight="1">
      <c r="E255" s="158"/>
      <c r="G255" s="651"/>
    </row>
    <row r="256" spans="5:7" ht="14.25" hidden="1" customHeight="1">
      <c r="E256" s="158"/>
      <c r="G256" s="651"/>
    </row>
    <row r="257" spans="5:7" ht="14.25" hidden="1" customHeight="1">
      <c r="E257" s="158"/>
      <c r="G257" s="651"/>
    </row>
    <row r="258" spans="5:7" ht="14.25" hidden="1" customHeight="1">
      <c r="E258" s="158"/>
      <c r="G258" s="651"/>
    </row>
    <row r="259" spans="5:7" ht="14.25" hidden="1" customHeight="1">
      <c r="E259" s="158"/>
      <c r="G259" s="651"/>
    </row>
    <row r="260" spans="5:7" ht="14.25" hidden="1" customHeight="1">
      <c r="E260" s="158"/>
      <c r="G260" s="651"/>
    </row>
    <row r="261" spans="5:7" ht="14.25" hidden="1" customHeight="1">
      <c r="E261" s="158"/>
      <c r="G261" s="651"/>
    </row>
    <row r="262" spans="5:7" ht="14.25" hidden="1" customHeight="1">
      <c r="E262" s="158"/>
      <c r="G262" s="651"/>
    </row>
    <row r="263" spans="5:7" ht="14.25" hidden="1" customHeight="1">
      <c r="E263" s="158"/>
      <c r="G263" s="651"/>
    </row>
    <row r="264" spans="5:7" ht="14.25" hidden="1" customHeight="1">
      <c r="E264" s="158"/>
      <c r="G264" s="651"/>
    </row>
    <row r="265" spans="5:7" ht="14.25" hidden="1" customHeight="1">
      <c r="E265" s="158"/>
      <c r="G265" s="651"/>
    </row>
    <row r="266" spans="5:7" ht="14.25" hidden="1" customHeight="1">
      <c r="E266" s="158"/>
      <c r="G266" s="651"/>
    </row>
    <row r="267" spans="5:7" ht="14.25" hidden="1" customHeight="1">
      <c r="E267" s="158"/>
      <c r="G267" s="651"/>
    </row>
    <row r="268" spans="5:7" ht="14.25" hidden="1" customHeight="1">
      <c r="E268" s="158"/>
      <c r="G268" s="651"/>
    </row>
    <row r="269" spans="5:7" ht="14.25" hidden="1" customHeight="1">
      <c r="E269" s="158"/>
      <c r="G269" s="651"/>
    </row>
    <row r="270" spans="5:7" ht="14.25" hidden="1" customHeight="1">
      <c r="E270" s="158"/>
      <c r="G270" s="651"/>
    </row>
    <row r="271" spans="5:7" ht="14.25" hidden="1" customHeight="1">
      <c r="E271" s="158"/>
      <c r="G271" s="651"/>
    </row>
    <row r="272" spans="5:7" ht="14.25" hidden="1" customHeight="1">
      <c r="E272" s="158"/>
      <c r="G272" s="651"/>
    </row>
    <row r="273" spans="5:7" ht="14.25" hidden="1" customHeight="1">
      <c r="E273" s="158"/>
      <c r="G273" s="651"/>
    </row>
    <row r="274" spans="5:7" ht="14.25" hidden="1" customHeight="1">
      <c r="E274" s="158"/>
      <c r="G274" s="651"/>
    </row>
    <row r="275" spans="5:7" ht="14.25" hidden="1" customHeight="1">
      <c r="E275" s="158"/>
      <c r="G275" s="651"/>
    </row>
    <row r="276" spans="5:7" ht="14.25" hidden="1" customHeight="1">
      <c r="E276" s="158"/>
      <c r="G276" s="651"/>
    </row>
    <row r="277" spans="5:7" ht="14.25" hidden="1" customHeight="1">
      <c r="E277" s="158"/>
      <c r="G277" s="651"/>
    </row>
    <row r="278" spans="5:7" ht="14.25" hidden="1" customHeight="1">
      <c r="E278" s="158"/>
      <c r="G278" s="651"/>
    </row>
    <row r="279" spans="5:7" ht="14.25" hidden="1" customHeight="1">
      <c r="E279" s="158"/>
      <c r="G279" s="651"/>
    </row>
    <row r="280" spans="5:7" ht="14.25" hidden="1" customHeight="1">
      <c r="E280" s="158"/>
      <c r="G280" s="651"/>
    </row>
    <row r="281" spans="5:7" ht="14.25" hidden="1" customHeight="1">
      <c r="E281" s="158"/>
      <c r="G281" s="651"/>
    </row>
    <row r="282" spans="5:7" ht="14.25" hidden="1" customHeight="1">
      <c r="E282" s="158"/>
      <c r="G282" s="651"/>
    </row>
    <row r="283" spans="5:7" ht="14.25" hidden="1" customHeight="1">
      <c r="E283" s="158"/>
      <c r="G283" s="651"/>
    </row>
    <row r="284" spans="5:7" ht="14.25" hidden="1" customHeight="1">
      <c r="E284" s="158"/>
      <c r="G284" s="651"/>
    </row>
    <row r="285" spans="5:7" ht="14.25" hidden="1" customHeight="1">
      <c r="E285" s="158"/>
      <c r="G285" s="651"/>
    </row>
    <row r="286" spans="5:7" ht="14.25" hidden="1" customHeight="1">
      <c r="E286" s="158"/>
      <c r="G286" s="651"/>
    </row>
    <row r="287" spans="5:7" ht="14.25" hidden="1" customHeight="1">
      <c r="E287" s="158"/>
      <c r="G287" s="651"/>
    </row>
    <row r="288" spans="5:7" ht="14.25" hidden="1" customHeight="1">
      <c r="E288" s="158"/>
      <c r="G288" s="651"/>
    </row>
    <row r="289" spans="5:7" ht="14.25" hidden="1" customHeight="1">
      <c r="E289" s="158"/>
      <c r="G289" s="651"/>
    </row>
    <row r="290" spans="5:7" ht="14.25" hidden="1" customHeight="1">
      <c r="E290" s="158"/>
      <c r="G290" s="651"/>
    </row>
    <row r="291" spans="5:7" ht="14.25" hidden="1" customHeight="1">
      <c r="E291" s="158"/>
      <c r="G291" s="651"/>
    </row>
    <row r="292" spans="5:7" ht="14.25" hidden="1" customHeight="1">
      <c r="E292" s="158"/>
      <c r="G292" s="651"/>
    </row>
    <row r="293" spans="5:7" ht="14.25" hidden="1" customHeight="1">
      <c r="E293" s="158"/>
      <c r="G293" s="651"/>
    </row>
    <row r="294" spans="5:7" ht="14.25" hidden="1" customHeight="1">
      <c r="E294" s="158"/>
      <c r="G294" s="651"/>
    </row>
    <row r="295" spans="5:7" ht="14.25" hidden="1" customHeight="1">
      <c r="E295" s="158"/>
      <c r="G295" s="651"/>
    </row>
    <row r="296" spans="5:7" ht="14.25" hidden="1" customHeight="1">
      <c r="E296" s="158"/>
      <c r="G296" s="651"/>
    </row>
    <row r="297" spans="5:7" ht="14.25" hidden="1" customHeight="1">
      <c r="E297" s="158"/>
      <c r="G297" s="651"/>
    </row>
    <row r="298" spans="5:7" ht="14.25" hidden="1" customHeight="1">
      <c r="E298" s="158"/>
      <c r="G298" s="651"/>
    </row>
    <row r="299" spans="5:7" ht="14.25" hidden="1" customHeight="1">
      <c r="E299" s="158"/>
      <c r="G299" s="651"/>
    </row>
    <row r="300" spans="5:7" ht="14.25" hidden="1" customHeight="1">
      <c r="E300" s="158"/>
      <c r="G300" s="651"/>
    </row>
    <row r="301" spans="5:7" ht="14.25" hidden="1" customHeight="1">
      <c r="E301" s="158"/>
      <c r="G301" s="651"/>
    </row>
    <row r="302" spans="5:7" ht="14.25" hidden="1" customHeight="1">
      <c r="E302" s="158"/>
      <c r="G302" s="651"/>
    </row>
    <row r="303" spans="5:7" ht="14.25" hidden="1" customHeight="1">
      <c r="E303" s="158"/>
      <c r="G303" s="651"/>
    </row>
    <row r="304" spans="5:7" ht="14.25" hidden="1" customHeight="1">
      <c r="E304" s="158"/>
      <c r="G304" s="651"/>
    </row>
    <row r="305" spans="5:7" ht="14.25" hidden="1" customHeight="1">
      <c r="E305" s="158"/>
      <c r="G305" s="651"/>
    </row>
    <row r="306" spans="5:7" ht="14.25" hidden="1" customHeight="1">
      <c r="E306" s="158"/>
      <c r="G306" s="651"/>
    </row>
    <row r="307" spans="5:7" ht="14.25" hidden="1" customHeight="1">
      <c r="E307" s="158"/>
      <c r="G307" s="651"/>
    </row>
    <row r="308" spans="5:7" ht="14.25" hidden="1" customHeight="1">
      <c r="E308" s="158"/>
      <c r="G308" s="651"/>
    </row>
    <row r="309" spans="5:7" ht="14.25" hidden="1" customHeight="1">
      <c r="E309" s="158"/>
      <c r="G309" s="651"/>
    </row>
    <row r="310" spans="5:7" ht="14.25" hidden="1" customHeight="1">
      <c r="E310" s="158"/>
      <c r="G310" s="651"/>
    </row>
    <row r="311" spans="5:7" ht="14.25" hidden="1" customHeight="1">
      <c r="E311" s="158"/>
      <c r="G311" s="651"/>
    </row>
    <row r="312" spans="5:7" ht="14.25" hidden="1" customHeight="1">
      <c r="E312" s="158"/>
      <c r="G312" s="651"/>
    </row>
    <row r="313" spans="5:7" ht="14.25" hidden="1" customHeight="1">
      <c r="E313" s="158"/>
      <c r="G313" s="651"/>
    </row>
    <row r="314" spans="5:7" ht="14.25" hidden="1" customHeight="1">
      <c r="E314" s="158"/>
      <c r="G314" s="651"/>
    </row>
    <row r="315" spans="5:7" ht="14.25" hidden="1" customHeight="1">
      <c r="E315" s="158"/>
      <c r="G315" s="651"/>
    </row>
    <row r="316" spans="5:7" ht="14.25" hidden="1" customHeight="1">
      <c r="E316" s="158"/>
      <c r="G316" s="651"/>
    </row>
    <row r="317" spans="5:7" ht="14.25" hidden="1" customHeight="1">
      <c r="E317" s="158"/>
      <c r="G317" s="651"/>
    </row>
    <row r="318" spans="5:7" ht="14.25" hidden="1" customHeight="1">
      <c r="E318" s="158"/>
      <c r="G318" s="651"/>
    </row>
    <row r="319" spans="5:7" ht="14.25" hidden="1" customHeight="1">
      <c r="E319" s="158"/>
      <c r="G319" s="651"/>
    </row>
    <row r="320" spans="5:7" ht="14.25" hidden="1" customHeight="1">
      <c r="E320" s="158"/>
      <c r="G320" s="651"/>
    </row>
    <row r="321" spans="5:7" ht="14.25" hidden="1" customHeight="1">
      <c r="E321" s="158"/>
      <c r="G321" s="651"/>
    </row>
    <row r="322" spans="5:7" ht="14.25" hidden="1" customHeight="1">
      <c r="E322" s="158"/>
      <c r="G322" s="651"/>
    </row>
    <row r="323" spans="5:7" ht="14.25" hidden="1" customHeight="1">
      <c r="E323" s="158"/>
      <c r="G323" s="651"/>
    </row>
    <row r="324" spans="5:7" ht="14.25" hidden="1" customHeight="1">
      <c r="E324" s="158"/>
      <c r="G324" s="651"/>
    </row>
    <row r="325" spans="5:7" ht="14.25" hidden="1" customHeight="1">
      <c r="E325" s="158"/>
      <c r="G325" s="651"/>
    </row>
    <row r="326" spans="5:7" ht="14.25" hidden="1" customHeight="1">
      <c r="E326" s="158"/>
      <c r="G326" s="651"/>
    </row>
    <row r="327" spans="5:7" ht="14.25" hidden="1" customHeight="1">
      <c r="E327" s="158"/>
      <c r="G327" s="651"/>
    </row>
    <row r="328" spans="5:7" ht="14.25" hidden="1" customHeight="1">
      <c r="E328" s="158"/>
      <c r="G328" s="651"/>
    </row>
    <row r="329" spans="5:7" ht="14.25" hidden="1" customHeight="1">
      <c r="E329" s="158"/>
      <c r="G329" s="651"/>
    </row>
    <row r="330" spans="5:7" ht="14.25" hidden="1" customHeight="1">
      <c r="E330" s="158"/>
      <c r="G330" s="651"/>
    </row>
    <row r="331" spans="5:7" ht="14.25" hidden="1" customHeight="1">
      <c r="E331" s="158"/>
      <c r="G331" s="651"/>
    </row>
    <row r="332" spans="5:7" ht="14.25" hidden="1" customHeight="1">
      <c r="E332" s="158"/>
      <c r="G332" s="651"/>
    </row>
    <row r="333" spans="5:7" ht="14.25" hidden="1" customHeight="1">
      <c r="E333" s="158"/>
      <c r="G333" s="651"/>
    </row>
    <row r="334" spans="5:7" ht="14.25" hidden="1" customHeight="1">
      <c r="E334" s="158"/>
      <c r="G334" s="651"/>
    </row>
    <row r="335" spans="5:7" ht="14.25" hidden="1" customHeight="1">
      <c r="E335" s="158"/>
      <c r="G335" s="651"/>
    </row>
    <row r="336" spans="5:7" ht="14.25" hidden="1" customHeight="1">
      <c r="E336" s="158"/>
      <c r="G336" s="651"/>
    </row>
    <row r="337" spans="5:7" ht="14.25" hidden="1" customHeight="1">
      <c r="E337" s="158"/>
      <c r="G337" s="651"/>
    </row>
    <row r="338" spans="5:7" ht="14.25" hidden="1" customHeight="1">
      <c r="E338" s="158"/>
      <c r="G338" s="651"/>
    </row>
    <row r="339" spans="5:7" ht="14.25" hidden="1" customHeight="1">
      <c r="E339" s="158"/>
      <c r="G339" s="651"/>
    </row>
    <row r="340" spans="5:7" ht="14.25" hidden="1" customHeight="1">
      <c r="E340" s="158"/>
      <c r="G340" s="651"/>
    </row>
    <row r="341" spans="5:7" ht="14.25" hidden="1" customHeight="1">
      <c r="E341" s="158"/>
      <c r="G341" s="651"/>
    </row>
    <row r="342" spans="5:7" ht="14.25" hidden="1" customHeight="1">
      <c r="E342" s="158"/>
      <c r="G342" s="651"/>
    </row>
    <row r="343" spans="5:7" ht="14.25" hidden="1" customHeight="1">
      <c r="E343" s="158"/>
      <c r="G343" s="651"/>
    </row>
    <row r="344" spans="5:7" ht="14.25" hidden="1" customHeight="1">
      <c r="E344" s="158"/>
      <c r="G344" s="651"/>
    </row>
    <row r="345" spans="5:7" ht="14.25" hidden="1" customHeight="1">
      <c r="E345" s="158"/>
      <c r="G345" s="651"/>
    </row>
    <row r="346" spans="5:7" ht="14.25" hidden="1" customHeight="1">
      <c r="E346" s="158"/>
      <c r="G346" s="651"/>
    </row>
    <row r="347" spans="5:7" ht="14.25" hidden="1" customHeight="1">
      <c r="E347" s="158"/>
      <c r="G347" s="651"/>
    </row>
    <row r="348" spans="5:7" ht="14.25" hidden="1" customHeight="1">
      <c r="E348" s="158"/>
      <c r="G348" s="651"/>
    </row>
    <row r="349" spans="5:7" ht="14.25" hidden="1" customHeight="1">
      <c r="E349" s="158"/>
      <c r="G349" s="651"/>
    </row>
    <row r="350" spans="5:7" ht="14.25" hidden="1" customHeight="1">
      <c r="E350" s="158"/>
      <c r="G350" s="651"/>
    </row>
    <row r="351" spans="5:7" ht="14.25" hidden="1" customHeight="1">
      <c r="E351" s="158"/>
      <c r="G351" s="651"/>
    </row>
    <row r="352" spans="5:7" ht="14.25" hidden="1" customHeight="1">
      <c r="E352" s="158"/>
      <c r="G352" s="651"/>
    </row>
    <row r="353" spans="5:7" ht="14.25" hidden="1" customHeight="1">
      <c r="E353" s="158"/>
      <c r="G353" s="651"/>
    </row>
    <row r="354" spans="5:7" ht="14.25" hidden="1" customHeight="1">
      <c r="E354" s="158"/>
      <c r="G354" s="651"/>
    </row>
    <row r="355" spans="5:7" ht="14.25" hidden="1" customHeight="1">
      <c r="E355" s="158"/>
      <c r="G355" s="651"/>
    </row>
    <row r="356" spans="5:7" ht="14.25" hidden="1" customHeight="1">
      <c r="E356" s="158"/>
      <c r="G356" s="651"/>
    </row>
    <row r="357" spans="5:7" ht="14.25" hidden="1" customHeight="1">
      <c r="E357" s="158"/>
      <c r="G357" s="651"/>
    </row>
    <row r="358" spans="5:7" ht="14.25" hidden="1" customHeight="1">
      <c r="E358" s="158"/>
      <c r="G358" s="651"/>
    </row>
    <row r="359" spans="5:7" ht="14.25" hidden="1" customHeight="1">
      <c r="E359" s="158"/>
      <c r="G359" s="651"/>
    </row>
    <row r="360" spans="5:7" ht="14.25" hidden="1" customHeight="1">
      <c r="E360" s="158"/>
      <c r="G360" s="651"/>
    </row>
    <row r="361" spans="5:7" ht="14.25" hidden="1" customHeight="1">
      <c r="E361" s="158"/>
      <c r="G361" s="651"/>
    </row>
    <row r="362" spans="5:7" ht="14.25" hidden="1" customHeight="1">
      <c r="E362" s="158"/>
      <c r="G362" s="651"/>
    </row>
    <row r="363" spans="5:7" ht="14.25" hidden="1" customHeight="1">
      <c r="E363" s="158"/>
      <c r="G363" s="651"/>
    </row>
    <row r="364" spans="5:7" ht="14.25" hidden="1" customHeight="1">
      <c r="E364" s="158"/>
      <c r="G364" s="651"/>
    </row>
    <row r="365" spans="5:7" ht="14.25" hidden="1" customHeight="1">
      <c r="E365" s="158"/>
      <c r="G365" s="651"/>
    </row>
    <row r="366" spans="5:7" ht="14.25" hidden="1" customHeight="1">
      <c r="E366" s="158"/>
      <c r="G366" s="651"/>
    </row>
    <row r="367" spans="5:7" ht="14.25" hidden="1" customHeight="1">
      <c r="E367" s="158"/>
      <c r="G367" s="651"/>
    </row>
    <row r="368" spans="5:7" ht="14.25" hidden="1" customHeight="1">
      <c r="E368" s="158"/>
      <c r="G368" s="651"/>
    </row>
    <row r="369" spans="5:7" ht="14.25" hidden="1" customHeight="1">
      <c r="E369" s="158"/>
      <c r="G369" s="651"/>
    </row>
    <row r="370" spans="5:7" ht="14.25" hidden="1" customHeight="1">
      <c r="E370" s="158"/>
      <c r="G370" s="651"/>
    </row>
    <row r="371" spans="5:7" ht="14.25" hidden="1" customHeight="1">
      <c r="E371" s="158"/>
      <c r="G371" s="651"/>
    </row>
    <row r="372" spans="5:7" ht="14.25" hidden="1" customHeight="1">
      <c r="E372" s="158"/>
      <c r="G372" s="651"/>
    </row>
    <row r="373" spans="5:7" ht="14.25" hidden="1" customHeight="1">
      <c r="E373" s="158"/>
      <c r="G373" s="651"/>
    </row>
    <row r="374" spans="5:7" ht="14.25" hidden="1" customHeight="1">
      <c r="E374" s="158"/>
      <c r="G374" s="651"/>
    </row>
    <row r="375" spans="5:7" ht="14.25" hidden="1" customHeight="1">
      <c r="E375" s="158"/>
      <c r="G375" s="651"/>
    </row>
    <row r="376" spans="5:7" ht="14.25" hidden="1" customHeight="1">
      <c r="E376" s="158"/>
      <c r="G376" s="651"/>
    </row>
    <row r="377" spans="5:7" ht="14.25" hidden="1" customHeight="1">
      <c r="E377" s="158"/>
      <c r="G377" s="651"/>
    </row>
    <row r="378" spans="5:7" ht="14.25" hidden="1" customHeight="1">
      <c r="E378" s="158"/>
      <c r="G378" s="651"/>
    </row>
    <row r="379" spans="5:7" ht="14.25" hidden="1" customHeight="1">
      <c r="E379" s="158"/>
      <c r="G379" s="651"/>
    </row>
    <row r="380" spans="5:7" ht="14.25" hidden="1" customHeight="1">
      <c r="E380" s="158"/>
      <c r="G380" s="651"/>
    </row>
    <row r="381" spans="5:7" ht="14.25" hidden="1" customHeight="1">
      <c r="E381" s="158"/>
      <c r="G381" s="651"/>
    </row>
    <row r="382" spans="5:7" ht="14.25" hidden="1" customHeight="1">
      <c r="E382" s="158"/>
      <c r="G382" s="651"/>
    </row>
    <row r="383" spans="5:7" ht="14.25" hidden="1" customHeight="1">
      <c r="E383" s="158"/>
      <c r="G383" s="651"/>
    </row>
    <row r="384" spans="5:7" ht="14.25" hidden="1" customHeight="1">
      <c r="E384" s="158"/>
      <c r="G384" s="651"/>
    </row>
    <row r="385" spans="5:7" ht="14.25" hidden="1" customHeight="1">
      <c r="E385" s="158"/>
      <c r="G385" s="651"/>
    </row>
    <row r="386" spans="5:7" ht="14.25" hidden="1" customHeight="1">
      <c r="E386" s="158"/>
      <c r="G386" s="651"/>
    </row>
    <row r="387" spans="5:7" ht="14.25" hidden="1" customHeight="1">
      <c r="E387" s="158"/>
      <c r="G387" s="651"/>
    </row>
    <row r="388" spans="5:7" ht="14.25" hidden="1" customHeight="1">
      <c r="E388" s="158"/>
      <c r="G388" s="651"/>
    </row>
    <row r="389" spans="5:7" ht="14.25" hidden="1" customHeight="1">
      <c r="E389" s="158"/>
      <c r="G389" s="651"/>
    </row>
    <row r="390" spans="5:7" ht="14.25" hidden="1" customHeight="1">
      <c r="E390" s="158"/>
      <c r="G390" s="651"/>
    </row>
    <row r="391" spans="5:7" ht="14.25" hidden="1" customHeight="1">
      <c r="E391" s="158"/>
      <c r="G391" s="651"/>
    </row>
    <row r="392" spans="5:7" ht="14.25" hidden="1" customHeight="1">
      <c r="E392" s="158"/>
      <c r="G392" s="651"/>
    </row>
    <row r="393" spans="5:7" ht="14.25" hidden="1" customHeight="1">
      <c r="E393" s="158"/>
      <c r="G393" s="651"/>
    </row>
    <row r="394" spans="5:7" ht="14.25" hidden="1" customHeight="1">
      <c r="E394" s="158"/>
      <c r="G394" s="651"/>
    </row>
    <row r="395" spans="5:7" ht="14.25" hidden="1" customHeight="1">
      <c r="E395" s="158"/>
      <c r="G395" s="651"/>
    </row>
    <row r="396" spans="5:7" ht="14.25" hidden="1" customHeight="1">
      <c r="E396" s="158"/>
      <c r="G396" s="651"/>
    </row>
    <row r="397" spans="5:7" ht="14.25" hidden="1" customHeight="1">
      <c r="E397" s="158"/>
      <c r="G397" s="651"/>
    </row>
    <row r="398" spans="5:7" ht="14.25" hidden="1" customHeight="1">
      <c r="E398" s="158"/>
      <c r="G398" s="651"/>
    </row>
    <row r="399" spans="5:7" ht="14.25" hidden="1" customHeight="1">
      <c r="E399" s="158"/>
      <c r="G399" s="651"/>
    </row>
    <row r="400" spans="5:7" ht="14.25" hidden="1" customHeight="1">
      <c r="E400" s="158"/>
      <c r="G400" s="651"/>
    </row>
    <row r="401" spans="5:7" ht="14.25" hidden="1" customHeight="1">
      <c r="E401" s="158"/>
      <c r="G401" s="651"/>
    </row>
    <row r="402" spans="5:7" ht="14.25" hidden="1" customHeight="1">
      <c r="E402" s="158"/>
      <c r="G402" s="651"/>
    </row>
    <row r="403" spans="5:7" ht="14.25" hidden="1" customHeight="1">
      <c r="E403" s="158"/>
      <c r="G403" s="651"/>
    </row>
    <row r="404" spans="5:7" ht="14.25" hidden="1" customHeight="1">
      <c r="E404" s="158"/>
      <c r="G404" s="651"/>
    </row>
    <row r="405" spans="5:7" ht="14.25" hidden="1" customHeight="1">
      <c r="E405" s="158"/>
      <c r="G405" s="651"/>
    </row>
    <row r="406" spans="5:7" ht="14.25" hidden="1" customHeight="1">
      <c r="E406" s="158"/>
      <c r="G406" s="651"/>
    </row>
    <row r="407" spans="5:7" ht="14.25" hidden="1" customHeight="1">
      <c r="E407" s="158"/>
      <c r="G407" s="651"/>
    </row>
    <row r="408" spans="5:7" ht="14.25" hidden="1" customHeight="1">
      <c r="E408" s="158"/>
      <c r="G408" s="651"/>
    </row>
    <row r="409" spans="5:7" ht="14.25" hidden="1" customHeight="1">
      <c r="E409" s="158"/>
      <c r="G409" s="651"/>
    </row>
    <row r="410" spans="5:7" ht="14.25" hidden="1" customHeight="1">
      <c r="E410" s="158"/>
      <c r="G410" s="651"/>
    </row>
    <row r="411" spans="5:7" ht="14.25" hidden="1" customHeight="1">
      <c r="E411" s="158"/>
      <c r="G411" s="651"/>
    </row>
    <row r="412" spans="5:7" ht="14.25" hidden="1" customHeight="1">
      <c r="E412" s="158"/>
      <c r="G412" s="651"/>
    </row>
    <row r="413" spans="5:7" ht="14.25" hidden="1" customHeight="1">
      <c r="E413" s="158"/>
      <c r="G413" s="651"/>
    </row>
    <row r="414" spans="5:7" ht="14.25" hidden="1" customHeight="1">
      <c r="E414" s="158"/>
      <c r="G414" s="651"/>
    </row>
    <row r="415" spans="5:7" ht="14.25" hidden="1" customHeight="1">
      <c r="E415" s="158"/>
      <c r="G415" s="651"/>
    </row>
    <row r="416" spans="5:7" ht="14.25" hidden="1" customHeight="1">
      <c r="E416" s="158"/>
      <c r="G416" s="651"/>
    </row>
    <row r="417" spans="5:7" ht="14.25" hidden="1" customHeight="1">
      <c r="E417" s="158"/>
      <c r="G417" s="651"/>
    </row>
    <row r="418" spans="5:7" ht="14.25" hidden="1" customHeight="1">
      <c r="E418" s="158"/>
      <c r="G418" s="651"/>
    </row>
    <row r="419" spans="5:7" ht="14.25" hidden="1" customHeight="1">
      <c r="E419" s="158"/>
      <c r="G419" s="651"/>
    </row>
    <row r="420" spans="5:7" ht="14.25" hidden="1" customHeight="1">
      <c r="E420" s="158"/>
      <c r="G420" s="651"/>
    </row>
    <row r="421" spans="5:7" ht="14.25" hidden="1" customHeight="1">
      <c r="E421" s="158"/>
      <c r="G421" s="651"/>
    </row>
    <row r="422" spans="5:7" ht="14.25" hidden="1" customHeight="1">
      <c r="E422" s="158"/>
      <c r="G422" s="651"/>
    </row>
    <row r="423" spans="5:7" ht="14.25" hidden="1" customHeight="1">
      <c r="E423" s="158"/>
      <c r="G423" s="651"/>
    </row>
    <row r="424" spans="5:7" ht="14.25" hidden="1" customHeight="1">
      <c r="E424" s="158"/>
      <c r="G424" s="651"/>
    </row>
    <row r="425" spans="5:7" ht="14.25" hidden="1" customHeight="1">
      <c r="E425" s="158"/>
      <c r="G425" s="651"/>
    </row>
    <row r="426" spans="5:7" ht="14.25" hidden="1" customHeight="1">
      <c r="E426" s="158"/>
      <c r="G426" s="651"/>
    </row>
    <row r="427" spans="5:7" ht="14.25" hidden="1" customHeight="1">
      <c r="E427" s="158"/>
      <c r="G427" s="651"/>
    </row>
    <row r="428" spans="5:7" ht="14.25" hidden="1" customHeight="1">
      <c r="E428" s="158"/>
      <c r="G428" s="651"/>
    </row>
    <row r="429" spans="5:7" ht="14.25" hidden="1" customHeight="1">
      <c r="E429" s="158"/>
      <c r="G429" s="651"/>
    </row>
    <row r="430" spans="5:7" ht="14.25" hidden="1" customHeight="1">
      <c r="E430" s="158"/>
      <c r="G430" s="651"/>
    </row>
    <row r="431" spans="5:7" ht="14.25" hidden="1" customHeight="1">
      <c r="E431" s="158"/>
      <c r="G431" s="651"/>
    </row>
    <row r="432" spans="5:7" ht="14.25" hidden="1" customHeight="1">
      <c r="E432" s="158"/>
      <c r="G432" s="651"/>
    </row>
    <row r="433" spans="5:7" ht="14.25" hidden="1" customHeight="1">
      <c r="E433" s="158"/>
      <c r="G433" s="651"/>
    </row>
    <row r="434" spans="5:7" ht="14.25" hidden="1" customHeight="1">
      <c r="E434" s="158"/>
      <c r="G434" s="651"/>
    </row>
    <row r="435" spans="5:7" ht="14.25" hidden="1" customHeight="1">
      <c r="E435" s="158"/>
      <c r="G435" s="651"/>
    </row>
    <row r="436" spans="5:7" ht="14.25" hidden="1" customHeight="1">
      <c r="E436" s="158"/>
      <c r="G436" s="651"/>
    </row>
    <row r="437" spans="5:7" ht="14.25" hidden="1" customHeight="1">
      <c r="E437" s="158"/>
      <c r="G437" s="651"/>
    </row>
    <row r="438" spans="5:7" ht="14.25" hidden="1" customHeight="1">
      <c r="E438" s="158"/>
      <c r="G438" s="651"/>
    </row>
    <row r="439" spans="5:7" ht="14.25" hidden="1" customHeight="1">
      <c r="E439" s="158"/>
      <c r="G439" s="651"/>
    </row>
    <row r="440" spans="5:7" ht="14.25" hidden="1" customHeight="1">
      <c r="E440" s="158"/>
      <c r="G440" s="651"/>
    </row>
    <row r="441" spans="5:7" ht="14.25" hidden="1" customHeight="1">
      <c r="E441" s="158"/>
      <c r="G441" s="651"/>
    </row>
    <row r="442" spans="5:7" ht="14.25" hidden="1" customHeight="1">
      <c r="E442" s="158"/>
      <c r="G442" s="651"/>
    </row>
    <row r="443" spans="5:7" ht="14.25" hidden="1" customHeight="1">
      <c r="E443" s="158"/>
      <c r="G443" s="651"/>
    </row>
    <row r="444" spans="5:7" ht="14.25" hidden="1" customHeight="1">
      <c r="E444" s="158"/>
      <c r="G444" s="651"/>
    </row>
    <row r="445" spans="5:7" ht="14.25" hidden="1" customHeight="1">
      <c r="E445" s="158"/>
      <c r="G445" s="651"/>
    </row>
    <row r="446" spans="5:7" ht="14.25" hidden="1" customHeight="1">
      <c r="E446" s="158"/>
      <c r="G446" s="651"/>
    </row>
    <row r="447" spans="5:7" ht="14.25" hidden="1" customHeight="1">
      <c r="E447" s="158"/>
      <c r="G447" s="651"/>
    </row>
    <row r="448" spans="5:7" ht="14.25" hidden="1" customHeight="1">
      <c r="E448" s="158"/>
      <c r="G448" s="651"/>
    </row>
    <row r="449" spans="5:7" ht="14.25" hidden="1" customHeight="1">
      <c r="E449" s="158"/>
      <c r="G449" s="651"/>
    </row>
    <row r="450" spans="5:7" ht="14.25" hidden="1" customHeight="1">
      <c r="E450" s="158"/>
      <c r="G450" s="651"/>
    </row>
    <row r="451" spans="5:7" ht="14.25" hidden="1" customHeight="1">
      <c r="E451" s="158"/>
      <c r="G451" s="651"/>
    </row>
    <row r="452" spans="5:7" ht="14.25" hidden="1" customHeight="1">
      <c r="E452" s="158"/>
      <c r="G452" s="651"/>
    </row>
    <row r="453" spans="5:7" ht="14.25" hidden="1" customHeight="1">
      <c r="E453" s="158"/>
      <c r="G453" s="651"/>
    </row>
    <row r="454" spans="5:7" ht="14.25" hidden="1" customHeight="1">
      <c r="E454" s="158"/>
      <c r="G454" s="651"/>
    </row>
    <row r="455" spans="5:7" ht="14.25" hidden="1" customHeight="1">
      <c r="E455" s="158"/>
      <c r="G455" s="651"/>
    </row>
    <row r="456" spans="5:7" ht="14.25" hidden="1" customHeight="1">
      <c r="E456" s="158"/>
      <c r="G456" s="651"/>
    </row>
    <row r="457" spans="5:7" ht="14.25" hidden="1" customHeight="1">
      <c r="E457" s="158"/>
      <c r="G457" s="651"/>
    </row>
    <row r="458" spans="5:7" ht="14.25" hidden="1" customHeight="1">
      <c r="E458" s="158"/>
      <c r="G458" s="651"/>
    </row>
    <row r="459" spans="5:7" ht="14.25" hidden="1" customHeight="1">
      <c r="E459" s="158"/>
      <c r="G459" s="651"/>
    </row>
    <row r="460" spans="5:7" ht="14.25" hidden="1" customHeight="1">
      <c r="E460" s="158"/>
      <c r="G460" s="651"/>
    </row>
    <row r="461" spans="5:7" ht="14.25" hidden="1" customHeight="1">
      <c r="E461" s="158"/>
      <c r="G461" s="651"/>
    </row>
    <row r="462" spans="5:7" ht="14.25" hidden="1" customHeight="1">
      <c r="E462" s="158"/>
      <c r="G462" s="651"/>
    </row>
    <row r="463" spans="5:7" ht="14.25" hidden="1" customHeight="1">
      <c r="E463" s="158"/>
      <c r="G463" s="651"/>
    </row>
    <row r="464" spans="5:7" ht="14.25" hidden="1" customHeight="1">
      <c r="E464" s="158"/>
      <c r="G464" s="651"/>
    </row>
    <row r="465" spans="5:7" ht="14.25" hidden="1" customHeight="1">
      <c r="E465" s="158"/>
      <c r="G465" s="651"/>
    </row>
    <row r="466" spans="5:7" ht="14.25" hidden="1" customHeight="1">
      <c r="E466" s="158"/>
      <c r="G466" s="651"/>
    </row>
    <row r="467" spans="5:7" ht="14.25" hidden="1" customHeight="1">
      <c r="E467" s="158"/>
      <c r="G467" s="651"/>
    </row>
    <row r="468" spans="5:7" ht="14.25" hidden="1" customHeight="1">
      <c r="E468" s="158"/>
      <c r="G468" s="651"/>
    </row>
    <row r="469" spans="5:7" ht="14.25" hidden="1" customHeight="1">
      <c r="E469" s="158"/>
      <c r="G469" s="651"/>
    </row>
    <row r="470" spans="5:7" ht="14.25" hidden="1" customHeight="1">
      <c r="E470" s="158"/>
      <c r="G470" s="651"/>
    </row>
    <row r="471" spans="5:7" ht="14.25" hidden="1" customHeight="1">
      <c r="E471" s="158"/>
      <c r="G471" s="651"/>
    </row>
    <row r="472" spans="5:7" ht="14.25" hidden="1" customHeight="1">
      <c r="E472" s="158"/>
      <c r="G472" s="651"/>
    </row>
    <row r="473" spans="5:7" ht="14.25" hidden="1" customHeight="1">
      <c r="E473" s="158"/>
      <c r="G473" s="651"/>
    </row>
    <row r="474" spans="5:7" ht="14.25" hidden="1" customHeight="1">
      <c r="E474" s="158"/>
      <c r="G474" s="651"/>
    </row>
    <row r="475" spans="5:7" ht="14.25" hidden="1" customHeight="1">
      <c r="E475" s="158"/>
      <c r="G475" s="651"/>
    </row>
    <row r="476" spans="5:7" ht="14.25" hidden="1" customHeight="1">
      <c r="E476" s="158"/>
      <c r="G476" s="651"/>
    </row>
    <row r="477" spans="5:7" ht="14.25" hidden="1" customHeight="1">
      <c r="E477" s="158"/>
      <c r="G477" s="651"/>
    </row>
    <row r="478" spans="5:7" ht="14.25" hidden="1" customHeight="1">
      <c r="E478" s="158"/>
      <c r="G478" s="651"/>
    </row>
    <row r="479" spans="5:7" ht="14.25" hidden="1" customHeight="1">
      <c r="E479" s="158"/>
      <c r="G479" s="651"/>
    </row>
    <row r="480" spans="5:7" ht="14.25" hidden="1" customHeight="1">
      <c r="E480" s="158"/>
      <c r="G480" s="651"/>
    </row>
    <row r="481" spans="5:7" ht="14.25" hidden="1" customHeight="1">
      <c r="E481" s="158"/>
      <c r="G481" s="651"/>
    </row>
    <row r="482" spans="5:7" ht="14.25" hidden="1" customHeight="1">
      <c r="E482" s="158"/>
      <c r="G482" s="651"/>
    </row>
    <row r="483" spans="5:7" ht="14.25" hidden="1" customHeight="1">
      <c r="E483" s="158"/>
      <c r="G483" s="651"/>
    </row>
    <row r="484" spans="5:7" ht="14.25" hidden="1" customHeight="1">
      <c r="E484" s="158"/>
      <c r="G484" s="651"/>
    </row>
    <row r="485" spans="5:7" ht="14.25" hidden="1" customHeight="1">
      <c r="E485" s="158"/>
      <c r="G485" s="651"/>
    </row>
    <row r="486" spans="5:7" ht="14.25" hidden="1" customHeight="1">
      <c r="E486" s="158"/>
      <c r="G486" s="651"/>
    </row>
    <row r="487" spans="5:7" ht="14.25" hidden="1" customHeight="1">
      <c r="E487" s="158"/>
      <c r="G487" s="651"/>
    </row>
    <row r="488" spans="5:7" ht="14.25" hidden="1" customHeight="1">
      <c r="E488" s="158"/>
      <c r="G488" s="651"/>
    </row>
    <row r="489" spans="5:7" ht="14.25" hidden="1" customHeight="1">
      <c r="E489" s="158"/>
      <c r="G489" s="651"/>
    </row>
    <row r="490" spans="5:7" ht="14.25" hidden="1" customHeight="1">
      <c r="E490" s="158"/>
      <c r="G490" s="651"/>
    </row>
    <row r="491" spans="5:7" ht="14.25" hidden="1" customHeight="1">
      <c r="E491" s="158"/>
      <c r="G491" s="651"/>
    </row>
    <row r="492" spans="5:7" ht="14.25" hidden="1" customHeight="1">
      <c r="E492" s="158"/>
      <c r="G492" s="651"/>
    </row>
    <row r="493" spans="5:7" ht="14.25" hidden="1" customHeight="1">
      <c r="E493" s="158"/>
      <c r="G493" s="651"/>
    </row>
    <row r="494" spans="5:7" ht="14.25" hidden="1" customHeight="1">
      <c r="E494" s="158"/>
      <c r="G494" s="651"/>
    </row>
    <row r="495" spans="5:7" ht="14.25" hidden="1" customHeight="1">
      <c r="E495" s="158"/>
      <c r="G495" s="651"/>
    </row>
    <row r="496" spans="5:7" ht="14.25" hidden="1" customHeight="1">
      <c r="E496" s="158"/>
      <c r="G496" s="651"/>
    </row>
    <row r="497" spans="5:7" ht="14.25" hidden="1" customHeight="1">
      <c r="E497" s="158"/>
      <c r="G497" s="651"/>
    </row>
    <row r="498" spans="5:7" ht="14.25" hidden="1" customHeight="1">
      <c r="E498" s="158"/>
      <c r="G498" s="651"/>
    </row>
    <row r="499" spans="5:7" ht="14.25" hidden="1" customHeight="1">
      <c r="E499" s="158"/>
      <c r="G499" s="651"/>
    </row>
    <row r="500" spans="5:7" ht="14.25" hidden="1" customHeight="1">
      <c r="E500" s="158"/>
      <c r="G500" s="651"/>
    </row>
    <row r="501" spans="5:7" ht="14.25" hidden="1" customHeight="1">
      <c r="E501" s="158"/>
      <c r="G501" s="651"/>
    </row>
    <row r="502" spans="5:7" ht="14.25" hidden="1" customHeight="1">
      <c r="E502" s="158"/>
      <c r="G502" s="651"/>
    </row>
    <row r="503" spans="5:7" ht="14.25" hidden="1" customHeight="1">
      <c r="E503" s="158"/>
      <c r="G503" s="651"/>
    </row>
    <row r="504" spans="5:7" ht="14.25" hidden="1" customHeight="1">
      <c r="E504" s="158"/>
      <c r="G504" s="651"/>
    </row>
    <row r="505" spans="5:7" ht="14.25" hidden="1" customHeight="1">
      <c r="E505" s="158"/>
      <c r="G505" s="651"/>
    </row>
    <row r="506" spans="5:7" ht="14.25" hidden="1" customHeight="1">
      <c r="E506" s="158"/>
      <c r="G506" s="651"/>
    </row>
    <row r="507" spans="5:7" ht="14.25" hidden="1" customHeight="1">
      <c r="E507" s="158"/>
      <c r="G507" s="651"/>
    </row>
    <row r="508" spans="5:7" ht="14.25" hidden="1" customHeight="1">
      <c r="E508" s="158"/>
      <c r="G508" s="651"/>
    </row>
    <row r="509" spans="5:7" ht="14.25" hidden="1" customHeight="1">
      <c r="E509" s="158"/>
      <c r="G509" s="651"/>
    </row>
    <row r="510" spans="5:7" ht="14.25" hidden="1" customHeight="1">
      <c r="E510" s="158"/>
      <c r="G510" s="651"/>
    </row>
    <row r="511" spans="5:7" ht="14.25" hidden="1" customHeight="1">
      <c r="E511" s="158"/>
      <c r="G511" s="651"/>
    </row>
    <row r="512" spans="5:7" ht="14.25" hidden="1" customHeight="1">
      <c r="E512" s="158"/>
      <c r="G512" s="651"/>
    </row>
    <row r="513" spans="5:7" ht="14.25" hidden="1" customHeight="1">
      <c r="E513" s="158"/>
      <c r="G513" s="651"/>
    </row>
    <row r="514" spans="5:7" ht="14.25" hidden="1" customHeight="1">
      <c r="E514" s="158"/>
      <c r="G514" s="651"/>
    </row>
    <row r="515" spans="5:7" ht="14.25" hidden="1" customHeight="1">
      <c r="E515" s="158"/>
      <c r="G515" s="651"/>
    </row>
    <row r="516" spans="5:7" ht="14.25" hidden="1" customHeight="1">
      <c r="E516" s="158"/>
      <c r="G516" s="651"/>
    </row>
    <row r="517" spans="5:7" ht="14.25" hidden="1" customHeight="1">
      <c r="E517" s="158"/>
      <c r="G517" s="651"/>
    </row>
    <row r="518" spans="5:7" ht="14.25" hidden="1" customHeight="1">
      <c r="E518" s="158"/>
      <c r="G518" s="651"/>
    </row>
    <row r="519" spans="5:7" ht="14.25" hidden="1" customHeight="1">
      <c r="E519" s="158"/>
      <c r="G519" s="651"/>
    </row>
    <row r="520" spans="5:7" ht="14.25" hidden="1" customHeight="1">
      <c r="E520" s="158"/>
      <c r="G520" s="651"/>
    </row>
    <row r="521" spans="5:7" ht="14.25" hidden="1" customHeight="1">
      <c r="E521" s="158"/>
      <c r="G521" s="651"/>
    </row>
    <row r="522" spans="5:7" ht="14.25" hidden="1" customHeight="1">
      <c r="E522" s="158"/>
      <c r="G522" s="651"/>
    </row>
    <row r="523" spans="5:7" ht="14.25" hidden="1" customHeight="1">
      <c r="E523" s="158"/>
      <c r="G523" s="651"/>
    </row>
    <row r="524" spans="5:7" ht="14.25" hidden="1" customHeight="1">
      <c r="E524" s="158"/>
      <c r="G524" s="651"/>
    </row>
    <row r="525" spans="5:7" ht="14.25" hidden="1" customHeight="1">
      <c r="E525" s="158"/>
      <c r="G525" s="651"/>
    </row>
    <row r="526" spans="5:7" ht="14.25" hidden="1" customHeight="1">
      <c r="E526" s="158"/>
      <c r="G526" s="651"/>
    </row>
    <row r="527" spans="5:7" ht="14.25" hidden="1" customHeight="1">
      <c r="E527" s="158"/>
      <c r="G527" s="651"/>
    </row>
    <row r="528" spans="5:7" ht="14.25" hidden="1" customHeight="1">
      <c r="E528" s="158"/>
      <c r="G528" s="651"/>
    </row>
    <row r="529" spans="5:7" ht="14.25" hidden="1" customHeight="1">
      <c r="E529" s="158"/>
      <c r="G529" s="651"/>
    </row>
    <row r="530" spans="5:7" ht="14.25" hidden="1" customHeight="1">
      <c r="E530" s="158"/>
      <c r="G530" s="651"/>
    </row>
    <row r="531" spans="5:7" ht="14.25" hidden="1" customHeight="1">
      <c r="E531" s="158"/>
      <c r="G531" s="651"/>
    </row>
    <row r="532" spans="5:7" ht="14.25" hidden="1" customHeight="1">
      <c r="E532" s="158"/>
      <c r="G532" s="651"/>
    </row>
    <row r="533" spans="5:7" ht="14.25" hidden="1" customHeight="1">
      <c r="E533" s="158"/>
      <c r="G533" s="651"/>
    </row>
    <row r="534" spans="5:7" ht="14.25" hidden="1" customHeight="1">
      <c r="E534" s="158"/>
      <c r="G534" s="651"/>
    </row>
    <row r="535" spans="5:7" ht="14.25" hidden="1" customHeight="1">
      <c r="E535" s="158"/>
      <c r="G535" s="651"/>
    </row>
    <row r="536" spans="5:7" ht="14.25" hidden="1" customHeight="1">
      <c r="E536" s="158"/>
      <c r="G536" s="651"/>
    </row>
    <row r="537" spans="5:7" ht="14.25" hidden="1" customHeight="1">
      <c r="E537" s="158"/>
      <c r="G537" s="651"/>
    </row>
    <row r="538" spans="5:7" ht="14.25" hidden="1" customHeight="1">
      <c r="E538" s="158"/>
      <c r="G538" s="651"/>
    </row>
    <row r="539" spans="5:7" ht="14.25" hidden="1" customHeight="1">
      <c r="E539" s="158"/>
      <c r="G539" s="651"/>
    </row>
    <row r="540" spans="5:7" ht="14.25" hidden="1" customHeight="1">
      <c r="E540" s="158"/>
      <c r="G540" s="651"/>
    </row>
    <row r="541" spans="5:7" ht="14.25" hidden="1" customHeight="1">
      <c r="E541" s="158"/>
      <c r="G541" s="651"/>
    </row>
    <row r="542" spans="5:7" ht="14.25" hidden="1" customHeight="1">
      <c r="E542" s="158"/>
      <c r="G542" s="651"/>
    </row>
    <row r="543" spans="5:7" ht="14.25" hidden="1" customHeight="1">
      <c r="E543" s="158"/>
      <c r="G543" s="651"/>
    </row>
    <row r="544" spans="5:7" ht="14.25" hidden="1" customHeight="1">
      <c r="E544" s="158"/>
      <c r="G544" s="651"/>
    </row>
    <row r="545" spans="5:7" ht="14.25" hidden="1" customHeight="1">
      <c r="E545" s="158"/>
      <c r="G545" s="651"/>
    </row>
    <row r="546" spans="5:7" ht="14.25" hidden="1" customHeight="1">
      <c r="E546" s="158"/>
      <c r="G546" s="651"/>
    </row>
    <row r="547" spans="5:7" ht="14.25" hidden="1" customHeight="1">
      <c r="E547" s="158"/>
      <c r="G547" s="651"/>
    </row>
    <row r="548" spans="5:7" ht="14.25" hidden="1" customHeight="1">
      <c r="E548" s="158"/>
      <c r="G548" s="651"/>
    </row>
    <row r="549" spans="5:7" ht="14.25" hidden="1" customHeight="1">
      <c r="E549" s="158"/>
      <c r="G549" s="651"/>
    </row>
    <row r="550" spans="5:7" ht="14.25" hidden="1" customHeight="1">
      <c r="E550" s="158"/>
      <c r="G550" s="651"/>
    </row>
    <row r="551" spans="5:7" ht="14.25" hidden="1" customHeight="1">
      <c r="E551" s="158"/>
      <c r="G551" s="651"/>
    </row>
    <row r="552" spans="5:7" ht="14.25" hidden="1" customHeight="1">
      <c r="E552" s="158"/>
      <c r="G552" s="651"/>
    </row>
    <row r="553" spans="5:7" ht="14.25" hidden="1" customHeight="1">
      <c r="E553" s="158"/>
      <c r="G553" s="651"/>
    </row>
    <row r="554" spans="5:7" ht="14.25" hidden="1" customHeight="1">
      <c r="E554" s="158"/>
      <c r="G554" s="651"/>
    </row>
    <row r="555" spans="5:7" ht="14.25" hidden="1" customHeight="1">
      <c r="E555" s="158"/>
      <c r="G555" s="651"/>
    </row>
    <row r="556" spans="5:7" ht="14.25" hidden="1" customHeight="1">
      <c r="E556" s="158"/>
      <c r="G556" s="651"/>
    </row>
    <row r="557" spans="5:7" ht="14.25" hidden="1" customHeight="1">
      <c r="E557" s="158"/>
      <c r="G557" s="651"/>
    </row>
    <row r="558" spans="5:7" ht="14.25" hidden="1" customHeight="1">
      <c r="E558" s="158"/>
      <c r="G558" s="651"/>
    </row>
    <row r="559" spans="5:7" ht="14.25" hidden="1" customHeight="1">
      <c r="E559" s="158"/>
      <c r="G559" s="651"/>
    </row>
    <row r="560" spans="5:7" ht="14.25" hidden="1" customHeight="1">
      <c r="E560" s="158"/>
      <c r="G560" s="651"/>
    </row>
    <row r="561" spans="5:7" ht="14.25" hidden="1" customHeight="1">
      <c r="E561" s="158"/>
      <c r="G561" s="651"/>
    </row>
    <row r="562" spans="5:7" ht="14.25" hidden="1" customHeight="1">
      <c r="E562" s="158"/>
      <c r="G562" s="651"/>
    </row>
    <row r="563" spans="5:7" ht="14.25" hidden="1" customHeight="1">
      <c r="E563" s="158"/>
      <c r="G563" s="651"/>
    </row>
    <row r="564" spans="5:7" ht="14.25" hidden="1" customHeight="1">
      <c r="E564" s="158"/>
      <c r="G564" s="651"/>
    </row>
    <row r="565" spans="5:7" ht="14.25" hidden="1" customHeight="1">
      <c r="E565" s="158"/>
      <c r="G565" s="651"/>
    </row>
    <row r="566" spans="5:7" ht="14.25" hidden="1" customHeight="1">
      <c r="E566" s="158"/>
      <c r="G566" s="651"/>
    </row>
    <row r="567" spans="5:7" ht="14.25" hidden="1" customHeight="1">
      <c r="E567" s="158"/>
      <c r="G567" s="651"/>
    </row>
    <row r="568" spans="5:7" ht="14.25" hidden="1" customHeight="1">
      <c r="E568" s="158"/>
      <c r="G568" s="651"/>
    </row>
    <row r="569" spans="5:7" ht="14.25" hidden="1" customHeight="1">
      <c r="E569" s="158"/>
      <c r="G569" s="651"/>
    </row>
    <row r="570" spans="5:7" ht="14.25" hidden="1" customHeight="1">
      <c r="E570" s="158"/>
      <c r="G570" s="651"/>
    </row>
    <row r="571" spans="5:7" ht="14.25" hidden="1" customHeight="1">
      <c r="E571" s="158"/>
      <c r="G571" s="651"/>
    </row>
    <row r="572" spans="5:7" ht="14.25" hidden="1" customHeight="1">
      <c r="E572" s="158"/>
      <c r="G572" s="651"/>
    </row>
    <row r="573" spans="5:7" ht="14.25" hidden="1" customHeight="1">
      <c r="E573" s="158"/>
      <c r="G573" s="651"/>
    </row>
    <row r="574" spans="5:7" ht="14.25" hidden="1" customHeight="1">
      <c r="E574" s="158"/>
      <c r="G574" s="651"/>
    </row>
    <row r="575" spans="5:7" ht="14.25" hidden="1" customHeight="1">
      <c r="E575" s="158"/>
      <c r="G575" s="651"/>
    </row>
    <row r="576" spans="5:7" ht="14.25" hidden="1" customHeight="1">
      <c r="E576" s="158"/>
      <c r="G576" s="651"/>
    </row>
    <row r="577" spans="5:7" ht="14.25" hidden="1" customHeight="1">
      <c r="E577" s="158"/>
      <c r="G577" s="651"/>
    </row>
    <row r="578" spans="5:7" ht="14.25" hidden="1" customHeight="1">
      <c r="E578" s="158"/>
      <c r="G578" s="651"/>
    </row>
    <row r="579" spans="5:7" ht="14.25" hidden="1" customHeight="1">
      <c r="E579" s="158"/>
      <c r="G579" s="651"/>
    </row>
    <row r="580" spans="5:7" ht="14.25" hidden="1" customHeight="1">
      <c r="E580" s="158"/>
      <c r="G580" s="651"/>
    </row>
    <row r="581" spans="5:7" ht="14.25" hidden="1" customHeight="1">
      <c r="E581" s="158"/>
      <c r="G581" s="651"/>
    </row>
    <row r="582" spans="5:7" ht="14.25" hidden="1" customHeight="1">
      <c r="E582" s="158"/>
      <c r="G582" s="651"/>
    </row>
    <row r="583" spans="5:7" ht="14.25" hidden="1" customHeight="1">
      <c r="E583" s="158"/>
      <c r="G583" s="651"/>
    </row>
    <row r="584" spans="5:7" ht="14.25" hidden="1" customHeight="1">
      <c r="E584" s="158"/>
      <c r="G584" s="651"/>
    </row>
    <row r="585" spans="5:7" ht="14.25" hidden="1" customHeight="1">
      <c r="E585" s="158"/>
      <c r="G585" s="651"/>
    </row>
    <row r="586" spans="5:7" ht="14.25" hidden="1" customHeight="1">
      <c r="E586" s="158"/>
      <c r="G586" s="651"/>
    </row>
    <row r="587" spans="5:7" ht="14.25" hidden="1" customHeight="1">
      <c r="E587" s="158"/>
      <c r="G587" s="651"/>
    </row>
    <row r="588" spans="5:7" ht="14.25" hidden="1" customHeight="1">
      <c r="E588" s="158"/>
      <c r="G588" s="651"/>
    </row>
    <row r="589" spans="5:7" ht="14.25" hidden="1" customHeight="1">
      <c r="E589" s="158"/>
      <c r="G589" s="651"/>
    </row>
    <row r="590" spans="5:7" ht="14.25" hidden="1" customHeight="1">
      <c r="E590" s="158"/>
      <c r="G590" s="651"/>
    </row>
    <row r="591" spans="5:7" ht="14.25" hidden="1" customHeight="1">
      <c r="E591" s="158"/>
      <c r="G591" s="651"/>
    </row>
    <row r="592" spans="5:7" ht="14.25" hidden="1" customHeight="1">
      <c r="E592" s="158"/>
      <c r="G592" s="651"/>
    </row>
    <row r="593" spans="5:7" ht="14.25" hidden="1" customHeight="1">
      <c r="E593" s="158"/>
      <c r="G593" s="651"/>
    </row>
    <row r="594" spans="5:7" ht="14.25" hidden="1" customHeight="1">
      <c r="E594" s="158"/>
      <c r="G594" s="651"/>
    </row>
    <row r="595" spans="5:7" ht="14.25" hidden="1" customHeight="1">
      <c r="E595" s="158"/>
      <c r="G595" s="651"/>
    </row>
    <row r="596" spans="5:7" ht="14.25" hidden="1" customHeight="1">
      <c r="E596" s="158"/>
      <c r="G596" s="651"/>
    </row>
    <row r="597" spans="5:7" ht="14.25" hidden="1" customHeight="1">
      <c r="E597" s="158"/>
      <c r="G597" s="651"/>
    </row>
    <row r="598" spans="5:7" ht="14.25" hidden="1" customHeight="1">
      <c r="E598" s="158"/>
      <c r="G598" s="651"/>
    </row>
    <row r="599" spans="5:7" ht="14.25" hidden="1" customHeight="1">
      <c r="E599" s="158"/>
      <c r="G599" s="651"/>
    </row>
    <row r="600" spans="5:7" ht="14.25" hidden="1" customHeight="1">
      <c r="E600" s="158"/>
      <c r="G600" s="651"/>
    </row>
    <row r="601" spans="5:7" ht="14.25" hidden="1" customHeight="1">
      <c r="E601" s="158"/>
      <c r="G601" s="651"/>
    </row>
    <row r="602" spans="5:7" ht="14.25" hidden="1" customHeight="1">
      <c r="E602" s="158"/>
      <c r="G602" s="651"/>
    </row>
    <row r="603" spans="5:7" ht="14.25" hidden="1" customHeight="1">
      <c r="E603" s="158"/>
      <c r="G603" s="651"/>
    </row>
    <row r="604" spans="5:7" ht="14.25" hidden="1" customHeight="1">
      <c r="E604" s="158"/>
      <c r="G604" s="651"/>
    </row>
    <row r="605" spans="5:7" ht="14.25" hidden="1" customHeight="1">
      <c r="E605" s="158"/>
      <c r="G605" s="651"/>
    </row>
    <row r="606" spans="5:7" ht="14.25" hidden="1" customHeight="1">
      <c r="E606" s="158"/>
      <c r="G606" s="651"/>
    </row>
    <row r="607" spans="5:7" ht="14.25" hidden="1" customHeight="1">
      <c r="E607" s="158"/>
      <c r="G607" s="651"/>
    </row>
    <row r="608" spans="5:7" ht="14.25" hidden="1" customHeight="1">
      <c r="E608" s="158"/>
      <c r="G608" s="651"/>
    </row>
    <row r="609" spans="5:7" ht="14.25" hidden="1" customHeight="1">
      <c r="E609" s="158"/>
      <c r="G609" s="651"/>
    </row>
    <row r="610" spans="5:7" ht="14.25" hidden="1" customHeight="1">
      <c r="E610" s="158"/>
      <c r="G610" s="651"/>
    </row>
    <row r="611" spans="5:7" ht="14.25" hidden="1" customHeight="1">
      <c r="E611" s="158"/>
      <c r="G611" s="651"/>
    </row>
    <row r="612" spans="5:7" ht="14.25" hidden="1" customHeight="1">
      <c r="E612" s="158"/>
      <c r="G612" s="651"/>
    </row>
    <row r="613" spans="5:7" ht="14.25" hidden="1" customHeight="1">
      <c r="E613" s="158"/>
      <c r="G613" s="651"/>
    </row>
    <row r="614" spans="5:7" ht="14.25" hidden="1" customHeight="1">
      <c r="E614" s="158"/>
      <c r="G614" s="651"/>
    </row>
    <row r="615" spans="5:7" ht="14.25" hidden="1" customHeight="1">
      <c r="E615" s="158"/>
      <c r="G615" s="651"/>
    </row>
    <row r="616" spans="5:7" ht="14.25" hidden="1" customHeight="1">
      <c r="E616" s="158"/>
      <c r="G616" s="651"/>
    </row>
    <row r="617" spans="5:7" ht="14.25" hidden="1" customHeight="1">
      <c r="E617" s="158"/>
      <c r="G617" s="651"/>
    </row>
    <row r="618" spans="5:7" ht="14.25" hidden="1" customHeight="1">
      <c r="E618" s="158"/>
      <c r="G618" s="651"/>
    </row>
    <row r="619" spans="5:7" ht="14.25" hidden="1" customHeight="1">
      <c r="E619" s="158"/>
      <c r="G619" s="651"/>
    </row>
    <row r="620" spans="5:7" ht="14.25" hidden="1" customHeight="1">
      <c r="E620" s="158"/>
      <c r="G620" s="651"/>
    </row>
    <row r="621" spans="5:7" ht="14.25" hidden="1" customHeight="1">
      <c r="E621" s="158"/>
      <c r="G621" s="651"/>
    </row>
    <row r="622" spans="5:7" ht="14.25" hidden="1" customHeight="1">
      <c r="E622" s="158"/>
      <c r="G622" s="651"/>
    </row>
    <row r="623" spans="5:7" ht="14.25" hidden="1" customHeight="1">
      <c r="E623" s="158"/>
      <c r="G623" s="651"/>
    </row>
    <row r="624" spans="5:7" ht="14.25" hidden="1" customHeight="1">
      <c r="E624" s="158"/>
      <c r="G624" s="651"/>
    </row>
    <row r="625" spans="5:7" ht="14.25" hidden="1" customHeight="1">
      <c r="E625" s="158"/>
      <c r="G625" s="651"/>
    </row>
    <row r="626" spans="5:7" ht="14.25" hidden="1" customHeight="1">
      <c r="E626" s="158"/>
      <c r="G626" s="651"/>
    </row>
    <row r="627" spans="5:7" ht="14.25" hidden="1" customHeight="1">
      <c r="E627" s="158"/>
      <c r="G627" s="651"/>
    </row>
    <row r="628" spans="5:7" ht="14.25" hidden="1" customHeight="1">
      <c r="E628" s="158"/>
      <c r="G628" s="651"/>
    </row>
    <row r="629" spans="5:7" ht="14.25" hidden="1" customHeight="1">
      <c r="E629" s="158"/>
      <c r="G629" s="651"/>
    </row>
    <row r="630" spans="5:7" ht="14.25" hidden="1" customHeight="1">
      <c r="E630" s="158"/>
      <c r="G630" s="651"/>
    </row>
    <row r="631" spans="5:7" ht="14.25" hidden="1" customHeight="1">
      <c r="E631" s="158"/>
      <c r="G631" s="651"/>
    </row>
    <row r="632" spans="5:7" ht="14.25" hidden="1" customHeight="1">
      <c r="E632" s="158"/>
      <c r="G632" s="651"/>
    </row>
    <row r="633" spans="5:7" ht="14.25" hidden="1" customHeight="1">
      <c r="E633" s="158"/>
      <c r="G633" s="651"/>
    </row>
    <row r="634" spans="5:7" ht="14.25" hidden="1" customHeight="1">
      <c r="E634" s="158"/>
      <c r="G634" s="651"/>
    </row>
    <row r="635" spans="5:7" ht="14.25" hidden="1" customHeight="1">
      <c r="E635" s="158"/>
      <c r="G635" s="651"/>
    </row>
    <row r="636" spans="5:7" ht="14.25" hidden="1" customHeight="1">
      <c r="E636" s="158"/>
      <c r="G636" s="651"/>
    </row>
    <row r="637" spans="5:7" ht="14.25" hidden="1" customHeight="1">
      <c r="E637" s="158"/>
      <c r="G637" s="651"/>
    </row>
    <row r="638" spans="5:7" ht="14.25" hidden="1" customHeight="1">
      <c r="E638" s="158"/>
      <c r="G638" s="651"/>
    </row>
    <row r="639" spans="5:7" ht="14.25" hidden="1" customHeight="1">
      <c r="E639" s="158"/>
      <c r="G639" s="651"/>
    </row>
    <row r="640" spans="5:7" ht="14.25" hidden="1" customHeight="1">
      <c r="E640" s="158"/>
      <c r="G640" s="651"/>
    </row>
    <row r="641" spans="5:7" ht="14.25" hidden="1" customHeight="1">
      <c r="E641" s="158"/>
      <c r="G641" s="651"/>
    </row>
    <row r="642" spans="5:7" ht="14.25" hidden="1" customHeight="1">
      <c r="E642" s="158"/>
      <c r="G642" s="651"/>
    </row>
    <row r="643" spans="5:7" ht="14.25" hidden="1" customHeight="1">
      <c r="E643" s="158"/>
      <c r="G643" s="651"/>
    </row>
    <row r="644" spans="5:7" ht="14.25" hidden="1" customHeight="1">
      <c r="E644" s="158"/>
      <c r="G644" s="651"/>
    </row>
    <row r="645" spans="5:7" ht="14.25" hidden="1" customHeight="1">
      <c r="E645" s="158"/>
      <c r="G645" s="651"/>
    </row>
    <row r="646" spans="5:7" ht="14.25" hidden="1" customHeight="1">
      <c r="E646" s="158"/>
      <c r="G646" s="651"/>
    </row>
    <row r="647" spans="5:7" ht="14.25" hidden="1" customHeight="1">
      <c r="E647" s="158"/>
      <c r="G647" s="651"/>
    </row>
    <row r="648" spans="5:7" ht="14.25" hidden="1" customHeight="1">
      <c r="E648" s="158"/>
      <c r="G648" s="651"/>
    </row>
    <row r="649" spans="5:7" ht="14.25" hidden="1" customHeight="1">
      <c r="E649" s="158"/>
      <c r="G649" s="651"/>
    </row>
    <row r="650" spans="5:7" ht="14.25" hidden="1" customHeight="1">
      <c r="E650" s="158"/>
      <c r="G650" s="651"/>
    </row>
    <row r="651" spans="5:7" ht="14.25" hidden="1" customHeight="1">
      <c r="E651" s="158"/>
      <c r="G651" s="651"/>
    </row>
    <row r="652" spans="5:7" ht="14.25" hidden="1" customHeight="1">
      <c r="E652" s="158"/>
      <c r="G652" s="651"/>
    </row>
    <row r="653" spans="5:7" ht="14.25" hidden="1" customHeight="1">
      <c r="E653" s="158"/>
      <c r="G653" s="651"/>
    </row>
    <row r="654" spans="5:7" ht="14.25" hidden="1" customHeight="1">
      <c r="E654" s="158"/>
      <c r="G654" s="651"/>
    </row>
    <row r="655" spans="5:7" ht="14.25" hidden="1" customHeight="1">
      <c r="E655" s="158"/>
      <c r="G655" s="651"/>
    </row>
    <row r="656" spans="5:7" ht="14.25" hidden="1" customHeight="1">
      <c r="E656" s="158"/>
      <c r="G656" s="651"/>
    </row>
    <row r="657" spans="5:7" ht="14.25" hidden="1" customHeight="1">
      <c r="E657" s="158"/>
      <c r="G657" s="651"/>
    </row>
    <row r="658" spans="5:7" ht="14.25" hidden="1" customHeight="1">
      <c r="E658" s="158"/>
      <c r="G658" s="651"/>
    </row>
    <row r="659" spans="5:7" ht="14.25" hidden="1" customHeight="1">
      <c r="E659" s="158"/>
      <c r="G659" s="651"/>
    </row>
    <row r="660" spans="5:7" ht="14.25" hidden="1" customHeight="1">
      <c r="E660" s="158"/>
      <c r="G660" s="651"/>
    </row>
    <row r="661" spans="5:7" ht="14.25" hidden="1" customHeight="1">
      <c r="E661" s="158"/>
      <c r="G661" s="651"/>
    </row>
    <row r="662" spans="5:7" ht="14.25" hidden="1" customHeight="1">
      <c r="E662" s="158"/>
      <c r="G662" s="651"/>
    </row>
    <row r="663" spans="5:7" ht="14.25" hidden="1" customHeight="1">
      <c r="E663" s="158"/>
      <c r="G663" s="651"/>
    </row>
    <row r="664" spans="5:7" ht="14.25" hidden="1" customHeight="1">
      <c r="E664" s="158"/>
      <c r="G664" s="651"/>
    </row>
    <row r="665" spans="5:7" ht="14.25" hidden="1" customHeight="1">
      <c r="E665" s="158"/>
      <c r="G665" s="651"/>
    </row>
    <row r="666" spans="5:7" ht="14.25" hidden="1" customHeight="1">
      <c r="E666" s="158"/>
      <c r="G666" s="651"/>
    </row>
    <row r="667" spans="5:7" ht="14.25" hidden="1" customHeight="1">
      <c r="E667" s="158"/>
      <c r="G667" s="651"/>
    </row>
    <row r="668" spans="5:7" ht="14.25" hidden="1" customHeight="1">
      <c r="E668" s="158"/>
      <c r="G668" s="651"/>
    </row>
    <row r="669" spans="5:7" ht="14.25" hidden="1" customHeight="1">
      <c r="E669" s="158"/>
      <c r="G669" s="651"/>
    </row>
    <row r="670" spans="5:7" ht="14.25" hidden="1" customHeight="1">
      <c r="E670" s="158"/>
      <c r="G670" s="651"/>
    </row>
    <row r="671" spans="5:7" ht="14.25" hidden="1" customHeight="1">
      <c r="E671" s="158"/>
      <c r="G671" s="651"/>
    </row>
    <row r="672" spans="5:7" ht="14.25" hidden="1" customHeight="1">
      <c r="E672" s="158"/>
      <c r="G672" s="651"/>
    </row>
    <row r="673" spans="5:7" ht="14.25" hidden="1" customHeight="1">
      <c r="E673" s="158"/>
      <c r="G673" s="651"/>
    </row>
    <row r="674" spans="5:7" ht="14.25" hidden="1" customHeight="1">
      <c r="E674" s="158"/>
      <c r="G674" s="651"/>
    </row>
    <row r="675" spans="5:7" ht="14.25" hidden="1" customHeight="1">
      <c r="E675" s="158"/>
      <c r="G675" s="651"/>
    </row>
    <row r="676" spans="5:7" ht="14.25" hidden="1" customHeight="1">
      <c r="E676" s="158"/>
      <c r="G676" s="651"/>
    </row>
    <row r="677" spans="5:7" ht="14.25" hidden="1" customHeight="1">
      <c r="E677" s="158"/>
      <c r="G677" s="651"/>
    </row>
    <row r="678" spans="5:7" ht="14.25" hidden="1" customHeight="1">
      <c r="E678" s="158"/>
      <c r="G678" s="651"/>
    </row>
    <row r="679" spans="5:7" ht="14.25" hidden="1" customHeight="1">
      <c r="E679" s="158"/>
      <c r="G679" s="651"/>
    </row>
    <row r="680" spans="5:7" ht="14.25" hidden="1" customHeight="1">
      <c r="E680" s="158"/>
      <c r="G680" s="651"/>
    </row>
    <row r="681" spans="5:7" ht="14.25" hidden="1" customHeight="1">
      <c r="E681" s="158"/>
      <c r="G681" s="651"/>
    </row>
    <row r="682" spans="5:7" ht="14.25" hidden="1" customHeight="1">
      <c r="E682" s="158"/>
      <c r="G682" s="651"/>
    </row>
    <row r="683" spans="5:7" ht="14.25" hidden="1" customHeight="1">
      <c r="E683" s="158"/>
      <c r="G683" s="651"/>
    </row>
    <row r="684" spans="5:7" ht="14.25" hidden="1" customHeight="1">
      <c r="E684" s="158"/>
      <c r="G684" s="651"/>
    </row>
    <row r="685" spans="5:7" ht="14.25" hidden="1" customHeight="1">
      <c r="E685" s="158"/>
      <c r="G685" s="651"/>
    </row>
    <row r="686" spans="5:7" ht="14.25" hidden="1" customHeight="1">
      <c r="E686" s="158"/>
      <c r="G686" s="651"/>
    </row>
    <row r="687" spans="5:7" ht="14.25" hidden="1" customHeight="1">
      <c r="E687" s="158"/>
      <c r="G687" s="651"/>
    </row>
    <row r="688" spans="5:7" ht="14.25" hidden="1" customHeight="1">
      <c r="E688" s="158"/>
      <c r="G688" s="651"/>
    </row>
    <row r="689" spans="5:7" ht="14.25" hidden="1" customHeight="1">
      <c r="E689" s="158"/>
      <c r="G689" s="651"/>
    </row>
    <row r="690" spans="5:7" ht="14.25" hidden="1" customHeight="1">
      <c r="E690" s="158"/>
      <c r="G690" s="651"/>
    </row>
    <row r="691" spans="5:7" ht="14.25" hidden="1" customHeight="1">
      <c r="E691" s="158"/>
      <c r="G691" s="651"/>
    </row>
    <row r="692" spans="5:7" ht="14.25" hidden="1" customHeight="1">
      <c r="E692" s="158"/>
      <c r="G692" s="651"/>
    </row>
    <row r="693" spans="5:7" ht="14.25" hidden="1" customHeight="1">
      <c r="E693" s="158"/>
      <c r="G693" s="651"/>
    </row>
    <row r="694" spans="5:7" ht="14.25" hidden="1" customHeight="1">
      <c r="E694" s="158"/>
      <c r="G694" s="651"/>
    </row>
    <row r="695" spans="5:7" ht="14.25" hidden="1" customHeight="1">
      <c r="E695" s="158"/>
      <c r="G695" s="651"/>
    </row>
    <row r="696" spans="5:7" ht="14.25" hidden="1" customHeight="1">
      <c r="E696" s="158"/>
      <c r="G696" s="651"/>
    </row>
    <row r="697" spans="5:7" ht="14.25" hidden="1" customHeight="1">
      <c r="E697" s="158"/>
      <c r="G697" s="651"/>
    </row>
    <row r="698" spans="5:7" ht="14.25" hidden="1" customHeight="1">
      <c r="E698" s="158"/>
      <c r="G698" s="651"/>
    </row>
    <row r="699" spans="5:7" ht="14.25" hidden="1" customHeight="1">
      <c r="E699" s="158"/>
      <c r="G699" s="651"/>
    </row>
    <row r="700" spans="5:7" ht="14.25" hidden="1" customHeight="1">
      <c r="E700" s="158"/>
      <c r="G700" s="651"/>
    </row>
    <row r="701" spans="5:7" ht="14.25" hidden="1" customHeight="1">
      <c r="E701" s="158"/>
      <c r="G701" s="651"/>
    </row>
    <row r="702" spans="5:7" ht="14.25" hidden="1" customHeight="1">
      <c r="E702" s="158"/>
      <c r="G702" s="651"/>
    </row>
    <row r="703" spans="5:7" ht="14.25" hidden="1" customHeight="1">
      <c r="E703" s="158"/>
      <c r="G703" s="651"/>
    </row>
    <row r="704" spans="5:7" ht="14.25" hidden="1" customHeight="1">
      <c r="E704" s="158"/>
      <c r="G704" s="651"/>
    </row>
    <row r="705" spans="5:7" ht="14.25" hidden="1" customHeight="1">
      <c r="E705" s="158"/>
      <c r="G705" s="651"/>
    </row>
    <row r="706" spans="5:7" ht="14.25" hidden="1" customHeight="1">
      <c r="E706" s="158"/>
      <c r="G706" s="651"/>
    </row>
    <row r="707" spans="5:7" ht="14.25" hidden="1" customHeight="1">
      <c r="E707" s="158"/>
      <c r="G707" s="651"/>
    </row>
    <row r="708" spans="5:7" ht="14.25" hidden="1" customHeight="1">
      <c r="E708" s="158"/>
      <c r="G708" s="651"/>
    </row>
    <row r="709" spans="5:7" ht="14.25" hidden="1" customHeight="1">
      <c r="E709" s="158"/>
      <c r="G709" s="651"/>
    </row>
    <row r="710" spans="5:7" ht="14.25" hidden="1" customHeight="1">
      <c r="E710" s="158"/>
      <c r="G710" s="651"/>
    </row>
    <row r="711" spans="5:7" ht="14.25" hidden="1" customHeight="1">
      <c r="E711" s="158"/>
      <c r="G711" s="651"/>
    </row>
    <row r="712" spans="5:7" ht="14.25" hidden="1" customHeight="1">
      <c r="E712" s="158"/>
      <c r="G712" s="651"/>
    </row>
    <row r="713" spans="5:7" ht="14.25" hidden="1" customHeight="1">
      <c r="E713" s="158"/>
      <c r="G713" s="651"/>
    </row>
    <row r="714" spans="5:7" ht="14.25" hidden="1" customHeight="1">
      <c r="E714" s="158"/>
      <c r="G714" s="651"/>
    </row>
    <row r="715" spans="5:7" ht="14.25" hidden="1" customHeight="1">
      <c r="E715" s="158"/>
      <c r="G715" s="651"/>
    </row>
    <row r="716" spans="5:7" ht="14.25" hidden="1" customHeight="1">
      <c r="E716" s="158"/>
      <c r="G716" s="651"/>
    </row>
    <row r="717" spans="5:7" ht="14.25" hidden="1" customHeight="1">
      <c r="E717" s="158"/>
      <c r="G717" s="651"/>
    </row>
    <row r="718" spans="5:7" ht="14.25" hidden="1" customHeight="1">
      <c r="E718" s="158"/>
      <c r="G718" s="651"/>
    </row>
    <row r="719" spans="5:7" ht="14.25" hidden="1" customHeight="1">
      <c r="E719" s="158"/>
      <c r="G719" s="651"/>
    </row>
    <row r="720" spans="5:7" ht="14.25" hidden="1" customHeight="1">
      <c r="E720" s="158"/>
      <c r="G720" s="651"/>
    </row>
    <row r="721" spans="5:7" ht="14.25" hidden="1" customHeight="1">
      <c r="E721" s="158"/>
      <c r="G721" s="651"/>
    </row>
    <row r="722" spans="5:7" ht="14.25" hidden="1" customHeight="1">
      <c r="E722" s="158"/>
      <c r="G722" s="651"/>
    </row>
    <row r="723" spans="5:7" ht="14.25" hidden="1" customHeight="1">
      <c r="E723" s="158"/>
      <c r="G723" s="651"/>
    </row>
    <row r="724" spans="5:7" ht="14.25" hidden="1" customHeight="1">
      <c r="E724" s="158"/>
      <c r="G724" s="651"/>
    </row>
    <row r="725" spans="5:7" ht="14.25" hidden="1" customHeight="1">
      <c r="E725" s="158"/>
      <c r="G725" s="651"/>
    </row>
    <row r="726" spans="5:7" ht="14.25" hidden="1" customHeight="1">
      <c r="E726" s="158"/>
      <c r="G726" s="651"/>
    </row>
    <row r="727" spans="5:7" ht="14.25" hidden="1" customHeight="1">
      <c r="E727" s="158"/>
      <c r="G727" s="651"/>
    </row>
    <row r="728" spans="5:7" ht="14.25" hidden="1" customHeight="1">
      <c r="E728" s="158"/>
      <c r="G728" s="651"/>
    </row>
    <row r="729" spans="5:7" ht="14.25" hidden="1" customHeight="1">
      <c r="E729" s="158"/>
      <c r="G729" s="651"/>
    </row>
    <row r="730" spans="5:7" ht="14.25" hidden="1" customHeight="1">
      <c r="E730" s="158"/>
      <c r="G730" s="651"/>
    </row>
    <row r="731" spans="5:7" ht="14.25" hidden="1" customHeight="1">
      <c r="E731" s="158"/>
      <c r="G731" s="651"/>
    </row>
    <row r="732" spans="5:7" ht="14.25" hidden="1" customHeight="1">
      <c r="E732" s="158"/>
      <c r="G732" s="651"/>
    </row>
    <row r="733" spans="5:7" ht="14.25" hidden="1" customHeight="1">
      <c r="E733" s="158"/>
      <c r="G733" s="651"/>
    </row>
    <row r="734" spans="5:7" ht="14.25" hidden="1" customHeight="1">
      <c r="E734" s="158"/>
      <c r="G734" s="651"/>
    </row>
    <row r="735" spans="5:7" ht="14.25" hidden="1" customHeight="1">
      <c r="E735" s="158"/>
      <c r="G735" s="651"/>
    </row>
    <row r="736" spans="5:7" ht="14.25" hidden="1" customHeight="1">
      <c r="E736" s="158"/>
      <c r="G736" s="651"/>
    </row>
    <row r="737" spans="5:7" ht="14.25" hidden="1" customHeight="1">
      <c r="E737" s="158"/>
      <c r="G737" s="651"/>
    </row>
    <row r="738" spans="5:7" ht="14.25" hidden="1" customHeight="1">
      <c r="E738" s="158"/>
      <c r="G738" s="651"/>
    </row>
    <row r="739" spans="5:7" ht="14.25" hidden="1" customHeight="1">
      <c r="E739" s="158"/>
      <c r="G739" s="651"/>
    </row>
    <row r="740" spans="5:7" ht="14.25" hidden="1" customHeight="1">
      <c r="E740" s="158"/>
      <c r="G740" s="651"/>
    </row>
    <row r="741" spans="5:7" ht="14.25" hidden="1" customHeight="1">
      <c r="E741" s="158"/>
      <c r="G741" s="651"/>
    </row>
    <row r="742" spans="5:7" ht="14.25" hidden="1" customHeight="1">
      <c r="E742" s="158"/>
      <c r="G742" s="651"/>
    </row>
    <row r="743" spans="5:7" ht="14.25" hidden="1" customHeight="1">
      <c r="E743" s="158"/>
      <c r="G743" s="651"/>
    </row>
    <row r="744" spans="5:7" ht="14.25" hidden="1" customHeight="1">
      <c r="E744" s="158"/>
      <c r="G744" s="651"/>
    </row>
    <row r="745" spans="5:7" ht="14.25" hidden="1" customHeight="1">
      <c r="E745" s="158"/>
      <c r="G745" s="651"/>
    </row>
    <row r="746" spans="5:7" ht="14.25" hidden="1" customHeight="1">
      <c r="E746" s="158"/>
      <c r="G746" s="651"/>
    </row>
    <row r="747" spans="5:7" ht="14.25" hidden="1" customHeight="1">
      <c r="E747" s="158"/>
      <c r="G747" s="651"/>
    </row>
    <row r="748" spans="5:7" ht="14.25" hidden="1" customHeight="1">
      <c r="E748" s="158"/>
      <c r="G748" s="651"/>
    </row>
    <row r="749" spans="5:7" ht="14.25" hidden="1" customHeight="1">
      <c r="E749" s="158"/>
      <c r="G749" s="651"/>
    </row>
    <row r="750" spans="5:7" ht="14.25" hidden="1" customHeight="1">
      <c r="E750" s="158"/>
      <c r="G750" s="651"/>
    </row>
    <row r="751" spans="5:7" ht="14.25" hidden="1" customHeight="1">
      <c r="E751" s="158"/>
      <c r="G751" s="651"/>
    </row>
    <row r="752" spans="5:7" ht="14.25" hidden="1" customHeight="1">
      <c r="E752" s="158"/>
      <c r="G752" s="651"/>
    </row>
    <row r="753" spans="5:7" ht="14.25" hidden="1" customHeight="1">
      <c r="E753" s="158"/>
      <c r="G753" s="651"/>
    </row>
    <row r="754" spans="5:7" ht="14.25" hidden="1" customHeight="1">
      <c r="E754" s="158"/>
      <c r="G754" s="651"/>
    </row>
    <row r="755" spans="5:7" ht="14.25" hidden="1" customHeight="1">
      <c r="E755" s="158"/>
      <c r="G755" s="651"/>
    </row>
    <row r="756" spans="5:7" ht="14.25" hidden="1" customHeight="1">
      <c r="E756" s="158"/>
      <c r="G756" s="651"/>
    </row>
    <row r="757" spans="5:7" ht="14.25" hidden="1" customHeight="1">
      <c r="E757" s="158"/>
      <c r="G757" s="651"/>
    </row>
    <row r="758" spans="5:7" ht="14.25" hidden="1" customHeight="1">
      <c r="E758" s="158"/>
      <c r="G758" s="651"/>
    </row>
    <row r="759" spans="5:7" ht="14.25" hidden="1" customHeight="1">
      <c r="E759" s="158"/>
      <c r="G759" s="651"/>
    </row>
    <row r="760" spans="5:7" ht="14.25" hidden="1" customHeight="1">
      <c r="E760" s="158"/>
      <c r="G760" s="651"/>
    </row>
    <row r="761" spans="5:7" ht="14.25" hidden="1" customHeight="1">
      <c r="E761" s="158"/>
      <c r="G761" s="651"/>
    </row>
    <row r="762" spans="5:7" ht="14.25" hidden="1" customHeight="1">
      <c r="E762" s="158"/>
      <c r="G762" s="651"/>
    </row>
    <row r="763" spans="5:7" ht="14.25" hidden="1" customHeight="1">
      <c r="E763" s="158"/>
      <c r="G763" s="651"/>
    </row>
    <row r="764" spans="5:7" ht="14.25" hidden="1" customHeight="1">
      <c r="E764" s="158"/>
      <c r="G764" s="651"/>
    </row>
    <row r="765" spans="5:7" ht="14.25" hidden="1" customHeight="1">
      <c r="E765" s="158"/>
      <c r="G765" s="651"/>
    </row>
    <row r="766" spans="5:7" ht="14.25" hidden="1" customHeight="1">
      <c r="E766" s="158"/>
      <c r="G766" s="651"/>
    </row>
    <row r="767" spans="5:7" ht="14.25" hidden="1" customHeight="1">
      <c r="E767" s="158"/>
      <c r="G767" s="651"/>
    </row>
    <row r="768" spans="5:7" ht="14.25" hidden="1" customHeight="1">
      <c r="E768" s="158"/>
      <c r="G768" s="651"/>
    </row>
    <row r="769" spans="5:7" ht="14.25" hidden="1" customHeight="1">
      <c r="E769" s="158"/>
      <c r="G769" s="651"/>
    </row>
    <row r="770" spans="5:7" ht="14.25" hidden="1" customHeight="1">
      <c r="E770" s="158"/>
      <c r="G770" s="651"/>
    </row>
    <row r="771" spans="5:7" ht="14.25" hidden="1" customHeight="1">
      <c r="E771" s="158"/>
      <c r="G771" s="651"/>
    </row>
    <row r="772" spans="5:7" ht="14.25" hidden="1" customHeight="1">
      <c r="E772" s="158"/>
      <c r="G772" s="651"/>
    </row>
    <row r="773" spans="5:7" ht="14.25" hidden="1" customHeight="1">
      <c r="E773" s="158"/>
      <c r="G773" s="651"/>
    </row>
    <row r="774" spans="5:7" ht="14.25" hidden="1" customHeight="1">
      <c r="E774" s="158"/>
      <c r="G774" s="651"/>
    </row>
    <row r="775" spans="5:7" ht="14.25" hidden="1" customHeight="1">
      <c r="E775" s="158"/>
      <c r="G775" s="651"/>
    </row>
    <row r="776" spans="5:7" ht="14.25" hidden="1" customHeight="1">
      <c r="E776" s="158"/>
      <c r="G776" s="651"/>
    </row>
    <row r="777" spans="5:7" ht="14.25" hidden="1" customHeight="1">
      <c r="E777" s="158"/>
      <c r="G777" s="651"/>
    </row>
    <row r="778" spans="5:7" ht="14.25" hidden="1" customHeight="1">
      <c r="E778" s="158"/>
      <c r="G778" s="651"/>
    </row>
    <row r="779" spans="5:7" ht="14.25" hidden="1" customHeight="1">
      <c r="E779" s="158"/>
      <c r="G779" s="651"/>
    </row>
    <row r="780" spans="5:7" ht="14.25" hidden="1" customHeight="1">
      <c r="E780" s="158"/>
      <c r="G780" s="651"/>
    </row>
    <row r="781" spans="5:7" ht="14.25" hidden="1" customHeight="1">
      <c r="E781" s="158"/>
      <c r="G781" s="651"/>
    </row>
    <row r="782" spans="5:7" ht="14.25" hidden="1" customHeight="1">
      <c r="E782" s="158"/>
      <c r="G782" s="651"/>
    </row>
    <row r="783" spans="5:7" ht="14.25" hidden="1" customHeight="1">
      <c r="E783" s="158"/>
      <c r="G783" s="651"/>
    </row>
    <row r="784" spans="5:7" ht="14.25" hidden="1" customHeight="1">
      <c r="E784" s="158"/>
      <c r="G784" s="651"/>
    </row>
    <row r="785" spans="5:7" ht="14.25" hidden="1" customHeight="1">
      <c r="E785" s="158"/>
      <c r="G785" s="651"/>
    </row>
    <row r="786" spans="5:7" ht="14.25" hidden="1" customHeight="1">
      <c r="E786" s="158"/>
      <c r="G786" s="651"/>
    </row>
    <row r="787" spans="5:7" ht="14.25" hidden="1" customHeight="1">
      <c r="E787" s="158"/>
      <c r="G787" s="651"/>
    </row>
    <row r="788" spans="5:7" ht="14.25" hidden="1" customHeight="1">
      <c r="E788" s="158"/>
      <c r="G788" s="651"/>
    </row>
    <row r="789" spans="5:7" ht="14.25" hidden="1" customHeight="1">
      <c r="E789" s="158"/>
      <c r="G789" s="651"/>
    </row>
    <row r="790" spans="5:7" ht="14.25" hidden="1" customHeight="1">
      <c r="E790" s="158"/>
      <c r="G790" s="651"/>
    </row>
    <row r="791" spans="5:7" ht="14.25" hidden="1" customHeight="1">
      <c r="E791" s="158"/>
      <c r="G791" s="651"/>
    </row>
    <row r="792" spans="5:7" ht="14.25" hidden="1" customHeight="1">
      <c r="E792" s="158"/>
      <c r="G792" s="651"/>
    </row>
    <row r="793" spans="5:7" ht="14.25" hidden="1" customHeight="1">
      <c r="E793" s="158"/>
      <c r="G793" s="651"/>
    </row>
    <row r="794" spans="5:7" ht="14.25" hidden="1" customHeight="1">
      <c r="E794" s="158"/>
      <c r="G794" s="651"/>
    </row>
    <row r="795" spans="5:7" ht="14.25" hidden="1" customHeight="1">
      <c r="E795" s="158"/>
      <c r="G795" s="651"/>
    </row>
    <row r="796" spans="5:7" ht="14.25" hidden="1" customHeight="1">
      <c r="E796" s="158"/>
      <c r="G796" s="651"/>
    </row>
    <row r="797" spans="5:7" ht="14.25" hidden="1" customHeight="1">
      <c r="E797" s="158"/>
      <c r="G797" s="651"/>
    </row>
    <row r="798" spans="5:7" ht="14.25" hidden="1" customHeight="1">
      <c r="E798" s="158"/>
      <c r="G798" s="651"/>
    </row>
    <row r="799" spans="5:7" ht="14.25" hidden="1" customHeight="1">
      <c r="E799" s="158"/>
      <c r="G799" s="651"/>
    </row>
    <row r="800" spans="5:7" ht="14.25" hidden="1" customHeight="1">
      <c r="E800" s="158"/>
      <c r="G800" s="651"/>
    </row>
    <row r="801" spans="5:7" ht="14.25" hidden="1" customHeight="1">
      <c r="E801" s="158"/>
      <c r="G801" s="651"/>
    </row>
    <row r="802" spans="5:7" ht="14.25" hidden="1" customHeight="1">
      <c r="E802" s="158"/>
      <c r="G802" s="651"/>
    </row>
    <row r="803" spans="5:7" ht="14.25" hidden="1" customHeight="1">
      <c r="E803" s="158"/>
      <c r="G803" s="651"/>
    </row>
    <row r="804" spans="5:7" ht="14.25" hidden="1" customHeight="1">
      <c r="E804" s="158"/>
      <c r="G804" s="651"/>
    </row>
    <row r="805" spans="5:7" ht="14.25" hidden="1" customHeight="1">
      <c r="E805" s="158"/>
      <c r="G805" s="651"/>
    </row>
    <row r="806" spans="5:7" ht="14.25" hidden="1" customHeight="1">
      <c r="E806" s="158"/>
      <c r="G806" s="651"/>
    </row>
    <row r="807" spans="5:7" ht="14.25" hidden="1" customHeight="1">
      <c r="E807" s="158"/>
      <c r="G807" s="651"/>
    </row>
    <row r="808" spans="5:7" ht="14.25" hidden="1" customHeight="1">
      <c r="E808" s="158"/>
      <c r="G808" s="651"/>
    </row>
    <row r="809" spans="5:7" ht="14.25" hidden="1" customHeight="1">
      <c r="E809" s="158"/>
      <c r="G809" s="651"/>
    </row>
    <row r="810" spans="5:7" ht="14.25" hidden="1" customHeight="1">
      <c r="E810" s="158"/>
      <c r="G810" s="651"/>
    </row>
    <row r="811" spans="5:7" ht="14.25" hidden="1" customHeight="1">
      <c r="E811" s="158"/>
      <c r="G811" s="651"/>
    </row>
    <row r="812" spans="5:7" ht="14.25" hidden="1" customHeight="1">
      <c r="E812" s="158"/>
      <c r="G812" s="651"/>
    </row>
    <row r="813" spans="5:7" ht="14.25" hidden="1" customHeight="1">
      <c r="E813" s="158"/>
      <c r="G813" s="651"/>
    </row>
    <row r="814" spans="5:7" ht="14.25" hidden="1" customHeight="1">
      <c r="E814" s="158"/>
      <c r="G814" s="651"/>
    </row>
    <row r="815" spans="5:7" ht="14.25" hidden="1" customHeight="1">
      <c r="E815" s="158"/>
      <c r="G815" s="651"/>
    </row>
    <row r="816" spans="5:7" ht="14.25" hidden="1" customHeight="1">
      <c r="E816" s="158"/>
      <c r="G816" s="651"/>
    </row>
    <row r="817" spans="5:7" ht="14.25" hidden="1" customHeight="1">
      <c r="E817" s="158"/>
      <c r="G817" s="651"/>
    </row>
    <row r="818" spans="5:7" ht="14.25" hidden="1" customHeight="1">
      <c r="E818" s="158"/>
      <c r="G818" s="651"/>
    </row>
    <row r="819" spans="5:7" ht="14.25" hidden="1" customHeight="1">
      <c r="E819" s="158"/>
      <c r="G819" s="651"/>
    </row>
    <row r="820" spans="5:7" ht="14.25" hidden="1" customHeight="1">
      <c r="E820" s="158"/>
      <c r="G820" s="651"/>
    </row>
    <row r="821" spans="5:7" ht="14.25" hidden="1" customHeight="1">
      <c r="E821" s="158"/>
      <c r="G821" s="651"/>
    </row>
    <row r="822" spans="5:7" ht="14.25" hidden="1" customHeight="1">
      <c r="E822" s="158"/>
      <c r="G822" s="651"/>
    </row>
    <row r="823" spans="5:7" ht="14.25" hidden="1" customHeight="1">
      <c r="E823" s="158"/>
      <c r="G823" s="651"/>
    </row>
    <row r="824" spans="5:7" ht="14.25" hidden="1" customHeight="1">
      <c r="E824" s="158"/>
      <c r="G824" s="651"/>
    </row>
    <row r="825" spans="5:7" ht="14.25" hidden="1" customHeight="1">
      <c r="E825" s="158"/>
      <c r="G825" s="651"/>
    </row>
    <row r="826" spans="5:7" ht="14.25" hidden="1" customHeight="1">
      <c r="E826" s="158"/>
      <c r="G826" s="651"/>
    </row>
    <row r="827" spans="5:7" ht="14.25" hidden="1" customHeight="1">
      <c r="E827" s="158"/>
      <c r="G827" s="651"/>
    </row>
    <row r="828" spans="5:7" ht="14.25" hidden="1" customHeight="1">
      <c r="E828" s="158"/>
      <c r="G828" s="651"/>
    </row>
    <row r="829" spans="5:7" ht="14.25" hidden="1" customHeight="1">
      <c r="E829" s="158"/>
      <c r="G829" s="651"/>
    </row>
    <row r="830" spans="5:7" ht="14.25" hidden="1" customHeight="1">
      <c r="E830" s="158"/>
      <c r="G830" s="651"/>
    </row>
    <row r="831" spans="5:7" ht="14.25" hidden="1" customHeight="1">
      <c r="E831" s="158"/>
      <c r="G831" s="651"/>
    </row>
    <row r="832" spans="5:7" ht="14.25" hidden="1" customHeight="1">
      <c r="E832" s="158"/>
      <c r="G832" s="651"/>
    </row>
    <row r="833" spans="5:7" ht="14.25" hidden="1" customHeight="1">
      <c r="E833" s="158"/>
      <c r="G833" s="651"/>
    </row>
    <row r="834" spans="5:7" ht="14.25" hidden="1" customHeight="1">
      <c r="E834" s="158"/>
      <c r="G834" s="651"/>
    </row>
    <row r="835" spans="5:7" ht="14.25" hidden="1" customHeight="1">
      <c r="E835" s="158"/>
      <c r="G835" s="651"/>
    </row>
    <row r="836" spans="5:7" ht="14.25" hidden="1" customHeight="1">
      <c r="E836" s="158"/>
      <c r="G836" s="651"/>
    </row>
    <row r="837" spans="5:7" ht="14.25" hidden="1" customHeight="1">
      <c r="E837" s="158"/>
      <c r="G837" s="651"/>
    </row>
    <row r="838" spans="5:7" ht="14.25" hidden="1" customHeight="1">
      <c r="E838" s="158"/>
      <c r="G838" s="651"/>
    </row>
    <row r="839" spans="5:7" ht="14.25" hidden="1" customHeight="1">
      <c r="E839" s="158"/>
      <c r="G839" s="651"/>
    </row>
    <row r="840" spans="5:7" ht="14.25" hidden="1" customHeight="1">
      <c r="E840" s="158"/>
      <c r="G840" s="651"/>
    </row>
    <row r="841" spans="5:7" ht="14.25" hidden="1" customHeight="1">
      <c r="E841" s="158"/>
      <c r="G841" s="651"/>
    </row>
    <row r="842" spans="5:7" ht="14.25" hidden="1" customHeight="1">
      <c r="E842" s="158"/>
      <c r="G842" s="651"/>
    </row>
    <row r="843" spans="5:7" ht="14.25" hidden="1" customHeight="1">
      <c r="E843" s="158"/>
      <c r="G843" s="651"/>
    </row>
    <row r="844" spans="5:7" ht="14.25" hidden="1" customHeight="1">
      <c r="E844" s="158"/>
      <c r="G844" s="651"/>
    </row>
    <row r="845" spans="5:7" ht="14.25" hidden="1" customHeight="1">
      <c r="E845" s="158"/>
      <c r="G845" s="651"/>
    </row>
    <row r="846" spans="5:7" ht="14.25" hidden="1" customHeight="1">
      <c r="E846" s="158"/>
      <c r="G846" s="651"/>
    </row>
    <row r="847" spans="5:7" ht="14.25" hidden="1" customHeight="1">
      <c r="E847" s="158"/>
      <c r="G847" s="651"/>
    </row>
    <row r="848" spans="5:7" ht="14.25" hidden="1" customHeight="1">
      <c r="E848" s="158"/>
      <c r="G848" s="651"/>
    </row>
    <row r="849" spans="5:7" ht="14.25" hidden="1" customHeight="1">
      <c r="E849" s="158"/>
      <c r="G849" s="651"/>
    </row>
    <row r="850" spans="5:7" ht="14.25" hidden="1" customHeight="1">
      <c r="E850" s="158"/>
      <c r="G850" s="651"/>
    </row>
    <row r="851" spans="5:7" ht="14.25" hidden="1" customHeight="1">
      <c r="E851" s="158"/>
      <c r="G851" s="651"/>
    </row>
    <row r="852" spans="5:7" ht="14.25" hidden="1" customHeight="1">
      <c r="E852" s="158"/>
      <c r="G852" s="651"/>
    </row>
    <row r="853" spans="5:7" ht="14.25" hidden="1" customHeight="1">
      <c r="E853" s="158"/>
      <c r="G853" s="651"/>
    </row>
    <row r="854" spans="5:7" ht="14.25" hidden="1" customHeight="1">
      <c r="E854" s="158"/>
      <c r="G854" s="651"/>
    </row>
    <row r="855" spans="5:7" ht="14.25" hidden="1" customHeight="1">
      <c r="E855" s="158"/>
      <c r="G855" s="651"/>
    </row>
    <row r="856" spans="5:7" ht="14.25" hidden="1" customHeight="1">
      <c r="E856" s="158"/>
      <c r="G856" s="651"/>
    </row>
    <row r="857" spans="5:7" ht="14.25" hidden="1" customHeight="1">
      <c r="E857" s="158"/>
      <c r="G857" s="651"/>
    </row>
    <row r="858" spans="5:7" ht="14.25" hidden="1" customHeight="1">
      <c r="E858" s="158"/>
      <c r="G858" s="651"/>
    </row>
    <row r="859" spans="5:7" ht="14.25" hidden="1" customHeight="1">
      <c r="E859" s="158"/>
      <c r="G859" s="651"/>
    </row>
    <row r="860" spans="5:7" ht="14.25" hidden="1" customHeight="1">
      <c r="E860" s="158"/>
      <c r="G860" s="651"/>
    </row>
    <row r="861" spans="5:7" ht="14.25" hidden="1" customHeight="1">
      <c r="E861" s="158"/>
      <c r="G861" s="651"/>
    </row>
    <row r="862" spans="5:7" ht="14.25" hidden="1" customHeight="1">
      <c r="E862" s="158"/>
      <c r="G862" s="651"/>
    </row>
    <row r="863" spans="5:7" ht="14.25" hidden="1" customHeight="1">
      <c r="E863" s="158"/>
      <c r="G863" s="651"/>
    </row>
    <row r="864" spans="5:7" ht="14.25" hidden="1" customHeight="1">
      <c r="E864" s="158"/>
      <c r="G864" s="651"/>
    </row>
    <row r="865" spans="5:7" ht="14.25" hidden="1" customHeight="1">
      <c r="E865" s="158"/>
      <c r="G865" s="651"/>
    </row>
    <row r="866" spans="5:7" ht="14.25" hidden="1" customHeight="1">
      <c r="E866" s="158"/>
      <c r="G866" s="651"/>
    </row>
    <row r="867" spans="5:7" ht="14.25" hidden="1" customHeight="1">
      <c r="E867" s="158"/>
      <c r="G867" s="651"/>
    </row>
    <row r="868" spans="5:7" ht="14.25" hidden="1" customHeight="1">
      <c r="E868" s="158"/>
      <c r="G868" s="651"/>
    </row>
    <row r="869" spans="5:7" ht="14.25" hidden="1" customHeight="1">
      <c r="E869" s="158"/>
      <c r="G869" s="651"/>
    </row>
    <row r="870" spans="5:7" ht="14.25" hidden="1" customHeight="1">
      <c r="E870" s="158"/>
      <c r="G870" s="651"/>
    </row>
    <row r="871" spans="5:7" ht="14.25" hidden="1" customHeight="1">
      <c r="E871" s="158"/>
      <c r="G871" s="651"/>
    </row>
    <row r="872" spans="5:7" ht="14.25" hidden="1" customHeight="1">
      <c r="E872" s="158"/>
      <c r="G872" s="651"/>
    </row>
    <row r="873" spans="5:7" ht="14.25" hidden="1" customHeight="1">
      <c r="E873" s="158"/>
      <c r="G873" s="651"/>
    </row>
    <row r="874" spans="5:7" ht="14.25" hidden="1" customHeight="1">
      <c r="E874" s="158"/>
      <c r="G874" s="651"/>
    </row>
    <row r="875" spans="5:7" ht="14.25" hidden="1" customHeight="1">
      <c r="E875" s="158"/>
      <c r="G875" s="651"/>
    </row>
    <row r="876" spans="5:7" ht="14.25" hidden="1" customHeight="1">
      <c r="E876" s="158"/>
      <c r="G876" s="651"/>
    </row>
    <row r="877" spans="5:7" ht="14.25" hidden="1" customHeight="1">
      <c r="E877" s="158"/>
      <c r="G877" s="651"/>
    </row>
    <row r="878" spans="5:7" ht="14.25" hidden="1" customHeight="1">
      <c r="E878" s="158"/>
      <c r="G878" s="651"/>
    </row>
    <row r="879" spans="5:7" ht="14.25" hidden="1" customHeight="1">
      <c r="E879" s="158"/>
      <c r="G879" s="651"/>
    </row>
    <row r="880" spans="5:7" ht="14.25" hidden="1" customHeight="1">
      <c r="E880" s="158"/>
      <c r="G880" s="651"/>
    </row>
    <row r="881" spans="5:7" ht="14.25" hidden="1" customHeight="1">
      <c r="E881" s="158"/>
      <c r="G881" s="651"/>
    </row>
    <row r="882" spans="5:7" ht="14.25" hidden="1" customHeight="1">
      <c r="E882" s="158"/>
      <c r="G882" s="651"/>
    </row>
    <row r="883" spans="5:7" ht="14.25" hidden="1" customHeight="1">
      <c r="E883" s="158"/>
      <c r="G883" s="651"/>
    </row>
    <row r="884" spans="5:7" ht="14.25" hidden="1" customHeight="1">
      <c r="E884" s="158"/>
      <c r="G884" s="651"/>
    </row>
    <row r="885" spans="5:7" ht="14.25" hidden="1" customHeight="1">
      <c r="E885" s="158"/>
      <c r="G885" s="651"/>
    </row>
    <row r="886" spans="5:7" ht="14.25" hidden="1" customHeight="1">
      <c r="E886" s="158"/>
      <c r="G886" s="651"/>
    </row>
    <row r="887" spans="5:7" ht="14.25" hidden="1" customHeight="1">
      <c r="E887" s="158"/>
      <c r="G887" s="651"/>
    </row>
    <row r="888" spans="5:7" ht="14.25" hidden="1" customHeight="1">
      <c r="E888" s="158"/>
      <c r="G888" s="651"/>
    </row>
    <row r="889" spans="5:7" ht="14.25" hidden="1" customHeight="1">
      <c r="E889" s="158"/>
      <c r="G889" s="651"/>
    </row>
    <row r="890" spans="5:7" ht="14.25" hidden="1" customHeight="1">
      <c r="E890" s="158"/>
      <c r="G890" s="651"/>
    </row>
    <row r="891" spans="5:7" ht="14.25" hidden="1" customHeight="1">
      <c r="E891" s="158"/>
      <c r="G891" s="651"/>
    </row>
    <row r="892" spans="5:7" ht="14.25" hidden="1" customHeight="1">
      <c r="E892" s="158"/>
      <c r="G892" s="651"/>
    </row>
    <row r="893" spans="5:7" ht="14.25" hidden="1" customHeight="1">
      <c r="E893" s="158"/>
      <c r="G893" s="651"/>
    </row>
    <row r="894" spans="5:7" ht="14.25" hidden="1" customHeight="1">
      <c r="E894" s="158"/>
      <c r="G894" s="651"/>
    </row>
    <row r="895" spans="5:7" ht="14.25" hidden="1" customHeight="1">
      <c r="E895" s="158"/>
      <c r="G895" s="651"/>
    </row>
    <row r="896" spans="5:7" ht="14.25" hidden="1" customHeight="1">
      <c r="E896" s="158"/>
      <c r="G896" s="651"/>
    </row>
    <row r="897" spans="5:7" ht="14.25" hidden="1" customHeight="1">
      <c r="E897" s="158"/>
      <c r="G897" s="651"/>
    </row>
    <row r="898" spans="5:7" ht="14.25" hidden="1" customHeight="1">
      <c r="E898" s="158"/>
      <c r="G898" s="651"/>
    </row>
    <row r="899" spans="5:7" ht="14.25" hidden="1" customHeight="1">
      <c r="E899" s="158"/>
      <c r="G899" s="651"/>
    </row>
    <row r="900" spans="5:7" ht="14.25" hidden="1" customHeight="1">
      <c r="E900" s="158"/>
      <c r="G900" s="651"/>
    </row>
    <row r="901" spans="5:7" ht="14.25" hidden="1" customHeight="1">
      <c r="E901" s="158"/>
      <c r="G901" s="651"/>
    </row>
    <row r="902" spans="5:7" ht="14.25" hidden="1" customHeight="1">
      <c r="E902" s="158"/>
      <c r="G902" s="651"/>
    </row>
    <row r="903" spans="5:7" ht="14.25" hidden="1" customHeight="1">
      <c r="E903" s="158"/>
      <c r="G903" s="651"/>
    </row>
    <row r="904" spans="5:7" ht="14.25" hidden="1" customHeight="1">
      <c r="E904" s="158"/>
      <c r="G904" s="651"/>
    </row>
    <row r="905" spans="5:7" ht="14.25" hidden="1" customHeight="1">
      <c r="E905" s="158"/>
      <c r="G905" s="651"/>
    </row>
    <row r="906" spans="5:7" ht="14.25" hidden="1" customHeight="1">
      <c r="E906" s="158"/>
      <c r="G906" s="651"/>
    </row>
    <row r="907" spans="5:7" ht="14.25" hidden="1" customHeight="1">
      <c r="E907" s="158"/>
      <c r="G907" s="651"/>
    </row>
    <row r="908" spans="5:7" ht="14.25" hidden="1" customHeight="1">
      <c r="E908" s="158"/>
      <c r="G908" s="651"/>
    </row>
    <row r="909" spans="5:7" ht="14.25" hidden="1" customHeight="1">
      <c r="E909" s="158"/>
      <c r="G909" s="651"/>
    </row>
    <row r="910" spans="5:7" ht="14.25" hidden="1" customHeight="1">
      <c r="E910" s="158"/>
      <c r="G910" s="651"/>
    </row>
    <row r="911" spans="5:7" ht="14.25" hidden="1" customHeight="1">
      <c r="E911" s="158"/>
      <c r="G911" s="651"/>
    </row>
    <row r="912" spans="5:7" ht="14.25" hidden="1" customHeight="1">
      <c r="E912" s="158"/>
      <c r="G912" s="651"/>
    </row>
    <row r="913" spans="5:7" ht="14.25" hidden="1" customHeight="1">
      <c r="E913" s="158"/>
      <c r="G913" s="651"/>
    </row>
    <row r="914" spans="5:7" ht="14.25" hidden="1" customHeight="1">
      <c r="E914" s="158"/>
      <c r="G914" s="651"/>
    </row>
    <row r="915" spans="5:7" ht="14.25" hidden="1" customHeight="1">
      <c r="E915" s="158"/>
      <c r="G915" s="651"/>
    </row>
    <row r="916" spans="5:7" ht="14.25" hidden="1" customHeight="1">
      <c r="E916" s="158"/>
      <c r="G916" s="651"/>
    </row>
    <row r="917" spans="5:7" ht="14.25" hidden="1" customHeight="1">
      <c r="E917" s="158"/>
      <c r="G917" s="651"/>
    </row>
    <row r="918" spans="5:7" ht="14.25" hidden="1" customHeight="1">
      <c r="E918" s="158"/>
      <c r="G918" s="651"/>
    </row>
    <row r="919" spans="5:7" ht="14.25" hidden="1" customHeight="1">
      <c r="E919" s="158"/>
      <c r="G919" s="651"/>
    </row>
    <row r="920" spans="5:7" ht="14.25" hidden="1" customHeight="1">
      <c r="E920" s="158"/>
      <c r="G920" s="651"/>
    </row>
    <row r="921" spans="5:7" ht="14.25" hidden="1" customHeight="1">
      <c r="E921" s="158"/>
      <c r="G921" s="651"/>
    </row>
    <row r="922" spans="5:7" ht="14.25" hidden="1" customHeight="1">
      <c r="E922" s="158"/>
      <c r="G922" s="651"/>
    </row>
    <row r="923" spans="5:7" ht="14.25" hidden="1" customHeight="1">
      <c r="E923" s="158"/>
      <c r="G923" s="651"/>
    </row>
    <row r="924" spans="5:7" ht="14.25" hidden="1" customHeight="1">
      <c r="E924" s="158"/>
      <c r="G924" s="651"/>
    </row>
    <row r="925" spans="5:7" ht="14.25" hidden="1" customHeight="1">
      <c r="E925" s="158"/>
      <c r="G925" s="651"/>
    </row>
    <row r="926" spans="5:7" ht="14.25" hidden="1" customHeight="1">
      <c r="E926" s="158"/>
      <c r="G926" s="651"/>
    </row>
    <row r="927" spans="5:7" ht="14.25" hidden="1" customHeight="1">
      <c r="E927" s="158"/>
      <c r="G927" s="651"/>
    </row>
    <row r="928" spans="5:7" ht="14.25" hidden="1" customHeight="1">
      <c r="E928" s="158"/>
      <c r="G928" s="651"/>
    </row>
    <row r="929" spans="5:7" ht="14.25" hidden="1" customHeight="1">
      <c r="E929" s="158"/>
      <c r="G929" s="651"/>
    </row>
    <row r="930" spans="5:7" ht="14.25" hidden="1" customHeight="1">
      <c r="E930" s="158"/>
      <c r="G930" s="651"/>
    </row>
    <row r="931" spans="5:7" ht="14.25" hidden="1" customHeight="1">
      <c r="E931" s="158"/>
      <c r="G931" s="651"/>
    </row>
    <row r="932" spans="5:7" ht="14.25" hidden="1" customHeight="1">
      <c r="E932" s="158"/>
      <c r="G932" s="651"/>
    </row>
    <row r="933" spans="5:7" ht="14.25" hidden="1" customHeight="1">
      <c r="E933" s="158"/>
      <c r="G933" s="651"/>
    </row>
    <row r="934" spans="5:7" ht="14.25" hidden="1" customHeight="1">
      <c r="E934" s="158"/>
      <c r="G934" s="651"/>
    </row>
    <row r="935" spans="5:7" ht="14.25" hidden="1" customHeight="1">
      <c r="E935" s="158"/>
      <c r="G935" s="651"/>
    </row>
    <row r="936" spans="5:7" ht="14.25" hidden="1" customHeight="1">
      <c r="E936" s="158"/>
      <c r="G936" s="651"/>
    </row>
    <row r="937" spans="5:7" ht="14.25" hidden="1" customHeight="1">
      <c r="E937" s="158"/>
      <c r="G937" s="651"/>
    </row>
    <row r="938" spans="5:7" ht="14.25" hidden="1" customHeight="1">
      <c r="E938" s="158"/>
      <c r="G938" s="651"/>
    </row>
    <row r="939" spans="5:7" ht="14.25" hidden="1" customHeight="1">
      <c r="E939" s="158"/>
      <c r="G939" s="651"/>
    </row>
    <row r="940" spans="5:7" ht="14.25" hidden="1" customHeight="1">
      <c r="E940" s="158"/>
      <c r="G940" s="651"/>
    </row>
    <row r="941" spans="5:7" ht="14.25" hidden="1" customHeight="1">
      <c r="E941" s="158"/>
      <c r="G941" s="651"/>
    </row>
    <row r="942" spans="5:7" ht="14.25" hidden="1" customHeight="1">
      <c r="E942" s="158"/>
      <c r="G942" s="651"/>
    </row>
    <row r="943" spans="5:7" ht="14.25" hidden="1" customHeight="1">
      <c r="E943" s="158"/>
      <c r="G943" s="651"/>
    </row>
    <row r="944" spans="5:7" ht="14.25" hidden="1" customHeight="1">
      <c r="E944" s="158"/>
      <c r="G944" s="651"/>
    </row>
    <row r="945" spans="5:7" ht="14.25" hidden="1" customHeight="1">
      <c r="E945" s="158"/>
      <c r="G945" s="651"/>
    </row>
    <row r="946" spans="5:7" ht="14.25" hidden="1" customHeight="1">
      <c r="E946" s="158"/>
      <c r="G946" s="651"/>
    </row>
    <row r="947" spans="5:7" ht="14.25" hidden="1" customHeight="1">
      <c r="E947" s="158"/>
      <c r="G947" s="651"/>
    </row>
    <row r="948" spans="5:7" ht="14.25" hidden="1" customHeight="1">
      <c r="E948" s="158"/>
      <c r="G948" s="651"/>
    </row>
    <row r="949" spans="5:7" ht="14.25" hidden="1" customHeight="1">
      <c r="E949" s="158"/>
      <c r="G949" s="651"/>
    </row>
    <row r="950" spans="5:7" ht="14.25" hidden="1" customHeight="1">
      <c r="E950" s="158"/>
      <c r="G950" s="651"/>
    </row>
    <row r="951" spans="5:7" ht="14.25" hidden="1" customHeight="1">
      <c r="E951" s="158"/>
      <c r="G951" s="651"/>
    </row>
    <row r="952" spans="5:7" ht="14.25" hidden="1" customHeight="1">
      <c r="E952" s="158"/>
      <c r="G952" s="651"/>
    </row>
    <row r="953" spans="5:7" ht="14.25" hidden="1" customHeight="1">
      <c r="E953" s="158"/>
      <c r="G953" s="651"/>
    </row>
    <row r="954" spans="5:7" ht="14.25" hidden="1" customHeight="1">
      <c r="E954" s="158"/>
      <c r="G954" s="651"/>
    </row>
    <row r="955" spans="5:7" ht="14.25" hidden="1" customHeight="1">
      <c r="E955" s="158"/>
      <c r="G955" s="651"/>
    </row>
    <row r="956" spans="5:7" ht="14.25" hidden="1" customHeight="1">
      <c r="E956" s="158"/>
      <c r="G956" s="651"/>
    </row>
    <row r="957" spans="5:7" ht="14.25" hidden="1" customHeight="1">
      <c r="E957" s="158"/>
      <c r="G957" s="651"/>
    </row>
    <row r="958" spans="5:7" ht="14.25" hidden="1" customHeight="1">
      <c r="E958" s="158"/>
      <c r="G958" s="651"/>
    </row>
    <row r="959" spans="5:7" ht="14.25" hidden="1" customHeight="1">
      <c r="E959" s="158"/>
      <c r="G959" s="651"/>
    </row>
    <row r="960" spans="5:7" ht="14.25" hidden="1" customHeight="1">
      <c r="E960" s="158"/>
      <c r="G960" s="651"/>
    </row>
    <row r="961" spans="5:7" ht="14.25" hidden="1" customHeight="1">
      <c r="E961" s="158"/>
      <c r="G961" s="651"/>
    </row>
    <row r="962" spans="5:7" ht="14.25" hidden="1" customHeight="1">
      <c r="E962" s="158"/>
      <c r="G962" s="651"/>
    </row>
    <row r="963" spans="5:7" ht="14.25" hidden="1" customHeight="1">
      <c r="E963" s="158"/>
      <c r="G963" s="651"/>
    </row>
    <row r="964" spans="5:7" ht="14.25" hidden="1" customHeight="1">
      <c r="E964" s="158"/>
      <c r="G964" s="651"/>
    </row>
    <row r="965" spans="5:7" ht="14.25" hidden="1" customHeight="1">
      <c r="E965" s="158"/>
      <c r="G965" s="651"/>
    </row>
    <row r="966" spans="5:7" ht="14.25" hidden="1" customHeight="1">
      <c r="E966" s="158"/>
      <c r="G966" s="651"/>
    </row>
    <row r="967" spans="5:7" ht="14.25" hidden="1" customHeight="1">
      <c r="E967" s="158"/>
      <c r="G967" s="651"/>
    </row>
    <row r="968" spans="5:7" ht="14.25" hidden="1" customHeight="1">
      <c r="E968" s="158"/>
      <c r="G968" s="651"/>
    </row>
    <row r="969" spans="5:7" ht="14.25" hidden="1" customHeight="1">
      <c r="E969" s="158"/>
      <c r="G969" s="651"/>
    </row>
    <row r="970" spans="5:7" ht="14.25" hidden="1" customHeight="1">
      <c r="E970" s="158"/>
      <c r="G970" s="651"/>
    </row>
    <row r="971" spans="5:7" ht="14.25" hidden="1" customHeight="1">
      <c r="E971" s="158"/>
      <c r="G971" s="651"/>
    </row>
    <row r="972" spans="5:7" ht="14.25" hidden="1" customHeight="1">
      <c r="E972" s="158"/>
      <c r="G972" s="651"/>
    </row>
    <row r="973" spans="5:7" ht="14.25" hidden="1" customHeight="1">
      <c r="E973" s="158"/>
      <c r="G973" s="651"/>
    </row>
    <row r="974" spans="5:7" ht="14.25" hidden="1" customHeight="1">
      <c r="E974" s="158"/>
      <c r="G974" s="651"/>
    </row>
    <row r="975" spans="5:7" ht="14.25" hidden="1" customHeight="1">
      <c r="E975" s="158"/>
      <c r="G975" s="651"/>
    </row>
    <row r="976" spans="5:7" ht="14.25" hidden="1" customHeight="1">
      <c r="E976" s="158"/>
      <c r="G976" s="651"/>
    </row>
    <row r="977" spans="5:7" ht="14.25" hidden="1" customHeight="1">
      <c r="E977" s="158"/>
      <c r="G977" s="651"/>
    </row>
    <row r="978" spans="5:7" ht="14.25" hidden="1" customHeight="1">
      <c r="E978" s="158"/>
      <c r="G978" s="651"/>
    </row>
    <row r="979" spans="5:7" ht="14.25" hidden="1" customHeight="1">
      <c r="E979" s="158"/>
      <c r="G979" s="651"/>
    </row>
    <row r="980" spans="5:7" ht="14.25" hidden="1" customHeight="1">
      <c r="E980" s="158"/>
      <c r="G980" s="651"/>
    </row>
    <row r="981" spans="5:7" ht="14.25" hidden="1" customHeight="1">
      <c r="E981" s="158"/>
      <c r="G981" s="651"/>
    </row>
    <row r="982" spans="5:7" ht="14.25" hidden="1" customHeight="1">
      <c r="E982" s="158"/>
      <c r="G982" s="651"/>
    </row>
    <row r="983" spans="5:7" ht="14.25" hidden="1" customHeight="1">
      <c r="E983" s="158"/>
      <c r="G983" s="651"/>
    </row>
    <row r="984" spans="5:7" ht="14.25" hidden="1" customHeight="1">
      <c r="E984" s="158"/>
      <c r="G984" s="651"/>
    </row>
    <row r="985" spans="5:7" ht="14.25" hidden="1" customHeight="1">
      <c r="E985" s="158"/>
      <c r="G985" s="651"/>
    </row>
    <row r="986" spans="5:7" ht="14.25" hidden="1" customHeight="1">
      <c r="E986" s="158"/>
      <c r="G986" s="651"/>
    </row>
    <row r="987" spans="5:7" ht="14.25" hidden="1" customHeight="1">
      <c r="E987" s="158"/>
      <c r="G987" s="651"/>
    </row>
    <row r="988" spans="5:7" ht="14.25" hidden="1" customHeight="1">
      <c r="E988" s="158"/>
      <c r="G988" s="651"/>
    </row>
    <row r="989" spans="5:7" ht="14.25" hidden="1" customHeight="1">
      <c r="E989" s="158"/>
      <c r="G989" s="651"/>
    </row>
    <row r="990" spans="5:7" ht="14.25" hidden="1" customHeight="1">
      <c r="E990" s="158"/>
      <c r="G990" s="651"/>
    </row>
    <row r="991" spans="5:7" ht="14.25" hidden="1" customHeight="1">
      <c r="E991" s="158"/>
      <c r="G991" s="651"/>
    </row>
    <row r="992" spans="5:7" ht="14.25" hidden="1" customHeight="1">
      <c r="E992" s="158"/>
      <c r="G992" s="651"/>
    </row>
    <row r="993" spans="5:7" ht="14.25" hidden="1" customHeight="1">
      <c r="E993" s="158"/>
      <c r="G993" s="651"/>
    </row>
    <row r="994" spans="5:7" ht="14.25" hidden="1" customHeight="1">
      <c r="E994" s="158"/>
      <c r="G994" s="651"/>
    </row>
    <row r="995" spans="5:7" ht="14.25" hidden="1" customHeight="1">
      <c r="E995" s="158"/>
      <c r="G995" s="651"/>
    </row>
    <row r="996" spans="5:7" ht="14.25" hidden="1" customHeight="1">
      <c r="E996" s="158"/>
      <c r="G996" s="651"/>
    </row>
    <row r="997" spans="5:7" ht="14.25" hidden="1" customHeight="1">
      <c r="E997" s="158"/>
      <c r="G997" s="651"/>
    </row>
    <row r="998" spans="5:7" ht="14.25" hidden="1" customHeight="1">
      <c r="E998" s="158"/>
      <c r="G998" s="651"/>
    </row>
    <row r="999" spans="5:7" ht="14.25" hidden="1" customHeight="1">
      <c r="E999" s="158"/>
      <c r="G999" s="651"/>
    </row>
    <row r="1000" spans="5:7" ht="14.25" hidden="1" customHeight="1">
      <c r="E1000" s="158"/>
      <c r="G1000" s="651"/>
    </row>
    <row r="1001" spans="5:7" ht="14.25" hidden="1" customHeight="1">
      <c r="E1001" s="158"/>
      <c r="G1001" s="651"/>
    </row>
    <row r="1002" spans="5:7" ht="14.25" hidden="1" customHeight="1">
      <c r="E1002" s="158"/>
      <c r="G1002" s="651"/>
    </row>
    <row r="1003" spans="5:7" ht="14.25" hidden="1" customHeight="1">
      <c r="E1003" s="158"/>
      <c r="G1003" s="651"/>
    </row>
    <row r="1004" spans="5:7" ht="14.25" hidden="1" customHeight="1">
      <c r="E1004" s="158"/>
      <c r="G1004" s="651"/>
    </row>
    <row r="1005" spans="5:7" ht="14.25" hidden="1" customHeight="1">
      <c r="E1005" s="158"/>
      <c r="G1005" s="651"/>
    </row>
    <row r="1006" spans="5:7" ht="14.25" hidden="1" customHeight="1">
      <c r="E1006" s="158"/>
      <c r="G1006" s="651"/>
    </row>
    <row r="1007" spans="5:7" ht="14.25" hidden="1" customHeight="1">
      <c r="E1007" s="158"/>
      <c r="G1007" s="651"/>
    </row>
    <row r="1008" spans="5:7" ht="14.25" hidden="1" customHeight="1">
      <c r="E1008" s="158"/>
      <c r="G1008" s="651"/>
    </row>
    <row r="1009" spans="5:7" ht="14.25" hidden="1" customHeight="1">
      <c r="E1009" s="158"/>
      <c r="G1009" s="651"/>
    </row>
    <row r="1010" spans="5:7" ht="14.25" hidden="1" customHeight="1">
      <c r="E1010" s="158"/>
      <c r="G1010" s="651"/>
    </row>
    <row r="1011" spans="5:7" ht="14.25" hidden="1" customHeight="1">
      <c r="E1011" s="158"/>
      <c r="G1011" s="651"/>
    </row>
    <row r="1012" spans="5:7" ht="14.25" hidden="1" customHeight="1">
      <c r="E1012" s="158"/>
      <c r="G1012" s="651"/>
    </row>
    <row r="1013" spans="5:7" ht="14.25" hidden="1" customHeight="1">
      <c r="E1013" s="158"/>
      <c r="G1013" s="651"/>
    </row>
    <row r="1014" spans="5:7" ht="14.25" hidden="1" customHeight="1">
      <c r="E1014" s="158"/>
      <c r="G1014" s="651"/>
    </row>
    <row r="1015" spans="5:7" ht="14.25" hidden="1" customHeight="1">
      <c r="E1015" s="158"/>
      <c r="G1015" s="651"/>
    </row>
    <row r="1016" spans="5:7" ht="14.25" hidden="1" customHeight="1">
      <c r="E1016" s="158"/>
      <c r="G1016" s="651"/>
    </row>
    <row r="1017" spans="5:7" ht="14.25" hidden="1" customHeight="1">
      <c r="E1017" s="158"/>
      <c r="G1017" s="651"/>
    </row>
    <row r="1018" spans="5:7" ht="14.25" hidden="1" customHeight="1">
      <c r="E1018" s="158"/>
      <c r="G1018" s="651"/>
    </row>
    <row r="1019" spans="5:7" ht="14.25" hidden="1" customHeight="1">
      <c r="E1019" s="158"/>
      <c r="G1019" s="651"/>
    </row>
    <row r="1020" spans="5:7" ht="14.25" hidden="1" customHeight="1">
      <c r="E1020" s="158"/>
      <c r="G1020" s="651"/>
    </row>
    <row r="1021" spans="5:7" ht="14.25" hidden="1" customHeight="1">
      <c r="E1021" s="158"/>
      <c r="G1021" s="651"/>
    </row>
    <row r="1022" spans="5:7" ht="14.25" hidden="1" customHeight="1">
      <c r="E1022" s="158"/>
      <c r="G1022" s="651"/>
    </row>
    <row r="1023" spans="5:7" ht="14.25" hidden="1" customHeight="1">
      <c r="E1023" s="158"/>
      <c r="G1023" s="651"/>
    </row>
    <row r="1024" spans="5:7" ht="14.25" hidden="1" customHeight="1">
      <c r="E1024" s="158"/>
      <c r="G1024" s="651"/>
    </row>
    <row r="1025" spans="5:7" ht="14.25" hidden="1" customHeight="1">
      <c r="E1025" s="158"/>
      <c r="G1025" s="651"/>
    </row>
    <row r="1026" spans="5:7" ht="14.25" hidden="1" customHeight="1">
      <c r="E1026" s="158"/>
      <c r="G1026" s="651"/>
    </row>
    <row r="1027" spans="5:7" ht="14.25" hidden="1" customHeight="1">
      <c r="E1027" s="158"/>
      <c r="G1027" s="651"/>
    </row>
    <row r="1028" spans="5:7" ht="14.25" hidden="1" customHeight="1">
      <c r="E1028" s="158"/>
      <c r="G1028" s="651"/>
    </row>
    <row r="1029" spans="5:7" ht="14.25" hidden="1" customHeight="1">
      <c r="E1029" s="158"/>
      <c r="G1029" s="651"/>
    </row>
    <row r="1030" spans="5:7" ht="14.25" hidden="1" customHeight="1">
      <c r="E1030" s="158"/>
      <c r="G1030" s="651"/>
    </row>
    <row r="1031" spans="5:7" ht="14.25" hidden="1" customHeight="1">
      <c r="E1031" s="158"/>
      <c r="G1031" s="651"/>
    </row>
    <row r="1032" spans="5:7" ht="14.25" hidden="1" customHeight="1">
      <c r="E1032" s="158"/>
      <c r="G1032" s="651"/>
    </row>
    <row r="1033" spans="5:7" ht="14.25" hidden="1" customHeight="1">
      <c r="E1033" s="158"/>
      <c r="G1033" s="651"/>
    </row>
    <row r="1034" spans="5:7" ht="14.25" hidden="1" customHeight="1">
      <c r="E1034" s="158"/>
      <c r="G1034" s="651"/>
    </row>
    <row r="1035" spans="5:7" ht="14.25" hidden="1" customHeight="1">
      <c r="E1035" s="158"/>
      <c r="G1035" s="651"/>
    </row>
    <row r="1036" spans="5:7" ht="14.25" hidden="1" customHeight="1">
      <c r="E1036" s="158"/>
      <c r="G1036" s="651"/>
    </row>
    <row r="1037" spans="5:7" ht="14.25" hidden="1" customHeight="1">
      <c r="E1037" s="158"/>
      <c r="G1037" s="651"/>
    </row>
    <row r="1038" spans="5:7" ht="14.25" hidden="1" customHeight="1">
      <c r="E1038" s="158"/>
      <c r="G1038" s="651"/>
    </row>
    <row r="1039" spans="5:7" ht="14.25" hidden="1" customHeight="1">
      <c r="E1039" s="158"/>
      <c r="G1039" s="651"/>
    </row>
    <row r="1040" spans="5:7" ht="14.25" hidden="1" customHeight="1">
      <c r="E1040" s="158"/>
      <c r="G1040" s="651"/>
    </row>
    <row r="1041" spans="5:7" ht="14.25" hidden="1" customHeight="1">
      <c r="E1041" s="158"/>
      <c r="G1041" s="651"/>
    </row>
    <row r="1042" spans="5:7" ht="14.25" hidden="1" customHeight="1">
      <c r="E1042" s="158"/>
      <c r="G1042" s="651"/>
    </row>
    <row r="1043" spans="5:7" ht="14.25" hidden="1" customHeight="1">
      <c r="E1043" s="158"/>
      <c r="G1043" s="651"/>
    </row>
    <row r="1044" spans="5:7" ht="14.25" hidden="1" customHeight="1">
      <c r="E1044" s="158"/>
      <c r="G1044" s="651"/>
    </row>
    <row r="1045" spans="5:7" ht="14.25" hidden="1" customHeight="1">
      <c r="E1045" s="158"/>
      <c r="G1045" s="651"/>
    </row>
    <row r="1046" spans="5:7" ht="14.25" hidden="1" customHeight="1">
      <c r="E1046" s="158"/>
      <c r="G1046" s="651"/>
    </row>
    <row r="1047" spans="5:7" ht="14.25" hidden="1" customHeight="1">
      <c r="E1047" s="158"/>
      <c r="G1047" s="651"/>
    </row>
    <row r="1048" spans="5:7" ht="14.25" hidden="1" customHeight="1">
      <c r="E1048" s="158"/>
      <c r="G1048" s="651"/>
    </row>
    <row r="1049" spans="5:7" ht="14.25" hidden="1" customHeight="1">
      <c r="E1049" s="158"/>
      <c r="G1049" s="651"/>
    </row>
    <row r="1050" spans="5:7" ht="14.25" hidden="1" customHeight="1">
      <c r="E1050" s="158"/>
      <c r="G1050" s="651"/>
    </row>
    <row r="1051" spans="5:7" ht="14.25" hidden="1" customHeight="1">
      <c r="E1051" s="158"/>
      <c r="G1051" s="651"/>
    </row>
    <row r="1052" spans="5:7" ht="14.25" hidden="1" customHeight="1">
      <c r="E1052" s="158"/>
      <c r="G1052" s="651"/>
    </row>
    <row r="1053" spans="5:7" ht="14.25" hidden="1" customHeight="1">
      <c r="E1053" s="158"/>
      <c r="G1053" s="651"/>
    </row>
    <row r="1054" spans="5:7" ht="14.25" hidden="1" customHeight="1">
      <c r="E1054" s="158"/>
      <c r="G1054" s="651"/>
    </row>
    <row r="1055" spans="5:7" ht="14.25" hidden="1" customHeight="1">
      <c r="E1055" s="158"/>
      <c r="G1055" s="651"/>
    </row>
    <row r="1056" spans="5:7" ht="14.25" hidden="1" customHeight="1">
      <c r="E1056" s="158"/>
      <c r="G1056" s="651"/>
    </row>
    <row r="1057" spans="5:7" ht="14.25" hidden="1" customHeight="1">
      <c r="E1057" s="158"/>
      <c r="G1057" s="651"/>
    </row>
    <row r="1058" spans="5:7" ht="14.25" hidden="1" customHeight="1">
      <c r="E1058" s="158"/>
      <c r="G1058" s="651"/>
    </row>
    <row r="1059" spans="5:7" ht="14.25" hidden="1" customHeight="1">
      <c r="E1059" s="158"/>
      <c r="G1059" s="651"/>
    </row>
    <row r="1060" spans="5:7" ht="14.25" hidden="1" customHeight="1">
      <c r="E1060" s="158"/>
      <c r="G1060" s="651"/>
    </row>
    <row r="1061" spans="5:7" ht="14.25" hidden="1" customHeight="1">
      <c r="E1061" s="158"/>
      <c r="G1061" s="651"/>
    </row>
    <row r="1062" spans="5:7" ht="14.25" hidden="1" customHeight="1">
      <c r="E1062" s="158"/>
      <c r="G1062" s="651"/>
    </row>
    <row r="1063" spans="5:7" ht="14.25" hidden="1" customHeight="1">
      <c r="E1063" s="158"/>
      <c r="G1063" s="651"/>
    </row>
    <row r="1064" spans="5:7" ht="14.25" hidden="1" customHeight="1">
      <c r="E1064" s="158"/>
      <c r="G1064" s="651"/>
    </row>
    <row r="1065" spans="5:7" ht="14.25" hidden="1" customHeight="1">
      <c r="E1065" s="158"/>
      <c r="G1065" s="651"/>
    </row>
    <row r="1066" spans="5:7" ht="14.25" hidden="1" customHeight="1">
      <c r="E1066" s="158"/>
      <c r="G1066" s="651"/>
    </row>
    <row r="1067" spans="5:7" ht="14.25" hidden="1" customHeight="1">
      <c r="E1067" s="158"/>
      <c r="G1067" s="651"/>
    </row>
    <row r="1068" spans="5:7" ht="14.25" hidden="1" customHeight="1">
      <c r="E1068" s="158"/>
      <c r="G1068" s="651"/>
    </row>
    <row r="1069" spans="5:7" ht="14.25" hidden="1" customHeight="1">
      <c r="E1069" s="158"/>
      <c r="G1069" s="651"/>
    </row>
    <row r="1070" spans="5:7" ht="14.25" hidden="1" customHeight="1">
      <c r="E1070" s="158"/>
      <c r="G1070" s="651"/>
    </row>
    <row r="1071" spans="5:7" ht="14.25" hidden="1" customHeight="1">
      <c r="E1071" s="158"/>
      <c r="G1071" s="651"/>
    </row>
    <row r="1072" spans="5:7" ht="14.25" hidden="1" customHeight="1">
      <c r="E1072" s="158"/>
      <c r="G1072" s="651"/>
    </row>
    <row r="1073" spans="5:7" ht="14.25" hidden="1" customHeight="1">
      <c r="E1073" s="158"/>
      <c r="G1073" s="651"/>
    </row>
    <row r="1074" spans="5:7" ht="14.25" hidden="1" customHeight="1">
      <c r="E1074" s="158"/>
      <c r="G1074" s="651"/>
    </row>
    <row r="1075" spans="5:7" ht="14.25" hidden="1" customHeight="1">
      <c r="E1075" s="158"/>
      <c r="G1075" s="651"/>
    </row>
    <row r="1076" spans="5:7" ht="14.25" hidden="1" customHeight="1">
      <c r="E1076" s="158"/>
      <c r="G1076" s="651"/>
    </row>
    <row r="1077" spans="5:7" ht="14.25" hidden="1" customHeight="1">
      <c r="E1077" s="158"/>
      <c r="G1077" s="651"/>
    </row>
    <row r="1078" spans="5:7" ht="14.25" hidden="1" customHeight="1">
      <c r="E1078" s="158"/>
      <c r="G1078" s="651"/>
    </row>
    <row r="1079" spans="5:7" ht="14.25" hidden="1" customHeight="1">
      <c r="E1079" s="158"/>
      <c r="G1079" s="651"/>
    </row>
    <row r="1080" spans="5:7" ht="14.25" hidden="1" customHeight="1">
      <c r="E1080" s="158"/>
      <c r="G1080" s="651"/>
    </row>
    <row r="1081" spans="5:7" ht="14.25" hidden="1" customHeight="1">
      <c r="E1081" s="158"/>
      <c r="G1081" s="651"/>
    </row>
    <row r="1082" spans="5:7" ht="14.25" hidden="1" customHeight="1">
      <c r="E1082" s="158"/>
      <c r="G1082" s="651"/>
    </row>
    <row r="1083" spans="5:7" ht="14.25" hidden="1" customHeight="1">
      <c r="E1083" s="158"/>
      <c r="G1083" s="651"/>
    </row>
    <row r="1084" spans="5:7" ht="14.25" hidden="1" customHeight="1">
      <c r="E1084" s="158"/>
      <c r="G1084" s="651"/>
    </row>
    <row r="1085" spans="5:7" ht="14.25" hidden="1" customHeight="1">
      <c r="E1085" s="158"/>
      <c r="G1085" s="651"/>
    </row>
    <row r="1086" spans="5:7" ht="14.25" hidden="1" customHeight="1">
      <c r="E1086" s="158"/>
      <c r="G1086" s="651"/>
    </row>
    <row r="1087" spans="5:7" ht="14.25" hidden="1" customHeight="1">
      <c r="E1087" s="158"/>
      <c r="G1087" s="651"/>
    </row>
    <row r="1088" spans="5:7" ht="14.25" hidden="1" customHeight="1">
      <c r="E1088" s="158"/>
      <c r="G1088" s="651"/>
    </row>
    <row r="1089" spans="5:7" ht="14.25" hidden="1" customHeight="1">
      <c r="E1089" s="158"/>
      <c r="G1089" s="651"/>
    </row>
    <row r="1090" spans="5:7" ht="14.25" hidden="1" customHeight="1">
      <c r="E1090" s="158"/>
      <c r="G1090" s="651"/>
    </row>
    <row r="1091" spans="5:7" ht="14.25" hidden="1" customHeight="1">
      <c r="E1091" s="158"/>
      <c r="G1091" s="651"/>
    </row>
    <row r="1092" spans="5:7" ht="14.25" hidden="1" customHeight="1">
      <c r="E1092" s="158"/>
      <c r="G1092" s="651"/>
    </row>
    <row r="1093" spans="5:7" ht="14.25" hidden="1" customHeight="1">
      <c r="E1093" s="158"/>
      <c r="G1093" s="651"/>
    </row>
    <row r="1094" spans="5:7" ht="14.25" hidden="1" customHeight="1">
      <c r="E1094" s="158"/>
      <c r="G1094" s="651"/>
    </row>
    <row r="1095" spans="5:7" ht="14.25" hidden="1" customHeight="1">
      <c r="E1095" s="158"/>
      <c r="G1095" s="651"/>
    </row>
    <row r="1096" spans="5:7" ht="14.25" hidden="1" customHeight="1">
      <c r="E1096" s="158"/>
      <c r="G1096" s="651"/>
    </row>
    <row r="1097" spans="5:7" ht="14.25" hidden="1" customHeight="1">
      <c r="E1097" s="158"/>
      <c r="G1097" s="651"/>
    </row>
    <row r="1098" spans="5:7" ht="14.25" hidden="1" customHeight="1">
      <c r="E1098" s="158"/>
      <c r="G1098" s="651"/>
    </row>
    <row r="1099" spans="5:7" ht="14.25" hidden="1" customHeight="1">
      <c r="E1099" s="158"/>
      <c r="G1099" s="651"/>
    </row>
    <row r="1100" spans="5:7" ht="14.25" hidden="1" customHeight="1">
      <c r="E1100" s="158"/>
      <c r="G1100" s="651"/>
    </row>
    <row r="1101" spans="5:7" ht="14.25" hidden="1" customHeight="1">
      <c r="E1101" s="158"/>
      <c r="G1101" s="651"/>
    </row>
    <row r="1102" spans="5:7" ht="14.25" hidden="1" customHeight="1">
      <c r="E1102" s="158"/>
      <c r="G1102" s="651"/>
    </row>
    <row r="1103" spans="5:7" ht="14.25" hidden="1" customHeight="1">
      <c r="E1103" s="158"/>
      <c r="G1103" s="651"/>
    </row>
    <row r="1104" spans="5:7" ht="14.25" hidden="1" customHeight="1">
      <c r="E1104" s="158"/>
      <c r="G1104" s="651"/>
    </row>
    <row r="1105" spans="5:7" ht="14.25" hidden="1" customHeight="1">
      <c r="E1105" s="158"/>
      <c r="G1105" s="651"/>
    </row>
    <row r="1106" spans="5:7" ht="14.25" hidden="1" customHeight="1">
      <c r="E1106" s="158"/>
      <c r="G1106" s="651"/>
    </row>
    <row r="1107" spans="5:7" ht="14.25" hidden="1" customHeight="1">
      <c r="E1107" s="158"/>
      <c r="G1107" s="651"/>
    </row>
    <row r="1108" spans="5:7" ht="14.25" hidden="1" customHeight="1">
      <c r="E1108" s="158"/>
      <c r="G1108" s="651"/>
    </row>
    <row r="1109" spans="5:7" ht="14.25" hidden="1" customHeight="1">
      <c r="E1109" s="158"/>
      <c r="G1109" s="651"/>
    </row>
    <row r="1110" spans="5:7" ht="14.25" hidden="1" customHeight="1">
      <c r="E1110" s="158"/>
      <c r="G1110" s="651"/>
    </row>
    <row r="1111" spans="5:7" ht="14.25" hidden="1" customHeight="1">
      <c r="E1111" s="158"/>
      <c r="G1111" s="651"/>
    </row>
    <row r="1112" spans="5:7" ht="14.25" hidden="1" customHeight="1">
      <c r="E1112" s="158"/>
      <c r="G1112" s="651"/>
    </row>
    <row r="1113" spans="5:7" ht="14.25" hidden="1" customHeight="1">
      <c r="E1113" s="158"/>
      <c r="G1113" s="651"/>
    </row>
    <row r="1114" spans="5:7" ht="14.25" hidden="1" customHeight="1">
      <c r="E1114" s="158"/>
      <c r="G1114" s="651"/>
    </row>
    <row r="1115" spans="5:7" ht="14.25" hidden="1" customHeight="1">
      <c r="E1115" s="158"/>
      <c r="G1115" s="651"/>
    </row>
    <row r="1116" spans="5:7" ht="14.25" hidden="1" customHeight="1">
      <c r="E1116" s="158"/>
      <c r="G1116" s="651"/>
    </row>
    <row r="1117" spans="5:7" ht="14.25" hidden="1" customHeight="1">
      <c r="E1117" s="158"/>
      <c r="G1117" s="651"/>
    </row>
    <row r="1118" spans="5:7" ht="14.25" hidden="1" customHeight="1">
      <c r="E1118" s="158"/>
      <c r="G1118" s="651"/>
    </row>
    <row r="1119" spans="5:7" ht="14.25" hidden="1" customHeight="1">
      <c r="E1119" s="158"/>
      <c r="G1119" s="651"/>
    </row>
    <row r="1120" spans="5:7" ht="14.25" hidden="1" customHeight="1">
      <c r="E1120" s="158"/>
      <c r="G1120" s="651"/>
    </row>
    <row r="1121" spans="5:7" ht="14.25" hidden="1" customHeight="1">
      <c r="E1121" s="158"/>
      <c r="G1121" s="651"/>
    </row>
    <row r="1122" spans="5:7" ht="14.25" hidden="1" customHeight="1">
      <c r="E1122" s="158"/>
      <c r="G1122" s="651"/>
    </row>
    <row r="1123" spans="5:7" ht="14.25" hidden="1" customHeight="1">
      <c r="E1123" s="158"/>
      <c r="G1123" s="651"/>
    </row>
    <row r="1124" spans="5:7" ht="14.25" hidden="1" customHeight="1">
      <c r="E1124" s="158"/>
      <c r="G1124" s="651"/>
    </row>
    <row r="1125" spans="5:7" ht="14.25" hidden="1" customHeight="1">
      <c r="E1125" s="158"/>
      <c r="G1125" s="651"/>
    </row>
    <row r="1126" spans="5:7" ht="14.25" hidden="1" customHeight="1">
      <c r="E1126" s="158"/>
      <c r="G1126" s="651"/>
    </row>
    <row r="1127" spans="5:7" ht="14.25" hidden="1" customHeight="1">
      <c r="E1127" s="158"/>
      <c r="G1127" s="651"/>
    </row>
    <row r="1128" spans="5:7" ht="14.25" hidden="1" customHeight="1">
      <c r="E1128" s="158"/>
      <c r="G1128" s="651"/>
    </row>
    <row r="1129" spans="5:7" ht="14.25" hidden="1" customHeight="1">
      <c r="E1129" s="158"/>
      <c r="G1129" s="651"/>
    </row>
    <row r="1130" spans="5:7" ht="14.25" hidden="1" customHeight="1">
      <c r="E1130" s="158"/>
      <c r="G1130" s="651"/>
    </row>
    <row r="1131" spans="5:7" ht="14.25" hidden="1" customHeight="1">
      <c r="E1131" s="158"/>
      <c r="G1131" s="651"/>
    </row>
    <row r="1132" spans="5:7" ht="14.25" hidden="1" customHeight="1">
      <c r="E1132" s="158"/>
      <c r="G1132" s="651"/>
    </row>
    <row r="1133" spans="5:7" ht="14.25" hidden="1" customHeight="1">
      <c r="E1133" s="158"/>
      <c r="G1133" s="651"/>
    </row>
    <row r="1134" spans="5:7" ht="14.25" hidden="1" customHeight="1">
      <c r="E1134" s="158"/>
      <c r="G1134" s="651"/>
    </row>
    <row r="1135" spans="5:7" ht="14.25" hidden="1" customHeight="1">
      <c r="E1135" s="158"/>
      <c r="G1135" s="651"/>
    </row>
    <row r="1136" spans="5:7" ht="14.25" hidden="1" customHeight="1">
      <c r="E1136" s="158"/>
      <c r="G1136" s="651"/>
    </row>
    <row r="1137" spans="5:7" ht="14.25" hidden="1" customHeight="1">
      <c r="E1137" s="158"/>
      <c r="G1137" s="651"/>
    </row>
    <row r="1138" spans="5:7" ht="14.25" hidden="1" customHeight="1">
      <c r="E1138" s="158"/>
      <c r="G1138" s="651"/>
    </row>
    <row r="1139" spans="5:7" ht="14.25" hidden="1" customHeight="1">
      <c r="E1139" s="158"/>
      <c r="G1139" s="651"/>
    </row>
    <row r="1140" spans="5:7" ht="14.25" hidden="1" customHeight="1">
      <c r="E1140" s="158"/>
      <c r="G1140" s="651"/>
    </row>
    <row r="1141" spans="5:7" ht="14.25" hidden="1" customHeight="1">
      <c r="E1141" s="158"/>
      <c r="G1141" s="651"/>
    </row>
    <row r="1142" spans="5:7" ht="14.25" hidden="1" customHeight="1">
      <c r="E1142" s="158"/>
      <c r="G1142" s="651"/>
    </row>
    <row r="1143" spans="5:7" ht="14.25" hidden="1" customHeight="1">
      <c r="E1143" s="158"/>
      <c r="G1143" s="651"/>
    </row>
    <row r="1144" spans="5:7" ht="14.25" hidden="1" customHeight="1">
      <c r="E1144" s="158"/>
      <c r="G1144" s="651"/>
    </row>
    <row r="1145" spans="5:7" ht="14.25" hidden="1" customHeight="1">
      <c r="E1145" s="158"/>
      <c r="G1145" s="651"/>
    </row>
    <row r="1146" spans="5:7" ht="14.25" hidden="1" customHeight="1">
      <c r="E1146" s="158"/>
      <c r="G1146" s="651"/>
    </row>
    <row r="1147" spans="5:7" ht="14.25" hidden="1" customHeight="1">
      <c r="E1147" s="158"/>
      <c r="G1147" s="651"/>
    </row>
    <row r="1148" spans="5:7" ht="14.25" hidden="1" customHeight="1">
      <c r="E1148" s="158"/>
      <c r="G1148" s="651"/>
    </row>
    <row r="1149" spans="5:7" ht="14.25" hidden="1" customHeight="1">
      <c r="E1149" s="158"/>
      <c r="G1149" s="651"/>
    </row>
    <row r="1150" spans="5:7" ht="14.25" hidden="1" customHeight="1">
      <c r="E1150" s="158"/>
      <c r="G1150" s="651"/>
    </row>
    <row r="1151" spans="5:7" ht="14.25" hidden="1" customHeight="1">
      <c r="E1151" s="158"/>
      <c r="G1151" s="651"/>
    </row>
    <row r="1152" spans="5:7" ht="14.25" hidden="1" customHeight="1">
      <c r="E1152" s="158"/>
      <c r="G1152" s="651"/>
    </row>
    <row r="1153" spans="5:7" ht="14.25" hidden="1" customHeight="1">
      <c r="E1153" s="158"/>
      <c r="G1153" s="651"/>
    </row>
    <row r="1154" spans="5:7" ht="14.25" hidden="1" customHeight="1">
      <c r="E1154" s="158"/>
      <c r="G1154" s="651"/>
    </row>
    <row r="1155" spans="5:7" ht="14.25" hidden="1" customHeight="1">
      <c r="E1155" s="158"/>
      <c r="G1155" s="651"/>
    </row>
    <row r="1156" spans="5:7" ht="14.25" hidden="1" customHeight="1">
      <c r="E1156" s="158"/>
      <c r="G1156" s="651"/>
    </row>
    <row r="1157" spans="5:7" ht="14.25" hidden="1" customHeight="1">
      <c r="E1157" s="158"/>
      <c r="G1157" s="651"/>
    </row>
    <row r="1158" spans="5:7" ht="14.25" hidden="1" customHeight="1">
      <c r="E1158" s="158"/>
      <c r="G1158" s="651"/>
    </row>
    <row r="1159" spans="5:7" ht="14.25" hidden="1" customHeight="1">
      <c r="E1159" s="158"/>
      <c r="G1159" s="651"/>
    </row>
    <row r="1160" spans="5:7" ht="14.25" hidden="1" customHeight="1">
      <c r="E1160" s="158"/>
      <c r="G1160" s="651"/>
    </row>
    <row r="1161" spans="5:7" ht="14.25" hidden="1" customHeight="1">
      <c r="E1161" s="158"/>
      <c r="G1161" s="651"/>
    </row>
    <row r="1162" spans="5:7" ht="14.25" hidden="1" customHeight="1">
      <c r="E1162" s="158"/>
      <c r="G1162" s="651"/>
    </row>
    <row r="1163" spans="5:7" ht="14.25" hidden="1" customHeight="1">
      <c r="E1163" s="158"/>
      <c r="G1163" s="651"/>
    </row>
    <row r="1164" spans="5:7" ht="14.25" hidden="1" customHeight="1">
      <c r="E1164" s="158"/>
      <c r="G1164" s="651"/>
    </row>
    <row r="1165" spans="5:7" ht="14.25" hidden="1" customHeight="1">
      <c r="E1165" s="158"/>
      <c r="G1165" s="651"/>
    </row>
    <row r="1166" spans="5:7" ht="14.25" hidden="1" customHeight="1">
      <c r="E1166" s="158"/>
      <c r="G1166" s="651"/>
    </row>
    <row r="1167" spans="5:7" ht="14.25" hidden="1" customHeight="1">
      <c r="E1167" s="158"/>
      <c r="G1167" s="651"/>
    </row>
    <row r="1168" spans="5:7" ht="14.25" hidden="1" customHeight="1">
      <c r="E1168" s="158"/>
      <c r="G1168" s="651"/>
    </row>
    <row r="1169" spans="5:7" ht="14.25" hidden="1" customHeight="1">
      <c r="E1169" s="158"/>
      <c r="G1169" s="651"/>
    </row>
    <row r="1170" spans="5:7" ht="14.25" hidden="1" customHeight="1">
      <c r="E1170" s="158"/>
      <c r="G1170" s="651"/>
    </row>
    <row r="1171" spans="5:7" ht="14.25" hidden="1" customHeight="1">
      <c r="E1171" s="158"/>
      <c r="G1171" s="651"/>
    </row>
    <row r="1172" spans="5:7" ht="14.25" hidden="1" customHeight="1">
      <c r="E1172" s="158"/>
      <c r="G1172" s="651"/>
    </row>
    <row r="1173" spans="5:7" ht="14.25" hidden="1" customHeight="1">
      <c r="E1173" s="158"/>
      <c r="G1173" s="651"/>
    </row>
    <row r="1174" spans="5:7" ht="14.25" hidden="1" customHeight="1">
      <c r="E1174" s="158"/>
      <c r="G1174" s="651"/>
    </row>
    <row r="1175" spans="5:7" ht="14.25" hidden="1" customHeight="1">
      <c r="E1175" s="158"/>
      <c r="G1175" s="651"/>
    </row>
    <row r="1176" spans="5:7" ht="14.25" hidden="1" customHeight="1">
      <c r="E1176" s="158"/>
      <c r="G1176" s="651"/>
    </row>
    <row r="1177" spans="5:7" ht="14.25" hidden="1" customHeight="1">
      <c r="E1177" s="158"/>
      <c r="G1177" s="651"/>
    </row>
    <row r="1178" spans="5:7" ht="14.25" hidden="1" customHeight="1">
      <c r="E1178" s="158"/>
      <c r="G1178" s="651"/>
    </row>
    <row r="1179" spans="5:7" ht="14.25" hidden="1" customHeight="1">
      <c r="E1179" s="158"/>
      <c r="G1179" s="651"/>
    </row>
    <row r="1180" spans="5:7" ht="14.25" hidden="1" customHeight="1">
      <c r="E1180" s="158"/>
      <c r="G1180" s="651"/>
    </row>
    <row r="1181" spans="5:7" ht="14.25" hidden="1" customHeight="1">
      <c r="E1181" s="158"/>
      <c r="G1181" s="651"/>
    </row>
    <row r="1182" spans="5:7" ht="14.25" hidden="1" customHeight="1">
      <c r="E1182" s="158"/>
      <c r="G1182" s="651"/>
    </row>
    <row r="1183" spans="5:7" ht="14.25" hidden="1" customHeight="1">
      <c r="E1183" s="158"/>
      <c r="G1183" s="651"/>
    </row>
    <row r="1184" spans="5:7" ht="14.25" hidden="1" customHeight="1">
      <c r="E1184" s="158"/>
      <c r="G1184" s="651"/>
    </row>
    <row r="1185" spans="5:7" ht="14.25" hidden="1" customHeight="1">
      <c r="E1185" s="158"/>
      <c r="G1185" s="651"/>
    </row>
    <row r="1186" spans="5:7" ht="14.25" hidden="1" customHeight="1">
      <c r="E1186" s="158"/>
      <c r="G1186" s="651"/>
    </row>
    <row r="1187" spans="5:7" ht="14.25" hidden="1" customHeight="1">
      <c r="E1187" s="158"/>
      <c r="G1187" s="651"/>
    </row>
    <row r="1188" spans="5:7" ht="14.25" hidden="1" customHeight="1">
      <c r="E1188" s="158"/>
      <c r="G1188" s="651"/>
    </row>
    <row r="1189" spans="5:7" ht="14.25" hidden="1" customHeight="1">
      <c r="E1189" s="158"/>
      <c r="G1189" s="651"/>
    </row>
    <row r="1190" spans="5:7" ht="14.25" hidden="1" customHeight="1">
      <c r="E1190" s="158"/>
      <c r="G1190" s="651"/>
    </row>
    <row r="1191" spans="5:7" ht="14.25" hidden="1" customHeight="1">
      <c r="E1191" s="158"/>
      <c r="G1191" s="651"/>
    </row>
    <row r="1192" spans="5:7" ht="14.25" hidden="1" customHeight="1">
      <c r="E1192" s="158"/>
      <c r="G1192" s="651"/>
    </row>
    <row r="1193" spans="5:7" ht="14.25" hidden="1" customHeight="1">
      <c r="E1193" s="158"/>
      <c r="G1193" s="651"/>
    </row>
    <row r="1194" spans="5:7" ht="14.25" hidden="1" customHeight="1">
      <c r="E1194" s="158"/>
      <c r="G1194" s="651"/>
    </row>
    <row r="1195" spans="5:7" ht="14.25" hidden="1" customHeight="1">
      <c r="E1195" s="158"/>
      <c r="G1195" s="651"/>
    </row>
    <row r="1196" spans="5:7" ht="14.25" hidden="1" customHeight="1">
      <c r="E1196" s="158"/>
      <c r="G1196" s="651"/>
    </row>
    <row r="1197" spans="5:7" ht="14.25" hidden="1" customHeight="1">
      <c r="E1197" s="158"/>
      <c r="G1197" s="651"/>
    </row>
    <row r="1198" spans="5:7" ht="14.25" hidden="1" customHeight="1">
      <c r="E1198" s="158"/>
      <c r="G1198" s="651"/>
    </row>
    <row r="1199" spans="5:7" ht="14.25" hidden="1" customHeight="1">
      <c r="E1199" s="158"/>
      <c r="G1199" s="651"/>
    </row>
    <row r="1200" spans="5:7" ht="14.25" hidden="1" customHeight="1">
      <c r="E1200" s="158"/>
      <c r="G1200" s="651"/>
    </row>
    <row r="1201" spans="5:7" ht="14.25" hidden="1" customHeight="1">
      <c r="E1201" s="158"/>
      <c r="G1201" s="651"/>
    </row>
    <row r="1202" spans="5:7" ht="14.25" hidden="1" customHeight="1">
      <c r="E1202" s="158"/>
      <c r="G1202" s="651"/>
    </row>
    <row r="1203" spans="5:7" ht="14.25" hidden="1" customHeight="1">
      <c r="E1203" s="158"/>
      <c r="G1203" s="651"/>
    </row>
    <row r="1204" spans="5:7" ht="14.25" hidden="1" customHeight="1">
      <c r="E1204" s="158"/>
      <c r="G1204" s="651"/>
    </row>
    <row r="1205" spans="5:7" ht="14.25" hidden="1" customHeight="1">
      <c r="E1205" s="158"/>
      <c r="G1205" s="651"/>
    </row>
    <row r="1206" spans="5:7" ht="14.25" hidden="1" customHeight="1">
      <c r="E1206" s="158"/>
      <c r="G1206" s="651"/>
    </row>
    <row r="1207" spans="5:7" ht="14.25" hidden="1" customHeight="1">
      <c r="E1207" s="158"/>
      <c r="G1207" s="651"/>
    </row>
    <row r="1208" spans="5:7" ht="14.25" hidden="1" customHeight="1">
      <c r="E1208" s="158"/>
      <c r="G1208" s="651"/>
    </row>
    <row r="1209" spans="5:7" ht="14.25" hidden="1" customHeight="1">
      <c r="E1209" s="158"/>
      <c r="G1209" s="651"/>
    </row>
    <row r="1210" spans="5:7" ht="14.25" hidden="1" customHeight="1">
      <c r="E1210" s="158"/>
      <c r="G1210" s="651"/>
    </row>
    <row r="1211" spans="5:7" ht="14.25" hidden="1" customHeight="1">
      <c r="E1211" s="158"/>
      <c r="G1211" s="651"/>
    </row>
    <row r="1212" spans="5:7" ht="14.25" hidden="1" customHeight="1">
      <c r="E1212" s="158"/>
      <c r="G1212" s="651"/>
    </row>
    <row r="1213" spans="5:7" ht="14.25" hidden="1" customHeight="1">
      <c r="E1213" s="158"/>
      <c r="G1213" s="651"/>
    </row>
    <row r="1214" spans="5:7" ht="14.25" hidden="1" customHeight="1">
      <c r="E1214" s="158"/>
      <c r="G1214" s="651"/>
    </row>
    <row r="1215" spans="5:7" ht="14.25" hidden="1" customHeight="1">
      <c r="E1215" s="158"/>
      <c r="G1215" s="651"/>
    </row>
    <row r="1216" spans="5:7" ht="14.25" hidden="1" customHeight="1">
      <c r="E1216" s="158"/>
      <c r="G1216" s="651"/>
    </row>
    <row r="1217" spans="5:7" ht="14.25" hidden="1" customHeight="1">
      <c r="E1217" s="158"/>
      <c r="G1217" s="651"/>
    </row>
    <row r="1218" spans="5:7" ht="14.25" hidden="1" customHeight="1">
      <c r="E1218" s="158"/>
      <c r="G1218" s="651"/>
    </row>
    <row r="1219" spans="5:7" ht="14.25" hidden="1" customHeight="1">
      <c r="E1219" s="158"/>
      <c r="G1219" s="651"/>
    </row>
    <row r="1220" spans="5:7" ht="14.25" hidden="1" customHeight="1">
      <c r="E1220" s="158"/>
      <c r="G1220" s="651"/>
    </row>
    <row r="1221" spans="5:7" ht="14.25" hidden="1" customHeight="1">
      <c r="E1221" s="158"/>
      <c r="G1221" s="651"/>
    </row>
    <row r="1222" spans="5:7" ht="14.25" hidden="1" customHeight="1">
      <c r="E1222" s="158"/>
      <c r="G1222" s="651"/>
    </row>
    <row r="1223" spans="5:7" ht="14.25" hidden="1" customHeight="1">
      <c r="E1223" s="158"/>
      <c r="G1223" s="651"/>
    </row>
    <row r="1224" spans="5:7" ht="14.25" hidden="1" customHeight="1">
      <c r="E1224" s="158"/>
      <c r="G1224" s="651"/>
    </row>
    <row r="1225" spans="5:7" ht="14.25" hidden="1" customHeight="1">
      <c r="E1225" s="158"/>
      <c r="G1225" s="651"/>
    </row>
    <row r="1226" spans="5:7" ht="14.25" hidden="1" customHeight="1">
      <c r="E1226" s="158"/>
      <c r="G1226" s="651"/>
    </row>
    <row r="1227" spans="5:7" ht="14.25" hidden="1" customHeight="1">
      <c r="E1227" s="158"/>
      <c r="G1227" s="651"/>
    </row>
    <row r="1228" spans="5:7" ht="14.25" hidden="1" customHeight="1">
      <c r="E1228" s="158"/>
      <c r="G1228" s="651"/>
    </row>
    <row r="1229" spans="5:7" ht="14.25" hidden="1" customHeight="1">
      <c r="E1229" s="158"/>
      <c r="G1229" s="651"/>
    </row>
    <row r="1230" spans="5:7" ht="14.25" hidden="1" customHeight="1">
      <c r="E1230" s="158"/>
      <c r="G1230" s="651"/>
    </row>
    <row r="1231" spans="5:7" ht="14.25" hidden="1" customHeight="1">
      <c r="E1231" s="158"/>
      <c r="G1231" s="651"/>
    </row>
    <row r="1232" spans="5:7" ht="14.25" hidden="1" customHeight="1">
      <c r="E1232" s="158"/>
      <c r="G1232" s="651"/>
    </row>
    <row r="1233" spans="5:7" ht="14.25" hidden="1" customHeight="1">
      <c r="E1233" s="158"/>
      <c r="G1233" s="651"/>
    </row>
    <row r="1234" spans="5:7" ht="14.25" hidden="1" customHeight="1">
      <c r="E1234" s="158"/>
      <c r="G1234" s="651"/>
    </row>
    <row r="1235" spans="5:7" ht="14.25" hidden="1" customHeight="1">
      <c r="E1235" s="158"/>
      <c r="G1235" s="651"/>
    </row>
    <row r="1236" spans="5:7" ht="14.25" hidden="1" customHeight="1">
      <c r="E1236" s="158"/>
      <c r="G1236" s="651"/>
    </row>
    <row r="1237" spans="5:7" ht="14.25" hidden="1" customHeight="1">
      <c r="E1237" s="158"/>
      <c r="G1237" s="651"/>
    </row>
    <row r="1238" spans="5:7" ht="14.25" hidden="1" customHeight="1">
      <c r="E1238" s="158"/>
      <c r="G1238" s="651"/>
    </row>
    <row r="1239" spans="5:7" ht="14.25" hidden="1" customHeight="1">
      <c r="E1239" s="158"/>
      <c r="G1239" s="651"/>
    </row>
    <row r="1240" spans="5:7" ht="14.25" hidden="1" customHeight="1">
      <c r="E1240" s="158"/>
      <c r="G1240" s="651"/>
    </row>
    <row r="1241" spans="5:7" ht="14.25" hidden="1" customHeight="1">
      <c r="E1241" s="158"/>
      <c r="G1241" s="651"/>
    </row>
    <row r="1242" spans="5:7" ht="14.25" hidden="1" customHeight="1">
      <c r="E1242" s="158"/>
      <c r="G1242" s="651"/>
    </row>
    <row r="1243" spans="5:7" ht="14.25" hidden="1" customHeight="1">
      <c r="E1243" s="158"/>
      <c r="G1243" s="651"/>
    </row>
    <row r="1244" spans="5:7" ht="14.25" hidden="1" customHeight="1">
      <c r="E1244" s="158"/>
      <c r="G1244" s="651"/>
    </row>
    <row r="1245" spans="5:7" ht="14.25" hidden="1" customHeight="1">
      <c r="E1245" s="158"/>
      <c r="G1245" s="651"/>
    </row>
    <row r="1246" spans="5:7" ht="14.25" hidden="1" customHeight="1">
      <c r="E1246" s="158"/>
      <c r="G1246" s="651"/>
    </row>
    <row r="1247" spans="5:7" ht="14.25" hidden="1" customHeight="1">
      <c r="E1247" s="158"/>
      <c r="G1247" s="651"/>
    </row>
    <row r="1248" spans="5:7" ht="14.25" hidden="1" customHeight="1">
      <c r="E1248" s="158"/>
      <c r="G1248" s="651"/>
    </row>
    <row r="1249" spans="5:7" ht="14.25" hidden="1" customHeight="1">
      <c r="E1249" s="158"/>
      <c r="G1249" s="651"/>
    </row>
    <row r="1250" spans="5:7" ht="14.25" hidden="1" customHeight="1">
      <c r="E1250" s="158"/>
      <c r="G1250" s="651"/>
    </row>
    <row r="1251" spans="5:7" ht="14.25" hidden="1" customHeight="1">
      <c r="E1251" s="158"/>
      <c r="G1251" s="651"/>
    </row>
    <row r="1252" spans="5:7" ht="14.25" hidden="1" customHeight="1">
      <c r="E1252" s="158"/>
      <c r="G1252" s="651"/>
    </row>
    <row r="1253" spans="5:7" ht="14.25" hidden="1" customHeight="1">
      <c r="E1253" s="158"/>
      <c r="G1253" s="651"/>
    </row>
    <row r="1254" spans="5:7" ht="14.25" hidden="1" customHeight="1">
      <c r="E1254" s="158"/>
      <c r="G1254" s="651"/>
    </row>
    <row r="1255" spans="5:7" ht="14.25" hidden="1" customHeight="1">
      <c r="E1255" s="158"/>
      <c r="G1255" s="651"/>
    </row>
    <row r="1256" spans="5:7" ht="14.25" hidden="1" customHeight="1">
      <c r="E1256" s="158"/>
      <c r="G1256" s="651"/>
    </row>
    <row r="1257" spans="5:7" ht="14.25" hidden="1" customHeight="1">
      <c r="E1257" s="158"/>
      <c r="G1257" s="651"/>
    </row>
    <row r="1258" spans="5:7" ht="14.25" hidden="1" customHeight="1">
      <c r="E1258" s="158"/>
      <c r="G1258" s="651"/>
    </row>
    <row r="1259" spans="5:7" ht="14.25" hidden="1" customHeight="1">
      <c r="E1259" s="158"/>
      <c r="G1259" s="651"/>
    </row>
    <row r="1260" spans="5:7" ht="14.25" hidden="1" customHeight="1">
      <c r="E1260" s="158"/>
      <c r="G1260" s="651"/>
    </row>
    <row r="1261" spans="5:7" ht="14.25" hidden="1" customHeight="1">
      <c r="E1261" s="158"/>
      <c r="G1261" s="651"/>
    </row>
    <row r="1262" spans="5:7" ht="14.25" hidden="1" customHeight="1">
      <c r="E1262" s="158"/>
      <c r="G1262" s="651"/>
    </row>
    <row r="1263" spans="5:7" ht="14.25" hidden="1" customHeight="1">
      <c r="E1263" s="158"/>
      <c r="G1263" s="651"/>
    </row>
    <row r="1264" spans="5:7" ht="14.25" hidden="1" customHeight="1">
      <c r="E1264" s="158"/>
      <c r="G1264" s="651"/>
    </row>
    <row r="1265" spans="5:7" ht="14.25" hidden="1" customHeight="1">
      <c r="E1265" s="158"/>
      <c r="G1265" s="651"/>
    </row>
    <row r="1266" spans="5:7" ht="14.25" hidden="1" customHeight="1">
      <c r="E1266" s="158"/>
      <c r="G1266" s="651"/>
    </row>
    <row r="1267" spans="5:7" ht="14.25" hidden="1" customHeight="1">
      <c r="E1267" s="158"/>
      <c r="G1267" s="651"/>
    </row>
    <row r="1268" spans="5:7" ht="14.25" hidden="1" customHeight="1">
      <c r="E1268" s="158"/>
      <c r="G1268" s="651"/>
    </row>
    <row r="1269" spans="5:7" ht="14.25" hidden="1" customHeight="1">
      <c r="E1269" s="158"/>
      <c r="G1269" s="651"/>
    </row>
    <row r="1270" spans="5:7" ht="14.25" hidden="1" customHeight="1">
      <c r="E1270" s="158"/>
      <c r="G1270" s="651"/>
    </row>
    <row r="1271" spans="5:7" ht="14.25" hidden="1" customHeight="1">
      <c r="E1271" s="158"/>
      <c r="G1271" s="651"/>
    </row>
    <row r="1272" spans="5:7" ht="14.25" hidden="1" customHeight="1">
      <c r="E1272" s="158"/>
      <c r="G1272" s="651"/>
    </row>
    <row r="1273" spans="5:7" ht="14.25" hidden="1" customHeight="1">
      <c r="E1273" s="158"/>
      <c r="G1273" s="651"/>
    </row>
    <row r="1274" spans="5:7" ht="14.25" hidden="1" customHeight="1">
      <c r="E1274" s="158"/>
      <c r="G1274" s="651"/>
    </row>
    <row r="1275" spans="5:7" ht="14.25" hidden="1" customHeight="1">
      <c r="E1275" s="158"/>
      <c r="G1275" s="651"/>
    </row>
    <row r="1276" spans="5:7" ht="14.25" hidden="1" customHeight="1">
      <c r="E1276" s="158"/>
      <c r="G1276" s="651"/>
    </row>
    <row r="1277" spans="5:7" ht="14.25" hidden="1" customHeight="1">
      <c r="E1277" s="158"/>
      <c r="G1277" s="651"/>
    </row>
    <row r="1278" spans="5:7" ht="14.25" hidden="1" customHeight="1">
      <c r="E1278" s="158"/>
      <c r="G1278" s="651"/>
    </row>
    <row r="1279" spans="5:7" ht="14.25" hidden="1" customHeight="1">
      <c r="E1279" s="158"/>
      <c r="G1279" s="651"/>
    </row>
    <row r="1280" spans="5:7" ht="14.25" hidden="1" customHeight="1">
      <c r="E1280" s="158"/>
      <c r="G1280" s="651"/>
    </row>
    <row r="1281" spans="5:7" ht="14.25" hidden="1" customHeight="1">
      <c r="E1281" s="158"/>
      <c r="G1281" s="651"/>
    </row>
    <row r="1282" spans="5:7" ht="14.25" hidden="1" customHeight="1">
      <c r="E1282" s="158"/>
      <c r="G1282" s="651"/>
    </row>
    <row r="1283" spans="5:7" ht="14.25" hidden="1" customHeight="1">
      <c r="E1283" s="158"/>
      <c r="G1283" s="651"/>
    </row>
    <row r="1284" spans="5:7" ht="14.25" hidden="1" customHeight="1">
      <c r="E1284" s="158"/>
      <c r="G1284" s="651"/>
    </row>
    <row r="1285" spans="5:7" ht="14.25" hidden="1" customHeight="1">
      <c r="E1285" s="158"/>
      <c r="G1285" s="651"/>
    </row>
    <row r="1286" spans="5:7" ht="14.25" hidden="1" customHeight="1">
      <c r="E1286" s="158"/>
      <c r="G1286" s="651"/>
    </row>
    <row r="1287" spans="5:7" ht="14.25" hidden="1" customHeight="1">
      <c r="E1287" s="158"/>
      <c r="G1287" s="651"/>
    </row>
    <row r="1288" spans="5:7" ht="14.25" hidden="1" customHeight="1">
      <c r="E1288" s="158"/>
      <c r="G1288" s="651"/>
    </row>
    <row r="1289" spans="5:7" ht="14.25" hidden="1" customHeight="1">
      <c r="E1289" s="158"/>
      <c r="G1289" s="651"/>
    </row>
    <row r="1290" spans="5:7" ht="14.25" hidden="1" customHeight="1">
      <c r="E1290" s="158"/>
      <c r="G1290" s="651"/>
    </row>
    <row r="1291" spans="5:7" ht="14.25" hidden="1" customHeight="1">
      <c r="E1291" s="158"/>
      <c r="G1291" s="651"/>
    </row>
    <row r="1292" spans="5:7" ht="14.25" hidden="1" customHeight="1">
      <c r="E1292" s="158"/>
      <c r="G1292" s="651"/>
    </row>
    <row r="1293" spans="5:7" ht="14.25" hidden="1" customHeight="1">
      <c r="E1293" s="158"/>
      <c r="G1293" s="651"/>
    </row>
    <row r="1294" spans="5:7" ht="14.25" hidden="1" customHeight="1">
      <c r="E1294" s="158"/>
      <c r="G1294" s="651"/>
    </row>
    <row r="1295" spans="5:7" ht="14.25" hidden="1" customHeight="1">
      <c r="E1295" s="158"/>
      <c r="G1295" s="651"/>
    </row>
    <row r="1296" spans="5:7" ht="14.25" hidden="1" customHeight="1">
      <c r="E1296" s="158"/>
      <c r="G1296" s="651"/>
    </row>
    <row r="1297" spans="5:7" ht="14.25" hidden="1" customHeight="1">
      <c r="E1297" s="158"/>
      <c r="G1297" s="651"/>
    </row>
    <row r="1298" spans="5:7" ht="14.25" hidden="1" customHeight="1">
      <c r="E1298" s="158"/>
      <c r="G1298" s="651"/>
    </row>
    <row r="1299" spans="5:7" ht="14.25" hidden="1" customHeight="1">
      <c r="E1299" s="158"/>
      <c r="G1299" s="651"/>
    </row>
    <row r="1300" spans="5:7" ht="14.25" hidden="1" customHeight="1">
      <c r="E1300" s="158"/>
      <c r="G1300" s="651"/>
    </row>
    <row r="1301" spans="5:7" ht="14.25" hidden="1" customHeight="1">
      <c r="E1301" s="158"/>
      <c r="G1301" s="651"/>
    </row>
    <row r="1302" spans="5:7" ht="14.25" hidden="1" customHeight="1">
      <c r="E1302" s="158"/>
      <c r="G1302" s="651"/>
    </row>
    <row r="1303" spans="5:7" ht="14.25" hidden="1" customHeight="1">
      <c r="E1303" s="158"/>
      <c r="G1303" s="651"/>
    </row>
    <row r="1304" spans="5:7" ht="14.25" hidden="1" customHeight="1">
      <c r="E1304" s="158"/>
      <c r="G1304" s="651"/>
    </row>
    <row r="1305" spans="5:7" ht="14.25" hidden="1" customHeight="1">
      <c r="E1305" s="158"/>
      <c r="G1305" s="651"/>
    </row>
    <row r="1306" spans="5:7" ht="14.25" hidden="1" customHeight="1">
      <c r="E1306" s="158"/>
      <c r="G1306" s="651"/>
    </row>
    <row r="1307" spans="5:7" ht="14.25" hidden="1" customHeight="1">
      <c r="E1307" s="158"/>
      <c r="G1307" s="651"/>
    </row>
    <row r="1308" spans="5:7" ht="14.25" hidden="1" customHeight="1">
      <c r="E1308" s="158"/>
      <c r="G1308" s="651"/>
    </row>
    <row r="1309" spans="5:7" ht="14.25" hidden="1" customHeight="1">
      <c r="E1309" s="158"/>
      <c r="G1309" s="651"/>
    </row>
    <row r="1310" spans="5:7" ht="14.25" hidden="1" customHeight="1">
      <c r="E1310" s="158"/>
      <c r="G1310" s="651"/>
    </row>
    <row r="1311" spans="5:7" ht="14.25" hidden="1" customHeight="1">
      <c r="E1311" s="158"/>
      <c r="G1311" s="651"/>
    </row>
    <row r="1312" spans="5:7" ht="14.25" hidden="1" customHeight="1">
      <c r="E1312" s="158"/>
      <c r="G1312" s="651"/>
    </row>
    <row r="1313" spans="5:7" ht="14.25" hidden="1" customHeight="1">
      <c r="E1313" s="158"/>
      <c r="G1313" s="651"/>
    </row>
    <row r="1314" spans="5:7" ht="14.25" hidden="1" customHeight="1">
      <c r="E1314" s="158"/>
      <c r="G1314" s="651"/>
    </row>
    <row r="1315" spans="5:7" ht="14.25" hidden="1" customHeight="1">
      <c r="E1315" s="158"/>
      <c r="G1315" s="651"/>
    </row>
    <row r="1316" spans="5:7" ht="14.25" hidden="1" customHeight="1">
      <c r="E1316" s="158"/>
      <c r="G1316" s="651"/>
    </row>
    <row r="1317" spans="5:7" ht="14.25" hidden="1" customHeight="1">
      <c r="E1317" s="158"/>
      <c r="G1317" s="651"/>
    </row>
    <row r="1318" spans="5:7" ht="14.25" hidden="1" customHeight="1">
      <c r="E1318" s="158"/>
      <c r="G1318" s="651"/>
    </row>
    <row r="1319" spans="5:7" ht="14.25" hidden="1" customHeight="1">
      <c r="E1319" s="158"/>
      <c r="G1319" s="651"/>
    </row>
    <row r="1320" spans="5:7" ht="14.25" hidden="1" customHeight="1">
      <c r="E1320" s="158"/>
      <c r="G1320" s="651"/>
    </row>
    <row r="1321" spans="5:7" ht="14.25" hidden="1" customHeight="1">
      <c r="E1321" s="158"/>
      <c r="G1321" s="651"/>
    </row>
    <row r="1322" spans="5:7" ht="14.25" hidden="1" customHeight="1">
      <c r="E1322" s="158"/>
      <c r="G1322" s="651"/>
    </row>
    <row r="1323" spans="5:7" ht="14.25" hidden="1" customHeight="1">
      <c r="E1323" s="158"/>
      <c r="G1323" s="651"/>
    </row>
    <row r="1324" spans="5:7" ht="14.25" hidden="1" customHeight="1">
      <c r="E1324" s="158"/>
      <c r="G1324" s="651"/>
    </row>
    <row r="1325" spans="5:7" ht="14.25" hidden="1" customHeight="1">
      <c r="E1325" s="158"/>
      <c r="G1325" s="651"/>
    </row>
    <row r="1326" spans="5:7" ht="14.25" hidden="1" customHeight="1">
      <c r="E1326" s="158"/>
      <c r="G1326" s="651"/>
    </row>
    <row r="1327" spans="5:7" ht="14.25" hidden="1" customHeight="1">
      <c r="E1327" s="158"/>
      <c r="G1327" s="651"/>
    </row>
    <row r="1328" spans="5:7" ht="14.25" hidden="1" customHeight="1">
      <c r="E1328" s="158"/>
      <c r="G1328" s="651"/>
    </row>
    <row r="1329" spans="5:7" ht="14.25" hidden="1" customHeight="1">
      <c r="E1329" s="158"/>
      <c r="G1329" s="651"/>
    </row>
    <row r="1330" spans="5:7" ht="14.25" hidden="1" customHeight="1">
      <c r="E1330" s="158"/>
      <c r="G1330" s="651"/>
    </row>
    <row r="1331" spans="5:7" ht="14.25" hidden="1" customHeight="1">
      <c r="E1331" s="158"/>
      <c r="G1331" s="651"/>
    </row>
    <row r="1332" spans="5:7" ht="14.25" hidden="1" customHeight="1">
      <c r="E1332" s="158"/>
      <c r="G1332" s="651"/>
    </row>
    <row r="1333" spans="5:7" ht="14.25" hidden="1" customHeight="1">
      <c r="E1333" s="158"/>
      <c r="G1333" s="651"/>
    </row>
    <row r="1334" spans="5:7" ht="14.25" hidden="1" customHeight="1">
      <c r="E1334" s="158"/>
      <c r="G1334" s="651"/>
    </row>
    <row r="1335" spans="5:7" ht="14.25" hidden="1" customHeight="1">
      <c r="E1335" s="158"/>
      <c r="G1335" s="651"/>
    </row>
    <row r="1336" spans="5:7" ht="14.25" hidden="1" customHeight="1">
      <c r="E1336" s="158"/>
      <c r="G1336" s="651"/>
    </row>
    <row r="1337" spans="5:7" ht="14.25" hidden="1" customHeight="1">
      <c r="E1337" s="158"/>
      <c r="G1337" s="651"/>
    </row>
    <row r="1338" spans="5:7" ht="14.25" hidden="1" customHeight="1">
      <c r="E1338" s="158"/>
      <c r="G1338" s="651"/>
    </row>
    <row r="1339" spans="5:7" ht="14.25" hidden="1" customHeight="1">
      <c r="E1339" s="158"/>
      <c r="G1339" s="651"/>
    </row>
    <row r="1340" spans="5:7" ht="14.25" hidden="1" customHeight="1">
      <c r="E1340" s="158"/>
      <c r="G1340" s="651"/>
    </row>
    <row r="1341" spans="5:7" ht="14.25" hidden="1" customHeight="1">
      <c r="E1341" s="158"/>
      <c r="G1341" s="651"/>
    </row>
    <row r="1342" spans="5:7" ht="14.25" hidden="1" customHeight="1">
      <c r="E1342" s="158"/>
      <c r="G1342" s="651"/>
    </row>
    <row r="1343" spans="5:7" ht="14.25" hidden="1" customHeight="1">
      <c r="E1343" s="158"/>
      <c r="G1343" s="651"/>
    </row>
    <row r="1344" spans="5:7" ht="14.25" hidden="1" customHeight="1">
      <c r="E1344" s="158"/>
      <c r="G1344" s="651"/>
    </row>
    <row r="1345" spans="5:7" ht="14.25" hidden="1" customHeight="1">
      <c r="E1345" s="158"/>
      <c r="G1345" s="651"/>
    </row>
    <row r="1346" spans="5:7" ht="14.25" hidden="1" customHeight="1">
      <c r="E1346" s="158"/>
      <c r="G1346" s="651"/>
    </row>
    <row r="1347" spans="5:7" ht="14.25" hidden="1" customHeight="1">
      <c r="E1347" s="158"/>
      <c r="G1347" s="651"/>
    </row>
    <row r="1348" spans="5:7" ht="14.25" hidden="1" customHeight="1">
      <c r="E1348" s="158"/>
      <c r="G1348" s="651"/>
    </row>
    <row r="1349" spans="5:7" ht="14.25" hidden="1" customHeight="1">
      <c r="E1349" s="158"/>
      <c r="G1349" s="651"/>
    </row>
    <row r="1350" spans="5:7" ht="14.25" hidden="1" customHeight="1">
      <c r="E1350" s="158"/>
      <c r="G1350" s="651"/>
    </row>
    <row r="1351" spans="5:7" ht="14.25" hidden="1" customHeight="1">
      <c r="E1351" s="158"/>
      <c r="G1351" s="651"/>
    </row>
    <row r="1352" spans="5:7" ht="14.25" hidden="1" customHeight="1">
      <c r="E1352" s="158"/>
      <c r="G1352" s="651"/>
    </row>
    <row r="1353" spans="5:7" ht="14.25" hidden="1" customHeight="1">
      <c r="E1353" s="158"/>
      <c r="G1353" s="651"/>
    </row>
    <row r="1354" spans="5:7" ht="14.25" hidden="1" customHeight="1">
      <c r="E1354" s="158"/>
      <c r="G1354" s="651"/>
    </row>
    <row r="1355" spans="5:7" ht="14.25" hidden="1" customHeight="1">
      <c r="E1355" s="158"/>
      <c r="G1355" s="651"/>
    </row>
    <row r="1356" spans="5:7" ht="14.25" hidden="1" customHeight="1">
      <c r="E1356" s="158"/>
      <c r="G1356" s="651"/>
    </row>
    <row r="1357" spans="5:7" ht="14.25" hidden="1" customHeight="1">
      <c r="E1357" s="158"/>
      <c r="G1357" s="651"/>
    </row>
    <row r="1358" spans="5:7" ht="14.25" hidden="1" customHeight="1">
      <c r="E1358" s="158"/>
      <c r="G1358" s="651"/>
    </row>
    <row r="1359" spans="5:7" ht="14.25" hidden="1" customHeight="1">
      <c r="E1359" s="158"/>
      <c r="G1359" s="651"/>
    </row>
    <row r="1360" spans="5:7" ht="14.25" hidden="1" customHeight="1">
      <c r="E1360" s="158"/>
      <c r="G1360" s="651"/>
    </row>
    <row r="1361" spans="5:7" ht="14.25" hidden="1" customHeight="1">
      <c r="E1361" s="158"/>
      <c r="G1361" s="651"/>
    </row>
    <row r="1362" spans="5:7" ht="14.25" hidden="1" customHeight="1">
      <c r="E1362" s="158"/>
      <c r="G1362" s="651"/>
    </row>
    <row r="1363" spans="5:7" ht="14.25" hidden="1" customHeight="1">
      <c r="E1363" s="158"/>
      <c r="G1363" s="651"/>
    </row>
    <row r="1364" spans="5:7" ht="14.25" hidden="1" customHeight="1">
      <c r="E1364" s="158"/>
      <c r="G1364" s="651"/>
    </row>
    <row r="1365" spans="5:7" ht="14.25" hidden="1" customHeight="1">
      <c r="E1365" s="158"/>
      <c r="G1365" s="651"/>
    </row>
    <row r="1366" spans="5:7" ht="14.25" hidden="1" customHeight="1">
      <c r="E1366" s="158"/>
      <c r="G1366" s="651"/>
    </row>
    <row r="1367" spans="5:7" ht="14.25" hidden="1" customHeight="1">
      <c r="E1367" s="158"/>
      <c r="G1367" s="651"/>
    </row>
    <row r="1368" spans="5:7" ht="14.25" hidden="1" customHeight="1">
      <c r="E1368" s="158"/>
      <c r="G1368" s="651"/>
    </row>
    <row r="1369" spans="5:7" ht="14.25" hidden="1" customHeight="1">
      <c r="E1369" s="158"/>
      <c r="G1369" s="651"/>
    </row>
    <row r="1370" spans="5:7" ht="14.25" hidden="1" customHeight="1">
      <c r="E1370" s="158"/>
      <c r="G1370" s="651"/>
    </row>
    <row r="1371" spans="5:7" ht="14.25" hidden="1" customHeight="1">
      <c r="E1371" s="158"/>
      <c r="G1371" s="651"/>
    </row>
    <row r="1372" spans="5:7" ht="14.25" hidden="1" customHeight="1">
      <c r="E1372" s="158"/>
      <c r="G1372" s="651"/>
    </row>
    <row r="1373" spans="5:7" ht="14.25" hidden="1" customHeight="1">
      <c r="E1373" s="158"/>
      <c r="G1373" s="651"/>
    </row>
    <row r="1374" spans="5:7" ht="14.25" hidden="1" customHeight="1">
      <c r="E1374" s="158"/>
      <c r="G1374" s="651"/>
    </row>
    <row r="1375" spans="5:7" ht="14.25" hidden="1" customHeight="1">
      <c r="E1375" s="158"/>
      <c r="G1375" s="651"/>
    </row>
    <row r="1376" spans="5:7" ht="14.25" hidden="1" customHeight="1">
      <c r="E1376" s="158"/>
      <c r="G1376" s="651"/>
    </row>
    <row r="1377" spans="5:7" ht="14.25" hidden="1" customHeight="1">
      <c r="E1377" s="158"/>
      <c r="G1377" s="651"/>
    </row>
    <row r="1378" spans="5:7" ht="14.25" hidden="1" customHeight="1">
      <c r="E1378" s="158"/>
      <c r="G1378" s="651"/>
    </row>
    <row r="1379" spans="5:7" ht="14.25" hidden="1" customHeight="1">
      <c r="E1379" s="158"/>
      <c r="G1379" s="651"/>
    </row>
    <row r="1380" spans="5:7" ht="14.25" hidden="1" customHeight="1">
      <c r="E1380" s="158"/>
      <c r="G1380" s="651"/>
    </row>
    <row r="1381" spans="5:7" ht="14.25" hidden="1" customHeight="1">
      <c r="E1381" s="158"/>
      <c r="G1381" s="651"/>
    </row>
    <row r="1382" spans="5:7" ht="14.25" hidden="1" customHeight="1">
      <c r="E1382" s="158"/>
      <c r="G1382" s="651"/>
    </row>
    <row r="1383" spans="5:7" ht="14.25" hidden="1" customHeight="1">
      <c r="E1383" s="158"/>
      <c r="G1383" s="651"/>
    </row>
    <row r="1384" spans="5:7" ht="14.25" hidden="1" customHeight="1">
      <c r="E1384" s="158"/>
      <c r="G1384" s="651"/>
    </row>
    <row r="1385" spans="5:7" ht="14.25" hidden="1" customHeight="1">
      <c r="E1385" s="158"/>
      <c r="G1385" s="651"/>
    </row>
    <row r="1386" spans="5:7" ht="14.25" hidden="1" customHeight="1">
      <c r="E1386" s="158"/>
      <c r="G1386" s="651"/>
    </row>
    <row r="1387" spans="5:7" ht="14.25" hidden="1" customHeight="1">
      <c r="E1387" s="158"/>
      <c r="G1387" s="651"/>
    </row>
    <row r="1388" spans="5:7" ht="14.25" hidden="1" customHeight="1">
      <c r="E1388" s="158"/>
      <c r="G1388" s="651"/>
    </row>
    <row r="1389" spans="5:7" ht="14.25" hidden="1" customHeight="1">
      <c r="E1389" s="158"/>
      <c r="G1389" s="651"/>
    </row>
    <row r="1390" spans="5:7" ht="14.25" hidden="1" customHeight="1">
      <c r="E1390" s="158"/>
      <c r="G1390" s="651"/>
    </row>
    <row r="1391" spans="5:7" ht="14.25" hidden="1" customHeight="1">
      <c r="E1391" s="158"/>
      <c r="G1391" s="651"/>
    </row>
    <row r="1392" spans="5:7" ht="14.25" hidden="1" customHeight="1">
      <c r="E1392" s="158"/>
      <c r="G1392" s="651"/>
    </row>
    <row r="1393" spans="5:7" ht="14.25" hidden="1" customHeight="1">
      <c r="E1393" s="158"/>
      <c r="G1393" s="651"/>
    </row>
    <row r="1394" spans="5:7" ht="14.25" hidden="1" customHeight="1">
      <c r="E1394" s="158"/>
      <c r="G1394" s="651"/>
    </row>
    <row r="1395" spans="5:7" ht="14.25" hidden="1" customHeight="1">
      <c r="E1395" s="158"/>
      <c r="G1395" s="651"/>
    </row>
    <row r="1396" spans="5:7" ht="14.25" hidden="1" customHeight="1">
      <c r="E1396" s="158"/>
      <c r="G1396" s="651"/>
    </row>
    <row r="1397" spans="5:7" ht="14.25" hidden="1" customHeight="1">
      <c r="E1397" s="158"/>
      <c r="G1397" s="651"/>
    </row>
    <row r="1398" spans="5:7" ht="14.25" hidden="1" customHeight="1">
      <c r="E1398" s="158"/>
      <c r="G1398" s="651"/>
    </row>
    <row r="1399" spans="5:7" ht="14.25" hidden="1" customHeight="1">
      <c r="E1399" s="158"/>
      <c r="G1399" s="651"/>
    </row>
    <row r="1400" spans="5:7" ht="14.25" hidden="1" customHeight="1">
      <c r="E1400" s="158"/>
      <c r="G1400" s="651"/>
    </row>
    <row r="1401" spans="5:7" ht="14.25" hidden="1" customHeight="1">
      <c r="E1401" s="158"/>
      <c r="G1401" s="651"/>
    </row>
    <row r="1402" spans="5:7" ht="14.25" hidden="1" customHeight="1">
      <c r="E1402" s="158"/>
      <c r="G1402" s="651"/>
    </row>
    <row r="1403" spans="5:7" ht="14.25" hidden="1" customHeight="1">
      <c r="E1403" s="158"/>
      <c r="G1403" s="651"/>
    </row>
    <row r="1404" spans="5:7" ht="14.25" hidden="1" customHeight="1">
      <c r="E1404" s="158"/>
      <c r="G1404" s="651"/>
    </row>
    <row r="1405" spans="5:7" ht="14.25" hidden="1" customHeight="1">
      <c r="E1405" s="158"/>
      <c r="G1405" s="651"/>
    </row>
    <row r="1406" spans="5:7" ht="14.25" hidden="1" customHeight="1">
      <c r="E1406" s="158"/>
      <c r="G1406" s="651"/>
    </row>
    <row r="1407" spans="5:7" ht="14.25" hidden="1" customHeight="1">
      <c r="E1407" s="158"/>
      <c r="G1407" s="651"/>
    </row>
    <row r="1408" spans="5:7" ht="14.25" hidden="1" customHeight="1">
      <c r="E1408" s="158"/>
      <c r="G1408" s="651"/>
    </row>
    <row r="1409" spans="5:7" ht="14.25" hidden="1" customHeight="1">
      <c r="E1409" s="158"/>
      <c r="G1409" s="651"/>
    </row>
    <row r="1410" spans="5:7" ht="14.25" hidden="1" customHeight="1">
      <c r="E1410" s="158"/>
      <c r="G1410" s="651"/>
    </row>
    <row r="1411" spans="5:7" ht="14.25" hidden="1" customHeight="1">
      <c r="E1411" s="158"/>
      <c r="G1411" s="651"/>
    </row>
    <row r="1412" spans="5:7" ht="14.25" hidden="1" customHeight="1">
      <c r="E1412" s="158"/>
      <c r="G1412" s="651"/>
    </row>
    <row r="1413" spans="5:7" ht="14.25" hidden="1" customHeight="1">
      <c r="E1413" s="158"/>
      <c r="G1413" s="651"/>
    </row>
    <row r="1414" spans="5:7" ht="14.25" hidden="1" customHeight="1">
      <c r="E1414" s="158"/>
      <c r="G1414" s="651"/>
    </row>
    <row r="1415" spans="5:7" ht="14.25" hidden="1" customHeight="1">
      <c r="E1415" s="158"/>
      <c r="G1415" s="651"/>
    </row>
    <row r="1416" spans="5:7" ht="14.25" hidden="1" customHeight="1">
      <c r="E1416" s="158"/>
      <c r="G1416" s="651"/>
    </row>
    <row r="1417" spans="5:7" ht="14.25" hidden="1" customHeight="1">
      <c r="E1417" s="158"/>
      <c r="G1417" s="651"/>
    </row>
    <row r="1418" spans="5:7" ht="14.25" hidden="1" customHeight="1">
      <c r="E1418" s="158"/>
      <c r="G1418" s="651"/>
    </row>
    <row r="1419" spans="5:7" ht="14.25" hidden="1" customHeight="1">
      <c r="E1419" s="158"/>
      <c r="G1419" s="651"/>
    </row>
    <row r="1420" spans="5:7" ht="14.25" hidden="1" customHeight="1">
      <c r="E1420" s="158"/>
      <c r="G1420" s="651"/>
    </row>
    <row r="1421" spans="5:7" ht="14.25" hidden="1" customHeight="1">
      <c r="E1421" s="158"/>
      <c r="G1421" s="651"/>
    </row>
    <row r="1422" spans="5:7" ht="14.25" hidden="1" customHeight="1">
      <c r="E1422" s="158"/>
      <c r="G1422" s="651"/>
    </row>
    <row r="1423" spans="5:7" ht="14.25" hidden="1" customHeight="1">
      <c r="E1423" s="158"/>
      <c r="G1423" s="651"/>
    </row>
    <row r="1424" spans="5:7" ht="14.25" hidden="1" customHeight="1">
      <c r="E1424" s="158"/>
      <c r="G1424" s="651"/>
    </row>
    <row r="1425" spans="5:7" ht="14.25" hidden="1" customHeight="1">
      <c r="E1425" s="158"/>
      <c r="G1425" s="651"/>
    </row>
    <row r="1426" spans="5:7" ht="14.25" hidden="1" customHeight="1">
      <c r="E1426" s="158"/>
      <c r="G1426" s="651"/>
    </row>
    <row r="1427" spans="5:7" ht="14.25" hidden="1" customHeight="1">
      <c r="E1427" s="158"/>
      <c r="G1427" s="651"/>
    </row>
    <row r="1428" spans="5:7" ht="14.25" hidden="1" customHeight="1">
      <c r="E1428" s="158"/>
      <c r="G1428" s="651"/>
    </row>
    <row r="1429" spans="5:7" ht="14.25" hidden="1" customHeight="1">
      <c r="E1429" s="158"/>
      <c r="G1429" s="651"/>
    </row>
    <row r="1430" spans="5:7" ht="14.25" hidden="1" customHeight="1">
      <c r="E1430" s="158"/>
      <c r="G1430" s="651"/>
    </row>
    <row r="1431" spans="5:7" ht="14.25" hidden="1" customHeight="1">
      <c r="E1431" s="158"/>
      <c r="G1431" s="651"/>
    </row>
    <row r="1432" spans="5:7" ht="14.25" hidden="1" customHeight="1">
      <c r="E1432" s="158"/>
      <c r="G1432" s="651"/>
    </row>
    <row r="1433" spans="5:7" ht="14.25" hidden="1" customHeight="1">
      <c r="E1433" s="158"/>
      <c r="G1433" s="651"/>
    </row>
    <row r="1434" spans="5:7" ht="14.25" hidden="1" customHeight="1">
      <c r="E1434" s="158"/>
      <c r="G1434" s="651"/>
    </row>
    <row r="1435" spans="5:7" ht="14.25" hidden="1" customHeight="1">
      <c r="E1435" s="158"/>
      <c r="G1435" s="651"/>
    </row>
    <row r="1436" spans="5:7" ht="14.25" hidden="1" customHeight="1">
      <c r="E1436" s="158"/>
      <c r="G1436" s="651"/>
    </row>
    <row r="1437" spans="5:7" ht="14.25" hidden="1" customHeight="1">
      <c r="E1437" s="158"/>
      <c r="G1437" s="651"/>
    </row>
    <row r="1438" spans="5:7" ht="14.25" hidden="1" customHeight="1">
      <c r="E1438" s="158"/>
      <c r="G1438" s="651"/>
    </row>
    <row r="1439" spans="5:7" ht="14.25" hidden="1" customHeight="1">
      <c r="E1439" s="158"/>
      <c r="G1439" s="651"/>
    </row>
    <row r="1440" spans="5:7" ht="14.25" hidden="1" customHeight="1">
      <c r="E1440" s="158"/>
      <c r="G1440" s="651"/>
    </row>
    <row r="1441" spans="5:7" ht="14.25" hidden="1" customHeight="1">
      <c r="E1441" s="158"/>
      <c r="G1441" s="651"/>
    </row>
    <row r="1442" spans="5:7" ht="14.25" hidden="1" customHeight="1">
      <c r="E1442" s="158"/>
      <c r="G1442" s="651"/>
    </row>
    <row r="1443" spans="5:7" ht="14.25" hidden="1" customHeight="1">
      <c r="E1443" s="158"/>
      <c r="G1443" s="651"/>
    </row>
    <row r="1444" spans="5:7" ht="14.25" hidden="1" customHeight="1">
      <c r="E1444" s="158"/>
      <c r="G1444" s="651"/>
    </row>
    <row r="1445" spans="5:7" ht="14.25" hidden="1" customHeight="1">
      <c r="E1445" s="158"/>
      <c r="G1445" s="651"/>
    </row>
    <row r="1446" spans="5:7" ht="14.25" hidden="1" customHeight="1">
      <c r="E1446" s="158"/>
      <c r="G1446" s="651"/>
    </row>
    <row r="1447" spans="5:7" ht="14.25" hidden="1" customHeight="1">
      <c r="E1447" s="158"/>
      <c r="G1447" s="651"/>
    </row>
    <row r="1448" spans="5:7" ht="14.25" hidden="1" customHeight="1">
      <c r="E1448" s="158"/>
      <c r="G1448" s="651"/>
    </row>
    <row r="1449" spans="5:7" ht="14.25" hidden="1" customHeight="1">
      <c r="E1449" s="158"/>
      <c r="G1449" s="651"/>
    </row>
    <row r="1450" spans="5:7" ht="14.25" hidden="1" customHeight="1">
      <c r="E1450" s="158"/>
      <c r="G1450" s="651"/>
    </row>
    <row r="1451" spans="5:7" ht="14.25" hidden="1" customHeight="1">
      <c r="E1451" s="158"/>
      <c r="G1451" s="651"/>
    </row>
    <row r="1452" spans="5:7" ht="14.25" hidden="1" customHeight="1">
      <c r="E1452" s="158"/>
      <c r="G1452" s="651"/>
    </row>
    <row r="1453" spans="5:7" ht="14.25" hidden="1" customHeight="1">
      <c r="E1453" s="158"/>
      <c r="G1453" s="651"/>
    </row>
    <row r="1454" spans="5:7" ht="14.25" hidden="1" customHeight="1">
      <c r="E1454" s="158"/>
      <c r="G1454" s="651"/>
    </row>
    <row r="1455" spans="5:7" ht="14.25" hidden="1" customHeight="1">
      <c r="E1455" s="158"/>
      <c r="G1455" s="651"/>
    </row>
    <row r="1456" spans="5:7" ht="14.25" hidden="1" customHeight="1">
      <c r="E1456" s="158"/>
      <c r="G1456" s="651"/>
    </row>
    <row r="1457" spans="5:7" ht="14.25" hidden="1" customHeight="1">
      <c r="E1457" s="158"/>
      <c r="G1457" s="651"/>
    </row>
    <row r="1458" spans="5:7" ht="14.25" hidden="1" customHeight="1">
      <c r="E1458" s="158"/>
      <c r="G1458" s="651"/>
    </row>
    <row r="1459" spans="5:7" ht="14.25" hidden="1" customHeight="1">
      <c r="E1459" s="158"/>
      <c r="G1459" s="651"/>
    </row>
    <row r="1460" spans="5:7" ht="14.25" hidden="1" customHeight="1">
      <c r="E1460" s="158"/>
      <c r="G1460" s="651"/>
    </row>
    <row r="1461" spans="5:7" ht="14.25" hidden="1" customHeight="1">
      <c r="E1461" s="158"/>
      <c r="G1461" s="651"/>
    </row>
    <row r="1462" spans="5:7" ht="14.25" hidden="1" customHeight="1">
      <c r="E1462" s="158"/>
      <c r="G1462" s="651"/>
    </row>
    <row r="1463" spans="5:7" ht="14.25" hidden="1" customHeight="1">
      <c r="E1463" s="158"/>
      <c r="G1463" s="651"/>
    </row>
    <row r="1464" spans="5:7" ht="14.25" hidden="1" customHeight="1">
      <c r="E1464" s="158"/>
      <c r="G1464" s="651"/>
    </row>
    <row r="1465" spans="5:7" ht="14.25" hidden="1" customHeight="1">
      <c r="E1465" s="158"/>
      <c r="G1465" s="651"/>
    </row>
    <row r="1466" spans="5:7" ht="14.25" hidden="1" customHeight="1">
      <c r="E1466" s="158"/>
      <c r="G1466" s="651"/>
    </row>
    <row r="1467" spans="5:7" ht="14.25" hidden="1" customHeight="1">
      <c r="E1467" s="158"/>
      <c r="G1467" s="651"/>
    </row>
    <row r="1468" spans="5:7" ht="14.25" hidden="1" customHeight="1">
      <c r="E1468" s="158"/>
      <c r="G1468" s="651"/>
    </row>
    <row r="1469" spans="5:7" ht="14.25" hidden="1" customHeight="1">
      <c r="E1469" s="158"/>
      <c r="G1469" s="651"/>
    </row>
    <row r="1470" spans="5:7" ht="14.25" hidden="1" customHeight="1">
      <c r="E1470" s="158"/>
      <c r="G1470" s="651"/>
    </row>
    <row r="1471" spans="5:7" ht="14.25" hidden="1" customHeight="1">
      <c r="E1471" s="158"/>
      <c r="G1471" s="651"/>
    </row>
    <row r="1472" spans="5:7" ht="14.25" hidden="1" customHeight="1">
      <c r="E1472" s="158"/>
      <c r="G1472" s="651"/>
    </row>
    <row r="1473" spans="5:7" ht="14.25" hidden="1" customHeight="1">
      <c r="E1473" s="158"/>
      <c r="G1473" s="651"/>
    </row>
    <row r="1474" spans="5:7" ht="14.25" hidden="1" customHeight="1">
      <c r="E1474" s="158"/>
      <c r="G1474" s="651"/>
    </row>
    <row r="1475" spans="5:7" ht="14.25" hidden="1" customHeight="1">
      <c r="E1475" s="158"/>
      <c r="G1475" s="651"/>
    </row>
    <row r="1476" spans="5:7" ht="14.25" hidden="1" customHeight="1">
      <c r="E1476" s="158"/>
      <c r="G1476" s="651"/>
    </row>
    <row r="1477" spans="5:7" ht="14.25" hidden="1" customHeight="1">
      <c r="E1477" s="158"/>
      <c r="G1477" s="651"/>
    </row>
    <row r="1478" spans="5:7" ht="14.25" hidden="1" customHeight="1">
      <c r="E1478" s="158"/>
      <c r="G1478" s="651"/>
    </row>
    <row r="1479" spans="5:7" ht="14.25" hidden="1" customHeight="1">
      <c r="E1479" s="158"/>
      <c r="G1479" s="651"/>
    </row>
    <row r="1480" spans="5:7" ht="14.25" hidden="1" customHeight="1">
      <c r="E1480" s="158"/>
      <c r="G1480" s="651"/>
    </row>
    <row r="1481" spans="5:7" ht="14.25" hidden="1" customHeight="1">
      <c r="E1481" s="158"/>
      <c r="G1481" s="651"/>
    </row>
    <row r="1482" spans="5:7" ht="14.25" hidden="1" customHeight="1">
      <c r="E1482" s="158"/>
      <c r="G1482" s="651"/>
    </row>
    <row r="1483" spans="5:7" ht="14.25" hidden="1" customHeight="1">
      <c r="E1483" s="158"/>
      <c r="G1483" s="651"/>
    </row>
    <row r="1484" spans="5:7" ht="14.25" hidden="1" customHeight="1">
      <c r="E1484" s="158"/>
      <c r="G1484" s="651"/>
    </row>
    <row r="1485" spans="5:7" ht="14.25" hidden="1" customHeight="1">
      <c r="E1485" s="158"/>
      <c r="G1485" s="651"/>
    </row>
    <row r="1486" spans="5:7" ht="14.25" hidden="1" customHeight="1">
      <c r="E1486" s="158"/>
      <c r="G1486" s="651"/>
    </row>
    <row r="1487" spans="5:7" ht="14.25" hidden="1" customHeight="1">
      <c r="E1487" s="158"/>
      <c r="G1487" s="651"/>
    </row>
    <row r="1488" spans="5:7" ht="14.25" hidden="1" customHeight="1">
      <c r="E1488" s="158"/>
      <c r="G1488" s="651"/>
    </row>
    <row r="1489" spans="5:7" ht="14.25" hidden="1" customHeight="1">
      <c r="E1489" s="158"/>
      <c r="G1489" s="651"/>
    </row>
    <row r="1490" spans="5:7" ht="14.25" hidden="1" customHeight="1">
      <c r="E1490" s="158"/>
      <c r="G1490" s="651"/>
    </row>
    <row r="1491" spans="5:7" ht="14.25" hidden="1" customHeight="1">
      <c r="E1491" s="158"/>
      <c r="G1491" s="651"/>
    </row>
    <row r="1492" spans="5:7" ht="14.25" hidden="1" customHeight="1">
      <c r="E1492" s="158"/>
      <c r="G1492" s="651"/>
    </row>
    <row r="1493" spans="5:7" ht="14.25" hidden="1" customHeight="1">
      <c r="E1493" s="158"/>
      <c r="G1493" s="651"/>
    </row>
    <row r="1494" spans="5:7" ht="14.25" hidden="1" customHeight="1">
      <c r="E1494" s="158"/>
      <c r="G1494" s="651"/>
    </row>
    <row r="1495" spans="5:7" ht="14.25" hidden="1" customHeight="1">
      <c r="E1495" s="158"/>
      <c r="G1495" s="651"/>
    </row>
    <row r="1496" spans="5:7" ht="14.25" hidden="1" customHeight="1">
      <c r="E1496" s="158"/>
      <c r="G1496" s="651"/>
    </row>
    <row r="1497" spans="5:7" ht="14.25" hidden="1" customHeight="1">
      <c r="E1497" s="158"/>
      <c r="G1497" s="651"/>
    </row>
    <row r="1498" spans="5:7" ht="14.25" hidden="1" customHeight="1">
      <c r="E1498" s="158"/>
      <c r="G1498" s="651"/>
    </row>
    <row r="1499" spans="5:7" ht="14.25" hidden="1" customHeight="1">
      <c r="E1499" s="158"/>
      <c r="G1499" s="651"/>
    </row>
    <row r="1500" spans="5:7" ht="14.25" hidden="1" customHeight="1">
      <c r="E1500" s="158"/>
      <c r="G1500" s="651"/>
    </row>
    <row r="1501" spans="5:7" ht="14.25" hidden="1" customHeight="1">
      <c r="E1501" s="158"/>
      <c r="G1501" s="651"/>
    </row>
    <row r="1502" spans="5:7" ht="14.25" hidden="1" customHeight="1">
      <c r="E1502" s="158"/>
      <c r="G1502" s="651"/>
    </row>
    <row r="1503" spans="5:7" ht="14.25" hidden="1" customHeight="1">
      <c r="E1503" s="158"/>
      <c r="G1503" s="651"/>
    </row>
    <row r="1504" spans="5:7" ht="14.25" hidden="1" customHeight="1">
      <c r="E1504" s="158"/>
      <c r="G1504" s="651"/>
    </row>
    <row r="1505" spans="5:7" ht="14.25" hidden="1" customHeight="1">
      <c r="E1505" s="158"/>
      <c r="G1505" s="651"/>
    </row>
    <row r="1506" spans="5:7" ht="14.25" hidden="1" customHeight="1">
      <c r="E1506" s="158"/>
      <c r="G1506" s="651"/>
    </row>
    <row r="1507" spans="5:7" ht="14.25" hidden="1" customHeight="1">
      <c r="E1507" s="158"/>
      <c r="G1507" s="651"/>
    </row>
    <row r="1508" spans="5:7" ht="14.25" hidden="1" customHeight="1">
      <c r="E1508" s="158"/>
      <c r="G1508" s="651"/>
    </row>
    <row r="1509" spans="5:7" ht="14.25" hidden="1" customHeight="1">
      <c r="E1509" s="158"/>
      <c r="G1509" s="651"/>
    </row>
    <row r="1510" spans="5:7" ht="14.25" hidden="1" customHeight="1">
      <c r="E1510" s="158"/>
      <c r="G1510" s="651"/>
    </row>
    <row r="1511" spans="5:7" ht="14.25" hidden="1" customHeight="1">
      <c r="E1511" s="158"/>
      <c r="G1511" s="651"/>
    </row>
    <row r="1512" spans="5:7" ht="14.25" hidden="1" customHeight="1">
      <c r="E1512" s="158"/>
      <c r="G1512" s="651"/>
    </row>
    <row r="1513" spans="5:7" ht="14.25" hidden="1" customHeight="1">
      <c r="E1513" s="158"/>
      <c r="G1513" s="651"/>
    </row>
    <row r="1514" spans="5:7" ht="14.25" hidden="1" customHeight="1">
      <c r="E1514" s="158"/>
      <c r="G1514" s="651"/>
    </row>
    <row r="1515" spans="5:7" ht="14.25" hidden="1" customHeight="1">
      <c r="E1515" s="158"/>
      <c r="G1515" s="651"/>
    </row>
    <row r="1516" spans="5:7" ht="14.25" hidden="1" customHeight="1">
      <c r="E1516" s="158"/>
      <c r="G1516" s="651"/>
    </row>
    <row r="1517" spans="5:7" ht="14.25" hidden="1" customHeight="1">
      <c r="E1517" s="158"/>
      <c r="G1517" s="651"/>
    </row>
    <row r="1518" spans="5:7" ht="14.25" hidden="1" customHeight="1">
      <c r="E1518" s="158"/>
      <c r="G1518" s="651"/>
    </row>
    <row r="1519" spans="5:7" ht="14.25" hidden="1" customHeight="1">
      <c r="E1519" s="158"/>
      <c r="G1519" s="651"/>
    </row>
    <row r="1520" spans="5:7" ht="14.25" hidden="1" customHeight="1">
      <c r="E1520" s="158"/>
      <c r="G1520" s="651"/>
    </row>
    <row r="1521" spans="5:7" ht="14.25" hidden="1" customHeight="1">
      <c r="E1521" s="158"/>
      <c r="G1521" s="651"/>
    </row>
    <row r="1522" spans="5:7" ht="14.25" hidden="1" customHeight="1">
      <c r="E1522" s="158"/>
      <c r="G1522" s="651"/>
    </row>
    <row r="1523" spans="5:7" ht="14.25" hidden="1" customHeight="1">
      <c r="E1523" s="158"/>
      <c r="G1523" s="651"/>
    </row>
    <row r="1524" spans="5:7" ht="14.25" hidden="1" customHeight="1">
      <c r="E1524" s="158"/>
      <c r="G1524" s="651"/>
    </row>
    <row r="1525" spans="5:7" ht="14.25" hidden="1" customHeight="1">
      <c r="E1525" s="158"/>
      <c r="G1525" s="651"/>
    </row>
    <row r="1526" spans="5:7" ht="14.25" hidden="1" customHeight="1">
      <c r="E1526" s="158"/>
      <c r="G1526" s="651"/>
    </row>
    <row r="1527" spans="5:7" ht="14.25" hidden="1" customHeight="1">
      <c r="E1527" s="158"/>
      <c r="G1527" s="651"/>
    </row>
    <row r="1528" spans="5:7" ht="14.25" hidden="1" customHeight="1">
      <c r="E1528" s="158"/>
      <c r="G1528" s="651"/>
    </row>
    <row r="1529" spans="5:7" ht="14.25" hidden="1" customHeight="1">
      <c r="E1529" s="158"/>
      <c r="G1529" s="651"/>
    </row>
    <row r="1530" spans="5:7" ht="14.25" hidden="1" customHeight="1">
      <c r="E1530" s="158"/>
      <c r="G1530" s="651"/>
    </row>
    <row r="1531" spans="5:7" ht="14.25" hidden="1" customHeight="1">
      <c r="E1531" s="158"/>
      <c r="G1531" s="651"/>
    </row>
    <row r="1532" spans="5:7" ht="14.25" hidden="1" customHeight="1">
      <c r="E1532" s="158"/>
      <c r="G1532" s="651"/>
    </row>
    <row r="1533" spans="5:7" ht="14.25" hidden="1" customHeight="1">
      <c r="E1533" s="158"/>
      <c r="G1533" s="651"/>
    </row>
    <row r="1534" spans="5:7" ht="14.25" hidden="1" customHeight="1">
      <c r="E1534" s="158"/>
      <c r="G1534" s="651"/>
    </row>
    <row r="1535" spans="5:7" ht="14.25" hidden="1" customHeight="1">
      <c r="E1535" s="158"/>
      <c r="G1535" s="651"/>
    </row>
    <row r="1536" spans="5:7" ht="14.25" hidden="1" customHeight="1">
      <c r="E1536" s="158"/>
      <c r="G1536" s="651"/>
    </row>
    <row r="1537" spans="5:7" ht="14.25" hidden="1" customHeight="1">
      <c r="E1537" s="158"/>
      <c r="G1537" s="651"/>
    </row>
    <row r="1538" spans="5:7" ht="14.25" hidden="1" customHeight="1">
      <c r="E1538" s="158"/>
      <c r="G1538" s="651"/>
    </row>
    <row r="1539" spans="5:7" ht="14.25" hidden="1" customHeight="1">
      <c r="E1539" s="158"/>
      <c r="G1539" s="651"/>
    </row>
    <row r="1540" spans="5:7" ht="14.25" hidden="1" customHeight="1">
      <c r="E1540" s="158"/>
      <c r="G1540" s="651"/>
    </row>
    <row r="1541" spans="5:7" ht="14.25" hidden="1" customHeight="1">
      <c r="E1541" s="158"/>
      <c r="G1541" s="651"/>
    </row>
    <row r="1542" spans="5:7" ht="14.25" hidden="1" customHeight="1">
      <c r="E1542" s="158"/>
      <c r="G1542" s="651"/>
    </row>
    <row r="1543" spans="5:7" ht="14.25" hidden="1" customHeight="1">
      <c r="E1543" s="158"/>
      <c r="G1543" s="651"/>
    </row>
    <row r="1544" spans="5:7" ht="14.25" hidden="1" customHeight="1">
      <c r="E1544" s="158"/>
      <c r="G1544" s="651"/>
    </row>
    <row r="1545" spans="5:7" ht="14.25" hidden="1" customHeight="1">
      <c r="E1545" s="158"/>
      <c r="G1545" s="651"/>
    </row>
    <row r="1546" spans="5:7" ht="14.25" hidden="1" customHeight="1">
      <c r="E1546" s="158"/>
      <c r="G1546" s="651"/>
    </row>
    <row r="1547" spans="5:7" ht="14.25" hidden="1" customHeight="1">
      <c r="E1547" s="158"/>
      <c r="G1547" s="651"/>
    </row>
    <row r="1548" spans="5:7" ht="14.25" hidden="1" customHeight="1">
      <c r="E1548" s="158"/>
      <c r="G1548" s="651"/>
    </row>
    <row r="1549" spans="5:7" ht="14.25" hidden="1" customHeight="1">
      <c r="E1549" s="158"/>
      <c r="G1549" s="651"/>
    </row>
    <row r="1550" spans="5:7" ht="14.25" hidden="1" customHeight="1">
      <c r="E1550" s="158"/>
      <c r="G1550" s="651"/>
    </row>
    <row r="1551" spans="5:7" ht="14.25" hidden="1" customHeight="1">
      <c r="E1551" s="158"/>
      <c r="G1551" s="651"/>
    </row>
    <row r="1552" spans="5:7" ht="14.25" hidden="1" customHeight="1">
      <c r="E1552" s="158"/>
      <c r="G1552" s="651"/>
    </row>
    <row r="1553" spans="5:7" ht="14.25" hidden="1" customHeight="1">
      <c r="E1553" s="158"/>
      <c r="G1553" s="651"/>
    </row>
    <row r="1554" spans="5:7" ht="14.25" hidden="1" customHeight="1">
      <c r="E1554" s="158"/>
      <c r="G1554" s="651"/>
    </row>
    <row r="1555" spans="5:7" ht="14.25" hidden="1" customHeight="1">
      <c r="E1555" s="158"/>
      <c r="G1555" s="651"/>
    </row>
    <row r="1556" spans="5:7" ht="14.25" hidden="1" customHeight="1">
      <c r="E1556" s="158"/>
      <c r="G1556" s="651"/>
    </row>
    <row r="1557" spans="5:7" ht="14.25" hidden="1" customHeight="1">
      <c r="E1557" s="158"/>
      <c r="G1557" s="651"/>
    </row>
    <row r="1558" spans="5:7" ht="14.25" hidden="1" customHeight="1">
      <c r="E1558" s="158"/>
      <c r="G1558" s="651"/>
    </row>
    <row r="1559" spans="5:7" ht="14.25" hidden="1" customHeight="1">
      <c r="E1559" s="158"/>
      <c r="G1559" s="651"/>
    </row>
    <row r="1560" spans="5:7" ht="14.25" hidden="1" customHeight="1">
      <c r="E1560" s="158"/>
      <c r="G1560" s="651"/>
    </row>
    <row r="1561" spans="5:7" ht="14.25" hidden="1" customHeight="1">
      <c r="E1561" s="158"/>
      <c r="G1561" s="651"/>
    </row>
    <row r="1562" spans="5:7" ht="14.25" hidden="1" customHeight="1">
      <c r="E1562" s="158"/>
      <c r="G1562" s="651"/>
    </row>
    <row r="1563" spans="5:7" ht="14.25" hidden="1" customHeight="1">
      <c r="E1563" s="158"/>
      <c r="G1563" s="651"/>
    </row>
    <row r="1564" spans="5:7" ht="14.25" hidden="1" customHeight="1">
      <c r="E1564" s="158"/>
      <c r="G1564" s="651"/>
    </row>
    <row r="1565" spans="5:7" ht="14.25" hidden="1" customHeight="1">
      <c r="E1565" s="158"/>
      <c r="G1565" s="651"/>
    </row>
    <row r="1566" spans="5:7" ht="14.25" hidden="1" customHeight="1">
      <c r="E1566" s="158"/>
      <c r="G1566" s="651"/>
    </row>
    <row r="1567" spans="5:7" ht="14.25" hidden="1" customHeight="1">
      <c r="E1567" s="158"/>
      <c r="G1567" s="651"/>
    </row>
    <row r="1568" spans="5:7" ht="14.25" hidden="1" customHeight="1">
      <c r="E1568" s="158"/>
      <c r="G1568" s="651"/>
    </row>
    <row r="1569" spans="5:7" ht="14.25" hidden="1" customHeight="1">
      <c r="E1569" s="158"/>
      <c r="G1569" s="651"/>
    </row>
    <row r="1570" spans="5:7" ht="14.25" hidden="1" customHeight="1">
      <c r="E1570" s="158"/>
      <c r="G1570" s="651"/>
    </row>
    <row r="1571" spans="5:7" ht="14.25" hidden="1" customHeight="1">
      <c r="E1571" s="158"/>
      <c r="G1571" s="651"/>
    </row>
    <row r="1572" spans="5:7" ht="14.25" hidden="1" customHeight="1">
      <c r="E1572" s="158"/>
      <c r="G1572" s="651"/>
    </row>
    <row r="1573" spans="5:7" ht="14.25" hidden="1" customHeight="1">
      <c r="E1573" s="158"/>
      <c r="G1573" s="651"/>
    </row>
    <row r="1574" spans="5:7" ht="14.25" hidden="1" customHeight="1">
      <c r="E1574" s="158"/>
      <c r="G1574" s="651"/>
    </row>
    <row r="1575" spans="5:7" ht="14.25" hidden="1" customHeight="1">
      <c r="E1575" s="158"/>
      <c r="G1575" s="651"/>
    </row>
    <row r="1576" spans="5:7" ht="14.25" hidden="1" customHeight="1">
      <c r="E1576" s="158"/>
      <c r="G1576" s="651"/>
    </row>
    <row r="1577" spans="5:7" ht="14.25" hidden="1" customHeight="1">
      <c r="E1577" s="158"/>
      <c r="G1577" s="651"/>
    </row>
    <row r="1578" spans="5:7" ht="14.25" hidden="1" customHeight="1">
      <c r="E1578" s="158"/>
      <c r="G1578" s="651"/>
    </row>
    <row r="1579" spans="5:7" ht="14.25" hidden="1" customHeight="1">
      <c r="E1579" s="158"/>
      <c r="G1579" s="651"/>
    </row>
    <row r="1580" spans="5:7" ht="14.25" hidden="1" customHeight="1">
      <c r="E1580" s="158"/>
      <c r="G1580" s="651"/>
    </row>
    <row r="1581" spans="5:7" ht="14.25" hidden="1" customHeight="1">
      <c r="E1581" s="158"/>
      <c r="G1581" s="651"/>
    </row>
    <row r="1582" spans="5:7" ht="14.25" hidden="1" customHeight="1">
      <c r="E1582" s="158"/>
      <c r="G1582" s="651"/>
    </row>
    <row r="1583" spans="5:7" ht="14.25" hidden="1" customHeight="1">
      <c r="E1583" s="158"/>
      <c r="G1583" s="651"/>
    </row>
    <row r="1584" spans="5:7" ht="14.25" hidden="1" customHeight="1">
      <c r="E1584" s="158"/>
      <c r="G1584" s="651"/>
    </row>
    <row r="1585" spans="5:7" ht="14.25" hidden="1" customHeight="1">
      <c r="E1585" s="158"/>
      <c r="G1585" s="651"/>
    </row>
    <row r="1586" spans="5:7" ht="14.25" hidden="1" customHeight="1">
      <c r="E1586" s="158"/>
      <c r="G1586" s="651"/>
    </row>
    <row r="1587" spans="5:7" ht="14.25" hidden="1" customHeight="1">
      <c r="E1587" s="158"/>
      <c r="G1587" s="651"/>
    </row>
    <row r="1588" spans="5:7" ht="14.25" hidden="1" customHeight="1">
      <c r="E1588" s="158"/>
      <c r="G1588" s="651"/>
    </row>
    <row r="1589" spans="5:7" ht="14.25" hidden="1" customHeight="1">
      <c r="E1589" s="158"/>
      <c r="G1589" s="651"/>
    </row>
    <row r="1590" spans="5:7" ht="14.25" hidden="1" customHeight="1">
      <c r="E1590" s="158"/>
      <c r="G1590" s="651"/>
    </row>
    <row r="1591" spans="5:7" ht="14.25" hidden="1" customHeight="1">
      <c r="E1591" s="158"/>
      <c r="G1591" s="651"/>
    </row>
    <row r="1592" spans="5:7" ht="14.25" hidden="1" customHeight="1">
      <c r="E1592" s="158"/>
      <c r="G1592" s="651"/>
    </row>
    <row r="1593" spans="5:7" ht="14.25" hidden="1" customHeight="1">
      <c r="E1593" s="158"/>
      <c r="G1593" s="651"/>
    </row>
    <row r="1594" spans="5:7" ht="14.25" hidden="1" customHeight="1">
      <c r="E1594" s="158"/>
      <c r="G1594" s="651"/>
    </row>
    <row r="1595" spans="5:7" ht="14.25" hidden="1" customHeight="1">
      <c r="E1595" s="158"/>
      <c r="G1595" s="651"/>
    </row>
    <row r="1596" spans="5:7" ht="14.25" hidden="1" customHeight="1">
      <c r="E1596" s="158"/>
      <c r="G1596" s="651"/>
    </row>
    <row r="1597" spans="5:7" ht="14.25" hidden="1" customHeight="1">
      <c r="E1597" s="158"/>
      <c r="G1597" s="651"/>
    </row>
    <row r="1598" spans="5:7" ht="14.25" hidden="1" customHeight="1">
      <c r="E1598" s="158"/>
      <c r="G1598" s="651"/>
    </row>
    <row r="1599" spans="5:7" ht="14.25" hidden="1" customHeight="1">
      <c r="E1599" s="158"/>
      <c r="G1599" s="651"/>
    </row>
    <row r="1600" spans="5:7" ht="14.25" hidden="1" customHeight="1">
      <c r="E1600" s="158"/>
      <c r="G1600" s="651"/>
    </row>
    <row r="1601" spans="5:7" ht="14.25" hidden="1" customHeight="1">
      <c r="E1601" s="158"/>
      <c r="G1601" s="651"/>
    </row>
    <row r="1602" spans="5:7" ht="14.25" hidden="1" customHeight="1">
      <c r="E1602" s="158"/>
      <c r="G1602" s="651"/>
    </row>
    <row r="1603" spans="5:7" ht="14.25" hidden="1" customHeight="1">
      <c r="E1603" s="158"/>
      <c r="G1603" s="651"/>
    </row>
    <row r="1604" spans="5:7" ht="14.25" hidden="1" customHeight="1">
      <c r="E1604" s="158"/>
      <c r="G1604" s="651"/>
    </row>
    <row r="1605" spans="5:7" ht="14.25" hidden="1" customHeight="1">
      <c r="E1605" s="158"/>
      <c r="G1605" s="651"/>
    </row>
    <row r="1606" spans="5:7" ht="14.25" hidden="1" customHeight="1">
      <c r="E1606" s="158"/>
      <c r="G1606" s="651"/>
    </row>
    <row r="1607" spans="5:7" ht="14.25" hidden="1" customHeight="1">
      <c r="E1607" s="158"/>
      <c r="G1607" s="651"/>
    </row>
    <row r="1608" spans="5:7" ht="14.25" hidden="1" customHeight="1">
      <c r="E1608" s="158"/>
      <c r="G1608" s="651"/>
    </row>
    <row r="1609" spans="5:7" ht="14.25" hidden="1" customHeight="1">
      <c r="E1609" s="158"/>
      <c r="G1609" s="651"/>
    </row>
    <row r="1610" spans="5:7" ht="14.25" hidden="1" customHeight="1">
      <c r="E1610" s="158"/>
      <c r="G1610" s="651"/>
    </row>
    <row r="1611" spans="5:7" ht="14.25" hidden="1" customHeight="1">
      <c r="E1611" s="158"/>
      <c r="G1611" s="651"/>
    </row>
    <row r="1612" spans="5:7" ht="14.25" hidden="1" customHeight="1">
      <c r="E1612" s="158"/>
      <c r="G1612" s="651"/>
    </row>
    <row r="1613" spans="5:7" ht="14.25" hidden="1" customHeight="1">
      <c r="E1613" s="158"/>
      <c r="G1613" s="651"/>
    </row>
    <row r="1614" spans="5:7" ht="14.25" hidden="1" customHeight="1">
      <c r="E1614" s="158"/>
      <c r="G1614" s="651"/>
    </row>
    <row r="1615" spans="5:7" ht="14.25" hidden="1" customHeight="1">
      <c r="E1615" s="158"/>
      <c r="G1615" s="651"/>
    </row>
    <row r="1616" spans="5:7" ht="14.25" hidden="1" customHeight="1">
      <c r="E1616" s="158"/>
      <c r="G1616" s="651"/>
    </row>
    <row r="1617" spans="5:7" ht="14.25" hidden="1" customHeight="1">
      <c r="E1617" s="158"/>
      <c r="G1617" s="651"/>
    </row>
    <row r="1618" spans="5:7" ht="14.25" hidden="1" customHeight="1">
      <c r="E1618" s="158"/>
      <c r="G1618" s="651"/>
    </row>
    <row r="1619" spans="5:7" ht="14.25" hidden="1" customHeight="1">
      <c r="E1619" s="158"/>
      <c r="G1619" s="651"/>
    </row>
    <row r="1620" spans="5:7" ht="14.25" hidden="1" customHeight="1">
      <c r="E1620" s="158"/>
      <c r="G1620" s="651"/>
    </row>
    <row r="1621" spans="5:7" ht="14.25" hidden="1" customHeight="1">
      <c r="E1621" s="158"/>
      <c r="G1621" s="651"/>
    </row>
    <row r="1622" spans="5:7" ht="14.25" hidden="1" customHeight="1">
      <c r="E1622" s="158"/>
      <c r="G1622" s="651"/>
    </row>
    <row r="1623" spans="5:7" ht="14.25" hidden="1" customHeight="1">
      <c r="E1623" s="158"/>
      <c r="G1623" s="651"/>
    </row>
    <row r="1624" spans="5:7" ht="14.25" hidden="1" customHeight="1">
      <c r="E1624" s="158"/>
      <c r="G1624" s="651"/>
    </row>
    <row r="1625" spans="5:7" ht="14.25" hidden="1" customHeight="1">
      <c r="E1625" s="158"/>
      <c r="G1625" s="651"/>
    </row>
    <row r="1626" spans="5:7" ht="14.25" hidden="1" customHeight="1">
      <c r="E1626" s="158"/>
      <c r="G1626" s="651"/>
    </row>
    <row r="1627" spans="5:7" ht="14.25" hidden="1" customHeight="1">
      <c r="E1627" s="158"/>
      <c r="G1627" s="651"/>
    </row>
    <row r="1628" spans="5:7" ht="14.25" hidden="1" customHeight="1">
      <c r="E1628" s="158"/>
      <c r="G1628" s="651"/>
    </row>
    <row r="1629" spans="5:7" ht="14.25" hidden="1" customHeight="1">
      <c r="E1629" s="158"/>
      <c r="G1629" s="651"/>
    </row>
    <row r="1630" spans="5:7" ht="14.25" hidden="1" customHeight="1">
      <c r="E1630" s="158"/>
      <c r="G1630" s="651"/>
    </row>
    <row r="1631" spans="5:7" ht="14.25" hidden="1" customHeight="1">
      <c r="E1631" s="158"/>
      <c r="G1631" s="651"/>
    </row>
    <row r="1632" spans="5:7" ht="14.25" hidden="1" customHeight="1">
      <c r="E1632" s="158"/>
      <c r="G1632" s="651"/>
    </row>
    <row r="1633" spans="5:7" ht="14.25" hidden="1" customHeight="1">
      <c r="E1633" s="158"/>
      <c r="G1633" s="651"/>
    </row>
    <row r="1634" spans="5:7" ht="14.25" hidden="1" customHeight="1">
      <c r="E1634" s="158"/>
      <c r="G1634" s="651"/>
    </row>
    <row r="1635" spans="5:7" ht="14.25" hidden="1" customHeight="1">
      <c r="E1635" s="158"/>
      <c r="G1635" s="651"/>
    </row>
    <row r="1636" spans="5:7" ht="14.25" hidden="1" customHeight="1">
      <c r="E1636" s="158"/>
      <c r="G1636" s="651"/>
    </row>
    <row r="1637" spans="5:7" ht="14.25" hidden="1" customHeight="1">
      <c r="E1637" s="158"/>
      <c r="G1637" s="651"/>
    </row>
    <row r="1638" spans="5:7" ht="14.25" hidden="1" customHeight="1">
      <c r="E1638" s="158"/>
      <c r="G1638" s="651"/>
    </row>
    <row r="1639" spans="5:7" ht="14.25" hidden="1" customHeight="1">
      <c r="E1639" s="158"/>
      <c r="G1639" s="651"/>
    </row>
    <row r="1640" spans="5:7" ht="14.25" hidden="1" customHeight="1">
      <c r="E1640" s="158"/>
      <c r="G1640" s="651"/>
    </row>
    <row r="1641" spans="5:7" ht="14.25" hidden="1" customHeight="1">
      <c r="E1641" s="158"/>
      <c r="G1641" s="651"/>
    </row>
    <row r="1642" spans="5:7" ht="14.25" hidden="1" customHeight="1">
      <c r="E1642" s="158"/>
      <c r="G1642" s="651"/>
    </row>
    <row r="1643" spans="5:7" ht="14.25" hidden="1" customHeight="1">
      <c r="E1643" s="158"/>
      <c r="G1643" s="651"/>
    </row>
    <row r="1644" spans="5:7" ht="14.25" hidden="1" customHeight="1">
      <c r="E1644" s="158"/>
      <c r="G1644" s="651"/>
    </row>
    <row r="1645" spans="5:7" ht="14.25" hidden="1" customHeight="1">
      <c r="E1645" s="158"/>
      <c r="G1645" s="651"/>
    </row>
    <row r="1646" spans="5:7" ht="14.25" hidden="1" customHeight="1">
      <c r="E1646" s="158"/>
      <c r="G1646" s="651"/>
    </row>
    <row r="1647" spans="5:7" ht="14.25" hidden="1" customHeight="1">
      <c r="E1647" s="158"/>
      <c r="G1647" s="651"/>
    </row>
    <row r="1648" spans="5:7" ht="14.25" hidden="1" customHeight="1">
      <c r="E1648" s="158"/>
      <c r="G1648" s="651"/>
    </row>
    <row r="1649" spans="5:7" ht="14.25" hidden="1" customHeight="1">
      <c r="E1649" s="158"/>
      <c r="G1649" s="651"/>
    </row>
    <row r="1650" spans="5:7" ht="14.25" hidden="1" customHeight="1">
      <c r="E1650" s="158"/>
      <c r="G1650" s="651"/>
    </row>
    <row r="1651" spans="5:7" ht="14.25" hidden="1" customHeight="1">
      <c r="E1651" s="158"/>
      <c r="G1651" s="651"/>
    </row>
    <row r="1652" spans="5:7" ht="14.25" hidden="1" customHeight="1">
      <c r="E1652" s="158"/>
      <c r="G1652" s="651"/>
    </row>
    <row r="1653" spans="5:7" ht="14.25" hidden="1" customHeight="1">
      <c r="E1653" s="158"/>
      <c r="G1653" s="651"/>
    </row>
    <row r="1654" spans="5:7" ht="14.25" hidden="1" customHeight="1">
      <c r="E1654" s="158"/>
      <c r="G1654" s="651"/>
    </row>
    <row r="1655" spans="5:7" ht="14.25" hidden="1" customHeight="1">
      <c r="E1655" s="158"/>
      <c r="G1655" s="651"/>
    </row>
    <row r="1656" spans="5:7" ht="14.25" hidden="1" customHeight="1">
      <c r="E1656" s="158"/>
      <c r="G1656" s="651"/>
    </row>
    <row r="1657" spans="5:7" ht="14.25" hidden="1" customHeight="1">
      <c r="E1657" s="158"/>
      <c r="G1657" s="651"/>
    </row>
    <row r="1658" spans="5:7" ht="14.25" hidden="1" customHeight="1">
      <c r="E1658" s="158"/>
      <c r="G1658" s="651"/>
    </row>
    <row r="1659" spans="5:7" ht="14.25" hidden="1" customHeight="1">
      <c r="E1659" s="158"/>
      <c r="G1659" s="651"/>
    </row>
    <row r="1660" spans="5:7" ht="14.25" hidden="1" customHeight="1">
      <c r="E1660" s="158"/>
      <c r="G1660" s="651"/>
    </row>
    <row r="1661" spans="5:7" ht="14.25" hidden="1" customHeight="1">
      <c r="E1661" s="158"/>
      <c r="G1661" s="651"/>
    </row>
    <row r="1662" spans="5:7" ht="14.25" hidden="1" customHeight="1">
      <c r="E1662" s="158"/>
      <c r="G1662" s="651"/>
    </row>
    <row r="1663" spans="5:7" ht="14.25" hidden="1" customHeight="1">
      <c r="E1663" s="158"/>
      <c r="G1663" s="651"/>
    </row>
    <row r="1664" spans="5:7" ht="14.25" hidden="1" customHeight="1">
      <c r="E1664" s="158"/>
      <c r="G1664" s="651"/>
    </row>
    <row r="1665" spans="5:7" ht="14.25" hidden="1" customHeight="1">
      <c r="E1665" s="158"/>
      <c r="G1665" s="651"/>
    </row>
    <row r="1666" spans="5:7" ht="14.25" hidden="1" customHeight="1">
      <c r="E1666" s="158"/>
      <c r="G1666" s="651"/>
    </row>
    <row r="1667" spans="5:7" ht="14.25" hidden="1" customHeight="1">
      <c r="E1667" s="158"/>
      <c r="G1667" s="651"/>
    </row>
    <row r="1668" spans="5:7" ht="14.25" hidden="1" customHeight="1">
      <c r="E1668" s="158"/>
      <c r="G1668" s="651"/>
    </row>
    <row r="1669" spans="5:7" ht="14.25" hidden="1" customHeight="1">
      <c r="E1669" s="158"/>
      <c r="G1669" s="651"/>
    </row>
    <row r="1670" spans="5:7" ht="14.25" hidden="1" customHeight="1">
      <c r="E1670" s="158"/>
      <c r="G1670" s="651"/>
    </row>
    <row r="1671" spans="5:7" ht="14.25" hidden="1" customHeight="1">
      <c r="E1671" s="158"/>
      <c r="G1671" s="651"/>
    </row>
    <row r="1672" spans="5:7" ht="14.25" hidden="1" customHeight="1">
      <c r="E1672" s="158"/>
      <c r="G1672" s="651"/>
    </row>
    <row r="1673" spans="5:7" ht="14.25" hidden="1" customHeight="1">
      <c r="E1673" s="158"/>
      <c r="G1673" s="651"/>
    </row>
    <row r="1674" spans="5:7" ht="14.25" hidden="1" customHeight="1">
      <c r="E1674" s="158"/>
      <c r="G1674" s="651"/>
    </row>
    <row r="1675" spans="5:7" ht="14.25" hidden="1" customHeight="1">
      <c r="E1675" s="158"/>
      <c r="G1675" s="651"/>
    </row>
    <row r="1676" spans="5:7" ht="14.25" hidden="1" customHeight="1">
      <c r="E1676" s="158"/>
      <c r="G1676" s="651"/>
    </row>
    <row r="1677" spans="5:7" ht="14.25" hidden="1" customHeight="1">
      <c r="E1677" s="158"/>
      <c r="G1677" s="651"/>
    </row>
    <row r="1678" spans="5:7" ht="14.25" hidden="1" customHeight="1">
      <c r="E1678" s="158"/>
      <c r="G1678" s="651"/>
    </row>
    <row r="1679" spans="5:7" ht="14.25" hidden="1" customHeight="1">
      <c r="E1679" s="158"/>
      <c r="G1679" s="651"/>
    </row>
    <row r="1680" spans="5:7" ht="14.25" hidden="1" customHeight="1">
      <c r="E1680" s="158"/>
      <c r="G1680" s="651"/>
    </row>
    <row r="1681" spans="5:7" ht="14.25" hidden="1" customHeight="1">
      <c r="E1681" s="158"/>
      <c r="G1681" s="651"/>
    </row>
    <row r="1682" spans="5:7" ht="14.25" hidden="1" customHeight="1">
      <c r="E1682" s="158"/>
      <c r="G1682" s="651"/>
    </row>
    <row r="1683" spans="5:7" ht="14.25" hidden="1" customHeight="1">
      <c r="E1683" s="158"/>
      <c r="G1683" s="651"/>
    </row>
    <row r="1684" spans="5:7" ht="14.25" hidden="1" customHeight="1">
      <c r="E1684" s="158"/>
      <c r="G1684" s="651"/>
    </row>
    <row r="1685" spans="5:7" ht="14.25" hidden="1" customHeight="1">
      <c r="E1685" s="158"/>
      <c r="G1685" s="651"/>
    </row>
    <row r="1686" spans="5:7" ht="14.25" hidden="1" customHeight="1">
      <c r="E1686" s="158"/>
      <c r="G1686" s="651"/>
    </row>
    <row r="1687" spans="5:7" ht="14.25" hidden="1" customHeight="1">
      <c r="E1687" s="158"/>
      <c r="G1687" s="651"/>
    </row>
    <row r="1688" spans="5:7" ht="14.25" hidden="1" customHeight="1">
      <c r="E1688" s="158"/>
      <c r="G1688" s="651"/>
    </row>
    <row r="1689" spans="5:7" ht="14.25" hidden="1" customHeight="1">
      <c r="E1689" s="158"/>
      <c r="G1689" s="651"/>
    </row>
    <row r="1690" spans="5:7" ht="14.25" hidden="1" customHeight="1">
      <c r="E1690" s="158"/>
      <c r="G1690" s="651"/>
    </row>
    <row r="1691" spans="5:7" ht="14.25" hidden="1" customHeight="1">
      <c r="E1691" s="158"/>
      <c r="G1691" s="651"/>
    </row>
    <row r="1692" spans="5:7" ht="14.25" hidden="1" customHeight="1">
      <c r="E1692" s="158"/>
      <c r="G1692" s="651"/>
    </row>
    <row r="1693" spans="5:7" ht="14.25" hidden="1" customHeight="1">
      <c r="E1693" s="158"/>
      <c r="G1693" s="651"/>
    </row>
    <row r="1694" spans="5:7" ht="14.25" hidden="1" customHeight="1">
      <c r="E1694" s="158"/>
      <c r="G1694" s="651"/>
    </row>
    <row r="1695" spans="5:7" ht="14.25" hidden="1" customHeight="1">
      <c r="E1695" s="158"/>
      <c r="G1695" s="651"/>
    </row>
    <row r="1696" spans="5:7" ht="14.25" hidden="1" customHeight="1">
      <c r="E1696" s="158"/>
      <c r="G1696" s="651"/>
    </row>
    <row r="1697" spans="5:7" ht="14.25" hidden="1" customHeight="1">
      <c r="E1697" s="158"/>
      <c r="G1697" s="651"/>
    </row>
    <row r="1698" spans="5:7" ht="14.25" hidden="1" customHeight="1">
      <c r="E1698" s="158"/>
      <c r="G1698" s="651"/>
    </row>
    <row r="1699" spans="5:7" ht="14.25" hidden="1" customHeight="1">
      <c r="E1699" s="158"/>
      <c r="G1699" s="651"/>
    </row>
    <row r="1700" spans="5:7" ht="14.25" hidden="1" customHeight="1">
      <c r="E1700" s="158"/>
      <c r="G1700" s="651"/>
    </row>
    <row r="1701" spans="5:7" ht="14.25" hidden="1" customHeight="1">
      <c r="E1701" s="158"/>
      <c r="G1701" s="651"/>
    </row>
    <row r="1702" spans="5:7" ht="14.25" hidden="1" customHeight="1">
      <c r="E1702" s="158"/>
      <c r="G1702" s="651"/>
    </row>
    <row r="1703" spans="5:7" ht="14.25" hidden="1" customHeight="1">
      <c r="E1703" s="158"/>
      <c r="G1703" s="651"/>
    </row>
    <row r="1704" spans="5:7" ht="14.25" hidden="1" customHeight="1">
      <c r="E1704" s="158"/>
      <c r="G1704" s="651"/>
    </row>
    <row r="1705" spans="5:7" ht="14.25" hidden="1" customHeight="1">
      <c r="E1705" s="158"/>
      <c r="G1705" s="651"/>
    </row>
    <row r="1706" spans="5:7" ht="14.25" hidden="1" customHeight="1">
      <c r="E1706" s="158"/>
      <c r="G1706" s="651"/>
    </row>
    <row r="1707" spans="5:7" ht="14.25" hidden="1" customHeight="1">
      <c r="E1707" s="158"/>
      <c r="G1707" s="651"/>
    </row>
    <row r="1708" spans="5:7" ht="14.25" hidden="1" customHeight="1">
      <c r="E1708" s="158"/>
      <c r="G1708" s="651"/>
    </row>
    <row r="1709" spans="5:7" ht="14.25" hidden="1" customHeight="1">
      <c r="E1709" s="158"/>
      <c r="G1709" s="651"/>
    </row>
    <row r="1710" spans="5:7" ht="14.25" hidden="1" customHeight="1">
      <c r="E1710" s="158"/>
      <c r="G1710" s="651"/>
    </row>
    <row r="1711" spans="5:7" ht="14.25" hidden="1" customHeight="1">
      <c r="E1711" s="158"/>
      <c r="G1711" s="651"/>
    </row>
    <row r="1712" spans="5:7" ht="14.25" hidden="1" customHeight="1">
      <c r="E1712" s="158"/>
      <c r="G1712" s="651"/>
    </row>
    <row r="1713" spans="5:7" ht="14.25" hidden="1" customHeight="1">
      <c r="E1713" s="158"/>
      <c r="G1713" s="651"/>
    </row>
    <row r="1714" spans="5:7" ht="14.25" hidden="1" customHeight="1">
      <c r="E1714" s="158"/>
      <c r="G1714" s="651"/>
    </row>
    <row r="1715" spans="5:7" ht="14.25" hidden="1" customHeight="1">
      <c r="E1715" s="158"/>
      <c r="G1715" s="651"/>
    </row>
    <row r="1716" spans="5:7" ht="14.25" hidden="1" customHeight="1">
      <c r="E1716" s="158"/>
      <c r="G1716" s="651"/>
    </row>
    <row r="1717" spans="5:7" ht="14.25" hidden="1" customHeight="1">
      <c r="E1717" s="158"/>
      <c r="G1717" s="651"/>
    </row>
    <row r="1718" spans="5:7" ht="14.25" hidden="1" customHeight="1">
      <c r="E1718" s="158"/>
      <c r="G1718" s="651"/>
    </row>
    <row r="1719" spans="5:7" ht="14.25" hidden="1" customHeight="1">
      <c r="E1719" s="158"/>
      <c r="G1719" s="651"/>
    </row>
    <row r="1720" spans="5:7" ht="14.25" hidden="1" customHeight="1">
      <c r="E1720" s="158"/>
      <c r="G1720" s="651"/>
    </row>
    <row r="1721" spans="5:7" ht="14.25" hidden="1" customHeight="1">
      <c r="E1721" s="158"/>
      <c r="G1721" s="651"/>
    </row>
    <row r="1722" spans="5:7" ht="14.25" hidden="1" customHeight="1">
      <c r="E1722" s="158"/>
      <c r="G1722" s="651"/>
    </row>
    <row r="1723" spans="5:7" ht="14.25" hidden="1" customHeight="1">
      <c r="E1723" s="158"/>
      <c r="G1723" s="651"/>
    </row>
    <row r="1724" spans="5:7" ht="14.25" hidden="1" customHeight="1">
      <c r="E1724" s="158"/>
      <c r="G1724" s="651"/>
    </row>
    <row r="1725" spans="5:7" ht="14.25" hidden="1" customHeight="1">
      <c r="E1725" s="158"/>
      <c r="G1725" s="651"/>
    </row>
    <row r="1726" spans="5:7" ht="14.25" hidden="1" customHeight="1">
      <c r="E1726" s="158"/>
      <c r="G1726" s="651"/>
    </row>
    <row r="1727" spans="5:7" ht="14.25" hidden="1" customHeight="1">
      <c r="E1727" s="158"/>
      <c r="G1727" s="651"/>
    </row>
    <row r="1728" spans="5:7" ht="14.25" hidden="1" customHeight="1">
      <c r="E1728" s="158"/>
      <c r="G1728" s="651"/>
    </row>
    <row r="1729" spans="5:7" ht="14.25" hidden="1" customHeight="1">
      <c r="E1729" s="158"/>
      <c r="G1729" s="651"/>
    </row>
    <row r="1730" spans="5:7" ht="14.25" hidden="1" customHeight="1">
      <c r="E1730" s="158"/>
      <c r="G1730" s="651"/>
    </row>
    <row r="1731" spans="5:7" ht="14.25" hidden="1" customHeight="1">
      <c r="E1731" s="158"/>
      <c r="G1731" s="651"/>
    </row>
    <row r="1732" spans="5:7" ht="14.25" hidden="1" customHeight="1">
      <c r="E1732" s="158"/>
      <c r="G1732" s="651"/>
    </row>
    <row r="1733" spans="5:7" ht="14.25" hidden="1" customHeight="1">
      <c r="E1733" s="158"/>
      <c r="G1733" s="651"/>
    </row>
    <row r="1734" spans="5:7" ht="14.25" hidden="1" customHeight="1">
      <c r="E1734" s="158"/>
      <c r="G1734" s="651"/>
    </row>
    <row r="1735" spans="5:7" ht="14.25" hidden="1" customHeight="1">
      <c r="E1735" s="158"/>
      <c r="G1735" s="651"/>
    </row>
    <row r="1736" spans="5:7" ht="14.25" hidden="1" customHeight="1">
      <c r="E1736" s="158"/>
      <c r="G1736" s="651"/>
    </row>
    <row r="1737" spans="5:7" ht="14.25" hidden="1" customHeight="1">
      <c r="E1737" s="158"/>
      <c r="G1737" s="651"/>
    </row>
    <row r="1738" spans="5:7" ht="14.25" hidden="1" customHeight="1">
      <c r="E1738" s="158"/>
      <c r="G1738" s="651"/>
    </row>
    <row r="1739" spans="5:7" ht="14.25" hidden="1" customHeight="1">
      <c r="E1739" s="158"/>
      <c r="G1739" s="651"/>
    </row>
    <row r="1740" spans="5:7" ht="14.25" hidden="1" customHeight="1">
      <c r="E1740" s="158"/>
      <c r="G1740" s="651"/>
    </row>
    <row r="1741" spans="5:7" ht="14.25" hidden="1" customHeight="1">
      <c r="E1741" s="158"/>
      <c r="G1741" s="651"/>
    </row>
    <row r="1742" spans="5:7" ht="14.25" hidden="1" customHeight="1">
      <c r="E1742" s="158"/>
      <c r="G1742" s="651"/>
    </row>
    <row r="1743" spans="5:7" ht="14.25" hidden="1" customHeight="1">
      <c r="E1743" s="158"/>
      <c r="G1743" s="651"/>
    </row>
    <row r="1744" spans="5:7" ht="14.25" hidden="1" customHeight="1">
      <c r="E1744" s="158"/>
      <c r="G1744" s="651"/>
    </row>
    <row r="1745" spans="5:7" ht="14.25" hidden="1" customHeight="1">
      <c r="E1745" s="158"/>
      <c r="G1745" s="651"/>
    </row>
    <row r="1746" spans="5:7" ht="14.25" hidden="1" customHeight="1">
      <c r="E1746" s="158"/>
      <c r="G1746" s="651"/>
    </row>
    <row r="1747" spans="5:7" ht="14.25" hidden="1" customHeight="1">
      <c r="E1747" s="158"/>
      <c r="G1747" s="651"/>
    </row>
    <row r="1748" spans="5:7" ht="14.25" hidden="1" customHeight="1">
      <c r="E1748" s="158"/>
      <c r="G1748" s="651"/>
    </row>
    <row r="1749" spans="5:7" ht="14.25" hidden="1" customHeight="1">
      <c r="E1749" s="158"/>
      <c r="G1749" s="651"/>
    </row>
    <row r="1750" spans="5:7" ht="14.25" hidden="1" customHeight="1">
      <c r="E1750" s="158"/>
      <c r="G1750" s="651"/>
    </row>
    <row r="1751" spans="5:7" ht="14.25" hidden="1" customHeight="1">
      <c r="E1751" s="158"/>
      <c r="G1751" s="651"/>
    </row>
    <row r="1752" spans="5:7" ht="14.25" hidden="1" customHeight="1">
      <c r="E1752" s="158"/>
      <c r="G1752" s="651"/>
    </row>
    <row r="1753" spans="5:7" ht="14.25" hidden="1" customHeight="1">
      <c r="E1753" s="158"/>
      <c r="G1753" s="651"/>
    </row>
    <row r="1754" spans="5:7" ht="14.25" hidden="1" customHeight="1">
      <c r="E1754" s="158"/>
      <c r="G1754" s="651"/>
    </row>
    <row r="1755" spans="5:7" ht="14.25" hidden="1" customHeight="1">
      <c r="E1755" s="158"/>
      <c r="G1755" s="651"/>
    </row>
    <row r="1756" spans="5:7" ht="14.25" hidden="1" customHeight="1">
      <c r="E1756" s="158"/>
      <c r="G1756" s="651"/>
    </row>
    <row r="1757" spans="5:7" ht="14.25" hidden="1" customHeight="1">
      <c r="E1757" s="158"/>
      <c r="G1757" s="651"/>
    </row>
    <row r="1758" spans="5:7" ht="14.25" hidden="1" customHeight="1">
      <c r="E1758" s="158"/>
      <c r="G1758" s="651"/>
    </row>
    <row r="1759" spans="5:7" ht="14.25" hidden="1" customHeight="1">
      <c r="E1759" s="158"/>
      <c r="G1759" s="651"/>
    </row>
    <row r="1760" spans="5:7" ht="14.25" hidden="1" customHeight="1">
      <c r="E1760" s="158"/>
      <c r="G1760" s="651"/>
    </row>
    <row r="1761" spans="5:7" ht="14.25" hidden="1" customHeight="1">
      <c r="E1761" s="158"/>
      <c r="G1761" s="651"/>
    </row>
    <row r="1762" spans="5:7" ht="14.25" hidden="1" customHeight="1">
      <c r="E1762" s="158"/>
      <c r="G1762" s="651"/>
    </row>
    <row r="1763" spans="5:7" ht="14.25" hidden="1" customHeight="1">
      <c r="E1763" s="158"/>
      <c r="G1763" s="651"/>
    </row>
    <row r="1764" spans="5:7" ht="14.25" hidden="1" customHeight="1">
      <c r="E1764" s="158"/>
      <c r="G1764" s="651"/>
    </row>
    <row r="1765" spans="5:7" ht="14.25" hidden="1" customHeight="1">
      <c r="E1765" s="158"/>
      <c r="G1765" s="651"/>
    </row>
    <row r="1766" spans="5:7" ht="14.25" hidden="1" customHeight="1">
      <c r="E1766" s="158"/>
      <c r="G1766" s="651"/>
    </row>
    <row r="1767" spans="5:7" ht="14.25" hidden="1" customHeight="1">
      <c r="E1767" s="158"/>
      <c r="G1767" s="651"/>
    </row>
    <row r="1768" spans="5:7" ht="14.25" hidden="1" customHeight="1">
      <c r="E1768" s="158"/>
      <c r="G1768" s="651"/>
    </row>
    <row r="1769" spans="5:7" ht="14.25" hidden="1" customHeight="1">
      <c r="E1769" s="158"/>
      <c r="G1769" s="651"/>
    </row>
    <row r="1770" spans="5:7" ht="14.25" hidden="1" customHeight="1">
      <c r="E1770" s="158"/>
      <c r="G1770" s="651"/>
    </row>
    <row r="1771" spans="5:7" ht="14.25" hidden="1" customHeight="1">
      <c r="E1771" s="158"/>
      <c r="G1771" s="651"/>
    </row>
    <row r="1772" spans="5:7" ht="14.25" hidden="1" customHeight="1">
      <c r="E1772" s="158"/>
      <c r="G1772" s="651"/>
    </row>
    <row r="1773" spans="5:7" ht="14.25" hidden="1" customHeight="1">
      <c r="E1773" s="158"/>
      <c r="G1773" s="651"/>
    </row>
    <row r="1774" spans="5:7" ht="14.25" hidden="1" customHeight="1">
      <c r="E1774" s="158"/>
      <c r="G1774" s="651"/>
    </row>
    <row r="1775" spans="5:7" ht="14.25" hidden="1" customHeight="1">
      <c r="E1775" s="158"/>
      <c r="G1775" s="651"/>
    </row>
    <row r="1776" spans="5:7" ht="14.25" hidden="1" customHeight="1">
      <c r="E1776" s="158"/>
      <c r="G1776" s="651"/>
    </row>
    <row r="1777" spans="5:7" ht="14.25" hidden="1" customHeight="1">
      <c r="E1777" s="158"/>
      <c r="G1777" s="651"/>
    </row>
    <row r="1778" spans="5:7" ht="14.25" hidden="1" customHeight="1">
      <c r="E1778" s="158"/>
      <c r="G1778" s="651"/>
    </row>
    <row r="1779" spans="5:7" ht="14.25" hidden="1" customHeight="1">
      <c r="E1779" s="158"/>
      <c r="G1779" s="651"/>
    </row>
    <row r="1780" spans="5:7" ht="14.25" hidden="1" customHeight="1">
      <c r="E1780" s="158"/>
      <c r="G1780" s="651"/>
    </row>
    <row r="1781" spans="5:7" ht="14.25" hidden="1" customHeight="1">
      <c r="E1781" s="158"/>
      <c r="G1781" s="651"/>
    </row>
    <row r="1782" spans="5:7" ht="14.25" hidden="1" customHeight="1">
      <c r="E1782" s="158"/>
      <c r="G1782" s="651"/>
    </row>
    <row r="1783" spans="5:7" ht="14.25" hidden="1" customHeight="1">
      <c r="E1783" s="158"/>
      <c r="G1783" s="651"/>
    </row>
    <row r="1784" spans="5:7" ht="14.25" hidden="1" customHeight="1">
      <c r="E1784" s="158"/>
      <c r="G1784" s="651"/>
    </row>
    <row r="1785" spans="5:7" ht="14.25" hidden="1" customHeight="1">
      <c r="E1785" s="158"/>
      <c r="G1785" s="651"/>
    </row>
    <row r="1786" spans="5:7" ht="14.25" hidden="1" customHeight="1">
      <c r="E1786" s="158"/>
      <c r="G1786" s="651"/>
    </row>
    <row r="1787" spans="5:7" ht="14.25" hidden="1" customHeight="1">
      <c r="E1787" s="158"/>
      <c r="G1787" s="651"/>
    </row>
    <row r="1788" spans="5:7" ht="14.25" hidden="1" customHeight="1">
      <c r="E1788" s="158"/>
      <c r="G1788" s="651"/>
    </row>
    <row r="1789" spans="5:7" ht="14.25" hidden="1" customHeight="1">
      <c r="E1789" s="158"/>
      <c r="G1789" s="651"/>
    </row>
    <row r="1790" spans="5:7" ht="14.25" hidden="1" customHeight="1">
      <c r="E1790" s="158"/>
      <c r="G1790" s="651"/>
    </row>
    <row r="1791" spans="5:7" ht="14.25" hidden="1" customHeight="1">
      <c r="E1791" s="158"/>
      <c r="G1791" s="651"/>
    </row>
    <row r="1792" spans="5:7" ht="14.25" hidden="1" customHeight="1">
      <c r="E1792" s="158"/>
      <c r="G1792" s="651"/>
    </row>
    <row r="1793" spans="5:7" ht="14.25" hidden="1" customHeight="1">
      <c r="E1793" s="158"/>
      <c r="G1793" s="651"/>
    </row>
    <row r="1794" spans="5:7" ht="14.25" hidden="1" customHeight="1">
      <c r="E1794" s="158"/>
      <c r="G1794" s="651"/>
    </row>
    <row r="1795" spans="5:7" ht="14.25" hidden="1" customHeight="1">
      <c r="E1795" s="158"/>
      <c r="G1795" s="651"/>
    </row>
    <row r="1796" spans="5:7" ht="14.25" hidden="1" customHeight="1">
      <c r="E1796" s="158"/>
      <c r="G1796" s="651"/>
    </row>
    <row r="1797" spans="5:7" ht="14.25" hidden="1" customHeight="1">
      <c r="E1797" s="158"/>
      <c r="G1797" s="651"/>
    </row>
    <row r="1798" spans="5:7" ht="14.25" hidden="1" customHeight="1">
      <c r="E1798" s="158"/>
      <c r="G1798" s="651"/>
    </row>
    <row r="1799" spans="5:7" ht="14.25" hidden="1" customHeight="1">
      <c r="E1799" s="158"/>
      <c r="G1799" s="651"/>
    </row>
    <row r="1800" spans="5:7" ht="14.25" hidden="1" customHeight="1">
      <c r="E1800" s="158"/>
      <c r="G1800" s="651"/>
    </row>
    <row r="1801" spans="5:7" ht="14.25" hidden="1" customHeight="1">
      <c r="E1801" s="158"/>
      <c r="G1801" s="651"/>
    </row>
    <row r="1802" spans="5:7" ht="14.25" hidden="1" customHeight="1">
      <c r="E1802" s="158"/>
      <c r="G1802" s="651"/>
    </row>
    <row r="1803" spans="5:7" ht="14.25" hidden="1" customHeight="1">
      <c r="E1803" s="158"/>
      <c r="G1803" s="651"/>
    </row>
    <row r="1804" spans="5:7" ht="14.25" hidden="1" customHeight="1">
      <c r="E1804" s="158"/>
      <c r="G1804" s="651"/>
    </row>
    <row r="1805" spans="5:7" ht="14.25" hidden="1" customHeight="1">
      <c r="E1805" s="158"/>
      <c r="G1805" s="651"/>
    </row>
    <row r="1806" spans="5:7" ht="14.25" hidden="1" customHeight="1">
      <c r="E1806" s="158"/>
      <c r="G1806" s="651"/>
    </row>
    <row r="1807" spans="5:7" ht="14.25" hidden="1" customHeight="1">
      <c r="E1807" s="158"/>
      <c r="G1807" s="651"/>
    </row>
    <row r="1808" spans="5:7" ht="14.25" hidden="1" customHeight="1">
      <c r="E1808" s="158"/>
      <c r="G1808" s="651"/>
    </row>
    <row r="1809" spans="5:7" ht="14.25" hidden="1" customHeight="1">
      <c r="E1809" s="158"/>
      <c r="G1809" s="651"/>
    </row>
    <row r="1810" spans="5:7" ht="14.25" hidden="1" customHeight="1">
      <c r="E1810" s="158"/>
      <c r="G1810" s="651"/>
    </row>
    <row r="1811" spans="5:7" ht="14.25" hidden="1" customHeight="1">
      <c r="E1811" s="158"/>
      <c r="G1811" s="651"/>
    </row>
    <row r="1812" spans="5:7" ht="14.25" hidden="1" customHeight="1">
      <c r="E1812" s="158"/>
      <c r="G1812" s="651"/>
    </row>
    <row r="1813" spans="5:7" ht="14.25" hidden="1" customHeight="1">
      <c r="E1813" s="158"/>
      <c r="G1813" s="651"/>
    </row>
    <row r="1814" spans="5:7" ht="14.25" hidden="1" customHeight="1">
      <c r="E1814" s="158"/>
      <c r="G1814" s="651"/>
    </row>
    <row r="1815" spans="5:7" ht="14.25" hidden="1" customHeight="1">
      <c r="E1815" s="158"/>
      <c r="G1815" s="651"/>
    </row>
    <row r="1816" spans="5:7" ht="14.25" hidden="1" customHeight="1">
      <c r="E1816" s="158"/>
      <c r="G1816" s="651"/>
    </row>
    <row r="1817" spans="5:7" ht="14.25" hidden="1" customHeight="1">
      <c r="E1817" s="158"/>
      <c r="G1817" s="651"/>
    </row>
    <row r="1818" spans="5:7" ht="14.25" hidden="1" customHeight="1">
      <c r="E1818" s="158"/>
      <c r="G1818" s="651"/>
    </row>
    <row r="1819" spans="5:7" ht="14.25" hidden="1" customHeight="1">
      <c r="E1819" s="158"/>
      <c r="G1819" s="651"/>
    </row>
    <row r="1820" spans="5:7" ht="14.25" hidden="1" customHeight="1">
      <c r="E1820" s="158"/>
      <c r="G1820" s="651"/>
    </row>
    <row r="1821" spans="5:7" ht="14.25" hidden="1" customHeight="1">
      <c r="E1821" s="158"/>
      <c r="G1821" s="651"/>
    </row>
    <row r="1822" spans="5:7" ht="14.25" hidden="1" customHeight="1">
      <c r="E1822" s="158"/>
      <c r="G1822" s="651"/>
    </row>
    <row r="1823" spans="5:7" ht="14.25" hidden="1" customHeight="1">
      <c r="E1823" s="158"/>
      <c r="G1823" s="651"/>
    </row>
    <row r="1824" spans="5:7" ht="14.25" hidden="1" customHeight="1">
      <c r="E1824" s="158"/>
      <c r="G1824" s="651"/>
    </row>
    <row r="1825" spans="5:7" ht="14.25" hidden="1" customHeight="1">
      <c r="E1825" s="158"/>
      <c r="G1825" s="651"/>
    </row>
    <row r="1826" spans="5:7" ht="14.25" hidden="1" customHeight="1">
      <c r="E1826" s="158"/>
      <c r="G1826" s="651"/>
    </row>
    <row r="1827" spans="5:7" ht="14.25" hidden="1" customHeight="1">
      <c r="E1827" s="158"/>
      <c r="G1827" s="651"/>
    </row>
    <row r="1828" spans="5:7" ht="14.25" hidden="1" customHeight="1">
      <c r="E1828" s="158"/>
      <c r="G1828" s="651"/>
    </row>
    <row r="1829" spans="5:7" ht="14.25" hidden="1" customHeight="1">
      <c r="E1829" s="158"/>
      <c r="G1829" s="651"/>
    </row>
    <row r="1830" spans="5:7" ht="14.25" hidden="1" customHeight="1">
      <c r="E1830" s="158"/>
      <c r="G1830" s="651"/>
    </row>
    <row r="1831" spans="5:7" ht="14.25" hidden="1" customHeight="1">
      <c r="E1831" s="158"/>
      <c r="G1831" s="651"/>
    </row>
    <row r="1832" spans="5:7" ht="14.25" hidden="1" customHeight="1">
      <c r="E1832" s="158"/>
      <c r="G1832" s="651"/>
    </row>
    <row r="1833" spans="5:7" ht="14.25" hidden="1" customHeight="1">
      <c r="E1833" s="158"/>
      <c r="G1833" s="651"/>
    </row>
    <row r="1834" spans="5:7" ht="14.25" hidden="1" customHeight="1">
      <c r="E1834" s="158"/>
      <c r="G1834" s="651"/>
    </row>
    <row r="1835" spans="5:7" ht="14.25" hidden="1" customHeight="1">
      <c r="E1835" s="158"/>
      <c r="G1835" s="651"/>
    </row>
    <row r="1836" spans="5:7" ht="14.25" hidden="1" customHeight="1">
      <c r="E1836" s="158"/>
      <c r="G1836" s="651"/>
    </row>
    <row r="1837" spans="5:7" ht="14.25" hidden="1" customHeight="1">
      <c r="E1837" s="158"/>
      <c r="G1837" s="651"/>
    </row>
    <row r="1838" spans="5:7" ht="14.25" hidden="1" customHeight="1">
      <c r="E1838" s="158"/>
      <c r="G1838" s="651"/>
    </row>
    <row r="1839" spans="5:7" ht="14.25" hidden="1" customHeight="1">
      <c r="E1839" s="158"/>
      <c r="G1839" s="651"/>
    </row>
    <row r="1840" spans="5:7" ht="14.25" hidden="1" customHeight="1">
      <c r="E1840" s="158"/>
      <c r="G1840" s="651"/>
    </row>
    <row r="1841" spans="5:7" ht="14.25" hidden="1" customHeight="1">
      <c r="E1841" s="158"/>
      <c r="G1841" s="651"/>
    </row>
    <row r="1842" spans="5:7" ht="14.25" hidden="1" customHeight="1">
      <c r="E1842" s="158"/>
      <c r="G1842" s="651"/>
    </row>
    <row r="1843" spans="5:7" ht="14.25" hidden="1" customHeight="1">
      <c r="E1843" s="158"/>
      <c r="G1843" s="651"/>
    </row>
    <row r="1844" spans="5:7" ht="14.25" hidden="1" customHeight="1">
      <c r="E1844" s="158"/>
      <c r="G1844" s="651"/>
    </row>
    <row r="1845" spans="5:7" ht="14.25" hidden="1" customHeight="1">
      <c r="E1845" s="158"/>
      <c r="G1845" s="651"/>
    </row>
    <row r="1846" spans="5:7" ht="14.25" hidden="1" customHeight="1">
      <c r="E1846" s="158"/>
      <c r="G1846" s="651"/>
    </row>
    <row r="1847" spans="5:7" ht="14.25" hidden="1" customHeight="1">
      <c r="E1847" s="158"/>
      <c r="G1847" s="651"/>
    </row>
    <row r="1848" spans="5:7" ht="14.25" hidden="1" customHeight="1">
      <c r="E1848" s="158"/>
      <c r="G1848" s="651"/>
    </row>
    <row r="1849" spans="5:7" ht="14.25" hidden="1" customHeight="1">
      <c r="E1849" s="158"/>
      <c r="G1849" s="651"/>
    </row>
    <row r="1850" spans="5:7" ht="14.25" hidden="1" customHeight="1">
      <c r="E1850" s="158"/>
      <c r="G1850" s="651"/>
    </row>
    <row r="1851" spans="5:7" ht="14.25" hidden="1" customHeight="1">
      <c r="E1851" s="158"/>
      <c r="G1851" s="651"/>
    </row>
    <row r="1852" spans="5:7" ht="14.25" hidden="1" customHeight="1">
      <c r="E1852" s="158"/>
      <c r="G1852" s="651"/>
    </row>
    <row r="1853" spans="5:7" ht="14.25" hidden="1" customHeight="1">
      <c r="E1853" s="158"/>
      <c r="G1853" s="651"/>
    </row>
    <row r="1854" spans="5:7" ht="14.25" hidden="1" customHeight="1">
      <c r="E1854" s="158"/>
      <c r="G1854" s="651"/>
    </row>
    <row r="1855" spans="5:7" ht="14.25" hidden="1" customHeight="1">
      <c r="E1855" s="158"/>
      <c r="G1855" s="651"/>
    </row>
    <row r="1856" spans="5:7" ht="14.25" hidden="1" customHeight="1">
      <c r="E1856" s="158"/>
      <c r="G1856" s="651"/>
    </row>
    <row r="1857" spans="5:7" ht="14.25" hidden="1" customHeight="1">
      <c r="E1857" s="158"/>
      <c r="G1857" s="651"/>
    </row>
    <row r="1858" spans="5:7" ht="14.25" hidden="1" customHeight="1">
      <c r="E1858" s="158"/>
      <c r="G1858" s="651"/>
    </row>
    <row r="1859" spans="5:7" ht="14.25" hidden="1" customHeight="1">
      <c r="E1859" s="158"/>
      <c r="G1859" s="651"/>
    </row>
    <row r="1860" spans="5:7" ht="14.25" hidden="1" customHeight="1">
      <c r="E1860" s="158"/>
      <c r="G1860" s="651"/>
    </row>
    <row r="1861" spans="5:7" ht="14.25" hidden="1" customHeight="1">
      <c r="E1861" s="158"/>
      <c r="G1861" s="651"/>
    </row>
    <row r="1862" spans="5:7" ht="14.25" hidden="1" customHeight="1">
      <c r="E1862" s="158"/>
      <c r="G1862" s="651"/>
    </row>
    <row r="1863" spans="5:7" ht="14.25" hidden="1" customHeight="1">
      <c r="E1863" s="158"/>
      <c r="G1863" s="651"/>
    </row>
    <row r="1864" spans="5:7" ht="14.25" hidden="1" customHeight="1">
      <c r="E1864" s="158"/>
      <c r="G1864" s="651"/>
    </row>
    <row r="1865" spans="5:7" ht="14.25" hidden="1" customHeight="1">
      <c r="E1865" s="158"/>
      <c r="G1865" s="651"/>
    </row>
    <row r="1866" spans="5:7" ht="14.25" hidden="1" customHeight="1">
      <c r="E1866" s="158"/>
      <c r="G1866" s="651"/>
    </row>
    <row r="1867" spans="5:7" ht="14.25" hidden="1" customHeight="1">
      <c r="E1867" s="158"/>
      <c r="G1867" s="651"/>
    </row>
    <row r="1868" spans="5:7" ht="14.25" hidden="1" customHeight="1">
      <c r="E1868" s="158"/>
      <c r="G1868" s="651"/>
    </row>
    <row r="1869" spans="5:7" ht="14.25" hidden="1" customHeight="1">
      <c r="E1869" s="158"/>
      <c r="G1869" s="651"/>
    </row>
    <row r="1870" spans="5:7" ht="14.25" hidden="1" customHeight="1">
      <c r="E1870" s="158"/>
      <c r="G1870" s="651"/>
    </row>
    <row r="1871" spans="5:7" ht="14.25" hidden="1" customHeight="1">
      <c r="E1871" s="158"/>
      <c r="G1871" s="651"/>
    </row>
    <row r="1872" spans="5:7" ht="14.25" hidden="1" customHeight="1">
      <c r="E1872" s="158"/>
      <c r="G1872" s="651"/>
    </row>
    <row r="1873" spans="5:7" ht="14.25" hidden="1" customHeight="1">
      <c r="E1873" s="158"/>
      <c r="G1873" s="651"/>
    </row>
    <row r="1874" spans="5:7" ht="14.25" hidden="1" customHeight="1">
      <c r="E1874" s="158"/>
      <c r="G1874" s="651"/>
    </row>
    <row r="1875" spans="5:7" ht="14.25" hidden="1" customHeight="1">
      <c r="E1875" s="158"/>
      <c r="G1875" s="651"/>
    </row>
    <row r="1876" spans="5:7" ht="14.25" hidden="1" customHeight="1">
      <c r="E1876" s="158"/>
      <c r="G1876" s="651"/>
    </row>
    <row r="1877" spans="5:7" ht="14.25" hidden="1" customHeight="1">
      <c r="E1877" s="158"/>
      <c r="G1877" s="651"/>
    </row>
    <row r="1878" spans="5:7" ht="14.25" hidden="1" customHeight="1">
      <c r="E1878" s="158"/>
      <c r="G1878" s="651"/>
    </row>
    <row r="1879" spans="5:7" ht="14.25" hidden="1" customHeight="1">
      <c r="E1879" s="158"/>
      <c r="G1879" s="651"/>
    </row>
    <row r="1880" spans="5:7" ht="14.25" hidden="1" customHeight="1">
      <c r="E1880" s="158"/>
      <c r="G1880" s="651"/>
    </row>
    <row r="1881" spans="5:7" ht="14.25" hidden="1" customHeight="1">
      <c r="E1881" s="158"/>
      <c r="G1881" s="651"/>
    </row>
    <row r="1882" spans="5:7" ht="14.25" hidden="1" customHeight="1">
      <c r="E1882" s="158"/>
      <c r="G1882" s="651"/>
    </row>
    <row r="1883" spans="5:7" ht="14.25" hidden="1" customHeight="1">
      <c r="E1883" s="158"/>
      <c r="G1883" s="651"/>
    </row>
    <row r="1884" spans="5:7" ht="14.25" hidden="1" customHeight="1">
      <c r="E1884" s="158"/>
      <c r="G1884" s="651"/>
    </row>
    <row r="1885" spans="5:7" ht="14.25" hidden="1" customHeight="1">
      <c r="E1885" s="158"/>
      <c r="G1885" s="651"/>
    </row>
    <row r="1886" spans="5:7" ht="14.25" hidden="1" customHeight="1">
      <c r="E1886" s="158"/>
      <c r="G1886" s="651"/>
    </row>
    <row r="1887" spans="5:7" ht="14.25" hidden="1" customHeight="1">
      <c r="E1887" s="158"/>
      <c r="G1887" s="651"/>
    </row>
    <row r="1888" spans="5:7" ht="14.25" hidden="1" customHeight="1">
      <c r="E1888" s="158"/>
      <c r="G1888" s="651"/>
    </row>
    <row r="1889" spans="5:7" ht="14.25" hidden="1" customHeight="1">
      <c r="E1889" s="158"/>
      <c r="G1889" s="651"/>
    </row>
    <row r="1890" spans="5:7" ht="14.25" hidden="1" customHeight="1">
      <c r="E1890" s="158"/>
      <c r="G1890" s="651"/>
    </row>
    <row r="1891" spans="5:7" ht="14.25" hidden="1" customHeight="1">
      <c r="E1891" s="158"/>
      <c r="G1891" s="651"/>
    </row>
    <row r="1892" spans="5:7" ht="14.25" hidden="1" customHeight="1">
      <c r="E1892" s="158"/>
      <c r="G1892" s="651"/>
    </row>
    <row r="1893" spans="5:7" ht="14.25" hidden="1" customHeight="1">
      <c r="E1893" s="158"/>
      <c r="G1893" s="651"/>
    </row>
    <row r="1894" spans="5:7" ht="14.25" hidden="1" customHeight="1">
      <c r="E1894" s="158"/>
      <c r="G1894" s="651"/>
    </row>
    <row r="1895" spans="5:7" ht="14.25" hidden="1" customHeight="1">
      <c r="E1895" s="158"/>
      <c r="G1895" s="651"/>
    </row>
    <row r="1896" spans="5:7" ht="14.25" hidden="1" customHeight="1">
      <c r="E1896" s="158"/>
      <c r="G1896" s="651"/>
    </row>
    <row r="1897" spans="5:7" ht="14.25" hidden="1" customHeight="1">
      <c r="E1897" s="158"/>
      <c r="G1897" s="651"/>
    </row>
    <row r="1898" spans="5:7" ht="14.25" hidden="1" customHeight="1">
      <c r="E1898" s="158"/>
      <c r="G1898" s="651"/>
    </row>
    <row r="1899" spans="5:7" ht="14.25" hidden="1" customHeight="1">
      <c r="E1899" s="158"/>
      <c r="G1899" s="651"/>
    </row>
    <row r="1900" spans="5:7" ht="14.25" hidden="1" customHeight="1">
      <c r="E1900" s="158"/>
      <c r="G1900" s="651"/>
    </row>
    <row r="1901" spans="5:7" ht="14.25" hidden="1" customHeight="1">
      <c r="E1901" s="158"/>
      <c r="G1901" s="651"/>
    </row>
    <row r="1902" spans="5:7" ht="14.25" hidden="1" customHeight="1">
      <c r="E1902" s="158"/>
      <c r="G1902" s="651"/>
    </row>
    <row r="1903" spans="5:7" ht="14.25" hidden="1" customHeight="1">
      <c r="E1903" s="158"/>
      <c r="G1903" s="651"/>
    </row>
    <row r="1904" spans="5:7" ht="14.25" hidden="1" customHeight="1">
      <c r="E1904" s="158"/>
      <c r="G1904" s="651"/>
    </row>
    <row r="1905" spans="5:7" ht="14.25" hidden="1" customHeight="1">
      <c r="E1905" s="158"/>
      <c r="G1905" s="651"/>
    </row>
    <row r="1906" spans="5:7" ht="14.25" hidden="1" customHeight="1">
      <c r="E1906" s="158"/>
      <c r="G1906" s="651"/>
    </row>
    <row r="1907" spans="5:7" ht="14.25" hidden="1" customHeight="1">
      <c r="E1907" s="158"/>
      <c r="G1907" s="651"/>
    </row>
    <row r="1908" spans="5:7" ht="14.25" hidden="1" customHeight="1">
      <c r="E1908" s="158"/>
      <c r="G1908" s="651"/>
    </row>
    <row r="1909" spans="5:7" ht="14.25" hidden="1" customHeight="1">
      <c r="E1909" s="158"/>
      <c r="G1909" s="651"/>
    </row>
    <row r="1910" spans="5:7" ht="14.25" hidden="1" customHeight="1">
      <c r="E1910" s="158"/>
      <c r="G1910" s="651"/>
    </row>
    <row r="1911" spans="5:7" ht="14.25" hidden="1" customHeight="1">
      <c r="E1911" s="158"/>
      <c r="G1911" s="651"/>
    </row>
    <row r="1912" spans="5:7" ht="14.25" hidden="1" customHeight="1">
      <c r="E1912" s="158"/>
      <c r="G1912" s="651"/>
    </row>
    <row r="1913" spans="5:7" ht="14.25" hidden="1" customHeight="1">
      <c r="E1913" s="158"/>
      <c r="G1913" s="651"/>
    </row>
    <row r="1914" spans="5:7" ht="14.25" hidden="1" customHeight="1">
      <c r="E1914" s="158"/>
      <c r="G1914" s="651"/>
    </row>
    <row r="1915" spans="5:7" ht="14.25" hidden="1" customHeight="1">
      <c r="E1915" s="158"/>
      <c r="G1915" s="651"/>
    </row>
    <row r="1916" spans="5:7" ht="14.25" hidden="1" customHeight="1">
      <c r="E1916" s="158"/>
      <c r="G1916" s="651"/>
    </row>
    <row r="1917" spans="5:7" ht="14.25" hidden="1" customHeight="1">
      <c r="E1917" s="158"/>
      <c r="G1917" s="651"/>
    </row>
    <row r="1918" spans="5:7" ht="14.25" hidden="1" customHeight="1">
      <c r="E1918" s="158"/>
      <c r="G1918" s="651"/>
    </row>
    <row r="1919" spans="5:7" ht="14.25" hidden="1" customHeight="1">
      <c r="E1919" s="158"/>
      <c r="G1919" s="651"/>
    </row>
    <row r="1920" spans="5:7" ht="14.25" hidden="1" customHeight="1">
      <c r="E1920" s="158"/>
      <c r="G1920" s="651"/>
    </row>
    <row r="1921" spans="5:7" ht="14.25" hidden="1" customHeight="1">
      <c r="E1921" s="158"/>
      <c r="G1921" s="651"/>
    </row>
    <row r="1922" spans="5:7" ht="14.25" hidden="1" customHeight="1">
      <c r="E1922" s="158"/>
      <c r="G1922" s="651"/>
    </row>
    <row r="1923" spans="5:7" ht="14.25" hidden="1" customHeight="1">
      <c r="E1923" s="158"/>
      <c r="G1923" s="651"/>
    </row>
    <row r="1924" spans="5:7" ht="14.25" hidden="1" customHeight="1">
      <c r="E1924" s="158"/>
      <c r="G1924" s="651"/>
    </row>
    <row r="1925" spans="5:7" ht="14.25" hidden="1" customHeight="1">
      <c r="E1925" s="158"/>
      <c r="G1925" s="651"/>
    </row>
    <row r="1926" spans="5:7" ht="14.25" hidden="1" customHeight="1">
      <c r="E1926" s="158"/>
      <c r="G1926" s="651"/>
    </row>
    <row r="1927" spans="5:7" ht="14.25" hidden="1" customHeight="1">
      <c r="E1927" s="158"/>
      <c r="G1927" s="651"/>
    </row>
    <row r="1928" spans="5:7" ht="14.25" hidden="1" customHeight="1">
      <c r="E1928" s="158"/>
      <c r="G1928" s="651"/>
    </row>
    <row r="1929" spans="5:7" ht="14.25" hidden="1" customHeight="1">
      <c r="E1929" s="158"/>
      <c r="G1929" s="651"/>
    </row>
    <row r="1930" spans="5:7" ht="14.25" hidden="1" customHeight="1">
      <c r="E1930" s="158"/>
      <c r="G1930" s="651"/>
    </row>
    <row r="1931" spans="5:7" ht="14.25" hidden="1" customHeight="1">
      <c r="E1931" s="158"/>
      <c r="G1931" s="651"/>
    </row>
    <row r="1932" spans="5:7" ht="14.25" hidden="1" customHeight="1">
      <c r="E1932" s="158"/>
      <c r="G1932" s="651"/>
    </row>
    <row r="1933" spans="5:7" ht="14.25" hidden="1" customHeight="1">
      <c r="E1933" s="158"/>
      <c r="G1933" s="651"/>
    </row>
    <row r="1934" spans="5:7" ht="14.25" hidden="1" customHeight="1">
      <c r="E1934" s="158"/>
      <c r="G1934" s="651"/>
    </row>
    <row r="1935" spans="5:7" ht="14.25" hidden="1" customHeight="1">
      <c r="E1935" s="158"/>
      <c r="G1935" s="651"/>
    </row>
    <row r="1936" spans="5:7" ht="14.25" hidden="1" customHeight="1">
      <c r="E1936" s="158"/>
      <c r="G1936" s="651"/>
    </row>
    <row r="1937" spans="5:7" ht="14.25" hidden="1" customHeight="1">
      <c r="E1937" s="158"/>
      <c r="G1937" s="651"/>
    </row>
    <row r="1938" spans="5:7" ht="14.25" hidden="1" customHeight="1">
      <c r="E1938" s="158"/>
      <c r="G1938" s="651"/>
    </row>
    <row r="1939" spans="5:7" ht="14.25" hidden="1" customHeight="1">
      <c r="E1939" s="158"/>
      <c r="G1939" s="651"/>
    </row>
    <row r="1940" spans="5:7" ht="14.25" hidden="1" customHeight="1">
      <c r="E1940" s="158"/>
      <c r="G1940" s="651"/>
    </row>
    <row r="1941" spans="5:7" ht="14.25" hidden="1" customHeight="1">
      <c r="E1941" s="158"/>
      <c r="G1941" s="651"/>
    </row>
    <row r="1942" spans="5:7" ht="14.25" hidden="1" customHeight="1">
      <c r="E1942" s="158"/>
      <c r="G1942" s="651"/>
    </row>
    <row r="1943" spans="5:7" ht="14.25" hidden="1" customHeight="1">
      <c r="E1943" s="158"/>
      <c r="G1943" s="651"/>
    </row>
    <row r="1944" spans="5:7" ht="14.25" hidden="1" customHeight="1">
      <c r="E1944" s="158"/>
      <c r="G1944" s="651"/>
    </row>
    <row r="1945" spans="5:7" ht="14.25" hidden="1" customHeight="1">
      <c r="E1945" s="158"/>
      <c r="G1945" s="651"/>
    </row>
    <row r="1946" spans="5:7" ht="14.25" hidden="1" customHeight="1">
      <c r="E1946" s="158"/>
      <c r="G1946" s="651"/>
    </row>
    <row r="1947" spans="5:7" ht="14.25" hidden="1" customHeight="1">
      <c r="E1947" s="158"/>
      <c r="G1947" s="651"/>
    </row>
    <row r="1948" spans="5:7" ht="14.25" hidden="1" customHeight="1">
      <c r="E1948" s="158"/>
      <c r="G1948" s="651"/>
    </row>
    <row r="1949" spans="5:7" ht="14.25" hidden="1" customHeight="1">
      <c r="E1949" s="158"/>
      <c r="G1949" s="651"/>
    </row>
    <row r="1950" spans="5:7" ht="14.25" hidden="1" customHeight="1">
      <c r="E1950" s="158"/>
      <c r="G1950" s="651"/>
    </row>
    <row r="1951" spans="5:7" ht="14.25" hidden="1" customHeight="1">
      <c r="E1951" s="158"/>
      <c r="G1951" s="651"/>
    </row>
    <row r="1952" spans="5:7" ht="14.25" hidden="1" customHeight="1">
      <c r="E1952" s="158"/>
      <c r="G1952" s="651"/>
    </row>
    <row r="1953" spans="5:7" ht="14.25" hidden="1" customHeight="1">
      <c r="E1953" s="158"/>
      <c r="G1953" s="651"/>
    </row>
    <row r="1954" spans="5:7" ht="14.25" hidden="1" customHeight="1">
      <c r="E1954" s="158"/>
      <c r="G1954" s="651"/>
    </row>
    <row r="1955" spans="5:7" ht="14.25" hidden="1" customHeight="1">
      <c r="E1955" s="158"/>
      <c r="G1955" s="651"/>
    </row>
    <row r="1956" spans="5:7" ht="14.25" hidden="1" customHeight="1">
      <c r="E1956" s="158"/>
      <c r="G1956" s="651"/>
    </row>
    <row r="1957" spans="5:7" ht="14.25" hidden="1" customHeight="1">
      <c r="E1957" s="158"/>
      <c r="G1957" s="651"/>
    </row>
    <row r="1958" spans="5:7" ht="14.25" hidden="1" customHeight="1">
      <c r="E1958" s="158"/>
      <c r="G1958" s="651"/>
    </row>
    <row r="1959" spans="5:7" ht="14.25" hidden="1" customHeight="1">
      <c r="E1959" s="158"/>
      <c r="G1959" s="651"/>
    </row>
    <row r="1960" spans="5:7" ht="14.25" hidden="1" customHeight="1">
      <c r="E1960" s="158"/>
      <c r="G1960" s="651"/>
    </row>
    <row r="1961" spans="5:7" ht="14.25" hidden="1" customHeight="1">
      <c r="E1961" s="158"/>
      <c r="G1961" s="651"/>
    </row>
    <row r="1962" spans="5:7" ht="14.25" hidden="1" customHeight="1">
      <c r="E1962" s="158"/>
      <c r="G1962" s="651"/>
    </row>
    <row r="1963" spans="5:7" ht="14.25" hidden="1" customHeight="1">
      <c r="E1963" s="158"/>
      <c r="G1963" s="651"/>
    </row>
    <row r="1964" spans="5:7" ht="14.25" hidden="1" customHeight="1">
      <c r="E1964" s="158"/>
      <c r="G1964" s="651"/>
    </row>
    <row r="1965" spans="5:7" ht="14.25" hidden="1" customHeight="1">
      <c r="E1965" s="158"/>
      <c r="G1965" s="651"/>
    </row>
    <row r="1966" spans="5:7" ht="14.25" hidden="1" customHeight="1">
      <c r="E1966" s="158"/>
      <c r="G1966" s="651"/>
    </row>
    <row r="1967" spans="5:7" ht="14.25" hidden="1" customHeight="1">
      <c r="E1967" s="158"/>
      <c r="G1967" s="651"/>
    </row>
    <row r="1968" spans="5:7" ht="14.25" hidden="1" customHeight="1">
      <c r="E1968" s="158"/>
      <c r="G1968" s="651"/>
    </row>
    <row r="1969" spans="5:7" ht="14.25" hidden="1" customHeight="1">
      <c r="E1969" s="158"/>
      <c r="G1969" s="651"/>
    </row>
    <row r="1970" spans="5:7" ht="14.25" hidden="1" customHeight="1">
      <c r="E1970" s="158"/>
      <c r="G1970" s="651"/>
    </row>
    <row r="1971" spans="5:7" ht="14.25" hidden="1" customHeight="1">
      <c r="E1971" s="158"/>
      <c r="G1971" s="651"/>
    </row>
    <row r="1972" spans="5:7" ht="14.25" hidden="1" customHeight="1">
      <c r="E1972" s="158"/>
      <c r="G1972" s="651"/>
    </row>
    <row r="1973" spans="5:7" ht="14.25" hidden="1" customHeight="1">
      <c r="E1973" s="158"/>
      <c r="G1973" s="651"/>
    </row>
    <row r="1974" spans="5:7" ht="14.25" hidden="1" customHeight="1">
      <c r="E1974" s="158"/>
      <c r="G1974" s="651"/>
    </row>
    <row r="1975" spans="5:7" ht="14.25" hidden="1" customHeight="1">
      <c r="E1975" s="158"/>
      <c r="G1975" s="651"/>
    </row>
    <row r="1976" spans="5:7" ht="14.25" hidden="1" customHeight="1">
      <c r="E1976" s="158"/>
      <c r="G1976" s="651"/>
    </row>
    <row r="1977" spans="5:7" ht="14.25" hidden="1" customHeight="1">
      <c r="E1977" s="158"/>
      <c r="G1977" s="651"/>
    </row>
    <row r="1978" spans="5:7" ht="14.25" hidden="1" customHeight="1">
      <c r="E1978" s="158"/>
      <c r="G1978" s="651"/>
    </row>
    <row r="1979" spans="5:7" ht="14.25" hidden="1" customHeight="1">
      <c r="E1979" s="158"/>
      <c r="G1979" s="651"/>
    </row>
    <row r="1980" spans="5:7" ht="14.25" hidden="1" customHeight="1">
      <c r="E1980" s="158"/>
      <c r="G1980" s="651"/>
    </row>
    <row r="1981" spans="5:7" ht="14.25" hidden="1" customHeight="1">
      <c r="E1981" s="158"/>
      <c r="G1981" s="651"/>
    </row>
    <row r="1982" spans="5:7" ht="14.25" hidden="1" customHeight="1">
      <c r="E1982" s="158"/>
      <c r="G1982" s="651"/>
    </row>
    <row r="1983" spans="5:7" ht="14.25" hidden="1" customHeight="1">
      <c r="E1983" s="158"/>
      <c r="G1983" s="651"/>
    </row>
    <row r="1984" spans="5:7" ht="14.25" hidden="1" customHeight="1">
      <c r="E1984" s="158"/>
      <c r="G1984" s="651"/>
    </row>
    <row r="1985" spans="5:7" ht="14.25" hidden="1" customHeight="1">
      <c r="E1985" s="158"/>
      <c r="G1985" s="651"/>
    </row>
    <row r="1986" spans="5:7" ht="14.25" hidden="1" customHeight="1">
      <c r="E1986" s="158"/>
      <c r="G1986" s="651"/>
    </row>
    <row r="1987" spans="5:7" ht="14.25" hidden="1" customHeight="1">
      <c r="E1987" s="158"/>
      <c r="G1987" s="651"/>
    </row>
    <row r="1988" spans="5:7" ht="14.25" hidden="1" customHeight="1">
      <c r="E1988" s="158"/>
      <c r="G1988" s="651"/>
    </row>
    <row r="1989" spans="5:7" ht="14.25" hidden="1" customHeight="1">
      <c r="E1989" s="158"/>
      <c r="G1989" s="651"/>
    </row>
    <row r="1990" spans="5:7" ht="14.25" hidden="1" customHeight="1">
      <c r="E1990" s="158"/>
      <c r="G1990" s="651"/>
    </row>
    <row r="1991" spans="5:7" ht="14.25" hidden="1" customHeight="1">
      <c r="E1991" s="158"/>
      <c r="G1991" s="651"/>
    </row>
    <row r="1992" spans="5:7" ht="14.25" hidden="1" customHeight="1">
      <c r="E1992" s="158"/>
      <c r="G1992" s="651"/>
    </row>
    <row r="1993" spans="5:7" ht="14.25" hidden="1" customHeight="1">
      <c r="E1993" s="158"/>
      <c r="G1993" s="651"/>
    </row>
    <row r="1994" spans="5:7" ht="14.25" hidden="1" customHeight="1">
      <c r="E1994" s="158"/>
      <c r="G1994" s="651"/>
    </row>
    <row r="1995" spans="5:7" ht="14.25" hidden="1" customHeight="1">
      <c r="E1995" s="158"/>
      <c r="G1995" s="651"/>
    </row>
    <row r="1996" spans="5:7" ht="14.25" hidden="1" customHeight="1">
      <c r="E1996" s="158"/>
      <c r="G1996" s="651"/>
    </row>
    <row r="1997" spans="5:7" ht="14.25" hidden="1" customHeight="1">
      <c r="E1997" s="158"/>
      <c r="G1997" s="651"/>
    </row>
    <row r="1998" spans="5:7" ht="14.25" hidden="1" customHeight="1">
      <c r="E1998" s="158"/>
      <c r="G1998" s="651"/>
    </row>
    <row r="1999" spans="5:7" ht="14.25" hidden="1" customHeight="1">
      <c r="E1999" s="158"/>
      <c r="G1999" s="651"/>
    </row>
    <row r="2000" spans="5:7" ht="14.25" hidden="1" customHeight="1">
      <c r="E2000" s="158"/>
      <c r="G2000" s="651"/>
    </row>
    <row r="2001" spans="5:7" ht="14.25" hidden="1" customHeight="1">
      <c r="E2001" s="158"/>
      <c r="G2001" s="651"/>
    </row>
    <row r="2002" spans="5:7" ht="14.25" hidden="1" customHeight="1">
      <c r="E2002" s="158"/>
      <c r="G2002" s="651"/>
    </row>
    <row r="2003" spans="5:7" ht="14.25" hidden="1" customHeight="1">
      <c r="E2003" s="158"/>
      <c r="G2003" s="651"/>
    </row>
    <row r="2004" spans="5:7" ht="14.25" hidden="1" customHeight="1">
      <c r="E2004" s="158"/>
      <c r="G2004" s="651"/>
    </row>
    <row r="2005" spans="5:7" ht="14.25" hidden="1" customHeight="1">
      <c r="E2005" s="158"/>
      <c r="G2005" s="651"/>
    </row>
    <row r="2006" spans="5:7" ht="14.25" hidden="1" customHeight="1">
      <c r="E2006" s="158"/>
      <c r="G2006" s="651"/>
    </row>
    <row r="2007" spans="5:7" ht="14.25" hidden="1" customHeight="1">
      <c r="E2007" s="158"/>
      <c r="G2007" s="651"/>
    </row>
    <row r="2008" spans="5:7" ht="14.25" hidden="1" customHeight="1">
      <c r="E2008" s="158"/>
      <c r="G2008" s="651"/>
    </row>
    <row r="2009" spans="5:7" ht="14.25" hidden="1" customHeight="1">
      <c r="E2009" s="158"/>
      <c r="G2009" s="651"/>
    </row>
    <row r="2010" spans="5:7" ht="14.25" hidden="1" customHeight="1">
      <c r="E2010" s="158"/>
      <c r="G2010" s="651"/>
    </row>
    <row r="2011" spans="5:7" ht="14.25" hidden="1" customHeight="1">
      <c r="E2011" s="158"/>
      <c r="G2011" s="651"/>
    </row>
    <row r="2012" spans="5:7" ht="14.25" hidden="1" customHeight="1">
      <c r="E2012" s="158"/>
      <c r="G2012" s="651"/>
    </row>
    <row r="2013" spans="5:7" ht="14.25" hidden="1" customHeight="1">
      <c r="E2013" s="158"/>
      <c r="G2013" s="651"/>
    </row>
    <row r="2014" spans="5:7" ht="14.25" hidden="1" customHeight="1">
      <c r="E2014" s="158"/>
      <c r="G2014" s="651"/>
    </row>
    <row r="2015" spans="5:7" ht="14.25" hidden="1" customHeight="1">
      <c r="E2015" s="158"/>
      <c r="G2015" s="651"/>
    </row>
    <row r="2016" spans="5:7" ht="14.25" hidden="1" customHeight="1">
      <c r="E2016" s="158"/>
      <c r="G2016" s="651"/>
    </row>
    <row r="2017" spans="5:7" ht="14.25" hidden="1" customHeight="1">
      <c r="E2017" s="158"/>
      <c r="G2017" s="651"/>
    </row>
    <row r="2018" spans="5:7" ht="14.25" hidden="1" customHeight="1">
      <c r="E2018" s="158"/>
      <c r="G2018" s="651"/>
    </row>
    <row r="2019" spans="5:7" ht="14.25" hidden="1" customHeight="1">
      <c r="E2019" s="158"/>
      <c r="G2019" s="651"/>
    </row>
    <row r="2020" spans="5:7" ht="14.25" hidden="1" customHeight="1">
      <c r="E2020" s="158"/>
      <c r="G2020" s="651"/>
    </row>
    <row r="2021" spans="5:7" ht="14.25" hidden="1" customHeight="1">
      <c r="E2021" s="158"/>
      <c r="G2021" s="651"/>
    </row>
    <row r="2022" spans="5:7" ht="14.25" hidden="1" customHeight="1">
      <c r="E2022" s="158"/>
      <c r="G2022" s="651"/>
    </row>
    <row r="2023" spans="5:7" ht="14.25" hidden="1" customHeight="1">
      <c r="E2023" s="158"/>
      <c r="G2023" s="651"/>
    </row>
    <row r="2024" spans="5:7" ht="14.25" hidden="1" customHeight="1">
      <c r="E2024" s="158"/>
      <c r="G2024" s="651"/>
    </row>
    <row r="2025" spans="5:7" ht="14.25" hidden="1" customHeight="1">
      <c r="E2025" s="158"/>
      <c r="G2025" s="651"/>
    </row>
    <row r="2026" spans="5:7" ht="14.25" hidden="1" customHeight="1">
      <c r="E2026" s="158"/>
      <c r="G2026" s="651"/>
    </row>
    <row r="2027" spans="5:7" ht="14.25" hidden="1" customHeight="1">
      <c r="E2027" s="158"/>
      <c r="G2027" s="651"/>
    </row>
    <row r="2028" spans="5:7" ht="14.25" hidden="1" customHeight="1">
      <c r="E2028" s="158"/>
      <c r="G2028" s="651"/>
    </row>
    <row r="2029" spans="5:7" ht="14.25" hidden="1" customHeight="1">
      <c r="E2029" s="158"/>
      <c r="G2029" s="651"/>
    </row>
    <row r="2030" spans="5:7" ht="14.25" hidden="1" customHeight="1">
      <c r="E2030" s="158"/>
      <c r="G2030" s="651"/>
    </row>
    <row r="2031" spans="5:7" ht="14.25" hidden="1" customHeight="1">
      <c r="E2031" s="158"/>
      <c r="G2031" s="651"/>
    </row>
    <row r="2032" spans="5:7" ht="14.25" hidden="1" customHeight="1">
      <c r="E2032" s="158"/>
      <c r="G2032" s="651"/>
    </row>
    <row r="2033" spans="5:7" ht="14.25" hidden="1" customHeight="1">
      <c r="E2033" s="158"/>
      <c r="G2033" s="651"/>
    </row>
    <row r="2034" spans="5:7" ht="14.25" hidden="1" customHeight="1">
      <c r="E2034" s="158"/>
      <c r="G2034" s="651"/>
    </row>
    <row r="2035" spans="5:7" ht="14.25" hidden="1" customHeight="1">
      <c r="E2035" s="158"/>
      <c r="G2035" s="651"/>
    </row>
    <row r="2036" spans="5:7" ht="14.25" hidden="1" customHeight="1">
      <c r="E2036" s="158"/>
      <c r="G2036" s="651"/>
    </row>
    <row r="2037" spans="5:7" ht="14.25" hidden="1" customHeight="1">
      <c r="E2037" s="158"/>
      <c r="G2037" s="651"/>
    </row>
    <row r="2038" spans="5:7" ht="14.25" hidden="1" customHeight="1">
      <c r="E2038" s="158"/>
      <c r="G2038" s="651"/>
    </row>
    <row r="2039" spans="5:7" ht="14.25" hidden="1" customHeight="1">
      <c r="E2039" s="158"/>
      <c r="G2039" s="651"/>
    </row>
    <row r="2040" spans="5:7" ht="14.25" hidden="1" customHeight="1">
      <c r="E2040" s="158"/>
      <c r="G2040" s="651"/>
    </row>
    <row r="2041" spans="5:7" ht="14.25" hidden="1" customHeight="1">
      <c r="E2041" s="158"/>
      <c r="G2041" s="651"/>
    </row>
    <row r="2042" spans="5:7" ht="14.25" hidden="1" customHeight="1">
      <c r="E2042" s="158"/>
      <c r="G2042" s="651"/>
    </row>
    <row r="2043" spans="5:7" ht="14.25" hidden="1" customHeight="1">
      <c r="E2043" s="158"/>
      <c r="G2043" s="651"/>
    </row>
    <row r="2044" spans="5:7" ht="14.25" hidden="1" customHeight="1">
      <c r="E2044" s="158"/>
      <c r="G2044" s="651"/>
    </row>
    <row r="2045" spans="5:7" ht="14.25" hidden="1" customHeight="1">
      <c r="E2045" s="158"/>
      <c r="G2045" s="651"/>
    </row>
    <row r="2046" spans="5:7" ht="14.25" hidden="1" customHeight="1">
      <c r="E2046" s="158"/>
      <c r="G2046" s="651"/>
    </row>
    <row r="2047" spans="5:7" ht="14.25" hidden="1" customHeight="1">
      <c r="E2047" s="158"/>
      <c r="G2047" s="651"/>
    </row>
    <row r="2048" spans="5:7" ht="14.25" hidden="1" customHeight="1">
      <c r="E2048" s="158"/>
      <c r="G2048" s="651"/>
    </row>
    <row r="2049" spans="5:7" ht="14.25" hidden="1" customHeight="1">
      <c r="E2049" s="158"/>
      <c r="G2049" s="651"/>
    </row>
    <row r="2050" spans="5:7" ht="14.25" hidden="1" customHeight="1">
      <c r="E2050" s="158"/>
      <c r="G2050" s="651"/>
    </row>
    <row r="2051" spans="5:7" ht="14.25" hidden="1" customHeight="1">
      <c r="E2051" s="158"/>
      <c r="G2051" s="651"/>
    </row>
    <row r="2052" spans="5:7" ht="14.25" hidden="1" customHeight="1">
      <c r="E2052" s="158"/>
      <c r="G2052" s="651"/>
    </row>
    <row r="2053" spans="5:7" ht="14.25" hidden="1" customHeight="1">
      <c r="E2053" s="158"/>
      <c r="G2053" s="651"/>
    </row>
    <row r="2054" spans="5:7" ht="14.25" hidden="1" customHeight="1">
      <c r="E2054" s="158"/>
      <c r="G2054" s="651"/>
    </row>
    <row r="2055" spans="5:7" ht="14.25" hidden="1" customHeight="1">
      <c r="E2055" s="158"/>
      <c r="G2055" s="651"/>
    </row>
    <row r="2056" spans="5:7" ht="14.25" hidden="1" customHeight="1">
      <c r="E2056" s="158"/>
      <c r="G2056" s="651"/>
    </row>
    <row r="2057" spans="5:7" ht="14.25" hidden="1" customHeight="1">
      <c r="E2057" s="158"/>
      <c r="G2057" s="651"/>
    </row>
    <row r="2058" spans="5:7" ht="14.25" hidden="1" customHeight="1">
      <c r="E2058" s="158"/>
      <c r="G2058" s="651"/>
    </row>
    <row r="2059" spans="5:7" ht="14.25" hidden="1" customHeight="1">
      <c r="E2059" s="158"/>
      <c r="G2059" s="651"/>
    </row>
    <row r="2060" spans="5:7" ht="14.25" hidden="1" customHeight="1">
      <c r="E2060" s="158"/>
      <c r="G2060" s="651"/>
    </row>
    <row r="2061" spans="5:7" ht="14.25" hidden="1" customHeight="1">
      <c r="E2061" s="158"/>
      <c r="G2061" s="651"/>
    </row>
    <row r="2062" spans="5:7" ht="14.25" hidden="1" customHeight="1">
      <c r="E2062" s="158"/>
      <c r="G2062" s="651"/>
    </row>
    <row r="2063" spans="5:7" ht="14.25" hidden="1" customHeight="1">
      <c r="E2063" s="158"/>
      <c r="G2063" s="651"/>
    </row>
    <row r="2064" spans="5:7" ht="14.25" hidden="1" customHeight="1">
      <c r="E2064" s="158"/>
      <c r="G2064" s="651"/>
    </row>
    <row r="2065" spans="5:7" ht="14.25" hidden="1" customHeight="1">
      <c r="E2065" s="158"/>
      <c r="G2065" s="651"/>
    </row>
    <row r="2066" spans="5:7" ht="14.25" hidden="1" customHeight="1">
      <c r="E2066" s="158"/>
      <c r="G2066" s="651"/>
    </row>
    <row r="2067" spans="5:7" ht="14.25" hidden="1" customHeight="1">
      <c r="E2067" s="158"/>
      <c r="G2067" s="651"/>
    </row>
    <row r="2068" spans="5:7" ht="14.25" hidden="1" customHeight="1">
      <c r="E2068" s="158"/>
      <c r="G2068" s="651"/>
    </row>
    <row r="2069" spans="5:7" ht="14.25" hidden="1" customHeight="1">
      <c r="E2069" s="158"/>
      <c r="G2069" s="651"/>
    </row>
    <row r="2070" spans="5:7" ht="14.25" hidden="1" customHeight="1">
      <c r="E2070" s="158"/>
      <c r="G2070" s="651"/>
    </row>
    <row r="2071" spans="5:7" ht="14.25" hidden="1" customHeight="1">
      <c r="E2071" s="158"/>
      <c r="G2071" s="651"/>
    </row>
    <row r="2072" spans="5:7" ht="14.25" hidden="1" customHeight="1">
      <c r="E2072" s="158"/>
      <c r="G2072" s="651"/>
    </row>
    <row r="2073" spans="5:7" ht="14.25" hidden="1" customHeight="1">
      <c r="E2073" s="158"/>
      <c r="G2073" s="651"/>
    </row>
    <row r="2074" spans="5:7" ht="14.25" hidden="1" customHeight="1">
      <c r="E2074" s="158"/>
      <c r="G2074" s="651"/>
    </row>
    <row r="2075" spans="5:7" ht="14.25" hidden="1" customHeight="1">
      <c r="E2075" s="158"/>
      <c r="G2075" s="651"/>
    </row>
    <row r="2076" spans="5:7" ht="14.25" hidden="1" customHeight="1">
      <c r="E2076" s="158"/>
      <c r="G2076" s="651"/>
    </row>
    <row r="2077" spans="5:7" ht="14.25" hidden="1" customHeight="1">
      <c r="E2077" s="158"/>
      <c r="G2077" s="651"/>
    </row>
    <row r="2078" spans="5:7" ht="14.25" hidden="1" customHeight="1">
      <c r="E2078" s="158"/>
      <c r="G2078" s="651"/>
    </row>
    <row r="2079" spans="5:7" ht="14.25" hidden="1" customHeight="1">
      <c r="E2079" s="158"/>
      <c r="G2079" s="651"/>
    </row>
    <row r="2080" spans="5:7" ht="14.25" hidden="1" customHeight="1">
      <c r="E2080" s="158"/>
      <c r="G2080" s="651"/>
    </row>
    <row r="2081" spans="5:7" ht="14.25" hidden="1" customHeight="1">
      <c r="E2081" s="158"/>
      <c r="G2081" s="651"/>
    </row>
    <row r="2082" spans="5:7" ht="14.25" hidden="1" customHeight="1">
      <c r="E2082" s="158"/>
      <c r="G2082" s="651"/>
    </row>
    <row r="2083" spans="5:7" ht="14.25" hidden="1" customHeight="1">
      <c r="E2083" s="158"/>
      <c r="G2083" s="651"/>
    </row>
    <row r="2084" spans="5:7" ht="14.25" hidden="1" customHeight="1">
      <c r="E2084" s="158"/>
      <c r="G2084" s="651"/>
    </row>
    <row r="2085" spans="5:7" ht="14.25" hidden="1" customHeight="1">
      <c r="E2085" s="158"/>
      <c r="G2085" s="651"/>
    </row>
    <row r="2086" spans="5:7" ht="14.25" hidden="1" customHeight="1">
      <c r="E2086" s="158"/>
      <c r="G2086" s="651"/>
    </row>
    <row r="2087" spans="5:7" ht="14.25" hidden="1" customHeight="1">
      <c r="E2087" s="158"/>
      <c r="G2087" s="651"/>
    </row>
    <row r="2088" spans="5:7" ht="14.25" hidden="1" customHeight="1">
      <c r="E2088" s="158"/>
      <c r="G2088" s="651"/>
    </row>
    <row r="2089" spans="5:7" ht="14.25" hidden="1" customHeight="1">
      <c r="E2089" s="158"/>
      <c r="G2089" s="651"/>
    </row>
    <row r="2090" spans="5:7" ht="14.25" hidden="1" customHeight="1">
      <c r="E2090" s="158"/>
      <c r="G2090" s="651"/>
    </row>
    <row r="2091" spans="5:7" ht="14.25" hidden="1" customHeight="1">
      <c r="E2091" s="158"/>
      <c r="G2091" s="651"/>
    </row>
    <row r="2092" spans="5:7" ht="14.25" hidden="1" customHeight="1">
      <c r="E2092" s="158"/>
      <c r="G2092" s="651"/>
    </row>
    <row r="2093" spans="5:7" ht="14.25" hidden="1" customHeight="1">
      <c r="E2093" s="158"/>
      <c r="G2093" s="651"/>
    </row>
    <row r="2094" spans="5:7" ht="14.25" hidden="1" customHeight="1">
      <c r="E2094" s="158"/>
      <c r="G2094" s="651"/>
    </row>
    <row r="2095" spans="5:7" ht="14.25" hidden="1" customHeight="1">
      <c r="E2095" s="158"/>
      <c r="G2095" s="651"/>
    </row>
    <row r="2096" spans="5:7" ht="14.25" hidden="1" customHeight="1">
      <c r="E2096" s="158"/>
      <c r="G2096" s="651"/>
    </row>
    <row r="2097" spans="5:7" ht="14.25" hidden="1" customHeight="1">
      <c r="E2097" s="158"/>
      <c r="G2097" s="651"/>
    </row>
    <row r="2098" spans="5:7" ht="14.25" hidden="1" customHeight="1">
      <c r="E2098" s="158"/>
      <c r="G2098" s="651"/>
    </row>
    <row r="2099" spans="5:7" ht="14.25" hidden="1" customHeight="1">
      <c r="E2099" s="158"/>
      <c r="G2099" s="651"/>
    </row>
    <row r="2100" spans="5:7" ht="14.25" hidden="1" customHeight="1">
      <c r="E2100" s="158"/>
      <c r="G2100" s="651"/>
    </row>
    <row r="2101" spans="5:7" ht="14.25" hidden="1" customHeight="1">
      <c r="E2101" s="158"/>
      <c r="G2101" s="651"/>
    </row>
    <row r="2102" spans="5:7" ht="14.25" hidden="1" customHeight="1">
      <c r="E2102" s="158"/>
      <c r="G2102" s="651"/>
    </row>
    <row r="2103" spans="5:7" ht="14.25" hidden="1" customHeight="1">
      <c r="E2103" s="158"/>
      <c r="G2103" s="651"/>
    </row>
    <row r="2104" spans="5:7" ht="14.25" hidden="1" customHeight="1">
      <c r="E2104" s="158"/>
      <c r="G2104" s="651"/>
    </row>
    <row r="2105" spans="5:7" ht="14.25" hidden="1" customHeight="1">
      <c r="E2105" s="158"/>
      <c r="G2105" s="651"/>
    </row>
    <row r="2106" spans="5:7" ht="14.25" hidden="1" customHeight="1">
      <c r="E2106" s="158"/>
      <c r="G2106" s="651"/>
    </row>
    <row r="2107" spans="5:7" ht="14.25" hidden="1" customHeight="1">
      <c r="E2107" s="158"/>
      <c r="G2107" s="651"/>
    </row>
    <row r="2108" spans="5:7" ht="14.25" hidden="1" customHeight="1">
      <c r="E2108" s="158"/>
      <c r="G2108" s="651"/>
    </row>
    <row r="2109" spans="5:7" ht="14.25" hidden="1" customHeight="1">
      <c r="E2109" s="158"/>
      <c r="G2109" s="651"/>
    </row>
    <row r="2110" spans="5:7" ht="14.25" hidden="1" customHeight="1">
      <c r="E2110" s="158"/>
      <c r="G2110" s="651"/>
    </row>
    <row r="2111" spans="5:7" ht="14.25" hidden="1" customHeight="1">
      <c r="E2111" s="158"/>
      <c r="G2111" s="651"/>
    </row>
    <row r="2112" spans="5:7" ht="14.25" hidden="1" customHeight="1">
      <c r="E2112" s="158"/>
      <c r="G2112" s="651"/>
    </row>
    <row r="2113" spans="5:7" ht="14.25" hidden="1" customHeight="1">
      <c r="E2113" s="158"/>
      <c r="G2113" s="651"/>
    </row>
    <row r="2114" spans="5:7" ht="14.25" hidden="1" customHeight="1">
      <c r="E2114" s="158"/>
      <c r="G2114" s="651"/>
    </row>
    <row r="2115" spans="5:7" ht="14.25" hidden="1" customHeight="1">
      <c r="E2115" s="158"/>
      <c r="G2115" s="651"/>
    </row>
    <row r="2116" spans="5:7" ht="14.25" hidden="1" customHeight="1">
      <c r="E2116" s="158"/>
      <c r="G2116" s="651"/>
    </row>
    <row r="2117" spans="5:7" ht="14.25" hidden="1" customHeight="1">
      <c r="E2117" s="158"/>
      <c r="G2117" s="651"/>
    </row>
    <row r="2118" spans="5:7" ht="14.25" hidden="1" customHeight="1">
      <c r="E2118" s="158"/>
      <c r="G2118" s="651"/>
    </row>
    <row r="2119" spans="5:7" ht="14.25" hidden="1" customHeight="1">
      <c r="E2119" s="158"/>
      <c r="G2119" s="651"/>
    </row>
    <row r="2120" spans="5:7" ht="14.25" hidden="1" customHeight="1">
      <c r="E2120" s="158"/>
      <c r="G2120" s="651"/>
    </row>
    <row r="2121" spans="5:7" ht="14.25" hidden="1" customHeight="1">
      <c r="E2121" s="158"/>
      <c r="G2121" s="651"/>
    </row>
    <row r="2122" spans="5:7" ht="14.25" hidden="1" customHeight="1">
      <c r="E2122" s="158"/>
      <c r="G2122" s="651"/>
    </row>
    <row r="2123" spans="5:7" ht="14.25" hidden="1" customHeight="1">
      <c r="E2123" s="158"/>
      <c r="G2123" s="651"/>
    </row>
    <row r="2124" spans="5:7" ht="14.25" hidden="1" customHeight="1">
      <c r="E2124" s="158"/>
      <c r="G2124" s="651"/>
    </row>
    <row r="2125" spans="5:7" ht="14.25" hidden="1" customHeight="1">
      <c r="E2125" s="158"/>
      <c r="G2125" s="651"/>
    </row>
    <row r="2126" spans="5:7" ht="14.25" hidden="1" customHeight="1">
      <c r="E2126" s="158"/>
      <c r="G2126" s="651"/>
    </row>
    <row r="2127" spans="5:7" ht="14.25" hidden="1" customHeight="1">
      <c r="E2127" s="158"/>
      <c r="G2127" s="651"/>
    </row>
    <row r="2128" spans="5:7" ht="14.25" hidden="1" customHeight="1">
      <c r="E2128" s="158"/>
      <c r="G2128" s="651"/>
    </row>
    <row r="2129" spans="5:7" ht="14.25" hidden="1" customHeight="1">
      <c r="E2129" s="158"/>
      <c r="G2129" s="651"/>
    </row>
    <row r="2130" spans="5:7" ht="14.25" hidden="1" customHeight="1">
      <c r="E2130" s="158"/>
      <c r="G2130" s="651"/>
    </row>
    <row r="2131" spans="5:7" ht="14.25" hidden="1" customHeight="1">
      <c r="E2131" s="158"/>
      <c r="G2131" s="651"/>
    </row>
    <row r="2132" spans="5:7" ht="14.25" hidden="1" customHeight="1">
      <c r="E2132" s="158"/>
      <c r="G2132" s="651"/>
    </row>
    <row r="2133" spans="5:7" ht="14.25" hidden="1" customHeight="1">
      <c r="E2133" s="158"/>
      <c r="G2133" s="651"/>
    </row>
    <row r="2134" spans="5:7" ht="14.25" hidden="1" customHeight="1">
      <c r="E2134" s="158"/>
      <c r="G2134" s="651"/>
    </row>
    <row r="2135" spans="5:7" ht="14.25" hidden="1" customHeight="1">
      <c r="E2135" s="158"/>
      <c r="G2135" s="651"/>
    </row>
    <row r="2136" spans="5:7" ht="14.25" hidden="1" customHeight="1">
      <c r="E2136" s="158"/>
      <c r="G2136" s="651"/>
    </row>
    <row r="2137" spans="5:7" ht="14.25" hidden="1" customHeight="1">
      <c r="E2137" s="158"/>
      <c r="G2137" s="651"/>
    </row>
    <row r="2138" spans="5:7" ht="14.25" hidden="1" customHeight="1">
      <c r="E2138" s="158"/>
      <c r="G2138" s="651"/>
    </row>
    <row r="2139" spans="5:7" ht="14.25" hidden="1" customHeight="1">
      <c r="E2139" s="158"/>
      <c r="G2139" s="651"/>
    </row>
    <row r="2140" spans="5:7" ht="14.25" hidden="1" customHeight="1">
      <c r="E2140" s="158"/>
      <c r="G2140" s="651"/>
    </row>
    <row r="2141" spans="5:7" ht="14.25" hidden="1" customHeight="1">
      <c r="E2141" s="158"/>
      <c r="G2141" s="651"/>
    </row>
    <row r="2142" spans="5:7" ht="14.25" hidden="1" customHeight="1">
      <c r="E2142" s="158"/>
      <c r="G2142" s="651"/>
    </row>
    <row r="2143" spans="5:7" ht="14.25" hidden="1" customHeight="1">
      <c r="E2143" s="158"/>
      <c r="G2143" s="651"/>
    </row>
    <row r="2144" spans="5:7" ht="14.25" hidden="1" customHeight="1">
      <c r="E2144" s="158"/>
      <c r="G2144" s="651"/>
    </row>
    <row r="2145" spans="5:7" ht="14.25" hidden="1" customHeight="1">
      <c r="E2145" s="158"/>
      <c r="G2145" s="651"/>
    </row>
    <row r="2146" spans="5:7" ht="14.25" hidden="1" customHeight="1">
      <c r="E2146" s="158"/>
      <c r="G2146" s="651"/>
    </row>
    <row r="2147" spans="5:7" ht="14.25" hidden="1" customHeight="1">
      <c r="E2147" s="158"/>
      <c r="G2147" s="651"/>
    </row>
    <row r="2148" spans="5:7" ht="14.25" hidden="1" customHeight="1">
      <c r="E2148" s="158"/>
      <c r="G2148" s="651"/>
    </row>
    <row r="2149" spans="5:7" ht="14.25" hidden="1" customHeight="1">
      <c r="E2149" s="158"/>
      <c r="G2149" s="651"/>
    </row>
    <row r="2150" spans="5:7" ht="14.25" hidden="1" customHeight="1">
      <c r="E2150" s="158"/>
      <c r="G2150" s="651"/>
    </row>
    <row r="2151" spans="5:7" ht="14.25" hidden="1" customHeight="1">
      <c r="E2151" s="158"/>
      <c r="G2151" s="651"/>
    </row>
    <row r="2152" spans="5:7" ht="14.25" hidden="1" customHeight="1">
      <c r="E2152" s="158"/>
      <c r="G2152" s="651"/>
    </row>
    <row r="2153" spans="5:7" ht="14.25" hidden="1" customHeight="1">
      <c r="E2153" s="158"/>
      <c r="G2153" s="651"/>
    </row>
    <row r="2154" spans="5:7" ht="14.25" hidden="1" customHeight="1">
      <c r="E2154" s="158"/>
      <c r="G2154" s="651"/>
    </row>
    <row r="2155" spans="5:7" ht="14.25" hidden="1" customHeight="1">
      <c r="E2155" s="158"/>
      <c r="G2155" s="651"/>
    </row>
    <row r="2156" spans="5:7" ht="14.25" hidden="1" customHeight="1">
      <c r="E2156" s="158"/>
      <c r="G2156" s="651"/>
    </row>
    <row r="2157" spans="5:7" ht="14.25" hidden="1" customHeight="1">
      <c r="E2157" s="158"/>
      <c r="G2157" s="651"/>
    </row>
    <row r="2158" spans="5:7" ht="14.25" hidden="1" customHeight="1">
      <c r="E2158" s="158"/>
      <c r="G2158" s="651"/>
    </row>
    <row r="2159" spans="5:7" ht="14.25" hidden="1" customHeight="1">
      <c r="E2159" s="158"/>
      <c r="G2159" s="651"/>
    </row>
    <row r="2160" spans="5:7" ht="14.25" hidden="1" customHeight="1">
      <c r="E2160" s="158"/>
      <c r="G2160" s="651"/>
    </row>
    <row r="2161" spans="5:7" ht="14.25" hidden="1" customHeight="1">
      <c r="E2161" s="158"/>
      <c r="G2161" s="651"/>
    </row>
    <row r="2162" spans="5:7" ht="14.25" hidden="1" customHeight="1">
      <c r="E2162" s="158"/>
      <c r="G2162" s="651"/>
    </row>
    <row r="2163" spans="5:7" ht="14.25" hidden="1" customHeight="1">
      <c r="E2163" s="158"/>
      <c r="G2163" s="651"/>
    </row>
    <row r="2164" spans="5:7" ht="14.25" hidden="1" customHeight="1">
      <c r="E2164" s="158"/>
      <c r="G2164" s="651"/>
    </row>
    <row r="2165" spans="5:7" ht="14.25" hidden="1" customHeight="1">
      <c r="E2165" s="158"/>
      <c r="G2165" s="651"/>
    </row>
    <row r="2166" spans="5:7" ht="14.25" hidden="1" customHeight="1">
      <c r="E2166" s="158"/>
      <c r="G2166" s="651"/>
    </row>
    <row r="2167" spans="5:7" ht="14.25" hidden="1" customHeight="1">
      <c r="E2167" s="158"/>
      <c r="G2167" s="651"/>
    </row>
    <row r="2168" spans="5:7" ht="14.25" hidden="1" customHeight="1">
      <c r="E2168" s="158"/>
      <c r="G2168" s="651"/>
    </row>
    <row r="2169" spans="5:7" ht="14.25" hidden="1" customHeight="1">
      <c r="E2169" s="158"/>
      <c r="G2169" s="651"/>
    </row>
    <row r="2170" spans="5:7" ht="14.25" hidden="1" customHeight="1">
      <c r="E2170" s="158"/>
      <c r="G2170" s="651"/>
    </row>
    <row r="2171" spans="5:7" ht="14.25" hidden="1" customHeight="1">
      <c r="E2171" s="158"/>
      <c r="G2171" s="651"/>
    </row>
    <row r="2172" spans="5:7" ht="14.25" hidden="1" customHeight="1">
      <c r="E2172" s="158"/>
      <c r="G2172" s="651"/>
    </row>
    <row r="2173" spans="5:7" ht="14.25" hidden="1" customHeight="1">
      <c r="E2173" s="158"/>
      <c r="G2173" s="651"/>
    </row>
    <row r="2174" spans="5:7" ht="14.25" hidden="1" customHeight="1">
      <c r="E2174" s="158"/>
      <c r="G2174" s="651"/>
    </row>
    <row r="2175" spans="5:7" ht="14.25" hidden="1" customHeight="1">
      <c r="E2175" s="158"/>
      <c r="G2175" s="651"/>
    </row>
    <row r="2176" spans="5:7" ht="14.25" hidden="1" customHeight="1">
      <c r="E2176" s="158"/>
      <c r="G2176" s="651"/>
    </row>
    <row r="2177" spans="5:7" ht="14.25" hidden="1" customHeight="1">
      <c r="E2177" s="158"/>
      <c r="G2177" s="651"/>
    </row>
    <row r="2178" spans="5:7" ht="14.25" hidden="1" customHeight="1">
      <c r="E2178" s="158"/>
      <c r="G2178" s="651"/>
    </row>
    <row r="2179" spans="5:7" ht="14.25" hidden="1" customHeight="1">
      <c r="E2179" s="158"/>
      <c r="G2179" s="651"/>
    </row>
    <row r="2180" spans="5:7" ht="14.25" hidden="1" customHeight="1">
      <c r="E2180" s="158"/>
      <c r="G2180" s="651"/>
    </row>
    <row r="2181" spans="5:7" ht="14.25" hidden="1" customHeight="1">
      <c r="E2181" s="158"/>
      <c r="G2181" s="651"/>
    </row>
    <row r="2182" spans="5:7" ht="14.25" hidden="1" customHeight="1">
      <c r="E2182" s="158"/>
      <c r="G2182" s="651"/>
    </row>
    <row r="2183" spans="5:7" ht="14.25" hidden="1" customHeight="1">
      <c r="E2183" s="158"/>
      <c r="G2183" s="651"/>
    </row>
    <row r="2184" spans="5:7" ht="14.25" hidden="1" customHeight="1">
      <c r="E2184" s="158"/>
      <c r="G2184" s="651"/>
    </row>
    <row r="2185" spans="5:7" ht="14.25" hidden="1" customHeight="1">
      <c r="E2185" s="158"/>
      <c r="G2185" s="651"/>
    </row>
    <row r="2186" spans="5:7" ht="14.25" hidden="1" customHeight="1">
      <c r="E2186" s="158"/>
      <c r="G2186" s="651"/>
    </row>
    <row r="2187" spans="5:7" ht="14.25" hidden="1" customHeight="1">
      <c r="E2187" s="158"/>
      <c r="G2187" s="651"/>
    </row>
    <row r="2188" spans="5:7" ht="14.25" hidden="1" customHeight="1">
      <c r="E2188" s="158"/>
      <c r="G2188" s="651"/>
    </row>
    <row r="2189" spans="5:7" ht="14.25" hidden="1" customHeight="1">
      <c r="E2189" s="158"/>
      <c r="G2189" s="651"/>
    </row>
    <row r="2190" spans="5:7" ht="14.25" hidden="1" customHeight="1">
      <c r="E2190" s="158"/>
      <c r="G2190" s="651"/>
    </row>
    <row r="2191" spans="5:7" ht="14.25" hidden="1" customHeight="1">
      <c r="E2191" s="158"/>
      <c r="G2191" s="651"/>
    </row>
    <row r="2192" spans="5:7" ht="14.25" hidden="1" customHeight="1">
      <c r="E2192" s="158"/>
      <c r="G2192" s="651"/>
    </row>
    <row r="2193" spans="5:7" ht="14.25" hidden="1" customHeight="1">
      <c r="E2193" s="158"/>
      <c r="G2193" s="651"/>
    </row>
    <row r="2194" spans="5:7" ht="14.25" hidden="1" customHeight="1">
      <c r="E2194" s="158"/>
      <c r="G2194" s="651"/>
    </row>
    <row r="2195" spans="5:7" ht="14.25" hidden="1" customHeight="1">
      <c r="E2195" s="158"/>
      <c r="G2195" s="651"/>
    </row>
    <row r="2196" spans="5:7" ht="14.25" hidden="1" customHeight="1">
      <c r="E2196" s="158"/>
      <c r="G2196" s="651"/>
    </row>
    <row r="2197" spans="5:7" ht="14.25" hidden="1" customHeight="1">
      <c r="E2197" s="158"/>
      <c r="G2197" s="651"/>
    </row>
    <row r="2198" spans="5:7" ht="14.25" hidden="1" customHeight="1">
      <c r="E2198" s="158"/>
      <c r="G2198" s="651"/>
    </row>
    <row r="2199" spans="5:7" ht="14.25" hidden="1" customHeight="1">
      <c r="E2199" s="158"/>
      <c r="G2199" s="651"/>
    </row>
    <row r="2200" spans="5:7" ht="14.25" hidden="1" customHeight="1">
      <c r="E2200" s="158"/>
      <c r="G2200" s="651"/>
    </row>
    <row r="2201" spans="5:7" ht="14.25" hidden="1" customHeight="1">
      <c r="E2201" s="158"/>
      <c r="G2201" s="651"/>
    </row>
    <row r="2202" spans="5:7" ht="14.25" hidden="1" customHeight="1">
      <c r="E2202" s="158"/>
      <c r="G2202" s="651"/>
    </row>
    <row r="2203" spans="5:7" ht="14.25" hidden="1" customHeight="1">
      <c r="E2203" s="158"/>
      <c r="G2203" s="651"/>
    </row>
    <row r="2204" spans="5:7" ht="14.25" hidden="1" customHeight="1">
      <c r="E2204" s="158"/>
      <c r="G2204" s="651"/>
    </row>
    <row r="2205" spans="5:7" ht="14.25" hidden="1" customHeight="1">
      <c r="E2205" s="158"/>
      <c r="G2205" s="651"/>
    </row>
    <row r="2206" spans="5:7" ht="14.25" hidden="1" customHeight="1">
      <c r="E2206" s="158"/>
      <c r="G2206" s="651"/>
    </row>
    <row r="2207" spans="5:7" ht="14.25" hidden="1" customHeight="1">
      <c r="E2207" s="158"/>
      <c r="G2207" s="651"/>
    </row>
    <row r="2208" spans="5:7" ht="14.25" hidden="1" customHeight="1">
      <c r="E2208" s="158"/>
      <c r="G2208" s="651"/>
    </row>
    <row r="2209" spans="5:7" ht="14.25" hidden="1" customHeight="1">
      <c r="E2209" s="158"/>
      <c r="G2209" s="651"/>
    </row>
    <row r="2210" spans="5:7" ht="14.25" hidden="1" customHeight="1">
      <c r="E2210" s="158"/>
      <c r="G2210" s="651"/>
    </row>
    <row r="2211" spans="5:7" ht="14.25" hidden="1" customHeight="1">
      <c r="E2211" s="158"/>
      <c r="G2211" s="651"/>
    </row>
    <row r="2212" spans="5:7" ht="14.25" hidden="1" customHeight="1">
      <c r="E2212" s="158"/>
      <c r="G2212" s="651"/>
    </row>
    <row r="2213" spans="5:7" ht="14.25" hidden="1" customHeight="1">
      <c r="E2213" s="158"/>
      <c r="G2213" s="651"/>
    </row>
    <row r="2214" spans="5:7" ht="14.25" hidden="1" customHeight="1">
      <c r="E2214" s="158"/>
      <c r="G2214" s="651"/>
    </row>
    <row r="2215" spans="5:7" ht="14.25" hidden="1" customHeight="1">
      <c r="E2215" s="158"/>
      <c r="G2215" s="651"/>
    </row>
    <row r="2216" spans="5:7" ht="14.25" hidden="1" customHeight="1">
      <c r="E2216" s="158"/>
      <c r="G2216" s="651"/>
    </row>
    <row r="2217" spans="5:7" ht="14.25" hidden="1" customHeight="1">
      <c r="E2217" s="158"/>
      <c r="G2217" s="651"/>
    </row>
    <row r="2218" spans="5:7" ht="14.25" hidden="1" customHeight="1">
      <c r="E2218" s="158"/>
      <c r="G2218" s="651"/>
    </row>
    <row r="2219" spans="5:7" ht="14.25" hidden="1" customHeight="1">
      <c r="E2219" s="158"/>
      <c r="G2219" s="651"/>
    </row>
    <row r="2220" spans="5:7" ht="14.25" hidden="1" customHeight="1">
      <c r="E2220" s="158"/>
      <c r="G2220" s="651"/>
    </row>
    <row r="2221" spans="5:7" ht="14.25" hidden="1" customHeight="1">
      <c r="E2221" s="158"/>
      <c r="G2221" s="651"/>
    </row>
    <row r="2222" spans="5:7" ht="14.25" hidden="1" customHeight="1">
      <c r="E2222" s="158"/>
      <c r="G2222" s="651"/>
    </row>
    <row r="2223" spans="5:7" ht="14.25" hidden="1" customHeight="1">
      <c r="E2223" s="158"/>
      <c r="G2223" s="651"/>
    </row>
    <row r="2224" spans="5:7" ht="14.25" hidden="1" customHeight="1">
      <c r="E2224" s="158"/>
      <c r="G2224" s="651"/>
    </row>
    <row r="2225" spans="5:7" ht="14.25" hidden="1" customHeight="1">
      <c r="E2225" s="158"/>
      <c r="G2225" s="651"/>
    </row>
    <row r="2226" spans="5:7" ht="14.25" hidden="1" customHeight="1">
      <c r="E2226" s="158"/>
      <c r="G2226" s="651"/>
    </row>
    <row r="2227" spans="5:7" ht="14.25" hidden="1" customHeight="1">
      <c r="E2227" s="158"/>
      <c r="G2227" s="651"/>
    </row>
    <row r="2228" spans="5:7" ht="14.25" hidden="1" customHeight="1">
      <c r="E2228" s="158"/>
      <c r="G2228" s="651"/>
    </row>
    <row r="2229" spans="5:7" ht="14.25" hidden="1" customHeight="1">
      <c r="E2229" s="158"/>
      <c r="G2229" s="651"/>
    </row>
    <row r="2230" spans="5:7" ht="14.25" hidden="1" customHeight="1">
      <c r="E2230" s="158"/>
      <c r="G2230" s="651"/>
    </row>
    <row r="2231" spans="5:7" ht="14.25" hidden="1" customHeight="1">
      <c r="E2231" s="158"/>
      <c r="G2231" s="651"/>
    </row>
    <row r="2232" spans="5:7" ht="14.25" hidden="1" customHeight="1">
      <c r="E2232" s="158"/>
      <c r="G2232" s="651"/>
    </row>
    <row r="2233" spans="5:7" ht="14.25" hidden="1" customHeight="1">
      <c r="E2233" s="158"/>
      <c r="G2233" s="651"/>
    </row>
    <row r="2234" spans="5:7" ht="14.25" hidden="1" customHeight="1">
      <c r="E2234" s="158"/>
      <c r="G2234" s="651"/>
    </row>
    <row r="2235" spans="5:7" ht="14.25" hidden="1" customHeight="1">
      <c r="E2235" s="158"/>
      <c r="G2235" s="651"/>
    </row>
    <row r="2236" spans="5:7" ht="14.25" hidden="1" customHeight="1">
      <c r="E2236" s="158"/>
      <c r="G2236" s="651"/>
    </row>
    <row r="2237" spans="5:7" ht="14.25" hidden="1" customHeight="1">
      <c r="E2237" s="158"/>
      <c r="G2237" s="651"/>
    </row>
    <row r="2238" spans="5:7" ht="14.25" hidden="1" customHeight="1">
      <c r="E2238" s="158"/>
      <c r="G2238" s="651"/>
    </row>
    <row r="2239" spans="5:7" ht="14.25" hidden="1" customHeight="1">
      <c r="E2239" s="158"/>
      <c r="G2239" s="651"/>
    </row>
    <row r="2240" spans="5:7" ht="14.25" hidden="1" customHeight="1">
      <c r="E2240" s="158"/>
      <c r="G2240" s="651"/>
    </row>
    <row r="2241" spans="5:7" ht="14.25" hidden="1" customHeight="1">
      <c r="E2241" s="158"/>
      <c r="G2241" s="651"/>
    </row>
    <row r="2242" spans="5:7" ht="14.25" hidden="1" customHeight="1">
      <c r="E2242" s="158"/>
      <c r="G2242" s="651"/>
    </row>
    <row r="2243" spans="5:7" ht="14.25" hidden="1" customHeight="1">
      <c r="E2243" s="158"/>
      <c r="G2243" s="651"/>
    </row>
    <row r="2244" spans="5:7" ht="14.25" hidden="1" customHeight="1">
      <c r="E2244" s="158"/>
      <c r="G2244" s="651"/>
    </row>
    <row r="2245" spans="5:7" ht="14.25" hidden="1" customHeight="1">
      <c r="E2245" s="158"/>
      <c r="G2245" s="651"/>
    </row>
    <row r="2246" spans="5:7" ht="14.25" hidden="1" customHeight="1">
      <c r="E2246" s="158"/>
      <c r="G2246" s="651"/>
    </row>
    <row r="2247" spans="5:7" ht="14.25" hidden="1" customHeight="1">
      <c r="E2247" s="158"/>
      <c r="G2247" s="651"/>
    </row>
    <row r="2248" spans="5:7" ht="14.25" hidden="1" customHeight="1">
      <c r="E2248" s="158"/>
      <c r="G2248" s="651"/>
    </row>
    <row r="2249" spans="5:7" ht="14.25" hidden="1" customHeight="1">
      <c r="E2249" s="158"/>
      <c r="G2249" s="651"/>
    </row>
    <row r="2250" spans="5:7" ht="14.25" hidden="1" customHeight="1">
      <c r="E2250" s="158"/>
      <c r="G2250" s="651"/>
    </row>
    <row r="2251" spans="5:7" ht="14.25" hidden="1" customHeight="1">
      <c r="E2251" s="158"/>
      <c r="G2251" s="651"/>
    </row>
    <row r="2252" spans="5:7" ht="14.25" hidden="1" customHeight="1">
      <c r="E2252" s="158"/>
      <c r="G2252" s="651"/>
    </row>
    <row r="2253" spans="5:7" ht="14.25" hidden="1" customHeight="1">
      <c r="E2253" s="158"/>
      <c r="G2253" s="651"/>
    </row>
    <row r="2254" spans="5:7" ht="14.25" hidden="1" customHeight="1">
      <c r="E2254" s="158"/>
      <c r="G2254" s="651"/>
    </row>
    <row r="2255" spans="5:7" ht="14.25" hidden="1" customHeight="1">
      <c r="E2255" s="158"/>
      <c r="G2255" s="651"/>
    </row>
    <row r="2256" spans="5:7" ht="14.25" hidden="1" customHeight="1">
      <c r="E2256" s="158"/>
      <c r="G2256" s="651"/>
    </row>
    <row r="2257" spans="5:7" ht="14.25" hidden="1" customHeight="1">
      <c r="E2257" s="158"/>
      <c r="G2257" s="651"/>
    </row>
    <row r="2258" spans="5:7" ht="14.25" hidden="1" customHeight="1">
      <c r="E2258" s="158"/>
      <c r="G2258" s="651"/>
    </row>
    <row r="2259" spans="5:7" ht="14.25" hidden="1" customHeight="1">
      <c r="E2259" s="158"/>
      <c r="G2259" s="651"/>
    </row>
    <row r="2260" spans="5:7" ht="14.25" hidden="1" customHeight="1">
      <c r="E2260" s="158"/>
      <c r="G2260" s="651"/>
    </row>
    <row r="2261" spans="5:7" ht="14.25" hidden="1" customHeight="1">
      <c r="E2261" s="158"/>
      <c r="G2261" s="651"/>
    </row>
    <row r="2262" spans="5:7" ht="14.25" hidden="1" customHeight="1">
      <c r="E2262" s="158"/>
      <c r="G2262" s="651"/>
    </row>
    <row r="2263" spans="5:7" ht="14.25" hidden="1" customHeight="1">
      <c r="E2263" s="158"/>
      <c r="G2263" s="651"/>
    </row>
    <row r="2264" spans="5:7" ht="14.25" hidden="1" customHeight="1">
      <c r="E2264" s="158"/>
      <c r="G2264" s="651"/>
    </row>
    <row r="2265" spans="5:7" ht="14.25" hidden="1" customHeight="1">
      <c r="E2265" s="158"/>
      <c r="G2265" s="651"/>
    </row>
    <row r="2266" spans="5:7" ht="14.25" hidden="1" customHeight="1">
      <c r="E2266" s="158"/>
      <c r="G2266" s="651"/>
    </row>
    <row r="2267" spans="5:7" ht="14.25" hidden="1" customHeight="1">
      <c r="E2267" s="158"/>
      <c r="G2267" s="651"/>
    </row>
    <row r="2268" spans="5:7" ht="14.25" hidden="1" customHeight="1">
      <c r="E2268" s="158"/>
      <c r="G2268" s="651"/>
    </row>
    <row r="2269" spans="5:7" ht="14.25" hidden="1" customHeight="1">
      <c r="E2269" s="158"/>
      <c r="G2269" s="651"/>
    </row>
    <row r="2270" spans="5:7" ht="14.25" hidden="1" customHeight="1">
      <c r="E2270" s="158"/>
      <c r="G2270" s="651"/>
    </row>
    <row r="2271" spans="5:7" ht="14.25" hidden="1" customHeight="1">
      <c r="E2271" s="158"/>
      <c r="G2271" s="651"/>
    </row>
    <row r="2272" spans="5:7" ht="14.25" hidden="1" customHeight="1">
      <c r="E2272" s="158"/>
      <c r="G2272" s="651"/>
    </row>
    <row r="2273" spans="5:7" ht="14.25" hidden="1" customHeight="1">
      <c r="E2273" s="158"/>
      <c r="G2273" s="651"/>
    </row>
    <row r="2274" spans="5:7" ht="14.25" hidden="1" customHeight="1">
      <c r="E2274" s="158"/>
      <c r="G2274" s="651"/>
    </row>
    <row r="2275" spans="5:7" ht="14.25" hidden="1" customHeight="1">
      <c r="E2275" s="158"/>
      <c r="G2275" s="651"/>
    </row>
    <row r="2276" spans="5:7" ht="14.25" hidden="1" customHeight="1">
      <c r="E2276" s="158"/>
      <c r="G2276" s="651"/>
    </row>
    <row r="2277" spans="5:7" ht="14.25" hidden="1" customHeight="1">
      <c r="E2277" s="158"/>
      <c r="G2277" s="651"/>
    </row>
    <row r="2278" spans="5:7" ht="14.25" hidden="1" customHeight="1">
      <c r="E2278" s="158"/>
      <c r="G2278" s="651"/>
    </row>
    <row r="2279" spans="5:7" ht="14.25" hidden="1" customHeight="1">
      <c r="E2279" s="158"/>
      <c r="G2279" s="651"/>
    </row>
    <row r="2280" spans="5:7" ht="14.25" hidden="1" customHeight="1">
      <c r="E2280" s="158"/>
      <c r="G2280" s="651"/>
    </row>
    <row r="2281" spans="5:7" ht="14.25" hidden="1" customHeight="1">
      <c r="E2281" s="158"/>
      <c r="G2281" s="651"/>
    </row>
    <row r="2282" spans="5:7" ht="14.25" hidden="1" customHeight="1">
      <c r="E2282" s="158"/>
      <c r="G2282" s="651"/>
    </row>
    <row r="2283" spans="5:7" ht="14.25" hidden="1" customHeight="1">
      <c r="E2283" s="158"/>
      <c r="G2283" s="651"/>
    </row>
    <row r="2284" spans="5:7" ht="14.25" hidden="1" customHeight="1">
      <c r="E2284" s="158"/>
      <c r="G2284" s="651"/>
    </row>
    <row r="2285" spans="5:7" ht="14.25" hidden="1" customHeight="1">
      <c r="E2285" s="158"/>
      <c r="G2285" s="651"/>
    </row>
    <row r="2286" spans="5:7" ht="14.25" hidden="1" customHeight="1">
      <c r="E2286" s="158"/>
      <c r="G2286" s="651"/>
    </row>
    <row r="2287" spans="5:7" ht="14.25" hidden="1" customHeight="1">
      <c r="E2287" s="158"/>
      <c r="G2287" s="651"/>
    </row>
    <row r="2288" spans="5:7" ht="14.25" hidden="1" customHeight="1">
      <c r="E2288" s="158"/>
      <c r="G2288" s="651"/>
    </row>
    <row r="2289" spans="5:7" ht="14.25" hidden="1" customHeight="1">
      <c r="E2289" s="158"/>
      <c r="G2289" s="651"/>
    </row>
    <row r="2290" spans="5:7" ht="14.25" hidden="1" customHeight="1">
      <c r="E2290" s="158"/>
      <c r="G2290" s="651"/>
    </row>
    <row r="2291" spans="5:7" ht="14.25" hidden="1" customHeight="1">
      <c r="E2291" s="158"/>
      <c r="G2291" s="651"/>
    </row>
    <row r="2292" spans="5:7" ht="14.25" hidden="1" customHeight="1">
      <c r="E2292" s="158"/>
      <c r="G2292" s="651"/>
    </row>
    <row r="2293" spans="5:7" ht="14.25" hidden="1" customHeight="1">
      <c r="E2293" s="158"/>
      <c r="G2293" s="651"/>
    </row>
    <row r="2294" spans="5:7" ht="14.25" hidden="1" customHeight="1">
      <c r="E2294" s="158"/>
      <c r="G2294" s="651"/>
    </row>
    <row r="2295" spans="5:7" ht="14.25" hidden="1" customHeight="1">
      <c r="E2295" s="158"/>
      <c r="G2295" s="651"/>
    </row>
    <row r="2296" spans="5:7" ht="14.25" hidden="1" customHeight="1">
      <c r="E2296" s="158"/>
      <c r="G2296" s="651"/>
    </row>
    <row r="2297" spans="5:7" ht="14.25" hidden="1" customHeight="1">
      <c r="E2297" s="158"/>
      <c r="G2297" s="651"/>
    </row>
    <row r="2298" spans="5:7" ht="14.25" hidden="1" customHeight="1">
      <c r="E2298" s="158"/>
      <c r="G2298" s="651"/>
    </row>
    <row r="2299" spans="5:7" ht="14.25" hidden="1" customHeight="1">
      <c r="E2299" s="158"/>
      <c r="G2299" s="651"/>
    </row>
    <row r="2300" spans="5:7" ht="14.25" hidden="1" customHeight="1">
      <c r="E2300" s="158"/>
      <c r="G2300" s="651"/>
    </row>
    <row r="2301" spans="5:7" ht="14.25" hidden="1" customHeight="1">
      <c r="E2301" s="158"/>
      <c r="G2301" s="651"/>
    </row>
    <row r="2302" spans="5:7" ht="14.25" hidden="1" customHeight="1">
      <c r="E2302" s="158"/>
      <c r="G2302" s="651"/>
    </row>
    <row r="2303" spans="5:7" ht="14.25" hidden="1" customHeight="1">
      <c r="E2303" s="158"/>
      <c r="G2303" s="651"/>
    </row>
    <row r="2304" spans="5:7" ht="14.25" hidden="1" customHeight="1">
      <c r="E2304" s="158"/>
      <c r="G2304" s="651"/>
    </row>
    <row r="2305" spans="5:7" ht="14.25" hidden="1" customHeight="1">
      <c r="E2305" s="158"/>
      <c r="G2305" s="651"/>
    </row>
    <row r="2306" spans="5:7" ht="14.25" hidden="1" customHeight="1">
      <c r="E2306" s="158"/>
      <c r="G2306" s="651"/>
    </row>
    <row r="2307" spans="5:7" ht="14.25" hidden="1" customHeight="1">
      <c r="E2307" s="158"/>
      <c r="G2307" s="651"/>
    </row>
    <row r="2308" spans="5:7" ht="14.25" hidden="1" customHeight="1">
      <c r="E2308" s="158"/>
      <c r="G2308" s="651"/>
    </row>
    <row r="2309" spans="5:7" ht="14.25" hidden="1" customHeight="1">
      <c r="E2309" s="158"/>
      <c r="G2309" s="651"/>
    </row>
    <row r="2310" spans="5:7" ht="14.25" hidden="1" customHeight="1">
      <c r="E2310" s="158"/>
      <c r="G2310" s="651"/>
    </row>
    <row r="2311" spans="5:7" ht="14.25" hidden="1" customHeight="1">
      <c r="E2311" s="158"/>
      <c r="G2311" s="651"/>
    </row>
    <row r="2312" spans="5:7" ht="14.25" hidden="1" customHeight="1">
      <c r="E2312" s="158"/>
      <c r="G2312" s="651"/>
    </row>
    <row r="2313" spans="5:7" ht="14.25" hidden="1" customHeight="1">
      <c r="E2313" s="158"/>
      <c r="G2313" s="651"/>
    </row>
    <row r="2314" spans="5:7" ht="14.25" hidden="1" customHeight="1">
      <c r="E2314" s="158"/>
      <c r="G2314" s="651"/>
    </row>
    <row r="2315" spans="5:7" ht="14.25" hidden="1" customHeight="1">
      <c r="E2315" s="158"/>
      <c r="G2315" s="651"/>
    </row>
    <row r="2316" spans="5:7" ht="14.25" hidden="1" customHeight="1">
      <c r="E2316" s="158"/>
      <c r="G2316" s="651"/>
    </row>
    <row r="2317" spans="5:7" ht="14.25" hidden="1" customHeight="1">
      <c r="E2317" s="158"/>
      <c r="G2317" s="651"/>
    </row>
    <row r="2318" spans="5:7" ht="14.25" hidden="1" customHeight="1">
      <c r="E2318" s="158"/>
      <c r="G2318" s="651"/>
    </row>
    <row r="2319" spans="5:7" ht="14.25" hidden="1" customHeight="1">
      <c r="E2319" s="158"/>
      <c r="G2319" s="651"/>
    </row>
    <row r="2320" spans="5:7" ht="14.25" hidden="1" customHeight="1">
      <c r="E2320" s="158"/>
      <c r="G2320" s="651"/>
    </row>
    <row r="2321" spans="5:7" ht="14.25" hidden="1" customHeight="1">
      <c r="E2321" s="158"/>
      <c r="G2321" s="651"/>
    </row>
    <row r="2322" spans="5:7" ht="14.25" hidden="1" customHeight="1">
      <c r="E2322" s="158"/>
      <c r="G2322" s="651"/>
    </row>
    <row r="2323" spans="5:7" ht="14.25" hidden="1" customHeight="1">
      <c r="E2323" s="158"/>
      <c r="G2323" s="651"/>
    </row>
    <row r="2324" spans="5:7" ht="14.25" hidden="1" customHeight="1">
      <c r="E2324" s="158"/>
      <c r="G2324" s="651"/>
    </row>
    <row r="2325" spans="5:7" ht="14.25" hidden="1" customHeight="1">
      <c r="E2325" s="158"/>
      <c r="G2325" s="651"/>
    </row>
    <row r="2326" spans="5:7" ht="14.25" hidden="1" customHeight="1">
      <c r="E2326" s="158"/>
      <c r="G2326" s="651"/>
    </row>
    <row r="2327" spans="5:7" ht="14.25" hidden="1" customHeight="1">
      <c r="E2327" s="158"/>
      <c r="G2327" s="651"/>
    </row>
    <row r="2328" spans="5:7" ht="14.25" hidden="1" customHeight="1">
      <c r="E2328" s="158"/>
      <c r="G2328" s="651"/>
    </row>
    <row r="2329" spans="5:7" ht="14.25" hidden="1" customHeight="1">
      <c r="E2329" s="158"/>
      <c r="G2329" s="651"/>
    </row>
    <row r="2330" spans="5:7" ht="14.25" hidden="1" customHeight="1">
      <c r="E2330" s="158"/>
      <c r="G2330" s="651"/>
    </row>
    <row r="2331" spans="5:7" ht="14.25" hidden="1" customHeight="1">
      <c r="E2331" s="158"/>
      <c r="G2331" s="651"/>
    </row>
    <row r="2332" spans="5:7" ht="14.25" hidden="1" customHeight="1">
      <c r="E2332" s="158"/>
      <c r="G2332" s="651"/>
    </row>
    <row r="2333" spans="5:7" ht="14.25" hidden="1" customHeight="1">
      <c r="E2333" s="158"/>
      <c r="G2333" s="651"/>
    </row>
    <row r="2334" spans="5:7" ht="14.25" hidden="1" customHeight="1">
      <c r="E2334" s="158"/>
      <c r="G2334" s="651"/>
    </row>
    <row r="2335" spans="5:7" ht="14.25" hidden="1" customHeight="1">
      <c r="E2335" s="158"/>
      <c r="G2335" s="651"/>
    </row>
    <row r="2336" spans="5:7" ht="14.25" hidden="1" customHeight="1">
      <c r="E2336" s="158"/>
      <c r="G2336" s="651"/>
    </row>
    <row r="2337" spans="5:7" ht="14.25" hidden="1" customHeight="1">
      <c r="E2337" s="158"/>
      <c r="G2337" s="651"/>
    </row>
    <row r="2338" spans="5:7" ht="14.25" hidden="1" customHeight="1">
      <c r="E2338" s="158"/>
      <c r="G2338" s="651"/>
    </row>
    <row r="2339" spans="5:7" ht="14.25" hidden="1" customHeight="1">
      <c r="E2339" s="158"/>
      <c r="G2339" s="651"/>
    </row>
    <row r="2340" spans="5:7" ht="14.25" hidden="1" customHeight="1">
      <c r="E2340" s="158"/>
      <c r="G2340" s="651"/>
    </row>
    <row r="2341" spans="5:7" ht="14.25" hidden="1" customHeight="1">
      <c r="E2341" s="158"/>
      <c r="G2341" s="651"/>
    </row>
    <row r="2342" spans="5:7" ht="14.25" hidden="1" customHeight="1">
      <c r="E2342" s="158"/>
      <c r="G2342" s="651"/>
    </row>
    <row r="2343" spans="5:7" ht="14.25" hidden="1" customHeight="1">
      <c r="E2343" s="158"/>
      <c r="G2343" s="651"/>
    </row>
    <row r="2344" spans="5:7" ht="14.25" hidden="1" customHeight="1">
      <c r="E2344" s="158"/>
      <c r="G2344" s="651"/>
    </row>
    <row r="2345" spans="5:7" ht="14.25" hidden="1" customHeight="1">
      <c r="E2345" s="158"/>
      <c r="G2345" s="651"/>
    </row>
    <row r="2346" spans="5:7" ht="14.25" hidden="1" customHeight="1">
      <c r="E2346" s="158"/>
      <c r="G2346" s="651"/>
    </row>
    <row r="2347" spans="5:7" ht="14.25" hidden="1" customHeight="1">
      <c r="E2347" s="158"/>
      <c r="G2347" s="651"/>
    </row>
    <row r="2348" spans="5:7" ht="14.25" hidden="1" customHeight="1">
      <c r="E2348" s="158"/>
      <c r="G2348" s="651"/>
    </row>
    <row r="2349" spans="5:7" ht="14.25" hidden="1" customHeight="1">
      <c r="E2349" s="158"/>
      <c r="G2349" s="651"/>
    </row>
    <row r="2350" spans="5:7" ht="14.25" hidden="1" customHeight="1">
      <c r="E2350" s="158"/>
      <c r="G2350" s="651"/>
    </row>
    <row r="2351" spans="5:7" ht="14.25" hidden="1" customHeight="1">
      <c r="E2351" s="158"/>
      <c r="G2351" s="651"/>
    </row>
    <row r="2352" spans="5:7" ht="14.25" hidden="1" customHeight="1">
      <c r="E2352" s="158"/>
      <c r="G2352" s="651"/>
    </row>
    <row r="2353" spans="5:7" ht="14.25" hidden="1" customHeight="1">
      <c r="E2353" s="158"/>
      <c r="G2353" s="651"/>
    </row>
    <row r="2354" spans="5:7" ht="14.25" hidden="1" customHeight="1">
      <c r="E2354" s="158"/>
      <c r="G2354" s="651"/>
    </row>
    <row r="2355" spans="5:7" ht="14.25" hidden="1" customHeight="1">
      <c r="E2355" s="158"/>
      <c r="G2355" s="651"/>
    </row>
    <row r="2356" spans="5:7" ht="14.25" hidden="1" customHeight="1">
      <c r="E2356" s="158"/>
      <c r="G2356" s="651"/>
    </row>
    <row r="2357" spans="5:7" ht="14.25" hidden="1" customHeight="1">
      <c r="E2357" s="158"/>
      <c r="G2357" s="651"/>
    </row>
    <row r="2358" spans="5:7" ht="14.25" hidden="1" customHeight="1">
      <c r="E2358" s="158"/>
      <c r="G2358" s="651"/>
    </row>
    <row r="2359" spans="5:7" ht="14.25" hidden="1" customHeight="1">
      <c r="E2359" s="158"/>
      <c r="G2359" s="651"/>
    </row>
    <row r="2360" spans="5:7" ht="14.25" hidden="1" customHeight="1">
      <c r="E2360" s="158"/>
      <c r="G2360" s="651"/>
    </row>
    <row r="2361" spans="5:7" ht="14.25" hidden="1" customHeight="1">
      <c r="E2361" s="158"/>
      <c r="G2361" s="651"/>
    </row>
    <row r="2362" spans="5:7" ht="14.25" hidden="1" customHeight="1">
      <c r="E2362" s="158"/>
      <c r="G2362" s="651"/>
    </row>
    <row r="2363" spans="5:7" ht="14.25" hidden="1" customHeight="1">
      <c r="E2363" s="158"/>
      <c r="G2363" s="651"/>
    </row>
    <row r="2364" spans="5:7" ht="14.25" hidden="1" customHeight="1">
      <c r="E2364" s="158"/>
      <c r="G2364" s="651"/>
    </row>
    <row r="2365" spans="5:7" ht="14.25" hidden="1" customHeight="1">
      <c r="E2365" s="158"/>
      <c r="G2365" s="651"/>
    </row>
    <row r="2366" spans="5:7" ht="14.25" hidden="1" customHeight="1">
      <c r="E2366" s="158"/>
      <c r="G2366" s="651"/>
    </row>
    <row r="2367" spans="5:7" ht="14.25" hidden="1" customHeight="1">
      <c r="E2367" s="158"/>
      <c r="G2367" s="651"/>
    </row>
    <row r="2368" spans="5:7" ht="14.25" hidden="1" customHeight="1">
      <c r="E2368" s="158"/>
      <c r="G2368" s="651"/>
    </row>
    <row r="2369" spans="5:7" ht="14.25" hidden="1" customHeight="1">
      <c r="E2369" s="158"/>
      <c r="G2369" s="651"/>
    </row>
    <row r="2370" spans="5:7" ht="14.25" hidden="1" customHeight="1">
      <c r="E2370" s="158"/>
      <c r="G2370" s="651"/>
    </row>
    <row r="2371" spans="5:7" ht="14.25" hidden="1" customHeight="1">
      <c r="E2371" s="158"/>
      <c r="G2371" s="651"/>
    </row>
    <row r="2372" spans="5:7" ht="14.25" hidden="1" customHeight="1">
      <c r="E2372" s="158"/>
      <c r="G2372" s="651"/>
    </row>
    <row r="2373" spans="5:7" ht="14.25" hidden="1" customHeight="1">
      <c r="E2373" s="158"/>
      <c r="G2373" s="651"/>
    </row>
    <row r="2374" spans="5:7" ht="14.25" hidden="1" customHeight="1">
      <c r="E2374" s="158"/>
      <c r="G2374" s="651"/>
    </row>
    <row r="2375" spans="5:7" ht="14.25" hidden="1" customHeight="1">
      <c r="E2375" s="158"/>
      <c r="G2375" s="651"/>
    </row>
    <row r="2376" spans="5:7" ht="14.25" hidden="1" customHeight="1">
      <c r="E2376" s="158"/>
      <c r="G2376" s="651"/>
    </row>
    <row r="2377" spans="5:7" ht="14.25" hidden="1" customHeight="1">
      <c r="E2377" s="158"/>
      <c r="G2377" s="651"/>
    </row>
    <row r="2378" spans="5:7" ht="14.25" hidden="1" customHeight="1">
      <c r="E2378" s="158"/>
      <c r="G2378" s="651"/>
    </row>
    <row r="2379" spans="5:7" ht="14.25" hidden="1" customHeight="1">
      <c r="E2379" s="158"/>
      <c r="G2379" s="651"/>
    </row>
    <row r="2380" spans="5:7" ht="14.25" hidden="1" customHeight="1">
      <c r="E2380" s="158"/>
      <c r="G2380" s="651"/>
    </row>
    <row r="2381" spans="5:7" ht="14.25" hidden="1" customHeight="1">
      <c r="E2381" s="158"/>
      <c r="G2381" s="651"/>
    </row>
    <row r="2382" spans="5:7" ht="14.25" hidden="1" customHeight="1">
      <c r="E2382" s="158"/>
      <c r="G2382" s="651"/>
    </row>
    <row r="2383" spans="5:7" ht="14.25" hidden="1" customHeight="1">
      <c r="E2383" s="158"/>
      <c r="G2383" s="651"/>
    </row>
    <row r="2384" spans="5:7" ht="14.25" hidden="1" customHeight="1">
      <c r="E2384" s="158"/>
      <c r="G2384" s="651"/>
    </row>
    <row r="2385" spans="5:7" ht="14.25" hidden="1" customHeight="1">
      <c r="E2385" s="158"/>
      <c r="G2385" s="651"/>
    </row>
    <row r="2386" spans="5:7" ht="14.25" hidden="1" customHeight="1">
      <c r="E2386" s="158"/>
      <c r="G2386" s="651"/>
    </row>
    <row r="2387" spans="5:7" ht="14.25" hidden="1" customHeight="1">
      <c r="E2387" s="158"/>
      <c r="G2387" s="651"/>
    </row>
    <row r="2388" spans="5:7" ht="14.25" hidden="1" customHeight="1">
      <c r="E2388" s="158"/>
      <c r="G2388" s="651"/>
    </row>
    <row r="2389" spans="5:7" ht="14.25" hidden="1" customHeight="1">
      <c r="E2389" s="158"/>
      <c r="G2389" s="651"/>
    </row>
    <row r="2390" spans="5:7" ht="14.25" hidden="1" customHeight="1">
      <c r="E2390" s="158"/>
      <c r="G2390" s="651"/>
    </row>
    <row r="2391" spans="5:7" ht="14.25" hidden="1" customHeight="1">
      <c r="E2391" s="158"/>
      <c r="G2391" s="651"/>
    </row>
    <row r="2392" spans="5:7" ht="14.25" hidden="1" customHeight="1">
      <c r="E2392" s="158"/>
      <c r="G2392" s="651"/>
    </row>
    <row r="2393" spans="5:7" ht="14.25" hidden="1" customHeight="1">
      <c r="E2393" s="158"/>
      <c r="G2393" s="651"/>
    </row>
    <row r="2394" spans="5:7" ht="14.25" hidden="1" customHeight="1">
      <c r="E2394" s="158"/>
      <c r="G2394" s="651"/>
    </row>
    <row r="2395" spans="5:7" ht="14.25" hidden="1" customHeight="1">
      <c r="E2395" s="158"/>
      <c r="G2395" s="651"/>
    </row>
    <row r="2396" spans="5:7" ht="14.25" hidden="1" customHeight="1">
      <c r="E2396" s="158"/>
      <c r="G2396" s="651"/>
    </row>
    <row r="2397" spans="5:7" ht="14.25" hidden="1" customHeight="1">
      <c r="E2397" s="158"/>
      <c r="G2397" s="651"/>
    </row>
    <row r="2398" spans="5:7" ht="14.25" hidden="1" customHeight="1">
      <c r="E2398" s="158"/>
      <c r="G2398" s="651"/>
    </row>
    <row r="2399" spans="5:7" ht="14.25" hidden="1" customHeight="1">
      <c r="E2399" s="158"/>
      <c r="G2399" s="651"/>
    </row>
    <row r="2400" spans="5:7" ht="14.25" hidden="1" customHeight="1">
      <c r="E2400" s="158"/>
      <c r="G2400" s="651"/>
    </row>
    <row r="2401" spans="5:7" ht="14.25" hidden="1" customHeight="1">
      <c r="E2401" s="158"/>
      <c r="G2401" s="651"/>
    </row>
    <row r="2402" spans="5:7" ht="14.25" hidden="1" customHeight="1">
      <c r="E2402" s="158"/>
      <c r="G2402" s="651"/>
    </row>
    <row r="2403" spans="5:7" ht="14.25" hidden="1" customHeight="1">
      <c r="E2403" s="158"/>
      <c r="G2403" s="651"/>
    </row>
    <row r="2404" spans="5:7" ht="14.25" hidden="1" customHeight="1">
      <c r="E2404" s="158"/>
      <c r="G2404" s="651"/>
    </row>
    <row r="2405" spans="5:7" ht="14.25" hidden="1" customHeight="1">
      <c r="E2405" s="158"/>
      <c r="G2405" s="651"/>
    </row>
    <row r="2406" spans="5:7" ht="14.25" hidden="1" customHeight="1">
      <c r="E2406" s="158"/>
      <c r="G2406" s="651"/>
    </row>
    <row r="2407" spans="5:7" ht="14.25" hidden="1" customHeight="1">
      <c r="E2407" s="158"/>
      <c r="G2407" s="651"/>
    </row>
    <row r="2408" spans="5:7" ht="14.25" hidden="1" customHeight="1">
      <c r="E2408" s="158"/>
      <c r="G2408" s="651"/>
    </row>
    <row r="2409" spans="5:7" ht="14.25" hidden="1" customHeight="1">
      <c r="E2409" s="158"/>
      <c r="G2409" s="651"/>
    </row>
    <row r="2410" spans="5:7" ht="14.25" hidden="1" customHeight="1">
      <c r="E2410" s="158"/>
      <c r="G2410" s="651"/>
    </row>
    <row r="2411" spans="5:7" ht="14.25" hidden="1" customHeight="1">
      <c r="E2411" s="158"/>
      <c r="G2411" s="651"/>
    </row>
    <row r="2412" spans="5:7" ht="14.25" hidden="1" customHeight="1">
      <c r="E2412" s="158"/>
      <c r="G2412" s="651"/>
    </row>
    <row r="2413" spans="5:7" ht="14.25" hidden="1" customHeight="1">
      <c r="E2413" s="158"/>
      <c r="G2413" s="651"/>
    </row>
    <row r="2414" spans="5:7" ht="14.25" hidden="1" customHeight="1">
      <c r="E2414" s="158"/>
      <c r="G2414" s="651"/>
    </row>
    <row r="2415" spans="5:7" ht="14.25" hidden="1" customHeight="1">
      <c r="E2415" s="158"/>
      <c r="G2415" s="651"/>
    </row>
    <row r="2416" spans="5:7" ht="14.25" hidden="1" customHeight="1">
      <c r="E2416" s="158"/>
      <c r="G2416" s="651"/>
    </row>
    <row r="2417" spans="5:7" ht="14.25" hidden="1" customHeight="1">
      <c r="E2417" s="158"/>
      <c r="G2417" s="651"/>
    </row>
    <row r="2418" spans="5:7" ht="14.25" hidden="1" customHeight="1">
      <c r="E2418" s="158"/>
      <c r="G2418" s="651"/>
    </row>
    <row r="2419" spans="5:7" ht="14.25" hidden="1" customHeight="1">
      <c r="E2419" s="158"/>
      <c r="G2419" s="651"/>
    </row>
    <row r="2420" spans="5:7" ht="14.25" hidden="1" customHeight="1">
      <c r="E2420" s="158"/>
      <c r="G2420" s="651"/>
    </row>
    <row r="2421" spans="5:7" ht="14.25" hidden="1" customHeight="1">
      <c r="E2421" s="158"/>
      <c r="G2421" s="651"/>
    </row>
    <row r="2422" spans="5:7" ht="14.25" hidden="1" customHeight="1">
      <c r="E2422" s="158"/>
      <c r="G2422" s="651"/>
    </row>
    <row r="2423" spans="5:7" ht="14.25" hidden="1" customHeight="1">
      <c r="E2423" s="158"/>
      <c r="G2423" s="651"/>
    </row>
    <row r="2424" spans="5:7" ht="14.25" hidden="1" customHeight="1">
      <c r="E2424" s="158"/>
      <c r="G2424" s="651"/>
    </row>
    <row r="2425" spans="5:7" ht="14.25" hidden="1" customHeight="1">
      <c r="E2425" s="158"/>
      <c r="G2425" s="651"/>
    </row>
    <row r="2426" spans="5:7" ht="14.25" hidden="1" customHeight="1">
      <c r="E2426" s="158"/>
      <c r="G2426" s="651"/>
    </row>
    <row r="2427" spans="5:7" ht="14.25" hidden="1" customHeight="1">
      <c r="E2427" s="158"/>
      <c r="G2427" s="651"/>
    </row>
    <row r="2428" spans="5:7" ht="14.25" hidden="1" customHeight="1">
      <c r="E2428" s="158"/>
      <c r="G2428" s="651"/>
    </row>
    <row r="2429" spans="5:7" ht="14.25" hidden="1" customHeight="1">
      <c r="E2429" s="158"/>
      <c r="G2429" s="651"/>
    </row>
    <row r="2430" spans="5:7" ht="14.25" hidden="1" customHeight="1">
      <c r="E2430" s="158"/>
      <c r="G2430" s="651"/>
    </row>
    <row r="2431" spans="5:7" ht="14.25" hidden="1" customHeight="1">
      <c r="E2431" s="158"/>
      <c r="G2431" s="651"/>
    </row>
    <row r="2432" spans="5:7" ht="14.25" hidden="1" customHeight="1">
      <c r="E2432" s="158"/>
      <c r="G2432" s="651"/>
    </row>
    <row r="2433" spans="5:7" ht="14.25" hidden="1" customHeight="1">
      <c r="E2433" s="158"/>
      <c r="G2433" s="651"/>
    </row>
    <row r="2434" spans="5:7" ht="14.25" hidden="1" customHeight="1">
      <c r="E2434" s="158"/>
      <c r="G2434" s="651"/>
    </row>
    <row r="2435" spans="5:7" ht="14.25" hidden="1" customHeight="1">
      <c r="E2435" s="158"/>
      <c r="G2435" s="651"/>
    </row>
    <row r="2436" spans="5:7" ht="14.25" hidden="1" customHeight="1">
      <c r="E2436" s="158"/>
      <c r="G2436" s="651"/>
    </row>
    <row r="2437" spans="5:7" ht="14.25" hidden="1" customHeight="1">
      <c r="E2437" s="158"/>
      <c r="G2437" s="651"/>
    </row>
    <row r="2438" spans="5:7" ht="14.25" hidden="1" customHeight="1">
      <c r="E2438" s="158"/>
      <c r="G2438" s="651"/>
    </row>
    <row r="2439" spans="5:7" ht="14.25" hidden="1" customHeight="1">
      <c r="E2439" s="158"/>
      <c r="G2439" s="651"/>
    </row>
    <row r="2440" spans="5:7" ht="14.25" hidden="1" customHeight="1">
      <c r="E2440" s="158"/>
      <c r="G2440" s="651"/>
    </row>
    <row r="2441" spans="5:7" ht="14.25" hidden="1" customHeight="1">
      <c r="E2441" s="158"/>
      <c r="G2441" s="651"/>
    </row>
    <row r="2442" spans="5:7" ht="14.25" hidden="1" customHeight="1">
      <c r="E2442" s="158"/>
      <c r="G2442" s="651"/>
    </row>
    <row r="2443" spans="5:7" ht="14.25" hidden="1" customHeight="1">
      <c r="E2443" s="158"/>
      <c r="G2443" s="651"/>
    </row>
    <row r="2444" spans="5:7" ht="14.25" hidden="1" customHeight="1">
      <c r="E2444" s="158"/>
      <c r="G2444" s="651"/>
    </row>
    <row r="2445" spans="5:7" ht="14.25" hidden="1" customHeight="1">
      <c r="E2445" s="158"/>
      <c r="G2445" s="651"/>
    </row>
    <row r="2446" spans="5:7" ht="14.25" hidden="1" customHeight="1">
      <c r="E2446" s="158"/>
      <c r="G2446" s="651"/>
    </row>
    <row r="2447" spans="5:7" ht="14.25" hidden="1" customHeight="1">
      <c r="E2447" s="158"/>
      <c r="G2447" s="651"/>
    </row>
    <row r="2448" spans="5:7" ht="14.25" hidden="1" customHeight="1">
      <c r="E2448" s="158"/>
      <c r="G2448" s="651"/>
    </row>
    <row r="2449" spans="5:7" ht="14.25" hidden="1" customHeight="1">
      <c r="E2449" s="158"/>
      <c r="G2449" s="651"/>
    </row>
    <row r="2450" spans="5:7" ht="14.25" hidden="1" customHeight="1">
      <c r="E2450" s="158"/>
      <c r="G2450" s="651"/>
    </row>
    <row r="2451" spans="5:7" ht="14.25" hidden="1" customHeight="1">
      <c r="E2451" s="158"/>
      <c r="G2451" s="651"/>
    </row>
    <row r="2452" spans="5:7" ht="14.25" hidden="1" customHeight="1">
      <c r="E2452" s="158"/>
      <c r="G2452" s="651"/>
    </row>
    <row r="2453" spans="5:7" ht="14.25" hidden="1" customHeight="1">
      <c r="E2453" s="158"/>
      <c r="G2453" s="651"/>
    </row>
    <row r="2454" spans="5:7" ht="14.25" hidden="1" customHeight="1">
      <c r="E2454" s="158"/>
      <c r="G2454" s="651"/>
    </row>
    <row r="2455" spans="5:7" ht="14.25" hidden="1" customHeight="1">
      <c r="E2455" s="158"/>
      <c r="G2455" s="651"/>
    </row>
    <row r="2456" spans="5:7" ht="14.25" hidden="1" customHeight="1">
      <c r="E2456" s="158"/>
      <c r="G2456" s="651"/>
    </row>
    <row r="2457" spans="5:7" ht="14.25" hidden="1" customHeight="1">
      <c r="E2457" s="158"/>
      <c r="G2457" s="651"/>
    </row>
    <row r="2458" spans="5:7" ht="14.25" hidden="1" customHeight="1">
      <c r="E2458" s="158"/>
      <c r="G2458" s="651"/>
    </row>
    <row r="2459" spans="5:7" ht="14.25" hidden="1" customHeight="1">
      <c r="E2459" s="158"/>
      <c r="G2459" s="651"/>
    </row>
    <row r="2460" spans="5:7" ht="14.25" hidden="1" customHeight="1">
      <c r="E2460" s="158"/>
      <c r="G2460" s="651"/>
    </row>
    <row r="2461" spans="5:7" ht="14.25" hidden="1" customHeight="1">
      <c r="E2461" s="158"/>
      <c r="G2461" s="651"/>
    </row>
    <row r="2462" spans="5:7" ht="14.25" hidden="1" customHeight="1">
      <c r="E2462" s="158"/>
      <c r="G2462" s="651"/>
    </row>
    <row r="2463" spans="5:7" ht="14.25" hidden="1" customHeight="1">
      <c r="E2463" s="158"/>
      <c r="G2463" s="651"/>
    </row>
    <row r="2464" spans="5:7" ht="14.25" hidden="1" customHeight="1">
      <c r="E2464" s="158"/>
      <c r="G2464" s="651"/>
    </row>
    <row r="2465" spans="5:7" ht="14.25" hidden="1" customHeight="1">
      <c r="E2465" s="158"/>
      <c r="G2465" s="651"/>
    </row>
    <row r="2466" spans="5:7" ht="14.25" hidden="1" customHeight="1">
      <c r="E2466" s="158"/>
      <c r="G2466" s="651"/>
    </row>
    <row r="2467" spans="5:7" ht="14.25" hidden="1" customHeight="1">
      <c r="E2467" s="158"/>
      <c r="G2467" s="651"/>
    </row>
    <row r="2468" spans="5:7" ht="14.25" hidden="1" customHeight="1">
      <c r="E2468" s="158"/>
      <c r="G2468" s="651"/>
    </row>
    <row r="2469" spans="5:7" ht="14.25" hidden="1" customHeight="1">
      <c r="E2469" s="158"/>
      <c r="G2469" s="651"/>
    </row>
    <row r="2470" spans="5:7" ht="14.25" hidden="1" customHeight="1">
      <c r="E2470" s="158"/>
      <c r="G2470" s="651"/>
    </row>
    <row r="2471" spans="5:7" ht="14.25" hidden="1" customHeight="1">
      <c r="E2471" s="158"/>
      <c r="G2471" s="651"/>
    </row>
    <row r="2472" spans="5:7" ht="14.25" hidden="1" customHeight="1">
      <c r="E2472" s="158"/>
      <c r="G2472" s="651"/>
    </row>
    <row r="2473" spans="5:7" ht="14.25" hidden="1" customHeight="1">
      <c r="E2473" s="158"/>
      <c r="G2473" s="651"/>
    </row>
    <row r="2474" spans="5:7" ht="14.25" hidden="1" customHeight="1">
      <c r="E2474" s="158"/>
      <c r="G2474" s="651"/>
    </row>
    <row r="2475" spans="5:7" ht="14.25" hidden="1" customHeight="1">
      <c r="E2475" s="158"/>
      <c r="G2475" s="651"/>
    </row>
    <row r="2476" spans="5:7" ht="14.25" hidden="1" customHeight="1">
      <c r="E2476" s="158"/>
      <c r="G2476" s="651"/>
    </row>
    <row r="2477" spans="5:7" ht="14.25" hidden="1" customHeight="1">
      <c r="E2477" s="158"/>
      <c r="G2477" s="651"/>
    </row>
    <row r="2478" spans="5:7" ht="14.25" hidden="1" customHeight="1">
      <c r="E2478" s="158"/>
      <c r="G2478" s="651"/>
    </row>
    <row r="2479" spans="5:7" ht="14.25" hidden="1" customHeight="1">
      <c r="E2479" s="158"/>
      <c r="G2479" s="651"/>
    </row>
    <row r="2480" spans="5:7" ht="14.25" hidden="1" customHeight="1">
      <c r="E2480" s="158"/>
      <c r="G2480" s="651"/>
    </row>
    <row r="2481" spans="5:7" ht="14.25" hidden="1" customHeight="1">
      <c r="E2481" s="158"/>
      <c r="G2481" s="651"/>
    </row>
    <row r="2482" spans="5:7" ht="14.25" hidden="1" customHeight="1">
      <c r="E2482" s="158"/>
      <c r="G2482" s="651"/>
    </row>
    <row r="2483" spans="5:7" ht="14.25" hidden="1" customHeight="1">
      <c r="E2483" s="158"/>
      <c r="G2483" s="651"/>
    </row>
    <row r="2484" spans="5:7" ht="14.25" hidden="1" customHeight="1">
      <c r="E2484" s="158"/>
      <c r="G2484" s="651"/>
    </row>
    <row r="2485" spans="5:7" ht="14.25" hidden="1" customHeight="1">
      <c r="E2485" s="158"/>
      <c r="G2485" s="651"/>
    </row>
    <row r="2486" spans="5:7" ht="14.25" hidden="1" customHeight="1">
      <c r="E2486" s="158"/>
      <c r="G2486" s="651"/>
    </row>
    <row r="2487" spans="5:7" ht="14.25" hidden="1" customHeight="1">
      <c r="E2487" s="158"/>
      <c r="G2487" s="651"/>
    </row>
    <row r="2488" spans="5:7" ht="14.25" hidden="1" customHeight="1">
      <c r="E2488" s="158"/>
      <c r="G2488" s="651"/>
    </row>
    <row r="2489" spans="5:7" ht="14.25" hidden="1" customHeight="1">
      <c r="E2489" s="158"/>
      <c r="G2489" s="651"/>
    </row>
    <row r="2490" spans="5:7" ht="14.25" hidden="1" customHeight="1">
      <c r="E2490" s="158"/>
      <c r="G2490" s="651"/>
    </row>
    <row r="2491" spans="5:7" ht="14.25" hidden="1" customHeight="1">
      <c r="E2491" s="158"/>
      <c r="G2491" s="651"/>
    </row>
    <row r="2492" spans="5:7" ht="14.25" hidden="1" customHeight="1">
      <c r="E2492" s="158"/>
      <c r="G2492" s="651"/>
    </row>
    <row r="2493" spans="5:7" ht="14.25" hidden="1" customHeight="1">
      <c r="E2493" s="158"/>
      <c r="G2493" s="651"/>
    </row>
    <row r="2494" spans="5:7" ht="14.25" hidden="1" customHeight="1">
      <c r="E2494" s="158"/>
      <c r="G2494" s="651"/>
    </row>
    <row r="2495" spans="5:7" ht="14.25" hidden="1" customHeight="1">
      <c r="E2495" s="158"/>
      <c r="G2495" s="651"/>
    </row>
    <row r="2496" spans="5:7" ht="14.25" hidden="1" customHeight="1">
      <c r="E2496" s="158"/>
      <c r="G2496" s="651"/>
    </row>
    <row r="2497" spans="5:7" ht="14.25" hidden="1" customHeight="1">
      <c r="E2497" s="158"/>
      <c r="G2497" s="651"/>
    </row>
    <row r="2498" spans="5:7" ht="14.25" hidden="1" customHeight="1">
      <c r="E2498" s="158"/>
      <c r="G2498" s="651"/>
    </row>
    <row r="2499" spans="5:7" ht="14.25" hidden="1" customHeight="1">
      <c r="E2499" s="158"/>
      <c r="G2499" s="651"/>
    </row>
    <row r="2500" spans="5:7" ht="14.25" hidden="1" customHeight="1">
      <c r="E2500" s="158"/>
      <c r="G2500" s="651"/>
    </row>
    <row r="2501" spans="5:7" ht="14.25" hidden="1" customHeight="1">
      <c r="E2501" s="158"/>
      <c r="G2501" s="651"/>
    </row>
    <row r="2502" spans="5:7" ht="14.25" hidden="1" customHeight="1">
      <c r="E2502" s="158"/>
      <c r="G2502" s="651"/>
    </row>
    <row r="2503" spans="5:7" ht="14.25" hidden="1" customHeight="1">
      <c r="E2503" s="158"/>
      <c r="G2503" s="651"/>
    </row>
    <row r="2504" spans="5:7" ht="14.25" hidden="1" customHeight="1">
      <c r="E2504" s="158"/>
      <c r="G2504" s="651"/>
    </row>
    <row r="2505" spans="5:7" ht="14.25" hidden="1" customHeight="1">
      <c r="E2505" s="158"/>
      <c r="G2505" s="651"/>
    </row>
    <row r="2506" spans="5:7" ht="14.25" hidden="1" customHeight="1">
      <c r="E2506" s="158"/>
      <c r="G2506" s="651"/>
    </row>
    <row r="2507" spans="5:7" ht="14.25" hidden="1" customHeight="1">
      <c r="E2507" s="158"/>
      <c r="G2507" s="651"/>
    </row>
    <row r="2508" spans="5:7" ht="14.25" hidden="1" customHeight="1">
      <c r="E2508" s="158"/>
      <c r="G2508" s="651"/>
    </row>
    <row r="2509" spans="5:7" ht="14.25" hidden="1" customHeight="1">
      <c r="E2509" s="158"/>
      <c r="G2509" s="651"/>
    </row>
    <row r="2510" spans="5:7" ht="14.25" hidden="1" customHeight="1">
      <c r="E2510" s="158"/>
      <c r="G2510" s="651"/>
    </row>
    <row r="2511" spans="5:7" ht="14.25" hidden="1" customHeight="1">
      <c r="E2511" s="158"/>
      <c r="G2511" s="651"/>
    </row>
    <row r="2512" spans="5:7" ht="14.25" hidden="1" customHeight="1">
      <c r="E2512" s="158"/>
      <c r="G2512" s="651"/>
    </row>
    <row r="2513" spans="5:7" ht="14.25" hidden="1" customHeight="1">
      <c r="E2513" s="158"/>
      <c r="G2513" s="651"/>
    </row>
    <row r="2514" spans="5:7" ht="14.25" hidden="1" customHeight="1">
      <c r="E2514" s="158"/>
      <c r="G2514" s="651"/>
    </row>
    <row r="2515" spans="5:7" ht="14.25" hidden="1" customHeight="1">
      <c r="E2515" s="158"/>
      <c r="G2515" s="651"/>
    </row>
    <row r="2516" spans="5:7" ht="14.25" hidden="1" customHeight="1">
      <c r="E2516" s="158"/>
      <c r="G2516" s="651"/>
    </row>
    <row r="2517" spans="5:7" ht="14.25" hidden="1" customHeight="1">
      <c r="E2517" s="158"/>
      <c r="G2517" s="651"/>
    </row>
    <row r="2518" spans="5:7" ht="14.25" hidden="1" customHeight="1">
      <c r="E2518" s="158"/>
      <c r="G2518" s="651"/>
    </row>
    <row r="2519" spans="5:7" ht="14.25" hidden="1" customHeight="1">
      <c r="E2519" s="158"/>
      <c r="G2519" s="651"/>
    </row>
    <row r="2520" spans="5:7" ht="14.25" hidden="1" customHeight="1">
      <c r="E2520" s="158"/>
      <c r="G2520" s="651"/>
    </row>
    <row r="2521" spans="5:7" ht="14.25" hidden="1" customHeight="1">
      <c r="E2521" s="158"/>
      <c r="G2521" s="651"/>
    </row>
    <row r="2522" spans="5:7" ht="14.25" hidden="1" customHeight="1">
      <c r="E2522" s="158"/>
      <c r="G2522" s="651"/>
    </row>
    <row r="2523" spans="5:7" ht="14.25" hidden="1" customHeight="1">
      <c r="E2523" s="158"/>
      <c r="G2523" s="651"/>
    </row>
    <row r="2524" spans="5:7" ht="14.25" hidden="1" customHeight="1">
      <c r="E2524" s="158"/>
      <c r="G2524" s="651"/>
    </row>
    <row r="2525" spans="5:7" ht="14.25" hidden="1" customHeight="1">
      <c r="E2525" s="158"/>
      <c r="G2525" s="651"/>
    </row>
    <row r="2526" spans="5:7" ht="14.25" hidden="1" customHeight="1">
      <c r="E2526" s="158"/>
      <c r="G2526" s="651"/>
    </row>
    <row r="2527" spans="5:7" ht="14.25" hidden="1" customHeight="1">
      <c r="E2527" s="158"/>
      <c r="G2527" s="651"/>
    </row>
    <row r="2528" spans="5:7" ht="14.25" hidden="1" customHeight="1">
      <c r="E2528" s="158"/>
      <c r="G2528" s="651"/>
    </row>
    <row r="2529" spans="5:7" ht="14.25" hidden="1" customHeight="1">
      <c r="E2529" s="158"/>
      <c r="G2529" s="651"/>
    </row>
    <row r="2530" spans="5:7" ht="14.25" hidden="1" customHeight="1">
      <c r="E2530" s="158"/>
      <c r="G2530" s="651"/>
    </row>
    <row r="2531" spans="5:7" ht="14.25" hidden="1" customHeight="1">
      <c r="E2531" s="158"/>
      <c r="G2531" s="651"/>
    </row>
    <row r="2532" spans="5:7" ht="14.25" customHeight="1"/>
  </sheetData>
  <hyperlinks>
    <hyperlink ref="B8" r:id="rId1" xr:uid="{AE9A9CE3-7DA7-4BD9-8243-A32BE344A736}"/>
  </hyperlinks>
  <pageMargins left="0.75" right="0.75" top="1" bottom="1" header="0.5" footer="0.5"/>
  <pageSetup paperSize="9" orientation="portrait" r:id="rId2"/>
  <headerFooter alignWithMargins="0"/>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61537C-A060-4782-A1E2-D54D5571C3EC}">
  <sheetPr>
    <tabColor theme="9" tint="0.39997558519241921"/>
    <pageSetUpPr fitToPage="1"/>
  </sheetPr>
  <dimension ref="A1:N84"/>
  <sheetViews>
    <sheetView tabSelected="1" zoomScale="90" zoomScaleNormal="90" workbookViewId="0">
      <selection activeCell="I26" sqref="I26"/>
    </sheetView>
  </sheetViews>
  <sheetFormatPr defaultColWidth="0" defaultRowHeight="15" zeroHeight="1" outlineLevelRow="1"/>
  <cols>
    <col min="1" max="1" width="2.28515625" style="148" customWidth="1"/>
    <col min="2" max="2" width="1.42578125" style="148" customWidth="1"/>
    <col min="3" max="3" width="2.140625" style="148" customWidth="1"/>
    <col min="4" max="4" width="78.85546875" style="148" customWidth="1"/>
    <col min="5" max="5" width="17.7109375" style="148" bestFit="1" customWidth="1"/>
    <col min="6" max="6" width="2.140625" style="148" customWidth="1"/>
    <col min="7" max="7" width="1.42578125" style="148" customWidth="1"/>
    <col min="8" max="8" width="13.5703125" style="148" bestFit="1" customWidth="1"/>
    <col min="9" max="9" width="11.140625" style="148" bestFit="1" customWidth="1"/>
    <col min="10" max="10" width="9.140625" style="148" customWidth="1"/>
    <col min="11" max="11" width="9.140625" style="148" hidden="1" customWidth="1"/>
    <col min="12" max="12" width="43.42578125" style="148" hidden="1" customWidth="1"/>
    <col min="13" max="13" width="15.28515625" style="148" hidden="1" customWidth="1"/>
    <col min="14" max="14" width="11.140625" style="148" hidden="1" customWidth="1"/>
    <col min="15" max="16384" width="9.140625" style="148" hidden="1"/>
  </cols>
  <sheetData>
    <row r="1" spans="2:9" ht="9" customHeight="1"/>
    <row r="2" spans="2:9" ht="20.25">
      <c r="B2" s="32"/>
      <c r="C2" s="5"/>
      <c r="D2" s="4" t="s">
        <v>40</v>
      </c>
      <c r="E2" s="5"/>
      <c r="F2" s="5"/>
      <c r="G2" s="5"/>
      <c r="H2" s="198"/>
      <c r="I2" s="198"/>
    </row>
    <row r="3" spans="2:9" ht="20.25">
      <c r="B3" s="32"/>
      <c r="C3" s="5"/>
      <c r="D3" s="4" t="s">
        <v>41</v>
      </c>
      <c r="E3" s="5"/>
      <c r="F3" s="5"/>
      <c r="G3" s="5"/>
      <c r="H3" s="198"/>
      <c r="I3" s="198"/>
    </row>
    <row r="4" spans="2:9" ht="20.25">
      <c r="B4" s="32"/>
      <c r="C4" s="5"/>
      <c r="D4" s="7" t="s">
        <v>7</v>
      </c>
      <c r="E4" s="5"/>
      <c r="F4" s="5"/>
      <c r="G4" s="5"/>
      <c r="H4" s="198"/>
      <c r="I4" s="198"/>
    </row>
    <row r="5" spans="2:9" ht="31.5" customHeight="1">
      <c r="B5" s="32"/>
      <c r="C5" s="5"/>
      <c r="D5" s="8"/>
      <c r="E5" s="20"/>
      <c r="F5" s="5"/>
      <c r="G5" s="5"/>
      <c r="H5" s="122"/>
      <c r="I5" s="122"/>
    </row>
    <row r="6" spans="2:9" ht="15" customHeight="1">
      <c r="C6" s="198"/>
      <c r="D6" s="309"/>
      <c r="E6" s="384"/>
      <c r="F6" s="198"/>
      <c r="H6" s="122"/>
      <c r="I6" s="122"/>
    </row>
    <row r="7" spans="2:9" ht="4.9000000000000004" customHeight="1">
      <c r="B7" s="385"/>
      <c r="C7" s="386"/>
      <c r="D7" s="387"/>
      <c r="E7" s="387"/>
      <c r="F7" s="386"/>
      <c r="G7" s="388"/>
      <c r="H7" s="122"/>
      <c r="I7" s="122"/>
    </row>
    <row r="8" spans="2:9">
      <c r="B8" s="389"/>
      <c r="C8" s="1010" t="s">
        <v>7</v>
      </c>
      <c r="D8" s="1010"/>
      <c r="E8" s="1010"/>
      <c r="F8" s="1010"/>
      <c r="G8" s="390"/>
      <c r="H8" s="122"/>
      <c r="I8" s="122"/>
    </row>
    <row r="9" spans="2:9" ht="7.9" customHeight="1" thickBot="1">
      <c r="B9" s="389"/>
      <c r="D9" s="17"/>
      <c r="E9" s="193"/>
      <c r="G9" s="390"/>
      <c r="H9" s="17"/>
      <c r="I9" s="17"/>
    </row>
    <row r="10" spans="2:9" ht="9" customHeight="1">
      <c r="B10" s="389"/>
      <c r="C10" s="235"/>
      <c r="D10" s="236"/>
      <c r="E10" s="236"/>
      <c r="F10" s="237"/>
      <c r="G10" s="390"/>
      <c r="H10" s="122"/>
      <c r="I10" s="122"/>
    </row>
    <row r="11" spans="2:9" outlineLevel="1">
      <c r="B11" s="389"/>
      <c r="C11" s="238"/>
      <c r="D11" s="587" t="s">
        <v>42</v>
      </c>
      <c r="E11" s="586" t="s">
        <v>43</v>
      </c>
      <c r="F11" s="239"/>
      <c r="G11" s="390"/>
      <c r="H11" s="17"/>
      <c r="I11" s="17"/>
    </row>
    <row r="12" spans="2:9" ht="6" customHeight="1" outlineLevel="1">
      <c r="B12" s="389"/>
      <c r="C12" s="238"/>
      <c r="D12" s="17"/>
      <c r="E12" s="17"/>
      <c r="F12" s="239"/>
      <c r="G12" s="390"/>
      <c r="H12" s="17"/>
      <c r="I12" s="17"/>
    </row>
    <row r="13" spans="2:9" outlineLevel="1">
      <c r="B13" s="389"/>
      <c r="C13" s="238"/>
      <c r="D13" s="240" t="s">
        <v>44</v>
      </c>
      <c r="E13" s="18">
        <f>'Bônus-desconto'!J19+'Bônus-desconto'!J37+'Bônus-desconto'!J55+'Bônus-desconto'!J73</f>
        <v>11126624.638</v>
      </c>
      <c r="F13" s="239"/>
      <c r="G13" s="390"/>
      <c r="H13" s="17"/>
      <c r="I13" s="17"/>
    </row>
    <row r="14" spans="2:9" outlineLevel="1">
      <c r="B14" s="389"/>
      <c r="C14" s="238"/>
      <c r="D14" s="231" t="s">
        <v>45</v>
      </c>
      <c r="E14" s="18">
        <f>TFS_TFU!H20</f>
        <v>21139848.501000002</v>
      </c>
      <c r="F14" s="239"/>
      <c r="G14" s="390"/>
      <c r="H14" s="17"/>
      <c r="I14" s="17"/>
    </row>
    <row r="15" spans="2:9" outlineLevel="1">
      <c r="B15" s="389"/>
      <c r="C15" s="238"/>
      <c r="D15" s="231" t="s">
        <v>46</v>
      </c>
      <c r="E15" s="18">
        <f>TFS_TFU!H27</f>
        <v>70331219.651457712</v>
      </c>
      <c r="F15" s="239"/>
      <c r="G15" s="390"/>
      <c r="H15" s="17"/>
      <c r="I15" s="17"/>
    </row>
    <row r="16" spans="2:9" outlineLevel="1">
      <c r="B16" s="389"/>
      <c r="C16" s="238"/>
      <c r="D16" s="231" t="s">
        <v>47</v>
      </c>
      <c r="E16" s="18">
        <f>'Conselho e Recursos hídricos'!B12</f>
        <v>60000</v>
      </c>
      <c r="F16" s="239"/>
      <c r="G16" s="390"/>
      <c r="H16" s="17"/>
      <c r="I16" s="17"/>
    </row>
    <row r="17" spans="2:9" outlineLevel="1">
      <c r="B17" s="389"/>
      <c r="C17" s="238"/>
      <c r="D17" s="231" t="s">
        <v>48</v>
      </c>
      <c r="E17" s="18">
        <f>'Conselho e Recursos hídricos'!B18</f>
        <v>10000000</v>
      </c>
      <c r="F17" s="239"/>
      <c r="G17" s="390"/>
      <c r="H17" s="17"/>
      <c r="I17" s="17"/>
    </row>
    <row r="18" spans="2:9" outlineLevel="1">
      <c r="B18" s="389"/>
      <c r="C18" s="238"/>
      <c r="D18" s="231" t="s">
        <v>49</v>
      </c>
      <c r="E18" s="18">
        <f>'Conselho e Recursos hídricos'!B24</f>
        <v>6000000</v>
      </c>
      <c r="F18" s="239"/>
      <c r="G18" s="390"/>
      <c r="H18" s="17"/>
      <c r="I18" s="17"/>
    </row>
    <row r="19" spans="2:9" outlineLevel="1">
      <c r="B19" s="389"/>
      <c r="C19" s="238"/>
      <c r="D19" s="231" t="s">
        <v>50</v>
      </c>
      <c r="E19" s="18">
        <f>'Conselho e Recursos hídricos'!B30</f>
        <v>4227969.7001999998</v>
      </c>
      <c r="F19" s="239"/>
      <c r="G19" s="390"/>
      <c r="H19" s="17"/>
      <c r="I19" s="17"/>
    </row>
    <row r="20" spans="2:9" ht="6" customHeight="1" outlineLevel="1" thickBot="1">
      <c r="B20" s="389"/>
      <c r="C20" s="238"/>
      <c r="D20" s="17"/>
      <c r="E20" s="17"/>
      <c r="F20" s="239"/>
      <c r="G20" s="390"/>
      <c r="H20" s="17"/>
      <c r="I20" s="17"/>
    </row>
    <row r="21" spans="2:9">
      <c r="B21" s="389"/>
      <c r="C21" s="238"/>
      <c r="D21" s="233" t="s">
        <v>51</v>
      </c>
      <c r="E21" s="234">
        <f>SUM(E13:E19)</f>
        <v>122885662.49065772</v>
      </c>
      <c r="F21" s="239"/>
      <c r="G21" s="390"/>
      <c r="H21" s="17"/>
      <c r="I21" s="584"/>
    </row>
    <row r="22" spans="2:9" ht="7.5" customHeight="1">
      <c r="B22" s="389"/>
      <c r="C22" s="238"/>
      <c r="D22" s="17"/>
      <c r="E22" s="193"/>
      <c r="F22" s="239"/>
      <c r="G22" s="390"/>
      <c r="H22" s="17"/>
      <c r="I22" s="17"/>
    </row>
    <row r="23" spans="2:9" outlineLevel="1">
      <c r="B23" s="389"/>
      <c r="C23" s="238"/>
      <c r="D23" s="587" t="s">
        <v>52</v>
      </c>
      <c r="E23" s="586" t="s">
        <v>43</v>
      </c>
      <c r="F23" s="239"/>
      <c r="G23" s="390"/>
      <c r="H23" s="17"/>
      <c r="I23" s="17"/>
    </row>
    <row r="24" spans="2:9" ht="6" customHeight="1" outlineLevel="1">
      <c r="B24" s="389"/>
      <c r="C24" s="238"/>
      <c r="D24" s="17"/>
      <c r="E24" s="17"/>
      <c r="F24" s="239"/>
      <c r="G24" s="390"/>
      <c r="H24" s="17"/>
      <c r="I24" s="17"/>
    </row>
    <row r="25" spans="2:9" outlineLevel="1">
      <c r="B25" s="389"/>
      <c r="C25" s="238"/>
      <c r="D25" s="232" t="s">
        <v>53</v>
      </c>
      <c r="E25" s="19">
        <f>SUM(E26:E32)</f>
        <v>1321714967.0231886</v>
      </c>
      <c r="F25" s="239"/>
      <c r="G25" s="390"/>
      <c r="H25" s="17"/>
      <c r="I25" s="584"/>
    </row>
    <row r="26" spans="2:9" outlineLevel="1">
      <c r="B26" s="389"/>
      <c r="C26" s="238"/>
      <c r="D26" s="241" t="s">
        <v>54</v>
      </c>
      <c r="E26" s="18">
        <f>'Custos Operacionais'!E10</f>
        <v>652383793.29318869</v>
      </c>
      <c r="F26" s="239"/>
      <c r="G26" s="390"/>
      <c r="H26" s="17"/>
      <c r="I26" s="17"/>
    </row>
    <row r="27" spans="2:9" outlineLevel="1">
      <c r="B27" s="389"/>
      <c r="C27" s="238"/>
      <c r="D27" s="241" t="s">
        <v>55</v>
      </c>
      <c r="E27" s="18">
        <f>'Custos Operacionais'!E11</f>
        <v>307622720.69</v>
      </c>
      <c r="F27" s="239"/>
      <c r="G27" s="390"/>
      <c r="H27" s="17"/>
      <c r="I27" s="890"/>
    </row>
    <row r="28" spans="2:9" outlineLevel="1">
      <c r="B28" s="389"/>
      <c r="C28" s="238"/>
      <c r="D28" s="241" t="s">
        <v>56</v>
      </c>
      <c r="E28" s="18">
        <f>'Custos Operacionais'!E12</f>
        <v>126277424.02000003</v>
      </c>
      <c r="F28" s="239"/>
      <c r="G28" s="390"/>
      <c r="H28" s="17"/>
      <c r="I28" s="17"/>
    </row>
    <row r="29" spans="2:9" outlineLevel="1">
      <c r="B29" s="389"/>
      <c r="C29" s="238"/>
      <c r="D29" s="241" t="s">
        <v>57</v>
      </c>
      <c r="E29" s="18">
        <f>'Custos Operacionais'!E13</f>
        <v>2363157.2100000004</v>
      </c>
      <c r="F29" s="239"/>
      <c r="G29" s="390"/>
      <c r="H29" s="17"/>
      <c r="I29" s="17"/>
    </row>
    <row r="30" spans="2:9" outlineLevel="1">
      <c r="B30" s="389"/>
      <c r="C30" s="238"/>
      <c r="D30" s="241" t="s">
        <v>58</v>
      </c>
      <c r="E30" s="18">
        <f>'Custos Operacionais'!E14</f>
        <v>24946623.739999998</v>
      </c>
      <c r="F30" s="239"/>
      <c r="G30" s="390"/>
      <c r="H30" s="17"/>
      <c r="I30" s="17"/>
    </row>
    <row r="31" spans="2:9" outlineLevel="1">
      <c r="B31" s="389"/>
      <c r="C31" s="238"/>
      <c r="D31" s="241" t="s">
        <v>59</v>
      </c>
      <c r="E31" s="18">
        <f>'Custos Operacionais'!E15</f>
        <v>79793.97</v>
      </c>
      <c r="F31" s="239"/>
      <c r="G31" s="390"/>
      <c r="H31" s="17"/>
      <c r="I31" s="17"/>
    </row>
    <row r="32" spans="2:9" outlineLevel="1">
      <c r="B32" s="389"/>
      <c r="C32" s="238"/>
      <c r="D32" s="241" t="s">
        <v>60</v>
      </c>
      <c r="E32" s="18">
        <f>'Custos Operacionais'!E16</f>
        <v>208041454.10000002</v>
      </c>
      <c r="F32" s="239"/>
      <c r="G32" s="390"/>
      <c r="H32" s="17"/>
      <c r="I32" s="17"/>
    </row>
    <row r="33" spans="2:9" ht="6" customHeight="1" outlineLevel="1">
      <c r="B33" s="389"/>
      <c r="C33" s="238"/>
      <c r="D33" s="17"/>
      <c r="E33" s="17"/>
      <c r="F33" s="239"/>
      <c r="G33" s="390"/>
      <c r="H33" s="17"/>
      <c r="I33" s="17"/>
    </row>
    <row r="34" spans="2:9" outlineLevel="1">
      <c r="B34" s="389"/>
      <c r="C34" s="238"/>
      <c r="D34" s="232" t="s">
        <v>61</v>
      </c>
      <c r="E34" s="19">
        <f ca="1">'Rec. Irrec'!E27</f>
        <v>24680828.781878993</v>
      </c>
      <c r="F34" s="239"/>
      <c r="G34" s="390">
        <f ca="1">SUM(E27,E29,E30,E31,E34)</f>
        <v>359693124.39187902</v>
      </c>
      <c r="H34" s="899"/>
      <c r="I34" s="584"/>
    </row>
    <row r="35" spans="2:9" ht="6" customHeight="1" outlineLevel="1">
      <c r="B35" s="389"/>
      <c r="C35" s="238"/>
      <c r="D35" s="17"/>
      <c r="E35" s="17"/>
      <c r="F35" s="239"/>
      <c r="G35" s="390"/>
      <c r="H35" s="17"/>
      <c r="I35" s="17"/>
    </row>
    <row r="36" spans="2:9" outlineLevel="1">
      <c r="B36" s="389"/>
      <c r="C36" s="238"/>
      <c r="D36" s="232" t="s">
        <v>62</v>
      </c>
      <c r="E36" s="19">
        <f>SUM(E37:E39)</f>
        <v>667378494.50257242</v>
      </c>
      <c r="F36" s="239"/>
      <c r="G36" s="390"/>
      <c r="H36" s="890"/>
      <c r="I36" s="584"/>
    </row>
    <row r="37" spans="2:9" outlineLevel="1">
      <c r="B37" s="389"/>
      <c r="C37" s="238"/>
      <c r="D37" s="241" t="s">
        <v>63</v>
      </c>
      <c r="E37" s="18">
        <f>'Rem. Adequada'!E44</f>
        <v>469636801.04494244</v>
      </c>
      <c r="F37" s="239"/>
      <c r="G37" s="390"/>
      <c r="H37" s="17"/>
      <c r="I37" s="584"/>
    </row>
    <row r="38" spans="2:9" outlineLevel="1">
      <c r="B38" s="389"/>
      <c r="C38" s="238"/>
      <c r="D38" s="241" t="s">
        <v>64</v>
      </c>
      <c r="E38" s="18">
        <f>'Rem. Adequada'!E45</f>
        <v>196243873.88491178</v>
      </c>
      <c r="F38" s="239"/>
      <c r="G38" s="390"/>
      <c r="H38" s="17"/>
      <c r="I38" s="584"/>
    </row>
    <row r="39" spans="2:9" outlineLevel="1">
      <c r="B39" s="389"/>
      <c r="C39" s="238"/>
      <c r="D39" s="241" t="s">
        <v>65</v>
      </c>
      <c r="E39" s="18">
        <f>'Rem. Adequada'!E46</f>
        <v>1497819.5727182829</v>
      </c>
      <c r="F39" s="239"/>
      <c r="G39" s="390"/>
      <c r="H39" s="17"/>
      <c r="I39" s="584"/>
    </row>
    <row r="40" spans="2:9" ht="6" customHeight="1" outlineLevel="1" thickBot="1">
      <c r="B40" s="389"/>
      <c r="C40" s="238"/>
      <c r="D40" s="17"/>
      <c r="E40" s="17"/>
      <c r="F40" s="239"/>
      <c r="G40" s="390"/>
      <c r="H40" s="17"/>
      <c r="I40" s="17"/>
    </row>
    <row r="41" spans="2:9">
      <c r="B41" s="389"/>
      <c r="C41" s="238"/>
      <c r="D41" s="233" t="s">
        <v>66</v>
      </c>
      <c r="E41" s="234">
        <f ca="1">SUM(E25,E36,E34)</f>
        <v>2013774290.3076401</v>
      </c>
      <c r="F41" s="239"/>
      <c r="G41" s="390"/>
      <c r="H41" s="899"/>
      <c r="I41" s="890"/>
    </row>
    <row r="42" spans="2:9" ht="7.5" customHeight="1">
      <c r="B42" s="389"/>
      <c r="C42" s="238"/>
      <c r="D42" s="436"/>
      <c r="E42" s="19"/>
      <c r="F42" s="239"/>
      <c r="G42" s="390"/>
      <c r="H42" s="17"/>
      <c r="I42" s="17"/>
    </row>
    <row r="43" spans="2:9">
      <c r="B43" s="389"/>
      <c r="C43" s="238"/>
      <c r="D43" s="587" t="s">
        <v>67</v>
      </c>
      <c r="E43" s="586" t="s">
        <v>43</v>
      </c>
      <c r="F43" s="239"/>
      <c r="G43" s="390"/>
      <c r="H43" s="17"/>
      <c r="I43" s="890"/>
    </row>
    <row r="44" spans="2:9" ht="6" customHeight="1">
      <c r="B44" s="389"/>
      <c r="C44" s="238"/>
      <c r="D44" s="436"/>
      <c r="E44" s="19"/>
      <c r="F44" s="239"/>
      <c r="G44" s="390"/>
      <c r="H44" s="17"/>
      <c r="I44" s="17"/>
    </row>
    <row r="45" spans="2:9" outlineLevel="1">
      <c r="B45" s="389"/>
      <c r="C45" s="238"/>
      <c r="D45" s="241" t="s">
        <v>68</v>
      </c>
      <c r="E45" s="18">
        <f>'Componente Financeiro'!E12</f>
        <v>-22136598.00417316</v>
      </c>
      <c r="F45" s="239"/>
      <c r="G45" s="390"/>
      <c r="H45" s="17"/>
      <c r="I45" s="584"/>
    </row>
    <row r="46" spans="2:9" outlineLevel="1">
      <c r="B46" s="389"/>
      <c r="C46" s="238"/>
      <c r="D46" s="241" t="s">
        <v>69</v>
      </c>
      <c r="E46" s="18">
        <f>'Componente Financeiro'!E18</f>
        <v>-18385648.341008298</v>
      </c>
      <c r="F46" s="239"/>
      <c r="G46" s="390"/>
      <c r="H46" s="17"/>
      <c r="I46" s="584"/>
    </row>
    <row r="47" spans="2:9" outlineLevel="1">
      <c r="B47" s="389"/>
      <c r="C47" s="238"/>
      <c r="D47" s="241" t="s">
        <v>70</v>
      </c>
      <c r="E47" s="18">
        <f>'Componente Financeiro'!E24</f>
        <v>-7423367.7599999988</v>
      </c>
      <c r="F47" s="239"/>
      <c r="G47" s="390"/>
      <c r="H47" s="17"/>
      <c r="I47" s="584"/>
    </row>
    <row r="48" spans="2:9" outlineLevel="1">
      <c r="B48" s="389"/>
      <c r="C48" s="238"/>
      <c r="D48" s="241" t="s">
        <v>71</v>
      </c>
      <c r="E48" s="18">
        <f>'Componente Financeiro'!E32</f>
        <v>-3823401</v>
      </c>
      <c r="F48" s="239"/>
      <c r="G48" s="390"/>
      <c r="H48" s="17"/>
      <c r="I48" s="584"/>
    </row>
    <row r="49" spans="2:14" outlineLevel="1">
      <c r="B49" s="389"/>
      <c r="C49" s="238"/>
      <c r="D49" s="241" t="s">
        <v>72</v>
      </c>
      <c r="E49" s="18">
        <f>'Componente Financeiro'!E38</f>
        <v>-50972.44</v>
      </c>
      <c r="F49" s="239"/>
      <c r="G49" s="390"/>
      <c r="H49" s="17"/>
      <c r="I49" s="584"/>
    </row>
    <row r="50" spans="2:14" outlineLevel="1">
      <c r="B50" s="389"/>
      <c r="C50" s="238"/>
      <c r="D50" s="241" t="s">
        <v>73</v>
      </c>
      <c r="E50" s="18">
        <f>'Componente Financeiro'!E43</f>
        <v>-84341.820000000065</v>
      </c>
      <c r="F50" s="239"/>
      <c r="G50" s="390"/>
      <c r="H50" s="17"/>
      <c r="I50" s="584"/>
      <c r="L50" s="601"/>
      <c r="M50" s="618"/>
      <c r="N50" s="149"/>
    </row>
    <row r="51" spans="2:14" outlineLevel="1">
      <c r="B51" s="389"/>
      <c r="C51" s="238"/>
      <c r="D51" s="241" t="s">
        <v>47</v>
      </c>
      <c r="E51" s="18">
        <f>'Componente Financeiro'!E49</f>
        <v>-211094</v>
      </c>
      <c r="F51" s="239"/>
      <c r="G51" s="390"/>
      <c r="H51" s="17"/>
      <c r="I51" s="584"/>
      <c r="L51" s="619"/>
      <c r="M51" s="166"/>
      <c r="N51" s="149"/>
    </row>
    <row r="52" spans="2:14" outlineLevel="1">
      <c r="B52" s="389"/>
      <c r="C52" s="238"/>
      <c r="D52" s="241" t="s">
        <v>74</v>
      </c>
      <c r="E52" s="18">
        <f>'Componente Financeiro'!E57</f>
        <v>-293541917.92658752</v>
      </c>
      <c r="F52" s="239"/>
      <c r="G52" s="390"/>
      <c r="H52" s="17"/>
      <c r="I52" s="584"/>
      <c r="L52" s="619"/>
      <c r="M52" s="166"/>
      <c r="N52" s="149"/>
    </row>
    <row r="53" spans="2:14" outlineLevel="1">
      <c r="B53" s="389"/>
      <c r="C53" s="238"/>
      <c r="D53" s="241" t="s">
        <v>75</v>
      </c>
      <c r="E53" s="18">
        <f>'Componente Financeiro'!E62</f>
        <v>219885870.23324516</v>
      </c>
      <c r="F53" s="239"/>
      <c r="G53" s="390"/>
      <c r="H53" s="17"/>
      <c r="I53" s="584"/>
      <c r="L53" s="619"/>
      <c r="M53" s="166"/>
      <c r="N53" s="145"/>
    </row>
    <row r="54" spans="2:14" outlineLevel="1">
      <c r="B54" s="389"/>
      <c r="C54" s="238"/>
      <c r="D54" s="241" t="s">
        <v>76</v>
      </c>
      <c r="E54" s="18">
        <f>'Componente Financeiro'!E67</f>
        <v>26935002.018225964</v>
      </c>
      <c r="F54" s="239"/>
      <c r="G54" s="390"/>
      <c r="H54" s="17"/>
      <c r="I54" s="584"/>
    </row>
    <row r="55" spans="2:14" outlineLevel="1">
      <c r="B55" s="389"/>
      <c r="C55" s="238"/>
      <c r="D55" s="241" t="s">
        <v>77</v>
      </c>
      <c r="E55" s="18">
        <f>'Componente Financeiro'!E77</f>
        <v>1515388.7250000001</v>
      </c>
      <c r="F55" s="239"/>
      <c r="G55" s="390"/>
      <c r="H55" s="17"/>
      <c r="I55" s="584"/>
    </row>
    <row r="56" spans="2:14" outlineLevel="1">
      <c r="B56" s="389"/>
      <c r="C56" s="238"/>
      <c r="D56" s="241" t="s">
        <v>78</v>
      </c>
      <c r="E56" s="18">
        <f>'Componente Financeiro'!E86</f>
        <v>1585000</v>
      </c>
      <c r="F56" s="239"/>
      <c r="G56" s="390"/>
      <c r="H56" s="17"/>
      <c r="I56" s="584"/>
    </row>
    <row r="57" spans="2:14" ht="6" customHeight="1" outlineLevel="1" thickBot="1">
      <c r="B57" s="389"/>
      <c r="C57" s="238"/>
      <c r="D57" s="17"/>
      <c r="E57" s="193"/>
      <c r="F57" s="239"/>
      <c r="G57" s="390"/>
      <c r="H57" s="17"/>
      <c r="I57" s="17"/>
    </row>
    <row r="58" spans="2:14" ht="15" customHeight="1">
      <c r="B58" s="389"/>
      <c r="C58" s="238"/>
      <c r="D58" s="233" t="s">
        <v>79</v>
      </c>
      <c r="E58" s="234">
        <f>SUM(E45:E56)</f>
        <v>-95736080.315297842</v>
      </c>
      <c r="F58" s="239"/>
      <c r="G58" s="390"/>
      <c r="H58" s="17"/>
      <c r="I58" s="17"/>
    </row>
    <row r="59" spans="2:14" ht="7.5" customHeight="1" thickBot="1">
      <c r="B59" s="389"/>
      <c r="C59" s="238"/>
      <c r="D59" s="17"/>
      <c r="E59" s="193"/>
      <c r="F59" s="239"/>
      <c r="G59" s="390"/>
      <c r="H59" s="17"/>
      <c r="I59" s="17"/>
    </row>
    <row r="60" spans="2:14">
      <c r="B60" s="389"/>
      <c r="C60" s="238"/>
      <c r="D60" s="588" t="s">
        <v>7</v>
      </c>
      <c r="E60" s="589" t="s">
        <v>43</v>
      </c>
      <c r="F60" s="239"/>
      <c r="G60" s="390"/>
      <c r="H60" s="17"/>
      <c r="I60" s="17"/>
    </row>
    <row r="61" spans="2:14" ht="6" customHeight="1">
      <c r="B61" s="389"/>
      <c r="C61" s="238"/>
      <c r="D61" s="17"/>
      <c r="E61" s="193"/>
      <c r="F61" s="239"/>
      <c r="G61" s="390"/>
      <c r="H61" s="17"/>
      <c r="I61" s="17"/>
    </row>
    <row r="62" spans="2:14">
      <c r="B62" s="389"/>
      <c r="C62" s="238"/>
      <c r="D62" s="240" t="s">
        <v>80</v>
      </c>
      <c r="E62" s="18">
        <f ca="1">E21+E41+E58</f>
        <v>2040923872.483</v>
      </c>
      <c r="F62" s="239"/>
      <c r="G62" s="390"/>
      <c r="H62" s="17"/>
      <c r="I62" s="17"/>
      <c r="J62" s="17"/>
    </row>
    <row r="63" spans="2:14" ht="6" customHeight="1">
      <c r="B63" s="389"/>
      <c r="C63" s="238"/>
      <c r="D63" s="17"/>
      <c r="E63" s="193"/>
      <c r="F63" s="239"/>
      <c r="G63" s="390"/>
      <c r="H63" s="17"/>
      <c r="I63" s="17"/>
    </row>
    <row r="64" spans="2:14">
      <c r="B64" s="389"/>
      <c r="C64" s="238"/>
      <c r="D64" s="231" t="s">
        <v>81</v>
      </c>
      <c r="E64" s="18">
        <f>-'Outras Receitas'!BE37</f>
        <v>-15533374.565128157</v>
      </c>
      <c r="F64" s="239"/>
      <c r="G64" s="390"/>
      <c r="H64" s="17"/>
      <c r="I64" s="17"/>
    </row>
    <row r="65" spans="2:11" ht="6" customHeight="1">
      <c r="B65" s="389"/>
      <c r="C65" s="238"/>
      <c r="D65" s="17"/>
      <c r="E65" s="193"/>
      <c r="F65" s="239"/>
      <c r="G65" s="390"/>
      <c r="H65" s="17"/>
      <c r="I65" s="17"/>
    </row>
    <row r="66" spans="2:11">
      <c r="B66" s="389"/>
      <c r="C66" s="238"/>
      <c r="D66" s="240" t="s">
        <v>82</v>
      </c>
      <c r="E66" s="18">
        <f ca="1">(E62+E64)</f>
        <v>2025390497.917872</v>
      </c>
      <c r="F66" s="239"/>
      <c r="G66" s="390"/>
      <c r="H66" s="17"/>
      <c r="I66" s="17"/>
    </row>
    <row r="67" spans="2:11" ht="6" customHeight="1">
      <c r="B67" s="389"/>
      <c r="C67" s="238"/>
      <c r="D67" s="17"/>
      <c r="E67" s="193"/>
      <c r="F67" s="239"/>
      <c r="G67" s="390"/>
      <c r="H67" s="17"/>
      <c r="I67" s="17"/>
    </row>
    <row r="68" spans="2:11" ht="6" customHeight="1">
      <c r="B68" s="389"/>
      <c r="C68" s="238"/>
      <c r="D68" s="17"/>
      <c r="E68" s="193"/>
      <c r="F68" s="239"/>
      <c r="G68" s="390"/>
      <c r="H68" s="17"/>
      <c r="I68" s="17"/>
    </row>
    <row r="69" spans="2:11">
      <c r="B69" s="389"/>
      <c r="C69" s="238"/>
      <c r="D69" s="240" t="s">
        <v>83</v>
      </c>
      <c r="E69" s="18">
        <f>Rec_Verificada!G12</f>
        <v>1935227414.5264895</v>
      </c>
      <c r="F69" s="239"/>
      <c r="G69" s="390"/>
      <c r="H69" s="17"/>
      <c r="I69" s="17"/>
    </row>
    <row r="70" spans="2:11" ht="7.5" customHeight="1">
      <c r="B70" s="389"/>
      <c r="C70" s="238"/>
      <c r="D70" s="240"/>
      <c r="E70" s="193"/>
      <c r="F70" s="239"/>
      <c r="G70" s="390"/>
      <c r="H70" s="17"/>
      <c r="I70" s="585"/>
    </row>
    <row r="71" spans="2:11" ht="15.75" thickBot="1">
      <c r="B71" s="389"/>
      <c r="C71" s="238"/>
      <c r="D71" s="445" t="s">
        <v>84</v>
      </c>
      <c r="E71" s="623">
        <f ca="1">E66/E69-1</f>
        <v>4.6590433100826889E-2</v>
      </c>
      <c r="F71" s="239"/>
      <c r="G71" s="390"/>
      <c r="H71" s="785"/>
      <c r="I71" s="971"/>
      <c r="K71" s="145"/>
    </row>
    <row r="72" spans="2:11" ht="9" customHeight="1" thickBot="1">
      <c r="B72" s="389"/>
      <c r="C72" s="242"/>
      <c r="D72" s="243"/>
      <c r="E72" s="243"/>
      <c r="F72" s="244"/>
      <c r="G72" s="390"/>
      <c r="H72" s="122"/>
      <c r="I72" s="122"/>
    </row>
    <row r="73" spans="2:11" ht="4.9000000000000004" customHeight="1">
      <c r="B73" s="391"/>
      <c r="C73" s="392"/>
      <c r="D73" s="393"/>
      <c r="E73" s="393"/>
      <c r="F73" s="392"/>
      <c r="G73" s="394"/>
    </row>
    <row r="74" spans="2:11">
      <c r="E74" s="145"/>
    </row>
    <row r="75" spans="2:11">
      <c r="E75" s="145"/>
    </row>
    <row r="76" spans="2:11">
      <c r="E76" s="145"/>
    </row>
    <row r="77" spans="2:11">
      <c r="E77" s="145"/>
    </row>
    <row r="78" spans="2:11"/>
    <row r="79" spans="2:11"/>
    <row r="80" spans="2:11"/>
    <row r="81"/>
    <row r="82"/>
    <row r="83"/>
    <row r="84"/>
  </sheetData>
  <mergeCells count="1">
    <mergeCell ref="C8:F8"/>
  </mergeCells>
  <phoneticPr fontId="75" type="noConversion"/>
  <pageMargins left="0.511811024" right="0.511811024" top="0.78740157499999996" bottom="0.78740157499999996" header="0.31496062000000002" footer="0.31496062000000002"/>
  <pageSetup paperSize="9" scale="68"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0E2741-7A6A-40A7-96F1-8C7FCBF8F8A2}">
  <sheetPr>
    <tabColor theme="9" tint="0.39997558519241921"/>
  </sheetPr>
  <dimension ref="A1:U28"/>
  <sheetViews>
    <sheetView workbookViewId="0">
      <selection activeCell="B2" sqref="B2:T26"/>
    </sheetView>
  </sheetViews>
  <sheetFormatPr defaultColWidth="0" defaultRowHeight="12.75" customHeight="1" zeroHeight="1"/>
  <cols>
    <col min="1" max="1" width="7.85546875" style="111" customWidth="1"/>
    <col min="2" max="21" width="9.140625" style="111" customWidth="1"/>
    <col min="22" max="16384" width="9.140625" style="111" hidden="1"/>
  </cols>
  <sheetData>
    <row r="1" spans="1:21" ht="15.75" customHeight="1">
      <c r="A1" s="171"/>
      <c r="B1" s="171"/>
      <c r="C1" s="171"/>
      <c r="D1" s="171"/>
      <c r="E1" s="171"/>
      <c r="F1" s="171"/>
      <c r="G1" s="171"/>
      <c r="H1" s="171"/>
      <c r="I1" s="171"/>
      <c r="J1" s="171"/>
      <c r="K1" s="171"/>
      <c r="L1" s="171"/>
      <c r="M1" s="171"/>
      <c r="N1" s="171"/>
      <c r="O1" s="171"/>
      <c r="P1" s="171"/>
      <c r="Q1" s="171"/>
      <c r="R1" s="171"/>
      <c r="S1" s="171"/>
      <c r="T1" s="171"/>
      <c r="U1" s="171"/>
    </row>
    <row r="2" spans="1:21" ht="15" customHeight="1">
      <c r="A2" s="171"/>
      <c r="B2" s="1111" t="s">
        <v>4260</v>
      </c>
      <c r="C2" s="1111"/>
      <c r="D2" s="1111"/>
      <c r="E2" s="1111"/>
      <c r="F2" s="1111"/>
      <c r="G2" s="1111"/>
      <c r="H2" s="1111"/>
      <c r="I2" s="1111"/>
      <c r="J2" s="1111"/>
      <c r="K2" s="1111"/>
      <c r="L2" s="1111"/>
      <c r="M2" s="1111"/>
      <c r="N2" s="1111"/>
      <c r="O2" s="1111"/>
      <c r="P2" s="1111"/>
      <c r="Q2" s="1111"/>
      <c r="R2" s="1111"/>
      <c r="S2" s="1111"/>
      <c r="T2" s="1111"/>
      <c r="U2" s="171"/>
    </row>
    <row r="3" spans="1:21">
      <c r="A3" s="171"/>
      <c r="B3" s="1111"/>
      <c r="C3" s="1111"/>
      <c r="D3" s="1111"/>
      <c r="E3" s="1111"/>
      <c r="F3" s="1111"/>
      <c r="G3" s="1111"/>
      <c r="H3" s="1111"/>
      <c r="I3" s="1111"/>
      <c r="J3" s="1111"/>
      <c r="K3" s="1111"/>
      <c r="L3" s="1111"/>
      <c r="M3" s="1111"/>
      <c r="N3" s="1111"/>
      <c r="O3" s="1111"/>
      <c r="P3" s="1111"/>
      <c r="Q3" s="1111"/>
      <c r="R3" s="1111"/>
      <c r="S3" s="1111"/>
      <c r="T3" s="1111"/>
      <c r="U3" s="171"/>
    </row>
    <row r="4" spans="1:21">
      <c r="A4" s="171"/>
      <c r="B4" s="1111"/>
      <c r="C4" s="1111"/>
      <c r="D4" s="1111"/>
      <c r="E4" s="1111"/>
      <c r="F4" s="1111"/>
      <c r="G4" s="1111"/>
      <c r="H4" s="1111"/>
      <c r="I4" s="1111"/>
      <c r="J4" s="1111"/>
      <c r="K4" s="1111"/>
      <c r="L4" s="1111"/>
      <c r="M4" s="1111"/>
      <c r="N4" s="1111"/>
      <c r="O4" s="1111"/>
      <c r="P4" s="1111"/>
      <c r="Q4" s="1111"/>
      <c r="R4" s="1111"/>
      <c r="S4" s="1111"/>
      <c r="T4" s="1111"/>
      <c r="U4" s="171"/>
    </row>
    <row r="5" spans="1:21">
      <c r="A5" s="171"/>
      <c r="B5" s="1111"/>
      <c r="C5" s="1111"/>
      <c r="D5" s="1111"/>
      <c r="E5" s="1111"/>
      <c r="F5" s="1111"/>
      <c r="G5" s="1111"/>
      <c r="H5" s="1111"/>
      <c r="I5" s="1111"/>
      <c r="J5" s="1111"/>
      <c r="K5" s="1111"/>
      <c r="L5" s="1111"/>
      <c r="M5" s="1111"/>
      <c r="N5" s="1111"/>
      <c r="O5" s="1111"/>
      <c r="P5" s="1111"/>
      <c r="Q5" s="1111"/>
      <c r="R5" s="1111"/>
      <c r="S5" s="1111"/>
      <c r="T5" s="1111"/>
      <c r="U5" s="171"/>
    </row>
    <row r="6" spans="1:21">
      <c r="A6" s="171"/>
      <c r="B6" s="1111"/>
      <c r="C6" s="1111"/>
      <c r="D6" s="1111"/>
      <c r="E6" s="1111"/>
      <c r="F6" s="1111"/>
      <c r="G6" s="1111"/>
      <c r="H6" s="1111"/>
      <c r="I6" s="1111"/>
      <c r="J6" s="1111"/>
      <c r="K6" s="1111"/>
      <c r="L6" s="1111"/>
      <c r="M6" s="1111"/>
      <c r="N6" s="1111"/>
      <c r="O6" s="1111"/>
      <c r="P6" s="1111"/>
      <c r="Q6" s="1111"/>
      <c r="R6" s="1111"/>
      <c r="S6" s="1111"/>
      <c r="T6" s="1111"/>
      <c r="U6" s="171"/>
    </row>
    <row r="7" spans="1:21">
      <c r="A7" s="171"/>
      <c r="B7" s="1111"/>
      <c r="C7" s="1111"/>
      <c r="D7" s="1111"/>
      <c r="E7" s="1111"/>
      <c r="F7" s="1111"/>
      <c r="G7" s="1111"/>
      <c r="H7" s="1111"/>
      <c r="I7" s="1111"/>
      <c r="J7" s="1111"/>
      <c r="K7" s="1111"/>
      <c r="L7" s="1111"/>
      <c r="M7" s="1111"/>
      <c r="N7" s="1111"/>
      <c r="O7" s="1111"/>
      <c r="P7" s="1111"/>
      <c r="Q7" s="1111"/>
      <c r="R7" s="1111"/>
      <c r="S7" s="1111"/>
      <c r="T7" s="1111"/>
      <c r="U7" s="171"/>
    </row>
    <row r="8" spans="1:21">
      <c r="A8" s="171"/>
      <c r="B8" s="1111"/>
      <c r="C8" s="1111"/>
      <c r="D8" s="1111"/>
      <c r="E8" s="1111"/>
      <c r="F8" s="1111"/>
      <c r="G8" s="1111"/>
      <c r="H8" s="1111"/>
      <c r="I8" s="1111"/>
      <c r="J8" s="1111"/>
      <c r="K8" s="1111"/>
      <c r="L8" s="1111"/>
      <c r="M8" s="1111"/>
      <c r="N8" s="1111"/>
      <c r="O8" s="1111"/>
      <c r="P8" s="1111"/>
      <c r="Q8" s="1111"/>
      <c r="R8" s="1111"/>
      <c r="S8" s="1111"/>
      <c r="T8" s="1111"/>
      <c r="U8" s="171"/>
    </row>
    <row r="9" spans="1:21">
      <c r="A9" s="171"/>
      <c r="B9" s="1111"/>
      <c r="C9" s="1111"/>
      <c r="D9" s="1111"/>
      <c r="E9" s="1111"/>
      <c r="F9" s="1111"/>
      <c r="G9" s="1111"/>
      <c r="H9" s="1111"/>
      <c r="I9" s="1111"/>
      <c r="J9" s="1111"/>
      <c r="K9" s="1111"/>
      <c r="L9" s="1111"/>
      <c r="M9" s="1111"/>
      <c r="N9" s="1111"/>
      <c r="O9" s="1111"/>
      <c r="P9" s="1111"/>
      <c r="Q9" s="1111"/>
      <c r="R9" s="1111"/>
      <c r="S9" s="1111"/>
      <c r="T9" s="1111"/>
      <c r="U9" s="171"/>
    </row>
    <row r="10" spans="1:21" ht="12.75" customHeight="1">
      <c r="A10" s="171"/>
      <c r="B10" s="1111"/>
      <c r="C10" s="1111"/>
      <c r="D10" s="1111"/>
      <c r="E10" s="1111"/>
      <c r="F10" s="1111"/>
      <c r="G10" s="1111"/>
      <c r="H10" s="1111"/>
      <c r="I10" s="1111"/>
      <c r="J10" s="1111"/>
      <c r="K10" s="1111"/>
      <c r="L10" s="1111"/>
      <c r="M10" s="1111"/>
      <c r="N10" s="1111"/>
      <c r="O10" s="1111"/>
      <c r="P10" s="1111"/>
      <c r="Q10" s="1111"/>
      <c r="R10" s="1111"/>
      <c r="S10" s="1111"/>
      <c r="T10" s="1111"/>
      <c r="U10" s="171"/>
    </row>
    <row r="11" spans="1:21" ht="12.75" customHeight="1">
      <c r="A11" s="171"/>
      <c r="B11" s="1111"/>
      <c r="C11" s="1111"/>
      <c r="D11" s="1111"/>
      <c r="E11" s="1111"/>
      <c r="F11" s="1111"/>
      <c r="G11" s="1111"/>
      <c r="H11" s="1111"/>
      <c r="I11" s="1111"/>
      <c r="J11" s="1111"/>
      <c r="K11" s="1111"/>
      <c r="L11" s="1111"/>
      <c r="M11" s="1111"/>
      <c r="N11" s="1111"/>
      <c r="O11" s="1111"/>
      <c r="P11" s="1111"/>
      <c r="Q11" s="1111"/>
      <c r="R11" s="1111"/>
      <c r="S11" s="1111"/>
      <c r="T11" s="1111"/>
      <c r="U11" s="171"/>
    </row>
    <row r="12" spans="1:21" ht="12.75" customHeight="1">
      <c r="A12" s="171"/>
      <c r="B12" s="1111"/>
      <c r="C12" s="1111"/>
      <c r="D12" s="1111"/>
      <c r="E12" s="1111"/>
      <c r="F12" s="1111"/>
      <c r="G12" s="1111"/>
      <c r="H12" s="1111"/>
      <c r="I12" s="1111"/>
      <c r="J12" s="1111"/>
      <c r="K12" s="1111"/>
      <c r="L12" s="1111"/>
      <c r="M12" s="1111"/>
      <c r="N12" s="1111"/>
      <c r="O12" s="1111"/>
      <c r="P12" s="1111"/>
      <c r="Q12" s="1111"/>
      <c r="R12" s="1111"/>
      <c r="S12" s="1111"/>
      <c r="T12" s="1111"/>
      <c r="U12" s="171"/>
    </row>
    <row r="13" spans="1:21" ht="12.75" customHeight="1">
      <c r="A13" s="171"/>
      <c r="B13" s="1111"/>
      <c r="C13" s="1111"/>
      <c r="D13" s="1111"/>
      <c r="E13" s="1111"/>
      <c r="F13" s="1111"/>
      <c r="G13" s="1111"/>
      <c r="H13" s="1111"/>
      <c r="I13" s="1111"/>
      <c r="J13" s="1111"/>
      <c r="K13" s="1111"/>
      <c r="L13" s="1111"/>
      <c r="M13" s="1111"/>
      <c r="N13" s="1111"/>
      <c r="O13" s="1111"/>
      <c r="P13" s="1111"/>
      <c r="Q13" s="1111"/>
      <c r="R13" s="1111"/>
      <c r="S13" s="1111"/>
      <c r="T13" s="1111"/>
      <c r="U13" s="171"/>
    </row>
    <row r="14" spans="1:21" ht="12.75" customHeight="1">
      <c r="A14" s="171"/>
      <c r="B14" s="1111"/>
      <c r="C14" s="1111"/>
      <c r="D14" s="1111"/>
      <c r="E14" s="1111"/>
      <c r="F14" s="1111"/>
      <c r="G14" s="1111"/>
      <c r="H14" s="1111"/>
      <c r="I14" s="1111"/>
      <c r="J14" s="1111"/>
      <c r="K14" s="1111"/>
      <c r="L14" s="1111"/>
      <c r="M14" s="1111"/>
      <c r="N14" s="1111"/>
      <c r="O14" s="1111"/>
      <c r="P14" s="1111"/>
      <c r="Q14" s="1111"/>
      <c r="R14" s="1111"/>
      <c r="S14" s="1111"/>
      <c r="T14" s="1111"/>
      <c r="U14" s="171"/>
    </row>
    <row r="15" spans="1:21" ht="12.75" customHeight="1">
      <c r="A15" s="171"/>
      <c r="B15" s="1111"/>
      <c r="C15" s="1111"/>
      <c r="D15" s="1111"/>
      <c r="E15" s="1111"/>
      <c r="F15" s="1111"/>
      <c r="G15" s="1111"/>
      <c r="H15" s="1111"/>
      <c r="I15" s="1111"/>
      <c r="J15" s="1111"/>
      <c r="K15" s="1111"/>
      <c r="L15" s="1111"/>
      <c r="M15" s="1111"/>
      <c r="N15" s="1111"/>
      <c r="O15" s="1111"/>
      <c r="P15" s="1111"/>
      <c r="Q15" s="1111"/>
      <c r="R15" s="1111"/>
      <c r="S15" s="1111"/>
      <c r="T15" s="1111"/>
      <c r="U15" s="171"/>
    </row>
    <row r="16" spans="1:21" ht="12.75" customHeight="1">
      <c r="A16" s="171"/>
      <c r="B16" s="1111"/>
      <c r="C16" s="1111"/>
      <c r="D16" s="1111"/>
      <c r="E16" s="1111"/>
      <c r="F16" s="1111"/>
      <c r="G16" s="1111"/>
      <c r="H16" s="1111"/>
      <c r="I16" s="1111"/>
      <c r="J16" s="1111"/>
      <c r="K16" s="1111"/>
      <c r="L16" s="1111"/>
      <c r="M16" s="1111"/>
      <c r="N16" s="1111"/>
      <c r="O16" s="1111"/>
      <c r="P16" s="1111"/>
      <c r="Q16" s="1111"/>
      <c r="R16" s="1111"/>
      <c r="S16" s="1111"/>
      <c r="T16" s="1111"/>
      <c r="U16" s="171"/>
    </row>
    <row r="17" spans="1:21" ht="12.75" customHeight="1">
      <c r="A17" s="171"/>
      <c r="B17" s="1111"/>
      <c r="C17" s="1111"/>
      <c r="D17" s="1111"/>
      <c r="E17" s="1111"/>
      <c r="F17" s="1111"/>
      <c r="G17" s="1111"/>
      <c r="H17" s="1111"/>
      <c r="I17" s="1111"/>
      <c r="J17" s="1111"/>
      <c r="K17" s="1111"/>
      <c r="L17" s="1111"/>
      <c r="M17" s="1111"/>
      <c r="N17" s="1111"/>
      <c r="O17" s="1111"/>
      <c r="P17" s="1111"/>
      <c r="Q17" s="1111"/>
      <c r="R17" s="1111"/>
      <c r="S17" s="1111"/>
      <c r="T17" s="1111"/>
      <c r="U17" s="171"/>
    </row>
    <row r="18" spans="1:21" ht="12.75" customHeight="1">
      <c r="A18" s="171"/>
      <c r="B18" s="1111"/>
      <c r="C18" s="1111"/>
      <c r="D18" s="1111"/>
      <c r="E18" s="1111"/>
      <c r="F18" s="1111"/>
      <c r="G18" s="1111"/>
      <c r="H18" s="1111"/>
      <c r="I18" s="1111"/>
      <c r="J18" s="1111"/>
      <c r="K18" s="1111"/>
      <c r="L18" s="1111"/>
      <c r="M18" s="1111"/>
      <c r="N18" s="1111"/>
      <c r="O18" s="1111"/>
      <c r="P18" s="1111"/>
      <c r="Q18" s="1111"/>
      <c r="R18" s="1111"/>
      <c r="S18" s="1111"/>
      <c r="T18" s="1111"/>
      <c r="U18" s="171"/>
    </row>
    <row r="19" spans="1:21" ht="12.75" customHeight="1">
      <c r="A19" s="171"/>
      <c r="B19" s="1111"/>
      <c r="C19" s="1111"/>
      <c r="D19" s="1111"/>
      <c r="E19" s="1111"/>
      <c r="F19" s="1111"/>
      <c r="G19" s="1111"/>
      <c r="H19" s="1111"/>
      <c r="I19" s="1111"/>
      <c r="J19" s="1111"/>
      <c r="K19" s="1111"/>
      <c r="L19" s="1111"/>
      <c r="M19" s="1111"/>
      <c r="N19" s="1111"/>
      <c r="O19" s="1111"/>
      <c r="P19" s="1111"/>
      <c r="Q19" s="1111"/>
      <c r="R19" s="1111"/>
      <c r="S19" s="1111"/>
      <c r="T19" s="1111"/>
      <c r="U19" s="171"/>
    </row>
    <row r="20" spans="1:21" ht="12.75" customHeight="1">
      <c r="A20" s="171"/>
      <c r="B20" s="1111"/>
      <c r="C20" s="1111"/>
      <c r="D20" s="1111"/>
      <c r="E20" s="1111"/>
      <c r="F20" s="1111"/>
      <c r="G20" s="1111"/>
      <c r="H20" s="1111"/>
      <c r="I20" s="1111"/>
      <c r="J20" s="1111"/>
      <c r="K20" s="1111"/>
      <c r="L20" s="1111"/>
      <c r="M20" s="1111"/>
      <c r="N20" s="1111"/>
      <c r="O20" s="1111"/>
      <c r="P20" s="1111"/>
      <c r="Q20" s="1111"/>
      <c r="R20" s="1111"/>
      <c r="S20" s="1111"/>
      <c r="T20" s="1111"/>
      <c r="U20" s="171"/>
    </row>
    <row r="21" spans="1:21" ht="12.75" customHeight="1">
      <c r="A21" s="171"/>
      <c r="B21" s="1111"/>
      <c r="C21" s="1111"/>
      <c r="D21" s="1111"/>
      <c r="E21" s="1111"/>
      <c r="F21" s="1111"/>
      <c r="G21" s="1111"/>
      <c r="H21" s="1111"/>
      <c r="I21" s="1111"/>
      <c r="J21" s="1111"/>
      <c r="K21" s="1111"/>
      <c r="L21" s="1111"/>
      <c r="M21" s="1111"/>
      <c r="N21" s="1111"/>
      <c r="O21" s="1111"/>
      <c r="P21" s="1111"/>
      <c r="Q21" s="1111"/>
      <c r="R21" s="1111"/>
      <c r="S21" s="1111"/>
      <c r="T21" s="1111"/>
      <c r="U21" s="171"/>
    </row>
    <row r="22" spans="1:21">
      <c r="A22" s="171"/>
      <c r="B22" s="1111"/>
      <c r="C22" s="1111"/>
      <c r="D22" s="1111"/>
      <c r="E22" s="1111"/>
      <c r="F22" s="1111"/>
      <c r="G22" s="1111"/>
      <c r="H22" s="1111"/>
      <c r="I22" s="1111"/>
      <c r="J22" s="1111"/>
      <c r="K22" s="1111"/>
      <c r="L22" s="1111"/>
      <c r="M22" s="1111"/>
      <c r="N22" s="1111"/>
      <c r="O22" s="1111"/>
      <c r="P22" s="1111"/>
      <c r="Q22" s="1111"/>
      <c r="R22" s="1111"/>
      <c r="S22" s="1111"/>
      <c r="T22" s="1111"/>
      <c r="U22" s="171"/>
    </row>
    <row r="23" spans="1:21">
      <c r="A23" s="171"/>
      <c r="B23" s="1111"/>
      <c r="C23" s="1111"/>
      <c r="D23" s="1111"/>
      <c r="E23" s="1111"/>
      <c r="F23" s="1111"/>
      <c r="G23" s="1111"/>
      <c r="H23" s="1111"/>
      <c r="I23" s="1111"/>
      <c r="J23" s="1111"/>
      <c r="K23" s="1111"/>
      <c r="L23" s="1111"/>
      <c r="M23" s="1111"/>
      <c r="N23" s="1111"/>
      <c r="O23" s="1111"/>
      <c r="P23" s="1111"/>
      <c r="Q23" s="1111"/>
      <c r="R23" s="1111"/>
      <c r="S23" s="1111"/>
      <c r="T23" s="1111"/>
      <c r="U23" s="171"/>
    </row>
    <row r="24" spans="1:21">
      <c r="A24" s="171"/>
      <c r="B24" s="1111"/>
      <c r="C24" s="1111"/>
      <c r="D24" s="1111"/>
      <c r="E24" s="1111"/>
      <c r="F24" s="1111"/>
      <c r="G24" s="1111"/>
      <c r="H24" s="1111"/>
      <c r="I24" s="1111"/>
      <c r="J24" s="1111"/>
      <c r="K24" s="1111"/>
      <c r="L24" s="1111"/>
      <c r="M24" s="1111"/>
      <c r="N24" s="1111"/>
      <c r="O24" s="1111"/>
      <c r="P24" s="1111"/>
      <c r="Q24" s="1111"/>
      <c r="R24" s="1111"/>
      <c r="S24" s="1111"/>
      <c r="T24" s="1111"/>
      <c r="U24" s="171"/>
    </row>
    <row r="25" spans="1:21">
      <c r="A25" s="171"/>
      <c r="B25" s="1111"/>
      <c r="C25" s="1111"/>
      <c r="D25" s="1111"/>
      <c r="E25" s="1111"/>
      <c r="F25" s="1111"/>
      <c r="G25" s="1111"/>
      <c r="H25" s="1111"/>
      <c r="I25" s="1111"/>
      <c r="J25" s="1111"/>
      <c r="K25" s="1111"/>
      <c r="L25" s="1111"/>
      <c r="M25" s="1111"/>
      <c r="N25" s="1111"/>
      <c r="O25" s="1111"/>
      <c r="P25" s="1111"/>
      <c r="Q25" s="1111"/>
      <c r="R25" s="1111"/>
      <c r="S25" s="1111"/>
      <c r="T25" s="1111"/>
      <c r="U25" s="171"/>
    </row>
    <row r="26" spans="1:21">
      <c r="A26" s="171"/>
      <c r="B26" s="1111"/>
      <c r="C26" s="1111"/>
      <c r="D26" s="1111"/>
      <c r="E26" s="1111"/>
      <c r="F26" s="1111"/>
      <c r="G26" s="1111"/>
      <c r="H26" s="1111"/>
      <c r="I26" s="1111"/>
      <c r="J26" s="1111"/>
      <c r="K26" s="1111"/>
      <c r="L26" s="1111"/>
      <c r="M26" s="1111"/>
      <c r="N26" s="1111"/>
      <c r="O26" s="1111"/>
      <c r="P26" s="1111"/>
      <c r="Q26" s="1111"/>
      <c r="R26" s="1111"/>
      <c r="S26" s="1111"/>
      <c r="T26" s="1111"/>
      <c r="U26" s="171"/>
    </row>
    <row r="27" spans="1:21">
      <c r="A27" s="171"/>
      <c r="B27" s="171"/>
      <c r="C27" s="171"/>
      <c r="D27" s="171"/>
      <c r="E27" s="171"/>
      <c r="F27" s="171"/>
      <c r="G27" s="171"/>
      <c r="H27" s="171"/>
      <c r="I27" s="171"/>
      <c r="J27" s="171"/>
      <c r="K27" s="171"/>
      <c r="L27" s="171"/>
      <c r="M27" s="171"/>
      <c r="N27" s="171"/>
      <c r="O27" s="171"/>
      <c r="P27" s="171"/>
      <c r="Q27" s="171"/>
      <c r="R27" s="171"/>
      <c r="S27" s="171"/>
      <c r="T27" s="171"/>
      <c r="U27" s="171"/>
    </row>
    <row r="28" spans="1:21">
      <c r="A28" s="171"/>
      <c r="B28" s="171"/>
      <c r="C28" s="171"/>
      <c r="D28" s="171"/>
      <c r="E28" s="171"/>
      <c r="F28" s="171"/>
      <c r="G28" s="171"/>
      <c r="H28" s="171"/>
      <c r="I28" s="171"/>
      <c r="J28" s="171"/>
      <c r="K28" s="171"/>
      <c r="L28" s="171"/>
      <c r="M28" s="171"/>
      <c r="N28" s="171"/>
      <c r="O28" s="171"/>
      <c r="P28" s="171"/>
      <c r="Q28" s="171"/>
      <c r="R28" s="171"/>
      <c r="S28" s="171"/>
      <c r="T28" s="171"/>
      <c r="U28" s="171"/>
    </row>
  </sheetData>
  <mergeCells count="1">
    <mergeCell ref="B2:T26"/>
  </mergeCells>
  <pageMargins left="0.75" right="0.75" top="1" bottom="1" header="0.5" footer="0.5"/>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C32FC-613D-4BB1-B516-7E2C3C1C59DF}">
  <sheetPr>
    <tabColor theme="9" tint="0.39997558519241921"/>
  </sheetPr>
  <dimension ref="A1:ZQ42"/>
  <sheetViews>
    <sheetView showGridLines="0" topLeftCell="AP5" zoomScale="90" zoomScaleNormal="90" workbookViewId="0">
      <selection activeCell="C37" sqref="C37"/>
    </sheetView>
  </sheetViews>
  <sheetFormatPr defaultColWidth="0" defaultRowHeight="12.75" customHeight="1" zeroHeight="1" outlineLevelCol="1"/>
  <cols>
    <col min="1" max="1" width="0.85546875" style="25" customWidth="1"/>
    <col min="2" max="2" width="44.28515625" style="25" customWidth="1"/>
    <col min="3" max="3" width="18.28515625" style="25" customWidth="1" outlineLevel="1"/>
    <col min="4" max="5" width="18.5703125" style="25" customWidth="1" outlineLevel="1"/>
    <col min="6" max="6" width="17.7109375" style="25" customWidth="1" outlineLevel="1"/>
    <col min="7" max="9" width="16.7109375" style="25" customWidth="1" outlineLevel="1"/>
    <col min="10" max="11" width="15.7109375" style="25" customWidth="1" outlineLevel="1"/>
    <col min="12" max="12" width="18.5703125" style="25" customWidth="1" outlineLevel="1"/>
    <col min="13" max="13" width="17.7109375" style="25" customWidth="1" outlineLevel="1"/>
    <col min="14" max="14" width="18.140625" style="25" customWidth="1" outlineLevel="1"/>
    <col min="15" max="15" width="18.5703125" style="25" customWidth="1" outlineLevel="1"/>
    <col min="16" max="18" width="18.140625" style="25" customWidth="1" outlineLevel="1"/>
    <col min="19" max="19" width="15.7109375" style="25" customWidth="1" outlineLevel="1"/>
    <col min="20" max="21" width="18.140625" style="25" customWidth="1" outlineLevel="1"/>
    <col min="22" max="22" width="18.5703125" style="25" customWidth="1" outlineLevel="1"/>
    <col min="23" max="23" width="18.140625" style="25" customWidth="1" outlineLevel="1"/>
    <col min="24" max="24" width="18.5703125" style="25" customWidth="1" outlineLevel="1"/>
    <col min="25" max="25" width="18.140625" style="25" customWidth="1" outlineLevel="1"/>
    <col min="26" max="26" width="16" style="25" customWidth="1" outlineLevel="1"/>
    <col min="27" max="27" width="16.7109375" style="25" customWidth="1" outlineLevel="1"/>
    <col min="28" max="28" width="15.7109375" style="25" customWidth="1" outlineLevel="1"/>
    <col min="29" max="30" width="16" style="25" customWidth="1" outlineLevel="1"/>
    <col min="31" max="32" width="18.140625" style="25" customWidth="1" outlineLevel="1"/>
    <col min="33" max="33" width="17.28515625" style="25" customWidth="1" outlineLevel="1"/>
    <col min="34" max="34" width="18.5703125" style="25" customWidth="1" outlineLevel="1"/>
    <col min="35" max="35" width="18.140625" style="25" customWidth="1" outlineLevel="1"/>
    <col min="36" max="36" width="18.5703125" style="25" customWidth="1" outlineLevel="1"/>
    <col min="37" max="37" width="18.140625" style="25" customWidth="1" outlineLevel="1"/>
    <col min="38" max="38" width="16.7109375" style="25" customWidth="1" outlineLevel="1"/>
    <col min="39" max="39" width="18.140625" style="25" customWidth="1" outlineLevel="1"/>
    <col min="40" max="40" width="16" style="25" customWidth="1" outlineLevel="1"/>
    <col min="41" max="41" width="18.140625" style="25" customWidth="1" outlineLevel="1"/>
    <col min="42" max="43" width="18.5703125" style="25" customWidth="1" outlineLevel="1"/>
    <col min="44" max="44" width="17.7109375" style="25" customWidth="1" outlineLevel="1"/>
    <col min="45" max="45" width="18.5703125" style="25" customWidth="1" outlineLevel="1"/>
    <col min="46" max="47" width="18.140625" style="25" customWidth="1" outlineLevel="1"/>
    <col min="48" max="48" width="17.7109375" style="25" customWidth="1" outlineLevel="1"/>
    <col min="49" max="49" width="16.7109375" style="25" customWidth="1" outlineLevel="1"/>
    <col min="50" max="50" width="17.7109375" style="25" customWidth="1" outlineLevel="1"/>
    <col min="51" max="51" width="20.28515625" style="25" customWidth="1" outlineLevel="1"/>
    <col min="52" max="53" width="2.28515625" style="25" customWidth="1" outlineLevel="1"/>
    <col min="54" max="54" width="21" style="25" bestFit="1" customWidth="1"/>
    <col min="55" max="55" width="19.42578125" style="25" bestFit="1" customWidth="1"/>
    <col min="56" max="56" width="21.85546875" style="25" bestFit="1" customWidth="1"/>
    <col min="57" max="57" width="20" style="25" bestFit="1" customWidth="1"/>
    <col min="58" max="58" width="1.7109375" style="1" customWidth="1"/>
    <col min="59" max="59" width="9.140625" style="25" customWidth="1"/>
    <col min="60" max="693" width="0" style="25" hidden="1" customWidth="1"/>
    <col min="694" max="16384" width="9.140625" style="25" hidden="1"/>
  </cols>
  <sheetData>
    <row r="1" spans="2:687" s="1" customFormat="1" ht="9.9499999999999993" customHeight="1"/>
    <row r="2" spans="2:687" s="30" customFormat="1" ht="24.95" customHeight="1">
      <c r="B2" s="27" t="str">
        <f>'Reposicionamento Tarifário'!D2</f>
        <v>Companhia de Saneamento Ambiental do Distrito Federal - CAESB</v>
      </c>
      <c r="C2" s="28"/>
      <c r="D2" s="28"/>
      <c r="E2" s="28"/>
      <c r="F2" s="28"/>
      <c r="G2" s="57"/>
      <c r="H2" s="57"/>
      <c r="I2" s="57"/>
      <c r="J2" s="57"/>
      <c r="K2" s="57"/>
      <c r="L2" s="57"/>
      <c r="M2" s="57"/>
      <c r="N2" s="57"/>
      <c r="O2" s="57"/>
      <c r="P2" s="172"/>
      <c r="Q2" s="172"/>
      <c r="R2" s="172"/>
      <c r="S2" s="172"/>
      <c r="T2" s="172"/>
      <c r="U2" s="172"/>
      <c r="V2" s="172"/>
      <c r="W2" s="172"/>
      <c r="X2" s="172"/>
      <c r="Y2" s="172"/>
      <c r="Z2" s="172"/>
      <c r="AA2" s="172"/>
      <c r="AB2" s="172"/>
      <c r="AC2" s="172"/>
      <c r="AD2" s="172"/>
      <c r="AE2" s="172"/>
      <c r="AF2" s="172"/>
      <c r="AG2" s="172"/>
      <c r="AH2" s="172"/>
      <c r="AI2" s="172"/>
      <c r="AJ2" s="172"/>
      <c r="AK2" s="172"/>
      <c r="AL2" s="172"/>
      <c r="AM2" s="172"/>
      <c r="AN2" s="172"/>
      <c r="AO2" s="172"/>
      <c r="AP2" s="172"/>
      <c r="AQ2" s="172"/>
      <c r="AR2" s="172"/>
      <c r="AS2" s="172"/>
      <c r="AT2" s="172"/>
      <c r="AU2" s="172"/>
      <c r="AV2" s="172"/>
      <c r="AW2" s="172"/>
      <c r="AX2" s="172"/>
      <c r="AY2" s="172"/>
      <c r="AZ2" s="172"/>
      <c r="BA2" s="172"/>
      <c r="BB2" s="172"/>
      <c r="BC2" s="172"/>
      <c r="BD2" s="172"/>
      <c r="BE2" s="172"/>
      <c r="BF2" s="87"/>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c r="IT2" s="29"/>
      <c r="IU2" s="29"/>
      <c r="IV2" s="29"/>
      <c r="IW2" s="29"/>
      <c r="IX2" s="29"/>
      <c r="IY2" s="29"/>
      <c r="IZ2" s="29"/>
      <c r="JA2" s="29"/>
      <c r="JB2" s="29"/>
      <c r="JC2" s="29"/>
      <c r="JD2" s="29"/>
      <c r="JE2" s="29"/>
      <c r="JF2" s="29"/>
      <c r="JG2" s="29"/>
      <c r="JH2" s="29"/>
      <c r="JI2" s="29"/>
      <c r="JJ2" s="29"/>
      <c r="JK2" s="29"/>
      <c r="JL2" s="29"/>
      <c r="JM2" s="29"/>
      <c r="JN2" s="29"/>
      <c r="JO2" s="29"/>
      <c r="JP2" s="29"/>
      <c r="JQ2" s="29"/>
      <c r="JR2" s="29"/>
      <c r="JS2" s="29"/>
      <c r="JT2" s="29"/>
      <c r="JU2" s="29"/>
      <c r="JV2" s="29"/>
      <c r="JW2" s="29"/>
      <c r="JX2" s="29"/>
      <c r="JY2" s="29"/>
      <c r="JZ2" s="29"/>
      <c r="KA2" s="29"/>
      <c r="KB2" s="29"/>
      <c r="KC2" s="29"/>
      <c r="KD2" s="29"/>
      <c r="KE2" s="29"/>
      <c r="KF2" s="29"/>
      <c r="KG2" s="29"/>
      <c r="KH2" s="29"/>
      <c r="KI2" s="29"/>
      <c r="KJ2" s="29"/>
      <c r="KK2" s="29"/>
      <c r="KL2" s="29"/>
      <c r="KM2" s="29"/>
      <c r="KN2" s="29"/>
      <c r="KO2" s="29"/>
      <c r="KP2" s="29"/>
      <c r="KQ2" s="29"/>
      <c r="KR2" s="29"/>
      <c r="KS2" s="29"/>
      <c r="KT2" s="29"/>
      <c r="KU2" s="29"/>
      <c r="KV2" s="29"/>
      <c r="KW2" s="29"/>
      <c r="KX2" s="29"/>
      <c r="KY2" s="29"/>
      <c r="KZ2" s="29"/>
      <c r="LA2" s="29"/>
      <c r="LB2" s="29"/>
      <c r="LC2" s="29"/>
      <c r="LD2" s="29"/>
      <c r="LE2" s="29"/>
      <c r="LF2" s="29"/>
      <c r="LG2" s="29"/>
      <c r="LH2" s="29"/>
      <c r="LI2" s="29"/>
      <c r="LJ2" s="29"/>
      <c r="LK2" s="29"/>
      <c r="LL2" s="29"/>
      <c r="LM2" s="29"/>
      <c r="LN2" s="29"/>
      <c r="LO2" s="29"/>
      <c r="LP2" s="29"/>
      <c r="LQ2" s="29"/>
      <c r="LR2" s="29"/>
      <c r="LS2" s="29"/>
      <c r="LT2" s="29"/>
      <c r="LU2" s="29"/>
      <c r="LV2" s="29"/>
      <c r="LW2" s="29"/>
      <c r="LX2" s="29"/>
      <c r="LY2" s="29"/>
      <c r="LZ2" s="29"/>
      <c r="MA2" s="29"/>
      <c r="MB2" s="29"/>
      <c r="MC2" s="29"/>
      <c r="MD2" s="29"/>
      <c r="ME2" s="29"/>
      <c r="MF2" s="29"/>
      <c r="MG2" s="29"/>
      <c r="MH2" s="29"/>
      <c r="MI2" s="29"/>
      <c r="MJ2" s="29"/>
      <c r="MK2" s="29"/>
      <c r="ML2" s="29"/>
      <c r="MM2" s="29"/>
      <c r="MN2" s="29"/>
      <c r="MO2" s="29"/>
      <c r="MP2" s="29"/>
      <c r="MQ2" s="29"/>
      <c r="MR2" s="29"/>
      <c r="MS2" s="29"/>
      <c r="MT2" s="29"/>
      <c r="MU2" s="29"/>
      <c r="MV2" s="29"/>
      <c r="MW2" s="29"/>
      <c r="MX2" s="29"/>
      <c r="MY2" s="29"/>
      <c r="MZ2" s="29"/>
      <c r="NA2" s="29"/>
      <c r="NB2" s="29"/>
      <c r="NC2" s="29"/>
      <c r="ND2" s="29"/>
      <c r="NE2" s="29"/>
      <c r="NF2" s="29"/>
      <c r="NG2" s="29"/>
      <c r="NH2" s="29"/>
      <c r="NI2" s="29"/>
      <c r="NJ2" s="29"/>
      <c r="NK2" s="29"/>
      <c r="NL2" s="29"/>
      <c r="NM2" s="29"/>
      <c r="NN2" s="29"/>
      <c r="NO2" s="29"/>
      <c r="NP2" s="29"/>
      <c r="NQ2" s="29"/>
      <c r="NR2" s="29"/>
      <c r="NS2" s="29"/>
      <c r="NT2" s="29"/>
      <c r="NU2" s="29"/>
      <c r="NV2" s="29"/>
      <c r="NW2" s="29"/>
      <c r="NX2" s="29"/>
      <c r="NY2" s="29"/>
      <c r="NZ2" s="29"/>
      <c r="OA2" s="29"/>
      <c r="OB2" s="29"/>
      <c r="OC2" s="29"/>
      <c r="OD2" s="29"/>
      <c r="OE2" s="29"/>
      <c r="OF2" s="29"/>
      <c r="OG2" s="29"/>
      <c r="OH2" s="29"/>
      <c r="OI2" s="29"/>
      <c r="OJ2" s="29"/>
      <c r="OK2" s="29"/>
      <c r="OL2" s="29"/>
      <c r="OM2" s="29"/>
      <c r="ON2" s="29"/>
      <c r="OO2" s="29"/>
      <c r="OP2" s="29"/>
      <c r="OQ2" s="29"/>
      <c r="OR2" s="29"/>
      <c r="OS2" s="29"/>
      <c r="OT2" s="29"/>
      <c r="OU2" s="29"/>
      <c r="OV2" s="29"/>
      <c r="OW2" s="29"/>
      <c r="OX2" s="29"/>
      <c r="OY2" s="29"/>
      <c r="OZ2" s="29"/>
      <c r="PA2" s="29"/>
      <c r="PB2" s="29"/>
      <c r="PC2" s="29"/>
      <c r="PD2" s="29"/>
      <c r="PE2" s="29"/>
      <c r="PF2" s="29"/>
      <c r="PG2" s="29"/>
      <c r="PH2" s="29"/>
      <c r="PI2" s="29"/>
      <c r="PJ2" s="29"/>
      <c r="PK2" s="29"/>
      <c r="PL2" s="29"/>
      <c r="PM2" s="29"/>
      <c r="PN2" s="29"/>
      <c r="PO2" s="29"/>
      <c r="PP2" s="29"/>
      <c r="PQ2" s="29"/>
      <c r="PR2" s="29"/>
      <c r="PS2" s="29"/>
      <c r="PT2" s="29"/>
      <c r="PU2" s="29"/>
      <c r="PV2" s="29"/>
      <c r="PW2" s="29"/>
      <c r="PX2" s="29"/>
      <c r="PY2" s="29"/>
      <c r="PZ2" s="29"/>
      <c r="QA2" s="29"/>
      <c r="QB2" s="29"/>
      <c r="QC2" s="29"/>
      <c r="QD2" s="29"/>
      <c r="QE2" s="29"/>
      <c r="QF2" s="29"/>
      <c r="QG2" s="29"/>
      <c r="QH2" s="29"/>
      <c r="QI2" s="29"/>
      <c r="QJ2" s="29"/>
      <c r="QK2" s="29"/>
      <c r="QL2" s="29"/>
      <c r="QM2" s="29"/>
      <c r="QN2" s="29"/>
      <c r="QO2" s="29"/>
      <c r="QP2" s="29"/>
      <c r="QQ2" s="29"/>
      <c r="QR2" s="29"/>
      <c r="QS2" s="29"/>
      <c r="QT2" s="29"/>
      <c r="QU2" s="29"/>
      <c r="QV2" s="29"/>
      <c r="QW2" s="29"/>
      <c r="QX2" s="29"/>
      <c r="QY2" s="29"/>
      <c r="QZ2" s="29"/>
      <c r="RA2" s="29"/>
      <c r="RB2" s="29"/>
      <c r="RC2" s="29"/>
      <c r="RD2" s="29"/>
      <c r="RE2" s="29"/>
      <c r="RF2" s="29"/>
      <c r="RG2" s="29"/>
      <c r="RH2" s="29"/>
      <c r="RI2" s="29"/>
      <c r="RJ2" s="29"/>
      <c r="RK2" s="29"/>
      <c r="RL2" s="29"/>
      <c r="RM2" s="29"/>
      <c r="RN2" s="29"/>
      <c r="RO2" s="29"/>
      <c r="RP2" s="29"/>
      <c r="RQ2" s="29"/>
      <c r="RR2" s="29"/>
      <c r="RS2" s="29"/>
      <c r="RT2" s="29"/>
      <c r="RU2" s="29"/>
      <c r="RV2" s="29"/>
      <c r="RW2" s="29"/>
      <c r="RX2" s="29"/>
      <c r="RY2" s="29"/>
      <c r="RZ2" s="29"/>
      <c r="SA2" s="29"/>
      <c r="SB2" s="29"/>
      <c r="SC2" s="29"/>
      <c r="SD2" s="29"/>
      <c r="SE2" s="29"/>
      <c r="SF2" s="29"/>
      <c r="SG2" s="29"/>
      <c r="SH2" s="29"/>
      <c r="SI2" s="29"/>
      <c r="SJ2" s="29"/>
      <c r="SK2" s="29"/>
      <c r="SL2" s="29"/>
      <c r="SM2" s="29"/>
      <c r="SN2" s="29"/>
      <c r="SO2" s="29"/>
      <c r="SP2" s="29"/>
      <c r="SQ2" s="29"/>
      <c r="SR2" s="29"/>
      <c r="SS2" s="29"/>
      <c r="ST2" s="29"/>
      <c r="SU2" s="29"/>
      <c r="SV2" s="29"/>
      <c r="SW2" s="29"/>
      <c r="SX2" s="29"/>
      <c r="SY2" s="29"/>
      <c r="SZ2" s="29"/>
      <c r="TA2" s="29"/>
      <c r="TB2" s="29"/>
      <c r="TC2" s="29"/>
      <c r="TD2" s="29"/>
      <c r="TE2" s="29"/>
      <c r="TF2" s="29"/>
      <c r="TG2" s="29"/>
      <c r="TH2" s="29"/>
      <c r="TI2" s="29"/>
      <c r="TJ2" s="29"/>
      <c r="TK2" s="29"/>
      <c r="TL2" s="29"/>
      <c r="TM2" s="29"/>
      <c r="TN2" s="29"/>
      <c r="TO2" s="29"/>
      <c r="TP2" s="29"/>
      <c r="TQ2" s="29"/>
      <c r="TR2" s="29"/>
      <c r="TS2" s="29"/>
      <c r="TT2" s="29"/>
      <c r="TU2" s="29"/>
      <c r="TV2" s="29"/>
      <c r="TW2" s="29"/>
      <c r="TX2" s="29"/>
      <c r="TY2" s="29"/>
      <c r="TZ2" s="29"/>
      <c r="UA2" s="29"/>
      <c r="UB2" s="29"/>
      <c r="UC2" s="29"/>
      <c r="UD2" s="29"/>
      <c r="UE2" s="29"/>
      <c r="UF2" s="29"/>
      <c r="UG2" s="29"/>
      <c r="UH2" s="29"/>
      <c r="UI2" s="29"/>
      <c r="UJ2" s="29"/>
      <c r="UK2" s="29"/>
      <c r="UL2" s="29"/>
      <c r="UM2" s="29"/>
      <c r="UN2" s="29"/>
      <c r="UO2" s="29"/>
      <c r="UP2" s="29"/>
      <c r="UQ2" s="29"/>
      <c r="UR2" s="29"/>
      <c r="US2" s="29"/>
      <c r="UT2" s="29"/>
      <c r="UU2" s="29"/>
      <c r="UV2" s="29"/>
      <c r="UW2" s="29"/>
      <c r="UX2" s="29"/>
      <c r="UY2" s="29"/>
      <c r="UZ2" s="29"/>
      <c r="VA2" s="29"/>
      <c r="VB2" s="29"/>
      <c r="VC2" s="29"/>
      <c r="VD2" s="29"/>
      <c r="VE2" s="29"/>
      <c r="VF2" s="29"/>
      <c r="VG2" s="29"/>
      <c r="VH2" s="29"/>
      <c r="VI2" s="29"/>
      <c r="VJ2" s="29"/>
      <c r="VK2" s="29"/>
      <c r="VL2" s="29"/>
      <c r="VM2" s="29"/>
      <c r="VN2" s="29"/>
      <c r="VO2" s="29"/>
      <c r="VP2" s="29"/>
      <c r="VQ2" s="29"/>
      <c r="VR2" s="29"/>
      <c r="VS2" s="29"/>
      <c r="VT2" s="29"/>
      <c r="VU2" s="29"/>
      <c r="VV2" s="29"/>
      <c r="VW2" s="29"/>
      <c r="VX2" s="29"/>
      <c r="VY2" s="29"/>
      <c r="VZ2" s="29"/>
      <c r="WA2" s="29"/>
      <c r="WB2" s="29"/>
      <c r="WC2" s="29"/>
      <c r="WD2" s="29"/>
      <c r="WE2" s="29"/>
      <c r="WF2" s="29"/>
      <c r="WG2" s="29"/>
      <c r="WH2" s="29"/>
      <c r="WI2" s="29"/>
      <c r="WJ2" s="29"/>
      <c r="WK2" s="29"/>
      <c r="WL2" s="29"/>
      <c r="WM2" s="29"/>
      <c r="WN2" s="29"/>
      <c r="WO2" s="29"/>
      <c r="WP2" s="29"/>
      <c r="WQ2" s="29"/>
      <c r="WR2" s="29"/>
      <c r="WS2" s="29"/>
      <c r="WT2" s="29"/>
      <c r="WU2" s="29"/>
      <c r="WV2" s="29"/>
      <c r="WW2" s="29"/>
      <c r="WX2" s="29"/>
      <c r="WY2" s="29"/>
      <c r="WZ2" s="29"/>
      <c r="XA2" s="29"/>
      <c r="XB2" s="29"/>
      <c r="XC2" s="29"/>
      <c r="XD2" s="29"/>
      <c r="XE2" s="29"/>
      <c r="XF2" s="29"/>
      <c r="XG2" s="29"/>
      <c r="XH2" s="29"/>
      <c r="XI2" s="29"/>
      <c r="XJ2" s="29"/>
      <c r="XK2" s="29"/>
      <c r="XL2" s="29"/>
      <c r="XM2" s="29"/>
      <c r="XN2" s="29"/>
      <c r="XO2" s="29"/>
      <c r="XP2" s="29"/>
      <c r="XQ2" s="29"/>
      <c r="XR2" s="29"/>
      <c r="XS2" s="29"/>
      <c r="XT2" s="29"/>
      <c r="XU2" s="29"/>
      <c r="XV2" s="29"/>
      <c r="XW2" s="29"/>
      <c r="XX2" s="29"/>
      <c r="XY2" s="29"/>
      <c r="XZ2" s="29"/>
      <c r="YA2" s="29"/>
      <c r="YB2" s="29"/>
      <c r="YC2" s="29"/>
      <c r="YD2" s="29"/>
      <c r="YE2" s="29"/>
      <c r="YF2" s="29"/>
      <c r="YG2" s="29"/>
      <c r="YH2" s="29"/>
      <c r="YI2" s="29"/>
      <c r="YJ2" s="29"/>
      <c r="YK2" s="29"/>
      <c r="YL2" s="29"/>
      <c r="YM2" s="29"/>
      <c r="YN2" s="29"/>
      <c r="YO2" s="29"/>
      <c r="YP2" s="29"/>
      <c r="YQ2" s="29"/>
      <c r="YR2" s="29"/>
      <c r="YS2" s="29"/>
      <c r="YT2" s="29"/>
      <c r="YU2" s="29"/>
      <c r="YV2" s="29"/>
      <c r="YW2" s="29"/>
      <c r="YX2" s="29"/>
      <c r="YY2" s="29"/>
      <c r="YZ2" s="29"/>
      <c r="ZA2" s="29"/>
      <c r="ZB2" s="29"/>
      <c r="ZC2" s="29"/>
      <c r="ZD2" s="29"/>
      <c r="ZE2" s="29"/>
      <c r="ZF2" s="29"/>
      <c r="ZG2" s="29"/>
      <c r="ZH2" s="29"/>
      <c r="ZI2" s="29"/>
      <c r="ZJ2" s="29"/>
      <c r="ZK2" s="29"/>
    </row>
    <row r="3" spans="2:687" s="6" customFormat="1" ht="20.100000000000001" customHeight="1">
      <c r="B3" s="4" t="str">
        <f>'Reposicionamento Tarifário'!D3</f>
        <v>Revisão Tarifária Periódica (4ª RTP)</v>
      </c>
      <c r="C3" s="5"/>
      <c r="D3" s="5"/>
      <c r="E3" s="5"/>
      <c r="F3" s="5"/>
      <c r="G3" s="5"/>
      <c r="H3" s="5"/>
      <c r="I3" s="5"/>
      <c r="J3" s="5"/>
      <c r="K3" s="5"/>
      <c r="L3" s="5"/>
      <c r="M3" s="5"/>
      <c r="N3" s="5"/>
      <c r="O3" s="5"/>
      <c r="P3" s="168"/>
      <c r="Q3" s="168"/>
      <c r="R3" s="168"/>
      <c r="S3" s="168"/>
      <c r="T3" s="168"/>
      <c r="U3" s="168"/>
      <c r="V3" s="168"/>
      <c r="W3" s="168"/>
      <c r="X3" s="168"/>
      <c r="Y3" s="168"/>
      <c r="Z3" s="168"/>
      <c r="AA3" s="168"/>
      <c r="AB3" s="168"/>
      <c r="AC3" s="168"/>
      <c r="AD3" s="168"/>
      <c r="AE3" s="168"/>
      <c r="AF3" s="168"/>
      <c r="AG3" s="168"/>
      <c r="AH3" s="168"/>
      <c r="AI3" s="168"/>
      <c r="AJ3" s="168"/>
      <c r="AK3" s="168"/>
      <c r="AL3" s="168"/>
      <c r="AM3" s="168"/>
      <c r="AN3" s="168"/>
      <c r="AO3" s="168"/>
      <c r="AP3" s="168"/>
      <c r="AQ3" s="168"/>
      <c r="AR3" s="168"/>
      <c r="AS3" s="168"/>
      <c r="AT3" s="168"/>
      <c r="AU3" s="168"/>
      <c r="AV3" s="168"/>
      <c r="AW3" s="168"/>
      <c r="AX3" s="168"/>
      <c r="AY3" s="168"/>
      <c r="AZ3" s="168"/>
      <c r="BA3" s="168"/>
      <c r="BB3" s="168"/>
      <c r="BC3" s="168"/>
      <c r="BD3" s="168"/>
      <c r="BE3" s="168"/>
      <c r="BF3" s="820"/>
    </row>
    <row r="4" spans="2:687" s="6" customFormat="1" ht="20.100000000000001" customHeight="1">
      <c r="B4" s="4" t="s">
        <v>11</v>
      </c>
      <c r="C4" s="5"/>
      <c r="D4" s="5"/>
      <c r="E4" s="5"/>
      <c r="F4" s="5"/>
      <c r="G4" s="5"/>
      <c r="H4" s="5"/>
      <c r="I4" s="5"/>
      <c r="J4" s="5"/>
      <c r="K4" s="5"/>
      <c r="L4" s="5"/>
      <c r="M4" s="5"/>
      <c r="N4" s="5"/>
      <c r="O4" s="5"/>
      <c r="P4" s="168"/>
      <c r="Q4" s="168"/>
      <c r="R4" s="168"/>
      <c r="S4" s="168"/>
      <c r="T4" s="168"/>
      <c r="U4" s="168"/>
      <c r="V4" s="168"/>
      <c r="W4" s="168"/>
      <c r="X4" s="168"/>
      <c r="Y4" s="168"/>
      <c r="Z4" s="168"/>
      <c r="AA4" s="168"/>
      <c r="AB4" s="168"/>
      <c r="AC4" s="168"/>
      <c r="AD4" s="168"/>
      <c r="AE4" s="168"/>
      <c r="AF4" s="168"/>
      <c r="AG4" s="168"/>
      <c r="AH4" s="168"/>
      <c r="AI4" s="168"/>
      <c r="AJ4" s="168"/>
      <c r="AK4" s="168"/>
      <c r="AL4" s="168"/>
      <c r="AM4" s="168"/>
      <c r="AN4" s="168"/>
      <c r="AO4" s="168"/>
      <c r="AP4" s="168"/>
      <c r="AQ4" s="168"/>
      <c r="AR4" s="168"/>
      <c r="AS4" s="168"/>
      <c r="AT4" s="168"/>
      <c r="AU4" s="168"/>
      <c r="AV4" s="168"/>
      <c r="AW4" s="168"/>
      <c r="AX4" s="168"/>
      <c r="AY4" s="168"/>
      <c r="AZ4" s="168"/>
      <c r="BA4" s="168"/>
      <c r="BB4" s="168"/>
      <c r="BC4" s="168"/>
      <c r="BD4" s="168"/>
      <c r="BE4" s="168"/>
      <c r="BF4" s="820"/>
    </row>
    <row r="5" spans="2:687" s="6" customFormat="1" ht="20.100000000000001" customHeight="1">
      <c r="B5" s="7" t="s">
        <v>4261</v>
      </c>
      <c r="C5" s="5"/>
      <c r="D5" s="5"/>
      <c r="E5" s="5"/>
      <c r="F5" s="5"/>
      <c r="G5" s="5"/>
      <c r="H5" s="5"/>
      <c r="I5" s="5"/>
      <c r="J5" s="5"/>
      <c r="K5" s="5"/>
      <c r="L5" s="5"/>
      <c r="M5" s="5"/>
      <c r="N5" s="5"/>
      <c r="O5" s="5"/>
      <c r="P5" s="168"/>
      <c r="Q5" s="168"/>
      <c r="R5" s="168"/>
      <c r="S5" s="168"/>
      <c r="T5" s="168"/>
      <c r="U5" s="168"/>
      <c r="V5" s="168"/>
      <c r="W5" s="168"/>
      <c r="X5" s="168"/>
      <c r="Y5" s="168"/>
      <c r="Z5" s="168"/>
      <c r="AA5" s="168"/>
      <c r="AB5" s="168"/>
      <c r="AC5" s="168"/>
      <c r="AD5" s="168"/>
      <c r="AE5" s="168"/>
      <c r="AF5" s="168"/>
      <c r="AG5" s="168"/>
      <c r="AH5" s="168"/>
      <c r="AI5" s="168"/>
      <c r="AJ5" s="168"/>
      <c r="AK5" s="168"/>
      <c r="AL5" s="168"/>
      <c r="AM5" s="168"/>
      <c r="AN5" s="168"/>
      <c r="AO5" s="168"/>
      <c r="AP5" s="168"/>
      <c r="AQ5" s="168"/>
      <c r="AR5" s="168"/>
      <c r="AS5" s="168"/>
      <c r="AT5" s="168"/>
      <c r="AU5" s="168"/>
      <c r="AV5" s="168"/>
      <c r="AW5" s="168"/>
      <c r="AX5" s="168"/>
      <c r="AY5" s="168"/>
      <c r="AZ5" s="168"/>
      <c r="BA5" s="168"/>
      <c r="BB5" s="168"/>
      <c r="BC5" s="168"/>
      <c r="BD5" s="168"/>
      <c r="BE5" s="168"/>
      <c r="BF5" s="820"/>
    </row>
    <row r="6" spans="2:687" s="9" customFormat="1" ht="29.45" customHeight="1">
      <c r="B6" s="8"/>
      <c r="C6" s="31"/>
      <c r="D6" s="31"/>
      <c r="E6" s="58"/>
      <c r="F6" s="58"/>
      <c r="G6" s="58"/>
      <c r="H6" s="58"/>
      <c r="I6" s="58"/>
      <c r="J6" s="58"/>
      <c r="K6" s="58"/>
      <c r="L6" s="58"/>
      <c r="M6" s="58"/>
      <c r="N6" s="58"/>
      <c r="O6" s="58"/>
      <c r="P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168"/>
      <c r="AY6" s="58"/>
      <c r="AZ6" s="58"/>
      <c r="BA6" s="58"/>
      <c r="BB6" s="58"/>
      <c r="BC6" s="58"/>
      <c r="BD6" s="58"/>
      <c r="BE6" s="58"/>
      <c r="BF6" s="87"/>
    </row>
    <row r="7" spans="2:687" s="190" customFormat="1" ht="9.6" customHeight="1">
      <c r="B7" s="309"/>
      <c r="E7" s="310"/>
      <c r="F7" s="310"/>
      <c r="G7" s="310"/>
      <c r="H7" s="310"/>
      <c r="I7" s="310"/>
      <c r="J7" s="310"/>
      <c r="K7" s="310"/>
      <c r="L7" s="310"/>
      <c r="M7" s="310"/>
      <c r="N7" s="310"/>
      <c r="O7" s="310"/>
      <c r="P7" s="310"/>
      <c r="Q7" s="310"/>
      <c r="R7" s="310"/>
      <c r="S7" s="310"/>
      <c r="T7" s="310"/>
      <c r="U7" s="310"/>
      <c r="V7" s="310"/>
      <c r="W7" s="310"/>
      <c r="X7" s="310"/>
      <c r="Y7" s="310"/>
      <c r="Z7" s="310"/>
      <c r="AA7" s="310"/>
      <c r="AB7" s="310"/>
      <c r="AC7" s="310"/>
      <c r="AD7" s="310"/>
      <c r="AE7" s="310"/>
      <c r="AF7" s="310"/>
      <c r="AG7" s="310"/>
      <c r="AH7" s="310"/>
      <c r="AI7" s="310"/>
      <c r="AJ7" s="310"/>
      <c r="AK7" s="310"/>
      <c r="AL7" s="310"/>
      <c r="AM7" s="310"/>
      <c r="AN7" s="310"/>
      <c r="AO7" s="310"/>
      <c r="AP7" s="310"/>
      <c r="AQ7" s="310"/>
      <c r="AR7" s="310"/>
      <c r="AS7" s="310"/>
      <c r="AT7" s="310"/>
      <c r="AU7" s="310"/>
      <c r="AV7" s="310"/>
      <c r="AW7" s="310"/>
      <c r="AX7" s="353"/>
      <c r="AY7" s="310"/>
      <c r="AZ7" s="310"/>
      <c r="BA7" s="310"/>
      <c r="BB7" s="310"/>
      <c r="BC7" s="310"/>
      <c r="BD7" s="310"/>
      <c r="BE7" s="310"/>
      <c r="BF7" s="17"/>
    </row>
    <row r="8" spans="2:687" ht="7.5" customHeight="1">
      <c r="B8" s="354"/>
      <c r="C8" s="354"/>
      <c r="D8" s="354"/>
      <c r="E8" s="354"/>
      <c r="F8" s="354"/>
      <c r="G8" s="354"/>
      <c r="H8" s="354"/>
      <c r="I8" s="354"/>
      <c r="J8" s="354"/>
      <c r="K8" s="354"/>
      <c r="L8" s="354"/>
      <c r="M8" s="354"/>
      <c r="N8" s="354"/>
      <c r="O8" s="354"/>
      <c r="P8" s="354"/>
      <c r="Q8" s="354"/>
      <c r="R8" s="354"/>
      <c r="S8" s="354"/>
      <c r="T8" s="354"/>
      <c r="U8" s="354"/>
      <c r="V8" s="354"/>
      <c r="W8" s="354"/>
      <c r="X8" s="354"/>
      <c r="Y8" s="354"/>
      <c r="Z8" s="354"/>
      <c r="AA8" s="354"/>
      <c r="AB8" s="354"/>
      <c r="AC8" s="354"/>
      <c r="AD8" s="354"/>
      <c r="AE8" s="354"/>
      <c r="AF8" s="354"/>
      <c r="AG8" s="354"/>
      <c r="AH8" s="354"/>
      <c r="AI8" s="354"/>
      <c r="AJ8" s="354"/>
      <c r="AK8" s="354"/>
      <c r="AL8" s="354"/>
      <c r="AM8" s="354"/>
      <c r="AN8" s="354"/>
      <c r="AO8" s="354"/>
      <c r="AP8" s="354"/>
      <c r="AQ8" s="354"/>
      <c r="AR8" s="354"/>
      <c r="AS8" s="354"/>
      <c r="AT8" s="354"/>
      <c r="AU8" s="354"/>
      <c r="AV8" s="354"/>
      <c r="AW8" s="354"/>
      <c r="AX8" s="354"/>
      <c r="AY8" s="354"/>
      <c r="AZ8" s="354"/>
      <c r="BA8" s="354"/>
      <c r="BB8" s="354"/>
      <c r="BC8" s="354"/>
      <c r="BD8" s="354"/>
      <c r="BE8" s="354"/>
      <c r="BF8" s="355"/>
    </row>
    <row r="9" spans="2:687" ht="16.5" customHeight="1">
      <c r="B9" s="1113" t="s">
        <v>4262</v>
      </c>
      <c r="C9" s="1114">
        <v>43831</v>
      </c>
      <c r="D9" s="1114">
        <v>43862</v>
      </c>
      <c r="E9" s="1114">
        <v>43891</v>
      </c>
      <c r="F9" s="1114">
        <v>43922</v>
      </c>
      <c r="G9" s="1114">
        <v>43952</v>
      </c>
      <c r="H9" s="1114">
        <v>43983</v>
      </c>
      <c r="I9" s="1114">
        <v>44013</v>
      </c>
      <c r="J9" s="1114">
        <v>44044</v>
      </c>
      <c r="K9" s="1114">
        <v>44075</v>
      </c>
      <c r="L9" s="1114">
        <v>44105</v>
      </c>
      <c r="M9" s="1114">
        <v>44136</v>
      </c>
      <c r="N9" s="1114">
        <v>44166</v>
      </c>
      <c r="O9" s="1114">
        <v>44197</v>
      </c>
      <c r="P9" s="1114">
        <v>44228</v>
      </c>
      <c r="Q9" s="1114">
        <v>44256</v>
      </c>
      <c r="R9" s="1114">
        <v>44287</v>
      </c>
      <c r="S9" s="1114">
        <v>44317</v>
      </c>
      <c r="T9" s="1114">
        <v>44348</v>
      </c>
      <c r="U9" s="1114">
        <v>44378</v>
      </c>
      <c r="V9" s="1114">
        <v>44409</v>
      </c>
      <c r="W9" s="1114">
        <v>44440</v>
      </c>
      <c r="X9" s="1114">
        <v>44470</v>
      </c>
      <c r="Y9" s="1114">
        <v>44501</v>
      </c>
      <c r="Z9" s="1114">
        <v>44531</v>
      </c>
      <c r="AA9" s="1114">
        <v>44562</v>
      </c>
      <c r="AB9" s="1114">
        <v>44593</v>
      </c>
      <c r="AC9" s="1114">
        <v>44621</v>
      </c>
      <c r="AD9" s="1114">
        <v>44652</v>
      </c>
      <c r="AE9" s="1114">
        <v>44682</v>
      </c>
      <c r="AF9" s="1114">
        <v>44713</v>
      </c>
      <c r="AG9" s="1114">
        <v>44743</v>
      </c>
      <c r="AH9" s="1114">
        <v>44774</v>
      </c>
      <c r="AI9" s="1114">
        <v>44805</v>
      </c>
      <c r="AJ9" s="1114">
        <v>44835</v>
      </c>
      <c r="AK9" s="1114">
        <v>44866</v>
      </c>
      <c r="AL9" s="1114">
        <v>44896</v>
      </c>
      <c r="AM9" s="1114">
        <v>44927</v>
      </c>
      <c r="AN9" s="1114">
        <v>44958</v>
      </c>
      <c r="AO9" s="1114">
        <v>44986</v>
      </c>
      <c r="AP9" s="1114">
        <v>45017</v>
      </c>
      <c r="AQ9" s="1114">
        <v>45047</v>
      </c>
      <c r="AR9" s="1114">
        <v>45078</v>
      </c>
      <c r="AS9" s="1114">
        <v>45108</v>
      </c>
      <c r="AT9" s="1114">
        <v>45139</v>
      </c>
      <c r="AU9" s="1114">
        <v>45170</v>
      </c>
      <c r="AV9" s="1114">
        <v>45200</v>
      </c>
      <c r="AW9" s="1114">
        <v>45231</v>
      </c>
      <c r="AX9" s="1114">
        <v>45261</v>
      </c>
      <c r="AY9" s="1113" t="s">
        <v>143</v>
      </c>
      <c r="AZ9" s="356"/>
      <c r="BA9" s="356"/>
      <c r="BB9" s="1113" t="s">
        <v>4263</v>
      </c>
      <c r="BC9" s="1113"/>
      <c r="BD9" s="1113"/>
      <c r="BE9" s="1113"/>
      <c r="BF9" s="357"/>
    </row>
    <row r="10" spans="2:687" s="11" customFormat="1" ht="30">
      <c r="B10" s="1113"/>
      <c r="C10" s="1114"/>
      <c r="D10" s="1114"/>
      <c r="E10" s="1114"/>
      <c r="F10" s="1114"/>
      <c r="G10" s="1114"/>
      <c r="H10" s="1114"/>
      <c r="I10" s="1114"/>
      <c r="J10" s="1114"/>
      <c r="K10" s="1114"/>
      <c r="L10" s="1114"/>
      <c r="M10" s="1114"/>
      <c r="N10" s="1114"/>
      <c r="O10" s="1114"/>
      <c r="P10" s="1114"/>
      <c r="Q10" s="1114"/>
      <c r="R10" s="1114"/>
      <c r="S10" s="1114"/>
      <c r="T10" s="1114"/>
      <c r="U10" s="1114"/>
      <c r="V10" s="1114"/>
      <c r="W10" s="1114"/>
      <c r="X10" s="1114"/>
      <c r="Y10" s="1114"/>
      <c r="Z10" s="1114"/>
      <c r="AA10" s="1114"/>
      <c r="AB10" s="1114"/>
      <c r="AC10" s="1114"/>
      <c r="AD10" s="1114"/>
      <c r="AE10" s="1114"/>
      <c r="AF10" s="1114"/>
      <c r="AG10" s="1114"/>
      <c r="AH10" s="1114"/>
      <c r="AI10" s="1114"/>
      <c r="AJ10" s="1114"/>
      <c r="AK10" s="1114"/>
      <c r="AL10" s="1114"/>
      <c r="AM10" s="1114"/>
      <c r="AN10" s="1114"/>
      <c r="AO10" s="1114"/>
      <c r="AP10" s="1114"/>
      <c r="AQ10" s="1114"/>
      <c r="AR10" s="1114"/>
      <c r="AS10" s="1114"/>
      <c r="AT10" s="1114"/>
      <c r="AU10" s="1114"/>
      <c r="AV10" s="1114"/>
      <c r="AW10" s="1114"/>
      <c r="AX10" s="1114"/>
      <c r="AY10" s="1113"/>
      <c r="AZ10" s="401"/>
      <c r="BA10" s="401"/>
      <c r="BB10" s="412" t="s">
        <v>4264</v>
      </c>
      <c r="BC10" s="412" t="s">
        <v>4265</v>
      </c>
      <c r="BD10" s="867" t="s">
        <v>4266</v>
      </c>
      <c r="BE10" s="412" t="s">
        <v>4267</v>
      </c>
      <c r="BF10" s="358"/>
    </row>
    <row r="11" spans="2:687" s="11" customFormat="1" ht="7.5" customHeight="1">
      <c r="B11" s="263"/>
      <c r="C11" s="359"/>
      <c r="D11" s="359"/>
      <c r="E11" s="359"/>
      <c r="F11" s="359"/>
      <c r="G11" s="359"/>
      <c r="H11" s="359"/>
      <c r="I11" s="359"/>
      <c r="J11" s="359"/>
      <c r="K11" s="359"/>
      <c r="L11" s="359"/>
      <c r="M11" s="359"/>
      <c r="N11" s="359"/>
      <c r="O11" s="359"/>
      <c r="P11" s="359"/>
      <c r="Q11" s="359"/>
      <c r="R11" s="359"/>
      <c r="S11" s="359"/>
      <c r="T11" s="359"/>
      <c r="U11" s="359"/>
      <c r="V11" s="359"/>
      <c r="W11" s="359"/>
      <c r="X11" s="359"/>
      <c r="Y11" s="359"/>
      <c r="Z11" s="359"/>
      <c r="AA11" s="359"/>
      <c r="AB11" s="359"/>
      <c r="AC11" s="359"/>
      <c r="AD11" s="359"/>
      <c r="AE11" s="359"/>
      <c r="AF11" s="359"/>
      <c r="AG11" s="359"/>
      <c r="AH11" s="359"/>
      <c r="AI11" s="359"/>
      <c r="AJ11" s="359"/>
      <c r="AK11" s="359"/>
      <c r="AL11" s="359"/>
      <c r="AM11" s="359"/>
      <c r="AN11" s="359"/>
      <c r="AO11" s="359"/>
      <c r="AP11" s="359"/>
      <c r="AQ11" s="359"/>
      <c r="AR11" s="359"/>
      <c r="AS11" s="359"/>
      <c r="AT11" s="359"/>
      <c r="AU11" s="359"/>
      <c r="AV11" s="359"/>
      <c r="AW11" s="359"/>
      <c r="AX11" s="359"/>
      <c r="AY11" s="359"/>
      <c r="AZ11" s="401"/>
      <c r="BA11" s="401"/>
      <c r="BB11" s="263"/>
      <c r="BC11" s="263"/>
      <c r="BD11" s="263"/>
      <c r="BE11" s="263"/>
      <c r="BF11" s="358"/>
    </row>
    <row r="12" spans="2:687" s="15" customFormat="1" ht="15" customHeight="1">
      <c r="B12" s="365" t="s">
        <v>4268</v>
      </c>
      <c r="C12" s="366">
        <f>SUM(C13:C18)</f>
        <v>521214.80584000004</v>
      </c>
      <c r="D12" s="366">
        <f t="shared" ref="D12:AX12" si="0">SUM(D13:D18)</f>
        <v>635368.01197999995</v>
      </c>
      <c r="E12" s="366">
        <f t="shared" si="0"/>
        <v>855180.06373500009</v>
      </c>
      <c r="F12" s="366">
        <f t="shared" si="0"/>
        <v>461145.09001999983</v>
      </c>
      <c r="G12" s="366">
        <f t="shared" si="0"/>
        <v>179379.43907000014</v>
      </c>
      <c r="H12" s="366">
        <f t="shared" si="0"/>
        <v>225740.37090499993</v>
      </c>
      <c r="I12" s="366">
        <f t="shared" si="0"/>
        <v>357898.55935500003</v>
      </c>
      <c r="J12" s="366">
        <f t="shared" si="0"/>
        <v>192267.23433999994</v>
      </c>
      <c r="K12" s="366">
        <f t="shared" si="0"/>
        <v>256897.75449000017</v>
      </c>
      <c r="L12" s="366">
        <f t="shared" si="0"/>
        <v>444282.90542499989</v>
      </c>
      <c r="M12" s="366">
        <f t="shared" si="0"/>
        <v>677827.63596500014</v>
      </c>
      <c r="N12" s="366">
        <f t="shared" si="0"/>
        <v>772788.13407500018</v>
      </c>
      <c r="O12" s="366">
        <f t="shared" si="0"/>
        <v>798508.44862000004</v>
      </c>
      <c r="P12" s="366">
        <f t="shared" si="0"/>
        <v>456851.90745000006</v>
      </c>
      <c r="Q12" s="366">
        <f t="shared" si="0"/>
        <v>859035.10431500012</v>
      </c>
      <c r="R12" s="366">
        <f t="shared" si="0"/>
        <v>681496.88483999984</v>
      </c>
      <c r="S12" s="366">
        <f t="shared" si="0"/>
        <v>519426.65582500002</v>
      </c>
      <c r="T12" s="366">
        <f t="shared" si="0"/>
        <v>605301.37783999997</v>
      </c>
      <c r="U12" s="366">
        <f t="shared" si="0"/>
        <v>755337.51112500043</v>
      </c>
      <c r="V12" s="366">
        <f t="shared" si="0"/>
        <v>707639.06786000007</v>
      </c>
      <c r="W12" s="366">
        <f t="shared" si="0"/>
        <v>826553.29362999974</v>
      </c>
      <c r="X12" s="366">
        <f t="shared" si="0"/>
        <v>700088.64828499965</v>
      </c>
      <c r="Y12" s="366">
        <f t="shared" si="0"/>
        <v>762214.1936900008</v>
      </c>
      <c r="Z12" s="366">
        <f t="shared" si="0"/>
        <v>631796.98229499965</v>
      </c>
      <c r="AA12" s="366">
        <f t="shared" si="0"/>
        <v>589779.35430000001</v>
      </c>
      <c r="AB12" s="366">
        <f t="shared" si="0"/>
        <v>456208.30872000003</v>
      </c>
      <c r="AC12" s="366">
        <f t="shared" si="0"/>
        <v>480938.62701500003</v>
      </c>
      <c r="AD12" s="366">
        <f t="shared" si="0"/>
        <v>585116.23590499989</v>
      </c>
      <c r="AE12" s="366">
        <f t="shared" si="0"/>
        <v>843316.66166500002</v>
      </c>
      <c r="AF12" s="366">
        <f t="shared" si="0"/>
        <v>1033572.83063</v>
      </c>
      <c r="AG12" s="366">
        <f t="shared" si="0"/>
        <v>754352.81412500027</v>
      </c>
      <c r="AH12" s="366">
        <f t="shared" si="0"/>
        <v>772821.35555499978</v>
      </c>
      <c r="AI12" s="366">
        <f t="shared" si="0"/>
        <v>783483.28276000009</v>
      </c>
      <c r="AJ12" s="366">
        <f t="shared" si="0"/>
        <v>717384.33080000035</v>
      </c>
      <c r="AK12" s="366">
        <f t="shared" si="0"/>
        <v>625366.38096000021</v>
      </c>
      <c r="AL12" s="366">
        <f t="shared" si="0"/>
        <v>434337.45608999953</v>
      </c>
      <c r="AM12" s="366">
        <f t="shared" si="0"/>
        <v>360581.65634500002</v>
      </c>
      <c r="AN12" s="366">
        <f t="shared" si="0"/>
        <v>328750.33341499994</v>
      </c>
      <c r="AO12" s="366">
        <f t="shared" si="0"/>
        <v>427315.99801500002</v>
      </c>
      <c r="AP12" s="366">
        <f t="shared" si="0"/>
        <v>535774.18689499993</v>
      </c>
      <c r="AQ12" s="366">
        <f t="shared" si="0"/>
        <v>433137.60954000015</v>
      </c>
      <c r="AR12" s="366">
        <f t="shared" si="0"/>
        <v>559841.71353999991</v>
      </c>
      <c r="AS12" s="366">
        <f t="shared" si="0"/>
        <v>645714.48928500013</v>
      </c>
      <c r="AT12" s="366">
        <f t="shared" si="0"/>
        <v>560653.58754500002</v>
      </c>
      <c r="AU12" s="366">
        <f t="shared" si="0"/>
        <v>610157.48528500018</v>
      </c>
      <c r="AV12" s="366">
        <f t="shared" si="0"/>
        <v>631778.50236499961</v>
      </c>
      <c r="AW12" s="366">
        <f t="shared" si="0"/>
        <v>542688.59048500005</v>
      </c>
      <c r="AX12" s="366">
        <f t="shared" si="0"/>
        <v>527848.61895999999</v>
      </c>
      <c r="AY12" s="366">
        <f>SUM(C12:AX12)</f>
        <v>28125160.491175003</v>
      </c>
      <c r="AZ12" s="402"/>
      <c r="BA12" s="402"/>
      <c r="BB12" s="366">
        <f>SUM(BB13:BB18)</f>
        <v>656113.44999273273</v>
      </c>
      <c r="BC12" s="366">
        <f>SUM(BC13:BC18)</f>
        <v>7873361.3999127932</v>
      </c>
      <c r="BD12" s="367"/>
      <c r="BE12" s="368">
        <f>SUM(BE13:BE18)</f>
        <v>7874104.6175817251</v>
      </c>
      <c r="BF12" s="360"/>
    </row>
    <row r="13" spans="2:687" s="11" customFormat="1" ht="15" customHeight="1">
      <c r="B13" s="336" t="s">
        <v>4269</v>
      </c>
      <c r="C13" s="397">
        <v>168012.50928</v>
      </c>
      <c r="D13" s="397">
        <v>251389.62732499998</v>
      </c>
      <c r="E13" s="397">
        <v>563082.00258000009</v>
      </c>
      <c r="F13" s="397">
        <v>282106.93228499993</v>
      </c>
      <c r="G13" s="397">
        <v>87963.329870000103</v>
      </c>
      <c r="H13" s="397">
        <v>89068.021159999917</v>
      </c>
      <c r="I13" s="397">
        <v>201037.66652000003</v>
      </c>
      <c r="J13" s="397">
        <v>23148.482534999919</v>
      </c>
      <c r="K13" s="397">
        <v>120883.75466000015</v>
      </c>
      <c r="L13" s="397">
        <v>211496.57463999992</v>
      </c>
      <c r="M13" s="397">
        <v>373318.37481499993</v>
      </c>
      <c r="N13" s="397">
        <v>471326.14401000022</v>
      </c>
      <c r="O13" s="397">
        <v>554368.34945500002</v>
      </c>
      <c r="P13" s="397">
        <v>213255.33790500002</v>
      </c>
      <c r="Q13" s="397">
        <v>589933.69736500015</v>
      </c>
      <c r="R13" s="397">
        <v>451159.44346499984</v>
      </c>
      <c r="S13" s="397">
        <v>307143.78810499999</v>
      </c>
      <c r="T13" s="397">
        <v>351727.98739999993</v>
      </c>
      <c r="U13" s="397">
        <v>471266.0023400003</v>
      </c>
      <c r="V13" s="397">
        <v>426764.07631000009</v>
      </c>
      <c r="W13" s="397">
        <v>486681.42423999979</v>
      </c>
      <c r="X13" s="397">
        <v>377571.49505499972</v>
      </c>
      <c r="Y13" s="397">
        <v>402220.79263500072</v>
      </c>
      <c r="Z13" s="397">
        <v>268664.5175099998</v>
      </c>
      <c r="AA13" s="397">
        <v>345313.19709999999</v>
      </c>
      <c r="AB13" s="397">
        <v>213828.87091500004</v>
      </c>
      <c r="AC13" s="397">
        <v>245282.95468999996</v>
      </c>
      <c r="AD13" s="397">
        <v>247139.80225500002</v>
      </c>
      <c r="AE13" s="397">
        <v>504318.97582499997</v>
      </c>
      <c r="AF13" s="397">
        <v>673075.61542500008</v>
      </c>
      <c r="AG13" s="397">
        <v>414115.21940500027</v>
      </c>
      <c r="AH13" s="397">
        <v>407132.77344499982</v>
      </c>
      <c r="AI13" s="397">
        <v>478814.17695999995</v>
      </c>
      <c r="AJ13" s="397">
        <v>431547.28534500021</v>
      </c>
      <c r="AK13" s="397">
        <v>384982.55399000022</v>
      </c>
      <c r="AL13" s="397">
        <v>179723.64944499941</v>
      </c>
      <c r="AM13" s="431">
        <v>134675.30329500002</v>
      </c>
      <c r="AN13" s="431">
        <v>99742.117369999993</v>
      </c>
      <c r="AO13" s="431">
        <v>142119.19830999998</v>
      </c>
      <c r="AP13" s="431">
        <v>224326.42502000002</v>
      </c>
      <c r="AQ13" s="431">
        <v>131747.35205000004</v>
      </c>
      <c r="AR13" s="431">
        <v>180916.24083999998</v>
      </c>
      <c r="AS13" s="431">
        <v>265346.93650000001</v>
      </c>
      <c r="AT13" s="431">
        <v>201927.26607000007</v>
      </c>
      <c r="AU13" s="431">
        <v>224579.796615</v>
      </c>
      <c r="AV13" s="431">
        <v>220878.60771499987</v>
      </c>
      <c r="AW13" s="431">
        <v>204527.69476000001</v>
      </c>
      <c r="AX13" s="431">
        <v>167357.87847500009</v>
      </c>
      <c r="AY13" s="398">
        <f>SUM(C13:AX13)</f>
        <v>14467010.223285003</v>
      </c>
      <c r="AZ13" s="403"/>
      <c r="BA13" s="403"/>
      <c r="BB13" s="337">
        <f>AVERAGE(C13*$C$37,D13*$D$37,E13*$E$37,F13*$F$37,G13*$G$37,H13*$H$37,I13*$I$37,J13*$J$37,K13*$K$37,L13*$L$37,M13*$M$37,N13*$N$37,O13*$O$37,P13*$P$37,Q13*$Q$37,R13*$R$37,S13*$S$37,T13*$T$37,U13*$U$37,V13*$V$37,W13*$W$37,X13*$X$37,Y13*$Y$37,Z13*$Z$37,AA13*$AA$37,AB13*$AB$37,AC13*$AC$37,AD13*$AD$37,AE13*$AE$37,AF13*$AF$37,AG13*$AG$37,AH13*$AH$37,AI13*$AI$37,AJ13*$AJ$37,AK13*$AK$37,AL13*$AL$37,AM13*$AM$37,AN13*$AN$37,AO13*$AO$37,AP13*$AP$37,AQ13*$AQ$37,AR13*$AR$37,AS13*$AS$37,AT13*$AT$37,AU13*$AU$37,AV13*$AV$37,AW13*$AW$37,AX13*$AX$37)</f>
        <v>339835.68552827765</v>
      </c>
      <c r="BC13" s="337">
        <f>BB13*12</f>
        <v>4078028.2263393318</v>
      </c>
      <c r="BD13" s="338">
        <v>1</v>
      </c>
      <c r="BE13" s="339">
        <f>BC13*BD13</f>
        <v>4078028.2263393318</v>
      </c>
      <c r="BF13" s="358"/>
    </row>
    <row r="14" spans="2:687" s="11" customFormat="1" ht="15" customHeight="1">
      <c r="B14" s="336" t="s">
        <v>4270</v>
      </c>
      <c r="C14" s="397">
        <v>113400.45249500001</v>
      </c>
      <c r="D14" s="397">
        <v>127246.583405</v>
      </c>
      <c r="E14" s="397">
        <v>112308.70100999999</v>
      </c>
      <c r="F14" s="397">
        <v>60037.804700000015</v>
      </c>
      <c r="G14" s="397">
        <v>39685.225734999985</v>
      </c>
      <c r="H14" s="397">
        <v>40862.738355000038</v>
      </c>
      <c r="I14" s="397">
        <v>58180.860784999975</v>
      </c>
      <c r="J14" s="397">
        <v>63069.891025000026</v>
      </c>
      <c r="K14" s="397">
        <v>56986.390564999951</v>
      </c>
      <c r="L14" s="397">
        <v>57675.004015000013</v>
      </c>
      <c r="M14" s="397">
        <v>50990.029045000039</v>
      </c>
      <c r="N14" s="397">
        <v>49642.20816500004</v>
      </c>
      <c r="O14" s="397">
        <v>50096.826004999995</v>
      </c>
      <c r="P14" s="397">
        <v>51679.837235000006</v>
      </c>
      <c r="Q14" s="397">
        <v>54067.871985000005</v>
      </c>
      <c r="R14" s="397">
        <v>46413.856889999988</v>
      </c>
      <c r="S14" s="397">
        <v>51153.843315000006</v>
      </c>
      <c r="T14" s="397">
        <v>46820.810385000012</v>
      </c>
      <c r="U14" s="397">
        <v>50932.594810000002</v>
      </c>
      <c r="V14" s="397">
        <v>48951.475015000018</v>
      </c>
      <c r="W14" s="397">
        <v>70261.050354999985</v>
      </c>
      <c r="X14" s="397">
        <v>106864.55024499999</v>
      </c>
      <c r="Y14" s="397">
        <v>114265.65622499998</v>
      </c>
      <c r="Z14" s="397">
        <v>105433.63712500001</v>
      </c>
      <c r="AA14" s="397">
        <v>74108.248045</v>
      </c>
      <c r="AB14" s="397">
        <v>77047.828735000003</v>
      </c>
      <c r="AC14" s="397">
        <v>73991.90542000001</v>
      </c>
      <c r="AD14" s="397">
        <v>99613.702089999977</v>
      </c>
      <c r="AE14" s="397">
        <v>96872.130285000036</v>
      </c>
      <c r="AF14" s="397">
        <v>97374.229404999976</v>
      </c>
      <c r="AG14" s="397">
        <v>90113.659535000028</v>
      </c>
      <c r="AH14" s="397">
        <v>79933.453424999941</v>
      </c>
      <c r="AI14" s="397">
        <v>69440.19653000003</v>
      </c>
      <c r="AJ14" s="397">
        <v>65657.081224999973</v>
      </c>
      <c r="AK14" s="397">
        <v>66828.745400000029</v>
      </c>
      <c r="AL14" s="397">
        <v>71592.616989999995</v>
      </c>
      <c r="AM14" s="431">
        <v>64429.206460000009</v>
      </c>
      <c r="AN14" s="431">
        <v>84313.350994999986</v>
      </c>
      <c r="AO14" s="431">
        <v>89434.054810000031</v>
      </c>
      <c r="AP14" s="431">
        <v>91101.054334999964</v>
      </c>
      <c r="AQ14" s="431">
        <v>92617.555160000033</v>
      </c>
      <c r="AR14" s="431">
        <v>95457.076375000004</v>
      </c>
      <c r="AS14" s="431">
        <v>93910.57216000004</v>
      </c>
      <c r="AT14" s="431">
        <v>85252.734589999964</v>
      </c>
      <c r="AU14" s="431">
        <v>88494.488150000019</v>
      </c>
      <c r="AV14" s="431">
        <v>96115.07942999994</v>
      </c>
      <c r="AW14" s="431">
        <v>85133.723070000065</v>
      </c>
      <c r="AX14" s="431">
        <v>73434.877164999925</v>
      </c>
      <c r="AY14" s="398">
        <f>SUM(C14:AX14)</f>
        <v>3629295.4686749997</v>
      </c>
      <c r="AZ14" s="403"/>
      <c r="BA14" s="403"/>
      <c r="BB14" s="337">
        <f t="shared" ref="BB14:BB18" si="1">AVERAGE(C14*$C$37,D14*$D$37,E14*$E$37,F14*$F$37,G14*$G$37,H14*$H$37,I14*$I$37,J14*$J$37,K14*$K$37,L14*$L$37,M14*$M$37,N14*$N$37,O14*$O$37,P14*$P$37,Q14*$Q$37,R14*$R$37,S14*$S$37,T14*$T$37,U14*$U$37,V14*$V$37,W14*$W$37,X14*$X$37,Y14*$Y$37,Z14*$Z$37,AA14*$AA$37,AB14*$AB$37,AC14*$AC$37,AD14*$AD$37,AE14*$AE$37,AF14*$AF$37,AG14*$AG$37,AH14*$AH$37,AI14*$AI$37,AJ14*$AJ$37,AK14*$AK$37,AL14*$AL$37,AM14*$AM$37,AN14*$AN$37,AO14*$AO$37,AP14*$AP$37,AQ14*$AQ$37,AR14*$AR$37,AS14*$AS$37,AT14*$AT$37,AU14*$AU$37,AV14*$AV$37,AW14*$AW$37,AX14*$AX$37)</f>
        <v>84278.905373689515</v>
      </c>
      <c r="BC14" s="337">
        <f t="shared" ref="BC14:BC32" si="2">BB14*12</f>
        <v>1011346.8644842742</v>
      </c>
      <c r="BD14" s="338">
        <v>1</v>
      </c>
      <c r="BE14" s="339">
        <f t="shared" ref="BE14:BE18" si="3">BC14*BD14</f>
        <v>1011346.8644842742</v>
      </c>
      <c r="BF14" s="358"/>
    </row>
    <row r="15" spans="2:687" s="11" customFormat="1" ht="15" customHeight="1">
      <c r="B15" s="336" t="s">
        <v>4271</v>
      </c>
      <c r="C15" s="397">
        <v>-341.37768499999999</v>
      </c>
      <c r="D15" s="397">
        <v>-189.36629000000002</v>
      </c>
      <c r="E15" s="397">
        <v>-139.12939999999998</v>
      </c>
      <c r="F15" s="397">
        <v>-94.50008000000004</v>
      </c>
      <c r="G15" s="397">
        <v>409.97888500000005</v>
      </c>
      <c r="H15" s="397">
        <v>104.55901999999999</v>
      </c>
      <c r="I15" s="397">
        <v>-135.45846499999999</v>
      </c>
      <c r="J15" s="397">
        <v>-568.03142500000013</v>
      </c>
      <c r="K15" s="397">
        <v>733.88831500000003</v>
      </c>
      <c r="L15" s="397">
        <v>1282.2257999999999</v>
      </c>
      <c r="M15" s="397">
        <v>-729.58147000000008</v>
      </c>
      <c r="N15" s="397">
        <v>-444.66488500000003</v>
      </c>
      <c r="O15" s="397">
        <v>-120.89998000000001</v>
      </c>
      <c r="P15" s="397">
        <v>-403.37890999999996</v>
      </c>
      <c r="Q15" s="397">
        <v>-239.43938499999999</v>
      </c>
      <c r="R15" s="397">
        <v>-464.02160000000003</v>
      </c>
      <c r="S15" s="397">
        <v>-372.4987349999999</v>
      </c>
      <c r="T15" s="397">
        <v>-322.49308500000006</v>
      </c>
      <c r="U15" s="397">
        <v>-657.71400499999993</v>
      </c>
      <c r="V15" s="397">
        <v>-301.33462500000002</v>
      </c>
      <c r="W15" s="397">
        <v>-257.82296500000012</v>
      </c>
      <c r="X15" s="397">
        <v>-586.95456500000012</v>
      </c>
      <c r="Y15" s="397">
        <v>134.87073000000001</v>
      </c>
      <c r="Z15" s="397">
        <v>4919.97786</v>
      </c>
      <c r="AA15" s="397">
        <v>-151.86687000000001</v>
      </c>
      <c r="AB15" s="397">
        <v>-703.75967000000003</v>
      </c>
      <c r="AC15" s="397">
        <v>-288.78985500000005</v>
      </c>
      <c r="AD15" s="397">
        <v>-403.05131999999998</v>
      </c>
      <c r="AE15" s="397">
        <v>-85.05777999999998</v>
      </c>
      <c r="AF15" s="397">
        <v>-301.20937000000015</v>
      </c>
      <c r="AG15" s="397">
        <v>384.08000500000014</v>
      </c>
      <c r="AH15" s="397">
        <v>-412.37799999999999</v>
      </c>
      <c r="AI15" s="397">
        <v>525.75304499999982</v>
      </c>
      <c r="AJ15" s="397">
        <v>-79.055174999999963</v>
      </c>
      <c r="AK15" s="397">
        <v>210.4284000000001</v>
      </c>
      <c r="AL15" s="397">
        <v>417.76396499999993</v>
      </c>
      <c r="AM15" s="431">
        <v>-223.772875</v>
      </c>
      <c r="AN15" s="431">
        <v>-793.51932999999997</v>
      </c>
      <c r="AO15" s="431">
        <v>4308.3962350000011</v>
      </c>
      <c r="AP15" s="431">
        <v>2650.0200349999996</v>
      </c>
      <c r="AQ15" s="431">
        <v>415.49010500000048</v>
      </c>
      <c r="AR15" s="431">
        <v>830.20940999999993</v>
      </c>
      <c r="AS15" s="431">
        <v>4160.9711000000007</v>
      </c>
      <c r="AT15" s="431">
        <v>1761.8657350000005</v>
      </c>
      <c r="AU15" s="431">
        <v>3864.6948499999985</v>
      </c>
      <c r="AV15" s="431">
        <v>-642.03786000000059</v>
      </c>
      <c r="AW15" s="431">
        <v>-256.55114500000042</v>
      </c>
      <c r="AX15" s="431">
        <v>288.39482000000322</v>
      </c>
      <c r="AY15" s="398">
        <f t="shared" ref="AY15:AY18" si="4">SUM(C15:AX15)</f>
        <v>16693.851510000004</v>
      </c>
      <c r="AZ15" s="403"/>
      <c r="BA15" s="403"/>
      <c r="BB15" s="337">
        <f t="shared" si="1"/>
        <v>349.34877114154551</v>
      </c>
      <c r="BC15" s="337">
        <f t="shared" si="2"/>
        <v>4192.1852536985461</v>
      </c>
      <c r="BD15" s="338">
        <v>1</v>
      </c>
      <c r="BE15" s="339">
        <f t="shared" si="3"/>
        <v>4192.1852536985461</v>
      </c>
      <c r="BF15" s="358"/>
    </row>
    <row r="16" spans="2:687" s="11" customFormat="1" ht="15" customHeight="1">
      <c r="B16" s="336" t="s">
        <v>4272</v>
      </c>
      <c r="C16" s="397">
        <v>81.897500000000008</v>
      </c>
      <c r="D16" s="397">
        <v>163.79500000000002</v>
      </c>
      <c r="E16" s="397">
        <v>-7741.0673200000001</v>
      </c>
      <c r="F16" s="397">
        <v>374.49317999999943</v>
      </c>
      <c r="G16" s="397">
        <v>163.79500000000002</v>
      </c>
      <c r="H16" s="397">
        <v>409.48750000000001</v>
      </c>
      <c r="I16" s="397">
        <v>0</v>
      </c>
      <c r="J16" s="397">
        <v>163.79500000000002</v>
      </c>
      <c r="K16" s="397">
        <v>0</v>
      </c>
      <c r="L16" s="397">
        <v>245.6925</v>
      </c>
      <c r="M16" s="397">
        <v>81.897500000000008</v>
      </c>
      <c r="N16" s="397">
        <v>-477.89600000000002</v>
      </c>
      <c r="O16" s="397">
        <v>327.59000000000003</v>
      </c>
      <c r="P16" s="397">
        <v>163.79500000000002</v>
      </c>
      <c r="Q16" s="397">
        <v>163.79500000000002</v>
      </c>
      <c r="R16" s="397">
        <v>0</v>
      </c>
      <c r="S16" s="397">
        <v>81.897500000000008</v>
      </c>
      <c r="T16" s="397">
        <v>0</v>
      </c>
      <c r="U16" s="397">
        <v>0</v>
      </c>
      <c r="V16" s="397">
        <v>409.48750000000001</v>
      </c>
      <c r="W16" s="397">
        <v>163.79500000000002</v>
      </c>
      <c r="X16" s="397">
        <v>163.79500000000002</v>
      </c>
      <c r="Y16" s="397">
        <v>245.6925</v>
      </c>
      <c r="Z16" s="397">
        <v>0</v>
      </c>
      <c r="AA16" s="397">
        <v>409.48750000000001</v>
      </c>
      <c r="AB16" s="397">
        <v>327.59000000000003</v>
      </c>
      <c r="AC16" s="397">
        <v>81.897500000000008</v>
      </c>
      <c r="AD16" s="397">
        <v>163.79500000000002</v>
      </c>
      <c r="AE16" s="397">
        <v>0</v>
      </c>
      <c r="AF16" s="397">
        <v>81.897500000000008</v>
      </c>
      <c r="AG16" s="397">
        <v>81.897500000000008</v>
      </c>
      <c r="AH16" s="397">
        <v>0</v>
      </c>
      <c r="AI16" s="397">
        <v>163.79500000000002</v>
      </c>
      <c r="AJ16" s="397">
        <v>491.38499999999999</v>
      </c>
      <c r="AK16" s="397">
        <v>81.897500000000008</v>
      </c>
      <c r="AL16" s="397">
        <v>0</v>
      </c>
      <c r="AM16" s="431">
        <v>0</v>
      </c>
      <c r="AN16" s="431">
        <v>409.48750000000001</v>
      </c>
      <c r="AO16" s="431">
        <v>163.79500000000002</v>
      </c>
      <c r="AP16" s="431">
        <v>163.79500000000002</v>
      </c>
      <c r="AQ16" s="431">
        <v>0</v>
      </c>
      <c r="AR16" s="431">
        <v>163.79500000000002</v>
      </c>
      <c r="AS16" s="431">
        <v>81.897500000000008</v>
      </c>
      <c r="AT16" s="431">
        <v>0</v>
      </c>
      <c r="AU16" s="431">
        <v>163.79500000000002</v>
      </c>
      <c r="AV16" s="431">
        <v>81.897500000000008</v>
      </c>
      <c r="AW16" s="431">
        <v>0</v>
      </c>
      <c r="AX16" s="431">
        <v>0</v>
      </c>
      <c r="AY16" s="866">
        <f t="shared" si="4"/>
        <v>-1702.1576399999976</v>
      </c>
      <c r="AZ16" s="403"/>
      <c r="BA16" s="403"/>
      <c r="BB16" s="337">
        <f t="shared" si="1"/>
        <v>-61.934805744402887</v>
      </c>
      <c r="BC16" s="337">
        <f t="shared" si="2"/>
        <v>-743.21766893283461</v>
      </c>
      <c r="BD16" s="338">
        <v>1</v>
      </c>
      <c r="BE16" s="339">
        <v>0</v>
      </c>
      <c r="BF16" s="358"/>
    </row>
    <row r="17" spans="1:59" s="11" customFormat="1" ht="15" customHeight="1">
      <c r="B17" s="336" t="s">
        <v>4273</v>
      </c>
      <c r="C17" s="397">
        <v>46792.425675000006</v>
      </c>
      <c r="D17" s="397">
        <v>57857.433104999996</v>
      </c>
      <c r="E17" s="397">
        <v>55917.416219999999</v>
      </c>
      <c r="F17" s="397">
        <v>33197.402135000011</v>
      </c>
      <c r="G17" s="397">
        <v>8721.1491549999992</v>
      </c>
      <c r="H17" s="397">
        <v>16043.633535000004</v>
      </c>
      <c r="I17" s="397">
        <v>27880.982565000002</v>
      </c>
      <c r="J17" s="397">
        <v>55354.751489999995</v>
      </c>
      <c r="K17" s="397">
        <v>31067.11327000002</v>
      </c>
      <c r="L17" s="397">
        <v>35747.41087</v>
      </c>
      <c r="M17" s="397">
        <v>36284.966789999984</v>
      </c>
      <c r="N17" s="397">
        <v>37230.169924999987</v>
      </c>
      <c r="O17" s="397">
        <v>24525.160240000001</v>
      </c>
      <c r="P17" s="397">
        <v>33969.252349999995</v>
      </c>
      <c r="Q17" s="397">
        <v>36300.912714999999</v>
      </c>
      <c r="R17" s="397">
        <v>31450.788605000012</v>
      </c>
      <c r="S17" s="397">
        <v>35940.159044999986</v>
      </c>
      <c r="T17" s="397">
        <v>46523.811510000007</v>
      </c>
      <c r="U17" s="397">
        <v>43932.516800000019</v>
      </c>
      <c r="V17" s="397">
        <v>43784.937505000009</v>
      </c>
      <c r="W17" s="397">
        <v>55442.526339999968</v>
      </c>
      <c r="X17" s="397">
        <v>51826.973320000005</v>
      </c>
      <c r="Y17" s="397">
        <v>51803.627715000024</v>
      </c>
      <c r="Z17" s="397">
        <v>51407.494324999956</v>
      </c>
      <c r="AA17" s="397">
        <v>49200.144730000007</v>
      </c>
      <c r="AB17" s="397">
        <v>49919.426385000006</v>
      </c>
      <c r="AC17" s="397">
        <v>47327.245254999994</v>
      </c>
      <c r="AD17" s="397">
        <v>50071.958070000008</v>
      </c>
      <c r="AE17" s="397">
        <v>53410.504840000001</v>
      </c>
      <c r="AF17" s="397">
        <v>50812.186214999994</v>
      </c>
      <c r="AG17" s="397">
        <v>54254.405585000022</v>
      </c>
      <c r="AH17" s="397">
        <v>63694.364279999972</v>
      </c>
      <c r="AI17" s="397">
        <v>51939.760630000004</v>
      </c>
      <c r="AJ17" s="397">
        <v>64070.861540000034</v>
      </c>
      <c r="AK17" s="397">
        <v>53819.144459999967</v>
      </c>
      <c r="AL17" s="397">
        <v>50905.18323499999</v>
      </c>
      <c r="AM17" s="431">
        <v>47722.935434999999</v>
      </c>
      <c r="AN17" s="431">
        <v>56933.051205000003</v>
      </c>
      <c r="AO17" s="431">
        <v>75183.138280000014</v>
      </c>
      <c r="AP17" s="431">
        <v>68103.764219999997</v>
      </c>
      <c r="AQ17" s="431">
        <v>82149.146929999988</v>
      </c>
      <c r="AR17" s="431">
        <v>124200.19873999999</v>
      </c>
      <c r="AS17" s="431">
        <v>134145.53245500001</v>
      </c>
      <c r="AT17" s="431">
        <v>129192.699245</v>
      </c>
      <c r="AU17" s="431">
        <v>121343.42124</v>
      </c>
      <c r="AV17" s="431">
        <v>126819.232615</v>
      </c>
      <c r="AW17" s="431">
        <v>138110.88414999991</v>
      </c>
      <c r="AX17" s="431">
        <v>134339.07070000019</v>
      </c>
      <c r="AY17" s="398">
        <f t="shared" si="4"/>
        <v>2826671.2756449995</v>
      </c>
      <c r="AZ17" s="403"/>
      <c r="BA17" s="403"/>
      <c r="BB17" s="337">
        <f t="shared" si="1"/>
        <v>64124.036026317415</v>
      </c>
      <c r="BC17" s="337">
        <f t="shared" si="2"/>
        <v>769488.43231580895</v>
      </c>
      <c r="BD17" s="338">
        <v>1</v>
      </c>
      <c r="BE17" s="339">
        <f t="shared" si="3"/>
        <v>769488.43231580895</v>
      </c>
      <c r="BF17" s="358"/>
    </row>
    <row r="18" spans="1:59" s="11" customFormat="1" ht="15" customHeight="1">
      <c r="B18" s="342" t="s">
        <v>4274</v>
      </c>
      <c r="C18" s="397">
        <v>193268.89857500003</v>
      </c>
      <c r="D18" s="397">
        <v>198899.93943500001</v>
      </c>
      <c r="E18" s="397">
        <v>131752.14064500001</v>
      </c>
      <c r="F18" s="397">
        <v>85522.957799999931</v>
      </c>
      <c r="G18" s="397">
        <v>42435.960425000048</v>
      </c>
      <c r="H18" s="397">
        <v>79251.931334999972</v>
      </c>
      <c r="I18" s="397">
        <v>70934.507950000072</v>
      </c>
      <c r="J18" s="397">
        <v>51098.345714999967</v>
      </c>
      <c r="K18" s="397">
        <v>47226.607680000052</v>
      </c>
      <c r="L18" s="397">
        <v>137835.99759999986</v>
      </c>
      <c r="M18" s="397">
        <v>217881.94928500016</v>
      </c>
      <c r="N18" s="397">
        <v>215512.17285999988</v>
      </c>
      <c r="O18" s="397">
        <v>169311.42290000001</v>
      </c>
      <c r="P18" s="397">
        <v>158187.06387000004</v>
      </c>
      <c r="Q18" s="397">
        <v>178808.26663500001</v>
      </c>
      <c r="R18" s="397">
        <v>152936.81748</v>
      </c>
      <c r="S18" s="397">
        <v>125479.46659499998</v>
      </c>
      <c r="T18" s="397">
        <v>160551.26163000002</v>
      </c>
      <c r="U18" s="397">
        <v>189864.11118000007</v>
      </c>
      <c r="V18" s="397">
        <v>188030.42615500002</v>
      </c>
      <c r="W18" s="397">
        <v>214262.32065999991</v>
      </c>
      <c r="X18" s="397">
        <v>164248.78922999999</v>
      </c>
      <c r="Y18" s="397">
        <v>193543.553885</v>
      </c>
      <c r="Z18" s="397">
        <v>201371.35547499987</v>
      </c>
      <c r="AA18" s="397">
        <v>120900.143795</v>
      </c>
      <c r="AB18" s="397">
        <v>115788.352355</v>
      </c>
      <c r="AC18" s="397">
        <v>114543.41400500004</v>
      </c>
      <c r="AD18" s="397">
        <v>188530.02980999995</v>
      </c>
      <c r="AE18" s="397">
        <v>188800.10849499999</v>
      </c>
      <c r="AF18" s="397">
        <v>212530.11145500006</v>
      </c>
      <c r="AG18" s="397">
        <v>195403.55209499999</v>
      </c>
      <c r="AH18" s="397">
        <v>222473.14240500002</v>
      </c>
      <c r="AI18" s="397">
        <v>182599.60059499997</v>
      </c>
      <c r="AJ18" s="397">
        <v>155696.77286500001</v>
      </c>
      <c r="AK18" s="397">
        <v>119443.61120999997</v>
      </c>
      <c r="AL18" s="397">
        <v>131698.24245500009</v>
      </c>
      <c r="AM18" s="431">
        <v>113977.98403000001</v>
      </c>
      <c r="AN18" s="431">
        <v>88145.84567499999</v>
      </c>
      <c r="AO18" s="431">
        <v>116107.41538000003</v>
      </c>
      <c r="AP18" s="431">
        <v>149429.12828499998</v>
      </c>
      <c r="AQ18" s="431">
        <v>126208.06529500004</v>
      </c>
      <c r="AR18" s="431">
        <v>158274.19317499993</v>
      </c>
      <c r="AS18" s="431">
        <v>148068.57957000006</v>
      </c>
      <c r="AT18" s="431">
        <v>142519.02190499991</v>
      </c>
      <c r="AU18" s="431">
        <v>171711.28943000018</v>
      </c>
      <c r="AV18" s="431">
        <v>188525.72296499985</v>
      </c>
      <c r="AW18" s="431">
        <v>115172.83965000014</v>
      </c>
      <c r="AX18" s="431">
        <v>152428.39779999983</v>
      </c>
      <c r="AY18" s="398">
        <f t="shared" si="4"/>
        <v>7187191.8296999997</v>
      </c>
      <c r="AZ18" s="403"/>
      <c r="BA18" s="403"/>
      <c r="BB18" s="343">
        <f t="shared" si="1"/>
        <v>167587.40909905106</v>
      </c>
      <c r="BC18" s="343">
        <f t="shared" si="2"/>
        <v>2011048.9091886128</v>
      </c>
      <c r="BD18" s="344">
        <v>1</v>
      </c>
      <c r="BE18" s="345">
        <f t="shared" si="3"/>
        <v>2011048.9091886128</v>
      </c>
      <c r="BF18" s="358"/>
    </row>
    <row r="19" spans="1:59" s="11" customFormat="1" ht="3.6" customHeight="1">
      <c r="B19" s="346"/>
      <c r="C19" s="264"/>
      <c r="D19" s="265"/>
      <c r="E19" s="265"/>
      <c r="F19" s="265"/>
      <c r="G19" s="265"/>
      <c r="H19" s="265"/>
      <c r="I19" s="265"/>
      <c r="J19" s="265"/>
      <c r="K19" s="265"/>
      <c r="L19" s="265"/>
      <c r="M19" s="265"/>
      <c r="N19" s="265"/>
      <c r="O19" s="265"/>
      <c r="P19" s="265"/>
      <c r="Q19" s="265"/>
      <c r="R19" s="265"/>
      <c r="S19" s="265"/>
      <c r="T19" s="265"/>
      <c r="U19" s="265"/>
      <c r="V19" s="265"/>
      <c r="W19" s="265"/>
      <c r="X19" s="265"/>
      <c r="Y19" s="265"/>
      <c r="Z19" s="265"/>
      <c r="AA19" s="265"/>
      <c r="AB19" s="265"/>
      <c r="AC19" s="265"/>
      <c r="AD19" s="265"/>
      <c r="AE19" s="265"/>
      <c r="AF19" s="265"/>
      <c r="AG19" s="265"/>
      <c r="AH19" s="265"/>
      <c r="AI19" s="265"/>
      <c r="AJ19" s="265"/>
      <c r="AK19" s="265"/>
      <c r="AL19" s="265"/>
      <c r="AM19" s="265"/>
      <c r="AN19" s="265"/>
      <c r="AO19" s="265"/>
      <c r="AP19" s="265"/>
      <c r="AQ19" s="265"/>
      <c r="AR19" s="265"/>
      <c r="AS19" s="265"/>
      <c r="AT19" s="265"/>
      <c r="AU19" s="265"/>
      <c r="AV19" s="265"/>
      <c r="AW19" s="265"/>
      <c r="AX19" s="265"/>
      <c r="AY19" s="265"/>
      <c r="AZ19" s="403"/>
      <c r="BA19" s="403"/>
      <c r="BB19" s="348"/>
      <c r="BC19" s="348"/>
      <c r="BD19" s="349"/>
      <c r="BE19" s="350"/>
      <c r="BF19" s="358"/>
    </row>
    <row r="20" spans="1:59" s="15" customFormat="1" ht="15" customHeight="1">
      <c r="B20" s="365" t="s">
        <v>4275</v>
      </c>
      <c r="C20" s="366">
        <f>SUM(C21:C25)</f>
        <v>593030.72359000007</v>
      </c>
      <c r="D20" s="366">
        <f t="shared" ref="D20:AL20" si="5">SUM(D21:D25)</f>
        <v>723280.93152999983</v>
      </c>
      <c r="E20" s="366">
        <f t="shared" si="5"/>
        <v>943459.99970500008</v>
      </c>
      <c r="F20" s="366">
        <f t="shared" si="5"/>
        <v>749168.96251999994</v>
      </c>
      <c r="G20" s="366">
        <f t="shared" si="5"/>
        <v>653319.22135500028</v>
      </c>
      <c r="H20" s="366">
        <f t="shared" si="5"/>
        <v>584193.53049500007</v>
      </c>
      <c r="I20" s="366">
        <f t="shared" si="5"/>
        <v>527826.10196500004</v>
      </c>
      <c r="J20" s="366">
        <f t="shared" si="5"/>
        <v>567116.8418949995</v>
      </c>
      <c r="K20" s="366">
        <f t="shared" si="5"/>
        <v>544183.64380000031</v>
      </c>
      <c r="L20" s="366">
        <f t="shared" si="5"/>
        <v>758672.45440500008</v>
      </c>
      <c r="M20" s="366">
        <f t="shared" si="5"/>
        <v>490907.27743000013</v>
      </c>
      <c r="N20" s="366">
        <f t="shared" si="5"/>
        <v>587829.84694000008</v>
      </c>
      <c r="O20" s="366">
        <f t="shared" si="5"/>
        <v>433992.13769000006</v>
      </c>
      <c r="P20" s="366">
        <f t="shared" si="5"/>
        <v>561495.55165500008</v>
      </c>
      <c r="Q20" s="366">
        <f t="shared" si="5"/>
        <v>513746.18741500005</v>
      </c>
      <c r="R20" s="366">
        <f t="shared" si="5"/>
        <v>555136.80815000006</v>
      </c>
      <c r="S20" s="366">
        <f t="shared" si="5"/>
        <v>471610.85826000001</v>
      </c>
      <c r="T20" s="366">
        <f t="shared" si="5"/>
        <v>461000.05436499993</v>
      </c>
      <c r="U20" s="366">
        <f t="shared" si="5"/>
        <v>575027.32142000017</v>
      </c>
      <c r="V20" s="366">
        <f t="shared" si="5"/>
        <v>624326.16709000024</v>
      </c>
      <c r="W20" s="366">
        <f t="shared" si="5"/>
        <v>944606.90193000028</v>
      </c>
      <c r="X20" s="366">
        <f t="shared" si="5"/>
        <v>646283.96595999948</v>
      </c>
      <c r="Y20" s="366">
        <f t="shared" si="5"/>
        <v>621680.14558000036</v>
      </c>
      <c r="Z20" s="366">
        <f t="shared" si="5"/>
        <v>201634.68966</v>
      </c>
      <c r="AA20" s="366">
        <f t="shared" si="5"/>
        <v>397452.34441999998</v>
      </c>
      <c r="AB20" s="366">
        <f t="shared" si="5"/>
        <v>140124.62805500001</v>
      </c>
      <c r="AC20" s="366">
        <f t="shared" si="5"/>
        <v>328341.80941500003</v>
      </c>
      <c r="AD20" s="366">
        <f t="shared" si="5"/>
        <v>97087.645965000076</v>
      </c>
      <c r="AE20" s="366">
        <f t="shared" si="5"/>
        <v>437728.87974</v>
      </c>
      <c r="AF20" s="366">
        <f t="shared" si="5"/>
        <v>460232.96383999992</v>
      </c>
      <c r="AG20" s="366">
        <f t="shared" si="5"/>
        <v>425389.76881500019</v>
      </c>
      <c r="AH20" s="366">
        <f t="shared" si="5"/>
        <v>414448.10865499999</v>
      </c>
      <c r="AI20" s="366">
        <f t="shared" si="5"/>
        <v>838502.87114000018</v>
      </c>
      <c r="AJ20" s="366">
        <f t="shared" si="5"/>
        <v>717672.80269999988</v>
      </c>
      <c r="AK20" s="366">
        <f t="shared" si="5"/>
        <v>567098.74736499996</v>
      </c>
      <c r="AL20" s="366">
        <f t="shared" si="5"/>
        <v>421794.02535500011</v>
      </c>
      <c r="AM20" s="366">
        <f t="shared" ref="AM20" si="6">SUM(AM21:AM25)</f>
        <v>707839.04228500009</v>
      </c>
      <c r="AN20" s="366">
        <f t="shared" ref="AN20:AX20" si="7">SUM(AN21:AN25)</f>
        <v>525147.28291499999</v>
      </c>
      <c r="AO20" s="366">
        <f t="shared" si="7"/>
        <v>676828.2744949999</v>
      </c>
      <c r="AP20" s="366">
        <f t="shared" si="7"/>
        <v>684364.70405000006</v>
      </c>
      <c r="AQ20" s="366">
        <f t="shared" si="7"/>
        <v>566314.52581000002</v>
      </c>
      <c r="AR20" s="366">
        <f t="shared" si="7"/>
        <v>545528.94031000009</v>
      </c>
      <c r="AS20" s="366">
        <f t="shared" si="7"/>
        <v>337606.74833499978</v>
      </c>
      <c r="AT20" s="366">
        <f t="shared" si="7"/>
        <v>590416.41086500057</v>
      </c>
      <c r="AU20" s="366">
        <f t="shared" si="7"/>
        <v>597228.29805499967</v>
      </c>
      <c r="AV20" s="366">
        <f t="shared" si="7"/>
        <v>504373.94350000028</v>
      </c>
      <c r="AW20" s="366">
        <f t="shared" si="7"/>
        <v>347322.95211499941</v>
      </c>
      <c r="AX20" s="366">
        <f t="shared" si="7"/>
        <v>430469.98636000074</v>
      </c>
      <c r="AY20" s="366">
        <f>SUM(C20:AX20)</f>
        <v>26092846.029365007</v>
      </c>
      <c r="AZ20" s="402"/>
      <c r="BA20" s="402"/>
      <c r="BB20" s="366">
        <f>SUM(BB21:BB25)</f>
        <v>616939.43606901914</v>
      </c>
      <c r="BC20" s="366">
        <f>SUM(BC21:BC25)</f>
        <v>7403273.2328282287</v>
      </c>
      <c r="BD20" s="367"/>
      <c r="BE20" s="368">
        <f>SUM(BE21:BE25)</f>
        <v>7403273.2328282287</v>
      </c>
      <c r="BF20" s="360"/>
    </row>
    <row r="21" spans="1:59" s="11" customFormat="1" ht="15" customHeight="1">
      <c r="B21" s="336" t="s">
        <v>4276</v>
      </c>
      <c r="C21" s="397">
        <v>630321.86379500001</v>
      </c>
      <c r="D21" s="397">
        <v>686350.90148999984</v>
      </c>
      <c r="E21" s="397">
        <v>674881.26260000013</v>
      </c>
      <c r="F21" s="397">
        <v>667344.02370499982</v>
      </c>
      <c r="G21" s="397">
        <v>646249.77134500025</v>
      </c>
      <c r="H21" s="397">
        <v>564769.8137050001</v>
      </c>
      <c r="I21" s="397">
        <v>534664.2734350001</v>
      </c>
      <c r="J21" s="397">
        <v>562366.18952499947</v>
      </c>
      <c r="K21" s="397">
        <v>513493.29757000029</v>
      </c>
      <c r="L21" s="397">
        <v>763485.06946000003</v>
      </c>
      <c r="M21" s="397">
        <v>611625.0981200001</v>
      </c>
      <c r="N21" s="397">
        <v>560842.71296000003</v>
      </c>
      <c r="O21" s="397">
        <v>399943.57002000004</v>
      </c>
      <c r="P21" s="397">
        <v>537822.37592499994</v>
      </c>
      <c r="Q21" s="397">
        <v>538437.82118500001</v>
      </c>
      <c r="R21" s="397">
        <v>413518.31188500003</v>
      </c>
      <c r="S21" s="397">
        <v>469226.93765500002</v>
      </c>
      <c r="T21" s="397">
        <v>452076.77254499996</v>
      </c>
      <c r="U21" s="397">
        <v>573596.77443000022</v>
      </c>
      <c r="V21" s="397">
        <v>622160.10347000021</v>
      </c>
      <c r="W21" s="397">
        <v>919257.03386500024</v>
      </c>
      <c r="X21" s="397">
        <v>637215.39797499962</v>
      </c>
      <c r="Y21" s="397">
        <v>732950.09724000026</v>
      </c>
      <c r="Z21" s="397">
        <v>170395.45675000001</v>
      </c>
      <c r="AA21" s="431">
        <v>399418.72266500001</v>
      </c>
      <c r="AB21" s="431">
        <v>127023.08031</v>
      </c>
      <c r="AC21" s="431">
        <v>318191.26947</v>
      </c>
      <c r="AD21" s="431">
        <v>160087.14368000007</v>
      </c>
      <c r="AE21" s="431">
        <v>416872.20720999996</v>
      </c>
      <c r="AF21" s="431">
        <v>450194.14171999996</v>
      </c>
      <c r="AG21" s="431">
        <v>412054.44706500019</v>
      </c>
      <c r="AH21" s="431">
        <v>353525.75314500002</v>
      </c>
      <c r="AI21" s="431">
        <v>828764.95970500004</v>
      </c>
      <c r="AJ21" s="431">
        <v>715311.69777499989</v>
      </c>
      <c r="AK21" s="431">
        <v>593498.65700000001</v>
      </c>
      <c r="AL21" s="431">
        <v>380939.31295500009</v>
      </c>
      <c r="AM21" s="431">
        <v>521272.06664500001</v>
      </c>
      <c r="AN21" s="431">
        <v>535648.74883000006</v>
      </c>
      <c r="AO21" s="431">
        <v>669440.17576499993</v>
      </c>
      <c r="AP21" s="431">
        <v>671011.5382800001</v>
      </c>
      <c r="AQ21" s="431">
        <v>577952.98916999996</v>
      </c>
      <c r="AR21" s="431">
        <v>507672.82297500008</v>
      </c>
      <c r="AS21" s="431">
        <v>521297.10800999979</v>
      </c>
      <c r="AT21" s="431">
        <v>545097.57172500051</v>
      </c>
      <c r="AU21" s="431">
        <v>588059.43935499957</v>
      </c>
      <c r="AV21" s="431">
        <v>492439.65673500032</v>
      </c>
      <c r="AW21" s="431">
        <v>388465.20181999938</v>
      </c>
      <c r="AX21" s="431">
        <v>377199.49734000076</v>
      </c>
      <c r="AY21" s="398">
        <f>SUM(C21:AX21)</f>
        <v>25434433.140005007</v>
      </c>
      <c r="AZ21" s="403"/>
      <c r="BA21" s="403"/>
      <c r="BB21" s="337">
        <f>AVERAGE(C21*$C$37,D21*$D$37,E21*$E$37,F21*$F$37,G21*$G$37,H21*$H$37,I21*$I$37,J21*$J$37,K21*$K$37,L21*$L$37,M21*$M$37,N21*$N$37,O21*$O$37,P21*$P$37,Q21*$Q$37,R21*$R$37,S21*$S$37,T21*$T$37,U21*$U$37,V21*$V$37,W21*$W$37,X21*$X$37,Y21*$Y$37,Z21*$Z$37,AA21*$AA$37,AB21*$AB$37,AC21*$AC$37,AD21*$AD$37,AE21*$AE$37,AF21*$AF$37,AG21*$AG$37,AH21*$AH$37,AI21*$AI$37,AJ21*$AJ$37,AK21*$AK$37,AL21*$AL$37,AM21*$AM$37,AN21*$AN$37,AO21*$AO$37,AP21*$AP$37,AQ21*$AQ$37,AR21*$AR$37,AS21*$AS$37,AT21*$AT$37,AU21*$AU$37,AV21*$AV$37,AW21*$AW$37,AX21*$AX$37)</f>
        <v>600567.75465439714</v>
      </c>
      <c r="BC21" s="337">
        <f t="shared" si="2"/>
        <v>7206813.0558527652</v>
      </c>
      <c r="BD21" s="338">
        <v>1</v>
      </c>
      <c r="BE21" s="339">
        <f>BC21*BD21</f>
        <v>7206813.0558527652</v>
      </c>
      <c r="BF21" s="358"/>
    </row>
    <row r="22" spans="1:59" s="11" customFormat="1" ht="15" customHeight="1">
      <c r="B22" s="336" t="s">
        <v>4277</v>
      </c>
      <c r="C22" s="397">
        <v>1580.4001450000001</v>
      </c>
      <c r="D22" s="397">
        <v>1624.7693200000001</v>
      </c>
      <c r="E22" s="397">
        <v>100669.784805</v>
      </c>
      <c r="F22" s="397">
        <v>2567.4480849999923</v>
      </c>
      <c r="G22" s="397">
        <v>608.04558000000168</v>
      </c>
      <c r="H22" s="397">
        <v>1551.1290149999995</v>
      </c>
      <c r="I22" s="397">
        <v>132.59687000000955</v>
      </c>
      <c r="J22" s="397">
        <v>357.43922999999609</v>
      </c>
      <c r="K22" s="397">
        <v>818.58959999999161</v>
      </c>
      <c r="L22" s="397">
        <v>289.74372000000113</v>
      </c>
      <c r="M22" s="397">
        <v>0</v>
      </c>
      <c r="N22" s="397">
        <v>5074.3787350000002</v>
      </c>
      <c r="O22" s="397">
        <v>150.55651</v>
      </c>
      <c r="P22" s="397">
        <v>1155.4388350000002</v>
      </c>
      <c r="Q22" s="397">
        <v>217.278885</v>
      </c>
      <c r="R22" s="397">
        <v>807.7887649999999</v>
      </c>
      <c r="S22" s="397">
        <v>166.49280000000019</v>
      </c>
      <c r="T22" s="397">
        <v>83.99792999999984</v>
      </c>
      <c r="U22" s="397">
        <v>10.174559999999948</v>
      </c>
      <c r="V22" s="397">
        <v>189.64570499999994</v>
      </c>
      <c r="W22" s="397">
        <v>1292.68941</v>
      </c>
      <c r="X22" s="397">
        <v>-719.08895499999949</v>
      </c>
      <c r="Y22" s="397">
        <v>1543.6426199999994</v>
      </c>
      <c r="Z22" s="397">
        <v>439.08622000000025</v>
      </c>
      <c r="AA22" s="431">
        <v>81.396480000000011</v>
      </c>
      <c r="AB22" s="431">
        <v>-341.20425499999999</v>
      </c>
      <c r="AC22" s="431">
        <v>827.94518499999992</v>
      </c>
      <c r="AD22" s="431">
        <v>65.623985000000019</v>
      </c>
      <c r="AE22" s="431">
        <v>1996.6803200000002</v>
      </c>
      <c r="AF22" s="431">
        <v>2768.5979799999996</v>
      </c>
      <c r="AG22" s="431">
        <v>1679.1974350000005</v>
      </c>
      <c r="AH22" s="431">
        <v>2852.48029</v>
      </c>
      <c r="AI22" s="431">
        <v>1887.5157700000004</v>
      </c>
      <c r="AJ22" s="431">
        <v>2316.2347299999997</v>
      </c>
      <c r="AK22" s="431">
        <v>2242.2090249999997</v>
      </c>
      <c r="AL22" s="431">
        <v>1306.5638100000012</v>
      </c>
      <c r="AM22" s="431">
        <v>1784.662145</v>
      </c>
      <c r="AN22" s="431">
        <v>5145.7644500000006</v>
      </c>
      <c r="AO22" s="431">
        <v>4367.7092949999997</v>
      </c>
      <c r="AP22" s="431">
        <v>1412.4717300000013</v>
      </c>
      <c r="AQ22" s="431">
        <v>4564.5427100000006</v>
      </c>
      <c r="AR22" s="431">
        <v>611.46600499999749</v>
      </c>
      <c r="AS22" s="431">
        <v>1388.894885000002</v>
      </c>
      <c r="AT22" s="431">
        <v>4135.043314999999</v>
      </c>
      <c r="AU22" s="431">
        <v>2806.4057200000011</v>
      </c>
      <c r="AV22" s="431">
        <v>2795.8939349999978</v>
      </c>
      <c r="AW22" s="431">
        <v>1751.0167250000022</v>
      </c>
      <c r="AX22" s="431">
        <v>2161.5159000000012</v>
      </c>
      <c r="AY22" s="398">
        <f>SUM(C22:AX22)</f>
        <v>171220.65596</v>
      </c>
      <c r="AZ22" s="403"/>
      <c r="BA22" s="403"/>
      <c r="BB22" s="337">
        <f>AVERAGE(C22*$C$37,D22*$D$37,E22*$E$37,F22*$F$37,G22*$G$37,H22*$H$37,I22*$I$37,J22*$J$37,K22*$K$37,L22*$L$37,M22*$M$37,N22*$N$37,O22*$O$37,P22*$P$37,Q22*$Q$37,R22*$R$37,S22*$S$37,T22*$T$37,U22*$U$37,V22*$V$37,W22*$W$37,X22*$X$37,Y22*$Y$37,Z22*$Z$37,AA22*$AA$37,AB22*$AB$37,AC22*$AC$37,AD22*$AD$37,AE22*$AE$37,AF22*$AF$37,AG22*$AG$37,AH22*$AH$37,AI22*$AI$37,AJ22*$AJ$37,AK22*$AK$37,AL22*$AL$37,AM22*$AM$37,AN22*$AN$37,AO22*$AO$37,AP22*$AP$37,AQ22*$AQ$37,AR22*$AR$37,AS22*$AS$37,AT22*$AT$37,AU22*$AU$37,AV22*$AV$37,AW22*$AW$37,AX22*$AX$37)</f>
        <v>4252.864324091187</v>
      </c>
      <c r="BC22" s="337">
        <f t="shared" si="2"/>
        <v>51034.37188909424</v>
      </c>
      <c r="BD22" s="338">
        <v>1</v>
      </c>
      <c r="BE22" s="339">
        <f t="shared" ref="BE22:BE25" si="8">BC22*BD22</f>
        <v>51034.37188909424</v>
      </c>
      <c r="BF22" s="358"/>
    </row>
    <row r="23" spans="1:59" s="11" customFormat="1" ht="15" customHeight="1">
      <c r="B23" s="336" t="s">
        <v>4278</v>
      </c>
      <c r="C23" s="397">
        <v>-90239.839494999993</v>
      </c>
      <c r="D23" s="397">
        <v>38343.407459999995</v>
      </c>
      <c r="E23" s="397">
        <v>51209.986460000007</v>
      </c>
      <c r="F23" s="397">
        <v>57971.598219999993</v>
      </c>
      <c r="G23" s="397">
        <v>6461.4044300000005</v>
      </c>
      <c r="H23" s="397">
        <v>5472.5547450000095</v>
      </c>
      <c r="I23" s="397">
        <v>5429.2646899999881</v>
      </c>
      <c r="J23" s="397">
        <v>3593.9898899999994</v>
      </c>
      <c r="K23" s="397">
        <v>12385.108415000008</v>
      </c>
      <c r="L23" s="397">
        <v>-5102.3587750000088</v>
      </c>
      <c r="M23" s="397">
        <v>10006.573775000008</v>
      </c>
      <c r="N23" s="397">
        <v>19641.381074999998</v>
      </c>
      <c r="O23" s="397">
        <v>1165.2376300000001</v>
      </c>
      <c r="P23" s="397">
        <v>8273.6419449999994</v>
      </c>
      <c r="Q23" s="397">
        <v>-26609.76957</v>
      </c>
      <c r="R23" s="397">
        <v>2795.0075149999993</v>
      </c>
      <c r="S23" s="397">
        <v>2217.4278050000003</v>
      </c>
      <c r="T23" s="397">
        <v>2249.6665149999994</v>
      </c>
      <c r="U23" s="397">
        <v>1420.3724300000003</v>
      </c>
      <c r="V23" s="397">
        <v>1976.417915</v>
      </c>
      <c r="W23" s="397">
        <v>24057.178655</v>
      </c>
      <c r="X23" s="397">
        <v>15119.280539999998</v>
      </c>
      <c r="Y23" s="397">
        <v>24672.951505000005</v>
      </c>
      <c r="Z23" s="397">
        <v>-677.64881999999977</v>
      </c>
      <c r="AA23" s="431">
        <v>-2047.774725</v>
      </c>
      <c r="AB23" s="431">
        <v>13442.752</v>
      </c>
      <c r="AC23" s="431">
        <v>9322.59476</v>
      </c>
      <c r="AD23" s="431">
        <v>2395.9161800000002</v>
      </c>
      <c r="AE23" s="431">
        <v>16560.936685000001</v>
      </c>
      <c r="AF23" s="431">
        <v>6994.3162799999991</v>
      </c>
      <c r="AG23" s="431">
        <v>11656.124315000003</v>
      </c>
      <c r="AH23" s="431">
        <v>8277.746454999995</v>
      </c>
      <c r="AI23" s="431">
        <v>1179.7961150000051</v>
      </c>
      <c r="AJ23" s="431">
        <v>44.870194999992712</v>
      </c>
      <c r="AK23" s="431">
        <v>10805.78739</v>
      </c>
      <c r="AL23" s="431">
        <v>11530.705520000005</v>
      </c>
      <c r="AM23" s="431">
        <v>169260.58864000003</v>
      </c>
      <c r="AN23" s="431">
        <v>-4812.5187050000159</v>
      </c>
      <c r="AO23" s="431">
        <v>3020.3894349999978</v>
      </c>
      <c r="AP23" s="431">
        <v>14528.847739999992</v>
      </c>
      <c r="AQ23" s="431">
        <v>8442.8036400000128</v>
      </c>
      <c r="AR23" s="431">
        <v>8731.0250299999989</v>
      </c>
      <c r="AS23" s="431">
        <v>-52702.79482000001</v>
      </c>
      <c r="AT23" s="431">
        <v>6640.5576199999959</v>
      </c>
      <c r="AU23" s="431">
        <v>4875.1269350000257</v>
      </c>
      <c r="AV23" s="431">
        <v>7918.4958449999731</v>
      </c>
      <c r="AW23" s="431">
        <v>6249.1646500000224</v>
      </c>
      <c r="AX23" s="431">
        <v>1142.3641399999854</v>
      </c>
      <c r="AY23" s="398">
        <f t="shared" ref="AY23:AY32" si="9">SUM(C23:AX23)</f>
        <v>435290.65627500007</v>
      </c>
      <c r="AZ23" s="403"/>
      <c r="BA23" s="403"/>
      <c r="BB23" s="337">
        <f>AVERAGE(C23*$C$37,D23*$D$37,E23*$E$37,F23*$F$37,G23*$G$37,H23*$H$37,I23*$I$37,J23*$J$37,K23*$K$37,L23*$L$37,M23*$M$37,N23*$N$37,O23*$O$37,P23*$P$37,Q23*$Q$37,R23*$R$37,S23*$S$37,T23*$T$37,U23*$U$37,V23*$V$37,W23*$W$37,X23*$X$37,Y23*$Y$37,Z23*$Z$37,AA23*$AA$37,AB23*$AB$37,AC23*$AC$37,AD23*$AD$37,AE23*$AE$37,AF23*$AF$37,AG23*$AG$37,AH23*$AH$37,AI23*$AI$37,AJ23*$AJ$37,AK23*$AK$37,AL23*$AL$37,AM23*$AM$37,AN23*$AN$37,AO23*$AO$37,AP23*$AP$37,AQ23*$AQ$37,AR23*$AR$37,AS23*$AS$37,AT23*$AT$37,AU23*$AU$37,AV23*$AV$37,AW23*$AW$37,AX23*$AX$37)</f>
        <v>10073.542547400461</v>
      </c>
      <c r="BC23" s="337">
        <f t="shared" si="2"/>
        <v>120882.51056880553</v>
      </c>
      <c r="BD23" s="338">
        <v>1</v>
      </c>
      <c r="BE23" s="339">
        <f t="shared" si="8"/>
        <v>120882.51056880553</v>
      </c>
      <c r="BF23" s="358"/>
    </row>
    <row r="24" spans="1:59" s="11" customFormat="1" ht="15" customHeight="1">
      <c r="B24" s="336" t="s">
        <v>4279</v>
      </c>
      <c r="C24" s="397">
        <v>51368.299144999997</v>
      </c>
      <c r="D24" s="397">
        <v>-3038.1467399999983</v>
      </c>
      <c r="E24" s="397">
        <v>116698.96584</v>
      </c>
      <c r="F24" s="397">
        <v>21285.892510000009</v>
      </c>
      <c r="G24" s="397">
        <v>0</v>
      </c>
      <c r="H24" s="397">
        <v>12400.033029999999</v>
      </c>
      <c r="I24" s="397">
        <v>-12400.033029999999</v>
      </c>
      <c r="J24" s="397">
        <v>799.22325000000001</v>
      </c>
      <c r="K24" s="397">
        <v>17486.648214999997</v>
      </c>
      <c r="L24" s="397">
        <v>0</v>
      </c>
      <c r="M24" s="397">
        <v>-130724.394465</v>
      </c>
      <c r="N24" s="397">
        <v>2271.3741699999982</v>
      </c>
      <c r="O24" s="397">
        <v>32732.773529999999</v>
      </c>
      <c r="P24" s="397">
        <v>14244.094950000004</v>
      </c>
      <c r="Q24" s="397">
        <v>1700.8569149999939</v>
      </c>
      <c r="R24" s="397">
        <v>138219.65366500002</v>
      </c>
      <c r="S24" s="397">
        <v>0</v>
      </c>
      <c r="T24" s="397">
        <v>6589.6173749999998</v>
      </c>
      <c r="U24" s="397">
        <v>0</v>
      </c>
      <c r="V24" s="397">
        <v>0</v>
      </c>
      <c r="W24" s="397">
        <v>0</v>
      </c>
      <c r="X24" s="397">
        <v>-5331.6236000000054</v>
      </c>
      <c r="Y24" s="397">
        <v>-137486.54578499997</v>
      </c>
      <c r="Z24" s="397">
        <v>31477.795509999996</v>
      </c>
      <c r="AA24" s="431">
        <v>0</v>
      </c>
      <c r="AB24" s="431">
        <v>0</v>
      </c>
      <c r="AC24" s="431">
        <v>0</v>
      </c>
      <c r="AD24" s="431">
        <v>-65461.037880000003</v>
      </c>
      <c r="AE24" s="431">
        <v>2299.0555250000084</v>
      </c>
      <c r="AF24" s="431">
        <v>275.90785999999355</v>
      </c>
      <c r="AG24" s="431">
        <v>0</v>
      </c>
      <c r="AH24" s="431">
        <v>49792.128765000001</v>
      </c>
      <c r="AI24" s="431">
        <v>6670.5995499999999</v>
      </c>
      <c r="AJ24" s="431">
        <v>0</v>
      </c>
      <c r="AK24" s="431">
        <v>-39447.906050000005</v>
      </c>
      <c r="AL24" s="431">
        <v>13746.649535000004</v>
      </c>
      <c r="AM24" s="431">
        <v>12524.44015</v>
      </c>
      <c r="AN24" s="431">
        <v>-12524.44015</v>
      </c>
      <c r="AO24" s="431">
        <v>0</v>
      </c>
      <c r="AP24" s="431">
        <v>-5247.0186650000005</v>
      </c>
      <c r="AQ24" s="431">
        <v>-24645.809710000001</v>
      </c>
      <c r="AR24" s="431">
        <v>28513.6263</v>
      </c>
      <c r="AS24" s="431">
        <v>-134963.43797</v>
      </c>
      <c r="AT24" s="431">
        <v>34543.238205000016</v>
      </c>
      <c r="AU24" s="431">
        <v>433.53645999999213</v>
      </c>
      <c r="AV24" s="431">
        <v>1219.8969850000005</v>
      </c>
      <c r="AW24" s="431">
        <v>-49142.431080000002</v>
      </c>
      <c r="AX24" s="431">
        <v>49966.608980000012</v>
      </c>
      <c r="AY24" s="398">
        <f t="shared" si="9"/>
        <v>26848.091295000082</v>
      </c>
      <c r="AZ24" s="403"/>
      <c r="BA24" s="403"/>
      <c r="BB24" s="337">
        <f>AVERAGE(C24*$C$37,D24*$D$37,E24*$E$37,F24*$F$37,G24*$G$37,H24*$H$37,I24*$I$37,J24*$J$37,K24*$K$37,L24*$L$37,M24*$M$37,N24*$N$37,O24*$O$37,P24*$P$37,Q24*$Q$37,R24*$R$37,S24*$S$37,T24*$T$37,U24*$U$37,V24*$V$37,W24*$W$37,X24*$X$37,Y24*$Y$37,Z24*$Z$37,AA24*$AA$37,AB24*$AB$37,AC24*$AC$37,AD24*$AD$37,AE24*$AE$37,AF24*$AF$37,AG24*$AG$37,AH24*$AH$37,AI24*$AI$37,AJ24*$AJ$37,AK24*$AK$37,AL24*$AL$37,AM24*$AM$37,AN24*$AN$37,AO24*$AO$37,AP24*$AP$37,AQ24*$AQ$37,AR24*$AR$37,AS24*$AS$37,AT24*$AT$37,AU24*$AU$37,AV24*$AV$37,AW24*$AW$37,AX24*$AX$37)</f>
        <v>1504.6097787800054</v>
      </c>
      <c r="BC24" s="337">
        <f t="shared" si="2"/>
        <v>18055.317345360065</v>
      </c>
      <c r="BD24" s="338">
        <v>1</v>
      </c>
      <c r="BE24" s="339">
        <f t="shared" si="8"/>
        <v>18055.317345360065</v>
      </c>
      <c r="BF24" s="358"/>
    </row>
    <row r="25" spans="1:59" s="11" customFormat="1" ht="15" customHeight="1">
      <c r="B25" s="336" t="s">
        <v>4273</v>
      </c>
      <c r="C25" s="431">
        <v>0</v>
      </c>
      <c r="D25" s="431">
        <v>0</v>
      </c>
      <c r="E25" s="431">
        <v>0</v>
      </c>
      <c r="F25" s="431">
        <v>0</v>
      </c>
      <c r="G25" s="431">
        <v>0</v>
      </c>
      <c r="H25" s="431">
        <v>0</v>
      </c>
      <c r="I25" s="431">
        <v>0</v>
      </c>
      <c r="J25" s="431">
        <v>0</v>
      </c>
      <c r="K25" s="431">
        <v>0</v>
      </c>
      <c r="L25" s="431">
        <v>0</v>
      </c>
      <c r="M25" s="431">
        <v>0</v>
      </c>
      <c r="N25" s="431">
        <v>0</v>
      </c>
      <c r="O25" s="431">
        <v>0</v>
      </c>
      <c r="P25" s="431">
        <v>0</v>
      </c>
      <c r="Q25" s="431">
        <v>0</v>
      </c>
      <c r="R25" s="431">
        <v>-203.95368000000002</v>
      </c>
      <c r="S25" s="431">
        <v>0</v>
      </c>
      <c r="T25" s="431">
        <v>0</v>
      </c>
      <c r="U25" s="431">
        <v>0</v>
      </c>
      <c r="V25" s="431">
        <v>0</v>
      </c>
      <c r="W25" s="431">
        <v>0</v>
      </c>
      <c r="X25" s="431">
        <v>0</v>
      </c>
      <c r="Y25" s="431">
        <v>0</v>
      </c>
      <c r="Z25" s="431">
        <v>0</v>
      </c>
      <c r="AA25" s="431">
        <v>0</v>
      </c>
      <c r="AB25" s="431">
        <v>0</v>
      </c>
      <c r="AC25" s="431">
        <v>0</v>
      </c>
      <c r="AD25" s="431">
        <v>0</v>
      </c>
      <c r="AE25" s="431">
        <v>0</v>
      </c>
      <c r="AF25" s="431">
        <v>0</v>
      </c>
      <c r="AG25" s="431">
        <v>0</v>
      </c>
      <c r="AH25" s="431">
        <v>0</v>
      </c>
      <c r="AI25" s="431">
        <v>0</v>
      </c>
      <c r="AJ25" s="431">
        <v>0</v>
      </c>
      <c r="AK25" s="431">
        <v>0</v>
      </c>
      <c r="AL25" s="431">
        <v>14270.793535000001</v>
      </c>
      <c r="AM25" s="431">
        <v>2997.284705</v>
      </c>
      <c r="AN25" s="431">
        <v>1689.7284899999997</v>
      </c>
      <c r="AO25" s="431">
        <v>0</v>
      </c>
      <c r="AP25" s="431">
        <v>2658.8649650000002</v>
      </c>
      <c r="AQ25" s="431">
        <v>0</v>
      </c>
      <c r="AR25" s="431">
        <v>0</v>
      </c>
      <c r="AS25" s="431">
        <v>2586.9782299999997</v>
      </c>
      <c r="AT25" s="431">
        <v>0</v>
      </c>
      <c r="AU25" s="431">
        <v>1053.7895850000009</v>
      </c>
      <c r="AV25" s="431">
        <v>0</v>
      </c>
      <c r="AW25" s="431">
        <v>0</v>
      </c>
      <c r="AX25" s="431">
        <v>0</v>
      </c>
      <c r="AY25" s="399">
        <f t="shared" si="9"/>
        <v>25053.485830000005</v>
      </c>
      <c r="AZ25" s="266"/>
      <c r="BA25" s="266"/>
      <c r="BB25" s="432">
        <f>AVERAGE(C25*$C$37,D25*$D$37,E25*$E$37,F25*$F$37,G25*$G$37,H25*$H$37,I25*$I$37,J25*$J$37,K25*$K$37,L25*$L$37,M25*$M$37,N25*$N$37,O25*$O$37,P25*$P$37,Q25*$Q$37,R25*$R$37,S25*$S$37,T25*$T$37,U25*$U$37,V25*$V$37,W25*$W$37,X25*$X$37,Y25*$Y$37,Z25*$Z$37,AA25*$AA$37,AB25*$AB$37,AC25*$AC$37,AD25*$AD$37,AE25*$AE$37,AF25*$AF$37,AG25*$AG$37,AH25*$AH$37,AI25*$AI$37,AJ25*$AJ$37,AK25*$AK$37,AL25*$AL$37,AM25*$AM$37,AN25*$AN$37,AO25*$AO$37,AP25*$AP$37,AQ25*$AQ$37,AR25*$AR$37,AS25*$AS$37,AT25*$AT$37,AU25*$AU$37,AV25*$AV$37,AW25*$AW$37,AX25*$AX$37)</f>
        <v>540.66476435028574</v>
      </c>
      <c r="BC25" s="432">
        <f t="shared" si="2"/>
        <v>6487.9771722034293</v>
      </c>
      <c r="BD25" s="341">
        <v>1</v>
      </c>
      <c r="BE25" s="340">
        <f t="shared" si="8"/>
        <v>6487.9771722034293</v>
      </c>
      <c r="BF25" s="358"/>
    </row>
    <row r="26" spans="1:59" s="11" customFormat="1" ht="3.6" customHeight="1">
      <c r="B26" s="346"/>
      <c r="C26" s="397"/>
      <c r="D26" s="397"/>
      <c r="E26" s="397"/>
      <c r="F26" s="397"/>
      <c r="G26" s="397"/>
      <c r="H26" s="397"/>
      <c r="I26" s="397"/>
      <c r="J26" s="397"/>
      <c r="K26" s="397"/>
      <c r="L26" s="397"/>
      <c r="M26" s="397"/>
      <c r="N26" s="397"/>
      <c r="O26" s="265"/>
      <c r="P26" s="265"/>
      <c r="Q26" s="265"/>
      <c r="R26" s="265"/>
      <c r="S26" s="265"/>
      <c r="T26" s="265"/>
      <c r="U26" s="265"/>
      <c r="V26" s="265"/>
      <c r="W26" s="265"/>
      <c r="X26" s="265"/>
      <c r="Y26" s="265"/>
      <c r="Z26" s="265"/>
      <c r="AA26" s="265"/>
      <c r="AB26" s="265"/>
      <c r="AC26" s="265"/>
      <c r="AD26" s="265"/>
      <c r="AE26" s="265"/>
      <c r="AF26" s="265"/>
      <c r="AG26" s="265"/>
      <c r="AH26" s="265"/>
      <c r="AI26" s="265"/>
      <c r="AJ26" s="265"/>
      <c r="AK26" s="265"/>
      <c r="AL26" s="265"/>
      <c r="AM26" s="265"/>
      <c r="AN26" s="265"/>
      <c r="AO26" s="265"/>
      <c r="AP26" s="265"/>
      <c r="AQ26" s="265"/>
      <c r="AR26" s="265"/>
      <c r="AS26" s="265"/>
      <c r="AT26" s="265"/>
      <c r="AU26" s="265"/>
      <c r="AV26" s="265"/>
      <c r="AW26" s="265"/>
      <c r="AX26" s="265"/>
      <c r="AY26" s="265"/>
      <c r="AZ26" s="403"/>
      <c r="BA26" s="403"/>
      <c r="BB26" s="348"/>
      <c r="BC26" s="348"/>
      <c r="BD26" s="349"/>
      <c r="BE26" s="350"/>
      <c r="BF26" s="358"/>
    </row>
    <row r="27" spans="1:59" s="15" customFormat="1" ht="15" customHeight="1">
      <c r="A27" s="232"/>
      <c r="B27" s="365" t="s">
        <v>4280</v>
      </c>
      <c r="C27" s="366">
        <f>SUM(C28:C32)</f>
        <v>5884.32</v>
      </c>
      <c r="D27" s="366">
        <f t="shared" ref="D27:AW27" si="10">SUM(D28:D32)</f>
        <v>5821.92</v>
      </c>
      <c r="E27" s="366">
        <f t="shared" si="10"/>
        <v>4886.7199999999993</v>
      </c>
      <c r="F27" s="366">
        <f t="shared" si="10"/>
        <v>1435.2000000000007</v>
      </c>
      <c r="G27" s="366">
        <f t="shared" si="10"/>
        <v>0</v>
      </c>
      <c r="H27" s="366">
        <f t="shared" si="10"/>
        <v>0</v>
      </c>
      <c r="I27" s="366">
        <f t="shared" si="10"/>
        <v>0</v>
      </c>
      <c r="J27" s="366">
        <f t="shared" si="10"/>
        <v>-1372.7999999999993</v>
      </c>
      <c r="K27" s="366">
        <f t="shared" si="10"/>
        <v>0</v>
      </c>
      <c r="L27" s="366">
        <f t="shared" si="10"/>
        <v>0</v>
      </c>
      <c r="M27" s="366">
        <f t="shared" si="10"/>
        <v>4305.5999999999985</v>
      </c>
      <c r="N27" s="366">
        <f t="shared" si="10"/>
        <v>0</v>
      </c>
      <c r="O27" s="366">
        <f t="shared" si="10"/>
        <v>0</v>
      </c>
      <c r="P27" s="366">
        <f t="shared" si="10"/>
        <v>1435.2</v>
      </c>
      <c r="Q27" s="366">
        <f t="shared" si="10"/>
        <v>0</v>
      </c>
      <c r="R27" s="366">
        <f t="shared" si="10"/>
        <v>-1435.2</v>
      </c>
      <c r="S27" s="366">
        <f t="shared" si="10"/>
        <v>0</v>
      </c>
      <c r="T27" s="366">
        <f t="shared" si="10"/>
        <v>0</v>
      </c>
      <c r="U27" s="366">
        <f t="shared" si="10"/>
        <v>1435.2</v>
      </c>
      <c r="V27" s="366">
        <f t="shared" si="10"/>
        <v>4274.4000000000005</v>
      </c>
      <c r="W27" s="366">
        <f t="shared" si="10"/>
        <v>2942.16</v>
      </c>
      <c r="X27" s="366">
        <f t="shared" si="10"/>
        <v>10136.480000000001</v>
      </c>
      <c r="Y27" s="366">
        <f t="shared" si="10"/>
        <v>18423.599999999995</v>
      </c>
      <c r="Z27" s="366">
        <f t="shared" si="10"/>
        <v>10013.640000000007</v>
      </c>
      <c r="AA27" s="366">
        <f t="shared" si="10"/>
        <v>2296.3200000000002</v>
      </c>
      <c r="AB27" s="366">
        <f t="shared" si="10"/>
        <v>10795.2</v>
      </c>
      <c r="AC27" s="366">
        <f t="shared" si="10"/>
        <v>26563.679999999997</v>
      </c>
      <c r="AD27" s="366">
        <f t="shared" si="10"/>
        <v>14925.880000000005</v>
      </c>
      <c r="AE27" s="366">
        <f t="shared" si="10"/>
        <v>29456.520000000004</v>
      </c>
      <c r="AF27" s="366">
        <f t="shared" si="10"/>
        <v>10495.679999999993</v>
      </c>
      <c r="AG27" s="366">
        <f t="shared" si="10"/>
        <v>5669.0400000000081</v>
      </c>
      <c r="AH27" s="366">
        <f t="shared" si="10"/>
        <v>19510.079999999987</v>
      </c>
      <c r="AI27" s="366">
        <f t="shared" si="10"/>
        <v>10920</v>
      </c>
      <c r="AJ27" s="366">
        <f t="shared" si="10"/>
        <v>19609.200000000012</v>
      </c>
      <c r="AK27" s="366">
        <f t="shared" si="10"/>
        <v>24091.839999999997</v>
      </c>
      <c r="AL27" s="366">
        <f t="shared" si="10"/>
        <v>34354.44</v>
      </c>
      <c r="AM27" s="366">
        <f t="shared" si="10"/>
        <v>8174.4</v>
      </c>
      <c r="AN27" s="366">
        <f t="shared" si="10"/>
        <v>9912.6299999999992</v>
      </c>
      <c r="AO27" s="366">
        <f t="shared" si="10"/>
        <v>855028.3</v>
      </c>
      <c r="AP27" s="366">
        <f t="shared" si="10"/>
        <v>12261.599999999999</v>
      </c>
      <c r="AQ27" s="366">
        <f t="shared" si="10"/>
        <v>23618.400000000001</v>
      </c>
      <c r="AR27" s="366">
        <f t="shared" si="10"/>
        <v>13029.119999999995</v>
      </c>
      <c r="AS27" s="366">
        <f t="shared" si="10"/>
        <v>21072.490000000005</v>
      </c>
      <c r="AT27" s="366">
        <f t="shared" si="10"/>
        <v>11893.440000000002</v>
      </c>
      <c r="AU27" s="366">
        <f t="shared" si="10"/>
        <v>23917.919999999984</v>
      </c>
      <c r="AV27" s="366">
        <f t="shared" si="10"/>
        <v>24517.360000000015</v>
      </c>
      <c r="AW27" s="366">
        <f t="shared" si="10"/>
        <v>55657.079999999987</v>
      </c>
      <c r="AX27" s="366">
        <f>SUM(AX28:AX32)</f>
        <v>52721.760000000009</v>
      </c>
      <c r="AY27" s="366">
        <f>SUM(C27:AX27)</f>
        <v>1388678.82</v>
      </c>
      <c r="AZ27" s="402"/>
      <c r="BA27" s="402"/>
      <c r="BB27" s="366">
        <f>SUM(BB28:BB32)</f>
        <v>29921.232534174298</v>
      </c>
      <c r="BC27" s="366">
        <f>SUM(BC28:BC32)</f>
        <v>359054.79041009152</v>
      </c>
      <c r="BD27" s="367"/>
      <c r="BE27" s="368">
        <f>SUM(BE28:BE32)</f>
        <v>255996.71471820242</v>
      </c>
      <c r="BF27" s="360"/>
    </row>
    <row r="28" spans="1:59" s="430" customFormat="1" ht="15" customHeight="1">
      <c r="A28" s="240"/>
      <c r="B28" s="336" t="s">
        <v>4281</v>
      </c>
      <c r="C28" s="431">
        <v>0</v>
      </c>
      <c r="D28" s="431">
        <v>0</v>
      </c>
      <c r="E28" s="431">
        <v>0</v>
      </c>
      <c r="F28" s="431">
        <v>0</v>
      </c>
      <c r="G28" s="431">
        <v>0</v>
      </c>
      <c r="H28" s="431">
        <v>0</v>
      </c>
      <c r="I28" s="431">
        <v>0</v>
      </c>
      <c r="J28" s="431">
        <v>0</v>
      </c>
      <c r="K28" s="431">
        <v>0</v>
      </c>
      <c r="L28" s="431">
        <v>0</v>
      </c>
      <c r="M28" s="431">
        <v>0</v>
      </c>
      <c r="N28" s="431">
        <v>0</v>
      </c>
      <c r="O28" s="431">
        <v>0</v>
      </c>
      <c r="P28" s="431">
        <v>0</v>
      </c>
      <c r="Q28" s="431">
        <v>0</v>
      </c>
      <c r="R28" s="431">
        <v>0</v>
      </c>
      <c r="S28" s="431">
        <v>0</v>
      </c>
      <c r="T28" s="431">
        <v>0</v>
      </c>
      <c r="U28" s="431">
        <v>0</v>
      </c>
      <c r="V28" s="431">
        <v>0</v>
      </c>
      <c r="W28" s="431">
        <v>0</v>
      </c>
      <c r="X28" s="431">
        <v>0</v>
      </c>
      <c r="Y28" s="431">
        <v>0</v>
      </c>
      <c r="Z28" s="431">
        <v>0</v>
      </c>
      <c r="AA28" s="431">
        <v>0</v>
      </c>
      <c r="AB28" s="431">
        <v>0</v>
      </c>
      <c r="AC28" s="431">
        <v>0</v>
      </c>
      <c r="AD28" s="431">
        <v>0</v>
      </c>
      <c r="AE28" s="431">
        <v>0</v>
      </c>
      <c r="AF28" s="431">
        <v>0</v>
      </c>
      <c r="AG28" s="431">
        <v>0</v>
      </c>
      <c r="AH28" s="431">
        <v>0</v>
      </c>
      <c r="AI28" s="431">
        <v>0</v>
      </c>
      <c r="AJ28" s="431">
        <v>0</v>
      </c>
      <c r="AK28" s="431">
        <v>0</v>
      </c>
      <c r="AL28" s="431">
        <v>0</v>
      </c>
      <c r="AM28" s="431">
        <v>0</v>
      </c>
      <c r="AN28" s="431">
        <v>0</v>
      </c>
      <c r="AO28" s="431">
        <v>0</v>
      </c>
      <c r="AP28" s="431">
        <v>0</v>
      </c>
      <c r="AQ28" s="431">
        <v>0</v>
      </c>
      <c r="AR28" s="431">
        <v>0</v>
      </c>
      <c r="AS28" s="431">
        <v>0</v>
      </c>
      <c r="AT28" s="431">
        <v>0</v>
      </c>
      <c r="AU28" s="431">
        <v>0</v>
      </c>
      <c r="AV28" s="431">
        <v>0</v>
      </c>
      <c r="AW28" s="431">
        <v>0</v>
      </c>
      <c r="AX28" s="431">
        <v>0</v>
      </c>
      <c r="AY28" s="399">
        <f t="shared" si="9"/>
        <v>0</v>
      </c>
      <c r="AZ28" s="433"/>
      <c r="BA28" s="433"/>
      <c r="BB28" s="842">
        <f>AVERAGE(C28*$C$37,D28*$D$37,E28*$E$37,F28*$F$37,G28*$G$37,H28*$H$37,I28*$I$37,J28*$J$37,K28*$K$37,L28*$L$37,M28*$M$37,N28*$N$37,O28*$O$37,P28*$P$37,Q28*$Q$37,R28*$R$37,S28*$S$37,T28*$T$37,U28*$U$37,V28*$V$37,W28*$W$37,X28*$X$37,Y28*$Y$37,Z28*$Z$37,AA28*$AA$37,AB28*$AB$37,AC28*$AC$37,AD28*$AD$37,AE28*$AE$37,AF28*$AF$37,AG28*$AG$37,AH28*$AH$37,AI28*$AI$37,AJ28*$AJ$37,AK28*$AK$37,AL28*$AL$37,AM28*$AM$37,AN28*$AN$37,AO28*$AO$37,AP28*$AP$37,AQ28*$AQ$37,AR28*$AR$37,AS28*$AS$37,AT28*$AT$37,AU28*$AU$37,AV28*$AV$37,AW28*$AW$37,AX28*$AX$37)</f>
        <v>0</v>
      </c>
      <c r="BC28" s="842">
        <f t="shared" si="2"/>
        <v>0</v>
      </c>
      <c r="BD28" s="843">
        <f>'Rec. Irrec'!E25</f>
        <v>1.1129510102998246E-2</v>
      </c>
      <c r="BE28" s="844">
        <f>BC28*BD28</f>
        <v>0</v>
      </c>
      <c r="BF28" s="615"/>
      <c r="BG28" s="240"/>
    </row>
    <row r="29" spans="1:59" s="11" customFormat="1" ht="15" customHeight="1">
      <c r="A29" s="240"/>
      <c r="B29" s="336" t="s">
        <v>4282</v>
      </c>
      <c r="C29" s="431">
        <v>0</v>
      </c>
      <c r="D29" s="431">
        <v>0</v>
      </c>
      <c r="E29" s="431">
        <v>0</v>
      </c>
      <c r="F29" s="431">
        <v>0</v>
      </c>
      <c r="G29" s="431">
        <v>0</v>
      </c>
      <c r="H29" s="431">
        <v>0</v>
      </c>
      <c r="I29" s="431">
        <v>0</v>
      </c>
      <c r="J29" s="431">
        <v>0</v>
      </c>
      <c r="K29" s="431">
        <v>0</v>
      </c>
      <c r="L29" s="431">
        <v>0</v>
      </c>
      <c r="M29" s="431">
        <v>0</v>
      </c>
      <c r="N29" s="431">
        <v>0</v>
      </c>
      <c r="O29" s="431">
        <v>0</v>
      </c>
      <c r="P29" s="431">
        <v>0</v>
      </c>
      <c r="Q29" s="431">
        <v>0</v>
      </c>
      <c r="R29" s="431">
        <v>0</v>
      </c>
      <c r="S29" s="431">
        <v>0</v>
      </c>
      <c r="T29" s="431">
        <v>0</v>
      </c>
      <c r="U29" s="431">
        <v>0</v>
      </c>
      <c r="V29" s="431">
        <v>0</v>
      </c>
      <c r="W29" s="431">
        <v>0</v>
      </c>
      <c r="X29" s="431">
        <v>0</v>
      </c>
      <c r="Y29" s="431">
        <v>0</v>
      </c>
      <c r="Z29" s="431">
        <v>0</v>
      </c>
      <c r="AA29" s="431">
        <v>0</v>
      </c>
      <c r="AB29" s="431">
        <v>0</v>
      </c>
      <c r="AC29" s="431">
        <v>0</v>
      </c>
      <c r="AD29" s="431">
        <v>0</v>
      </c>
      <c r="AE29" s="431">
        <v>0</v>
      </c>
      <c r="AF29" s="431">
        <v>0</v>
      </c>
      <c r="AG29" s="431">
        <v>0</v>
      </c>
      <c r="AH29" s="431">
        <v>0</v>
      </c>
      <c r="AI29" s="431">
        <v>0</v>
      </c>
      <c r="AJ29" s="431">
        <v>0</v>
      </c>
      <c r="AK29" s="431">
        <v>0</v>
      </c>
      <c r="AL29" s="431">
        <v>0</v>
      </c>
      <c r="AM29" s="431">
        <v>0</v>
      </c>
      <c r="AN29" s="431">
        <v>0</v>
      </c>
      <c r="AO29" s="431">
        <v>0</v>
      </c>
      <c r="AP29" s="431">
        <v>0</v>
      </c>
      <c r="AQ29" s="431">
        <v>0</v>
      </c>
      <c r="AR29" s="431">
        <v>0</v>
      </c>
      <c r="AS29" s="431">
        <v>0</v>
      </c>
      <c r="AT29" s="431">
        <v>0</v>
      </c>
      <c r="AU29" s="431">
        <v>0</v>
      </c>
      <c r="AV29" s="431">
        <v>0</v>
      </c>
      <c r="AW29" s="431">
        <v>0</v>
      </c>
      <c r="AX29" s="431">
        <v>0</v>
      </c>
      <c r="AY29" s="399">
        <f t="shared" si="9"/>
        <v>0</v>
      </c>
      <c r="AZ29" s="433"/>
      <c r="BA29" s="433"/>
      <c r="BB29" s="842">
        <f>AVERAGE(C29*$C$37,D29*$D$37,E29*$E$37,F29*$F$37,G29*$G$37,H29*$H$37,I29*$I$37,J29*$J$37,K29*$K$37,L29*$L$37,M29*$M$37,N29*$N$37,O29*$O$37,P29*$P$37,Q29*$Q$37,R29*$R$37,S29*$S$37,T29*$T$37,U29*$U$37,V29*$V$37,W29*$W$37,X29*$X$37,Y29*$Y$37,Z29*$Z$37,AA29*$AA$37,AB29*$AB$37,AC29*$AC$37,AD29*$AD$37,AE29*$AE$37,AF29*$AF$37,AG29*$AG$37,AH29*$AH$37,AI29*$AI$37,AJ29*$AJ$37,AK29*$AK$37,AL29*$AL$37,AM29*$AM$37,AN29*$AN$37,AO29*$AO$37,AP29*$AP$37,AQ29*$AQ$37,AR29*$AR$37,AS29*$AS$37,AT29*$AT$37,AU29*$AU$37,AV29*$AV$37,AW29*$AW$37,AX29*$AX$37)</f>
        <v>0</v>
      </c>
      <c r="BC29" s="842">
        <f t="shared" si="2"/>
        <v>0</v>
      </c>
      <c r="BD29" s="845">
        <v>0.5</v>
      </c>
      <c r="BE29" s="844">
        <f>BC29*BD29</f>
        <v>0</v>
      </c>
      <c r="BF29" s="615"/>
      <c r="BG29" s="240"/>
    </row>
    <row r="30" spans="1:59" s="430" customFormat="1" ht="15" customHeight="1">
      <c r="A30" s="240"/>
      <c r="B30" s="336" t="s">
        <v>4283</v>
      </c>
      <c r="C30" s="431">
        <v>0</v>
      </c>
      <c r="D30" s="431">
        <v>0</v>
      </c>
      <c r="E30" s="431">
        <v>0</v>
      </c>
      <c r="F30" s="431">
        <v>0</v>
      </c>
      <c r="G30" s="431">
        <v>0</v>
      </c>
      <c r="H30" s="431">
        <v>0</v>
      </c>
      <c r="I30" s="431">
        <v>0</v>
      </c>
      <c r="J30" s="431">
        <v>0</v>
      </c>
      <c r="K30" s="431">
        <v>0</v>
      </c>
      <c r="L30" s="431">
        <v>0</v>
      </c>
      <c r="M30" s="431">
        <v>0</v>
      </c>
      <c r="N30" s="431">
        <v>0</v>
      </c>
      <c r="O30" s="431">
        <v>0</v>
      </c>
      <c r="P30" s="431">
        <v>0</v>
      </c>
      <c r="Q30" s="431">
        <v>0</v>
      </c>
      <c r="R30" s="431">
        <v>0</v>
      </c>
      <c r="S30" s="431">
        <v>0</v>
      </c>
      <c r="T30" s="431">
        <v>0</v>
      </c>
      <c r="U30" s="431">
        <v>0</v>
      </c>
      <c r="V30" s="431">
        <v>0</v>
      </c>
      <c r="W30" s="431">
        <v>0</v>
      </c>
      <c r="X30" s="431">
        <v>0</v>
      </c>
      <c r="Y30" s="431">
        <v>0</v>
      </c>
      <c r="Z30" s="431">
        <v>0</v>
      </c>
      <c r="AA30" s="431">
        <v>0</v>
      </c>
      <c r="AB30" s="431">
        <v>0</v>
      </c>
      <c r="AC30" s="431">
        <v>0</v>
      </c>
      <c r="AD30" s="431">
        <v>0</v>
      </c>
      <c r="AE30" s="431">
        <v>0</v>
      </c>
      <c r="AF30" s="431">
        <v>0</v>
      </c>
      <c r="AG30" s="431">
        <v>0</v>
      </c>
      <c r="AH30" s="431">
        <v>0</v>
      </c>
      <c r="AI30" s="431">
        <v>0</v>
      </c>
      <c r="AJ30" s="431">
        <v>0</v>
      </c>
      <c r="AK30" s="431">
        <v>0</v>
      </c>
      <c r="AL30" s="431">
        <v>0</v>
      </c>
      <c r="AM30" s="431">
        <v>0</v>
      </c>
      <c r="AN30" s="431">
        <v>0</v>
      </c>
      <c r="AO30" s="431">
        <v>826850</v>
      </c>
      <c r="AP30" s="431">
        <v>0</v>
      </c>
      <c r="AQ30" s="431">
        <v>0</v>
      </c>
      <c r="AR30" s="431">
        <v>0</v>
      </c>
      <c r="AS30" s="431">
        <v>0</v>
      </c>
      <c r="AT30" s="431">
        <v>0</v>
      </c>
      <c r="AU30" s="431">
        <v>0</v>
      </c>
      <c r="AV30" s="431">
        <v>0</v>
      </c>
      <c r="AW30" s="431">
        <v>0</v>
      </c>
      <c r="AX30" s="431">
        <v>0</v>
      </c>
      <c r="AY30" s="399">
        <f t="shared" si="9"/>
        <v>826850</v>
      </c>
      <c r="AZ30" s="433"/>
      <c r="BA30" s="433"/>
      <c r="BB30" s="842">
        <f>AVERAGE(C30*$C$37,D30*$D$37,E30*$E$37,F30*$F$37,G30*$G$37,H30*$H$37,I30*$I$37,J30*$J$37,K30*$K$37,L30*$L$37,M30*$M$37,N30*$N$37,O30*$O$37,P30*$P$37,Q30*$Q$37,R30*$R$37,S30*$S$37,T30*$T$37,U30*$U$37,V30*$V$37,W30*$W$37,X30*$X$37,Y30*$Y$37,Z30*$Z$37,AA30*$AA$37,AB30*$AB$37,AC30*$AC$37,AD30*$AD$37,AE30*$AE$37,AF30*$AF$37,AG30*$AG$37,AH30*$AH$37,AI30*$AI$37,AJ30*$AJ$37,AK30*$AK$37,AL30*$AL$37,AM30*$AM$37,AN30*$AN$37,AO30*$AO$37,AP30*$AP$37,AQ30*$AQ$37,AR30*$AR$37,AS30*$AS$37,AT30*$AT$37,AU30*$AU$37,AV30*$AV$37,AW30*$AW$37,AX30*$AX$37)</f>
        <v>17652.413999425589</v>
      </c>
      <c r="BC30" s="842">
        <f t="shared" si="2"/>
        <v>211828.96799310707</v>
      </c>
      <c r="BD30" s="845">
        <v>1</v>
      </c>
      <c r="BE30" s="844">
        <f t="shared" ref="BE30:BE31" si="11">BC30*BD30</f>
        <v>211828.96799310707</v>
      </c>
      <c r="BF30" s="615"/>
      <c r="BG30" s="240"/>
    </row>
    <row r="31" spans="1:59" s="430" customFormat="1" ht="15" customHeight="1">
      <c r="A31" s="240"/>
      <c r="B31" s="336" t="s">
        <v>4284</v>
      </c>
      <c r="C31" s="431">
        <v>0</v>
      </c>
      <c r="D31" s="431">
        <v>0</v>
      </c>
      <c r="E31" s="431">
        <v>0</v>
      </c>
      <c r="F31" s="431">
        <v>0</v>
      </c>
      <c r="G31" s="431">
        <v>0</v>
      </c>
      <c r="H31" s="431">
        <v>0</v>
      </c>
      <c r="I31" s="431">
        <v>0</v>
      </c>
      <c r="J31" s="431">
        <v>0</v>
      </c>
      <c r="K31" s="431">
        <v>0</v>
      </c>
      <c r="L31" s="431">
        <v>0</v>
      </c>
      <c r="M31" s="431">
        <v>0</v>
      </c>
      <c r="N31" s="431">
        <v>0</v>
      </c>
      <c r="O31" s="431">
        <v>0</v>
      </c>
      <c r="P31" s="431">
        <v>0</v>
      </c>
      <c r="Q31" s="431">
        <v>0</v>
      </c>
      <c r="R31" s="431">
        <v>0</v>
      </c>
      <c r="S31" s="431">
        <v>0</v>
      </c>
      <c r="T31" s="431">
        <v>0</v>
      </c>
      <c r="U31" s="431">
        <v>0</v>
      </c>
      <c r="V31" s="431">
        <v>0</v>
      </c>
      <c r="W31" s="431">
        <v>0</v>
      </c>
      <c r="X31" s="431">
        <v>0</v>
      </c>
      <c r="Y31" s="431">
        <v>0</v>
      </c>
      <c r="Z31" s="431">
        <v>0</v>
      </c>
      <c r="AA31" s="431">
        <v>0</v>
      </c>
      <c r="AB31" s="431">
        <v>0</v>
      </c>
      <c r="AC31" s="431">
        <v>0</v>
      </c>
      <c r="AD31" s="431">
        <v>0</v>
      </c>
      <c r="AE31" s="431">
        <v>0</v>
      </c>
      <c r="AF31" s="431">
        <v>0</v>
      </c>
      <c r="AG31" s="431">
        <v>0</v>
      </c>
      <c r="AH31" s="431">
        <v>0</v>
      </c>
      <c r="AI31" s="431">
        <v>0</v>
      </c>
      <c r="AJ31" s="431">
        <v>0</v>
      </c>
      <c r="AK31" s="431">
        <v>0</v>
      </c>
      <c r="AL31" s="431">
        <v>0</v>
      </c>
      <c r="AM31" s="431">
        <v>0</v>
      </c>
      <c r="AN31" s="431">
        <v>0</v>
      </c>
      <c r="AO31" s="431">
        <v>0</v>
      </c>
      <c r="AP31" s="431">
        <v>0</v>
      </c>
      <c r="AQ31" s="431">
        <v>0</v>
      </c>
      <c r="AR31" s="431">
        <v>0</v>
      </c>
      <c r="AS31" s="431">
        <v>0</v>
      </c>
      <c r="AT31" s="431">
        <v>0</v>
      </c>
      <c r="AU31" s="431">
        <v>0</v>
      </c>
      <c r="AV31" s="431">
        <v>0</v>
      </c>
      <c r="AW31" s="431">
        <v>0</v>
      </c>
      <c r="AX31" s="431">
        <v>0</v>
      </c>
      <c r="AY31" s="399">
        <f t="shared" si="9"/>
        <v>0</v>
      </c>
      <c r="AZ31" s="433"/>
      <c r="BA31" s="433"/>
      <c r="BB31" s="842">
        <f>AVERAGE(C31*$C$37,D31*$D$37,E31*$E$37,F31*$F$37,G31*$G$37,H31*$H$37,I31*$I$37,J31*$J$37,K31*$K$37,L31*$L$37,M31*$M$37,N31*$N$37,O31*$O$37,P31*$P$37,Q31*$Q$37,R31*$R$37,S31*$S$37,T31*$T$37,U31*$U$37,V31*$V$37,W31*$W$37,X31*$X$37,Y31*$Y$37,Z31*$Z$37,AA31*$AA$37,AB31*$AB$37,AC31*$AC$37,AD31*$AD$37,AE31*$AE$37,AF31*$AF$37,AG31*$AG$37,AH31*$AH$37,AI31*$AI$37,AJ31*$AJ$37,AK31*$AK$37,AL31*$AL$37,AM31*$AM$37,AN31*$AN$37,AO31*$AO$37,AP31*$AP$37,AQ31*$AQ$37,AR31*$AR$37,AS31*$AS$37,AT31*$AT$37,AU31*$AU$37,AV31*$AV$37,AW31*$AW$37,AX31*$AX$37)</f>
        <v>0</v>
      </c>
      <c r="BC31" s="842">
        <f t="shared" si="2"/>
        <v>0</v>
      </c>
      <c r="BD31" s="845">
        <v>0.5</v>
      </c>
      <c r="BE31" s="844">
        <f t="shared" si="11"/>
        <v>0</v>
      </c>
      <c r="BF31" s="615"/>
      <c r="BG31" s="240"/>
    </row>
    <row r="32" spans="1:59" s="430" customFormat="1" ht="15" customHeight="1">
      <c r="A32" s="240"/>
      <c r="B32" s="336" t="s">
        <v>4285</v>
      </c>
      <c r="C32" s="431">
        <v>5884.32</v>
      </c>
      <c r="D32" s="431">
        <v>5821.92</v>
      </c>
      <c r="E32" s="431">
        <v>4886.7199999999993</v>
      </c>
      <c r="F32" s="431">
        <v>1435.2000000000007</v>
      </c>
      <c r="G32" s="431">
        <v>0</v>
      </c>
      <c r="H32" s="431">
        <v>0</v>
      </c>
      <c r="I32" s="431">
        <v>0</v>
      </c>
      <c r="J32" s="431">
        <v>-1372.7999999999993</v>
      </c>
      <c r="K32" s="431">
        <v>0</v>
      </c>
      <c r="L32" s="431">
        <v>0</v>
      </c>
      <c r="M32" s="431">
        <v>4305.5999999999985</v>
      </c>
      <c r="N32" s="431">
        <v>0</v>
      </c>
      <c r="O32" s="431">
        <v>0</v>
      </c>
      <c r="P32" s="431">
        <v>1435.2</v>
      </c>
      <c r="Q32" s="431">
        <v>0</v>
      </c>
      <c r="R32" s="431">
        <v>-1435.2</v>
      </c>
      <c r="S32" s="431">
        <v>0</v>
      </c>
      <c r="T32" s="431">
        <v>0</v>
      </c>
      <c r="U32" s="431">
        <v>1435.2</v>
      </c>
      <c r="V32" s="431">
        <v>4274.4000000000005</v>
      </c>
      <c r="W32" s="431">
        <v>2942.16</v>
      </c>
      <c r="X32" s="431">
        <v>10136.480000000001</v>
      </c>
      <c r="Y32" s="431">
        <v>18423.599999999995</v>
      </c>
      <c r="Z32" s="431">
        <v>10013.640000000007</v>
      </c>
      <c r="AA32" s="431">
        <v>2296.3200000000002</v>
      </c>
      <c r="AB32" s="431">
        <v>10795.2</v>
      </c>
      <c r="AC32" s="431">
        <v>26563.679999999997</v>
      </c>
      <c r="AD32" s="431">
        <v>14925.880000000005</v>
      </c>
      <c r="AE32" s="431">
        <v>29456.520000000004</v>
      </c>
      <c r="AF32" s="431">
        <v>10495.679999999993</v>
      </c>
      <c r="AG32" s="431">
        <v>5669.0400000000081</v>
      </c>
      <c r="AH32" s="431">
        <v>19510.079999999987</v>
      </c>
      <c r="AI32" s="431">
        <v>10920</v>
      </c>
      <c r="AJ32" s="431">
        <v>19609.200000000012</v>
      </c>
      <c r="AK32" s="431">
        <v>24091.839999999997</v>
      </c>
      <c r="AL32" s="431">
        <v>34354.44</v>
      </c>
      <c r="AM32" s="431">
        <v>8174.4</v>
      </c>
      <c r="AN32" s="431">
        <v>9912.6299999999992</v>
      </c>
      <c r="AO32" s="431">
        <v>28178.300000000003</v>
      </c>
      <c r="AP32" s="431">
        <v>12261.599999999999</v>
      </c>
      <c r="AQ32" s="431">
        <v>23618.400000000001</v>
      </c>
      <c r="AR32" s="431">
        <v>13029.119999999995</v>
      </c>
      <c r="AS32" s="431">
        <v>21072.490000000005</v>
      </c>
      <c r="AT32" s="431">
        <v>11893.440000000002</v>
      </c>
      <c r="AU32" s="431">
        <v>23917.919999999984</v>
      </c>
      <c r="AV32" s="431">
        <v>24517.360000000015</v>
      </c>
      <c r="AW32" s="431">
        <v>55657.079999999987</v>
      </c>
      <c r="AX32" s="431">
        <v>52721.760000000009</v>
      </c>
      <c r="AY32" s="399">
        <f t="shared" si="9"/>
        <v>561828.81999999995</v>
      </c>
      <c r="AZ32" s="433"/>
      <c r="BA32" s="433"/>
      <c r="BB32" s="842">
        <f>AVERAGE(C32*$C$37,D32*$D$37,E32*$E$37,F32*$F$37,G32*$G$37,H32*$H$37,I32*$I$37,J32*$J$37,K32*$K$37,L32*$L$37,M32*$M$37,N32*$N$37,O32*$O$37,P32*$P$37,Q32*$Q$37,R32*$R$37,S32*$S$37,T32*$T$37,U32*$U$37,V32*$V$37,W32*$W$37,X32*$X$37,Y32*$Y$37,Z32*$Z$37,AA32*$AA$37,AB32*$AB$37,AC32*$AC$37,AD32*$AD$37,AE32*$AE$37,AF32*$AF$37,AG32*$AG$37,AH32*$AH$37,AI32*$AI$37,AJ32*$AJ$37,AK32*$AK$37,AL32*$AL$37,AM32*$AM$37,AN32*$AN$37,AO32*$AO$37,AP32*$AP$37,AQ32*$AQ$37,AR32*$AR$37,AS32*$AS$37,AT32*$AT$37,AU32*$AU$37,AV32*$AV$37,AW32*$AW$37,AX32*$AX$37)</f>
        <v>12268.818534748707</v>
      </c>
      <c r="BC32" s="842">
        <f t="shared" si="2"/>
        <v>147225.82241698448</v>
      </c>
      <c r="BD32" s="845">
        <v>0.3</v>
      </c>
      <c r="BE32" s="844">
        <f>BC32*BD32</f>
        <v>44167.746725095341</v>
      </c>
      <c r="BF32" s="615"/>
      <c r="BG32" s="240"/>
    </row>
    <row r="33" spans="1:59" s="11" customFormat="1" ht="7.5" customHeight="1">
      <c r="A33" s="240"/>
      <c r="B33" s="361"/>
      <c r="C33" s="265"/>
      <c r="D33" s="265"/>
      <c r="E33" s="265"/>
      <c r="F33" s="265"/>
      <c r="G33" s="265"/>
      <c r="H33" s="265"/>
      <c r="I33" s="265"/>
      <c r="J33" s="265"/>
      <c r="K33" s="265"/>
      <c r="L33" s="265"/>
      <c r="M33" s="265"/>
      <c r="N33" s="265"/>
      <c r="O33" s="265"/>
      <c r="P33" s="265"/>
      <c r="Q33" s="265"/>
      <c r="R33" s="265"/>
      <c r="S33" s="265"/>
      <c r="T33" s="265"/>
      <c r="U33" s="265"/>
      <c r="V33" s="265"/>
      <c r="W33" s="265"/>
      <c r="X33" s="265"/>
      <c r="Y33" s="265"/>
      <c r="Z33" s="265"/>
      <c r="AA33" s="265"/>
      <c r="AB33" s="265"/>
      <c r="AC33" s="265"/>
      <c r="AD33" s="265"/>
      <c r="AE33" s="265"/>
      <c r="AF33" s="265"/>
      <c r="AG33" s="265"/>
      <c r="AH33" s="265"/>
      <c r="AI33" s="265"/>
      <c r="AJ33" s="265"/>
      <c r="AK33" s="265"/>
      <c r="AL33" s="265"/>
      <c r="AM33" s="265"/>
      <c r="AN33" s="265"/>
      <c r="AO33" s="265"/>
      <c r="AP33" s="265"/>
      <c r="AQ33" s="265"/>
      <c r="AR33" s="265"/>
      <c r="AS33" s="265"/>
      <c r="AT33" s="265"/>
      <c r="AU33" s="265"/>
      <c r="AV33" s="265"/>
      <c r="AW33" s="265"/>
      <c r="AX33" s="265"/>
      <c r="AY33" s="269"/>
      <c r="AZ33" s="403"/>
      <c r="BA33" s="403"/>
      <c r="BB33" s="267"/>
      <c r="BC33" s="267"/>
      <c r="BD33" s="268"/>
      <c r="BE33" s="296"/>
      <c r="BF33" s="358"/>
    </row>
    <row r="34" spans="1:59" s="11" customFormat="1" ht="15" customHeight="1">
      <c r="B34" s="412" t="s">
        <v>143</v>
      </c>
      <c r="C34" s="400">
        <f t="shared" ref="C34:AX34" si="12">SUM(C12,C20,C27)</f>
        <v>1120129.8494300002</v>
      </c>
      <c r="D34" s="400">
        <f t="shared" si="12"/>
        <v>1364470.8635099996</v>
      </c>
      <c r="E34" s="400">
        <f t="shared" si="12"/>
        <v>1803526.7834400001</v>
      </c>
      <c r="F34" s="400">
        <f t="shared" si="12"/>
        <v>1211749.2525399998</v>
      </c>
      <c r="G34" s="400">
        <f t="shared" si="12"/>
        <v>832698.66042500036</v>
      </c>
      <c r="H34" s="400">
        <f t="shared" si="12"/>
        <v>809933.90139999997</v>
      </c>
      <c r="I34" s="400">
        <f t="shared" si="12"/>
        <v>885724.66132000007</v>
      </c>
      <c r="J34" s="400">
        <f t="shared" si="12"/>
        <v>758011.27623499942</v>
      </c>
      <c r="K34" s="400">
        <f t="shared" si="12"/>
        <v>801081.39829000051</v>
      </c>
      <c r="L34" s="400">
        <f t="shared" si="12"/>
        <v>1202955.35983</v>
      </c>
      <c r="M34" s="400">
        <f t="shared" si="12"/>
        <v>1173040.5133950002</v>
      </c>
      <c r="N34" s="400">
        <f t="shared" si="12"/>
        <v>1360617.9810150003</v>
      </c>
      <c r="O34" s="400">
        <f t="shared" si="12"/>
        <v>1232500.5863100002</v>
      </c>
      <c r="P34" s="400">
        <f t="shared" si="12"/>
        <v>1019782.6591050001</v>
      </c>
      <c r="Q34" s="400">
        <f t="shared" si="12"/>
        <v>1372781.2917300002</v>
      </c>
      <c r="R34" s="400">
        <f t="shared" si="12"/>
        <v>1235198.4929899999</v>
      </c>
      <c r="S34" s="400">
        <f t="shared" si="12"/>
        <v>991037.51408500003</v>
      </c>
      <c r="T34" s="400">
        <f t="shared" si="12"/>
        <v>1066301.432205</v>
      </c>
      <c r="U34" s="400">
        <f t="shared" si="12"/>
        <v>1331800.0325450005</v>
      </c>
      <c r="V34" s="400">
        <f t="shared" si="12"/>
        <v>1336239.6349500003</v>
      </c>
      <c r="W34" s="400">
        <f t="shared" si="12"/>
        <v>1774102.3555599998</v>
      </c>
      <c r="X34" s="400">
        <f t="shared" si="12"/>
        <v>1356509.0942449991</v>
      </c>
      <c r="Y34" s="400">
        <f t="shared" si="12"/>
        <v>1402317.9392700014</v>
      </c>
      <c r="Z34" s="400">
        <f t="shared" si="12"/>
        <v>843445.31195499969</v>
      </c>
      <c r="AA34" s="400">
        <f t="shared" si="12"/>
        <v>989528.01871999993</v>
      </c>
      <c r="AB34" s="400">
        <f t="shared" si="12"/>
        <v>607128.13677500002</v>
      </c>
      <c r="AC34" s="400">
        <f t="shared" si="12"/>
        <v>835844.11643000005</v>
      </c>
      <c r="AD34" s="400">
        <f t="shared" si="12"/>
        <v>697129.76186999993</v>
      </c>
      <c r="AE34" s="400">
        <f t="shared" si="12"/>
        <v>1310502.061405</v>
      </c>
      <c r="AF34" s="400">
        <f t="shared" si="12"/>
        <v>1504301.4744699998</v>
      </c>
      <c r="AG34" s="400">
        <f t="shared" si="12"/>
        <v>1185411.6229400006</v>
      </c>
      <c r="AH34" s="400">
        <f t="shared" si="12"/>
        <v>1206779.54421</v>
      </c>
      <c r="AI34" s="400">
        <f t="shared" si="12"/>
        <v>1632906.1539000003</v>
      </c>
      <c r="AJ34" s="400">
        <f t="shared" si="12"/>
        <v>1454666.3335000002</v>
      </c>
      <c r="AK34" s="400">
        <f t="shared" si="12"/>
        <v>1216556.9683250003</v>
      </c>
      <c r="AL34" s="400">
        <f t="shared" si="12"/>
        <v>890485.92144499952</v>
      </c>
      <c r="AM34" s="400">
        <f t="shared" si="12"/>
        <v>1076595.0986299999</v>
      </c>
      <c r="AN34" s="400">
        <f t="shared" si="12"/>
        <v>863810.24632999988</v>
      </c>
      <c r="AO34" s="400">
        <f t="shared" si="12"/>
        <v>1959172.5725100001</v>
      </c>
      <c r="AP34" s="400">
        <f>SUM(AP12,AP20,AP27)</f>
        <v>1232400.4909450002</v>
      </c>
      <c r="AQ34" s="400">
        <f t="shared" si="12"/>
        <v>1023070.5353500001</v>
      </c>
      <c r="AR34" s="400">
        <f t="shared" si="12"/>
        <v>1118399.77385</v>
      </c>
      <c r="AS34" s="400">
        <f t="shared" si="12"/>
        <v>1004393.7276199999</v>
      </c>
      <c r="AT34" s="400">
        <f t="shared" si="12"/>
        <v>1162963.4384100004</v>
      </c>
      <c r="AU34" s="400">
        <f t="shared" si="12"/>
        <v>1231303.7033399998</v>
      </c>
      <c r="AV34" s="400">
        <f t="shared" si="12"/>
        <v>1160669.805865</v>
      </c>
      <c r="AW34" s="400">
        <f t="shared" si="12"/>
        <v>945668.62259999942</v>
      </c>
      <c r="AX34" s="400">
        <f t="shared" si="12"/>
        <v>1011040.3653200008</v>
      </c>
      <c r="AY34" s="400">
        <f>SUM(AY12,AY20,AY27)</f>
        <v>55606685.340540014</v>
      </c>
      <c r="AZ34" s="266"/>
      <c r="BA34" s="266"/>
      <c r="BB34" s="351">
        <f>SUM(BB12,BB20,BB27)</f>
        <v>1302974.1185959261</v>
      </c>
      <c r="BC34" s="351">
        <f>SUM(BC12,BC20,BC27)</f>
        <v>15635689.423151115</v>
      </c>
      <c r="BD34" s="352"/>
      <c r="BE34" s="583">
        <f>SUM(BE12,BE20,BE27)</f>
        <v>15533374.565128157</v>
      </c>
      <c r="BF34" s="358"/>
      <c r="BG34" s="173"/>
    </row>
    <row r="35" spans="1:59" s="11" customFormat="1" ht="7.5" customHeight="1">
      <c r="B35" s="362"/>
      <c r="C35" s="363"/>
      <c r="D35" s="363"/>
      <c r="E35" s="363"/>
      <c r="F35" s="363"/>
      <c r="G35" s="363"/>
      <c r="H35" s="363"/>
      <c r="I35" s="363"/>
      <c r="J35" s="363"/>
      <c r="K35" s="363"/>
      <c r="L35" s="363"/>
      <c r="M35" s="363"/>
      <c r="N35" s="363"/>
      <c r="O35" s="363"/>
      <c r="P35" s="363"/>
      <c r="Q35" s="363"/>
      <c r="R35" s="363"/>
      <c r="S35" s="363"/>
      <c r="T35" s="363"/>
      <c r="U35" s="363"/>
      <c r="V35" s="363"/>
      <c r="W35" s="363"/>
      <c r="X35" s="363"/>
      <c r="Y35" s="363"/>
      <c r="Z35" s="363"/>
      <c r="AA35" s="363"/>
      <c r="AB35" s="363"/>
      <c r="AC35" s="363"/>
      <c r="AD35" s="363"/>
      <c r="AE35" s="363"/>
      <c r="AF35" s="363"/>
      <c r="AG35" s="363"/>
      <c r="AH35" s="363"/>
      <c r="AI35" s="363"/>
      <c r="AJ35" s="363"/>
      <c r="AK35" s="363"/>
      <c r="AL35" s="363"/>
      <c r="AM35" s="363"/>
      <c r="AN35" s="363"/>
      <c r="AO35" s="363"/>
      <c r="AP35" s="363"/>
      <c r="AQ35" s="363"/>
      <c r="AR35" s="363"/>
      <c r="AS35" s="363"/>
      <c r="AT35" s="363"/>
      <c r="AU35" s="363"/>
      <c r="AV35" s="363"/>
      <c r="AW35" s="363"/>
      <c r="AX35" s="363"/>
      <c r="AY35" s="363"/>
      <c r="AZ35" s="363"/>
      <c r="BA35" s="363"/>
      <c r="BB35" s="363"/>
      <c r="BC35" s="363"/>
      <c r="BD35" s="362"/>
      <c r="BE35" s="347"/>
      <c r="BF35" s="364"/>
    </row>
    <row r="36" spans="1:59" s="11" customFormat="1" ht="7.5" customHeight="1">
      <c r="B36" s="263"/>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266"/>
      <c r="AB36" s="266"/>
      <c r="AC36" s="266"/>
      <c r="AD36" s="266"/>
      <c r="AE36" s="266"/>
      <c r="AF36" s="266"/>
      <c r="AG36" s="266"/>
      <c r="AH36" s="266"/>
      <c r="AI36" s="266"/>
      <c r="AJ36" s="266"/>
      <c r="AK36" s="266"/>
      <c r="AL36" s="266"/>
      <c r="AM36" s="266"/>
      <c r="AN36" s="266"/>
      <c r="AO36" s="266"/>
      <c r="AP36" s="266"/>
      <c r="AQ36" s="266"/>
      <c r="AR36" s="266"/>
      <c r="AS36" s="266"/>
      <c r="AT36" s="266"/>
      <c r="AU36" s="266"/>
      <c r="AV36" s="266"/>
      <c r="AW36" s="266"/>
      <c r="AX36" s="266"/>
      <c r="AY36" s="266"/>
      <c r="AZ36" s="266"/>
      <c r="BA36" s="266"/>
      <c r="BB36" s="266"/>
      <c r="BC36" s="266"/>
      <c r="BD36" s="263"/>
      <c r="BE36" s="297"/>
      <c r="BF36" s="2"/>
    </row>
    <row r="37" spans="1:59" s="11" customFormat="1" ht="15" customHeight="1">
      <c r="B37" s="614" t="s">
        <v>4286</v>
      </c>
      <c r="C37" s="616">
        <f>' Índice_atualização'!E33/' Índice_atualização'!C11</f>
        <v>1.2704438967479583</v>
      </c>
      <c r="D37" s="616">
        <f>' Índice_atualização'!E33/' Índice_atualização'!C12</f>
        <v>1.2672753636746341</v>
      </c>
      <c r="E37" s="616">
        <f>' Índice_atualização'!E33/' Índice_atualização'!C13</f>
        <v>1.2663892051775363</v>
      </c>
      <c r="F37" s="616">
        <f>' Índice_atualização'!E33/' Índice_atualização'!C14</f>
        <v>1.2703271435564367</v>
      </c>
      <c r="G37" s="616">
        <f>' Índice_atualização'!E33/' Índice_atualização'!C15</f>
        <v>1.2751724981879455</v>
      </c>
      <c r="H37" s="616">
        <f>' Índice_atualização'!E33/' Índice_atualização'!C16</f>
        <v>1.2718657167643734</v>
      </c>
      <c r="I37" s="616">
        <f>' Índice_atualização'!E33/' Índice_atualização'!C17</f>
        <v>1.2673038171024</v>
      </c>
      <c r="J37" s="616">
        <f>' Índice_atualização'!E33/' Índice_atualização'!C18</f>
        <v>1.2642688886151274</v>
      </c>
      <c r="K37" s="616">
        <f>' Índice_atualização'!E33/' Índice_atualização'!C19</f>
        <v>1.2562284972411555</v>
      </c>
      <c r="L37" s="616">
        <f>' Índice_atualização'!E33/' Índice_atualização'!C20</f>
        <v>1.2455168330231772</v>
      </c>
      <c r="M37" s="616">
        <f>' Índice_atualização'!E33/' Índice_atualização'!C21</f>
        <v>1.2345293555842318</v>
      </c>
      <c r="N37" s="616">
        <f>' Índice_atualização'!E33/' Índice_atualização'!C22</f>
        <v>1.2180847715799943</v>
      </c>
      <c r="O37" s="616">
        <f>' Índice_atualização'!E33/' Índice_atualização'!C23</f>
        <v>1.2150474751950404</v>
      </c>
      <c r="P37" s="616">
        <f>' Índice_atualização'!E33/' Índice_atualização'!C24</f>
        <v>1.204687297129533</v>
      </c>
      <c r="Q37" s="616">
        <f>' Índice_atualização'!E33/' Índice_atualização'!C25</f>
        <v>1.1935866439225196</v>
      </c>
      <c r="R37" s="616">
        <f>' Índice_atualização'!E33/' Índice_atualização'!C26</f>
        <v>1.1898983013925806</v>
      </c>
      <c r="S37" s="616">
        <f>' Índice_atualização'!E33/' Índice_atualização'!C27</f>
        <v>1.180102655952721</v>
      </c>
      <c r="T37" s="616">
        <f>' Índice_atualização'!E33/' Índice_atualização'!C28</f>
        <v>1.1738810186517112</v>
      </c>
      <c r="U37" s="616">
        <f>' Índice_atualização'!E33/' Índice_atualização'!C29</f>
        <v>1.1627192779171109</v>
      </c>
      <c r="V37" s="616">
        <f>' Índice_atualização'!E33/' Índice_atualização'!C30</f>
        <v>1.1526910084155173</v>
      </c>
      <c r="W37" s="616">
        <f>' Índice_atualização'!E33/' Índice_atualização'!C31</f>
        <v>1.1394735381152417</v>
      </c>
      <c r="X37" s="616">
        <f>' Índice_atualização'!E33/' Índice_atualização'!C32</f>
        <v>1.1254064544214433</v>
      </c>
      <c r="Y37" s="616">
        <f>' Índice_atualização'!E33/' Índice_atualização'!C33</f>
        <v>1.1148149428295389</v>
      </c>
      <c r="Z37" s="616">
        <f>' Índice_atualização'!E33/' Índice_atualização'!C34</f>
        <v>1.1067362304821537</v>
      </c>
      <c r="AA37" s="616">
        <f>' Índice_atualização'!E33/' Índice_atualização'!E10</f>
        <v>1.1007916347721227</v>
      </c>
      <c r="AB37" s="616">
        <f>' Índice_atualização'!E33/' Índice_atualização'!E11</f>
        <v>1.0897841434924478</v>
      </c>
      <c r="AC37" s="616">
        <f>' Índice_atualização'!E33/' Índice_atualização'!E12</f>
        <v>1.0724105555318062</v>
      </c>
      <c r="AD37" s="616">
        <f>' Índice_atualização'!E33/' Índice_atualização'!E13</f>
        <v>1.0611620459729778</v>
      </c>
      <c r="AE37" s="616">
        <f>' Índice_atualização'!E33/' Índice_atualização'!E14</f>
        <v>1.0561978393483116</v>
      </c>
      <c r="AF37" s="616">
        <f>' Índice_atualização'!E33/' Índice_atualização'!E15</f>
        <v>1.049167809041412</v>
      </c>
      <c r="AG37" s="616">
        <f>' Índice_atualização'!E33/' Índice_atualização'!E16</f>
        <v>1.0563510320573306</v>
      </c>
      <c r="AH37" s="616">
        <f>' Índice_atualização'!E33/' Índice_atualização'!E17</f>
        <v>1.0601671344071801</v>
      </c>
      <c r="AI37" s="616">
        <f>' Índice_atualização'!E33/' Índice_atualização'!E18</f>
        <v>1.0632509410800679</v>
      </c>
      <c r="AJ37" s="616">
        <f>' Índice_atualização'!E33/' Índice_atualização'!E19</f>
        <v>1.0570137314234083</v>
      </c>
      <c r="AK37" s="616">
        <f>' Índice_atualização'!E33/' Índice_atualização'!E20</f>
        <v>1.0526980821236518</v>
      </c>
      <c r="AL37" s="616">
        <f>' Índice_atualização'!E33/' Índice_atualização'!E21</f>
        <v>1.0462119000508181</v>
      </c>
      <c r="AM37" s="616">
        <f>' Índice_atualização'!E33/' Índice_atualização'!E22</f>
        <v>1.040696638190646</v>
      </c>
      <c r="AN37" s="616">
        <f>' Índice_atualização'!E33/' Índice_atualização'!E23</f>
        <v>1.0320276943564521</v>
      </c>
      <c r="AO37" s="616">
        <f>' Índice_atualização'!E33/' Índice_atualização'!E24</f>
        <v>1.0247516139232367</v>
      </c>
      <c r="AP37" s="616">
        <f>' Índice_atualização'!E33/' Índice_atualização'!E25</f>
        <v>1.0185383737419156</v>
      </c>
      <c r="AQ37" s="616">
        <f>' Índice_atualização'!E33/' Índice_atualização'!E26</f>
        <v>1.0162018699889579</v>
      </c>
      <c r="AR37" s="616">
        <f>' Índice_atualização'!E33/' Índice_atualização'!E27</f>
        <v>1.017015142756327</v>
      </c>
      <c r="AS37" s="616">
        <f>' Índice_atualização'!E33/' Índice_atualização'!E28</f>
        <v>1.0157964828717716</v>
      </c>
      <c r="AT37" s="616">
        <f>' Índice_atualização'!E33/' Índice_atualização'!E29</f>
        <v>1.0134649453561726</v>
      </c>
      <c r="AU37" s="616">
        <f>' Índice_atualização'!E33/' Índice_atualização'!E30</f>
        <v>1.0108362459817393</v>
      </c>
      <c r="AV37" s="616">
        <f>' Índice_atualização'!E33/' Índice_atualização'!E31</f>
        <v>1.0084162852812526</v>
      </c>
      <c r="AW37" s="616">
        <f>' Índice_atualização'!E33/' Índice_atualização'!E32</f>
        <v>1.0056001365886973</v>
      </c>
      <c r="AX37" s="616">
        <f>' Índice_atualização'!E33/' Índice_atualização'!E33</f>
        <v>1</v>
      </c>
      <c r="AY37" s="270"/>
      <c r="AZ37" s="266"/>
      <c r="BA37" s="266"/>
      <c r="BB37" s="1112" t="s">
        <v>147</v>
      </c>
      <c r="BC37" s="1112"/>
      <c r="BD37" s="1112"/>
      <c r="BE37" s="298">
        <f>BE34</f>
        <v>15533374.565128157</v>
      </c>
      <c r="BF37" s="87"/>
    </row>
    <row r="38" spans="1:59" s="11" customFormat="1" ht="7.5" customHeight="1">
      <c r="B38" s="263"/>
      <c r="C38" s="266"/>
      <c r="D38" s="266"/>
      <c r="E38" s="266"/>
      <c r="F38" s="266"/>
      <c r="G38" s="266"/>
      <c r="H38" s="266"/>
      <c r="I38" s="266"/>
      <c r="J38" s="266"/>
      <c r="K38" s="266"/>
      <c r="L38" s="266"/>
      <c r="M38" s="266"/>
      <c r="N38" s="266"/>
      <c r="O38" s="266"/>
      <c r="P38" s="266"/>
      <c r="Q38" s="266"/>
      <c r="R38" s="266"/>
      <c r="S38" s="266"/>
      <c r="T38" s="266"/>
      <c r="U38" s="266"/>
      <c r="V38" s="266"/>
      <c r="W38" s="266"/>
      <c r="X38" s="266"/>
      <c r="Y38" s="266"/>
      <c r="Z38" s="266"/>
      <c r="AA38" s="266"/>
      <c r="AB38" s="266"/>
      <c r="AC38" s="266"/>
      <c r="AD38" s="266"/>
      <c r="AE38" s="266"/>
      <c r="AF38" s="266"/>
      <c r="AG38" s="266"/>
      <c r="AH38" s="266"/>
      <c r="AI38" s="266"/>
      <c r="AJ38" s="266"/>
      <c r="AK38" s="266"/>
      <c r="AL38" s="266"/>
      <c r="AM38" s="266"/>
      <c r="AN38" s="266"/>
      <c r="AO38" s="266"/>
      <c r="AP38" s="266"/>
      <c r="AQ38" s="266"/>
      <c r="AR38" s="266"/>
      <c r="AS38" s="266"/>
      <c r="AT38" s="266"/>
      <c r="AU38" s="266"/>
      <c r="AV38" s="266"/>
      <c r="AW38" s="266"/>
      <c r="AX38" s="266"/>
      <c r="AY38" s="266"/>
      <c r="AZ38" s="266"/>
      <c r="BA38" s="266"/>
      <c r="BB38" s="266"/>
      <c r="BC38" s="266"/>
      <c r="BD38" s="263"/>
      <c r="BE38" s="297"/>
      <c r="BF38" s="2"/>
    </row>
    <row r="39" spans="1:59" s="11" customFormat="1" ht="7.5" customHeight="1">
      <c r="B39" s="116"/>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4"/>
      <c r="AM39" s="174"/>
      <c r="AN39" s="174"/>
      <c r="AO39" s="174"/>
      <c r="AP39" s="174"/>
      <c r="AQ39" s="174"/>
      <c r="AR39" s="174"/>
      <c r="AS39" s="174"/>
      <c r="AT39" s="174"/>
      <c r="AU39" s="174"/>
      <c r="AV39" s="174"/>
      <c r="AW39" s="174"/>
      <c r="AX39" s="174"/>
      <c r="AY39" s="174"/>
      <c r="AZ39" s="174"/>
      <c r="BA39" s="174"/>
      <c r="BB39" s="174"/>
      <c r="BC39" s="174"/>
      <c r="BD39" s="116"/>
      <c r="BE39" s="175"/>
      <c r="BF39" s="87"/>
    </row>
    <row r="40" spans="1:59" s="11" customFormat="1" ht="15" customHeight="1">
      <c r="L40" s="173"/>
      <c r="BE40" s="14"/>
      <c r="BF40" s="2"/>
    </row>
    <row r="41" spans="1:59" s="11" customFormat="1" ht="15" hidden="1" customHeight="1">
      <c r="B41" s="176"/>
      <c r="C41" s="115"/>
      <c r="L41" s="115"/>
      <c r="AX41" s="177"/>
      <c r="BE41" s="14"/>
      <c r="BF41" s="2"/>
    </row>
    <row r="42" spans="1:59" s="11" customFormat="1" ht="15" hidden="1" customHeight="1">
      <c r="B42" s="176"/>
      <c r="E42" s="148"/>
      <c r="F42" s="148"/>
      <c r="AX42" s="178"/>
      <c r="BE42" s="14"/>
      <c r="BF42" s="2"/>
    </row>
  </sheetData>
  <mergeCells count="52">
    <mergeCell ref="AH9:AH10"/>
    <mergeCell ref="AI9:AI10"/>
    <mergeCell ref="AC9:AC10"/>
    <mergeCell ref="AD9:AD10"/>
    <mergeCell ref="AE9:AE10"/>
    <mergeCell ref="AF9:AF10"/>
    <mergeCell ref="AG9:AG10"/>
    <mergeCell ref="X9:X10"/>
    <mergeCell ref="Y9:Y10"/>
    <mergeCell ref="Z9:Z10"/>
    <mergeCell ref="AA9:AA10"/>
    <mergeCell ref="AB9:AB10"/>
    <mergeCell ref="S9:S10"/>
    <mergeCell ref="T9:T10"/>
    <mergeCell ref="U9:U10"/>
    <mergeCell ref="V9:V10"/>
    <mergeCell ref="W9:W10"/>
    <mergeCell ref="N9:N10"/>
    <mergeCell ref="O9:O10"/>
    <mergeCell ref="P9:P10"/>
    <mergeCell ref="Q9:Q10"/>
    <mergeCell ref="R9:R10"/>
    <mergeCell ref="AL9:AL10"/>
    <mergeCell ref="AM9:AM10"/>
    <mergeCell ref="BB9:BE9"/>
    <mergeCell ref="AN9:AN10"/>
    <mergeCell ref="AO9:AO10"/>
    <mergeCell ref="AP9:AP10"/>
    <mergeCell ref="AQ9:AQ10"/>
    <mergeCell ref="AR9:AR10"/>
    <mergeCell ref="AX9:AX10"/>
    <mergeCell ref="AS9:AS10"/>
    <mergeCell ref="AT9:AT10"/>
    <mergeCell ref="AU9:AU10"/>
    <mergeCell ref="AV9:AV10"/>
    <mergeCell ref="AW9:AW10"/>
    <mergeCell ref="BB37:BD37"/>
    <mergeCell ref="B9:B10"/>
    <mergeCell ref="AY9:AY10"/>
    <mergeCell ref="C9:C10"/>
    <mergeCell ref="D9:D10"/>
    <mergeCell ref="E9:E10"/>
    <mergeCell ref="F9:F10"/>
    <mergeCell ref="G9:G10"/>
    <mergeCell ref="H9:H10"/>
    <mergeCell ref="I9:I10"/>
    <mergeCell ref="J9:J10"/>
    <mergeCell ref="K9:K10"/>
    <mergeCell ref="L9:L10"/>
    <mergeCell ref="M9:M10"/>
    <mergeCell ref="AJ9:AJ10"/>
    <mergeCell ref="AK9:AK10"/>
  </mergeCells>
  <pageMargins left="0.75" right="0.75" top="1" bottom="1" header="0.5" footer="0.5"/>
  <pageSetup paperSize="9" orientation="portrait" r:id="rId1"/>
  <headerFooter alignWithMargins="0"/>
  <ignoredErrors>
    <ignoredError sqref="BB27:BE27 BB21:BE25 BC20:BE20" formula="1"/>
  </ignoredError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2A9AD-E41B-41D4-B6F4-9878693EC621}">
  <sheetPr>
    <tabColor theme="9" tint="0.39997558519241921"/>
  </sheetPr>
  <dimension ref="A1:ZC152"/>
  <sheetViews>
    <sheetView showGridLines="0" zoomScaleNormal="100" workbookViewId="0">
      <selection activeCell="E14" sqref="E14:E17"/>
    </sheetView>
  </sheetViews>
  <sheetFormatPr defaultColWidth="0" defaultRowHeight="0" customHeight="1" zeroHeight="1"/>
  <cols>
    <col min="1" max="1" width="1.7109375" style="1" customWidth="1"/>
    <col min="2" max="2" width="24.85546875" style="1" customWidth="1"/>
    <col min="3" max="3" width="16.5703125" style="1" customWidth="1"/>
    <col min="4" max="4" width="3.7109375" style="1" customWidth="1"/>
    <col min="5" max="5" width="22.7109375" style="1" customWidth="1"/>
    <col min="6" max="6" width="2.5703125" style="1" customWidth="1"/>
    <col min="7" max="7" width="23.42578125" style="1" customWidth="1"/>
    <col min="8" max="8" width="5.7109375" style="1" customWidth="1"/>
    <col min="9" max="9" width="8.7109375" style="1" customWidth="1"/>
    <col min="10" max="10" width="9.140625" style="1" customWidth="1"/>
    <col min="11" max="12" width="9.140625" style="1" hidden="1" customWidth="1"/>
    <col min="13" max="16384" width="9.140625" style="1" hidden="1"/>
  </cols>
  <sheetData>
    <row r="1" spans="1:679" ht="9.9499999999999993" customHeight="1"/>
    <row r="2" spans="1:679" s="30" customFormat="1" ht="24.95" customHeight="1">
      <c r="A2" s="2"/>
      <c r="B2" s="27" t="str">
        <f>'Reposicionamento Tarifário'!D2</f>
        <v>Companhia de Saneamento Ambiental do Distrito Federal - CAESB</v>
      </c>
      <c r="C2" s="28"/>
      <c r="D2" s="28"/>
      <c r="E2" s="28"/>
      <c r="F2" s="28"/>
      <c r="G2" s="57"/>
      <c r="H2" s="57"/>
      <c r="I2" s="57"/>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c r="IT2" s="29"/>
      <c r="IU2" s="29"/>
      <c r="IV2" s="29"/>
      <c r="IW2" s="29"/>
      <c r="IX2" s="29"/>
      <c r="IY2" s="29"/>
      <c r="IZ2" s="29"/>
      <c r="JA2" s="29"/>
      <c r="JB2" s="29"/>
      <c r="JC2" s="29"/>
      <c r="JD2" s="29"/>
      <c r="JE2" s="29"/>
      <c r="JF2" s="29"/>
      <c r="JG2" s="29"/>
      <c r="JH2" s="29"/>
      <c r="JI2" s="29"/>
      <c r="JJ2" s="29"/>
      <c r="JK2" s="29"/>
      <c r="JL2" s="29"/>
      <c r="JM2" s="29"/>
      <c r="JN2" s="29"/>
      <c r="JO2" s="29"/>
      <c r="JP2" s="29"/>
      <c r="JQ2" s="29"/>
      <c r="JR2" s="29"/>
      <c r="JS2" s="29"/>
      <c r="JT2" s="29"/>
      <c r="JU2" s="29"/>
      <c r="JV2" s="29"/>
      <c r="JW2" s="29"/>
      <c r="JX2" s="29"/>
      <c r="JY2" s="29"/>
      <c r="JZ2" s="29"/>
      <c r="KA2" s="29"/>
      <c r="KB2" s="29"/>
      <c r="KC2" s="29"/>
      <c r="KD2" s="29"/>
      <c r="KE2" s="29"/>
      <c r="KF2" s="29"/>
      <c r="KG2" s="29"/>
      <c r="KH2" s="29"/>
      <c r="KI2" s="29"/>
      <c r="KJ2" s="29"/>
      <c r="KK2" s="29"/>
      <c r="KL2" s="29"/>
      <c r="KM2" s="29"/>
      <c r="KN2" s="29"/>
      <c r="KO2" s="29"/>
      <c r="KP2" s="29"/>
      <c r="KQ2" s="29"/>
      <c r="KR2" s="29"/>
      <c r="KS2" s="29"/>
      <c r="KT2" s="29"/>
      <c r="KU2" s="29"/>
      <c r="KV2" s="29"/>
      <c r="KW2" s="29"/>
      <c r="KX2" s="29"/>
      <c r="KY2" s="29"/>
      <c r="KZ2" s="29"/>
      <c r="LA2" s="29"/>
      <c r="LB2" s="29"/>
      <c r="LC2" s="29"/>
      <c r="LD2" s="29"/>
      <c r="LE2" s="29"/>
      <c r="LF2" s="29"/>
      <c r="LG2" s="29"/>
      <c r="LH2" s="29"/>
      <c r="LI2" s="29"/>
      <c r="LJ2" s="29"/>
      <c r="LK2" s="29"/>
      <c r="LL2" s="29"/>
      <c r="LM2" s="29"/>
      <c r="LN2" s="29"/>
      <c r="LO2" s="29"/>
      <c r="LP2" s="29"/>
      <c r="LQ2" s="29"/>
      <c r="LR2" s="29"/>
      <c r="LS2" s="29"/>
      <c r="LT2" s="29"/>
      <c r="LU2" s="29"/>
      <c r="LV2" s="29"/>
      <c r="LW2" s="29"/>
      <c r="LX2" s="29"/>
      <c r="LY2" s="29"/>
      <c r="LZ2" s="29"/>
      <c r="MA2" s="29"/>
      <c r="MB2" s="29"/>
      <c r="MC2" s="29"/>
      <c r="MD2" s="29"/>
      <c r="ME2" s="29"/>
      <c r="MF2" s="29"/>
      <c r="MG2" s="29"/>
      <c r="MH2" s="29"/>
      <c r="MI2" s="29"/>
      <c r="MJ2" s="29"/>
      <c r="MK2" s="29"/>
      <c r="ML2" s="29"/>
      <c r="MM2" s="29"/>
      <c r="MN2" s="29"/>
      <c r="MO2" s="29"/>
      <c r="MP2" s="29"/>
      <c r="MQ2" s="29"/>
      <c r="MR2" s="29"/>
      <c r="MS2" s="29"/>
      <c r="MT2" s="29"/>
      <c r="MU2" s="29"/>
      <c r="MV2" s="29"/>
      <c r="MW2" s="29"/>
      <c r="MX2" s="29"/>
      <c r="MY2" s="29"/>
      <c r="MZ2" s="29"/>
      <c r="NA2" s="29"/>
      <c r="NB2" s="29"/>
      <c r="NC2" s="29"/>
      <c r="ND2" s="29"/>
      <c r="NE2" s="29"/>
      <c r="NF2" s="29"/>
      <c r="NG2" s="29"/>
      <c r="NH2" s="29"/>
      <c r="NI2" s="29"/>
      <c r="NJ2" s="29"/>
      <c r="NK2" s="29"/>
      <c r="NL2" s="29"/>
      <c r="NM2" s="29"/>
      <c r="NN2" s="29"/>
      <c r="NO2" s="29"/>
      <c r="NP2" s="29"/>
      <c r="NQ2" s="29"/>
      <c r="NR2" s="29"/>
      <c r="NS2" s="29"/>
      <c r="NT2" s="29"/>
      <c r="NU2" s="29"/>
      <c r="NV2" s="29"/>
      <c r="NW2" s="29"/>
      <c r="NX2" s="29"/>
      <c r="NY2" s="29"/>
      <c r="NZ2" s="29"/>
      <c r="OA2" s="29"/>
      <c r="OB2" s="29"/>
      <c r="OC2" s="29"/>
      <c r="OD2" s="29"/>
      <c r="OE2" s="29"/>
      <c r="OF2" s="29"/>
      <c r="OG2" s="29"/>
      <c r="OH2" s="29"/>
      <c r="OI2" s="29"/>
      <c r="OJ2" s="29"/>
      <c r="OK2" s="29"/>
      <c r="OL2" s="29"/>
      <c r="OM2" s="29"/>
      <c r="ON2" s="29"/>
      <c r="OO2" s="29"/>
      <c r="OP2" s="29"/>
      <c r="OQ2" s="29"/>
      <c r="OR2" s="29"/>
      <c r="OS2" s="29"/>
      <c r="OT2" s="29"/>
      <c r="OU2" s="29"/>
      <c r="OV2" s="29"/>
      <c r="OW2" s="29"/>
      <c r="OX2" s="29"/>
      <c r="OY2" s="29"/>
      <c r="OZ2" s="29"/>
      <c r="PA2" s="29"/>
      <c r="PB2" s="29"/>
      <c r="PC2" s="29"/>
      <c r="PD2" s="29"/>
      <c r="PE2" s="29"/>
      <c r="PF2" s="29"/>
      <c r="PG2" s="29"/>
      <c r="PH2" s="29"/>
      <c r="PI2" s="29"/>
      <c r="PJ2" s="29"/>
      <c r="PK2" s="29"/>
      <c r="PL2" s="29"/>
      <c r="PM2" s="29"/>
      <c r="PN2" s="29"/>
      <c r="PO2" s="29"/>
      <c r="PP2" s="29"/>
      <c r="PQ2" s="29"/>
      <c r="PR2" s="29"/>
      <c r="PS2" s="29"/>
      <c r="PT2" s="29"/>
      <c r="PU2" s="29"/>
      <c r="PV2" s="29"/>
      <c r="PW2" s="29"/>
      <c r="PX2" s="29"/>
      <c r="PY2" s="29"/>
      <c r="PZ2" s="29"/>
      <c r="QA2" s="29"/>
      <c r="QB2" s="29"/>
      <c r="QC2" s="29"/>
      <c r="QD2" s="29"/>
      <c r="QE2" s="29"/>
      <c r="QF2" s="29"/>
      <c r="QG2" s="29"/>
      <c r="QH2" s="29"/>
      <c r="QI2" s="29"/>
      <c r="QJ2" s="29"/>
      <c r="QK2" s="29"/>
      <c r="QL2" s="29"/>
      <c r="QM2" s="29"/>
      <c r="QN2" s="29"/>
      <c r="QO2" s="29"/>
      <c r="QP2" s="29"/>
      <c r="QQ2" s="29"/>
      <c r="QR2" s="29"/>
      <c r="QS2" s="29"/>
      <c r="QT2" s="29"/>
      <c r="QU2" s="29"/>
      <c r="QV2" s="29"/>
      <c r="QW2" s="29"/>
      <c r="QX2" s="29"/>
      <c r="QY2" s="29"/>
      <c r="QZ2" s="29"/>
      <c r="RA2" s="29"/>
      <c r="RB2" s="29"/>
      <c r="RC2" s="29"/>
      <c r="RD2" s="29"/>
      <c r="RE2" s="29"/>
      <c r="RF2" s="29"/>
      <c r="RG2" s="29"/>
      <c r="RH2" s="29"/>
      <c r="RI2" s="29"/>
      <c r="RJ2" s="29"/>
      <c r="RK2" s="29"/>
      <c r="RL2" s="29"/>
      <c r="RM2" s="29"/>
      <c r="RN2" s="29"/>
      <c r="RO2" s="29"/>
      <c r="RP2" s="29"/>
      <c r="RQ2" s="29"/>
      <c r="RR2" s="29"/>
      <c r="RS2" s="29"/>
      <c r="RT2" s="29"/>
      <c r="RU2" s="29"/>
      <c r="RV2" s="29"/>
      <c r="RW2" s="29"/>
      <c r="RX2" s="29"/>
      <c r="RY2" s="29"/>
      <c r="RZ2" s="29"/>
      <c r="SA2" s="29"/>
      <c r="SB2" s="29"/>
      <c r="SC2" s="29"/>
      <c r="SD2" s="29"/>
      <c r="SE2" s="29"/>
      <c r="SF2" s="29"/>
      <c r="SG2" s="29"/>
      <c r="SH2" s="29"/>
      <c r="SI2" s="29"/>
      <c r="SJ2" s="29"/>
      <c r="SK2" s="29"/>
      <c r="SL2" s="29"/>
      <c r="SM2" s="29"/>
      <c r="SN2" s="29"/>
      <c r="SO2" s="29"/>
      <c r="SP2" s="29"/>
      <c r="SQ2" s="29"/>
      <c r="SR2" s="29"/>
      <c r="SS2" s="29"/>
      <c r="ST2" s="29"/>
      <c r="SU2" s="29"/>
      <c r="SV2" s="29"/>
      <c r="SW2" s="29"/>
      <c r="SX2" s="29"/>
      <c r="SY2" s="29"/>
      <c r="SZ2" s="29"/>
      <c r="TA2" s="29"/>
      <c r="TB2" s="29"/>
      <c r="TC2" s="29"/>
      <c r="TD2" s="29"/>
      <c r="TE2" s="29"/>
      <c r="TF2" s="29"/>
      <c r="TG2" s="29"/>
      <c r="TH2" s="29"/>
      <c r="TI2" s="29"/>
      <c r="TJ2" s="29"/>
      <c r="TK2" s="29"/>
      <c r="TL2" s="29"/>
      <c r="TM2" s="29"/>
      <c r="TN2" s="29"/>
      <c r="TO2" s="29"/>
      <c r="TP2" s="29"/>
      <c r="TQ2" s="29"/>
      <c r="TR2" s="29"/>
      <c r="TS2" s="29"/>
      <c r="TT2" s="29"/>
      <c r="TU2" s="29"/>
      <c r="TV2" s="29"/>
      <c r="TW2" s="29"/>
      <c r="TX2" s="29"/>
      <c r="TY2" s="29"/>
      <c r="TZ2" s="29"/>
      <c r="UA2" s="29"/>
      <c r="UB2" s="29"/>
      <c r="UC2" s="29"/>
      <c r="UD2" s="29"/>
      <c r="UE2" s="29"/>
      <c r="UF2" s="29"/>
      <c r="UG2" s="29"/>
      <c r="UH2" s="29"/>
      <c r="UI2" s="29"/>
      <c r="UJ2" s="29"/>
      <c r="UK2" s="29"/>
      <c r="UL2" s="29"/>
      <c r="UM2" s="29"/>
      <c r="UN2" s="29"/>
      <c r="UO2" s="29"/>
      <c r="UP2" s="29"/>
      <c r="UQ2" s="29"/>
      <c r="UR2" s="29"/>
      <c r="US2" s="29"/>
      <c r="UT2" s="29"/>
      <c r="UU2" s="29"/>
      <c r="UV2" s="29"/>
      <c r="UW2" s="29"/>
      <c r="UX2" s="29"/>
      <c r="UY2" s="29"/>
      <c r="UZ2" s="29"/>
      <c r="VA2" s="29"/>
      <c r="VB2" s="29"/>
      <c r="VC2" s="29"/>
      <c r="VD2" s="29"/>
      <c r="VE2" s="29"/>
      <c r="VF2" s="29"/>
      <c r="VG2" s="29"/>
      <c r="VH2" s="29"/>
      <c r="VI2" s="29"/>
      <c r="VJ2" s="29"/>
      <c r="VK2" s="29"/>
      <c r="VL2" s="29"/>
      <c r="VM2" s="29"/>
      <c r="VN2" s="29"/>
      <c r="VO2" s="29"/>
      <c r="VP2" s="29"/>
      <c r="VQ2" s="29"/>
      <c r="VR2" s="29"/>
      <c r="VS2" s="29"/>
      <c r="VT2" s="29"/>
      <c r="VU2" s="29"/>
      <c r="VV2" s="29"/>
      <c r="VW2" s="29"/>
      <c r="VX2" s="29"/>
      <c r="VY2" s="29"/>
      <c r="VZ2" s="29"/>
      <c r="WA2" s="29"/>
      <c r="WB2" s="29"/>
      <c r="WC2" s="29"/>
      <c r="WD2" s="29"/>
      <c r="WE2" s="29"/>
      <c r="WF2" s="29"/>
      <c r="WG2" s="29"/>
      <c r="WH2" s="29"/>
      <c r="WI2" s="29"/>
      <c r="WJ2" s="29"/>
      <c r="WK2" s="29"/>
      <c r="WL2" s="29"/>
      <c r="WM2" s="29"/>
      <c r="WN2" s="29"/>
      <c r="WO2" s="29"/>
      <c r="WP2" s="29"/>
      <c r="WQ2" s="29"/>
      <c r="WR2" s="29"/>
      <c r="WS2" s="29"/>
      <c r="WT2" s="29"/>
      <c r="WU2" s="29"/>
      <c r="WV2" s="29"/>
      <c r="WW2" s="29"/>
      <c r="WX2" s="29"/>
      <c r="WY2" s="29"/>
      <c r="WZ2" s="29"/>
      <c r="XA2" s="29"/>
      <c r="XB2" s="29"/>
      <c r="XC2" s="29"/>
      <c r="XD2" s="29"/>
      <c r="XE2" s="29"/>
      <c r="XF2" s="29"/>
      <c r="XG2" s="29"/>
      <c r="XH2" s="29"/>
      <c r="XI2" s="29"/>
      <c r="XJ2" s="29"/>
      <c r="XK2" s="29"/>
      <c r="XL2" s="29"/>
      <c r="XM2" s="29"/>
      <c r="XN2" s="29"/>
      <c r="XO2" s="29"/>
      <c r="XP2" s="29"/>
      <c r="XQ2" s="29"/>
      <c r="XR2" s="29"/>
      <c r="XS2" s="29"/>
      <c r="XT2" s="29"/>
      <c r="XU2" s="29"/>
      <c r="XV2" s="29"/>
      <c r="XW2" s="29"/>
      <c r="XX2" s="29"/>
      <c r="XY2" s="29"/>
      <c r="XZ2" s="29"/>
      <c r="YA2" s="29"/>
      <c r="YB2" s="29"/>
      <c r="YC2" s="29"/>
      <c r="YD2" s="29"/>
      <c r="YE2" s="29"/>
      <c r="YF2" s="29"/>
      <c r="YG2" s="29"/>
      <c r="YH2" s="29"/>
      <c r="YI2" s="29"/>
      <c r="YJ2" s="29"/>
      <c r="YK2" s="29"/>
      <c r="YL2" s="29"/>
      <c r="YM2" s="29"/>
      <c r="YN2" s="29"/>
      <c r="YO2" s="29"/>
      <c r="YP2" s="29"/>
      <c r="YQ2" s="29"/>
      <c r="YR2" s="29"/>
      <c r="YS2" s="29"/>
      <c r="YT2" s="29"/>
      <c r="YU2" s="29"/>
      <c r="YV2" s="29"/>
      <c r="YW2" s="29"/>
      <c r="YX2" s="29"/>
      <c r="YY2" s="29"/>
      <c r="YZ2" s="29"/>
      <c r="ZA2" s="29"/>
      <c r="ZB2" s="29"/>
      <c r="ZC2" s="29"/>
    </row>
    <row r="3" spans="1:679" s="6" customFormat="1" ht="20.100000000000001" customHeight="1">
      <c r="A3" s="3"/>
      <c r="B3" s="4" t="str">
        <f>'Reposicionamento Tarifário'!D3</f>
        <v>Revisão Tarifária Periódica (4ª RTP)</v>
      </c>
      <c r="C3" s="5"/>
      <c r="D3" s="5"/>
      <c r="E3" s="5"/>
      <c r="F3" s="5"/>
      <c r="G3" s="5"/>
      <c r="H3" s="5"/>
      <c r="I3" s="5"/>
    </row>
    <row r="4" spans="1:679" s="6" customFormat="1" ht="20.100000000000001" customHeight="1">
      <c r="A4" s="3"/>
      <c r="B4" s="7" t="s">
        <v>4287</v>
      </c>
      <c r="C4" s="5"/>
      <c r="D4" s="5"/>
      <c r="E4" s="5"/>
      <c r="F4" s="5"/>
      <c r="G4" s="5"/>
      <c r="H4" s="5"/>
      <c r="I4" s="5"/>
    </row>
    <row r="5" spans="1:679" s="9" customFormat="1" ht="22.5" customHeight="1">
      <c r="A5" s="2"/>
      <c r="B5" s="7" t="s">
        <v>88</v>
      </c>
      <c r="C5" s="31"/>
      <c r="D5" s="31"/>
      <c r="E5" s="32"/>
      <c r="F5" s="32"/>
      <c r="G5" s="32"/>
      <c r="H5" s="32"/>
      <c r="I5" s="32"/>
      <c r="J5" s="1"/>
      <c r="K5" s="1"/>
      <c r="L5" s="1"/>
      <c r="M5" s="1"/>
      <c r="N5" s="1"/>
      <c r="O5" s="1"/>
      <c r="P5" s="1"/>
      <c r="Q5" s="1"/>
      <c r="R5" s="1"/>
      <c r="S5" s="1"/>
      <c r="T5" s="1"/>
      <c r="U5" s="1"/>
      <c r="V5" s="1"/>
      <c r="W5" s="1"/>
      <c r="X5" s="1"/>
      <c r="Y5" s="1"/>
      <c r="Z5" s="1"/>
      <c r="AA5" s="1"/>
      <c r="AB5" s="1"/>
      <c r="AC5" s="1"/>
      <c r="AD5" s="1"/>
      <c r="AE5" s="1"/>
      <c r="AF5" s="1"/>
      <c r="AG5" s="1"/>
      <c r="AH5" s="1"/>
      <c r="AI5" s="1"/>
      <c r="AJ5" s="1"/>
      <c r="AK5" s="1"/>
      <c r="AL5" s="10"/>
    </row>
    <row r="6" spans="1:679" s="9" customFormat="1" ht="28.9" customHeight="1">
      <c r="A6" s="2"/>
      <c r="B6" s="7"/>
      <c r="C6" s="31"/>
      <c r="D6" s="31"/>
      <c r="E6" s="32"/>
      <c r="F6" s="32"/>
      <c r="G6" s="32"/>
      <c r="H6" s="32"/>
      <c r="I6" s="32"/>
      <c r="J6" s="1"/>
      <c r="K6" s="1"/>
      <c r="L6" s="1"/>
      <c r="M6" s="1"/>
      <c r="N6" s="1"/>
      <c r="O6" s="1"/>
      <c r="P6" s="1"/>
      <c r="Q6" s="1"/>
      <c r="R6" s="1"/>
      <c r="S6" s="1"/>
      <c r="T6" s="1"/>
      <c r="U6" s="1"/>
      <c r="V6" s="1"/>
      <c r="W6" s="1"/>
      <c r="X6" s="1"/>
      <c r="Y6" s="1"/>
      <c r="Z6" s="1"/>
      <c r="AA6" s="1"/>
      <c r="AB6" s="1"/>
      <c r="AC6" s="1"/>
      <c r="AD6" s="1"/>
      <c r="AE6" s="1"/>
      <c r="AF6" s="1"/>
      <c r="AG6" s="1"/>
      <c r="AH6" s="1"/>
      <c r="AI6" s="1"/>
      <c r="AJ6" s="1"/>
      <c r="AK6" s="1"/>
      <c r="AL6" s="10"/>
    </row>
    <row r="7" spans="1:679" ht="12.75"/>
    <row r="8" spans="1:679" s="2" customFormat="1" ht="15" customHeight="1">
      <c r="B8" s="1023" t="s">
        <v>4288</v>
      </c>
      <c r="C8" s="1023"/>
      <c r="D8" s="1023"/>
      <c r="E8" s="1023"/>
      <c r="F8" s="1023"/>
      <c r="G8" s="1023"/>
      <c r="H8" s="1023"/>
      <c r="I8" s="1023"/>
    </row>
    <row r="9" spans="1:679" s="2" customFormat="1" ht="7.5" customHeight="1">
      <c r="B9" s="89"/>
      <c r="C9" s="89"/>
      <c r="D9" s="89"/>
      <c r="E9" s="89"/>
      <c r="F9" s="89"/>
    </row>
    <row r="10" spans="1:679" s="17" customFormat="1" ht="7.5" customHeight="1">
      <c r="B10" s="120"/>
      <c r="C10" s="120"/>
      <c r="D10" s="120"/>
      <c r="E10" s="120"/>
      <c r="F10" s="120"/>
    </row>
    <row r="11" spans="1:679" s="2" customFormat="1" ht="15" customHeight="1">
      <c r="B11" s="1116" t="s">
        <v>4289</v>
      </c>
      <c r="C11" s="1023" t="s">
        <v>4290</v>
      </c>
      <c r="D11" s="181"/>
      <c r="E11" s="192" t="s">
        <v>4291</v>
      </c>
      <c r="F11" s="181"/>
      <c r="G11" s="192" t="s">
        <v>4292</v>
      </c>
      <c r="H11" s="181"/>
      <c r="I11" s="181"/>
      <c r="J11" s="17"/>
    </row>
    <row r="12" spans="1:679" s="2" customFormat="1" ht="15" customHeight="1">
      <c r="B12" s="1116"/>
      <c r="C12" s="1023"/>
      <c r="D12" s="181"/>
      <c r="E12" s="404">
        <v>6.185891467024871</v>
      </c>
      <c r="F12" s="205"/>
      <c r="G12" s="962">
        <f>(C13+C17)*E12</f>
        <v>1935227414.5264895</v>
      </c>
      <c r="H12" s="181"/>
      <c r="I12" s="181"/>
      <c r="J12" s="17"/>
    </row>
    <row r="13" spans="1:679" s="17" customFormat="1" ht="22.5" customHeight="1">
      <c r="B13" s="577" t="s">
        <v>4293</v>
      </c>
      <c r="C13" s="578">
        <f>SUM(C14:C15)</f>
        <v>167326428.53972855</v>
      </c>
      <c r="D13" s="179"/>
      <c r="E13" s="961"/>
      <c r="F13" s="179"/>
      <c r="G13" s="960"/>
    </row>
    <row r="14" spans="1:679" s="17" customFormat="1" ht="15" customHeight="1">
      <c r="B14" s="194" t="s">
        <v>4294</v>
      </c>
      <c r="C14" s="191">
        <f>'Projeção do Mercado'!C13</f>
        <v>138928348.47320002</v>
      </c>
      <c r="D14" s="186"/>
      <c r="E14" s="18"/>
      <c r="F14" s="182"/>
      <c r="G14" s="1117"/>
    </row>
    <row r="15" spans="1:679" s="17" customFormat="1" ht="15" customHeight="1">
      <c r="B15" s="194" t="s">
        <v>4295</v>
      </c>
      <c r="C15" s="191">
        <f>'Projeção do Mercado'!C15</f>
        <v>28398080.066528521</v>
      </c>
      <c r="D15" s="186"/>
      <c r="E15" s="18"/>
      <c r="F15" s="182"/>
      <c r="G15" s="1117"/>
    </row>
    <row r="16" spans="1:679" s="17" customFormat="1" ht="8.4499999999999993" customHeight="1">
      <c r="B16" s="194"/>
      <c r="C16" s="191"/>
      <c r="D16" s="186"/>
      <c r="E16" s="18"/>
      <c r="F16" s="182"/>
    </row>
    <row r="17" spans="2:9" s="17" customFormat="1" ht="15" customHeight="1">
      <c r="B17" s="577" t="s">
        <v>4296</v>
      </c>
      <c r="C17" s="578">
        <f>SUM(C18:C19)</f>
        <v>145518926.86985233</v>
      </c>
      <c r="D17" s="186"/>
      <c r="E17" s="18"/>
      <c r="F17" s="182"/>
    </row>
    <row r="18" spans="2:9" s="17" customFormat="1" ht="15" customHeight="1">
      <c r="B18" s="194" t="s">
        <v>4294</v>
      </c>
      <c r="C18" s="191">
        <f>'Projeção do Mercado'!C14</f>
        <v>120060913.67186403</v>
      </c>
      <c r="D18" s="186"/>
      <c r="E18" s="18"/>
      <c r="F18" s="182"/>
    </row>
    <row r="19" spans="2:9" s="17" customFormat="1" ht="15" customHeight="1">
      <c r="B19" s="194" t="s">
        <v>4295</v>
      </c>
      <c r="C19" s="191">
        <f>'Projeção do Mercado'!C16</f>
        <v>25458013.197988305</v>
      </c>
      <c r="D19" s="186"/>
      <c r="E19" s="18"/>
      <c r="F19" s="182"/>
    </row>
    <row r="20" spans="2:9" s="17" customFormat="1" ht="3.75" customHeight="1">
      <c r="B20" s="41"/>
      <c r="C20" s="42"/>
      <c r="D20" s="186"/>
      <c r="E20" s="18"/>
      <c r="F20" s="182"/>
      <c r="I20" s="187"/>
    </row>
    <row r="21" spans="2:9" s="17" customFormat="1" ht="8.25" customHeight="1">
      <c r="B21" s="48"/>
      <c r="C21" s="48"/>
      <c r="D21" s="186"/>
      <c r="E21" s="18"/>
      <c r="F21" s="182"/>
      <c r="I21" s="187"/>
    </row>
    <row r="22" spans="2:9" s="17" customFormat="1" ht="15" customHeight="1">
      <c r="B22" s="186"/>
      <c r="C22" s="18"/>
      <c r="D22" s="186"/>
      <c r="E22" s="18"/>
      <c r="F22" s="182"/>
      <c r="I22" s="187"/>
    </row>
    <row r="23" spans="2:9" s="17" customFormat="1" ht="15" hidden="1" customHeight="1">
      <c r="B23" s="186"/>
      <c r="C23" s="18"/>
      <c r="D23" s="186"/>
      <c r="E23" s="18"/>
      <c r="F23" s="182"/>
      <c r="I23" s="187"/>
    </row>
    <row r="24" spans="2:9" s="17" customFormat="1" ht="15" hidden="1" customHeight="1">
      <c r="B24" s="186"/>
      <c r="C24" s="18"/>
      <c r="D24" s="186"/>
      <c r="E24" s="18"/>
      <c r="F24" s="182"/>
      <c r="I24" s="180"/>
    </row>
    <row r="25" spans="2:9" s="17" customFormat="1" ht="15" hidden="1" customHeight="1">
      <c r="B25" s="186"/>
      <c r="C25" s="18"/>
      <c r="D25" s="186"/>
      <c r="E25" s="18"/>
      <c r="F25" s="182"/>
    </row>
    <row r="26" spans="2:9" s="17" customFormat="1" ht="15" hidden="1" customHeight="1">
      <c r="B26" s="186"/>
      <c r="C26" s="18"/>
      <c r="D26" s="186"/>
      <c r="E26" s="18"/>
      <c r="F26" s="182"/>
    </row>
    <row r="27" spans="2:9" s="17" customFormat="1" ht="15" hidden="1" customHeight="1">
      <c r="B27" s="186"/>
      <c r="C27" s="18"/>
      <c r="D27" s="186"/>
      <c r="E27" s="18"/>
      <c r="F27" s="182"/>
    </row>
    <row r="28" spans="2:9" s="17" customFormat="1" ht="15" hidden="1" customHeight="1">
      <c r="B28" s="186"/>
      <c r="C28" s="18"/>
      <c r="D28" s="186"/>
      <c r="E28" s="18"/>
      <c r="F28" s="182"/>
    </row>
    <row r="29" spans="2:9" s="17" customFormat="1" ht="15" hidden="1" customHeight="1">
      <c r="B29" s="186"/>
      <c r="C29" s="18"/>
      <c r="D29" s="186"/>
      <c r="E29" s="18"/>
      <c r="F29" s="182"/>
    </row>
    <row r="30" spans="2:9" s="17" customFormat="1" ht="12.75" hidden="1">
      <c r="B30" s="188"/>
      <c r="C30" s="183"/>
      <c r="D30" s="188"/>
      <c r="E30" s="183"/>
      <c r="F30" s="184"/>
    </row>
    <row r="31" spans="2:9" s="17" customFormat="1" ht="12.75" hidden="1">
      <c r="B31" s="188"/>
      <c r="C31" s="183"/>
      <c r="D31" s="188"/>
      <c r="E31" s="183"/>
      <c r="F31" s="184"/>
    </row>
    <row r="32" spans="2:9" s="17" customFormat="1" ht="15" hidden="1" customHeight="1">
      <c r="B32" s="1115"/>
      <c r="C32" s="1115"/>
      <c r="D32" s="1115"/>
      <c r="E32" s="1115"/>
      <c r="F32" s="1115"/>
      <c r="G32" s="1115"/>
      <c r="H32" s="1115"/>
      <c r="I32" s="1115"/>
    </row>
    <row r="33" spans="2:9" s="17" customFormat="1" ht="7.5" hidden="1" customHeight="1">
      <c r="B33" s="120"/>
      <c r="C33" s="120"/>
      <c r="D33" s="120"/>
      <c r="E33" s="120"/>
      <c r="F33" s="120"/>
    </row>
    <row r="34" spans="2:9" s="17" customFormat="1" ht="15" hidden="1" customHeight="1">
      <c r="B34" s="1115"/>
      <c r="C34" s="1115"/>
      <c r="D34" s="1115"/>
      <c r="E34" s="1115"/>
      <c r="F34" s="179"/>
    </row>
    <row r="35" spans="2:9" s="17" customFormat="1" ht="15" hidden="1" customHeight="1">
      <c r="B35" s="179"/>
      <c r="C35" s="179"/>
      <c r="D35" s="179"/>
      <c r="E35" s="179"/>
      <c r="F35" s="179"/>
    </row>
    <row r="36" spans="2:9" s="17" customFormat="1" ht="15" hidden="1" customHeight="1">
      <c r="B36" s="186"/>
      <c r="C36" s="18"/>
      <c r="D36" s="186"/>
      <c r="E36" s="18"/>
      <c r="F36" s="182"/>
    </row>
    <row r="37" spans="2:9" s="17" customFormat="1" ht="15" hidden="1" customHeight="1">
      <c r="B37" s="186"/>
      <c r="C37" s="18"/>
      <c r="D37" s="186"/>
      <c r="E37" s="18"/>
      <c r="F37" s="182"/>
      <c r="I37" s="120"/>
    </row>
    <row r="38" spans="2:9" s="17" customFormat="1" ht="15" hidden="1" customHeight="1">
      <c r="B38" s="186"/>
      <c r="C38" s="18"/>
      <c r="D38" s="186"/>
      <c r="E38" s="18"/>
      <c r="F38" s="182"/>
      <c r="I38" s="187"/>
    </row>
    <row r="39" spans="2:9" s="17" customFormat="1" ht="15" hidden="1" customHeight="1">
      <c r="B39" s="186"/>
      <c r="C39" s="18"/>
      <c r="D39" s="186"/>
      <c r="E39" s="18"/>
      <c r="F39" s="182"/>
      <c r="I39" s="187"/>
    </row>
    <row r="40" spans="2:9" s="17" customFormat="1" ht="15" hidden="1" customHeight="1">
      <c r="B40" s="186"/>
      <c r="C40" s="18"/>
      <c r="D40" s="186"/>
      <c r="E40" s="18"/>
      <c r="F40" s="182"/>
      <c r="I40" s="187"/>
    </row>
    <row r="41" spans="2:9" s="17" customFormat="1" ht="15" hidden="1" customHeight="1">
      <c r="B41" s="186"/>
      <c r="C41" s="18"/>
      <c r="D41" s="186"/>
      <c r="E41" s="18"/>
      <c r="F41" s="182"/>
      <c r="I41" s="187"/>
    </row>
    <row r="42" spans="2:9" s="17" customFormat="1" ht="15" hidden="1" customHeight="1">
      <c r="B42" s="186"/>
      <c r="C42" s="18"/>
      <c r="D42" s="186"/>
      <c r="E42" s="18"/>
      <c r="F42" s="182"/>
      <c r="I42" s="180"/>
    </row>
    <row r="43" spans="2:9" s="17" customFormat="1" ht="15" hidden="1" customHeight="1">
      <c r="B43" s="186"/>
      <c r="C43" s="18"/>
      <c r="D43" s="186"/>
      <c r="E43" s="18"/>
      <c r="F43" s="182"/>
    </row>
    <row r="44" spans="2:9" s="17" customFormat="1" ht="15" hidden="1" customHeight="1">
      <c r="B44" s="186"/>
      <c r="C44" s="18"/>
      <c r="D44" s="186"/>
      <c r="E44" s="18"/>
      <c r="F44" s="182"/>
    </row>
    <row r="45" spans="2:9" s="17" customFormat="1" ht="15" hidden="1" customHeight="1">
      <c r="B45" s="186"/>
      <c r="C45" s="18"/>
      <c r="D45" s="186"/>
      <c r="E45" s="18"/>
      <c r="F45" s="182"/>
    </row>
    <row r="46" spans="2:9" s="17" customFormat="1" ht="15" hidden="1" customHeight="1">
      <c r="B46" s="186"/>
      <c r="C46" s="18"/>
      <c r="D46" s="186"/>
      <c r="E46" s="18"/>
      <c r="F46" s="182"/>
    </row>
    <row r="47" spans="2:9" s="17" customFormat="1" ht="15" hidden="1" customHeight="1">
      <c r="B47" s="186"/>
      <c r="C47" s="18"/>
      <c r="D47" s="186"/>
      <c r="E47" s="18"/>
      <c r="F47" s="182"/>
    </row>
    <row r="48" spans="2:9" s="17" customFormat="1" ht="12.75" hidden="1"/>
    <row r="49" spans="2:9" s="17" customFormat="1" ht="12.75" hidden="1"/>
    <row r="50" spans="2:9" s="17" customFormat="1" ht="15" hidden="1" customHeight="1">
      <c r="B50" s="1115"/>
      <c r="C50" s="1115"/>
      <c r="D50" s="1115"/>
      <c r="E50" s="1115"/>
      <c r="F50" s="1115"/>
      <c r="G50" s="1115"/>
      <c r="H50" s="1115"/>
      <c r="I50" s="1115"/>
    </row>
    <row r="51" spans="2:9" s="17" customFormat="1" ht="7.5" hidden="1" customHeight="1">
      <c r="B51" s="120"/>
      <c r="C51" s="120"/>
      <c r="D51" s="120"/>
      <c r="E51" s="120"/>
      <c r="F51" s="120"/>
    </row>
    <row r="52" spans="2:9" s="17" customFormat="1" ht="15" hidden="1" customHeight="1">
      <c r="B52" s="1115"/>
      <c r="C52" s="1115"/>
      <c r="D52" s="1115"/>
      <c r="E52" s="1115"/>
      <c r="F52" s="179"/>
    </row>
    <row r="53" spans="2:9" s="17" customFormat="1" ht="15" hidden="1" customHeight="1">
      <c r="B53" s="179"/>
      <c r="C53" s="179"/>
      <c r="D53" s="179"/>
      <c r="E53" s="179"/>
      <c r="F53" s="179"/>
    </row>
    <row r="54" spans="2:9" s="17" customFormat="1" ht="15" hidden="1" customHeight="1">
      <c r="B54" s="186"/>
      <c r="C54" s="18"/>
      <c r="D54" s="186"/>
      <c r="E54" s="18"/>
      <c r="F54" s="182"/>
    </row>
    <row r="55" spans="2:9" s="17" customFormat="1" ht="15" hidden="1" customHeight="1">
      <c r="B55" s="186"/>
      <c r="C55" s="18"/>
      <c r="D55" s="186"/>
      <c r="E55" s="18"/>
      <c r="F55" s="182"/>
      <c r="I55" s="120"/>
    </row>
    <row r="56" spans="2:9" s="17" customFormat="1" ht="15" hidden="1" customHeight="1">
      <c r="B56" s="186"/>
      <c r="C56" s="18"/>
      <c r="D56" s="186"/>
      <c r="E56" s="18"/>
      <c r="F56" s="182"/>
      <c r="I56" s="187"/>
    </row>
    <row r="57" spans="2:9" s="17" customFormat="1" ht="15" hidden="1" customHeight="1">
      <c r="B57" s="186"/>
      <c r="C57" s="18"/>
      <c r="D57" s="186"/>
      <c r="E57" s="18"/>
      <c r="F57" s="182"/>
      <c r="I57" s="187"/>
    </row>
    <row r="58" spans="2:9" s="17" customFormat="1" ht="15" hidden="1" customHeight="1">
      <c r="B58" s="186"/>
      <c r="C58" s="18"/>
      <c r="D58" s="186"/>
      <c r="E58" s="18"/>
      <c r="F58" s="182"/>
      <c r="I58" s="187"/>
    </row>
    <row r="59" spans="2:9" s="17" customFormat="1" ht="15" hidden="1" customHeight="1">
      <c r="B59" s="186"/>
      <c r="C59" s="18"/>
      <c r="D59" s="186"/>
      <c r="E59" s="18"/>
      <c r="F59" s="182"/>
      <c r="I59" s="187"/>
    </row>
    <row r="60" spans="2:9" s="17" customFormat="1" ht="15" hidden="1" customHeight="1">
      <c r="B60" s="186"/>
      <c r="C60" s="18"/>
      <c r="D60" s="186"/>
      <c r="E60" s="18"/>
      <c r="F60" s="182"/>
      <c r="I60" s="180"/>
    </row>
    <row r="61" spans="2:9" s="17" customFormat="1" ht="15" hidden="1" customHeight="1">
      <c r="B61" s="186"/>
      <c r="C61" s="18"/>
      <c r="D61" s="186"/>
      <c r="E61" s="18"/>
      <c r="F61" s="182"/>
    </row>
    <row r="62" spans="2:9" s="17" customFormat="1" ht="15" hidden="1" customHeight="1">
      <c r="B62" s="186"/>
      <c r="C62" s="18"/>
      <c r="D62" s="186"/>
      <c r="E62" s="18"/>
      <c r="F62" s="182"/>
    </row>
    <row r="63" spans="2:9" s="17" customFormat="1" ht="15" hidden="1" customHeight="1">
      <c r="B63" s="186"/>
      <c r="C63" s="18"/>
      <c r="D63" s="186"/>
      <c r="E63" s="18"/>
      <c r="F63" s="182"/>
    </row>
    <row r="64" spans="2:9" s="17" customFormat="1" ht="15" hidden="1" customHeight="1">
      <c r="B64" s="186"/>
      <c r="C64" s="18"/>
      <c r="D64" s="186"/>
      <c r="E64" s="18"/>
      <c r="F64" s="182"/>
    </row>
    <row r="65" spans="2:9" s="17" customFormat="1" ht="15" hidden="1" customHeight="1">
      <c r="B65" s="186"/>
      <c r="C65" s="18"/>
      <c r="D65" s="186"/>
      <c r="E65" s="18"/>
      <c r="F65" s="182"/>
    </row>
    <row r="66" spans="2:9" s="17" customFormat="1" ht="15" hidden="1" customHeight="1">
      <c r="B66" s="186"/>
      <c r="C66" s="185"/>
      <c r="D66" s="186"/>
      <c r="E66" s="185"/>
      <c r="F66" s="414"/>
    </row>
    <row r="67" spans="2:9" s="17" customFormat="1" ht="12.75" hidden="1"/>
    <row r="68" spans="2:9" s="17" customFormat="1" ht="15" hidden="1" customHeight="1">
      <c r="B68" s="1115"/>
      <c r="C68" s="1115"/>
      <c r="D68" s="1115"/>
      <c r="E68" s="1115"/>
      <c r="F68" s="1115"/>
      <c r="G68" s="1115"/>
      <c r="H68" s="1115"/>
      <c r="I68" s="1115"/>
    </row>
    <row r="69" spans="2:9" s="17" customFormat="1" ht="7.5" hidden="1" customHeight="1">
      <c r="B69" s="179"/>
      <c r="C69" s="179"/>
      <c r="D69" s="179"/>
      <c r="E69" s="179"/>
      <c r="F69" s="179"/>
    </row>
    <row r="70" spans="2:9" s="17" customFormat="1" ht="15" hidden="1" customHeight="1">
      <c r="B70" s="1115"/>
      <c r="C70" s="1115"/>
      <c r="D70" s="1115"/>
      <c r="E70" s="1115"/>
      <c r="F70" s="179"/>
    </row>
    <row r="71" spans="2:9" s="17" customFormat="1" ht="15" hidden="1" customHeight="1">
      <c r="B71" s="179"/>
      <c r="C71" s="179"/>
      <c r="D71" s="179"/>
      <c r="E71" s="179"/>
      <c r="F71" s="179"/>
    </row>
    <row r="72" spans="2:9" s="17" customFormat="1" ht="15" hidden="1" customHeight="1">
      <c r="B72" s="186"/>
      <c r="C72" s="18"/>
      <c r="D72" s="186"/>
      <c r="E72" s="18"/>
      <c r="F72" s="182"/>
    </row>
    <row r="73" spans="2:9" s="17" customFormat="1" ht="15" hidden="1" customHeight="1">
      <c r="B73" s="186"/>
      <c r="C73" s="18"/>
      <c r="D73" s="186"/>
      <c r="E73" s="18"/>
      <c r="F73" s="182"/>
      <c r="I73" s="120"/>
    </row>
    <row r="74" spans="2:9" s="17" customFormat="1" ht="15" hidden="1" customHeight="1">
      <c r="B74" s="186"/>
      <c r="C74" s="18"/>
      <c r="D74" s="186"/>
      <c r="E74" s="18"/>
      <c r="F74" s="182"/>
      <c r="I74" s="187"/>
    </row>
    <row r="75" spans="2:9" s="17" customFormat="1" ht="15" hidden="1" customHeight="1">
      <c r="B75" s="186"/>
      <c r="C75" s="18"/>
      <c r="D75" s="186"/>
      <c r="E75" s="18"/>
      <c r="F75" s="182"/>
      <c r="I75" s="187"/>
    </row>
    <row r="76" spans="2:9" s="17" customFormat="1" ht="15" hidden="1" customHeight="1">
      <c r="B76" s="186"/>
      <c r="C76" s="18"/>
      <c r="D76" s="186"/>
      <c r="E76" s="18"/>
      <c r="F76" s="182"/>
      <c r="I76" s="187"/>
    </row>
    <row r="77" spans="2:9" s="17" customFormat="1" ht="15" hidden="1" customHeight="1">
      <c r="B77" s="186"/>
      <c r="C77" s="18"/>
      <c r="D77" s="186"/>
      <c r="E77" s="18"/>
      <c r="F77" s="182"/>
      <c r="I77" s="187"/>
    </row>
    <row r="78" spans="2:9" s="17" customFormat="1" ht="15" hidden="1" customHeight="1">
      <c r="B78" s="186"/>
      <c r="C78" s="18"/>
      <c r="D78" s="186"/>
      <c r="E78" s="18"/>
      <c r="F78" s="182"/>
      <c r="I78" s="180"/>
    </row>
    <row r="79" spans="2:9" s="17" customFormat="1" ht="15" hidden="1" customHeight="1">
      <c r="B79" s="186"/>
      <c r="C79" s="18"/>
      <c r="D79" s="186"/>
      <c r="E79" s="18"/>
      <c r="F79" s="182"/>
    </row>
    <row r="80" spans="2:9" s="17" customFormat="1" ht="15" hidden="1" customHeight="1">
      <c r="B80" s="186"/>
      <c r="C80" s="18"/>
      <c r="D80" s="186"/>
      <c r="E80" s="18"/>
      <c r="F80" s="182"/>
    </row>
    <row r="81" spans="2:6" s="17" customFormat="1" ht="15" hidden="1" customHeight="1">
      <c r="B81" s="186"/>
      <c r="C81" s="18"/>
      <c r="D81" s="186"/>
      <c r="E81" s="18"/>
      <c r="F81" s="182"/>
    </row>
    <row r="82" spans="2:6" s="17" customFormat="1" ht="15" hidden="1" customHeight="1">
      <c r="B82" s="186"/>
      <c r="C82" s="18"/>
      <c r="D82" s="186"/>
      <c r="E82" s="18"/>
      <c r="F82" s="182"/>
    </row>
    <row r="83" spans="2:6" s="17" customFormat="1" ht="15" hidden="1" customHeight="1">
      <c r="B83" s="186"/>
      <c r="C83" s="18"/>
      <c r="D83" s="186"/>
      <c r="E83" s="18"/>
      <c r="F83" s="182"/>
    </row>
    <row r="84" spans="2:6" s="17" customFormat="1" ht="7.5" hidden="1" customHeight="1"/>
    <row r="85" spans="2:6" s="17" customFormat="1" ht="7.5" hidden="1" customHeight="1"/>
    <row r="86" spans="2:6" s="17" customFormat="1" ht="12.75" hidden="1">
      <c r="B86" s="189"/>
    </row>
    <row r="87" spans="2:6" s="122" customFormat="1" ht="12.75" hidden="1">
      <c r="B87" s="190"/>
    </row>
    <row r="88" spans="2:6" s="17" customFormat="1" ht="12.75" hidden="1">
      <c r="B88" s="190"/>
    </row>
    <row r="89" spans="2:6" s="2" customFormat="1" ht="12.75" hidden="1"/>
    <row r="90" spans="2:6" s="2" customFormat="1" ht="12.75" hidden="1"/>
    <row r="91" spans="2:6" s="2" customFormat="1" ht="12.75" hidden="1"/>
    <row r="92" spans="2:6" s="2" customFormat="1" ht="12.75" hidden="1"/>
    <row r="93" spans="2:6" s="2" customFormat="1" ht="12.75" hidden="1"/>
    <row r="94" spans="2:6" s="2" customFormat="1" ht="12.75" hidden="1"/>
    <row r="95" spans="2:6" s="2" customFormat="1" ht="12.75" hidden="1"/>
    <row r="96" spans="2:6" s="2" customFormat="1" ht="12.75" hidden="1"/>
    <row r="97" s="2" customFormat="1" ht="12.75" hidden="1"/>
    <row r="98" s="2" customFormat="1" ht="12.75" hidden="1"/>
    <row r="99" s="2" customFormat="1" ht="12.75" hidden="1"/>
    <row r="100" s="2" customFormat="1" ht="12.75" hidden="1"/>
    <row r="101" s="2" customFormat="1" ht="12.75" hidden="1"/>
    <row r="102" s="2" customFormat="1" ht="12.75" hidden="1"/>
    <row r="103" s="2" customFormat="1" ht="12.75" hidden="1"/>
    <row r="104" s="2" customFormat="1" ht="12.75" hidden="1"/>
    <row r="105" s="2" customFormat="1" ht="12.75" hidden="1"/>
    <row r="106" s="2" customFormat="1" ht="12.75" hidden="1"/>
    <row r="107" s="2" customFormat="1" ht="12.75" hidden="1"/>
    <row r="108" s="2" customFormat="1" ht="12.75" hidden="1"/>
    <row r="109" s="2" customFormat="1" ht="12.75" hidden="1"/>
    <row r="110" s="2" customFormat="1" ht="12.75" hidden="1"/>
    <row r="111" s="2" customFormat="1" ht="12.75" hidden="1"/>
    <row r="112" s="2" customFormat="1" ht="12.75" hidden="1"/>
    <row r="113" s="2" customFormat="1" ht="12.75" hidden="1"/>
    <row r="114" s="2" customFormat="1" ht="12.75" hidden="1"/>
    <row r="115" s="2" customFormat="1" ht="12.75" hidden="1"/>
    <row r="116" s="2" customFormat="1" ht="12.75" hidden="1"/>
    <row r="117" s="2" customFormat="1" ht="12.75" hidden="1"/>
    <row r="118" s="2" customFormat="1" ht="12.75" hidden="1"/>
    <row r="119" s="2" customFormat="1" ht="12.75" hidden="1"/>
    <row r="120" s="2" customFormat="1" ht="12.75" hidden="1"/>
    <row r="121" s="2" customFormat="1" ht="12.75" hidden="1"/>
    <row r="122" s="2" customFormat="1" ht="12.75" hidden="1"/>
    <row r="123" s="2" customFormat="1" ht="12.75" hidden="1"/>
    <row r="124" s="2" customFormat="1" ht="12.75" hidden="1"/>
    <row r="125" s="2" customFormat="1" ht="12.75" hidden="1"/>
    <row r="126" s="2" customFormat="1" ht="12.75" hidden="1"/>
    <row r="127" s="2" customFormat="1" ht="12.75" hidden="1"/>
    <row r="128" s="2" customFormat="1" ht="12.75" hidden="1"/>
    <row r="129" s="2" customFormat="1" ht="12.75" hidden="1"/>
    <row r="130" s="2" customFormat="1" ht="12.75" hidden="1"/>
    <row r="131" s="2" customFormat="1" ht="12.75" hidden="1"/>
    <row r="132" s="2" customFormat="1" ht="12.75" hidden="1"/>
    <row r="133" s="2" customFormat="1" ht="12.75" hidden="1"/>
    <row r="134" s="2" customFormat="1" ht="12.75" hidden="1"/>
    <row r="135" s="2" customFormat="1" ht="12.75" hidden="1"/>
    <row r="136" s="2" customFormat="1" ht="12.75" hidden="1"/>
    <row r="137" s="2" customFormat="1" ht="12.75" hidden="1"/>
    <row r="138" s="2" customFormat="1" ht="12.75" hidden="1"/>
    <row r="139" s="2" customFormat="1" ht="12.75" hidden="1"/>
    <row r="140" s="2" customFormat="1" ht="12.75" hidden="1"/>
    <row r="141" s="2" customFormat="1" ht="12.75" hidden="1"/>
    <row r="142" s="2" customFormat="1" ht="12.75" hidden="1"/>
    <row r="143" s="2" customFormat="1" ht="12.75" hidden="1"/>
    <row r="144" s="2" customFormat="1" ht="12.75" hidden="1"/>
    <row r="145" s="2" customFormat="1" ht="12.75" hidden="1"/>
    <row r="146" s="2" customFormat="1" ht="12.75" hidden="1"/>
    <row r="147" s="2" customFormat="1" ht="12.75" hidden="1"/>
    <row r="148" s="2" customFormat="1" ht="12.75" hidden="1"/>
    <row r="149" s="2" customFormat="1" ht="12.75" hidden="1"/>
    <row r="150" s="2" customFormat="1" ht="12.75" hidden="1"/>
    <row r="151" s="2" customFormat="1" ht="12.75" hidden="1"/>
    <row r="152" ht="12.75" hidden="1" customHeight="1"/>
  </sheetData>
  <mergeCells count="13">
    <mergeCell ref="B70:C70"/>
    <mergeCell ref="D70:E70"/>
    <mergeCell ref="B34:C34"/>
    <mergeCell ref="D34:E34"/>
    <mergeCell ref="B50:I50"/>
    <mergeCell ref="B52:C52"/>
    <mergeCell ref="D52:E52"/>
    <mergeCell ref="B8:I8"/>
    <mergeCell ref="B32:I32"/>
    <mergeCell ref="B11:B12"/>
    <mergeCell ref="C11:C12"/>
    <mergeCell ref="B68:I68"/>
    <mergeCell ref="G14:G15"/>
  </mergeCells>
  <pageMargins left="0.75" right="0.75" top="1" bottom="1" header="0.5" footer="0.5"/>
  <pageSetup paperSize="9"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BEBB91-D75E-42AC-918C-A194FCEBBC98}">
  <sheetPr>
    <tabColor theme="9" tint="0.39997558519241921"/>
  </sheetPr>
  <dimension ref="A1:ZC58"/>
  <sheetViews>
    <sheetView showGridLines="0" topLeftCell="A20" zoomScaleNormal="100" workbookViewId="0">
      <selection activeCell="C45" sqref="C45"/>
    </sheetView>
  </sheetViews>
  <sheetFormatPr defaultColWidth="0" defaultRowHeight="15" zeroHeight="1"/>
  <cols>
    <col min="1" max="1" width="1.28515625" customWidth="1"/>
    <col min="2" max="2" width="83.28515625" customWidth="1"/>
    <col min="3" max="3" width="20" customWidth="1"/>
    <col min="4" max="4" width="7.140625" bestFit="1" customWidth="1"/>
    <col min="5" max="5" width="23.5703125" bestFit="1" customWidth="1"/>
    <col min="6" max="7" width="16.140625" bestFit="1" customWidth="1"/>
    <col min="8" max="10" width="0" hidden="1" customWidth="1"/>
    <col min="11" max="11" width="12.140625" hidden="1" customWidth="1"/>
    <col min="12" max="679" width="0" hidden="1" customWidth="1"/>
    <col min="680" max="16384" width="9.140625" hidden="1"/>
  </cols>
  <sheetData>
    <row r="1" spans="1:679" s="114" customFormat="1" ht="9.9499999999999993" customHeight="1">
      <c r="C1" s="152"/>
    </row>
    <row r="2" spans="1:679" s="30" customFormat="1" ht="24.95" customHeight="1">
      <c r="A2" s="2"/>
      <c r="B2" s="27" t="str">
        <f>'Reposicionamento Tarifário'!D2</f>
        <v>Companhia de Saneamento Ambiental do Distrito Federal - CAESB</v>
      </c>
      <c r="C2" s="27"/>
      <c r="D2" s="28"/>
      <c r="E2" s="28"/>
      <c r="F2" s="28"/>
      <c r="H2" s="29"/>
      <c r="I2" s="29"/>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c r="IT2" s="29"/>
      <c r="IU2" s="29"/>
      <c r="IV2" s="29"/>
      <c r="IW2" s="29"/>
      <c r="IX2" s="29"/>
      <c r="IY2" s="29"/>
      <c r="IZ2" s="29"/>
      <c r="JA2" s="29"/>
      <c r="JB2" s="29"/>
      <c r="JC2" s="29"/>
      <c r="JD2" s="29"/>
      <c r="JE2" s="29"/>
      <c r="JF2" s="29"/>
      <c r="JG2" s="29"/>
      <c r="JH2" s="29"/>
      <c r="JI2" s="29"/>
      <c r="JJ2" s="29"/>
      <c r="JK2" s="29"/>
      <c r="JL2" s="29"/>
      <c r="JM2" s="29"/>
      <c r="JN2" s="29"/>
      <c r="JO2" s="29"/>
      <c r="JP2" s="29"/>
      <c r="JQ2" s="29"/>
      <c r="JR2" s="29"/>
      <c r="JS2" s="29"/>
      <c r="JT2" s="29"/>
      <c r="JU2" s="29"/>
      <c r="JV2" s="29"/>
      <c r="JW2" s="29"/>
      <c r="JX2" s="29"/>
      <c r="JY2" s="29"/>
      <c r="JZ2" s="29"/>
      <c r="KA2" s="29"/>
      <c r="KB2" s="29"/>
      <c r="KC2" s="29"/>
      <c r="KD2" s="29"/>
      <c r="KE2" s="29"/>
      <c r="KF2" s="29"/>
      <c r="KG2" s="29"/>
      <c r="KH2" s="29"/>
      <c r="KI2" s="29"/>
      <c r="KJ2" s="29"/>
      <c r="KK2" s="29"/>
      <c r="KL2" s="29"/>
      <c r="KM2" s="29"/>
      <c r="KN2" s="29"/>
      <c r="KO2" s="29"/>
      <c r="KP2" s="29"/>
      <c r="KQ2" s="29"/>
      <c r="KR2" s="29"/>
      <c r="KS2" s="29"/>
      <c r="KT2" s="29"/>
      <c r="KU2" s="29"/>
      <c r="KV2" s="29"/>
      <c r="KW2" s="29"/>
      <c r="KX2" s="29"/>
      <c r="KY2" s="29"/>
      <c r="KZ2" s="29"/>
      <c r="LA2" s="29"/>
      <c r="LB2" s="29"/>
      <c r="LC2" s="29"/>
      <c r="LD2" s="29"/>
      <c r="LE2" s="29"/>
      <c r="LF2" s="29"/>
      <c r="LG2" s="29"/>
      <c r="LH2" s="29"/>
      <c r="LI2" s="29"/>
      <c r="LJ2" s="29"/>
      <c r="LK2" s="29"/>
      <c r="LL2" s="29"/>
      <c r="LM2" s="29"/>
      <c r="LN2" s="29"/>
      <c r="LO2" s="29"/>
      <c r="LP2" s="29"/>
      <c r="LQ2" s="29"/>
      <c r="LR2" s="29"/>
      <c r="LS2" s="29"/>
      <c r="LT2" s="29"/>
      <c r="LU2" s="29"/>
      <c r="LV2" s="29"/>
      <c r="LW2" s="29"/>
      <c r="LX2" s="29"/>
      <c r="LY2" s="29"/>
      <c r="LZ2" s="29"/>
      <c r="MA2" s="29"/>
      <c r="MB2" s="29"/>
      <c r="MC2" s="29"/>
      <c r="MD2" s="29"/>
      <c r="ME2" s="29"/>
      <c r="MF2" s="29"/>
      <c r="MG2" s="29"/>
      <c r="MH2" s="29"/>
      <c r="MI2" s="29"/>
      <c r="MJ2" s="29"/>
      <c r="MK2" s="29"/>
      <c r="ML2" s="29"/>
      <c r="MM2" s="29"/>
      <c r="MN2" s="29"/>
      <c r="MO2" s="29"/>
      <c r="MP2" s="29"/>
      <c r="MQ2" s="29"/>
      <c r="MR2" s="29"/>
      <c r="MS2" s="29"/>
      <c r="MT2" s="29"/>
      <c r="MU2" s="29"/>
      <c r="MV2" s="29"/>
      <c r="MW2" s="29"/>
      <c r="MX2" s="29"/>
      <c r="MY2" s="29"/>
      <c r="MZ2" s="29"/>
      <c r="NA2" s="29"/>
      <c r="NB2" s="29"/>
      <c r="NC2" s="29"/>
      <c r="ND2" s="29"/>
      <c r="NE2" s="29"/>
      <c r="NF2" s="29"/>
      <c r="NG2" s="29"/>
      <c r="NH2" s="29"/>
      <c r="NI2" s="29"/>
      <c r="NJ2" s="29"/>
      <c r="NK2" s="29"/>
      <c r="NL2" s="29"/>
      <c r="NM2" s="29"/>
      <c r="NN2" s="29"/>
      <c r="NO2" s="29"/>
      <c r="NP2" s="29"/>
      <c r="NQ2" s="29"/>
      <c r="NR2" s="29"/>
      <c r="NS2" s="29"/>
      <c r="NT2" s="29"/>
      <c r="NU2" s="29"/>
      <c r="NV2" s="29"/>
      <c r="NW2" s="29"/>
      <c r="NX2" s="29"/>
      <c r="NY2" s="29"/>
      <c r="NZ2" s="29"/>
      <c r="OA2" s="29"/>
      <c r="OB2" s="29"/>
      <c r="OC2" s="29"/>
      <c r="OD2" s="29"/>
      <c r="OE2" s="29"/>
      <c r="OF2" s="29"/>
      <c r="OG2" s="29"/>
      <c r="OH2" s="29"/>
      <c r="OI2" s="29"/>
      <c r="OJ2" s="29"/>
      <c r="OK2" s="29"/>
      <c r="OL2" s="29"/>
      <c r="OM2" s="29"/>
      <c r="ON2" s="29"/>
      <c r="OO2" s="29"/>
      <c r="OP2" s="29"/>
      <c r="OQ2" s="29"/>
      <c r="OR2" s="29"/>
      <c r="OS2" s="29"/>
      <c r="OT2" s="29"/>
      <c r="OU2" s="29"/>
      <c r="OV2" s="29"/>
      <c r="OW2" s="29"/>
      <c r="OX2" s="29"/>
      <c r="OY2" s="29"/>
      <c r="OZ2" s="29"/>
      <c r="PA2" s="29"/>
      <c r="PB2" s="29"/>
      <c r="PC2" s="29"/>
      <c r="PD2" s="29"/>
      <c r="PE2" s="29"/>
      <c r="PF2" s="29"/>
      <c r="PG2" s="29"/>
      <c r="PH2" s="29"/>
      <c r="PI2" s="29"/>
      <c r="PJ2" s="29"/>
      <c r="PK2" s="29"/>
      <c r="PL2" s="29"/>
      <c r="PM2" s="29"/>
      <c r="PN2" s="29"/>
      <c r="PO2" s="29"/>
      <c r="PP2" s="29"/>
      <c r="PQ2" s="29"/>
      <c r="PR2" s="29"/>
      <c r="PS2" s="29"/>
      <c r="PT2" s="29"/>
      <c r="PU2" s="29"/>
      <c r="PV2" s="29"/>
      <c r="PW2" s="29"/>
      <c r="PX2" s="29"/>
      <c r="PY2" s="29"/>
      <c r="PZ2" s="29"/>
      <c r="QA2" s="29"/>
      <c r="QB2" s="29"/>
      <c r="QC2" s="29"/>
      <c r="QD2" s="29"/>
      <c r="QE2" s="29"/>
      <c r="QF2" s="29"/>
      <c r="QG2" s="29"/>
      <c r="QH2" s="29"/>
      <c r="QI2" s="29"/>
      <c r="QJ2" s="29"/>
      <c r="QK2" s="29"/>
      <c r="QL2" s="29"/>
      <c r="QM2" s="29"/>
      <c r="QN2" s="29"/>
      <c r="QO2" s="29"/>
      <c r="QP2" s="29"/>
      <c r="QQ2" s="29"/>
      <c r="QR2" s="29"/>
      <c r="QS2" s="29"/>
      <c r="QT2" s="29"/>
      <c r="QU2" s="29"/>
      <c r="QV2" s="29"/>
      <c r="QW2" s="29"/>
      <c r="QX2" s="29"/>
      <c r="QY2" s="29"/>
      <c r="QZ2" s="29"/>
      <c r="RA2" s="29"/>
      <c r="RB2" s="29"/>
      <c r="RC2" s="29"/>
      <c r="RD2" s="29"/>
      <c r="RE2" s="29"/>
      <c r="RF2" s="29"/>
      <c r="RG2" s="29"/>
      <c r="RH2" s="29"/>
      <c r="RI2" s="29"/>
      <c r="RJ2" s="29"/>
      <c r="RK2" s="29"/>
      <c r="RL2" s="29"/>
      <c r="RM2" s="29"/>
      <c r="RN2" s="29"/>
      <c r="RO2" s="29"/>
      <c r="RP2" s="29"/>
      <c r="RQ2" s="29"/>
      <c r="RR2" s="29"/>
      <c r="RS2" s="29"/>
      <c r="RT2" s="29"/>
      <c r="RU2" s="29"/>
      <c r="RV2" s="29"/>
      <c r="RW2" s="29"/>
      <c r="RX2" s="29"/>
      <c r="RY2" s="29"/>
      <c r="RZ2" s="29"/>
      <c r="SA2" s="29"/>
      <c r="SB2" s="29"/>
      <c r="SC2" s="29"/>
      <c r="SD2" s="29"/>
      <c r="SE2" s="29"/>
      <c r="SF2" s="29"/>
      <c r="SG2" s="29"/>
      <c r="SH2" s="29"/>
      <c r="SI2" s="29"/>
      <c r="SJ2" s="29"/>
      <c r="SK2" s="29"/>
      <c r="SL2" s="29"/>
      <c r="SM2" s="29"/>
      <c r="SN2" s="29"/>
      <c r="SO2" s="29"/>
      <c r="SP2" s="29"/>
      <c r="SQ2" s="29"/>
      <c r="SR2" s="29"/>
      <c r="SS2" s="29"/>
      <c r="ST2" s="29"/>
      <c r="SU2" s="29"/>
      <c r="SV2" s="29"/>
      <c r="SW2" s="29"/>
      <c r="SX2" s="29"/>
      <c r="SY2" s="29"/>
      <c r="SZ2" s="29"/>
      <c r="TA2" s="29"/>
      <c r="TB2" s="29"/>
      <c r="TC2" s="29"/>
      <c r="TD2" s="29"/>
      <c r="TE2" s="29"/>
      <c r="TF2" s="29"/>
      <c r="TG2" s="29"/>
      <c r="TH2" s="29"/>
      <c r="TI2" s="29"/>
      <c r="TJ2" s="29"/>
      <c r="TK2" s="29"/>
      <c r="TL2" s="29"/>
      <c r="TM2" s="29"/>
      <c r="TN2" s="29"/>
      <c r="TO2" s="29"/>
      <c r="TP2" s="29"/>
      <c r="TQ2" s="29"/>
      <c r="TR2" s="29"/>
      <c r="TS2" s="29"/>
      <c r="TT2" s="29"/>
      <c r="TU2" s="29"/>
      <c r="TV2" s="29"/>
      <c r="TW2" s="29"/>
      <c r="TX2" s="29"/>
      <c r="TY2" s="29"/>
      <c r="TZ2" s="29"/>
      <c r="UA2" s="29"/>
      <c r="UB2" s="29"/>
      <c r="UC2" s="29"/>
      <c r="UD2" s="29"/>
      <c r="UE2" s="29"/>
      <c r="UF2" s="29"/>
      <c r="UG2" s="29"/>
      <c r="UH2" s="29"/>
      <c r="UI2" s="29"/>
      <c r="UJ2" s="29"/>
      <c r="UK2" s="29"/>
      <c r="UL2" s="29"/>
      <c r="UM2" s="29"/>
      <c r="UN2" s="29"/>
      <c r="UO2" s="29"/>
      <c r="UP2" s="29"/>
      <c r="UQ2" s="29"/>
      <c r="UR2" s="29"/>
      <c r="US2" s="29"/>
      <c r="UT2" s="29"/>
      <c r="UU2" s="29"/>
      <c r="UV2" s="29"/>
      <c r="UW2" s="29"/>
      <c r="UX2" s="29"/>
      <c r="UY2" s="29"/>
      <c r="UZ2" s="29"/>
      <c r="VA2" s="29"/>
      <c r="VB2" s="29"/>
      <c r="VC2" s="29"/>
      <c r="VD2" s="29"/>
      <c r="VE2" s="29"/>
      <c r="VF2" s="29"/>
      <c r="VG2" s="29"/>
      <c r="VH2" s="29"/>
      <c r="VI2" s="29"/>
      <c r="VJ2" s="29"/>
      <c r="VK2" s="29"/>
      <c r="VL2" s="29"/>
      <c r="VM2" s="29"/>
      <c r="VN2" s="29"/>
      <c r="VO2" s="29"/>
      <c r="VP2" s="29"/>
      <c r="VQ2" s="29"/>
      <c r="VR2" s="29"/>
      <c r="VS2" s="29"/>
      <c r="VT2" s="29"/>
      <c r="VU2" s="29"/>
      <c r="VV2" s="29"/>
      <c r="VW2" s="29"/>
      <c r="VX2" s="29"/>
      <c r="VY2" s="29"/>
      <c r="VZ2" s="29"/>
      <c r="WA2" s="29"/>
      <c r="WB2" s="29"/>
      <c r="WC2" s="29"/>
      <c r="WD2" s="29"/>
      <c r="WE2" s="29"/>
      <c r="WF2" s="29"/>
      <c r="WG2" s="29"/>
      <c r="WH2" s="29"/>
      <c r="WI2" s="29"/>
      <c r="WJ2" s="29"/>
      <c r="WK2" s="29"/>
      <c r="WL2" s="29"/>
      <c r="WM2" s="29"/>
      <c r="WN2" s="29"/>
      <c r="WO2" s="29"/>
      <c r="WP2" s="29"/>
      <c r="WQ2" s="29"/>
      <c r="WR2" s="29"/>
      <c r="WS2" s="29"/>
      <c r="WT2" s="29"/>
      <c r="WU2" s="29"/>
      <c r="WV2" s="29"/>
      <c r="WW2" s="29"/>
      <c r="WX2" s="29"/>
      <c r="WY2" s="29"/>
      <c r="WZ2" s="29"/>
      <c r="XA2" s="29"/>
      <c r="XB2" s="29"/>
      <c r="XC2" s="29"/>
      <c r="XD2" s="29"/>
      <c r="XE2" s="29"/>
      <c r="XF2" s="29"/>
      <c r="XG2" s="29"/>
      <c r="XH2" s="29"/>
      <c r="XI2" s="29"/>
      <c r="XJ2" s="29"/>
      <c r="XK2" s="29"/>
      <c r="XL2" s="29"/>
      <c r="XM2" s="29"/>
      <c r="XN2" s="29"/>
      <c r="XO2" s="29"/>
      <c r="XP2" s="29"/>
      <c r="XQ2" s="29"/>
      <c r="XR2" s="29"/>
      <c r="XS2" s="29"/>
      <c r="XT2" s="29"/>
      <c r="XU2" s="29"/>
      <c r="XV2" s="29"/>
      <c r="XW2" s="29"/>
      <c r="XX2" s="29"/>
      <c r="XY2" s="29"/>
      <c r="XZ2" s="29"/>
      <c r="YA2" s="29"/>
      <c r="YB2" s="29"/>
      <c r="YC2" s="29"/>
      <c r="YD2" s="29"/>
      <c r="YE2" s="29"/>
      <c r="YF2" s="29"/>
      <c r="YG2" s="29"/>
      <c r="YH2" s="29"/>
      <c r="YI2" s="29"/>
      <c r="YJ2" s="29"/>
      <c r="YK2" s="29"/>
      <c r="YL2" s="29"/>
      <c r="YM2" s="29"/>
      <c r="YN2" s="29"/>
      <c r="YO2" s="29"/>
      <c r="YP2" s="29"/>
      <c r="YQ2" s="29"/>
      <c r="YR2" s="29"/>
      <c r="YS2" s="29"/>
      <c r="YT2" s="29"/>
      <c r="YU2" s="29"/>
      <c r="YV2" s="29"/>
      <c r="YW2" s="29"/>
      <c r="YX2" s="29"/>
      <c r="YY2" s="29"/>
      <c r="YZ2" s="29"/>
      <c r="ZA2" s="29"/>
      <c r="ZB2" s="29"/>
      <c r="ZC2" s="29"/>
    </row>
    <row r="3" spans="1:679" s="6" customFormat="1" ht="20.100000000000001" customHeight="1">
      <c r="A3" s="3"/>
      <c r="B3" s="4" t="str">
        <f>'Reposicionamento Tarifário'!D3</f>
        <v>Revisão Tarifária Periódica (4ª RTP)</v>
      </c>
      <c r="C3" s="4"/>
      <c r="D3" s="5"/>
      <c r="E3" s="5"/>
      <c r="F3" s="5"/>
      <c r="K3" s="29"/>
    </row>
    <row r="4" spans="1:679" s="6" customFormat="1" ht="20.100000000000001" customHeight="1">
      <c r="A4" s="3"/>
      <c r="B4" s="4" t="s">
        <v>4297</v>
      </c>
      <c r="C4" s="4"/>
      <c r="D4" s="5"/>
      <c r="E4" s="5"/>
      <c r="F4" s="5"/>
      <c r="K4" s="29"/>
    </row>
    <row r="5" spans="1:679" s="6" customFormat="1" ht="20.100000000000001" customHeight="1">
      <c r="A5" s="3"/>
      <c r="B5" s="7" t="s">
        <v>290</v>
      </c>
      <c r="C5" s="7"/>
      <c r="D5" s="5"/>
      <c r="E5" s="5"/>
      <c r="F5" s="5"/>
      <c r="K5" s="29"/>
    </row>
    <row r="6" spans="1:679" s="9" customFormat="1" ht="26.45" customHeight="1">
      <c r="A6" s="2"/>
      <c r="B6" s="8"/>
      <c r="C6" s="8"/>
      <c r="D6" s="31"/>
      <c r="E6" s="31"/>
      <c r="F6" s="32"/>
      <c r="I6" s="540"/>
      <c r="J6" s="540"/>
      <c r="K6" s="29"/>
      <c r="L6" s="540"/>
      <c r="M6" s="1"/>
      <c r="N6" s="1"/>
      <c r="O6" s="1"/>
      <c r="P6" s="1"/>
      <c r="Q6" s="1"/>
      <c r="R6" s="1"/>
      <c r="S6" s="1"/>
      <c r="T6" s="1"/>
      <c r="U6" s="1"/>
      <c r="V6" s="1"/>
      <c r="W6" s="1"/>
      <c r="X6" s="1"/>
      <c r="Y6" s="1"/>
      <c r="Z6" s="1"/>
      <c r="AA6" s="1"/>
      <c r="AB6" s="1"/>
      <c r="AC6" s="1"/>
      <c r="AD6" s="1"/>
      <c r="AE6" s="1"/>
      <c r="AF6" s="1"/>
      <c r="AG6" s="1"/>
      <c r="AH6" s="1"/>
      <c r="AI6" s="1"/>
      <c r="AJ6" s="10"/>
    </row>
    <row r="7" spans="1:679"/>
    <row r="8" spans="1:679">
      <c r="B8" s="875" t="s">
        <v>4298</v>
      </c>
      <c r="C8" s="876">
        <f>SUM(C13:C16)</f>
        <v>312845355.40958089</v>
      </c>
      <c r="D8" s="465"/>
      <c r="E8" s="512"/>
      <c r="F8" s="622"/>
      <c r="K8" s="425"/>
    </row>
    <row r="9" spans="1:679">
      <c r="B9" s="877"/>
      <c r="C9" s="877"/>
      <c r="D9" s="465"/>
      <c r="E9" s="622"/>
      <c r="F9" s="622"/>
    </row>
    <row r="10" spans="1:679" ht="5.0999999999999996" customHeight="1">
      <c r="B10" s="878"/>
      <c r="C10" s="879"/>
      <c r="D10" s="466"/>
      <c r="E10" s="467"/>
      <c r="F10" s="263"/>
    </row>
    <row r="11" spans="1:679" ht="18">
      <c r="B11" s="1120" t="s">
        <v>4299</v>
      </c>
      <c r="C11" s="1120"/>
      <c r="D11" s="466"/>
      <c r="E11" s="467"/>
      <c r="F11" s="263"/>
    </row>
    <row r="12" spans="1:679" ht="5.0999999999999996" customHeight="1">
      <c r="B12" s="880"/>
      <c r="C12" s="881"/>
      <c r="D12" s="466"/>
      <c r="E12" s="467"/>
      <c r="F12" s="263"/>
    </row>
    <row r="13" spans="1:679" ht="18">
      <c r="B13" s="882" t="s">
        <v>4300</v>
      </c>
      <c r="C13" s="881">
        <f>C20</f>
        <v>138928348.47320002</v>
      </c>
      <c r="D13" s="466"/>
      <c r="E13" s="911"/>
      <c r="F13" s="263"/>
    </row>
    <row r="14" spans="1:679" ht="18">
      <c r="B14" s="882" t="s">
        <v>4301</v>
      </c>
      <c r="C14" s="881">
        <f>C33</f>
        <v>120060913.67186403</v>
      </c>
      <c r="D14" s="466"/>
      <c r="E14" s="792"/>
      <c r="F14" s="263"/>
    </row>
    <row r="15" spans="1:679" ht="18">
      <c r="B15" s="882" t="s">
        <v>4302</v>
      </c>
      <c r="C15" s="882">
        <f>C40</f>
        <v>28398080.066528521</v>
      </c>
      <c r="D15" s="466"/>
      <c r="E15" s="514"/>
      <c r="F15" s="263"/>
    </row>
    <row r="16" spans="1:679" ht="18.75" thickBot="1">
      <c r="B16" s="883" t="s">
        <v>4303</v>
      </c>
      <c r="C16" s="883">
        <f>C51</f>
        <v>25458013.197988305</v>
      </c>
      <c r="D16" s="466"/>
      <c r="E16" s="511"/>
    </row>
    <row r="17" spans="2:7">
      <c r="B17" s="468"/>
      <c r="C17" s="469"/>
      <c r="D17" s="469"/>
    </row>
    <row r="18" spans="2:7">
      <c r="B18" s="1119" t="s">
        <v>4304</v>
      </c>
      <c r="C18" s="1119"/>
      <c r="E18" s="1121" t="s">
        <v>4305</v>
      </c>
      <c r="F18" s="1121"/>
    </row>
    <row r="19" spans="2:7">
      <c r="B19" s="468"/>
      <c r="C19" s="468"/>
      <c r="D19" s="470"/>
      <c r="E19" s="1118"/>
      <c r="F19" s="1118"/>
    </row>
    <row r="20" spans="2:7" ht="18">
      <c r="B20" s="424" t="s">
        <v>4306</v>
      </c>
      <c r="C20" s="885">
        <f>C27</f>
        <v>138928348.47320002</v>
      </c>
      <c r="D20" s="908"/>
      <c r="E20" s="1118"/>
      <c r="F20" s="1118"/>
    </row>
    <row r="21" spans="2:7">
      <c r="B21" s="471" t="s">
        <v>4307</v>
      </c>
      <c r="C21" s="886">
        <f>(2817381*(1.0076^2))*96.58%</f>
        <v>2762543.3401556318</v>
      </c>
      <c r="D21" s="907"/>
      <c r="E21" s="1118"/>
      <c r="F21" s="1118"/>
    </row>
    <row r="22" spans="2:7">
      <c r="B22" s="475" t="s">
        <v>4307</v>
      </c>
      <c r="C22" s="887">
        <f>(2817381*1.0076)*96.58%</f>
        <v>2741706.3717304799</v>
      </c>
      <c r="D22" s="472"/>
      <c r="E22" s="1118"/>
      <c r="F22" s="1118"/>
    </row>
    <row r="23" spans="2:7">
      <c r="B23" s="475" t="s">
        <v>4308</v>
      </c>
      <c r="C23" s="791">
        <v>0.99</v>
      </c>
      <c r="D23" s="472"/>
      <c r="E23" s="1118"/>
      <c r="F23" s="1118"/>
      <c r="G23" s="610"/>
    </row>
    <row r="24" spans="2:7">
      <c r="B24" s="475" t="s">
        <v>4309</v>
      </c>
      <c r="C24" s="887">
        <f>C23*C21</f>
        <v>2734917.9067540755</v>
      </c>
      <c r="D24" s="472"/>
      <c r="E24" s="1118"/>
      <c r="F24" s="1118"/>
      <c r="G24" s="610"/>
    </row>
    <row r="25" spans="2:7">
      <c r="B25" s="475" t="s">
        <v>4309</v>
      </c>
      <c r="C25" s="887">
        <f>C22*C23</f>
        <v>2714289.3080131751</v>
      </c>
      <c r="D25" s="472"/>
      <c r="E25" s="1118"/>
      <c r="F25" s="1118"/>
      <c r="G25" s="610"/>
    </row>
    <row r="26" spans="2:7">
      <c r="B26" s="475" t="s">
        <v>4310</v>
      </c>
      <c r="C26" s="884">
        <f>(SUM('Vol.água e esg. Fat. (m³) '!O23:Z23,'Vol.água e esg. Fat. (m³) '!O29:Z29)/C25)</f>
        <v>50.79799584847008</v>
      </c>
      <c r="D26" s="472"/>
      <c r="E26" s="1118"/>
      <c r="F26" s="1118"/>
    </row>
    <row r="27" spans="2:7">
      <c r="B27" s="475" t="s">
        <v>4311</v>
      </c>
      <c r="C27" s="888">
        <f>C24*C26</f>
        <v>138928348.47320002</v>
      </c>
      <c r="D27" s="472"/>
      <c r="E27" s="1118"/>
      <c r="F27" s="1118"/>
    </row>
    <row r="28" spans="2:7" ht="15.75" thickBot="1">
      <c r="B28" s="481"/>
      <c r="C28" s="889"/>
      <c r="D28" s="472"/>
      <c r="E28" s="1118"/>
      <c r="F28" s="1118"/>
    </row>
    <row r="29" spans="2:7">
      <c r="B29" s="518" t="s">
        <v>4312</v>
      </c>
      <c r="C29" s="473"/>
      <c r="D29" s="356"/>
    </row>
    <row r="30" spans="2:7">
      <c r="B30" s="518" t="s">
        <v>4313</v>
      </c>
      <c r="C30" s="473"/>
      <c r="D30" s="356"/>
    </row>
    <row r="31" spans="2:7">
      <c r="B31" s="909" t="s">
        <v>4314</v>
      </c>
      <c r="C31" s="473"/>
      <c r="D31" s="356"/>
    </row>
    <row r="32" spans="2:7">
      <c r="B32" s="909"/>
      <c r="C32" s="473"/>
      <c r="D32" s="356"/>
    </row>
    <row r="33" spans="2:6" ht="18">
      <c r="B33" s="424" t="s">
        <v>4315</v>
      </c>
      <c r="C33" s="914">
        <f>C34*C35</f>
        <v>120060913.67186403</v>
      </c>
      <c r="D33" s="356"/>
      <c r="E33" s="1118"/>
      <c r="F33" s="1118"/>
    </row>
    <row r="34" spans="2:6">
      <c r="B34" s="486" t="s">
        <v>4316</v>
      </c>
      <c r="C34" s="886">
        <f>C27</f>
        <v>138928348.47320002</v>
      </c>
      <c r="D34" s="472"/>
      <c r="E34" s="1118"/>
      <c r="F34" s="1118"/>
    </row>
    <row r="35" spans="2:6" ht="33.75" thickBot="1">
      <c r="B35" s="485" t="s">
        <v>4317</v>
      </c>
      <c r="C35" s="912">
        <f>SUM('Vol.água e esg. Fat. (m³) '!O37:Z37,'Vol.água e esg. Fat. (m³) '!O41:Z41)/SUM('Vol.água e esg. Fat. (m³) '!O23:Z23,'Vol.água e esg. Fat. (m³) '!O29:Z29)</f>
        <v>0.86419305340712649</v>
      </c>
      <c r="D35" s="251"/>
      <c r="E35" s="1118"/>
      <c r="F35" s="1118"/>
    </row>
    <row r="36" spans="2:6">
      <c r="B36" s="475"/>
      <c r="C36" s="476"/>
      <c r="D36" s="251"/>
    </row>
    <row r="37" spans="2:6">
      <c r="B37" s="474"/>
      <c r="C37" s="473"/>
      <c r="D37" s="251"/>
      <c r="E37" s="251"/>
      <c r="F37" s="251"/>
    </row>
    <row r="38" spans="2:6">
      <c r="B38" s="1119" t="s">
        <v>4318</v>
      </c>
      <c r="C38" s="1119"/>
      <c r="E38" s="1121" t="s">
        <v>4319</v>
      </c>
      <c r="F38" s="1121"/>
    </row>
    <row r="39" spans="2:6">
      <c r="B39" s="251"/>
      <c r="C39" s="251"/>
      <c r="E39" s="1118"/>
      <c r="F39" s="1118"/>
    </row>
    <row r="40" spans="2:6" ht="18">
      <c r="B40" s="424" t="s">
        <v>4320</v>
      </c>
      <c r="C40" s="915">
        <f>C41*C42</f>
        <v>28398080.066528521</v>
      </c>
      <c r="E40" s="1118"/>
      <c r="F40" s="1118"/>
    </row>
    <row r="41" spans="2:6" ht="33">
      <c r="B41" s="484" t="s">
        <v>4321</v>
      </c>
      <c r="C41" s="477">
        <f>SUM('Vol.água e esg. Fat. (m³) '!O24:Z28)</f>
        <v>26695450</v>
      </c>
      <c r="E41" s="1118"/>
      <c r="F41" s="1118"/>
    </row>
    <row r="42" spans="2:6" ht="33">
      <c r="B42" s="483" t="s">
        <v>4322</v>
      </c>
      <c r="C42" s="510">
        <f>AVERAGE(C43:C44)</f>
        <v>1.063779785189181</v>
      </c>
      <c r="D42" s="958"/>
      <c r="E42" s="1118"/>
      <c r="F42" s="1118"/>
    </row>
    <row r="43" spans="2:6">
      <c r="B43" s="479" t="s">
        <v>4323</v>
      </c>
      <c r="C43">
        <f>C46/C45</f>
        <v>1.0666744546099092</v>
      </c>
      <c r="E43" s="1118"/>
      <c r="F43" s="1118"/>
    </row>
    <row r="44" spans="2:6">
      <c r="B44" s="479" t="s">
        <v>4324</v>
      </c>
      <c r="C44">
        <f>C48/C47</f>
        <v>1.0608851157684531</v>
      </c>
      <c r="E44" s="1118"/>
      <c r="F44" s="1118"/>
    </row>
    <row r="45" spans="2:6">
      <c r="B45" s="479" t="s">
        <v>4325</v>
      </c>
      <c r="C45" s="513">
        <v>23497860</v>
      </c>
      <c r="E45" s="1118"/>
      <c r="F45" s="1118"/>
    </row>
    <row r="46" spans="2:6">
      <c r="B46" s="479" t="s">
        <v>4326</v>
      </c>
      <c r="C46" s="513">
        <v>25064567</v>
      </c>
      <c r="E46" s="1118"/>
      <c r="F46" s="1118"/>
    </row>
    <row r="47" spans="2:6">
      <c r="B47" s="479" t="s">
        <v>4327</v>
      </c>
      <c r="C47" s="509">
        <f>SUM('Vol.água e esg. Fat. (m³) '!C24:N28)</f>
        <v>25163375</v>
      </c>
      <c r="E47" s="1118"/>
      <c r="F47" s="1118"/>
    </row>
    <row r="48" spans="2:6" ht="15.75" thickBot="1">
      <c r="B48" s="478" t="s">
        <v>4328</v>
      </c>
      <c r="C48" s="516">
        <f>SUM('Vol.água e esg. Fat. (m³) '!O24:Z28)</f>
        <v>26695450</v>
      </c>
      <c r="E48" s="1118"/>
      <c r="F48" s="1118"/>
    </row>
    <row r="49" spans="2:7">
      <c r="B49" s="519" t="s">
        <v>4329</v>
      </c>
      <c r="C49" s="608"/>
      <c r="D49" s="251"/>
      <c r="E49" s="425"/>
      <c r="F49" s="608"/>
      <c r="G49" s="959"/>
    </row>
    <row r="50" spans="2:7">
      <c r="B50" s="356"/>
      <c r="C50" s="608"/>
      <c r="D50" s="251"/>
    </row>
    <row r="51" spans="2:7" ht="18">
      <c r="B51" s="482" t="s">
        <v>4330</v>
      </c>
      <c r="C51" s="515">
        <f>C52*C53</f>
        <v>25458013.197988305</v>
      </c>
      <c r="E51" s="1118"/>
      <c r="F51" s="1118"/>
    </row>
    <row r="52" spans="2:7" ht="18">
      <c r="B52" s="484" t="s">
        <v>4331</v>
      </c>
      <c r="C52" s="477">
        <f>C40</f>
        <v>28398080.066528521</v>
      </c>
      <c r="E52" s="1118"/>
      <c r="F52" s="1118"/>
    </row>
    <row r="53" spans="2:7" ht="33.75" thickBot="1">
      <c r="B53" s="485" t="s">
        <v>4332</v>
      </c>
      <c r="C53" s="913" cm="1">
        <f t="array" ref="C53">(SUM('Vol.água e esg. Fat. (m³) '!O38:Z40/SUM('Vol.água e esg. Fat. (m³) '!O24:Z28)))</f>
        <v>0.8964695197121606</v>
      </c>
      <c r="E53" s="1118"/>
      <c r="F53" s="1118"/>
    </row>
    <row r="54" spans="2:7"/>
    <row r="55" spans="2:7" ht="5.25" customHeight="1">
      <c r="B55" s="1062"/>
      <c r="C55" s="1062"/>
      <c r="D55" s="1062"/>
      <c r="E55" s="1062"/>
      <c r="F55" s="1062"/>
    </row>
    <row r="56" spans="2:7"/>
    <row r="57" spans="2:7"/>
    <row r="58" spans="2:7"/>
  </sheetData>
  <mergeCells count="10">
    <mergeCell ref="B55:F55"/>
    <mergeCell ref="E39:F48"/>
    <mergeCell ref="E51:F53"/>
    <mergeCell ref="B38:C38"/>
    <mergeCell ref="B11:C11"/>
    <mergeCell ref="B18:C18"/>
    <mergeCell ref="E18:F18"/>
    <mergeCell ref="E19:F28"/>
    <mergeCell ref="E33:F35"/>
    <mergeCell ref="E38:F38"/>
  </mergeCells>
  <pageMargins left="0.511811024" right="0.511811024" top="0.78740157499999996" bottom="0.78740157499999996" header="0.31496062000000002" footer="0.31496062000000002"/>
  <drawing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424C13-62CC-47E7-8C6C-7C05B23DA6B1}">
  <sheetPr>
    <tabColor theme="8" tint="-0.249977111117893"/>
  </sheetPr>
  <dimension ref="A1:ZC41"/>
  <sheetViews>
    <sheetView showGridLines="0" zoomScaleNormal="80" workbookViewId="0">
      <selection activeCell="M23" sqref="M23"/>
    </sheetView>
  </sheetViews>
  <sheetFormatPr defaultColWidth="0" defaultRowHeight="15" zeroHeight="1"/>
  <cols>
    <col min="1" max="1" width="1.28515625" customWidth="1"/>
    <col min="2" max="2" width="22.7109375" customWidth="1"/>
    <col min="3" max="4" width="11.7109375" customWidth="1"/>
    <col min="5" max="5" width="15.7109375" customWidth="1"/>
    <col min="6" max="7" width="8.7109375" customWidth="1"/>
    <col min="8" max="8" width="22.7109375" customWidth="1"/>
    <col min="9" max="10" width="11.7109375" customWidth="1"/>
    <col min="11" max="11" width="15.7109375" customWidth="1"/>
    <col min="12" max="13" width="9.140625" customWidth="1"/>
    <col min="14" max="16384" width="9.140625" hidden="1"/>
  </cols>
  <sheetData>
    <row r="1" spans="1:679" ht="9.75" customHeight="1"/>
    <row r="2" spans="1:679" s="30" customFormat="1" ht="24.95" customHeight="1">
      <c r="A2" s="2"/>
      <c r="B2" s="892" t="str">
        <f>'Reposicionamento Tarifário'!D2</f>
        <v>Companhia de Saneamento Ambiental do Distrito Federal - CAESB</v>
      </c>
      <c r="C2" s="27"/>
      <c r="D2" s="28"/>
      <c r="E2" s="28"/>
      <c r="F2" s="28"/>
      <c r="G2" s="28"/>
      <c r="H2" s="57"/>
      <c r="I2" s="57"/>
      <c r="J2" s="57"/>
      <c r="K2" s="57"/>
      <c r="L2" s="57"/>
      <c r="M2" s="57"/>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c r="IT2" s="29"/>
      <c r="IU2" s="29"/>
      <c r="IV2" s="29"/>
      <c r="IW2" s="29"/>
      <c r="IX2" s="29"/>
      <c r="IY2" s="29"/>
      <c r="IZ2" s="29"/>
      <c r="JA2" s="29"/>
      <c r="JB2" s="29"/>
      <c r="JC2" s="29"/>
      <c r="JD2" s="29"/>
      <c r="JE2" s="29"/>
      <c r="JF2" s="29"/>
      <c r="JG2" s="29"/>
      <c r="JH2" s="29"/>
      <c r="JI2" s="29"/>
      <c r="JJ2" s="29"/>
      <c r="JK2" s="29"/>
      <c r="JL2" s="29"/>
      <c r="JM2" s="29"/>
      <c r="JN2" s="29"/>
      <c r="JO2" s="29"/>
      <c r="JP2" s="29"/>
      <c r="JQ2" s="29"/>
      <c r="JR2" s="29"/>
      <c r="JS2" s="29"/>
      <c r="JT2" s="29"/>
      <c r="JU2" s="29"/>
      <c r="JV2" s="29"/>
      <c r="JW2" s="29"/>
      <c r="JX2" s="29"/>
      <c r="JY2" s="29"/>
      <c r="JZ2" s="29"/>
      <c r="KA2" s="29"/>
      <c r="KB2" s="29"/>
      <c r="KC2" s="29"/>
      <c r="KD2" s="29"/>
      <c r="KE2" s="29"/>
      <c r="KF2" s="29"/>
      <c r="KG2" s="29"/>
      <c r="KH2" s="29"/>
      <c r="KI2" s="29"/>
      <c r="KJ2" s="29"/>
      <c r="KK2" s="29"/>
      <c r="KL2" s="29"/>
      <c r="KM2" s="29"/>
      <c r="KN2" s="29"/>
      <c r="KO2" s="29"/>
      <c r="KP2" s="29"/>
      <c r="KQ2" s="29"/>
      <c r="KR2" s="29"/>
      <c r="KS2" s="29"/>
      <c r="KT2" s="29"/>
      <c r="KU2" s="29"/>
      <c r="KV2" s="29"/>
      <c r="KW2" s="29"/>
      <c r="KX2" s="29"/>
      <c r="KY2" s="29"/>
      <c r="KZ2" s="29"/>
      <c r="LA2" s="29"/>
      <c r="LB2" s="29"/>
      <c r="LC2" s="29"/>
      <c r="LD2" s="29"/>
      <c r="LE2" s="29"/>
      <c r="LF2" s="29"/>
      <c r="LG2" s="29"/>
      <c r="LH2" s="29"/>
      <c r="LI2" s="29"/>
      <c r="LJ2" s="29"/>
      <c r="LK2" s="29"/>
      <c r="LL2" s="29"/>
      <c r="LM2" s="29"/>
      <c r="LN2" s="29"/>
      <c r="LO2" s="29"/>
      <c r="LP2" s="29"/>
      <c r="LQ2" s="29"/>
      <c r="LR2" s="29"/>
      <c r="LS2" s="29"/>
      <c r="LT2" s="29"/>
      <c r="LU2" s="29"/>
      <c r="LV2" s="29"/>
      <c r="LW2" s="29"/>
      <c r="LX2" s="29"/>
      <c r="LY2" s="29"/>
      <c r="LZ2" s="29"/>
      <c r="MA2" s="29"/>
      <c r="MB2" s="29"/>
      <c r="MC2" s="29"/>
      <c r="MD2" s="29"/>
      <c r="ME2" s="29"/>
      <c r="MF2" s="29"/>
      <c r="MG2" s="29"/>
      <c r="MH2" s="29"/>
      <c r="MI2" s="29"/>
      <c r="MJ2" s="29"/>
      <c r="MK2" s="29"/>
      <c r="ML2" s="29"/>
      <c r="MM2" s="29"/>
      <c r="MN2" s="29"/>
      <c r="MO2" s="29"/>
      <c r="MP2" s="29"/>
      <c r="MQ2" s="29"/>
      <c r="MR2" s="29"/>
      <c r="MS2" s="29"/>
      <c r="MT2" s="29"/>
      <c r="MU2" s="29"/>
      <c r="MV2" s="29"/>
      <c r="MW2" s="29"/>
      <c r="MX2" s="29"/>
      <c r="MY2" s="29"/>
      <c r="MZ2" s="29"/>
      <c r="NA2" s="29"/>
      <c r="NB2" s="29"/>
      <c r="NC2" s="29"/>
      <c r="ND2" s="29"/>
      <c r="NE2" s="29"/>
      <c r="NF2" s="29"/>
      <c r="NG2" s="29"/>
      <c r="NH2" s="29"/>
      <c r="NI2" s="29"/>
      <c r="NJ2" s="29"/>
      <c r="NK2" s="29"/>
      <c r="NL2" s="29"/>
      <c r="NM2" s="29"/>
      <c r="NN2" s="29"/>
      <c r="NO2" s="29"/>
      <c r="NP2" s="29"/>
      <c r="NQ2" s="29"/>
      <c r="NR2" s="29"/>
      <c r="NS2" s="29"/>
      <c r="NT2" s="29"/>
      <c r="NU2" s="29"/>
      <c r="NV2" s="29"/>
      <c r="NW2" s="29"/>
      <c r="NX2" s="29"/>
      <c r="NY2" s="29"/>
      <c r="NZ2" s="29"/>
      <c r="OA2" s="29"/>
      <c r="OB2" s="29"/>
      <c r="OC2" s="29"/>
      <c r="OD2" s="29"/>
      <c r="OE2" s="29"/>
      <c r="OF2" s="29"/>
      <c r="OG2" s="29"/>
      <c r="OH2" s="29"/>
      <c r="OI2" s="29"/>
      <c r="OJ2" s="29"/>
      <c r="OK2" s="29"/>
      <c r="OL2" s="29"/>
      <c r="OM2" s="29"/>
      <c r="ON2" s="29"/>
      <c r="OO2" s="29"/>
      <c r="OP2" s="29"/>
      <c r="OQ2" s="29"/>
      <c r="OR2" s="29"/>
      <c r="OS2" s="29"/>
      <c r="OT2" s="29"/>
      <c r="OU2" s="29"/>
      <c r="OV2" s="29"/>
      <c r="OW2" s="29"/>
      <c r="OX2" s="29"/>
      <c r="OY2" s="29"/>
      <c r="OZ2" s="29"/>
      <c r="PA2" s="29"/>
      <c r="PB2" s="29"/>
      <c r="PC2" s="29"/>
      <c r="PD2" s="29"/>
      <c r="PE2" s="29"/>
      <c r="PF2" s="29"/>
      <c r="PG2" s="29"/>
      <c r="PH2" s="29"/>
      <c r="PI2" s="29"/>
      <c r="PJ2" s="29"/>
      <c r="PK2" s="29"/>
      <c r="PL2" s="29"/>
      <c r="PM2" s="29"/>
      <c r="PN2" s="29"/>
      <c r="PO2" s="29"/>
      <c r="PP2" s="29"/>
      <c r="PQ2" s="29"/>
      <c r="PR2" s="29"/>
      <c r="PS2" s="29"/>
      <c r="PT2" s="29"/>
      <c r="PU2" s="29"/>
      <c r="PV2" s="29"/>
      <c r="PW2" s="29"/>
      <c r="PX2" s="29"/>
      <c r="PY2" s="29"/>
      <c r="PZ2" s="29"/>
      <c r="QA2" s="29"/>
      <c r="QB2" s="29"/>
      <c r="QC2" s="29"/>
      <c r="QD2" s="29"/>
      <c r="QE2" s="29"/>
      <c r="QF2" s="29"/>
      <c r="QG2" s="29"/>
      <c r="QH2" s="29"/>
      <c r="QI2" s="29"/>
      <c r="QJ2" s="29"/>
      <c r="QK2" s="29"/>
      <c r="QL2" s="29"/>
      <c r="QM2" s="29"/>
      <c r="QN2" s="29"/>
      <c r="QO2" s="29"/>
      <c r="QP2" s="29"/>
      <c r="QQ2" s="29"/>
      <c r="QR2" s="29"/>
      <c r="QS2" s="29"/>
      <c r="QT2" s="29"/>
      <c r="QU2" s="29"/>
      <c r="QV2" s="29"/>
      <c r="QW2" s="29"/>
      <c r="QX2" s="29"/>
      <c r="QY2" s="29"/>
      <c r="QZ2" s="29"/>
      <c r="RA2" s="29"/>
      <c r="RB2" s="29"/>
      <c r="RC2" s="29"/>
      <c r="RD2" s="29"/>
      <c r="RE2" s="29"/>
      <c r="RF2" s="29"/>
      <c r="RG2" s="29"/>
      <c r="RH2" s="29"/>
      <c r="RI2" s="29"/>
      <c r="RJ2" s="29"/>
      <c r="RK2" s="29"/>
      <c r="RL2" s="29"/>
      <c r="RM2" s="29"/>
      <c r="RN2" s="29"/>
      <c r="RO2" s="29"/>
      <c r="RP2" s="29"/>
      <c r="RQ2" s="29"/>
      <c r="RR2" s="29"/>
      <c r="RS2" s="29"/>
      <c r="RT2" s="29"/>
      <c r="RU2" s="29"/>
      <c r="RV2" s="29"/>
      <c r="RW2" s="29"/>
      <c r="RX2" s="29"/>
      <c r="RY2" s="29"/>
      <c r="RZ2" s="29"/>
      <c r="SA2" s="29"/>
      <c r="SB2" s="29"/>
      <c r="SC2" s="29"/>
      <c r="SD2" s="29"/>
      <c r="SE2" s="29"/>
      <c r="SF2" s="29"/>
      <c r="SG2" s="29"/>
      <c r="SH2" s="29"/>
      <c r="SI2" s="29"/>
      <c r="SJ2" s="29"/>
      <c r="SK2" s="29"/>
      <c r="SL2" s="29"/>
      <c r="SM2" s="29"/>
      <c r="SN2" s="29"/>
      <c r="SO2" s="29"/>
      <c r="SP2" s="29"/>
      <c r="SQ2" s="29"/>
      <c r="SR2" s="29"/>
      <c r="SS2" s="29"/>
      <c r="ST2" s="29"/>
      <c r="SU2" s="29"/>
      <c r="SV2" s="29"/>
      <c r="SW2" s="29"/>
      <c r="SX2" s="29"/>
      <c r="SY2" s="29"/>
      <c r="SZ2" s="29"/>
      <c r="TA2" s="29"/>
      <c r="TB2" s="29"/>
      <c r="TC2" s="29"/>
      <c r="TD2" s="29"/>
      <c r="TE2" s="29"/>
      <c r="TF2" s="29"/>
      <c r="TG2" s="29"/>
      <c r="TH2" s="29"/>
      <c r="TI2" s="29"/>
      <c r="TJ2" s="29"/>
      <c r="TK2" s="29"/>
      <c r="TL2" s="29"/>
      <c r="TM2" s="29"/>
      <c r="TN2" s="29"/>
      <c r="TO2" s="29"/>
      <c r="TP2" s="29"/>
      <c r="TQ2" s="29"/>
      <c r="TR2" s="29"/>
      <c r="TS2" s="29"/>
      <c r="TT2" s="29"/>
      <c r="TU2" s="29"/>
      <c r="TV2" s="29"/>
      <c r="TW2" s="29"/>
      <c r="TX2" s="29"/>
      <c r="TY2" s="29"/>
      <c r="TZ2" s="29"/>
      <c r="UA2" s="29"/>
      <c r="UB2" s="29"/>
      <c r="UC2" s="29"/>
      <c r="UD2" s="29"/>
      <c r="UE2" s="29"/>
      <c r="UF2" s="29"/>
      <c r="UG2" s="29"/>
      <c r="UH2" s="29"/>
      <c r="UI2" s="29"/>
      <c r="UJ2" s="29"/>
      <c r="UK2" s="29"/>
      <c r="UL2" s="29"/>
      <c r="UM2" s="29"/>
      <c r="UN2" s="29"/>
      <c r="UO2" s="29"/>
      <c r="UP2" s="29"/>
      <c r="UQ2" s="29"/>
      <c r="UR2" s="29"/>
      <c r="US2" s="29"/>
      <c r="UT2" s="29"/>
      <c r="UU2" s="29"/>
      <c r="UV2" s="29"/>
      <c r="UW2" s="29"/>
      <c r="UX2" s="29"/>
      <c r="UY2" s="29"/>
      <c r="UZ2" s="29"/>
      <c r="VA2" s="29"/>
      <c r="VB2" s="29"/>
      <c r="VC2" s="29"/>
      <c r="VD2" s="29"/>
      <c r="VE2" s="29"/>
      <c r="VF2" s="29"/>
      <c r="VG2" s="29"/>
      <c r="VH2" s="29"/>
      <c r="VI2" s="29"/>
      <c r="VJ2" s="29"/>
      <c r="VK2" s="29"/>
      <c r="VL2" s="29"/>
      <c r="VM2" s="29"/>
      <c r="VN2" s="29"/>
      <c r="VO2" s="29"/>
      <c r="VP2" s="29"/>
      <c r="VQ2" s="29"/>
      <c r="VR2" s="29"/>
      <c r="VS2" s="29"/>
      <c r="VT2" s="29"/>
      <c r="VU2" s="29"/>
      <c r="VV2" s="29"/>
      <c r="VW2" s="29"/>
      <c r="VX2" s="29"/>
      <c r="VY2" s="29"/>
      <c r="VZ2" s="29"/>
      <c r="WA2" s="29"/>
      <c r="WB2" s="29"/>
      <c r="WC2" s="29"/>
      <c r="WD2" s="29"/>
      <c r="WE2" s="29"/>
      <c r="WF2" s="29"/>
      <c r="WG2" s="29"/>
      <c r="WH2" s="29"/>
      <c r="WI2" s="29"/>
      <c r="WJ2" s="29"/>
      <c r="WK2" s="29"/>
      <c r="WL2" s="29"/>
      <c r="WM2" s="29"/>
      <c r="WN2" s="29"/>
      <c r="WO2" s="29"/>
      <c r="WP2" s="29"/>
      <c r="WQ2" s="29"/>
      <c r="WR2" s="29"/>
      <c r="WS2" s="29"/>
      <c r="WT2" s="29"/>
      <c r="WU2" s="29"/>
      <c r="WV2" s="29"/>
      <c r="WW2" s="29"/>
      <c r="WX2" s="29"/>
      <c r="WY2" s="29"/>
      <c r="WZ2" s="29"/>
      <c r="XA2" s="29"/>
      <c r="XB2" s="29"/>
      <c r="XC2" s="29"/>
      <c r="XD2" s="29"/>
      <c r="XE2" s="29"/>
      <c r="XF2" s="29"/>
      <c r="XG2" s="29"/>
      <c r="XH2" s="29"/>
      <c r="XI2" s="29"/>
      <c r="XJ2" s="29"/>
      <c r="XK2" s="29"/>
      <c r="XL2" s="29"/>
      <c r="XM2" s="29"/>
      <c r="XN2" s="29"/>
      <c r="XO2" s="29"/>
      <c r="XP2" s="29"/>
      <c r="XQ2" s="29"/>
      <c r="XR2" s="29"/>
      <c r="XS2" s="29"/>
      <c r="XT2" s="29"/>
      <c r="XU2" s="29"/>
      <c r="XV2" s="29"/>
      <c r="XW2" s="29"/>
      <c r="XX2" s="29"/>
      <c r="XY2" s="29"/>
      <c r="XZ2" s="29"/>
      <c r="YA2" s="29"/>
      <c r="YB2" s="29"/>
      <c r="YC2" s="29"/>
      <c r="YD2" s="29"/>
      <c r="YE2" s="29"/>
      <c r="YF2" s="29"/>
      <c r="YG2" s="29"/>
      <c r="YH2" s="29"/>
      <c r="YI2" s="29"/>
      <c r="YJ2" s="29"/>
      <c r="YK2" s="29"/>
      <c r="YL2" s="29"/>
      <c r="YM2" s="29"/>
      <c r="YN2" s="29"/>
      <c r="YO2" s="29"/>
      <c r="YP2" s="29"/>
      <c r="YQ2" s="29"/>
      <c r="YR2" s="29"/>
      <c r="YS2" s="29"/>
      <c r="YT2" s="29"/>
      <c r="YU2" s="29"/>
      <c r="YV2" s="29"/>
      <c r="YW2" s="29"/>
      <c r="YX2" s="29"/>
      <c r="YY2" s="29"/>
      <c r="YZ2" s="29"/>
      <c r="ZA2" s="29"/>
      <c r="ZB2" s="29"/>
      <c r="ZC2" s="29"/>
    </row>
    <row r="3" spans="1:679" s="6" customFormat="1" ht="20.100000000000001" customHeight="1">
      <c r="A3" s="3"/>
      <c r="B3" s="4" t="str">
        <f>'Reposicionamento Tarifário'!D3</f>
        <v>Revisão Tarifária Periódica (4ª RTP)</v>
      </c>
      <c r="C3" s="4"/>
      <c r="D3" s="5"/>
      <c r="E3" s="5"/>
      <c r="F3" s="5"/>
      <c r="G3" s="5"/>
      <c r="H3" s="5"/>
      <c r="I3" s="5"/>
      <c r="J3" s="5"/>
      <c r="K3" s="57"/>
      <c r="L3" s="5"/>
      <c r="M3" s="5"/>
    </row>
    <row r="4" spans="1:679" s="6" customFormat="1" ht="20.100000000000001" customHeight="1">
      <c r="A4" s="3"/>
      <c r="B4" s="4" t="s">
        <v>26</v>
      </c>
      <c r="C4" s="4"/>
      <c r="D4" s="5"/>
      <c r="E4" s="5"/>
      <c r="F4" s="5"/>
      <c r="G4" s="5"/>
      <c r="H4" s="5"/>
      <c r="I4" s="5"/>
      <c r="J4" s="5"/>
      <c r="K4" s="57"/>
      <c r="L4" s="5"/>
      <c r="M4" s="5"/>
    </row>
    <row r="5" spans="1:679" s="9" customFormat="1" ht="26.45" customHeight="1">
      <c r="A5" s="2"/>
      <c r="B5" s="8"/>
      <c r="C5" s="8"/>
      <c r="D5" s="31"/>
      <c r="E5" s="31"/>
      <c r="F5" s="32"/>
      <c r="G5" s="31"/>
      <c r="H5" s="31"/>
      <c r="I5" s="58"/>
      <c r="J5" s="58"/>
      <c r="K5" s="57"/>
      <c r="L5" s="58"/>
      <c r="M5" s="70"/>
      <c r="N5" s="1"/>
      <c r="O5" s="1"/>
      <c r="P5" s="1"/>
      <c r="Q5" s="1"/>
      <c r="R5" s="1"/>
      <c r="S5" s="1"/>
      <c r="T5" s="1"/>
      <c r="U5" s="1"/>
      <c r="V5" s="1"/>
      <c r="W5" s="1"/>
      <c r="X5" s="1"/>
      <c r="Y5" s="1"/>
      <c r="Z5" s="1"/>
      <c r="AA5" s="1"/>
      <c r="AB5" s="1"/>
      <c r="AC5" s="1"/>
      <c r="AD5" s="1"/>
      <c r="AE5" s="1"/>
      <c r="AF5" s="1"/>
      <c r="AG5" s="1"/>
      <c r="AH5" s="1"/>
      <c r="AI5" s="1"/>
      <c r="AJ5" s="10"/>
    </row>
    <row r="6" spans="1:679" s="190" customFormat="1" ht="15" customHeight="1">
      <c r="A6" s="17"/>
      <c r="B6" s="309"/>
      <c r="C6" s="309"/>
      <c r="F6" s="148"/>
      <c r="I6" s="310"/>
      <c r="J6" s="310"/>
      <c r="K6" s="210"/>
      <c r="L6" s="310"/>
      <c r="M6" s="122"/>
      <c r="N6" s="122"/>
      <c r="O6" s="122"/>
      <c r="P6" s="122"/>
      <c r="Q6" s="122"/>
      <c r="R6" s="122"/>
      <c r="S6" s="122"/>
      <c r="T6" s="122"/>
      <c r="U6" s="122"/>
      <c r="V6" s="122"/>
      <c r="W6" s="122"/>
      <c r="X6" s="122"/>
      <c r="Y6" s="122"/>
      <c r="Z6" s="122"/>
      <c r="AA6" s="122"/>
      <c r="AB6" s="122"/>
      <c r="AC6" s="122"/>
      <c r="AD6" s="122"/>
      <c r="AE6" s="122"/>
      <c r="AF6" s="122"/>
      <c r="AG6" s="122"/>
      <c r="AH6" s="122"/>
      <c r="AI6" s="122"/>
      <c r="AJ6" s="311"/>
    </row>
    <row r="7" spans="1:679" ht="15" customHeight="1">
      <c r="B7" s="1124" t="s">
        <v>4333</v>
      </c>
      <c r="C7" s="1124"/>
      <c r="D7" s="1124"/>
      <c r="E7" s="1124"/>
      <c r="H7" s="1124" t="s">
        <v>4334</v>
      </c>
      <c r="I7" s="1124"/>
      <c r="J7" s="1124"/>
      <c r="K7" s="1124"/>
    </row>
    <row r="8" spans="1:679" ht="15" customHeight="1">
      <c r="B8" s="1125" t="s">
        <v>4335</v>
      </c>
      <c r="C8" s="1125"/>
      <c r="D8" s="1125"/>
      <c r="E8" s="1125"/>
      <c r="H8" s="1125" t="s">
        <v>4335</v>
      </c>
      <c r="I8" s="1125"/>
      <c r="J8" s="1125"/>
      <c r="K8" s="1125"/>
    </row>
    <row r="9" spans="1:679" ht="15" customHeight="1">
      <c r="B9" s="1125"/>
      <c r="C9" s="1125"/>
      <c r="D9" s="1125"/>
      <c r="E9" s="1125"/>
      <c r="H9" s="1125"/>
      <c r="I9" s="1125"/>
      <c r="J9" s="1125"/>
      <c r="K9" s="1125"/>
    </row>
    <row r="10" spans="1:679" ht="45">
      <c r="B10" s="793" t="s">
        <v>4336</v>
      </c>
      <c r="C10" s="793" t="s">
        <v>4337</v>
      </c>
      <c r="D10" s="793" t="s">
        <v>4338</v>
      </c>
      <c r="E10" s="793" t="s">
        <v>4339</v>
      </c>
      <c r="H10" s="793" t="s">
        <v>4336</v>
      </c>
      <c r="I10" s="793" t="s">
        <v>4337</v>
      </c>
      <c r="J10" s="793" t="s">
        <v>4338</v>
      </c>
      <c r="K10" s="793" t="s">
        <v>4339</v>
      </c>
    </row>
    <row r="11" spans="1:679">
      <c r="B11" s="1126" t="s">
        <v>311</v>
      </c>
      <c r="C11" s="624" t="s">
        <v>4340</v>
      </c>
      <c r="D11" s="1127">
        <v>9.7229983976502243</v>
      </c>
      <c r="E11" s="905">
        <v>3.5937613125101731</v>
      </c>
      <c r="H11" s="1126" t="s">
        <v>311</v>
      </c>
      <c r="I11" s="624" t="s">
        <v>4340</v>
      </c>
      <c r="J11" s="1127">
        <f ca="1">D11*(1+$D$36)</f>
        <v>10.175997104035394</v>
      </c>
      <c r="K11" s="625">
        <f ca="1">E11*(1+$D$36)</f>
        <v>3.7611962085210182</v>
      </c>
      <c r="M11" s="747"/>
    </row>
    <row r="12" spans="1:679">
      <c r="B12" s="1126"/>
      <c r="C12" s="624" t="s">
        <v>4341</v>
      </c>
      <c r="D12" s="1127"/>
      <c r="E12" s="905">
        <v>4.3103088134707912</v>
      </c>
      <c r="H12" s="1126"/>
      <c r="I12" s="624" t="s">
        <v>4341</v>
      </c>
      <c r="J12" s="1127"/>
      <c r="K12" s="625">
        <f t="shared" ref="K12:K32" ca="1" si="0">E12*(1+$D$36)</f>
        <v>4.5111279678887062</v>
      </c>
    </row>
    <row r="13" spans="1:679">
      <c r="B13" s="1126"/>
      <c r="C13" s="624" t="s">
        <v>4342</v>
      </c>
      <c r="D13" s="1127"/>
      <c r="E13" s="905">
        <v>8.5434509729919768</v>
      </c>
      <c r="H13" s="1126"/>
      <c r="I13" s="624" t="s">
        <v>4342</v>
      </c>
      <c r="J13" s="1127"/>
      <c r="K13" s="625">
        <f t="shared" ca="1" si="0"/>
        <v>8.941494053999353</v>
      </c>
    </row>
    <row r="14" spans="1:679">
      <c r="B14" s="1126"/>
      <c r="C14" s="624" t="s">
        <v>4343</v>
      </c>
      <c r="D14" s="1127"/>
      <c r="E14" s="905">
        <v>12.390759862765139</v>
      </c>
      <c r="H14" s="1126"/>
      <c r="I14" s="624" t="s">
        <v>4343</v>
      </c>
      <c r="J14" s="1127"/>
      <c r="K14" s="625">
        <f t="shared" ca="1" si="0"/>
        <v>12.968050731219709</v>
      </c>
    </row>
    <row r="15" spans="1:679">
      <c r="B15" s="1126"/>
      <c r="C15" s="624" t="s">
        <v>4344</v>
      </c>
      <c r="D15" s="1127"/>
      <c r="E15" s="905">
        <v>18.586139794147705</v>
      </c>
      <c r="H15" s="1126"/>
      <c r="I15" s="624" t="s">
        <v>4344</v>
      </c>
      <c r="J15" s="1127"/>
      <c r="K15" s="625">
        <f t="shared" ca="1" si="0"/>
        <v>19.452076096829561</v>
      </c>
    </row>
    <row r="16" spans="1:679">
      <c r="B16" s="1126"/>
      <c r="C16" s="624" t="s">
        <v>4345</v>
      </c>
      <c r="D16" s="1127"/>
      <c r="E16" s="905">
        <v>24.153162686226349</v>
      </c>
      <c r="H16" s="1126"/>
      <c r="I16" s="624" t="s">
        <v>4345</v>
      </c>
      <c r="J16" s="1127"/>
      <c r="K16" s="625">
        <f t="shared" ca="1" si="0"/>
        <v>25.278468996532364</v>
      </c>
    </row>
    <row r="17" spans="2:13">
      <c r="B17" s="1126" t="s">
        <v>230</v>
      </c>
      <c r="C17" s="624" t="s">
        <v>4340</v>
      </c>
      <c r="D17" s="1128">
        <v>4.8614991988251122</v>
      </c>
      <c r="E17" s="905">
        <v>1.7968806562550865</v>
      </c>
      <c r="H17" s="1126" t="s">
        <v>230</v>
      </c>
      <c r="I17" s="624" t="s">
        <v>4340</v>
      </c>
      <c r="J17" s="1128">
        <f ca="1">D17*(1+$D$36)</f>
        <v>5.0879985520176971</v>
      </c>
      <c r="K17" s="625">
        <f t="shared" ca="1" si="0"/>
        <v>1.8805981042605091</v>
      </c>
    </row>
    <row r="18" spans="2:13">
      <c r="B18" s="1126"/>
      <c r="C18" s="624" t="s">
        <v>4341</v>
      </c>
      <c r="D18" s="1128"/>
      <c r="E18" s="905">
        <v>2.1606663105889385</v>
      </c>
      <c r="H18" s="1126"/>
      <c r="I18" s="624" t="s">
        <v>4341</v>
      </c>
      <c r="J18" s="1128"/>
      <c r="K18" s="625">
        <f t="shared" ca="1" si="0"/>
        <v>2.2613326897856427</v>
      </c>
    </row>
    <row r="19" spans="2:13">
      <c r="B19" s="1126"/>
      <c r="C19" s="624" t="s">
        <v>4342</v>
      </c>
      <c r="D19" s="1128"/>
      <c r="E19" s="905">
        <v>4.2772373903495318</v>
      </c>
      <c r="H19" s="1126"/>
      <c r="I19" s="624" t="s">
        <v>4342</v>
      </c>
      <c r="J19" s="1128"/>
      <c r="K19" s="625">
        <f t="shared" ca="1" si="0"/>
        <v>4.4765157328409666</v>
      </c>
      <c r="M19" s="608"/>
    </row>
    <row r="20" spans="2:13">
      <c r="B20" s="1126"/>
      <c r="C20" s="624" t="s">
        <v>4343</v>
      </c>
      <c r="D20" s="1128"/>
      <c r="E20" s="905">
        <v>6.1953799313825693</v>
      </c>
      <c r="H20" s="1126"/>
      <c r="I20" s="624" t="s">
        <v>4343</v>
      </c>
      <c r="J20" s="1128"/>
      <c r="K20" s="625">
        <f t="shared" ca="1" si="0"/>
        <v>6.4840253656098543</v>
      </c>
      <c r="M20" s="608"/>
    </row>
    <row r="21" spans="2:13">
      <c r="B21" s="1126"/>
      <c r="C21" s="624" t="s">
        <v>4344</v>
      </c>
      <c r="D21" s="1128"/>
      <c r="E21" s="905">
        <v>18.586139794147705</v>
      </c>
      <c r="H21" s="1126"/>
      <c r="I21" s="624" t="s">
        <v>4344</v>
      </c>
      <c r="J21" s="1128"/>
      <c r="K21" s="625">
        <f t="shared" ca="1" si="0"/>
        <v>19.452076096829561</v>
      </c>
      <c r="M21" s="608"/>
    </row>
    <row r="22" spans="2:13">
      <c r="B22" s="1126"/>
      <c r="C22" s="624" t="s">
        <v>4345</v>
      </c>
      <c r="D22" s="1128"/>
      <c r="E22" s="905">
        <v>24.153162686226349</v>
      </c>
      <c r="H22" s="1126"/>
      <c r="I22" s="624" t="s">
        <v>4345</v>
      </c>
      <c r="J22" s="1128"/>
      <c r="K22" s="625">
        <f t="shared" ca="1" si="0"/>
        <v>25.278468996532364</v>
      </c>
      <c r="M22" s="608"/>
    </row>
    <row r="23" spans="2:13" ht="15" customHeight="1">
      <c r="B23" s="1126" t="s">
        <v>4346</v>
      </c>
      <c r="C23" s="624" t="s">
        <v>4347</v>
      </c>
      <c r="D23" s="1128">
        <v>25.520114841905066</v>
      </c>
      <c r="E23" s="905">
        <v>7.4190225868691622</v>
      </c>
      <c r="H23" s="1126" t="s">
        <v>4346</v>
      </c>
      <c r="I23" s="624" t="s">
        <v>4347</v>
      </c>
      <c r="J23" s="1128">
        <f ca="1">D23*(1+$D$36)</f>
        <v>26.709108045172265</v>
      </c>
      <c r="K23" s="625">
        <f t="shared" ca="1" si="0"/>
        <v>7.7646780623762135</v>
      </c>
      <c r="M23" s="608"/>
    </row>
    <row r="24" spans="2:13">
      <c r="B24" s="1126"/>
      <c r="C24" s="624" t="s">
        <v>4348</v>
      </c>
      <c r="D24" s="1128"/>
      <c r="E24" s="905">
        <v>9.2710222816596808</v>
      </c>
      <c r="H24" s="1126"/>
      <c r="I24" s="624" t="s">
        <v>4348</v>
      </c>
      <c r="J24" s="1128"/>
      <c r="K24" s="625">
        <f t="shared" ca="1" si="0"/>
        <v>9.7029632250496221</v>
      </c>
      <c r="M24" s="608"/>
    </row>
    <row r="25" spans="2:13">
      <c r="B25" s="1126"/>
      <c r="C25" s="624" t="s">
        <v>4349</v>
      </c>
      <c r="D25" s="1128"/>
      <c r="E25" s="905">
        <v>11.960831362188767</v>
      </c>
      <c r="H25" s="1126"/>
      <c r="I25" s="624" t="s">
        <v>4349</v>
      </c>
      <c r="J25" s="1128"/>
      <c r="K25" s="625">
        <f t="shared" ca="1" si="0"/>
        <v>12.518091675599095</v>
      </c>
      <c r="M25" s="608"/>
    </row>
    <row r="26" spans="2:13">
      <c r="B26" s="1126"/>
      <c r="C26" s="624" t="s">
        <v>4350</v>
      </c>
      <c r="D26" s="1128"/>
      <c r="E26" s="905">
        <v>14.827021366031236</v>
      </c>
      <c r="H26" s="1126"/>
      <c r="I26" s="624" t="s">
        <v>4350</v>
      </c>
      <c r="J26" s="1128"/>
      <c r="K26" s="625">
        <f t="shared" ca="1" si="0"/>
        <v>15.517818713069845</v>
      </c>
      <c r="M26" s="608"/>
    </row>
    <row r="27" spans="2:13">
      <c r="B27" s="1126"/>
      <c r="C27" s="624" t="s">
        <v>4351</v>
      </c>
      <c r="D27" s="1128"/>
      <c r="E27" s="905">
        <v>17.49478283114615</v>
      </c>
      <c r="H27" s="1126"/>
      <c r="I27" s="624" t="s">
        <v>4351</v>
      </c>
      <c r="J27" s="1128"/>
      <c r="K27" s="625">
        <f t="shared" ca="1" si="0"/>
        <v>18.309872340254159</v>
      </c>
      <c r="M27" s="608"/>
    </row>
    <row r="28" spans="2:13">
      <c r="B28" s="1126" t="s">
        <v>309</v>
      </c>
      <c r="C28" s="624" t="s">
        <v>4347</v>
      </c>
      <c r="D28" s="1128">
        <v>38.285684166711135</v>
      </c>
      <c r="E28" s="905">
        <v>11.123021976450199</v>
      </c>
      <c r="H28" s="1126" t="s">
        <v>309</v>
      </c>
      <c r="I28" s="624" t="s">
        <v>4347</v>
      </c>
      <c r="J28" s="1128">
        <f ca="1">D28*(1+$D$36)</f>
        <v>40.069430773599677</v>
      </c>
      <c r="K28" s="625">
        <f t="shared" ca="1" si="0"/>
        <v>11.641248387723028</v>
      </c>
      <c r="M28" s="608"/>
    </row>
    <row r="29" spans="2:13">
      <c r="B29" s="1126"/>
      <c r="C29" s="624" t="s">
        <v>4348</v>
      </c>
      <c r="D29" s="1128"/>
      <c r="E29" s="905">
        <v>13.901021518635977</v>
      </c>
      <c r="H29" s="1126"/>
      <c r="I29" s="624" t="s">
        <v>4348</v>
      </c>
      <c r="J29" s="1128"/>
      <c r="K29" s="625">
        <f t="shared" ca="1" si="0"/>
        <v>14.548676131733142</v>
      </c>
      <c r="M29" s="608"/>
    </row>
    <row r="30" spans="2:13">
      <c r="B30" s="1126"/>
      <c r="C30" s="624" t="s">
        <v>4349</v>
      </c>
      <c r="D30" s="1128"/>
      <c r="E30" s="905">
        <v>17.935735139429607</v>
      </c>
      <c r="H30" s="1126"/>
      <c r="I30" s="624" t="s">
        <v>4349</v>
      </c>
      <c r="J30" s="1128"/>
      <c r="K30" s="625">
        <f t="shared" ca="1" si="0"/>
        <v>18.771368807557351</v>
      </c>
      <c r="M30" s="608"/>
    </row>
    <row r="31" spans="2:13">
      <c r="B31" s="1126"/>
      <c r="C31" s="624" t="s">
        <v>4350</v>
      </c>
      <c r="D31" s="1128"/>
      <c r="E31" s="905">
        <v>22.235020145193314</v>
      </c>
      <c r="H31" s="1126"/>
      <c r="I31" s="624" t="s">
        <v>4350</v>
      </c>
      <c r="J31" s="1128"/>
      <c r="K31" s="625">
        <f t="shared" ca="1" si="0"/>
        <v>23.270959363763481</v>
      </c>
    </row>
    <row r="32" spans="2:13">
      <c r="B32" s="1126"/>
      <c r="C32" s="624" t="s">
        <v>4351</v>
      </c>
      <c r="D32" s="1128"/>
      <c r="E32" s="905">
        <v>26.236662342865685</v>
      </c>
      <c r="H32" s="1126"/>
      <c r="I32" s="624" t="s">
        <v>4351</v>
      </c>
      <c r="J32" s="1128"/>
      <c r="K32" s="625">
        <f t="shared" ca="1" si="0"/>
        <v>27.459039804539952</v>
      </c>
    </row>
    <row r="33" spans="2:8">
      <c r="B33" s="830" t="s">
        <v>4352</v>
      </c>
      <c r="C33" s="831"/>
      <c r="D33" s="832"/>
      <c r="E33" s="833"/>
    </row>
    <row r="34" spans="2:8"/>
    <row r="35" spans="2:8">
      <c r="B35" s="608"/>
    </row>
    <row r="36" spans="2:8">
      <c r="B36" s="1122" t="s">
        <v>4353</v>
      </c>
      <c r="C36" s="1123"/>
      <c r="D36" s="836">
        <f ca="1">'Reposicionamento Tarifário'!E71</f>
        <v>4.6590433100826889E-2</v>
      </c>
      <c r="E36" s="608"/>
      <c r="F36" s="608"/>
      <c r="G36" s="745"/>
      <c r="H36" s="745"/>
    </row>
    <row r="37" spans="2:8" ht="45" customHeight="1">
      <c r="G37" s="745"/>
    </row>
    <row r="38" spans="2:8"/>
    <row r="39" spans="2:8"/>
    <row r="40" spans="2:8"/>
    <row r="41" spans="2:8"/>
  </sheetData>
  <mergeCells count="21">
    <mergeCell ref="B8:E9"/>
    <mergeCell ref="B11:B16"/>
    <mergeCell ref="D11:D16"/>
    <mergeCell ref="B17:B22"/>
    <mergeCell ref="D17:D22"/>
    <mergeCell ref="B36:C36"/>
    <mergeCell ref="H7:K7"/>
    <mergeCell ref="H8:K9"/>
    <mergeCell ref="H11:H16"/>
    <mergeCell ref="J11:J16"/>
    <mergeCell ref="H17:H22"/>
    <mergeCell ref="J17:J22"/>
    <mergeCell ref="H23:H27"/>
    <mergeCell ref="J23:J27"/>
    <mergeCell ref="H28:H32"/>
    <mergeCell ref="J28:J32"/>
    <mergeCell ref="B23:B27"/>
    <mergeCell ref="D23:D27"/>
    <mergeCell ref="B28:B32"/>
    <mergeCell ref="D28:D32"/>
    <mergeCell ref="B7:E7"/>
  </mergeCells>
  <hyperlinks>
    <hyperlink ref="B33" r:id="rId1" xr:uid="{B8A6396A-8DD7-4981-9761-52AA3F930D2F}"/>
  </hyperlinks>
  <pageMargins left="0.511811024" right="0.511811024" top="0.78740157499999996" bottom="0.78740157499999996" header="0.31496062000000002" footer="0.31496062000000002"/>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CBC22-EF53-4F3D-82B7-B09312862219}">
  <sheetPr>
    <tabColor theme="8" tint="-0.249977111117893"/>
    <pageSetUpPr fitToPage="1"/>
  </sheetPr>
  <dimension ref="A1:ZC40"/>
  <sheetViews>
    <sheetView showGridLines="0" topLeftCell="A10" workbookViewId="0">
      <selection activeCell="E36" sqref="E36:J37"/>
    </sheetView>
  </sheetViews>
  <sheetFormatPr defaultColWidth="9.140625" defaultRowHeight="15" zeroHeight="1"/>
  <cols>
    <col min="1" max="1" width="1.28515625" customWidth="1"/>
    <col min="2" max="2" width="22.7109375" customWidth="1"/>
    <col min="3" max="4" width="11.7109375" customWidth="1"/>
    <col min="5" max="5" width="15.7109375" customWidth="1"/>
    <col min="6" max="7" width="8.7109375" customWidth="1"/>
    <col min="8" max="8" width="22.7109375" customWidth="1"/>
    <col min="9" max="10" width="11.7109375" customWidth="1"/>
    <col min="11" max="11" width="15.7109375" customWidth="1"/>
    <col min="12" max="13" width="8.7109375" customWidth="1"/>
    <col min="14" max="14" width="22.7109375" customWidth="1"/>
    <col min="15" max="16" width="12.28515625" customWidth="1"/>
    <col min="17" max="17" width="15.7109375" customWidth="1"/>
  </cols>
  <sheetData>
    <row r="1" spans="1:679" ht="9.75" customHeight="1"/>
    <row r="2" spans="1:679" s="30" customFormat="1" ht="24.95" customHeight="1">
      <c r="A2" s="2"/>
      <c r="B2" s="892" t="str">
        <f>'Reposicionamento Tarifário'!D2</f>
        <v>Companhia de Saneamento Ambiental do Distrito Federal - CAESB</v>
      </c>
      <c r="C2" s="27"/>
      <c r="D2" s="28"/>
      <c r="E2" s="28"/>
      <c r="F2" s="28"/>
      <c r="G2" s="28"/>
      <c r="H2" s="57"/>
      <c r="I2" s="57"/>
      <c r="J2" s="57"/>
      <c r="K2" s="57"/>
      <c r="L2" s="57"/>
      <c r="M2" s="57"/>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c r="IT2" s="29"/>
      <c r="IU2" s="29"/>
      <c r="IV2" s="29"/>
      <c r="IW2" s="29"/>
      <c r="IX2" s="29"/>
      <c r="IY2" s="29"/>
      <c r="IZ2" s="29"/>
      <c r="JA2" s="29"/>
      <c r="JB2" s="29"/>
      <c r="JC2" s="29"/>
      <c r="JD2" s="29"/>
      <c r="JE2" s="29"/>
      <c r="JF2" s="29"/>
      <c r="JG2" s="29"/>
      <c r="JH2" s="29"/>
      <c r="JI2" s="29"/>
      <c r="JJ2" s="29"/>
      <c r="JK2" s="29"/>
      <c r="JL2" s="29"/>
      <c r="JM2" s="29"/>
      <c r="JN2" s="29"/>
      <c r="JO2" s="29"/>
      <c r="JP2" s="29"/>
      <c r="JQ2" s="29"/>
      <c r="JR2" s="29"/>
      <c r="JS2" s="29"/>
      <c r="JT2" s="29"/>
      <c r="JU2" s="29"/>
      <c r="JV2" s="29"/>
      <c r="JW2" s="29"/>
      <c r="JX2" s="29"/>
      <c r="JY2" s="29"/>
      <c r="JZ2" s="29"/>
      <c r="KA2" s="29"/>
      <c r="KB2" s="29"/>
      <c r="KC2" s="29"/>
      <c r="KD2" s="29"/>
      <c r="KE2" s="29"/>
      <c r="KF2" s="29"/>
      <c r="KG2" s="29"/>
      <c r="KH2" s="29"/>
      <c r="KI2" s="29"/>
      <c r="KJ2" s="29"/>
      <c r="KK2" s="29"/>
      <c r="KL2" s="29"/>
      <c r="KM2" s="29"/>
      <c r="KN2" s="29"/>
      <c r="KO2" s="29"/>
      <c r="KP2" s="29"/>
      <c r="KQ2" s="29"/>
      <c r="KR2" s="29"/>
      <c r="KS2" s="29"/>
      <c r="KT2" s="29"/>
      <c r="KU2" s="29"/>
      <c r="KV2" s="29"/>
      <c r="KW2" s="29"/>
      <c r="KX2" s="29"/>
      <c r="KY2" s="29"/>
      <c r="KZ2" s="29"/>
      <c r="LA2" s="29"/>
      <c r="LB2" s="29"/>
      <c r="LC2" s="29"/>
      <c r="LD2" s="29"/>
      <c r="LE2" s="29"/>
      <c r="LF2" s="29"/>
      <c r="LG2" s="29"/>
      <c r="LH2" s="29"/>
      <c r="LI2" s="29"/>
      <c r="LJ2" s="29"/>
      <c r="LK2" s="29"/>
      <c r="LL2" s="29"/>
      <c r="LM2" s="29"/>
      <c r="LN2" s="29"/>
      <c r="LO2" s="29"/>
      <c r="LP2" s="29"/>
      <c r="LQ2" s="29"/>
      <c r="LR2" s="29"/>
      <c r="LS2" s="29"/>
      <c r="LT2" s="29"/>
      <c r="LU2" s="29"/>
      <c r="LV2" s="29"/>
      <c r="LW2" s="29"/>
      <c r="LX2" s="29"/>
      <c r="LY2" s="29"/>
      <c r="LZ2" s="29"/>
      <c r="MA2" s="29"/>
      <c r="MB2" s="29"/>
      <c r="MC2" s="29"/>
      <c r="MD2" s="29"/>
      <c r="ME2" s="29"/>
      <c r="MF2" s="29"/>
      <c r="MG2" s="29"/>
      <c r="MH2" s="29"/>
      <c r="MI2" s="29"/>
      <c r="MJ2" s="29"/>
      <c r="MK2" s="29"/>
      <c r="ML2" s="29"/>
      <c r="MM2" s="29"/>
      <c r="MN2" s="29"/>
      <c r="MO2" s="29"/>
      <c r="MP2" s="29"/>
      <c r="MQ2" s="29"/>
      <c r="MR2" s="29"/>
      <c r="MS2" s="29"/>
      <c r="MT2" s="29"/>
      <c r="MU2" s="29"/>
      <c r="MV2" s="29"/>
      <c r="MW2" s="29"/>
      <c r="MX2" s="29"/>
      <c r="MY2" s="29"/>
      <c r="MZ2" s="29"/>
      <c r="NA2" s="29"/>
      <c r="NB2" s="29"/>
      <c r="NC2" s="29"/>
      <c r="ND2" s="29"/>
      <c r="NE2" s="29"/>
      <c r="NF2" s="29"/>
      <c r="NG2" s="29"/>
      <c r="NH2" s="29"/>
      <c r="NI2" s="29"/>
      <c r="NJ2" s="29"/>
      <c r="NK2" s="29"/>
      <c r="NL2" s="29"/>
      <c r="NM2" s="29"/>
      <c r="NN2" s="29"/>
      <c r="NO2" s="29"/>
      <c r="NP2" s="29"/>
      <c r="NQ2" s="29"/>
      <c r="NR2" s="29"/>
      <c r="NS2" s="29"/>
      <c r="NT2" s="29"/>
      <c r="NU2" s="29"/>
      <c r="NV2" s="29"/>
      <c r="NW2" s="29"/>
      <c r="NX2" s="29"/>
      <c r="NY2" s="29"/>
      <c r="NZ2" s="29"/>
      <c r="OA2" s="29"/>
      <c r="OB2" s="29"/>
      <c r="OC2" s="29"/>
      <c r="OD2" s="29"/>
      <c r="OE2" s="29"/>
      <c r="OF2" s="29"/>
      <c r="OG2" s="29"/>
      <c r="OH2" s="29"/>
      <c r="OI2" s="29"/>
      <c r="OJ2" s="29"/>
      <c r="OK2" s="29"/>
      <c r="OL2" s="29"/>
      <c r="OM2" s="29"/>
      <c r="ON2" s="29"/>
      <c r="OO2" s="29"/>
      <c r="OP2" s="29"/>
      <c r="OQ2" s="29"/>
      <c r="OR2" s="29"/>
      <c r="OS2" s="29"/>
      <c r="OT2" s="29"/>
      <c r="OU2" s="29"/>
      <c r="OV2" s="29"/>
      <c r="OW2" s="29"/>
      <c r="OX2" s="29"/>
      <c r="OY2" s="29"/>
      <c r="OZ2" s="29"/>
      <c r="PA2" s="29"/>
      <c r="PB2" s="29"/>
      <c r="PC2" s="29"/>
      <c r="PD2" s="29"/>
      <c r="PE2" s="29"/>
      <c r="PF2" s="29"/>
      <c r="PG2" s="29"/>
      <c r="PH2" s="29"/>
      <c r="PI2" s="29"/>
      <c r="PJ2" s="29"/>
      <c r="PK2" s="29"/>
      <c r="PL2" s="29"/>
      <c r="PM2" s="29"/>
      <c r="PN2" s="29"/>
      <c r="PO2" s="29"/>
      <c r="PP2" s="29"/>
      <c r="PQ2" s="29"/>
      <c r="PR2" s="29"/>
      <c r="PS2" s="29"/>
      <c r="PT2" s="29"/>
      <c r="PU2" s="29"/>
      <c r="PV2" s="29"/>
      <c r="PW2" s="29"/>
      <c r="PX2" s="29"/>
      <c r="PY2" s="29"/>
      <c r="PZ2" s="29"/>
      <c r="QA2" s="29"/>
      <c r="QB2" s="29"/>
      <c r="QC2" s="29"/>
      <c r="QD2" s="29"/>
      <c r="QE2" s="29"/>
      <c r="QF2" s="29"/>
      <c r="QG2" s="29"/>
      <c r="QH2" s="29"/>
      <c r="QI2" s="29"/>
      <c r="QJ2" s="29"/>
      <c r="QK2" s="29"/>
      <c r="QL2" s="29"/>
      <c r="QM2" s="29"/>
      <c r="QN2" s="29"/>
      <c r="QO2" s="29"/>
      <c r="QP2" s="29"/>
      <c r="QQ2" s="29"/>
      <c r="QR2" s="29"/>
      <c r="QS2" s="29"/>
      <c r="QT2" s="29"/>
      <c r="QU2" s="29"/>
      <c r="QV2" s="29"/>
      <c r="QW2" s="29"/>
      <c r="QX2" s="29"/>
      <c r="QY2" s="29"/>
      <c r="QZ2" s="29"/>
      <c r="RA2" s="29"/>
      <c r="RB2" s="29"/>
      <c r="RC2" s="29"/>
      <c r="RD2" s="29"/>
      <c r="RE2" s="29"/>
      <c r="RF2" s="29"/>
      <c r="RG2" s="29"/>
      <c r="RH2" s="29"/>
      <c r="RI2" s="29"/>
      <c r="RJ2" s="29"/>
      <c r="RK2" s="29"/>
      <c r="RL2" s="29"/>
      <c r="RM2" s="29"/>
      <c r="RN2" s="29"/>
      <c r="RO2" s="29"/>
      <c r="RP2" s="29"/>
      <c r="RQ2" s="29"/>
      <c r="RR2" s="29"/>
      <c r="RS2" s="29"/>
      <c r="RT2" s="29"/>
      <c r="RU2" s="29"/>
      <c r="RV2" s="29"/>
      <c r="RW2" s="29"/>
      <c r="RX2" s="29"/>
      <c r="RY2" s="29"/>
      <c r="RZ2" s="29"/>
      <c r="SA2" s="29"/>
      <c r="SB2" s="29"/>
      <c r="SC2" s="29"/>
      <c r="SD2" s="29"/>
      <c r="SE2" s="29"/>
      <c r="SF2" s="29"/>
      <c r="SG2" s="29"/>
      <c r="SH2" s="29"/>
      <c r="SI2" s="29"/>
      <c r="SJ2" s="29"/>
      <c r="SK2" s="29"/>
      <c r="SL2" s="29"/>
      <c r="SM2" s="29"/>
      <c r="SN2" s="29"/>
      <c r="SO2" s="29"/>
      <c r="SP2" s="29"/>
      <c r="SQ2" s="29"/>
      <c r="SR2" s="29"/>
      <c r="SS2" s="29"/>
      <c r="ST2" s="29"/>
      <c r="SU2" s="29"/>
      <c r="SV2" s="29"/>
      <c r="SW2" s="29"/>
      <c r="SX2" s="29"/>
      <c r="SY2" s="29"/>
      <c r="SZ2" s="29"/>
      <c r="TA2" s="29"/>
      <c r="TB2" s="29"/>
      <c r="TC2" s="29"/>
      <c r="TD2" s="29"/>
      <c r="TE2" s="29"/>
      <c r="TF2" s="29"/>
      <c r="TG2" s="29"/>
      <c r="TH2" s="29"/>
      <c r="TI2" s="29"/>
      <c r="TJ2" s="29"/>
      <c r="TK2" s="29"/>
      <c r="TL2" s="29"/>
      <c r="TM2" s="29"/>
      <c r="TN2" s="29"/>
      <c r="TO2" s="29"/>
      <c r="TP2" s="29"/>
      <c r="TQ2" s="29"/>
      <c r="TR2" s="29"/>
      <c r="TS2" s="29"/>
      <c r="TT2" s="29"/>
      <c r="TU2" s="29"/>
      <c r="TV2" s="29"/>
      <c r="TW2" s="29"/>
      <c r="TX2" s="29"/>
      <c r="TY2" s="29"/>
      <c r="TZ2" s="29"/>
      <c r="UA2" s="29"/>
      <c r="UB2" s="29"/>
      <c r="UC2" s="29"/>
      <c r="UD2" s="29"/>
      <c r="UE2" s="29"/>
      <c r="UF2" s="29"/>
      <c r="UG2" s="29"/>
      <c r="UH2" s="29"/>
      <c r="UI2" s="29"/>
      <c r="UJ2" s="29"/>
      <c r="UK2" s="29"/>
      <c r="UL2" s="29"/>
      <c r="UM2" s="29"/>
      <c r="UN2" s="29"/>
      <c r="UO2" s="29"/>
      <c r="UP2" s="29"/>
      <c r="UQ2" s="29"/>
      <c r="UR2" s="29"/>
      <c r="US2" s="29"/>
      <c r="UT2" s="29"/>
      <c r="UU2" s="29"/>
      <c r="UV2" s="29"/>
      <c r="UW2" s="29"/>
      <c r="UX2" s="29"/>
      <c r="UY2" s="29"/>
      <c r="UZ2" s="29"/>
      <c r="VA2" s="29"/>
      <c r="VB2" s="29"/>
      <c r="VC2" s="29"/>
      <c r="VD2" s="29"/>
      <c r="VE2" s="29"/>
      <c r="VF2" s="29"/>
      <c r="VG2" s="29"/>
      <c r="VH2" s="29"/>
      <c r="VI2" s="29"/>
      <c r="VJ2" s="29"/>
      <c r="VK2" s="29"/>
      <c r="VL2" s="29"/>
      <c r="VM2" s="29"/>
      <c r="VN2" s="29"/>
      <c r="VO2" s="29"/>
      <c r="VP2" s="29"/>
      <c r="VQ2" s="29"/>
      <c r="VR2" s="29"/>
      <c r="VS2" s="29"/>
      <c r="VT2" s="29"/>
      <c r="VU2" s="29"/>
      <c r="VV2" s="29"/>
      <c r="VW2" s="29"/>
      <c r="VX2" s="29"/>
      <c r="VY2" s="29"/>
      <c r="VZ2" s="29"/>
      <c r="WA2" s="29"/>
      <c r="WB2" s="29"/>
      <c r="WC2" s="29"/>
      <c r="WD2" s="29"/>
      <c r="WE2" s="29"/>
      <c r="WF2" s="29"/>
      <c r="WG2" s="29"/>
      <c r="WH2" s="29"/>
      <c r="WI2" s="29"/>
      <c r="WJ2" s="29"/>
      <c r="WK2" s="29"/>
      <c r="WL2" s="29"/>
      <c r="WM2" s="29"/>
      <c r="WN2" s="29"/>
      <c r="WO2" s="29"/>
      <c r="WP2" s="29"/>
      <c r="WQ2" s="29"/>
      <c r="WR2" s="29"/>
      <c r="WS2" s="29"/>
      <c r="WT2" s="29"/>
      <c r="WU2" s="29"/>
      <c r="WV2" s="29"/>
      <c r="WW2" s="29"/>
      <c r="WX2" s="29"/>
      <c r="WY2" s="29"/>
      <c r="WZ2" s="29"/>
      <c r="XA2" s="29"/>
      <c r="XB2" s="29"/>
      <c r="XC2" s="29"/>
      <c r="XD2" s="29"/>
      <c r="XE2" s="29"/>
      <c r="XF2" s="29"/>
      <c r="XG2" s="29"/>
      <c r="XH2" s="29"/>
      <c r="XI2" s="29"/>
      <c r="XJ2" s="29"/>
      <c r="XK2" s="29"/>
      <c r="XL2" s="29"/>
      <c r="XM2" s="29"/>
      <c r="XN2" s="29"/>
      <c r="XO2" s="29"/>
      <c r="XP2" s="29"/>
      <c r="XQ2" s="29"/>
      <c r="XR2" s="29"/>
      <c r="XS2" s="29"/>
      <c r="XT2" s="29"/>
      <c r="XU2" s="29"/>
      <c r="XV2" s="29"/>
      <c r="XW2" s="29"/>
      <c r="XX2" s="29"/>
      <c r="XY2" s="29"/>
      <c r="XZ2" s="29"/>
      <c r="YA2" s="29"/>
      <c r="YB2" s="29"/>
      <c r="YC2" s="29"/>
      <c r="YD2" s="29"/>
      <c r="YE2" s="29"/>
      <c r="YF2" s="29"/>
      <c r="YG2" s="29"/>
      <c r="YH2" s="29"/>
      <c r="YI2" s="29"/>
      <c r="YJ2" s="29"/>
      <c r="YK2" s="29"/>
      <c r="YL2" s="29"/>
      <c r="YM2" s="29"/>
      <c r="YN2" s="29"/>
      <c r="YO2" s="29"/>
      <c r="YP2" s="29"/>
      <c r="YQ2" s="29"/>
      <c r="YR2" s="29"/>
      <c r="YS2" s="29"/>
      <c r="YT2" s="29"/>
      <c r="YU2" s="29"/>
      <c r="YV2" s="29"/>
      <c r="YW2" s="29"/>
      <c r="YX2" s="29"/>
      <c r="YY2" s="29"/>
      <c r="YZ2" s="29"/>
      <c r="ZA2" s="29"/>
      <c r="ZB2" s="29"/>
      <c r="ZC2" s="29"/>
    </row>
    <row r="3" spans="1:679" s="6" customFormat="1" ht="20.100000000000001" customHeight="1">
      <c r="A3" s="3"/>
      <c r="B3" s="4" t="str">
        <f>'Reposicionamento Tarifário'!D3</f>
        <v>Revisão Tarifária Periódica (4ª RTP)</v>
      </c>
      <c r="C3" s="4"/>
      <c r="D3" s="5"/>
      <c r="E3" s="5"/>
      <c r="F3" s="5"/>
      <c r="G3" s="5"/>
      <c r="H3" s="5"/>
      <c r="I3" s="5"/>
      <c r="J3" s="5"/>
      <c r="K3" s="57"/>
      <c r="L3" s="5"/>
      <c r="M3" s="5"/>
    </row>
    <row r="4" spans="1:679" s="6" customFormat="1" ht="20.100000000000001" customHeight="1">
      <c r="A4" s="3"/>
      <c r="B4" s="4" t="s">
        <v>26</v>
      </c>
      <c r="C4" s="4"/>
      <c r="D4" s="5"/>
      <c r="E4" s="5"/>
      <c r="F4" s="5"/>
      <c r="G4" s="5"/>
      <c r="H4" s="5"/>
      <c r="I4" s="5"/>
      <c r="J4" s="5"/>
      <c r="K4" s="57"/>
      <c r="L4" s="5"/>
      <c r="M4" s="5"/>
    </row>
    <row r="5" spans="1:679" s="9" customFormat="1" ht="26.45" customHeight="1">
      <c r="A5" s="2"/>
      <c r="B5" s="8"/>
      <c r="C5" s="8"/>
      <c r="D5" s="31"/>
      <c r="E5" s="31"/>
      <c r="F5" s="32"/>
      <c r="G5" s="31"/>
      <c r="H5" s="31"/>
      <c r="I5" s="58"/>
      <c r="J5" s="58"/>
      <c r="K5" s="57"/>
      <c r="L5" s="58"/>
      <c r="M5" s="70"/>
      <c r="N5" s="1"/>
      <c r="O5" s="1"/>
      <c r="P5" s="1"/>
      <c r="Q5" s="1"/>
      <c r="R5" s="1"/>
      <c r="S5" s="1"/>
      <c r="T5" s="1"/>
      <c r="U5" s="1"/>
      <c r="V5" s="1"/>
      <c r="W5" s="1"/>
      <c r="X5" s="1"/>
      <c r="Y5" s="1"/>
      <c r="Z5" s="1"/>
      <c r="AA5" s="1"/>
      <c r="AB5" s="1"/>
      <c r="AC5" s="1"/>
      <c r="AD5" s="1"/>
      <c r="AE5" s="1"/>
      <c r="AF5" s="1"/>
      <c r="AG5" s="1"/>
      <c r="AH5" s="1"/>
      <c r="AI5" s="1"/>
      <c r="AJ5" s="10"/>
    </row>
    <row r="6" spans="1:679"/>
    <row r="7" spans="1:679" ht="15" customHeight="1">
      <c r="B7" s="1124" t="s">
        <v>4354</v>
      </c>
      <c r="C7" s="1124"/>
      <c r="D7" s="1124"/>
      <c r="E7" s="1124"/>
      <c r="H7" s="1124" t="s">
        <v>4334</v>
      </c>
      <c r="I7" s="1124"/>
      <c r="J7" s="1124"/>
      <c r="K7" s="1124"/>
    </row>
    <row r="8" spans="1:679" ht="15" customHeight="1">
      <c r="B8" s="1125" t="s">
        <v>4355</v>
      </c>
      <c r="C8" s="1125"/>
      <c r="D8" s="1125"/>
      <c r="E8" s="1125"/>
      <c r="H8" s="1125" t="s">
        <v>4335</v>
      </c>
      <c r="I8" s="1125"/>
      <c r="J8" s="1125"/>
      <c r="K8" s="1125"/>
    </row>
    <row r="9" spans="1:679" ht="15" customHeight="1">
      <c r="B9" s="1125"/>
      <c r="C9" s="1125"/>
      <c r="D9" s="1125"/>
      <c r="E9" s="1125"/>
      <c r="H9" s="1125"/>
      <c r="I9" s="1125"/>
      <c r="J9" s="1125"/>
      <c r="K9" s="1125"/>
    </row>
    <row r="10" spans="1:679" ht="45">
      <c r="B10" s="793" t="s">
        <v>4336</v>
      </c>
      <c r="C10" s="793" t="s">
        <v>4337</v>
      </c>
      <c r="D10" s="793" t="s">
        <v>4338</v>
      </c>
      <c r="E10" s="793" t="s">
        <v>4339</v>
      </c>
      <c r="H10" s="793" t="s">
        <v>4336</v>
      </c>
      <c r="I10" s="793" t="s">
        <v>4337</v>
      </c>
      <c r="J10" s="793" t="s">
        <v>4338</v>
      </c>
      <c r="K10" s="793" t="s">
        <v>4339</v>
      </c>
    </row>
    <row r="11" spans="1:679" ht="15" customHeight="1">
      <c r="B11" s="1126" t="s">
        <v>311</v>
      </c>
      <c r="C11" s="624" t="s">
        <v>4340</v>
      </c>
      <c r="D11" s="1127">
        <v>9.261000000000001</v>
      </c>
      <c r="E11" s="625">
        <v>3.423</v>
      </c>
      <c r="F11" s="608"/>
      <c r="H11" s="1126" t="s">
        <v>311</v>
      </c>
      <c r="I11" s="624" t="s">
        <v>4340</v>
      </c>
      <c r="J11" s="1127">
        <f ca="1">'Tarifas 2024'!J11</f>
        <v>10.175997104035394</v>
      </c>
      <c r="K11" s="625">
        <f ca="1">'Tarifas 2024'!K11</f>
        <v>3.7611962085210182</v>
      </c>
      <c r="L11" s="747"/>
      <c r="P11" s="967"/>
      <c r="Q11" s="967"/>
      <c r="R11" s="747"/>
    </row>
    <row r="12" spans="1:679">
      <c r="B12" s="1126"/>
      <c r="C12" s="624" t="s">
        <v>4341</v>
      </c>
      <c r="D12" s="1127"/>
      <c r="E12" s="625">
        <v>4.1055000000000001</v>
      </c>
      <c r="H12" s="1126"/>
      <c r="I12" s="624" t="s">
        <v>4341</v>
      </c>
      <c r="J12" s="1127"/>
      <c r="K12" s="625">
        <f ca="1">'Tarifas 2024'!K12</f>
        <v>4.5111279678887062</v>
      </c>
      <c r="L12" s="747"/>
      <c r="Q12" s="967"/>
      <c r="R12" s="747"/>
    </row>
    <row r="13" spans="1:679">
      <c r="B13" s="1126"/>
      <c r="C13" s="624" t="s">
        <v>4342</v>
      </c>
      <c r="D13" s="1127"/>
      <c r="E13" s="625">
        <v>8.1375000000000011</v>
      </c>
      <c r="H13" s="1126"/>
      <c r="I13" s="624" t="s">
        <v>4342</v>
      </c>
      <c r="J13" s="1127"/>
      <c r="K13" s="625">
        <f ca="1">'Tarifas 2024'!K13</f>
        <v>8.941494053999353</v>
      </c>
      <c r="L13" s="747"/>
      <c r="Q13" s="967"/>
      <c r="R13" s="747"/>
    </row>
    <row r="14" spans="1:679">
      <c r="B14" s="1126"/>
      <c r="C14" s="624" t="s">
        <v>4343</v>
      </c>
      <c r="D14" s="1127"/>
      <c r="E14" s="625">
        <v>11.802000000000001</v>
      </c>
      <c r="H14" s="1126"/>
      <c r="I14" s="624" t="s">
        <v>4343</v>
      </c>
      <c r="J14" s="1127"/>
      <c r="K14" s="625">
        <f ca="1">'Tarifas 2024'!K14</f>
        <v>12.968050731219709</v>
      </c>
      <c r="L14" s="747"/>
      <c r="Q14" s="967"/>
      <c r="R14" s="747"/>
    </row>
    <row r="15" spans="1:679">
      <c r="B15" s="1126"/>
      <c r="C15" s="624" t="s">
        <v>4344</v>
      </c>
      <c r="D15" s="1127"/>
      <c r="E15" s="625">
        <v>17.702999999999999</v>
      </c>
      <c r="H15" s="1126"/>
      <c r="I15" s="624" t="s">
        <v>4344</v>
      </c>
      <c r="J15" s="1127"/>
      <c r="K15" s="625">
        <f ca="1">'Tarifas 2024'!K15</f>
        <v>19.452076096829561</v>
      </c>
      <c r="L15" s="747"/>
      <c r="Q15" s="967"/>
      <c r="R15" s="747"/>
    </row>
    <row r="16" spans="1:679">
      <c r="B16" s="1126"/>
      <c r="C16" s="624" t="s">
        <v>4345</v>
      </c>
      <c r="D16" s="1127"/>
      <c r="E16" s="625">
        <v>23.005500000000001</v>
      </c>
      <c r="H16" s="1126"/>
      <c r="I16" s="624" t="s">
        <v>4345</v>
      </c>
      <c r="J16" s="1127"/>
      <c r="K16" s="625">
        <f ca="1">'Tarifas 2024'!K16</f>
        <v>25.278468996532364</v>
      </c>
      <c r="L16" s="747"/>
      <c r="Q16" s="967"/>
      <c r="R16" s="747"/>
    </row>
    <row r="17" spans="2:18" ht="15" customHeight="1">
      <c r="B17" s="1126" t="s">
        <v>230</v>
      </c>
      <c r="C17" s="624" t="s">
        <v>4340</v>
      </c>
      <c r="D17" s="1128">
        <v>4.6305000000000005</v>
      </c>
      <c r="E17" s="625">
        <v>1.7115</v>
      </c>
      <c r="H17" s="1126" t="s">
        <v>230</v>
      </c>
      <c r="I17" s="624" t="s">
        <v>4340</v>
      </c>
      <c r="J17" s="1128">
        <f ca="1">'Tarifas 2024'!J17</f>
        <v>5.0879985520176971</v>
      </c>
      <c r="K17" s="625">
        <f ca="1">'Tarifas 2024'!K17</f>
        <v>1.8805981042605091</v>
      </c>
      <c r="L17" s="747"/>
      <c r="P17" s="967"/>
      <c r="Q17" s="967"/>
      <c r="R17" s="747"/>
    </row>
    <row r="18" spans="2:18">
      <c r="B18" s="1126"/>
      <c r="C18" s="624" t="s">
        <v>4341</v>
      </c>
      <c r="D18" s="1128"/>
      <c r="E18" s="625">
        <v>2.0579999999999998</v>
      </c>
      <c r="H18" s="1126"/>
      <c r="I18" s="624" t="s">
        <v>4341</v>
      </c>
      <c r="J18" s="1128"/>
      <c r="K18" s="625">
        <f ca="1">'Tarifas 2024'!K18</f>
        <v>2.2613326897856427</v>
      </c>
      <c r="L18" s="747"/>
      <c r="Q18" s="967"/>
      <c r="R18" s="747"/>
    </row>
    <row r="19" spans="2:18">
      <c r="B19" s="1126"/>
      <c r="C19" s="624" t="s">
        <v>4342</v>
      </c>
      <c r="D19" s="1128"/>
      <c r="E19" s="625">
        <v>4.0739999999999998</v>
      </c>
      <c r="H19" s="1126"/>
      <c r="I19" s="624" t="s">
        <v>4342</v>
      </c>
      <c r="J19" s="1128"/>
      <c r="K19" s="625">
        <f ca="1">'Tarifas 2024'!K19</f>
        <v>4.4765157328409666</v>
      </c>
      <c r="L19" s="747"/>
      <c r="Q19" s="967"/>
      <c r="R19" s="747"/>
    </row>
    <row r="20" spans="2:18">
      <c r="B20" s="1126"/>
      <c r="C20" s="624" t="s">
        <v>4343</v>
      </c>
      <c r="D20" s="1128"/>
      <c r="E20" s="625">
        <v>5.9010000000000007</v>
      </c>
      <c r="H20" s="1126"/>
      <c r="I20" s="624" t="s">
        <v>4343</v>
      </c>
      <c r="J20" s="1128"/>
      <c r="K20" s="625">
        <f ca="1">'Tarifas 2024'!K20</f>
        <v>6.4840253656098543</v>
      </c>
      <c r="L20" s="747"/>
      <c r="Q20" s="967"/>
      <c r="R20" s="747"/>
    </row>
    <row r="21" spans="2:18">
      <c r="B21" s="1126"/>
      <c r="C21" s="624" t="s">
        <v>4344</v>
      </c>
      <c r="D21" s="1128"/>
      <c r="E21" s="625">
        <v>17.702999999999999</v>
      </c>
      <c r="H21" s="1126"/>
      <c r="I21" s="624" t="s">
        <v>4344</v>
      </c>
      <c r="J21" s="1128"/>
      <c r="K21" s="625">
        <f ca="1">'Tarifas 2024'!K21</f>
        <v>19.452076096829561</v>
      </c>
      <c r="L21" s="747"/>
      <c r="Q21" s="967"/>
      <c r="R21" s="747"/>
    </row>
    <row r="22" spans="2:18">
      <c r="B22" s="1126"/>
      <c r="C22" s="624" t="s">
        <v>4345</v>
      </c>
      <c r="D22" s="1128"/>
      <c r="E22" s="625">
        <v>23.005500000000001</v>
      </c>
      <c r="H22" s="1126"/>
      <c r="I22" s="624" t="s">
        <v>4345</v>
      </c>
      <c r="J22" s="1128"/>
      <c r="K22" s="625">
        <f ca="1">'Tarifas 2024'!K22</f>
        <v>25.278468996532364</v>
      </c>
      <c r="L22" s="747"/>
      <c r="Q22" s="967"/>
      <c r="R22" s="747"/>
    </row>
    <row r="23" spans="2:18" ht="15" customHeight="1">
      <c r="B23" s="1126" t="s">
        <v>4346</v>
      </c>
      <c r="C23" s="624" t="s">
        <v>4347</v>
      </c>
      <c r="D23" s="1128">
        <v>24.307500000000001</v>
      </c>
      <c r="E23" s="625">
        <v>7.0665000000000004</v>
      </c>
      <c r="H23" s="1126" t="s">
        <v>4346</v>
      </c>
      <c r="I23" s="624" t="s">
        <v>4347</v>
      </c>
      <c r="J23" s="1128">
        <f ca="1">'Tarifas 2024'!J23</f>
        <v>26.709108045172265</v>
      </c>
      <c r="K23" s="625">
        <f ca="1">'Tarifas 2024'!K23</f>
        <v>7.7646780623762135</v>
      </c>
      <c r="L23" s="747"/>
      <c r="P23" s="967"/>
      <c r="Q23" s="967"/>
      <c r="R23" s="747"/>
    </row>
    <row r="24" spans="2:18">
      <c r="B24" s="1126"/>
      <c r="C24" s="624" t="s">
        <v>4348</v>
      </c>
      <c r="D24" s="1128"/>
      <c r="E24" s="625">
        <v>8.8305000000000007</v>
      </c>
      <c r="H24" s="1126"/>
      <c r="I24" s="624" t="s">
        <v>4348</v>
      </c>
      <c r="J24" s="1128"/>
      <c r="K24" s="625">
        <f ca="1">'Tarifas 2024'!K24</f>
        <v>9.7029632250496221</v>
      </c>
      <c r="L24" s="747"/>
      <c r="Q24" s="967"/>
      <c r="R24" s="747"/>
    </row>
    <row r="25" spans="2:18">
      <c r="B25" s="1126"/>
      <c r="C25" s="624" t="s">
        <v>4349</v>
      </c>
      <c r="D25" s="1128"/>
      <c r="E25" s="625">
        <v>11.3925</v>
      </c>
      <c r="H25" s="1126"/>
      <c r="I25" s="624" t="s">
        <v>4349</v>
      </c>
      <c r="J25" s="1128"/>
      <c r="K25" s="625">
        <f ca="1">'Tarifas 2024'!K25</f>
        <v>12.518091675599095</v>
      </c>
      <c r="L25" s="747"/>
      <c r="Q25" s="967"/>
      <c r="R25" s="747"/>
    </row>
    <row r="26" spans="2:18">
      <c r="B26" s="1126"/>
      <c r="C26" s="624" t="s">
        <v>4350</v>
      </c>
      <c r="D26" s="1128"/>
      <c r="E26" s="625">
        <v>14.1225</v>
      </c>
      <c r="H26" s="1126"/>
      <c r="I26" s="624" t="s">
        <v>4350</v>
      </c>
      <c r="J26" s="1128"/>
      <c r="K26" s="625">
        <f ca="1">'Tarifas 2024'!K26</f>
        <v>15.517818713069845</v>
      </c>
      <c r="L26" s="747"/>
      <c r="Q26" s="967"/>
      <c r="R26" s="747"/>
    </row>
    <row r="27" spans="2:18">
      <c r="B27" s="1126"/>
      <c r="C27" s="624" t="s">
        <v>4351</v>
      </c>
      <c r="D27" s="1128"/>
      <c r="E27" s="625">
        <v>16.663499999999999</v>
      </c>
      <c r="H27" s="1126"/>
      <c r="I27" s="624" t="s">
        <v>4351</v>
      </c>
      <c r="J27" s="1128"/>
      <c r="K27" s="625">
        <f ca="1">'Tarifas 2024'!K27</f>
        <v>18.309872340254159</v>
      </c>
      <c r="L27" s="747"/>
      <c r="Q27" s="967"/>
      <c r="R27" s="747"/>
    </row>
    <row r="28" spans="2:18" ht="15" customHeight="1">
      <c r="B28" s="1126" t="s">
        <v>309</v>
      </c>
      <c r="C28" s="624" t="s">
        <v>4347</v>
      </c>
      <c r="D28" s="1128">
        <v>36.466499999999996</v>
      </c>
      <c r="E28" s="625">
        <v>10.5945</v>
      </c>
      <c r="H28" s="1126" t="s">
        <v>309</v>
      </c>
      <c r="I28" s="624" t="s">
        <v>4347</v>
      </c>
      <c r="J28" s="1128">
        <f ca="1">'Tarifas 2024'!J28</f>
        <v>40.069430773599677</v>
      </c>
      <c r="K28" s="625">
        <f ca="1">'Tarifas 2024'!K28</f>
        <v>11.641248387723028</v>
      </c>
      <c r="L28" s="747"/>
      <c r="P28" s="967"/>
      <c r="Q28" s="967"/>
      <c r="R28" s="747"/>
    </row>
    <row r="29" spans="2:18">
      <c r="B29" s="1126"/>
      <c r="C29" s="624" t="s">
        <v>4348</v>
      </c>
      <c r="D29" s="1128"/>
      <c r="E29" s="625">
        <v>13.240500000000001</v>
      </c>
      <c r="H29" s="1126"/>
      <c r="I29" s="624" t="s">
        <v>4348</v>
      </c>
      <c r="J29" s="1128"/>
      <c r="K29" s="625">
        <f ca="1">'Tarifas 2024'!K29</f>
        <v>14.548676131733142</v>
      </c>
      <c r="L29" s="747"/>
      <c r="Q29" s="967"/>
      <c r="R29" s="747"/>
    </row>
    <row r="30" spans="2:18">
      <c r="B30" s="1126"/>
      <c r="C30" s="624" t="s">
        <v>4349</v>
      </c>
      <c r="D30" s="1128"/>
      <c r="E30" s="625">
        <v>17.083500000000001</v>
      </c>
      <c r="H30" s="1126"/>
      <c r="I30" s="624" t="s">
        <v>4349</v>
      </c>
      <c r="J30" s="1128"/>
      <c r="K30" s="625">
        <f ca="1">'Tarifas 2024'!K30</f>
        <v>18.771368807557351</v>
      </c>
      <c r="L30" s="747"/>
      <c r="Q30" s="967"/>
      <c r="R30" s="747"/>
    </row>
    <row r="31" spans="2:18">
      <c r="B31" s="1126"/>
      <c r="C31" s="624" t="s">
        <v>4350</v>
      </c>
      <c r="D31" s="1128"/>
      <c r="E31" s="625">
        <v>21.178500000000003</v>
      </c>
      <c r="H31" s="1126"/>
      <c r="I31" s="624" t="s">
        <v>4350</v>
      </c>
      <c r="J31" s="1128"/>
      <c r="K31" s="625">
        <f ca="1">'Tarifas 2024'!K31</f>
        <v>23.270959363763481</v>
      </c>
      <c r="L31" s="747"/>
      <c r="Q31" s="967"/>
      <c r="R31" s="747"/>
    </row>
    <row r="32" spans="2:18">
      <c r="B32" s="1126"/>
      <c r="C32" s="624" t="s">
        <v>4351</v>
      </c>
      <c r="D32" s="1128"/>
      <c r="E32" s="625">
        <v>24.990000000000002</v>
      </c>
      <c r="H32" s="1126"/>
      <c r="I32" s="624" t="s">
        <v>4351</v>
      </c>
      <c r="J32" s="1128"/>
      <c r="K32" s="625">
        <f ca="1">'Tarifas 2024'!K32</f>
        <v>27.459039804539952</v>
      </c>
      <c r="L32" s="747"/>
      <c r="Q32" s="967"/>
      <c r="R32" s="747"/>
    </row>
    <row r="33" spans="2:7">
      <c r="B33" s="834" t="s">
        <v>4356</v>
      </c>
    </row>
    <row r="34" spans="2:7"/>
    <row r="35" spans="2:7">
      <c r="B35" s="608"/>
    </row>
    <row r="36" spans="2:7">
      <c r="B36" s="1129" t="s">
        <v>4357</v>
      </c>
      <c r="C36" s="1064"/>
      <c r="D36" s="838">
        <f ca="1">K11/E11-1</f>
        <v>9.8801112626648591E-2</v>
      </c>
      <c r="E36" s="837"/>
      <c r="G36" s="745"/>
    </row>
    <row r="37" spans="2:7"/>
    <row r="38" spans="2:7"/>
    <row r="39" spans="2:7"/>
    <row r="40" spans="2:7"/>
  </sheetData>
  <mergeCells count="21">
    <mergeCell ref="B7:E7"/>
    <mergeCell ref="H7:K7"/>
    <mergeCell ref="B8:E9"/>
    <mergeCell ref="H8:K9"/>
    <mergeCell ref="H11:H16"/>
    <mergeCell ref="J11:J16"/>
    <mergeCell ref="B17:B22"/>
    <mergeCell ref="D17:D22"/>
    <mergeCell ref="H17:H22"/>
    <mergeCell ref="J17:J22"/>
    <mergeCell ref="B11:B16"/>
    <mergeCell ref="D11:D16"/>
    <mergeCell ref="B36:C36"/>
    <mergeCell ref="H23:H27"/>
    <mergeCell ref="J23:J27"/>
    <mergeCell ref="B28:B32"/>
    <mergeCell ref="D28:D32"/>
    <mergeCell ref="H28:H32"/>
    <mergeCell ref="J28:J32"/>
    <mergeCell ref="B23:B27"/>
    <mergeCell ref="D23:D27"/>
  </mergeCells>
  <hyperlinks>
    <hyperlink ref="B33" r:id="rId1" xr:uid="{B9F70862-2008-4D35-86F7-CE219F7A7331}"/>
  </hyperlinks>
  <pageMargins left="0.511811024" right="0.511811024" top="0.78740157499999996" bottom="0.78740157499999996" header="0.31496062000000002" footer="0.31496062000000002"/>
  <pageSetup paperSize="9" scale="90" orientation="landscape" r:id="rId2"/>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1E195-ABC7-4536-A93A-23611C79E850}">
  <sheetPr>
    <tabColor theme="0" tint="-0.34998626667073579"/>
  </sheetPr>
  <dimension ref="A1:ZH101"/>
  <sheetViews>
    <sheetView showGridLines="0" zoomScaleNormal="100" workbookViewId="0">
      <selection activeCell="C1" sqref="C1"/>
    </sheetView>
  </sheetViews>
  <sheetFormatPr defaultColWidth="0" defaultRowHeight="0" customHeight="1" zeroHeight="1"/>
  <cols>
    <col min="1" max="1" width="1.7109375" style="1" customWidth="1"/>
    <col min="2" max="2" width="11.42578125" style="1" customWidth="1"/>
    <col min="3" max="3" width="8" style="1" customWidth="1"/>
    <col min="4" max="4" width="11.42578125" style="1" customWidth="1"/>
    <col min="5" max="5" width="8" style="1" customWidth="1"/>
    <col min="6" max="6" width="7.7109375" style="1" customWidth="1"/>
    <col min="7" max="7" width="8" style="1" customWidth="1"/>
    <col min="8" max="8" width="3.5703125" style="1" customWidth="1"/>
    <col min="9" max="9" width="8" style="1" customWidth="1"/>
    <col min="10" max="12" width="11.42578125" style="1" customWidth="1"/>
    <col min="13" max="13" width="8" style="1" customWidth="1"/>
    <col min="14" max="14" width="5.42578125" style="1" customWidth="1"/>
    <col min="15" max="15" width="8" style="1" customWidth="1"/>
    <col min="16" max="17" width="9.140625" style="1" hidden="1" customWidth="1"/>
    <col min="18" max="16384" width="9.140625" style="1" hidden="1"/>
  </cols>
  <sheetData>
    <row r="1" spans="1:684" ht="9.9499999999999993" customHeight="1"/>
    <row r="2" spans="1:684" s="30" customFormat="1" ht="24.95" customHeight="1">
      <c r="A2" s="2"/>
      <c r="B2" s="27" t="str">
        <f>'Reposicionamento Tarifário'!D2</f>
        <v>Companhia de Saneamento Ambiental do Distrito Federal - CAESB</v>
      </c>
      <c r="C2" s="27"/>
      <c r="D2" s="27"/>
      <c r="E2" s="28"/>
      <c r="F2" s="28"/>
      <c r="G2" s="27"/>
      <c r="H2" s="27"/>
      <c r="I2" s="27"/>
      <c r="J2" s="27"/>
      <c r="K2" s="27"/>
      <c r="L2" s="27"/>
      <c r="M2" s="27"/>
      <c r="N2" s="195"/>
      <c r="O2" s="196"/>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c r="IT2" s="29"/>
      <c r="IU2" s="29"/>
      <c r="IV2" s="29"/>
      <c r="IW2" s="29"/>
      <c r="IX2" s="29"/>
      <c r="IY2" s="29"/>
      <c r="IZ2" s="29"/>
      <c r="JA2" s="29"/>
      <c r="JB2" s="29"/>
      <c r="JC2" s="29"/>
      <c r="JD2" s="29"/>
      <c r="JE2" s="29"/>
      <c r="JF2" s="29"/>
      <c r="JG2" s="29"/>
      <c r="JH2" s="29"/>
      <c r="JI2" s="29"/>
      <c r="JJ2" s="29"/>
      <c r="JK2" s="29"/>
      <c r="JL2" s="29"/>
      <c r="JM2" s="29"/>
      <c r="JN2" s="29"/>
      <c r="JO2" s="29"/>
      <c r="JP2" s="29"/>
      <c r="JQ2" s="29"/>
      <c r="JR2" s="29"/>
      <c r="JS2" s="29"/>
      <c r="JT2" s="29"/>
      <c r="JU2" s="29"/>
      <c r="JV2" s="29"/>
      <c r="JW2" s="29"/>
      <c r="JX2" s="29"/>
      <c r="JY2" s="29"/>
      <c r="JZ2" s="29"/>
      <c r="KA2" s="29"/>
      <c r="KB2" s="29"/>
      <c r="KC2" s="29"/>
      <c r="KD2" s="29"/>
      <c r="KE2" s="29"/>
      <c r="KF2" s="29"/>
      <c r="KG2" s="29"/>
      <c r="KH2" s="29"/>
      <c r="KI2" s="29"/>
      <c r="KJ2" s="29"/>
      <c r="KK2" s="29"/>
      <c r="KL2" s="29"/>
      <c r="KM2" s="29"/>
      <c r="KN2" s="29"/>
      <c r="KO2" s="29"/>
      <c r="KP2" s="29"/>
      <c r="KQ2" s="29"/>
      <c r="KR2" s="29"/>
      <c r="KS2" s="29"/>
      <c r="KT2" s="29"/>
      <c r="KU2" s="29"/>
      <c r="KV2" s="29"/>
      <c r="KW2" s="29"/>
      <c r="KX2" s="29"/>
      <c r="KY2" s="29"/>
      <c r="KZ2" s="29"/>
      <c r="LA2" s="29"/>
      <c r="LB2" s="29"/>
      <c r="LC2" s="29"/>
      <c r="LD2" s="29"/>
      <c r="LE2" s="29"/>
      <c r="LF2" s="29"/>
      <c r="LG2" s="29"/>
      <c r="LH2" s="29"/>
      <c r="LI2" s="29"/>
      <c r="LJ2" s="29"/>
      <c r="LK2" s="29"/>
      <c r="LL2" s="29"/>
      <c r="LM2" s="29"/>
      <c r="LN2" s="29"/>
      <c r="LO2" s="29"/>
      <c r="LP2" s="29"/>
      <c r="LQ2" s="29"/>
      <c r="LR2" s="29"/>
      <c r="LS2" s="29"/>
      <c r="LT2" s="29"/>
      <c r="LU2" s="29"/>
      <c r="LV2" s="29"/>
      <c r="LW2" s="29"/>
      <c r="LX2" s="29"/>
      <c r="LY2" s="29"/>
      <c r="LZ2" s="29"/>
      <c r="MA2" s="29"/>
      <c r="MB2" s="29"/>
      <c r="MC2" s="29"/>
      <c r="MD2" s="29"/>
      <c r="ME2" s="29"/>
      <c r="MF2" s="29"/>
      <c r="MG2" s="29"/>
      <c r="MH2" s="29"/>
      <c r="MI2" s="29"/>
      <c r="MJ2" s="29"/>
      <c r="MK2" s="29"/>
      <c r="ML2" s="29"/>
      <c r="MM2" s="29"/>
      <c r="MN2" s="29"/>
      <c r="MO2" s="29"/>
      <c r="MP2" s="29"/>
      <c r="MQ2" s="29"/>
      <c r="MR2" s="29"/>
      <c r="MS2" s="29"/>
      <c r="MT2" s="29"/>
      <c r="MU2" s="29"/>
      <c r="MV2" s="29"/>
      <c r="MW2" s="29"/>
      <c r="MX2" s="29"/>
      <c r="MY2" s="29"/>
      <c r="MZ2" s="29"/>
      <c r="NA2" s="29"/>
      <c r="NB2" s="29"/>
      <c r="NC2" s="29"/>
      <c r="ND2" s="29"/>
      <c r="NE2" s="29"/>
      <c r="NF2" s="29"/>
      <c r="NG2" s="29"/>
      <c r="NH2" s="29"/>
      <c r="NI2" s="29"/>
      <c r="NJ2" s="29"/>
      <c r="NK2" s="29"/>
      <c r="NL2" s="29"/>
      <c r="NM2" s="29"/>
      <c r="NN2" s="29"/>
      <c r="NO2" s="29"/>
      <c r="NP2" s="29"/>
      <c r="NQ2" s="29"/>
      <c r="NR2" s="29"/>
      <c r="NS2" s="29"/>
      <c r="NT2" s="29"/>
      <c r="NU2" s="29"/>
      <c r="NV2" s="29"/>
      <c r="NW2" s="29"/>
      <c r="NX2" s="29"/>
      <c r="NY2" s="29"/>
      <c r="NZ2" s="29"/>
      <c r="OA2" s="29"/>
      <c r="OB2" s="29"/>
      <c r="OC2" s="29"/>
      <c r="OD2" s="29"/>
      <c r="OE2" s="29"/>
      <c r="OF2" s="29"/>
      <c r="OG2" s="29"/>
      <c r="OH2" s="29"/>
      <c r="OI2" s="29"/>
      <c r="OJ2" s="29"/>
      <c r="OK2" s="29"/>
      <c r="OL2" s="29"/>
      <c r="OM2" s="29"/>
      <c r="ON2" s="29"/>
      <c r="OO2" s="29"/>
      <c r="OP2" s="29"/>
      <c r="OQ2" s="29"/>
      <c r="OR2" s="29"/>
      <c r="OS2" s="29"/>
      <c r="OT2" s="29"/>
      <c r="OU2" s="29"/>
      <c r="OV2" s="29"/>
      <c r="OW2" s="29"/>
      <c r="OX2" s="29"/>
      <c r="OY2" s="29"/>
      <c r="OZ2" s="29"/>
      <c r="PA2" s="29"/>
      <c r="PB2" s="29"/>
      <c r="PC2" s="29"/>
      <c r="PD2" s="29"/>
      <c r="PE2" s="29"/>
      <c r="PF2" s="29"/>
      <c r="PG2" s="29"/>
      <c r="PH2" s="29"/>
      <c r="PI2" s="29"/>
      <c r="PJ2" s="29"/>
      <c r="PK2" s="29"/>
      <c r="PL2" s="29"/>
      <c r="PM2" s="29"/>
      <c r="PN2" s="29"/>
      <c r="PO2" s="29"/>
      <c r="PP2" s="29"/>
      <c r="PQ2" s="29"/>
      <c r="PR2" s="29"/>
      <c r="PS2" s="29"/>
      <c r="PT2" s="29"/>
      <c r="PU2" s="29"/>
      <c r="PV2" s="29"/>
      <c r="PW2" s="29"/>
      <c r="PX2" s="29"/>
      <c r="PY2" s="29"/>
      <c r="PZ2" s="29"/>
      <c r="QA2" s="29"/>
      <c r="QB2" s="29"/>
      <c r="QC2" s="29"/>
      <c r="QD2" s="29"/>
      <c r="QE2" s="29"/>
      <c r="QF2" s="29"/>
      <c r="QG2" s="29"/>
      <c r="QH2" s="29"/>
      <c r="QI2" s="29"/>
      <c r="QJ2" s="29"/>
      <c r="QK2" s="29"/>
      <c r="QL2" s="29"/>
      <c r="QM2" s="29"/>
      <c r="QN2" s="29"/>
      <c r="QO2" s="29"/>
      <c r="QP2" s="29"/>
      <c r="QQ2" s="29"/>
      <c r="QR2" s="29"/>
      <c r="QS2" s="29"/>
      <c r="QT2" s="29"/>
      <c r="QU2" s="29"/>
      <c r="QV2" s="29"/>
      <c r="QW2" s="29"/>
      <c r="QX2" s="29"/>
      <c r="QY2" s="29"/>
      <c r="QZ2" s="29"/>
      <c r="RA2" s="29"/>
      <c r="RB2" s="29"/>
      <c r="RC2" s="29"/>
      <c r="RD2" s="29"/>
      <c r="RE2" s="29"/>
      <c r="RF2" s="29"/>
      <c r="RG2" s="29"/>
      <c r="RH2" s="29"/>
      <c r="RI2" s="29"/>
      <c r="RJ2" s="29"/>
      <c r="RK2" s="29"/>
      <c r="RL2" s="29"/>
      <c r="RM2" s="29"/>
      <c r="RN2" s="29"/>
      <c r="RO2" s="29"/>
      <c r="RP2" s="29"/>
      <c r="RQ2" s="29"/>
      <c r="RR2" s="29"/>
      <c r="RS2" s="29"/>
      <c r="RT2" s="29"/>
      <c r="RU2" s="29"/>
      <c r="RV2" s="29"/>
      <c r="RW2" s="29"/>
      <c r="RX2" s="29"/>
      <c r="RY2" s="29"/>
      <c r="RZ2" s="29"/>
      <c r="SA2" s="29"/>
      <c r="SB2" s="29"/>
      <c r="SC2" s="29"/>
      <c r="SD2" s="29"/>
      <c r="SE2" s="29"/>
      <c r="SF2" s="29"/>
      <c r="SG2" s="29"/>
      <c r="SH2" s="29"/>
      <c r="SI2" s="29"/>
      <c r="SJ2" s="29"/>
      <c r="SK2" s="29"/>
      <c r="SL2" s="29"/>
      <c r="SM2" s="29"/>
      <c r="SN2" s="29"/>
      <c r="SO2" s="29"/>
      <c r="SP2" s="29"/>
      <c r="SQ2" s="29"/>
      <c r="SR2" s="29"/>
      <c r="SS2" s="29"/>
      <c r="ST2" s="29"/>
      <c r="SU2" s="29"/>
      <c r="SV2" s="29"/>
      <c r="SW2" s="29"/>
      <c r="SX2" s="29"/>
      <c r="SY2" s="29"/>
      <c r="SZ2" s="29"/>
      <c r="TA2" s="29"/>
      <c r="TB2" s="29"/>
      <c r="TC2" s="29"/>
      <c r="TD2" s="29"/>
      <c r="TE2" s="29"/>
      <c r="TF2" s="29"/>
      <c r="TG2" s="29"/>
      <c r="TH2" s="29"/>
      <c r="TI2" s="29"/>
      <c r="TJ2" s="29"/>
      <c r="TK2" s="29"/>
      <c r="TL2" s="29"/>
      <c r="TM2" s="29"/>
      <c r="TN2" s="29"/>
      <c r="TO2" s="29"/>
      <c r="TP2" s="29"/>
      <c r="TQ2" s="29"/>
      <c r="TR2" s="29"/>
      <c r="TS2" s="29"/>
      <c r="TT2" s="29"/>
      <c r="TU2" s="29"/>
      <c r="TV2" s="29"/>
      <c r="TW2" s="29"/>
      <c r="TX2" s="29"/>
      <c r="TY2" s="29"/>
      <c r="TZ2" s="29"/>
      <c r="UA2" s="29"/>
      <c r="UB2" s="29"/>
      <c r="UC2" s="29"/>
      <c r="UD2" s="29"/>
      <c r="UE2" s="29"/>
      <c r="UF2" s="29"/>
      <c r="UG2" s="29"/>
      <c r="UH2" s="29"/>
      <c r="UI2" s="29"/>
      <c r="UJ2" s="29"/>
      <c r="UK2" s="29"/>
      <c r="UL2" s="29"/>
      <c r="UM2" s="29"/>
      <c r="UN2" s="29"/>
      <c r="UO2" s="29"/>
      <c r="UP2" s="29"/>
      <c r="UQ2" s="29"/>
      <c r="UR2" s="29"/>
      <c r="US2" s="29"/>
      <c r="UT2" s="29"/>
      <c r="UU2" s="29"/>
      <c r="UV2" s="29"/>
      <c r="UW2" s="29"/>
      <c r="UX2" s="29"/>
      <c r="UY2" s="29"/>
      <c r="UZ2" s="29"/>
      <c r="VA2" s="29"/>
      <c r="VB2" s="29"/>
      <c r="VC2" s="29"/>
      <c r="VD2" s="29"/>
      <c r="VE2" s="29"/>
      <c r="VF2" s="29"/>
      <c r="VG2" s="29"/>
      <c r="VH2" s="29"/>
      <c r="VI2" s="29"/>
      <c r="VJ2" s="29"/>
      <c r="VK2" s="29"/>
      <c r="VL2" s="29"/>
      <c r="VM2" s="29"/>
      <c r="VN2" s="29"/>
      <c r="VO2" s="29"/>
      <c r="VP2" s="29"/>
      <c r="VQ2" s="29"/>
      <c r="VR2" s="29"/>
      <c r="VS2" s="29"/>
      <c r="VT2" s="29"/>
      <c r="VU2" s="29"/>
      <c r="VV2" s="29"/>
      <c r="VW2" s="29"/>
      <c r="VX2" s="29"/>
      <c r="VY2" s="29"/>
      <c r="VZ2" s="29"/>
      <c r="WA2" s="29"/>
      <c r="WB2" s="29"/>
      <c r="WC2" s="29"/>
      <c r="WD2" s="29"/>
      <c r="WE2" s="29"/>
      <c r="WF2" s="29"/>
      <c r="WG2" s="29"/>
      <c r="WH2" s="29"/>
      <c r="WI2" s="29"/>
      <c r="WJ2" s="29"/>
      <c r="WK2" s="29"/>
      <c r="WL2" s="29"/>
      <c r="WM2" s="29"/>
      <c r="WN2" s="29"/>
      <c r="WO2" s="29"/>
      <c r="WP2" s="29"/>
      <c r="WQ2" s="29"/>
      <c r="WR2" s="29"/>
      <c r="WS2" s="29"/>
      <c r="WT2" s="29"/>
      <c r="WU2" s="29"/>
      <c r="WV2" s="29"/>
      <c r="WW2" s="29"/>
      <c r="WX2" s="29"/>
      <c r="WY2" s="29"/>
      <c r="WZ2" s="29"/>
      <c r="XA2" s="29"/>
      <c r="XB2" s="29"/>
      <c r="XC2" s="29"/>
      <c r="XD2" s="29"/>
      <c r="XE2" s="29"/>
      <c r="XF2" s="29"/>
      <c r="XG2" s="29"/>
      <c r="XH2" s="29"/>
      <c r="XI2" s="29"/>
      <c r="XJ2" s="29"/>
      <c r="XK2" s="29"/>
      <c r="XL2" s="29"/>
      <c r="XM2" s="29"/>
      <c r="XN2" s="29"/>
      <c r="XO2" s="29"/>
      <c r="XP2" s="29"/>
      <c r="XQ2" s="29"/>
      <c r="XR2" s="29"/>
      <c r="XS2" s="29"/>
      <c r="XT2" s="29"/>
      <c r="XU2" s="29"/>
      <c r="XV2" s="29"/>
      <c r="XW2" s="29"/>
      <c r="XX2" s="29"/>
      <c r="XY2" s="29"/>
      <c r="XZ2" s="29"/>
      <c r="YA2" s="29"/>
      <c r="YB2" s="29"/>
      <c r="YC2" s="29"/>
      <c r="YD2" s="29"/>
      <c r="YE2" s="29"/>
      <c r="YF2" s="29"/>
      <c r="YG2" s="29"/>
      <c r="YH2" s="29"/>
      <c r="YI2" s="29"/>
      <c r="YJ2" s="29"/>
      <c r="YK2" s="29"/>
      <c r="YL2" s="29"/>
      <c r="YM2" s="29"/>
      <c r="YN2" s="29"/>
      <c r="YO2" s="29"/>
      <c r="YP2" s="29"/>
      <c r="YQ2" s="29"/>
      <c r="YR2" s="29"/>
      <c r="YS2" s="29"/>
      <c r="YT2" s="29"/>
      <c r="YU2" s="29"/>
      <c r="YV2" s="29"/>
      <c r="YW2" s="29"/>
      <c r="YX2" s="29"/>
      <c r="YY2" s="29"/>
      <c r="YZ2" s="29"/>
      <c r="ZA2" s="29"/>
      <c r="ZB2" s="29"/>
      <c r="ZC2" s="29"/>
      <c r="ZD2" s="29"/>
      <c r="ZE2" s="29"/>
      <c r="ZF2" s="29"/>
      <c r="ZG2" s="29"/>
      <c r="ZH2" s="29"/>
    </row>
    <row r="3" spans="1:684" s="6" customFormat="1" ht="20.100000000000001" customHeight="1">
      <c r="A3" s="3"/>
      <c r="B3" s="4" t="str">
        <f>'Reposicionamento Tarifário'!D3</f>
        <v>Revisão Tarifária Periódica (4ª RTP)</v>
      </c>
      <c r="C3" s="4"/>
      <c r="D3" s="4"/>
      <c r="E3" s="5"/>
      <c r="F3" s="5"/>
      <c r="G3" s="4"/>
      <c r="H3" s="4"/>
      <c r="I3" s="4"/>
      <c r="J3" s="4"/>
      <c r="K3" s="4"/>
      <c r="L3" s="4"/>
      <c r="M3" s="4"/>
      <c r="N3" s="197"/>
      <c r="O3" s="198"/>
    </row>
    <row r="4" spans="1:684" s="6" customFormat="1" ht="20.100000000000001" customHeight="1">
      <c r="A4" s="3"/>
      <c r="B4" s="7" t="s">
        <v>19</v>
      </c>
      <c r="C4" s="7"/>
      <c r="D4" s="7"/>
      <c r="E4" s="5"/>
      <c r="F4" s="5"/>
      <c r="G4" s="7"/>
      <c r="H4" s="7"/>
      <c r="I4" s="7"/>
      <c r="J4" s="7"/>
      <c r="K4" s="7"/>
      <c r="L4" s="7"/>
      <c r="M4" s="7"/>
      <c r="N4" s="199"/>
      <c r="O4" s="198"/>
    </row>
    <row r="5" spans="1:684" s="9" customFormat="1" ht="27.6" customHeight="1">
      <c r="A5" s="2"/>
      <c r="B5" s="7"/>
      <c r="C5" s="7"/>
      <c r="D5" s="7"/>
      <c r="E5" s="31"/>
      <c r="F5" s="31"/>
      <c r="G5" s="7"/>
      <c r="H5" s="7"/>
      <c r="I5" s="7"/>
      <c r="J5" s="7"/>
      <c r="K5" s="7"/>
      <c r="L5" s="7"/>
      <c r="M5" s="7"/>
      <c r="N5" s="199"/>
      <c r="O5" s="190"/>
      <c r="P5" s="1"/>
      <c r="Q5" s="1"/>
      <c r="R5" s="1"/>
      <c r="S5" s="1"/>
      <c r="T5" s="1"/>
      <c r="U5" s="1"/>
      <c r="V5" s="1"/>
      <c r="W5" s="1"/>
      <c r="X5" s="1"/>
      <c r="Y5" s="1"/>
      <c r="Z5" s="1"/>
      <c r="AA5" s="1"/>
      <c r="AB5" s="1"/>
      <c r="AC5" s="1"/>
      <c r="AD5" s="1"/>
      <c r="AE5" s="1"/>
      <c r="AF5" s="1"/>
      <c r="AG5" s="1"/>
      <c r="AH5" s="1"/>
      <c r="AI5" s="1"/>
      <c r="AJ5" s="1"/>
      <c r="AK5" s="1"/>
      <c r="AL5" s="1"/>
      <c r="AM5" s="1"/>
      <c r="AN5" s="1"/>
      <c r="AO5" s="1"/>
      <c r="AP5" s="1"/>
      <c r="AQ5" s="10"/>
    </row>
    <row r="6" spans="1:684" ht="12.75">
      <c r="N6" s="122"/>
      <c r="O6" s="122"/>
    </row>
    <row r="7" spans="1:684" ht="12.75" customHeight="1">
      <c r="B7" s="1040" t="s">
        <v>4358</v>
      </c>
      <c r="C7" s="1040"/>
      <c r="D7" s="1040"/>
      <c r="E7" s="1040"/>
      <c r="F7" s="1040"/>
      <c r="G7" s="523" t="s">
        <v>4359</v>
      </c>
      <c r="H7" s="70"/>
      <c r="I7" s="70"/>
      <c r="J7" s="70"/>
      <c r="K7" s="70"/>
      <c r="L7" s="70"/>
      <c r="M7" s="70"/>
      <c r="N7" s="122"/>
      <c r="O7" s="122"/>
    </row>
    <row r="8" spans="1:684" s="2" customFormat="1" ht="7.5" customHeight="1">
      <c r="B8" s="89"/>
      <c r="C8" s="89"/>
      <c r="D8" s="89"/>
      <c r="E8" s="89"/>
      <c r="F8" s="89"/>
      <c r="G8" s="89"/>
      <c r="H8" s="89"/>
      <c r="I8" s="89"/>
      <c r="J8" s="89"/>
      <c r="K8" s="89"/>
      <c r="L8" s="89"/>
      <c r="M8" s="89"/>
      <c r="N8" s="89"/>
      <c r="O8" s="89"/>
    </row>
    <row r="9" spans="1:684" s="2" customFormat="1" ht="12.75" customHeight="1">
      <c r="B9" s="1130" t="s">
        <v>150</v>
      </c>
      <c r="C9" s="1130"/>
      <c r="D9" s="1130"/>
      <c r="E9" s="1130"/>
      <c r="F9" s="1130"/>
      <c r="G9" s="1130"/>
      <c r="I9" s="1130" t="s">
        <v>4360</v>
      </c>
      <c r="J9" s="1130"/>
      <c r="K9" s="1130"/>
      <c r="L9" s="1130"/>
      <c r="M9" s="1130"/>
    </row>
    <row r="10" spans="1:684" s="2" customFormat="1" ht="12.75">
      <c r="B10" s="579" t="s">
        <v>4361</v>
      </c>
      <c r="C10" s="201">
        <v>5320.25</v>
      </c>
      <c r="D10" s="579" t="s">
        <v>4362</v>
      </c>
      <c r="E10" s="201">
        <v>6153.09</v>
      </c>
      <c r="F10" s="201"/>
      <c r="G10" s="201"/>
      <c r="I10" s="579" t="s">
        <v>4361</v>
      </c>
      <c r="J10" s="201">
        <v>759.11199999999997</v>
      </c>
      <c r="K10" s="579" t="s">
        <v>4362</v>
      </c>
      <c r="L10" s="201">
        <v>1120.999</v>
      </c>
    </row>
    <row r="11" spans="1:684" s="2" customFormat="1" ht="12.75">
      <c r="B11" s="579" t="s">
        <v>4363</v>
      </c>
      <c r="C11" s="201">
        <v>5331.42</v>
      </c>
      <c r="D11" s="579" t="s">
        <v>4364</v>
      </c>
      <c r="E11" s="201">
        <v>6215.24</v>
      </c>
      <c r="F11" s="201"/>
      <c r="G11" s="201"/>
      <c r="I11" s="579" t="s">
        <v>4363</v>
      </c>
      <c r="J11" s="201">
        <v>762.73299999999995</v>
      </c>
      <c r="K11" s="579" t="s">
        <v>4364</v>
      </c>
      <c r="L11" s="201">
        <v>1141.546</v>
      </c>
    </row>
    <row r="12" spans="1:684" s="2" customFormat="1" ht="12.75">
      <c r="B12" s="579" t="s">
        <v>4365</v>
      </c>
      <c r="C12" s="201">
        <v>5344.75</v>
      </c>
      <c r="D12" s="579" t="s">
        <v>4366</v>
      </c>
      <c r="E12" s="201">
        <v>6315.93</v>
      </c>
      <c r="F12" s="201"/>
      <c r="G12" s="201"/>
      <c r="I12" s="579" t="s">
        <v>4365</v>
      </c>
      <c r="J12" s="201">
        <v>762.423</v>
      </c>
      <c r="K12" s="579" t="s">
        <v>4366</v>
      </c>
      <c r="L12" s="201">
        <v>1161.4179999999999</v>
      </c>
    </row>
    <row r="13" spans="1:684" s="2" customFormat="1" ht="12.75">
      <c r="B13" s="579" t="s">
        <v>4367</v>
      </c>
      <c r="C13" s="201">
        <v>5348.49</v>
      </c>
      <c r="D13" s="579" t="s">
        <v>4368</v>
      </c>
      <c r="E13" s="201">
        <v>6382.88</v>
      </c>
      <c r="F13" s="201"/>
      <c r="G13" s="201"/>
      <c r="I13" s="579" t="s">
        <v>4367</v>
      </c>
      <c r="J13" s="201">
        <v>771.90800000000002</v>
      </c>
      <c r="K13" s="579" t="s">
        <v>4368</v>
      </c>
      <c r="L13" s="201">
        <v>1177.809</v>
      </c>
    </row>
    <row r="14" spans="1:684" s="2" customFormat="1" ht="12.75">
      <c r="B14" s="579" t="s">
        <v>4369</v>
      </c>
      <c r="C14" s="201">
        <v>5331.91</v>
      </c>
      <c r="D14" s="579" t="s">
        <v>4370</v>
      </c>
      <c r="E14" s="201">
        <v>6412.88</v>
      </c>
      <c r="F14" s="201"/>
      <c r="G14" s="201"/>
      <c r="I14" s="579" t="s">
        <v>4369</v>
      </c>
      <c r="J14" s="201">
        <v>778.101</v>
      </c>
      <c r="K14" s="579" t="s">
        <v>4370</v>
      </c>
      <c r="L14" s="201">
        <v>1183.953</v>
      </c>
    </row>
    <row r="15" spans="1:684" s="2" customFormat="1" ht="12.75">
      <c r="B15" s="579" t="s">
        <v>4371</v>
      </c>
      <c r="C15" s="201">
        <v>5311.65</v>
      </c>
      <c r="D15" s="579" t="s">
        <v>4372</v>
      </c>
      <c r="E15" s="201">
        <v>6455.85</v>
      </c>
      <c r="F15" s="201"/>
      <c r="G15" s="201"/>
      <c r="I15" s="579" t="s">
        <v>4371</v>
      </c>
      <c r="J15" s="201">
        <v>780.28</v>
      </c>
      <c r="K15" s="579" t="s">
        <v>4372</v>
      </c>
      <c r="L15" s="201">
        <v>1190.8820000000001</v>
      </c>
    </row>
    <row r="16" spans="1:684" s="2" customFormat="1" ht="12.75">
      <c r="B16" s="579" t="s">
        <v>4373</v>
      </c>
      <c r="C16" s="201">
        <v>5325.46</v>
      </c>
      <c r="D16" s="579" t="s">
        <v>4374</v>
      </c>
      <c r="E16" s="201">
        <v>6411.95</v>
      </c>
      <c r="F16" s="201"/>
      <c r="G16" s="201"/>
      <c r="I16" s="579" t="s">
        <v>4373</v>
      </c>
      <c r="J16" s="201">
        <v>792.42899999999997</v>
      </c>
      <c r="K16" s="579" t="s">
        <v>4374</v>
      </c>
      <c r="L16" s="201">
        <v>1193.337</v>
      </c>
    </row>
    <row r="17" spans="2:12" s="2" customFormat="1" ht="12.75">
      <c r="B17" s="579" t="s">
        <v>4375</v>
      </c>
      <c r="C17" s="201">
        <v>5344.63</v>
      </c>
      <c r="D17" s="579" t="s">
        <v>4376</v>
      </c>
      <c r="E17" s="201">
        <v>6388.87</v>
      </c>
      <c r="F17" s="201"/>
      <c r="G17" s="201"/>
      <c r="I17" s="579" t="s">
        <v>4375</v>
      </c>
      <c r="J17" s="201">
        <v>810.08299999999997</v>
      </c>
      <c r="K17" s="579" t="s">
        <v>4376</v>
      </c>
      <c r="L17" s="201">
        <v>1185.0039999999999</v>
      </c>
    </row>
    <row r="18" spans="2:12" s="2" customFormat="1" ht="12.75">
      <c r="B18" s="579" t="s">
        <v>4377</v>
      </c>
      <c r="C18" s="201">
        <v>5357.46</v>
      </c>
      <c r="D18" s="579" t="s">
        <v>4378</v>
      </c>
      <c r="E18" s="201">
        <v>6370.34</v>
      </c>
      <c r="F18" s="201"/>
      <c r="G18" s="201"/>
      <c r="I18" s="579" t="s">
        <v>4377</v>
      </c>
      <c r="J18" s="201">
        <v>832.31299999999999</v>
      </c>
      <c r="K18" s="579" t="s">
        <v>4378</v>
      </c>
      <c r="L18" s="201">
        <v>1173.7929999999999</v>
      </c>
    </row>
    <row r="19" spans="2:12" s="2" customFormat="1" ht="12.75">
      <c r="B19" s="579" t="s">
        <v>4379</v>
      </c>
      <c r="C19" s="201">
        <v>5391.75</v>
      </c>
      <c r="D19" s="579" t="s">
        <v>4380</v>
      </c>
      <c r="E19" s="201">
        <v>6407.93</v>
      </c>
      <c r="F19" s="201"/>
      <c r="G19" s="201"/>
      <c r="I19" s="579" t="s">
        <v>4379</v>
      </c>
      <c r="J19" s="201">
        <v>868.44200000000001</v>
      </c>
      <c r="K19" s="579" t="s">
        <v>4380</v>
      </c>
      <c r="L19" s="201">
        <v>1162.3910000000001</v>
      </c>
    </row>
    <row r="20" spans="2:12" s="2" customFormat="1" ht="12.75">
      <c r="B20" s="579" t="s">
        <v>4381</v>
      </c>
      <c r="C20" s="201">
        <v>5438.12</v>
      </c>
      <c r="D20" s="579" t="s">
        <v>4382</v>
      </c>
      <c r="E20" s="201">
        <v>6434.2</v>
      </c>
      <c r="F20" s="201"/>
      <c r="G20" s="201"/>
      <c r="I20" s="579" t="s">
        <v>4381</v>
      </c>
      <c r="J20" s="201">
        <v>896.505</v>
      </c>
      <c r="K20" s="579" t="s">
        <v>4382</v>
      </c>
      <c r="L20" s="201">
        <v>1155.829</v>
      </c>
    </row>
    <row r="21" spans="2:12" s="2" customFormat="1" ht="12.75">
      <c r="B21" s="579" t="s">
        <v>4383</v>
      </c>
      <c r="C21" s="201">
        <v>5486.52</v>
      </c>
      <c r="D21" s="579" t="s">
        <v>4384</v>
      </c>
      <c r="E21" s="201">
        <v>6474.09</v>
      </c>
      <c r="I21" s="579" t="s">
        <v>4383</v>
      </c>
      <c r="J21" s="201">
        <v>925.88699999999994</v>
      </c>
      <c r="K21" s="579" t="s">
        <v>4384</v>
      </c>
      <c r="L21" s="201">
        <v>1161.0060000000001</v>
      </c>
    </row>
    <row r="22" spans="2:12" s="2" customFormat="1" ht="12.75">
      <c r="B22" s="579" t="s">
        <v>4385</v>
      </c>
      <c r="C22" s="201">
        <v>5560.59</v>
      </c>
      <c r="D22" s="579" t="s">
        <v>4386</v>
      </c>
      <c r="E22" s="201">
        <v>6508.4</v>
      </c>
      <c r="F22" s="201"/>
      <c r="I22" s="579" t="s">
        <v>4385</v>
      </c>
      <c r="J22" s="201">
        <v>934.75800000000004</v>
      </c>
      <c r="K22" s="579" t="s">
        <v>4386</v>
      </c>
      <c r="L22" s="201">
        <v>1163.4649999999999</v>
      </c>
    </row>
    <row r="23" spans="2:12" s="2" customFormat="1" ht="12.75">
      <c r="B23" s="579" t="s">
        <v>4387</v>
      </c>
      <c r="C23" s="201">
        <v>5574.49</v>
      </c>
      <c r="D23" s="579" t="s">
        <v>4388</v>
      </c>
      <c r="E23" s="201">
        <v>6563.07</v>
      </c>
      <c r="F23" s="201"/>
      <c r="I23" s="579" t="s">
        <v>4387</v>
      </c>
      <c r="J23" s="201">
        <v>958.84400000000005</v>
      </c>
      <c r="K23" s="579" t="s">
        <v>4388</v>
      </c>
      <c r="L23" s="201">
        <v>1162.761</v>
      </c>
    </row>
    <row r="24" spans="2:12" s="2" customFormat="1" ht="12.75">
      <c r="B24" s="579" t="s">
        <v>4389</v>
      </c>
      <c r="C24" s="201">
        <v>5622.43</v>
      </c>
      <c r="D24" s="579" t="s">
        <v>4390</v>
      </c>
      <c r="E24" s="201">
        <v>6609.67</v>
      </c>
      <c r="F24" s="201"/>
      <c r="I24" s="579" t="s">
        <v>4389</v>
      </c>
      <c r="J24" s="201">
        <v>983.06299999999999</v>
      </c>
      <c r="K24" s="579" t="s">
        <v>4390</v>
      </c>
      <c r="L24" s="201">
        <v>1163.3589999999999</v>
      </c>
    </row>
    <row r="25" spans="2:12" s="2" customFormat="1" ht="12.75">
      <c r="B25" s="579" t="s">
        <v>4391</v>
      </c>
      <c r="C25" s="201">
        <v>5674.72</v>
      </c>
      <c r="D25" s="579" t="s">
        <v>4392</v>
      </c>
      <c r="E25" s="201">
        <v>6649.99</v>
      </c>
      <c r="F25" s="201"/>
      <c r="I25" s="579" t="s">
        <v>4391</v>
      </c>
      <c r="J25" s="201">
        <v>1011.948</v>
      </c>
      <c r="K25" s="579" t="s">
        <v>4392</v>
      </c>
      <c r="L25" s="201">
        <v>1152.307</v>
      </c>
    </row>
    <row r="26" spans="2:12" s="2" customFormat="1" ht="12.75">
      <c r="B26" s="579" t="s">
        <v>4393</v>
      </c>
      <c r="C26" s="201">
        <v>5692.31</v>
      </c>
      <c r="D26" s="579" t="s">
        <v>4394</v>
      </c>
      <c r="E26" s="201">
        <v>6665.28</v>
      </c>
      <c r="F26" s="201"/>
      <c r="I26" s="579" t="s">
        <v>4393</v>
      </c>
      <c r="J26" s="201">
        <v>1027.211</v>
      </c>
      <c r="K26" s="579" t="s">
        <v>4394</v>
      </c>
      <c r="L26" s="201">
        <v>1131.058</v>
      </c>
    </row>
    <row r="27" spans="2:12" s="2" customFormat="1" ht="12.75">
      <c r="B27" s="579" t="s">
        <v>4395</v>
      </c>
      <c r="C27" s="201">
        <v>5739.56</v>
      </c>
      <c r="D27" s="579" t="s">
        <v>4396</v>
      </c>
      <c r="E27" s="201">
        <v>6659.95</v>
      </c>
      <c r="F27" s="201"/>
      <c r="I27" s="579" t="s">
        <v>4395</v>
      </c>
      <c r="J27" s="201">
        <v>1069.289</v>
      </c>
      <c r="K27" s="579" t="s">
        <v>4396</v>
      </c>
      <c r="L27" s="201">
        <v>1109.23</v>
      </c>
    </row>
    <row r="28" spans="2:12" s="2" customFormat="1" ht="12.75">
      <c r="B28" s="579" t="s">
        <v>4397</v>
      </c>
      <c r="C28" s="201">
        <v>5769.98</v>
      </c>
      <c r="D28" s="579" t="s">
        <v>4398</v>
      </c>
      <c r="E28" s="201">
        <v>6667.94</v>
      </c>
      <c r="F28" s="201"/>
      <c r="I28" s="579" t="s">
        <v>4397</v>
      </c>
      <c r="J28" s="201">
        <v>1075.7329999999999</v>
      </c>
      <c r="K28" s="579" t="s">
        <v>4398</v>
      </c>
      <c r="L28" s="201">
        <v>1101.204</v>
      </c>
    </row>
    <row r="29" spans="2:12" s="2" customFormat="1" ht="12.75">
      <c r="B29" s="579" t="s">
        <v>4399</v>
      </c>
      <c r="C29" s="201">
        <v>5825.37</v>
      </c>
      <c r="D29" s="579" t="s">
        <v>4400</v>
      </c>
      <c r="E29" s="201">
        <v>6683.28</v>
      </c>
      <c r="F29" s="201"/>
      <c r="I29" s="579" t="s">
        <v>4399</v>
      </c>
      <c r="J29" s="201">
        <v>1084.095</v>
      </c>
      <c r="K29" s="579" t="s">
        <v>4400</v>
      </c>
      <c r="L29" s="201">
        <v>1099.71</v>
      </c>
    </row>
    <row r="30" spans="2:12" s="2" customFormat="1" ht="12.75">
      <c r="B30" s="579" t="s">
        <v>4401</v>
      </c>
      <c r="C30" s="201">
        <v>5876.05</v>
      </c>
      <c r="D30" s="579" t="s">
        <v>4402</v>
      </c>
      <c r="E30" s="201">
        <v>6700.66</v>
      </c>
      <c r="F30" s="201"/>
      <c r="I30" s="579" t="s">
        <v>4401</v>
      </c>
      <c r="J30" s="201">
        <v>1091.29</v>
      </c>
      <c r="K30" s="579" t="s">
        <v>4402</v>
      </c>
      <c r="L30" s="201">
        <v>1103.74</v>
      </c>
    </row>
    <row r="31" spans="2:12" s="2" customFormat="1" ht="12.75">
      <c r="B31" s="579" t="s">
        <v>4403</v>
      </c>
      <c r="C31" s="201">
        <v>5944.21</v>
      </c>
      <c r="D31" s="579" t="s">
        <v>4404</v>
      </c>
      <c r="E31" s="201">
        <v>6716.74</v>
      </c>
      <c r="F31" s="201"/>
      <c r="I31" s="579" t="s">
        <v>4403</v>
      </c>
      <c r="J31" s="201">
        <v>1084.3119999999999</v>
      </c>
      <c r="K31" s="579" t="s">
        <v>4404</v>
      </c>
      <c r="L31" s="201">
        <v>1109.2360000000001</v>
      </c>
    </row>
    <row r="32" spans="2:12" s="2" customFormat="1" ht="12.75">
      <c r="B32" s="579" t="s">
        <v>4405</v>
      </c>
      <c r="C32" s="201">
        <v>6018.51</v>
      </c>
      <c r="D32" s="579" t="s">
        <v>4406</v>
      </c>
      <c r="E32" s="201">
        <v>6735.55</v>
      </c>
      <c r="F32" s="201"/>
      <c r="I32" s="579" t="s">
        <v>4405</v>
      </c>
      <c r="J32" s="201">
        <v>1091.2829999999999</v>
      </c>
      <c r="K32" s="579" t="s">
        <v>4406</v>
      </c>
      <c r="L32" s="201">
        <v>1115.8150000000001</v>
      </c>
    </row>
    <row r="33" spans="2:13" s="2" customFormat="1" ht="12.75">
      <c r="B33" s="579" t="s">
        <v>4407</v>
      </c>
      <c r="C33" s="201">
        <v>6075.69</v>
      </c>
      <c r="D33" s="579" t="s">
        <v>4408</v>
      </c>
      <c r="E33" s="201">
        <v>6773.27</v>
      </c>
      <c r="F33" s="201"/>
      <c r="I33" s="579" t="s">
        <v>4407</v>
      </c>
      <c r="J33" s="201">
        <v>1091.4829999999999</v>
      </c>
      <c r="K33" s="579" t="s">
        <v>4408</v>
      </c>
      <c r="L33" s="201">
        <v>1124.0719999999999</v>
      </c>
      <c r="M33" s="894"/>
    </row>
    <row r="34" spans="2:13" s="2" customFormat="1" ht="12.75">
      <c r="B34" s="579" t="s">
        <v>4409</v>
      </c>
      <c r="C34" s="201">
        <v>6120.04</v>
      </c>
      <c r="D34" s="580" t="s">
        <v>4410</v>
      </c>
      <c r="E34" s="201">
        <v>6801.72</v>
      </c>
      <c r="F34" s="200"/>
      <c r="I34" s="579" t="s">
        <v>4409</v>
      </c>
      <c r="J34" s="201">
        <v>1100.9880000000001</v>
      </c>
      <c r="K34" s="580" t="s">
        <v>4410</v>
      </c>
      <c r="L34" s="201">
        <v>1124.8789999999999</v>
      </c>
      <c r="M34" s="200"/>
    </row>
    <row r="35" spans="2:13" s="2" customFormat="1" ht="12.75" customHeight="1">
      <c r="I35" s="434"/>
      <c r="J35" s="200"/>
    </row>
    <row r="36" spans="2:13" s="2" customFormat="1" ht="12.75" customHeight="1">
      <c r="I36" s="434"/>
      <c r="J36" s="200"/>
      <c r="L36" s="859"/>
    </row>
    <row r="37" spans="2:13" s="2" customFormat="1" ht="12.75" customHeight="1">
      <c r="I37" s="434"/>
      <c r="J37" s="200"/>
    </row>
    <row r="38" spans="2:13" s="2" customFormat="1" ht="12.75" customHeight="1">
      <c r="I38" s="434"/>
      <c r="J38" s="200"/>
    </row>
    <row r="39" spans="2:13" s="2" customFormat="1" ht="12.75" customHeight="1">
      <c r="I39" s="434"/>
      <c r="J39" s="200"/>
    </row>
    <row r="40" spans="2:13" s="2" customFormat="1" ht="12.75" customHeight="1">
      <c r="I40" s="434"/>
      <c r="J40" s="200"/>
    </row>
    <row r="41" spans="2:13" s="2" customFormat="1" ht="12.75" customHeight="1">
      <c r="I41" s="434"/>
      <c r="J41" s="200"/>
    </row>
    <row r="42" spans="2:13" s="2" customFormat="1" ht="12.75" customHeight="1">
      <c r="I42" s="434"/>
      <c r="J42" s="200"/>
    </row>
    <row r="43" spans="2:13" s="2" customFormat="1" ht="12.75" customHeight="1">
      <c r="I43" s="434"/>
      <c r="J43" s="200"/>
    </row>
    <row r="44" spans="2:13" s="2" customFormat="1" ht="12.75" customHeight="1">
      <c r="I44" s="434"/>
      <c r="J44" s="200"/>
    </row>
    <row r="45" spans="2:13" s="2" customFormat="1" ht="12.75" customHeight="1">
      <c r="I45" s="434"/>
      <c r="J45" s="200"/>
    </row>
    <row r="46" spans="2:13" s="2" customFormat="1" ht="12.75" customHeight="1">
      <c r="I46" s="434"/>
      <c r="J46" s="200"/>
    </row>
    <row r="47" spans="2:13" s="2" customFormat="1" ht="12.75" customHeight="1">
      <c r="I47" s="434"/>
      <c r="J47" s="200"/>
    </row>
    <row r="48" spans="2:13" s="2" customFormat="1" ht="12.75" customHeight="1">
      <c r="I48" s="434"/>
      <c r="J48" s="200"/>
    </row>
    <row r="49" spans="9:10" s="2" customFormat="1" ht="12.75" customHeight="1">
      <c r="I49" s="434"/>
      <c r="J49" s="200"/>
    </row>
    <row r="50" spans="9:10" s="2" customFormat="1" ht="12.75" customHeight="1">
      <c r="I50" s="434"/>
      <c r="J50" s="200"/>
    </row>
    <row r="51" spans="9:10" s="2" customFormat="1" ht="12.75" customHeight="1">
      <c r="I51" s="434"/>
      <c r="J51" s="200"/>
    </row>
    <row r="52" spans="9:10" s="2" customFormat="1" ht="12.75" customHeight="1">
      <c r="I52" s="434"/>
      <c r="J52" s="200"/>
    </row>
    <row r="53" spans="9:10" s="2" customFormat="1" ht="12.75" customHeight="1">
      <c r="I53" s="434"/>
      <c r="J53" s="200"/>
    </row>
    <row r="54" spans="9:10" s="2" customFormat="1" ht="12.75" customHeight="1">
      <c r="I54" s="434"/>
      <c r="J54" s="200"/>
    </row>
    <row r="55" spans="9:10" s="2" customFormat="1" ht="12.75" customHeight="1">
      <c r="I55" s="434"/>
      <c r="J55" s="200"/>
    </row>
    <row r="56" spans="9:10" s="2" customFormat="1" ht="12.75" customHeight="1">
      <c r="I56" s="434"/>
      <c r="J56" s="200"/>
    </row>
    <row r="57" spans="9:10" s="2" customFormat="1" ht="12.75" customHeight="1">
      <c r="I57" s="434"/>
      <c r="J57" s="200"/>
    </row>
    <row r="58" spans="9:10" s="2" customFormat="1" ht="12.75" customHeight="1">
      <c r="I58" s="434"/>
      <c r="J58" s="200"/>
    </row>
    <row r="59" spans="9:10" s="2" customFormat="1" ht="12.75" customHeight="1">
      <c r="I59" s="434"/>
      <c r="J59" s="200"/>
    </row>
    <row r="60" spans="9:10" s="2" customFormat="1" ht="12.75" customHeight="1">
      <c r="I60" s="434"/>
      <c r="J60" s="200"/>
    </row>
    <row r="61" spans="9:10" s="2" customFormat="1" ht="12.75" customHeight="1">
      <c r="I61" s="434"/>
      <c r="J61" s="200"/>
    </row>
    <row r="62" spans="9:10" s="2" customFormat="1" ht="12.75" customHeight="1">
      <c r="I62" s="434"/>
      <c r="J62" s="200"/>
    </row>
    <row r="63" spans="9:10" s="2" customFormat="1" ht="12.75" customHeight="1">
      <c r="I63" s="434"/>
      <c r="J63" s="200"/>
    </row>
    <row r="64" spans="9:10" s="2" customFormat="1" ht="12.75" customHeight="1">
      <c r="I64" s="434"/>
      <c r="J64" s="200"/>
    </row>
    <row r="65" spans="9:10" s="2" customFormat="1" ht="12.75" customHeight="1">
      <c r="I65" s="434"/>
      <c r="J65" s="200"/>
    </row>
    <row r="66" spans="9:10" s="2" customFormat="1" ht="12.75" customHeight="1">
      <c r="I66" s="434"/>
      <c r="J66" s="200"/>
    </row>
    <row r="67" spans="9:10" s="2" customFormat="1" ht="12.75" customHeight="1">
      <c r="I67" s="434"/>
      <c r="J67" s="200"/>
    </row>
    <row r="68" spans="9:10" s="2" customFormat="1" ht="12.75" customHeight="1">
      <c r="I68" s="434"/>
      <c r="J68" s="200"/>
    </row>
    <row r="69" spans="9:10" s="2" customFormat="1" ht="12.75" customHeight="1"/>
    <row r="70" spans="9:10" s="2" customFormat="1" ht="12.75" customHeight="1"/>
    <row r="71" spans="9:10" s="2" customFormat="1" ht="12.75" customHeight="1">
      <c r="J71" s="415" t="e">
        <f>J68/J64-1</f>
        <v>#DIV/0!</v>
      </c>
    </row>
    <row r="72" spans="9:10" s="2" customFormat="1" ht="12.75" customHeight="1"/>
    <row r="73" spans="9:10" s="2" customFormat="1" ht="12.75" customHeight="1"/>
    <row r="74" spans="9:10" s="2" customFormat="1" ht="12.75" customHeight="1"/>
    <row r="75" spans="9:10" s="2" customFormat="1" ht="12.75" customHeight="1"/>
    <row r="76" spans="9:10" s="2" customFormat="1" ht="12.75" customHeight="1"/>
    <row r="77" spans="9:10" s="2" customFormat="1" ht="12.75" customHeight="1"/>
    <row r="78" spans="9:10" s="2" customFormat="1" ht="12.75" customHeight="1"/>
    <row r="79" spans="9:10" s="2" customFormat="1" ht="12.75" customHeight="1"/>
    <row r="80" spans="9:10" s="2" customFormat="1" ht="12.75" customHeight="1"/>
    <row r="81" s="2" customFormat="1" ht="12.75" customHeight="1"/>
    <row r="82" s="2" customFormat="1" ht="12.75" customHeight="1"/>
    <row r="83" s="2" customFormat="1" ht="12.75" customHeight="1"/>
    <row r="84" s="2" customFormat="1" ht="12.75" customHeight="1"/>
    <row r="85" s="2" customFormat="1" ht="12.75" customHeight="1"/>
    <row r="86" s="2" customFormat="1" ht="12.75" customHeight="1"/>
    <row r="87" s="2" customFormat="1" ht="12.75" customHeight="1"/>
    <row r="88" s="2" customFormat="1" ht="12.75" customHeight="1"/>
    <row r="89" s="2" customFormat="1" ht="12.75" customHeight="1"/>
    <row r="90" s="2" customFormat="1" ht="12.75" customHeight="1"/>
    <row r="91" s="2" customFormat="1" ht="12.75" customHeight="1"/>
    <row r="92" s="2" customFormat="1" ht="12.75" customHeight="1"/>
    <row r="93" s="2" customFormat="1" ht="12.75" customHeight="1"/>
    <row r="94" s="2" customFormat="1" ht="12.75" customHeight="1"/>
    <row r="95" s="2" customFormat="1" ht="12.75" customHeight="1"/>
    <row r="96" s="2" customFormat="1" ht="12.75" customHeight="1"/>
    <row r="97" spans="2:12" s="2" customFormat="1" ht="12.75" customHeight="1"/>
    <row r="98" spans="2:12" s="2" customFormat="1" ht="7.9" customHeight="1"/>
    <row r="99" spans="2:12" s="2" customFormat="1" ht="7.15" customHeight="1">
      <c r="B99" s="1023"/>
      <c r="C99" s="1023"/>
      <c r="D99" s="1023"/>
      <c r="E99" s="1023"/>
      <c r="F99" s="1023"/>
      <c r="G99" s="1023"/>
      <c r="I99" s="154"/>
      <c r="J99" s="154"/>
      <c r="K99" s="154"/>
      <c r="L99" s="154"/>
    </row>
    <row r="100" spans="2:12" s="2" customFormat="1" ht="12.75"/>
    <row r="101" spans="2:12" ht="12.75" customHeight="1"/>
  </sheetData>
  <mergeCells count="4">
    <mergeCell ref="B9:G9"/>
    <mergeCell ref="B99:G99"/>
    <mergeCell ref="B7:F7"/>
    <mergeCell ref="I9:M9"/>
  </mergeCells>
  <phoneticPr fontId="75" type="noConversion"/>
  <hyperlinks>
    <hyperlink ref="G7" r:id="rId1" xr:uid="{56D079DF-BCEB-4839-91B7-922FE8D11B32}"/>
  </hyperlinks>
  <pageMargins left="0.75" right="0.75" top="1" bottom="1" header="0.5" footer="0.5"/>
  <pageSetup paperSize="9" orientation="portrait" r:id="rId2"/>
  <headerFooter alignWithMargins="0"/>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D87428-38AA-4EA2-B6A2-CB862248CCE1}">
  <sheetPr>
    <tabColor theme="5" tint="-0.249977111117893"/>
  </sheetPr>
  <dimension ref="A1:V33"/>
  <sheetViews>
    <sheetView showGridLines="0" zoomScale="140" zoomScaleNormal="140" workbookViewId="0">
      <selection activeCell="B31" sqref="B31"/>
    </sheetView>
  </sheetViews>
  <sheetFormatPr defaultColWidth="0" defaultRowHeight="12.75" customHeight="1" zeroHeight="1"/>
  <cols>
    <col min="1" max="1" width="7.85546875" style="532" customWidth="1"/>
    <col min="2" max="22" width="9.140625" style="532" customWidth="1"/>
    <col min="23" max="16384" width="9.140625" style="25" hidden="1"/>
  </cols>
  <sheetData>
    <row r="1" spans="2:21" ht="15.75" customHeight="1"/>
    <row r="2" spans="2:21" ht="12.75" customHeight="1">
      <c r="B2" s="533"/>
      <c r="C2" s="533"/>
      <c r="D2" s="533"/>
      <c r="E2" s="533"/>
      <c r="F2" s="533"/>
      <c r="G2" s="533"/>
      <c r="H2" s="533"/>
      <c r="I2" s="533"/>
      <c r="J2" s="533"/>
      <c r="K2" s="533"/>
      <c r="L2" s="533"/>
      <c r="M2" s="533"/>
      <c r="N2" s="533"/>
      <c r="O2" s="533"/>
      <c r="P2" s="533"/>
      <c r="Q2" s="533"/>
      <c r="R2" s="533"/>
      <c r="S2" s="533"/>
      <c r="T2" s="533"/>
      <c r="U2" s="533"/>
    </row>
    <row r="3" spans="2:21" ht="12.75" customHeight="1">
      <c r="B3" s="1011" t="s">
        <v>85</v>
      </c>
      <c r="C3" s="1011"/>
      <c r="D3" s="1011"/>
      <c r="E3" s="1011"/>
      <c r="F3" s="1011"/>
      <c r="G3" s="1011"/>
      <c r="H3" s="1011"/>
      <c r="I3" s="1011"/>
      <c r="J3" s="1011"/>
      <c r="K3" s="1011"/>
      <c r="L3" s="1011"/>
      <c r="M3" s="1011"/>
      <c r="N3" s="1011"/>
      <c r="O3" s="1011"/>
      <c r="P3" s="1011"/>
      <c r="Q3" s="1011"/>
      <c r="R3" s="1011"/>
      <c r="S3" s="1011"/>
      <c r="T3" s="1011"/>
      <c r="U3" s="1011"/>
    </row>
    <row r="4" spans="2:21" ht="12.75" customHeight="1">
      <c r="B4" s="1011"/>
      <c r="C4" s="1011"/>
      <c r="D4" s="1011"/>
      <c r="E4" s="1011"/>
      <c r="F4" s="1011"/>
      <c r="G4" s="1011"/>
      <c r="H4" s="1011"/>
      <c r="I4" s="1011"/>
      <c r="J4" s="1011"/>
      <c r="K4" s="1011"/>
      <c r="L4" s="1011"/>
      <c r="M4" s="1011"/>
      <c r="N4" s="1011"/>
      <c r="O4" s="1011"/>
      <c r="P4" s="1011"/>
      <c r="Q4" s="1011"/>
      <c r="R4" s="1011"/>
      <c r="S4" s="1011"/>
      <c r="T4" s="1011"/>
      <c r="U4" s="1011"/>
    </row>
    <row r="5" spans="2:21" ht="12.75" customHeight="1">
      <c r="B5" s="1011"/>
      <c r="C5" s="1011"/>
      <c r="D5" s="1011"/>
      <c r="E5" s="1011"/>
      <c r="F5" s="1011"/>
      <c r="G5" s="1011"/>
      <c r="H5" s="1011"/>
      <c r="I5" s="1011"/>
      <c r="J5" s="1011"/>
      <c r="K5" s="1011"/>
      <c r="L5" s="1011"/>
      <c r="M5" s="1011"/>
      <c r="N5" s="1011"/>
      <c r="O5" s="1011"/>
      <c r="P5" s="1011"/>
      <c r="Q5" s="1011"/>
      <c r="R5" s="1011"/>
      <c r="S5" s="1011"/>
      <c r="T5" s="1011"/>
      <c r="U5" s="1011"/>
    </row>
    <row r="6" spans="2:21" ht="45" customHeight="1">
      <c r="B6" s="1011"/>
      <c r="C6" s="1011"/>
      <c r="D6" s="1011"/>
      <c r="E6" s="1011"/>
      <c r="F6" s="1011"/>
      <c r="G6" s="1011"/>
      <c r="H6" s="1011"/>
      <c r="I6" s="1011"/>
      <c r="J6" s="1011"/>
      <c r="K6" s="1011"/>
      <c r="L6" s="1011"/>
      <c r="M6" s="1011"/>
      <c r="N6" s="1011"/>
      <c r="O6" s="1011"/>
      <c r="P6" s="1011"/>
      <c r="Q6" s="1011"/>
      <c r="R6" s="1011"/>
      <c r="S6" s="1011"/>
      <c r="T6" s="1011"/>
      <c r="U6" s="1011"/>
    </row>
    <row r="7" spans="2:21" ht="12.75" customHeight="1">
      <c r="B7" s="1011"/>
      <c r="C7" s="1011"/>
      <c r="D7" s="1011"/>
      <c r="E7" s="1011"/>
      <c r="F7" s="1011"/>
      <c r="G7" s="1011"/>
      <c r="H7" s="1011"/>
      <c r="I7" s="1011"/>
      <c r="J7" s="1011"/>
      <c r="K7" s="1011"/>
      <c r="L7" s="1011"/>
      <c r="M7" s="1011"/>
      <c r="N7" s="1011"/>
      <c r="O7" s="1011"/>
      <c r="P7" s="1011"/>
      <c r="Q7" s="1011"/>
      <c r="R7" s="1011"/>
      <c r="S7" s="1011"/>
      <c r="T7" s="1011"/>
      <c r="U7" s="1011"/>
    </row>
    <row r="8" spans="2:21" ht="12.75" customHeight="1">
      <c r="B8" s="1011"/>
      <c r="C8" s="1011"/>
      <c r="D8" s="1011"/>
      <c r="E8" s="1011"/>
      <c r="F8" s="1011"/>
      <c r="G8" s="1011"/>
      <c r="H8" s="1011"/>
      <c r="I8" s="1011"/>
      <c r="J8" s="1011"/>
      <c r="K8" s="1011"/>
      <c r="L8" s="1011"/>
      <c r="M8" s="1011"/>
      <c r="N8" s="1011"/>
      <c r="O8" s="1011"/>
      <c r="P8" s="1011"/>
      <c r="Q8" s="1011"/>
      <c r="R8" s="1011"/>
      <c r="S8" s="1011"/>
      <c r="T8" s="1011"/>
      <c r="U8" s="1011"/>
    </row>
    <row r="9" spans="2:21" ht="12.75" customHeight="1">
      <c r="B9" s="1011"/>
      <c r="C9" s="1011"/>
      <c r="D9" s="1011"/>
      <c r="E9" s="1011"/>
      <c r="F9" s="1011"/>
      <c r="G9" s="1011"/>
      <c r="H9" s="1011"/>
      <c r="I9" s="1011"/>
      <c r="J9" s="1011"/>
      <c r="K9" s="1011"/>
      <c r="L9" s="1011"/>
      <c r="M9" s="1011"/>
      <c r="N9" s="1011"/>
      <c r="O9" s="1011"/>
      <c r="P9" s="1011"/>
      <c r="Q9" s="1011"/>
      <c r="R9" s="1011"/>
      <c r="S9" s="1011"/>
      <c r="T9" s="1011"/>
      <c r="U9" s="1011"/>
    </row>
    <row r="10" spans="2:21" ht="12.75" customHeight="1">
      <c r="B10" s="1011"/>
      <c r="C10" s="1011"/>
      <c r="D10" s="1011"/>
      <c r="E10" s="1011"/>
      <c r="F10" s="1011"/>
      <c r="G10" s="1011"/>
      <c r="H10" s="1011"/>
      <c r="I10" s="1011"/>
      <c r="J10" s="1011"/>
      <c r="K10" s="1011"/>
      <c r="L10" s="1011"/>
      <c r="M10" s="1011"/>
      <c r="N10" s="1011"/>
      <c r="O10" s="1011"/>
      <c r="P10" s="1011"/>
      <c r="Q10" s="1011"/>
      <c r="R10" s="1011"/>
      <c r="S10" s="1011"/>
      <c r="T10" s="1011"/>
      <c r="U10" s="1011"/>
    </row>
    <row r="11" spans="2:21" ht="12.75" customHeight="1">
      <c r="B11" s="1011"/>
      <c r="C11" s="1011"/>
      <c r="D11" s="1011"/>
      <c r="E11" s="1011"/>
      <c r="F11" s="1011"/>
      <c r="G11" s="1011"/>
      <c r="H11" s="1011"/>
      <c r="I11" s="1011"/>
      <c r="J11" s="1011"/>
      <c r="K11" s="1011"/>
      <c r="L11" s="1011"/>
      <c r="M11" s="1011"/>
      <c r="N11" s="1011"/>
      <c r="O11" s="1011"/>
      <c r="P11" s="1011"/>
      <c r="Q11" s="1011"/>
      <c r="R11" s="1011"/>
      <c r="S11" s="1011"/>
      <c r="T11" s="1011"/>
      <c r="U11" s="1011"/>
    </row>
    <row r="12" spans="2:21" ht="12.75" customHeight="1">
      <c r="B12" s="1011"/>
      <c r="C12" s="1011"/>
      <c r="D12" s="1011"/>
      <c r="E12" s="1011"/>
      <c r="F12" s="1011"/>
      <c r="G12" s="1011"/>
      <c r="H12" s="1011"/>
      <c r="I12" s="1011"/>
      <c r="J12" s="1011"/>
      <c r="K12" s="1011"/>
      <c r="L12" s="1011"/>
      <c r="M12" s="1011"/>
      <c r="N12" s="1011"/>
      <c r="O12" s="1011"/>
      <c r="P12" s="1011"/>
      <c r="Q12" s="1011"/>
      <c r="R12" s="1011"/>
      <c r="S12" s="1011"/>
      <c r="T12" s="1011"/>
      <c r="U12" s="1011"/>
    </row>
    <row r="13" spans="2:21" ht="12.75" customHeight="1">
      <c r="B13" s="1011"/>
      <c r="C13" s="1011"/>
      <c r="D13" s="1011"/>
      <c r="E13" s="1011"/>
      <c r="F13" s="1011"/>
      <c r="G13" s="1011"/>
      <c r="H13" s="1011"/>
      <c r="I13" s="1011"/>
      <c r="J13" s="1011"/>
      <c r="K13" s="1011"/>
      <c r="L13" s="1011"/>
      <c r="M13" s="1011"/>
      <c r="N13" s="1011"/>
      <c r="O13" s="1011"/>
      <c r="P13" s="1011"/>
      <c r="Q13" s="1011"/>
      <c r="R13" s="1011"/>
      <c r="S13" s="1011"/>
      <c r="T13" s="1011"/>
      <c r="U13" s="1011"/>
    </row>
    <row r="14" spans="2:21" ht="12.75" customHeight="1">
      <c r="B14" s="1011"/>
      <c r="C14" s="1011"/>
      <c r="D14" s="1011"/>
      <c r="E14" s="1011"/>
      <c r="F14" s="1011"/>
      <c r="G14" s="1011"/>
      <c r="H14" s="1011"/>
      <c r="I14" s="1011"/>
      <c r="J14" s="1011"/>
      <c r="K14" s="1011"/>
      <c r="L14" s="1011"/>
      <c r="M14" s="1011"/>
      <c r="N14" s="1011"/>
      <c r="O14" s="1011"/>
      <c r="P14" s="1011"/>
      <c r="Q14" s="1011"/>
      <c r="R14" s="1011"/>
      <c r="S14" s="1011"/>
      <c r="T14" s="1011"/>
      <c r="U14" s="1011"/>
    </row>
    <row r="15" spans="2:21" ht="12.75" customHeight="1">
      <c r="B15" s="1011"/>
      <c r="C15" s="1011"/>
      <c r="D15" s="1011"/>
      <c r="E15" s="1011"/>
      <c r="F15" s="1011"/>
      <c r="G15" s="1011"/>
      <c r="H15" s="1011"/>
      <c r="I15" s="1011"/>
      <c r="J15" s="1011"/>
      <c r="K15" s="1011"/>
      <c r="L15" s="1011"/>
      <c r="M15" s="1011"/>
      <c r="N15" s="1011"/>
      <c r="O15" s="1011"/>
      <c r="P15" s="1011"/>
      <c r="Q15" s="1011"/>
      <c r="R15" s="1011"/>
      <c r="S15" s="1011"/>
      <c r="T15" s="1011"/>
      <c r="U15" s="1011"/>
    </row>
    <row r="16" spans="2:21" ht="12.75" customHeight="1">
      <c r="B16" s="1011"/>
      <c r="C16" s="1011"/>
      <c r="D16" s="1011"/>
      <c r="E16" s="1011"/>
      <c r="F16" s="1011"/>
      <c r="G16" s="1011"/>
      <c r="H16" s="1011"/>
      <c r="I16" s="1011"/>
      <c r="J16" s="1011"/>
      <c r="K16" s="1011"/>
      <c r="L16" s="1011"/>
      <c r="M16" s="1011"/>
      <c r="N16" s="1011"/>
      <c r="O16" s="1011"/>
      <c r="P16" s="1011"/>
      <c r="Q16" s="1011"/>
      <c r="R16" s="1011"/>
      <c r="S16" s="1011"/>
      <c r="T16" s="1011"/>
      <c r="U16" s="1011"/>
    </row>
    <row r="17" spans="2:21" ht="12.75" customHeight="1">
      <c r="B17" s="1011"/>
      <c r="C17" s="1011"/>
      <c r="D17" s="1011"/>
      <c r="E17" s="1011"/>
      <c r="F17" s="1011"/>
      <c r="G17" s="1011"/>
      <c r="H17" s="1011"/>
      <c r="I17" s="1011"/>
      <c r="J17" s="1011"/>
      <c r="K17" s="1011"/>
      <c r="L17" s="1011"/>
      <c r="M17" s="1011"/>
      <c r="N17" s="1011"/>
      <c r="O17" s="1011"/>
      <c r="P17" s="1011"/>
      <c r="Q17" s="1011"/>
      <c r="R17" s="1011"/>
      <c r="S17" s="1011"/>
      <c r="T17" s="1011"/>
      <c r="U17" s="1011"/>
    </row>
    <row r="18" spans="2:21" ht="12.75" customHeight="1">
      <c r="B18" s="1011"/>
      <c r="C18" s="1011"/>
      <c r="D18" s="1011"/>
      <c r="E18" s="1011"/>
      <c r="F18" s="1011"/>
      <c r="G18" s="1011"/>
      <c r="H18" s="1011"/>
      <c r="I18" s="1011"/>
      <c r="J18" s="1011"/>
      <c r="K18" s="1011"/>
      <c r="L18" s="1011"/>
      <c r="M18" s="1011"/>
      <c r="N18" s="1011"/>
      <c r="O18" s="1011"/>
      <c r="P18" s="1011"/>
      <c r="Q18" s="1011"/>
      <c r="R18" s="1011"/>
      <c r="S18" s="1011"/>
      <c r="T18" s="1011"/>
      <c r="U18" s="1011"/>
    </row>
    <row r="19" spans="2:21" ht="12.75" customHeight="1">
      <c r="B19" s="1011"/>
      <c r="C19" s="1011"/>
      <c r="D19" s="1011"/>
      <c r="E19" s="1011"/>
      <c r="F19" s="1011"/>
      <c r="G19" s="1011"/>
      <c r="H19" s="1011"/>
      <c r="I19" s="1011"/>
      <c r="J19" s="1011"/>
      <c r="K19" s="1011"/>
      <c r="L19" s="1011"/>
      <c r="M19" s="1011"/>
      <c r="N19" s="1011"/>
      <c r="O19" s="1011"/>
      <c r="P19" s="1011"/>
      <c r="Q19" s="1011"/>
      <c r="R19" s="1011"/>
      <c r="S19" s="1011"/>
      <c r="T19" s="1011"/>
      <c r="U19" s="1011"/>
    </row>
    <row r="20" spans="2:21" ht="12.75" customHeight="1">
      <c r="B20" s="1011"/>
      <c r="C20" s="1011"/>
      <c r="D20" s="1011"/>
      <c r="E20" s="1011"/>
      <c r="F20" s="1011"/>
      <c r="G20" s="1011"/>
      <c r="H20" s="1011"/>
      <c r="I20" s="1011"/>
      <c r="J20" s="1011"/>
      <c r="K20" s="1011"/>
      <c r="L20" s="1011"/>
      <c r="M20" s="1011"/>
      <c r="N20" s="1011"/>
      <c r="O20" s="1011"/>
      <c r="P20" s="1011"/>
      <c r="Q20" s="1011"/>
      <c r="R20" s="1011"/>
      <c r="S20" s="1011"/>
      <c r="T20" s="1011"/>
      <c r="U20" s="1011"/>
    </row>
    <row r="21" spans="2:21" ht="12.75" customHeight="1">
      <c r="B21" s="1011"/>
      <c r="C21" s="1011"/>
      <c r="D21" s="1011"/>
      <c r="E21" s="1011"/>
      <c r="F21" s="1011"/>
      <c r="G21" s="1011"/>
      <c r="H21" s="1011"/>
      <c r="I21" s="1011"/>
      <c r="J21" s="1011"/>
      <c r="K21" s="1011"/>
      <c r="L21" s="1011"/>
      <c r="M21" s="1011"/>
      <c r="N21" s="1011"/>
      <c r="O21" s="1011"/>
      <c r="P21" s="1011"/>
      <c r="Q21" s="1011"/>
      <c r="R21" s="1011"/>
      <c r="S21" s="1011"/>
      <c r="T21" s="1011"/>
      <c r="U21" s="1011"/>
    </row>
    <row r="22" spans="2:21" ht="12.75" customHeight="1">
      <c r="B22" s="1011"/>
      <c r="C22" s="1011"/>
      <c r="D22" s="1011"/>
      <c r="E22" s="1011"/>
      <c r="F22" s="1011"/>
      <c r="G22" s="1011"/>
      <c r="H22" s="1011"/>
      <c r="I22" s="1011"/>
      <c r="J22" s="1011"/>
      <c r="K22" s="1011"/>
      <c r="L22" s="1011"/>
      <c r="M22" s="1011"/>
      <c r="N22" s="1011"/>
      <c r="O22" s="1011"/>
      <c r="P22" s="1011"/>
      <c r="Q22" s="1011"/>
      <c r="R22" s="1011"/>
      <c r="S22" s="1011"/>
      <c r="T22" s="1011"/>
      <c r="U22" s="1011"/>
    </row>
    <row r="23" spans="2:21" ht="12.75" customHeight="1">
      <c r="B23" s="1011"/>
      <c r="C23" s="1011"/>
      <c r="D23" s="1011"/>
      <c r="E23" s="1011"/>
      <c r="F23" s="1011"/>
      <c r="G23" s="1011"/>
      <c r="H23" s="1011"/>
      <c r="I23" s="1011"/>
      <c r="J23" s="1011"/>
      <c r="K23" s="1011"/>
      <c r="L23" s="1011"/>
      <c r="M23" s="1011"/>
      <c r="N23" s="1011"/>
      <c r="O23" s="1011"/>
      <c r="P23" s="1011"/>
      <c r="Q23" s="1011"/>
      <c r="R23" s="1011"/>
      <c r="S23" s="1011"/>
      <c r="T23" s="1011"/>
      <c r="U23" s="1011"/>
    </row>
    <row r="24" spans="2:21" ht="12.75" customHeight="1">
      <c r="B24" s="1011"/>
      <c r="C24" s="1011"/>
      <c r="D24" s="1011"/>
      <c r="E24" s="1011"/>
      <c r="F24" s="1011"/>
      <c r="G24" s="1011"/>
      <c r="H24" s="1011"/>
      <c r="I24" s="1011"/>
      <c r="J24" s="1011"/>
      <c r="K24" s="1011"/>
      <c r="L24" s="1011"/>
      <c r="M24" s="1011"/>
      <c r="N24" s="1011"/>
      <c r="O24" s="1011"/>
      <c r="P24" s="1011"/>
      <c r="Q24" s="1011"/>
      <c r="R24" s="1011"/>
      <c r="S24" s="1011"/>
      <c r="T24" s="1011"/>
      <c r="U24" s="1011"/>
    </row>
    <row r="25" spans="2:21" ht="12.75" customHeight="1">
      <c r="B25" s="1011"/>
      <c r="C25" s="1011"/>
      <c r="D25" s="1011"/>
      <c r="E25" s="1011"/>
      <c r="F25" s="1011"/>
      <c r="G25" s="1011"/>
      <c r="H25" s="1011"/>
      <c r="I25" s="1011"/>
      <c r="J25" s="1011"/>
      <c r="K25" s="1011"/>
      <c r="L25" s="1011"/>
      <c r="M25" s="1011"/>
      <c r="N25" s="1011"/>
      <c r="O25" s="1011"/>
      <c r="P25" s="1011"/>
      <c r="Q25" s="1011"/>
      <c r="R25" s="1011"/>
      <c r="S25" s="1011"/>
      <c r="T25" s="1011"/>
      <c r="U25" s="1011"/>
    </row>
    <row r="26" spans="2:21">
      <c r="B26" s="1011"/>
      <c r="C26" s="1011"/>
      <c r="D26" s="1011"/>
      <c r="E26" s="1011"/>
      <c r="F26" s="1011"/>
      <c r="G26" s="1011"/>
      <c r="H26" s="1011"/>
      <c r="I26" s="1011"/>
      <c r="J26" s="1011"/>
      <c r="K26" s="1011"/>
      <c r="L26" s="1011"/>
      <c r="M26" s="1011"/>
      <c r="N26" s="1011"/>
      <c r="O26" s="1011"/>
      <c r="P26" s="1011"/>
      <c r="Q26" s="1011"/>
      <c r="R26" s="1011"/>
      <c r="S26" s="1011"/>
      <c r="T26" s="1011"/>
      <c r="U26" s="1011"/>
    </row>
    <row r="27" spans="2:21">
      <c r="B27" s="1011"/>
      <c r="C27" s="1011"/>
      <c r="D27" s="1011"/>
      <c r="E27" s="1011"/>
      <c r="F27" s="1011"/>
      <c r="G27" s="1011"/>
      <c r="H27" s="1011"/>
      <c r="I27" s="1011"/>
      <c r="J27" s="1011"/>
      <c r="K27" s="1011"/>
      <c r="L27" s="1011"/>
      <c r="M27" s="1011"/>
      <c r="N27" s="1011"/>
      <c r="O27" s="1011"/>
      <c r="P27" s="1011"/>
      <c r="Q27" s="1011"/>
      <c r="R27" s="1011"/>
      <c r="S27" s="1011"/>
      <c r="T27" s="1011"/>
      <c r="U27" s="1011"/>
    </row>
    <row r="28" spans="2:21">
      <c r="B28" s="1011"/>
      <c r="C28" s="1011"/>
      <c r="D28" s="1011"/>
      <c r="E28" s="1011"/>
      <c r="F28" s="1011"/>
      <c r="G28" s="1011"/>
      <c r="H28" s="1011"/>
      <c r="I28" s="1011"/>
      <c r="J28" s="1011"/>
      <c r="K28" s="1011"/>
      <c r="L28" s="1011"/>
      <c r="M28" s="1011"/>
      <c r="N28" s="1011"/>
      <c r="O28" s="1011"/>
      <c r="P28" s="1011"/>
      <c r="Q28" s="1011"/>
      <c r="R28" s="1011"/>
      <c r="S28" s="1011"/>
      <c r="T28" s="1011"/>
      <c r="U28" s="1011"/>
    </row>
    <row r="29" spans="2:21">
      <c r="B29" s="1011"/>
      <c r="C29" s="1011"/>
      <c r="D29" s="1011"/>
      <c r="E29" s="1011"/>
      <c r="F29" s="1011"/>
      <c r="G29" s="1011"/>
      <c r="H29" s="1011"/>
      <c r="I29" s="1011"/>
      <c r="J29" s="1011"/>
      <c r="K29" s="1011"/>
      <c r="L29" s="1011"/>
      <c r="M29" s="1011"/>
      <c r="N29" s="1011"/>
      <c r="O29" s="1011"/>
      <c r="P29" s="1011"/>
      <c r="Q29" s="1011"/>
      <c r="R29" s="1011"/>
      <c r="S29" s="1011"/>
      <c r="T29" s="1011"/>
      <c r="U29" s="1011"/>
    </row>
    <row r="30" spans="2:21">
      <c r="B30" s="1011"/>
      <c r="C30" s="1011"/>
      <c r="D30" s="1011"/>
      <c r="E30" s="1011"/>
      <c r="F30" s="1011"/>
      <c r="G30" s="1011"/>
      <c r="H30" s="1011"/>
      <c r="I30" s="1011"/>
      <c r="J30" s="1011"/>
      <c r="K30" s="1011"/>
      <c r="L30" s="1011"/>
      <c r="M30" s="1011"/>
      <c r="N30" s="1011"/>
      <c r="O30" s="1011"/>
      <c r="P30" s="1011"/>
      <c r="Q30" s="1011"/>
      <c r="R30" s="1011"/>
      <c r="S30" s="1011"/>
      <c r="T30" s="1011"/>
      <c r="U30" s="1011"/>
    </row>
    <row r="31" spans="2:21"/>
    <row r="32" spans="2:21"/>
    <row r="33"/>
  </sheetData>
  <mergeCells count="1">
    <mergeCell ref="B3:U30"/>
  </mergeCells>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55E13-D0B6-44CA-8106-E5C8C8779FCD}">
  <sheetPr>
    <tabColor theme="5" tint="-0.249977111117893"/>
  </sheetPr>
  <dimension ref="A1:N109"/>
  <sheetViews>
    <sheetView showGridLines="0" topLeftCell="A17" zoomScale="90" zoomScaleNormal="90" workbookViewId="0">
      <selection activeCell="H59" sqref="H59"/>
    </sheetView>
  </sheetViews>
  <sheetFormatPr defaultColWidth="0" defaultRowHeight="12.75"/>
  <cols>
    <col min="1" max="1" width="1.7109375" style="161" customWidth="1"/>
    <col min="2" max="2" width="0.7109375" style="114" customWidth="1"/>
    <col min="3" max="3" width="4.140625" style="152" bestFit="1" customWidth="1"/>
    <col min="4" max="4" width="76.140625" style="114" bestFit="1" customWidth="1"/>
    <col min="5" max="5" width="22.140625" style="114" customWidth="1"/>
    <col min="6" max="6" width="0.7109375" style="114" customWidth="1"/>
    <col min="7" max="7" width="16" style="114" bestFit="1" customWidth="1"/>
    <col min="8" max="8" width="16" style="114" customWidth="1"/>
    <col min="9" max="9" width="14.5703125" style="114" customWidth="1"/>
    <col min="10" max="10" width="14" style="114" customWidth="1"/>
    <col min="11" max="12" width="13.85546875" style="114" bestFit="1" customWidth="1"/>
    <col min="13" max="14" width="8.7109375" style="114" customWidth="1"/>
    <col min="15" max="16384" width="9.140625" style="114" hidden="1"/>
  </cols>
  <sheetData>
    <row r="1" spans="1:14" ht="9.9499999999999993" customHeight="1"/>
    <row r="2" spans="1:14" s="30" customFormat="1" ht="24.95" customHeight="1">
      <c r="A2" s="17"/>
      <c r="B2" s="2"/>
      <c r="C2" s="27" t="s">
        <v>40</v>
      </c>
      <c r="D2" s="28"/>
      <c r="E2" s="28"/>
      <c r="F2" s="57"/>
      <c r="G2" s="57"/>
      <c r="H2" s="57"/>
      <c r="I2" s="57"/>
      <c r="J2" s="57"/>
      <c r="K2" s="57"/>
      <c r="L2" s="57"/>
      <c r="M2" s="29"/>
      <c r="N2" s="29"/>
    </row>
    <row r="3" spans="1:14" s="6" customFormat="1" ht="20.100000000000001" customHeight="1">
      <c r="A3" s="167"/>
      <c r="B3" s="3"/>
      <c r="C3" s="4" t="s">
        <v>86</v>
      </c>
      <c r="D3" s="5"/>
      <c r="E3" s="5"/>
      <c r="F3" s="57"/>
      <c r="G3" s="5"/>
      <c r="H3" s="5"/>
      <c r="I3" s="5"/>
      <c r="J3" s="5"/>
      <c r="K3" s="5"/>
      <c r="L3" s="5"/>
    </row>
    <row r="4" spans="1:14" s="6" customFormat="1" ht="20.100000000000001" customHeight="1">
      <c r="A4" s="167"/>
      <c r="B4" s="3"/>
      <c r="C4" s="4" t="s">
        <v>87</v>
      </c>
      <c r="D4" s="5"/>
      <c r="E4" s="5"/>
      <c r="F4" s="57"/>
      <c r="G4" s="5"/>
      <c r="H4" s="5"/>
      <c r="I4" s="5"/>
      <c r="J4" s="5"/>
      <c r="K4" s="5"/>
      <c r="L4" s="5"/>
    </row>
    <row r="5" spans="1:14" s="6" customFormat="1" ht="20.100000000000001" customHeight="1">
      <c r="A5" s="167"/>
      <c r="B5" s="3"/>
      <c r="C5" s="7" t="s">
        <v>88</v>
      </c>
      <c r="D5" s="5"/>
      <c r="E5" s="5"/>
      <c r="F5" s="57"/>
      <c r="G5" s="5"/>
      <c r="H5" s="5"/>
      <c r="I5" s="5"/>
      <c r="J5" s="5"/>
      <c r="K5" s="5"/>
      <c r="L5" s="5"/>
    </row>
    <row r="6" spans="1:14" s="9" customFormat="1" ht="26.45" customHeight="1">
      <c r="A6" s="17"/>
      <c r="B6" s="2"/>
      <c r="C6" s="8"/>
      <c r="D6" s="31"/>
      <c r="E6" s="31"/>
      <c r="F6" s="57"/>
      <c r="G6" s="58"/>
      <c r="H6" s="70"/>
      <c r="I6" s="70"/>
      <c r="J6" s="70"/>
      <c r="K6" s="70"/>
      <c r="L6" s="70"/>
      <c r="M6" s="1"/>
      <c r="N6" s="1"/>
    </row>
    <row r="7" spans="1:14" s="190" customFormat="1" ht="13.15" customHeight="1">
      <c r="A7" s="17"/>
      <c r="B7" s="17"/>
      <c r="C7" s="309"/>
      <c r="F7" s="210"/>
      <c r="G7" s="310"/>
      <c r="H7" s="122"/>
      <c r="I7" s="122"/>
      <c r="J7" s="122"/>
      <c r="K7" s="122"/>
      <c r="L7" s="122"/>
      <c r="M7" s="122"/>
      <c r="N7" s="122"/>
    </row>
    <row r="8" spans="1:14" ht="4.9000000000000004" customHeight="1">
      <c r="B8" s="312"/>
      <c r="C8" s="155"/>
      <c r="D8" s="156"/>
      <c r="E8" s="156"/>
      <c r="F8" s="301"/>
    </row>
    <row r="9" spans="1:14" s="153" customFormat="1" ht="15" customHeight="1">
      <c r="A9" s="181"/>
      <c r="B9" s="313"/>
      <c r="C9" s="440" t="s">
        <v>89</v>
      </c>
      <c r="D9" s="440"/>
      <c r="E9" s="314" t="s">
        <v>90</v>
      </c>
      <c r="F9" s="316"/>
      <c r="G9" s="308"/>
      <c r="H9" s="181"/>
    </row>
    <row r="10" spans="1:14" ht="7.5" customHeight="1">
      <c r="B10" s="317"/>
      <c r="C10" s="306"/>
      <c r="D10" s="251"/>
      <c r="E10" s="251"/>
      <c r="F10" s="318"/>
      <c r="G10" s="251"/>
    </row>
    <row r="11" spans="1:14" ht="7.5" customHeight="1">
      <c r="B11" s="317"/>
      <c r="C11" s="250"/>
      <c r="D11" s="254"/>
      <c r="E11" s="254"/>
      <c r="F11" s="318"/>
      <c r="G11" s="260"/>
    </row>
    <row r="12" spans="1:14" s="157" customFormat="1" ht="15" customHeight="1" thickBot="1">
      <c r="A12" s="160"/>
      <c r="B12" s="319"/>
      <c r="C12" s="446" t="s">
        <v>91</v>
      </c>
      <c r="D12" s="446" t="s">
        <v>92</v>
      </c>
      <c r="E12" s="948">
        <f>E14+E15</f>
        <v>-22136598.00417316</v>
      </c>
      <c r="F12" s="321"/>
      <c r="G12" s="893"/>
      <c r="H12" s="862"/>
    </row>
    <row r="13" spans="1:14" s="157" customFormat="1" ht="6" customHeight="1">
      <c r="A13" s="160"/>
      <c r="B13" s="319"/>
      <c r="C13" s="307"/>
      <c r="D13" s="320"/>
      <c r="E13" s="824"/>
      <c r="F13" s="321"/>
      <c r="G13" s="261"/>
    </row>
    <row r="14" spans="1:14" ht="15" customHeight="1">
      <c r="B14" s="317"/>
      <c r="C14" s="306"/>
      <c r="D14" s="251" t="s">
        <v>93</v>
      </c>
      <c r="E14" s="900">
        <f>-36269920.44*(1-44.8532214095473%)</f>
        <v>-20001692.719980143</v>
      </c>
      <c r="F14" s="318"/>
      <c r="G14" s="262"/>
    </row>
    <row r="15" spans="1:14" ht="15" customHeight="1">
      <c r="B15" s="317"/>
      <c r="C15" s="306"/>
      <c r="D15" s="251" t="s">
        <v>94</v>
      </c>
      <c r="E15" s="900">
        <f>E14*(' Índice_atualização'!$E$33/' Índice_atualização'!$C$34)-E14</f>
        <v>-2134905.2841930166</v>
      </c>
      <c r="F15" s="318"/>
      <c r="G15" s="262"/>
    </row>
    <row r="16" spans="1:14" ht="7.5" customHeight="1">
      <c r="B16" s="317"/>
      <c r="C16" s="306"/>
      <c r="D16" s="251"/>
      <c r="E16" s="949"/>
      <c r="F16" s="318"/>
      <c r="G16" s="419"/>
    </row>
    <row r="17" spans="1:14" ht="7.5" customHeight="1">
      <c r="B17" s="317"/>
      <c r="C17" s="250"/>
      <c r="D17" s="254"/>
      <c r="E17" s="950"/>
      <c r="F17" s="318"/>
      <c r="G17" s="260"/>
    </row>
    <row r="18" spans="1:14" s="157" customFormat="1" ht="15" customHeight="1" thickBot="1">
      <c r="A18" s="160"/>
      <c r="B18" s="319"/>
      <c r="C18" s="446" t="s">
        <v>95</v>
      </c>
      <c r="D18" s="446" t="s">
        <v>96</v>
      </c>
      <c r="E18" s="948">
        <f>E20+E21</f>
        <v>-18385648.341008298</v>
      </c>
      <c r="F18" s="321"/>
      <c r="G18" s="261"/>
      <c r="H18" s="862"/>
    </row>
    <row r="19" spans="1:14" ht="6" customHeight="1">
      <c r="B19" s="317"/>
      <c r="C19" s="306"/>
      <c r="D19" s="251"/>
      <c r="E19" s="951"/>
      <c r="F19" s="318"/>
      <c r="G19" s="260"/>
    </row>
    <row r="20" spans="1:14" ht="15" customHeight="1">
      <c r="B20" s="317"/>
      <c r="C20" s="306"/>
      <c r="D20" s="251" t="s">
        <v>97</v>
      </c>
      <c r="E20" s="900">
        <f>-29491521.83*(1-43.6702740850611%)</f>
        <v>-16612493.414983371</v>
      </c>
      <c r="F20" s="318"/>
      <c r="G20" s="295"/>
      <c r="H20" s="600"/>
      <c r="I20" s="600"/>
      <c r="J20" s="600"/>
      <c r="K20" s="600"/>
      <c r="L20" s="600"/>
      <c r="M20" s="600"/>
      <c r="N20" s="600"/>
    </row>
    <row r="21" spans="1:14" ht="15" customHeight="1">
      <c r="B21" s="317"/>
      <c r="C21" s="306"/>
      <c r="D21" s="251" t="s">
        <v>94</v>
      </c>
      <c r="E21" s="900">
        <f>E20*(' Índice_atualização'!$E$33/' Índice_atualização'!$C$34)-E20</f>
        <v>-1773154.9260249268</v>
      </c>
      <c r="F21" s="318"/>
      <c r="G21" s="295"/>
      <c r="H21" s="600"/>
      <c r="I21" s="600"/>
      <c r="J21" s="600"/>
      <c r="K21" s="600"/>
      <c r="L21" s="600"/>
      <c r="M21" s="600"/>
      <c r="N21" s="600"/>
    </row>
    <row r="22" spans="1:14" ht="7.5" customHeight="1">
      <c r="B22" s="317"/>
      <c r="C22" s="306"/>
      <c r="D22" s="325"/>
      <c r="E22" s="826"/>
      <c r="F22" s="318"/>
      <c r="G22" s="260"/>
    </row>
    <row r="23" spans="1:14" ht="7.5" customHeight="1">
      <c r="B23" s="317"/>
      <c r="C23" s="250"/>
      <c r="D23" s="254"/>
      <c r="E23" s="825"/>
      <c r="F23" s="318"/>
      <c r="G23" s="260"/>
    </row>
    <row r="24" spans="1:14" ht="15" customHeight="1" thickBot="1">
      <c r="B24" s="317"/>
      <c r="C24" s="446" t="s">
        <v>98</v>
      </c>
      <c r="D24" s="446" t="s">
        <v>99</v>
      </c>
      <c r="E24" s="948">
        <f>(E27+E26)+(E29+E28)</f>
        <v>-7423367.7599999988</v>
      </c>
      <c r="F24" s="318"/>
      <c r="G24" s="768"/>
      <c r="H24" s="600"/>
      <c r="I24" s="600"/>
      <c r="J24" s="600"/>
      <c r="K24" s="600"/>
      <c r="L24" s="599"/>
      <c r="M24" s="599"/>
      <c r="N24" s="599"/>
    </row>
    <row r="25" spans="1:14" s="157" customFormat="1" ht="6" customHeight="1">
      <c r="A25" s="160"/>
      <c r="B25" s="319"/>
      <c r="C25" s="307"/>
      <c r="D25" s="320"/>
      <c r="E25" s="951"/>
      <c r="F25" s="321"/>
      <c r="G25" s="438"/>
    </row>
    <row r="26" spans="1:14" ht="15" customHeight="1">
      <c r="B26" s="317"/>
      <c r="C26" s="306"/>
      <c r="D26" s="325" t="s">
        <v>100</v>
      </c>
      <c r="E26" s="949">
        <v>-11726255.539999999</v>
      </c>
      <c r="F26" s="318"/>
      <c r="G26" s="437"/>
      <c r="H26" s="598"/>
      <c r="I26" s="600"/>
      <c r="J26" s="600"/>
      <c r="K26" s="600"/>
      <c r="L26" s="600"/>
      <c r="M26" s="600"/>
      <c r="N26" s="600"/>
    </row>
    <row r="27" spans="1:14" ht="15" customHeight="1">
      <c r="B27" s="317"/>
      <c r="C27" s="306"/>
      <c r="D27" s="325" t="s">
        <v>101</v>
      </c>
      <c r="E27" s="949">
        <v>7913233.9300000006</v>
      </c>
      <c r="F27" s="318"/>
      <c r="G27" s="437"/>
      <c r="H27" s="598"/>
    </row>
    <row r="28" spans="1:14" ht="15" customHeight="1">
      <c r="B28" s="317"/>
      <c r="C28" s="306"/>
      <c r="D28" s="325" t="s">
        <v>102</v>
      </c>
      <c r="E28" s="949">
        <v>-12300000</v>
      </c>
      <c r="F28" s="318"/>
      <c r="G28" s="437"/>
      <c r="H28" s="598"/>
    </row>
    <row r="29" spans="1:14" ht="15" customHeight="1">
      <c r="B29" s="317"/>
      <c r="C29" s="306"/>
      <c r="D29" s="601" t="s">
        <v>103</v>
      </c>
      <c r="E29" s="949">
        <v>8689653.8499999996</v>
      </c>
      <c r="F29" s="318"/>
      <c r="G29" s="786"/>
    </row>
    <row r="30" spans="1:14" ht="7.5" customHeight="1">
      <c r="B30" s="317"/>
      <c r="C30" s="306"/>
      <c r="D30" s="325"/>
      <c r="E30" s="826"/>
      <c r="F30" s="318"/>
      <c r="G30" s="260"/>
    </row>
    <row r="31" spans="1:14" s="161" customFormat="1" ht="7.5" customHeight="1">
      <c r="B31" s="327"/>
      <c r="C31" s="250"/>
      <c r="D31" s="254"/>
      <c r="E31" s="825"/>
      <c r="F31" s="330"/>
      <c r="G31" s="260"/>
    </row>
    <row r="32" spans="1:14" s="161" customFormat="1" ht="15" customHeight="1" thickBot="1">
      <c r="B32" s="327"/>
      <c r="C32" s="446" t="s">
        <v>104</v>
      </c>
      <c r="D32" s="446" t="s">
        <v>105</v>
      </c>
      <c r="E32" s="948">
        <v>-3823401</v>
      </c>
      <c r="F32" s="330"/>
      <c r="G32" s="768"/>
    </row>
    <row r="33" spans="2:7" s="161" customFormat="1" ht="6" customHeight="1">
      <c r="B33" s="327"/>
      <c r="C33" s="306"/>
      <c r="D33" s="325"/>
      <c r="E33" s="952"/>
      <c r="F33" s="602"/>
      <c r="G33" s="603"/>
    </row>
    <row r="34" spans="2:7" s="161" customFormat="1" ht="15" customHeight="1">
      <c r="B34" s="327"/>
      <c r="C34" s="306"/>
      <c r="D34" s="325" t="s">
        <v>106</v>
      </c>
      <c r="E34" s="953">
        <v>-3823401</v>
      </c>
      <c r="F34" s="602"/>
      <c r="G34" s="604"/>
    </row>
    <row r="35" spans="2:7" s="161" customFormat="1" ht="15" customHeight="1">
      <c r="B35" s="327"/>
      <c r="C35" s="306"/>
      <c r="D35" s="601" t="s">
        <v>107</v>
      </c>
      <c r="E35" s="949">
        <v>0</v>
      </c>
      <c r="F35" s="330"/>
      <c r="G35" s="437"/>
    </row>
    <row r="36" spans="2:7" s="161" customFormat="1" ht="7.5" customHeight="1">
      <c r="B36" s="327"/>
      <c r="C36" s="306"/>
      <c r="D36" s="325"/>
      <c r="E36" s="949"/>
      <c r="F36" s="330"/>
      <c r="G36" s="260"/>
    </row>
    <row r="37" spans="2:7" s="161" customFormat="1" ht="7.5" customHeight="1">
      <c r="B37" s="327"/>
      <c r="C37" s="250"/>
      <c r="D37" s="254"/>
      <c r="E37" s="827"/>
      <c r="F37" s="330"/>
      <c r="G37" s="260"/>
    </row>
    <row r="38" spans="2:7" s="161" customFormat="1" ht="15.75" thickBot="1">
      <c r="B38" s="327"/>
      <c r="C38" s="446" t="s">
        <v>108</v>
      </c>
      <c r="D38" s="446" t="s">
        <v>109</v>
      </c>
      <c r="E38" s="948">
        <f>E40</f>
        <v>-50972.44</v>
      </c>
      <c r="F38" s="330"/>
      <c r="G38" s="260"/>
    </row>
    <row r="39" spans="2:7" s="114" customFormat="1" ht="6" customHeight="1">
      <c r="B39" s="317"/>
      <c r="C39" s="863"/>
      <c r="D39" s="863"/>
      <c r="E39" s="954"/>
      <c r="F39" s="318"/>
      <c r="G39" s="251"/>
    </row>
    <row r="40" spans="2:7" s="161" customFormat="1" ht="15">
      <c r="B40" s="327"/>
      <c r="C40" s="306"/>
      <c r="D40" s="325" t="s">
        <v>110</v>
      </c>
      <c r="E40" s="949">
        <v>-50972.44</v>
      </c>
      <c r="F40" s="330"/>
      <c r="G40" s="443"/>
    </row>
    <row r="41" spans="2:7" s="161" customFormat="1" ht="7.5" customHeight="1">
      <c r="B41" s="327"/>
      <c r="C41" s="306"/>
      <c r="D41" s="325"/>
      <c r="E41" s="823"/>
      <c r="F41" s="330"/>
      <c r="G41" s="260"/>
    </row>
    <row r="42" spans="2:7" s="161" customFormat="1" ht="7.5" customHeight="1">
      <c r="B42" s="327"/>
      <c r="C42" s="250"/>
      <c r="D42" s="254"/>
      <c r="E42" s="950"/>
      <c r="F42" s="330"/>
      <c r="G42" s="260"/>
    </row>
    <row r="43" spans="2:7" s="161" customFormat="1" ht="15" customHeight="1" thickBot="1">
      <c r="B43" s="327"/>
      <c r="C43" s="446" t="s">
        <v>111</v>
      </c>
      <c r="D43" s="446" t="s">
        <v>112</v>
      </c>
      <c r="E43" s="948">
        <f>(E45+E46)</f>
        <v>-84341.820000000065</v>
      </c>
      <c r="F43" s="330"/>
      <c r="G43" s="260"/>
    </row>
    <row r="44" spans="2:7" s="114" customFormat="1" ht="6" customHeight="1">
      <c r="B44" s="317"/>
      <c r="C44" s="863"/>
      <c r="D44" s="863"/>
      <c r="E44" s="954"/>
      <c r="F44" s="318"/>
      <c r="G44" s="251"/>
    </row>
    <row r="45" spans="2:7" s="161" customFormat="1" ht="15" customHeight="1">
      <c r="B45" s="327"/>
      <c r="C45" s="306"/>
      <c r="D45" s="325" t="s">
        <v>113</v>
      </c>
      <c r="E45" s="949">
        <v>-940161.39</v>
      </c>
      <c r="F45" s="330"/>
      <c r="G45" s="443"/>
    </row>
    <row r="46" spans="2:7" s="161" customFormat="1" ht="15" customHeight="1">
      <c r="B46" s="327"/>
      <c r="C46" s="306"/>
      <c r="D46" s="325" t="s">
        <v>114</v>
      </c>
      <c r="E46" s="949">
        <v>855819.57</v>
      </c>
      <c r="F46" s="330"/>
      <c r="G46" s="442"/>
    </row>
    <row r="47" spans="2:7" s="161" customFormat="1" ht="7.5" customHeight="1">
      <c r="B47" s="327"/>
      <c r="C47" s="306"/>
      <c r="D47" s="325"/>
      <c r="E47" s="826"/>
      <c r="F47" s="330"/>
      <c r="G47" s="260"/>
    </row>
    <row r="48" spans="2:7" s="161" customFormat="1" ht="7.5" customHeight="1">
      <c r="B48" s="327"/>
      <c r="C48" s="250"/>
      <c r="D48" s="254"/>
      <c r="E48" s="825"/>
      <c r="F48" s="330"/>
      <c r="G48" s="260"/>
    </row>
    <row r="49" spans="2:8" s="161" customFormat="1" ht="15" customHeight="1" thickBot="1">
      <c r="B49" s="327"/>
      <c r="C49" s="446" t="s">
        <v>115</v>
      </c>
      <c r="D49" s="446" t="s">
        <v>116</v>
      </c>
      <c r="E49" s="948">
        <f>(E51+E52+E53+E54)</f>
        <v>-211094</v>
      </c>
      <c r="F49" s="330"/>
      <c r="G49" s="437"/>
    </row>
    <row r="50" spans="2:8" s="161" customFormat="1" ht="6" customHeight="1">
      <c r="B50" s="327"/>
      <c r="C50" s="306"/>
      <c r="D50" s="325"/>
      <c r="E50" s="823"/>
      <c r="F50" s="330"/>
      <c r="G50" s="260"/>
    </row>
    <row r="51" spans="2:8" s="161" customFormat="1" ht="15" customHeight="1">
      <c r="B51" s="327"/>
      <c r="C51" s="306"/>
      <c r="D51" s="325" t="s">
        <v>117</v>
      </c>
      <c r="E51" s="949">
        <v>-60000</v>
      </c>
      <c r="F51" s="330"/>
      <c r="G51" s="260"/>
    </row>
    <row r="52" spans="2:8" s="161" customFormat="1" ht="15" customHeight="1">
      <c r="B52" s="327"/>
      <c r="C52" s="306"/>
      <c r="D52" s="325" t="s">
        <v>118</v>
      </c>
      <c r="E52" s="949">
        <v>-60000</v>
      </c>
      <c r="F52" s="330"/>
      <c r="G52" s="260"/>
    </row>
    <row r="53" spans="2:8" s="161" customFormat="1" ht="15" customHeight="1">
      <c r="B53" s="327"/>
      <c r="C53" s="306"/>
      <c r="D53" s="325" t="s">
        <v>119</v>
      </c>
      <c r="E53" s="949">
        <v>-60000</v>
      </c>
      <c r="F53" s="330"/>
      <c r="G53" s="260"/>
    </row>
    <row r="54" spans="2:8" s="161" customFormat="1" ht="15" customHeight="1">
      <c r="B54" s="327"/>
      <c r="C54" s="306"/>
      <c r="D54" s="325" t="s">
        <v>120</v>
      </c>
      <c r="E54" s="949">
        <f>-60000+28906</f>
        <v>-31094</v>
      </c>
      <c r="F54" s="330"/>
      <c r="G54" s="260"/>
    </row>
    <row r="55" spans="2:8" s="161" customFormat="1" ht="7.5" customHeight="1">
      <c r="B55" s="327"/>
      <c r="C55" s="306"/>
      <c r="D55" s="325"/>
      <c r="E55" s="826"/>
      <c r="F55" s="330"/>
      <c r="G55" s="260"/>
    </row>
    <row r="56" spans="2:8" s="161" customFormat="1" ht="7.5" customHeight="1">
      <c r="B56" s="327"/>
      <c r="C56" s="250"/>
      <c r="D56" s="254"/>
      <c r="E56" s="825"/>
      <c r="F56" s="330"/>
      <c r="G56" s="260"/>
    </row>
    <row r="57" spans="2:8" s="161" customFormat="1" ht="15" customHeight="1" thickBot="1">
      <c r="B57" s="327"/>
      <c r="C57" s="446" t="s">
        <v>121</v>
      </c>
      <c r="D57" s="446" t="s">
        <v>18</v>
      </c>
      <c r="E57" s="948">
        <f>E59</f>
        <v>-293541917.92658752</v>
      </c>
      <c r="F57" s="330"/>
      <c r="G57" s="260"/>
    </row>
    <row r="58" spans="2:8" s="114" customFormat="1" ht="6" customHeight="1">
      <c r="B58" s="317"/>
      <c r="C58" s="863"/>
      <c r="D58" s="863"/>
      <c r="E58" s="954"/>
      <c r="F58" s="318"/>
      <c r="G58" s="251"/>
    </row>
    <row r="59" spans="2:8" s="161" customFormat="1" ht="15" customHeight="1">
      <c r="B59" s="327"/>
      <c r="C59" s="306"/>
      <c r="D59" s="325" t="s">
        <v>122</v>
      </c>
      <c r="E59" s="900">
        <f>-'Compensação Tributária'!F63*70%</f>
        <v>-293541917.92658752</v>
      </c>
      <c r="F59" s="330"/>
      <c r="G59" s="902"/>
      <c r="H59" s="901"/>
    </row>
    <row r="60" spans="2:8" s="161" customFormat="1" ht="7.5" customHeight="1">
      <c r="B60" s="327"/>
      <c r="C60" s="306"/>
      <c r="D60" s="325"/>
      <c r="E60" s="823"/>
      <c r="F60" s="330"/>
      <c r="G60" s="260"/>
      <c r="H60" s="891"/>
    </row>
    <row r="61" spans="2:8" s="161" customFormat="1" ht="7.5" customHeight="1">
      <c r="B61" s="327"/>
      <c r="C61" s="250"/>
      <c r="D61" s="254"/>
      <c r="E61" s="950"/>
      <c r="F61" s="330"/>
    </row>
    <row r="62" spans="2:8" ht="15" customHeight="1" thickBot="1">
      <c r="B62" s="317"/>
      <c r="C62" s="446" t="s">
        <v>123</v>
      </c>
      <c r="D62" s="446" t="s">
        <v>22</v>
      </c>
      <c r="E62" s="948">
        <f>E64</f>
        <v>219885870.23324516</v>
      </c>
      <c r="F62" s="318"/>
      <c r="G62" s="260"/>
      <c r="H62" s="746"/>
    </row>
    <row r="63" spans="2:8" ht="6" customHeight="1">
      <c r="B63" s="317"/>
      <c r="C63" s="306"/>
      <c r="D63" s="325"/>
      <c r="E63" s="823"/>
      <c r="F63" s="318"/>
      <c r="G63" s="251"/>
    </row>
    <row r="64" spans="2:8" ht="15" customHeight="1">
      <c r="B64" s="317"/>
      <c r="C64" s="306"/>
      <c r="D64" s="325" t="s">
        <v>124</v>
      </c>
      <c r="E64" s="953">
        <f>'Compensação RTA 2023'!F40</f>
        <v>219885870.23324516</v>
      </c>
      <c r="F64" s="318"/>
      <c r="G64" s="906"/>
      <c r="H64" s="746"/>
    </row>
    <row r="65" spans="2:7" s="161" customFormat="1" ht="7.5" customHeight="1">
      <c r="B65" s="327"/>
      <c r="C65" s="306"/>
      <c r="D65" s="325"/>
      <c r="E65" s="826"/>
      <c r="F65" s="330"/>
      <c r="G65" s="260"/>
    </row>
    <row r="66" spans="2:7" s="161" customFormat="1" ht="7.5" customHeight="1">
      <c r="B66" s="327"/>
      <c r="C66" s="250"/>
      <c r="D66" s="254"/>
      <c r="E66" s="825"/>
      <c r="F66" s="330"/>
      <c r="G66" s="260"/>
    </row>
    <row r="67" spans="2:7" ht="15.75" thickBot="1">
      <c r="B67" s="317"/>
      <c r="C67" s="446" t="s">
        <v>125</v>
      </c>
      <c r="D67" s="446" t="s">
        <v>126</v>
      </c>
      <c r="E67" s="948">
        <f>E73*E74</f>
        <v>26935002.018225964</v>
      </c>
      <c r="F67" s="318"/>
    </row>
    <row r="68" spans="2:7" s="114" customFormat="1" ht="6" customHeight="1">
      <c r="B68" s="317"/>
      <c r="C68" s="863"/>
      <c r="D68" s="863"/>
      <c r="E68" s="864"/>
      <c r="F68" s="318"/>
    </row>
    <row r="69" spans="2:7" ht="15" customHeight="1">
      <c r="B69" s="317"/>
      <c r="C69" s="306"/>
      <c r="D69" s="325" t="s">
        <v>127</v>
      </c>
      <c r="E69" s="829">
        <f>6.87543719023171%-5%</f>
        <v>1.8754371902317102E-2</v>
      </c>
      <c r="F69" s="318"/>
    </row>
    <row r="70" spans="2:7" ht="15" customHeight="1">
      <c r="B70" s="317"/>
      <c r="C70" s="306"/>
      <c r="D70" s="325" t="s">
        <v>128</v>
      </c>
      <c r="E70" s="823">
        <v>5.6113927522959264</v>
      </c>
      <c r="F70" s="318"/>
    </row>
    <row r="71" spans="2:7" ht="15" customHeight="1">
      <c r="B71" s="317"/>
      <c r="C71" s="306"/>
      <c r="D71" s="325" t="s">
        <v>129</v>
      </c>
      <c r="E71" s="823">
        <f>E69*E70</f>
        <v>0.10523814656652455</v>
      </c>
      <c r="F71" s="318"/>
    </row>
    <row r="72" spans="2:7" ht="15" customHeight="1">
      <c r="B72" s="317"/>
      <c r="C72" s="306"/>
      <c r="D72" s="325" t="s">
        <v>130</v>
      </c>
      <c r="E72" s="828">
        <v>250396276.23333335</v>
      </c>
      <c r="F72" s="318"/>
    </row>
    <row r="73" spans="2:7" ht="15">
      <c r="B73" s="317"/>
      <c r="C73" s="306"/>
      <c r="D73" s="325" t="s">
        <v>131</v>
      </c>
      <c r="E73" s="953">
        <f>E71*E72</f>
        <v>26351240.017955504</v>
      </c>
      <c r="F73" s="766"/>
      <c r="G73" s="767"/>
    </row>
    <row r="74" spans="2:7" ht="15">
      <c r="B74" s="317"/>
      <c r="C74" s="306"/>
      <c r="D74" s="325" t="s">
        <v>132</v>
      </c>
      <c r="E74" s="611">
        <f>' Índice_atualização'!L33/' Índice_atualização'!L29</f>
        <v>1.0221531130934518</v>
      </c>
      <c r="F74" s="766"/>
      <c r="G74" s="767"/>
    </row>
    <row r="75" spans="2:7" ht="7.5" customHeight="1">
      <c r="B75" s="317"/>
      <c r="C75" s="306"/>
      <c r="D75" s="325"/>
      <c r="E75" s="826"/>
      <c r="F75" s="318"/>
    </row>
    <row r="76" spans="2:7" ht="7.5" customHeight="1">
      <c r="B76" s="317"/>
      <c r="C76" s="250"/>
      <c r="D76" s="254"/>
      <c r="E76" s="825"/>
      <c r="F76" s="318"/>
    </row>
    <row r="77" spans="2:7" ht="15.75" customHeight="1" thickBot="1">
      <c r="B77" s="317"/>
      <c r="C77" s="446" t="s">
        <v>133</v>
      </c>
      <c r="D77" s="446" t="s">
        <v>134</v>
      </c>
      <c r="E77" s="948">
        <f>SUM(E79:E83)</f>
        <v>1515388.7250000001</v>
      </c>
      <c r="F77" s="439"/>
    </row>
    <row r="78" spans="2:7" ht="6" customHeight="1">
      <c r="B78" s="317"/>
      <c r="C78" s="306"/>
      <c r="D78" s="325"/>
      <c r="E78" s="826"/>
      <c r="F78" s="305"/>
    </row>
    <row r="79" spans="2:7" ht="15" customHeight="1">
      <c r="B79" s="317"/>
      <c r="C79" s="306"/>
      <c r="D79" s="601" t="s">
        <v>135</v>
      </c>
      <c r="E79" s="955">
        <f>(E80/12)*6</f>
        <v>168376.52499999999</v>
      </c>
      <c r="F79" s="305"/>
    </row>
    <row r="80" spans="2:7" ht="15" customHeight="1">
      <c r="B80" s="317"/>
      <c r="C80" s="306"/>
      <c r="D80" s="601" t="s">
        <v>136</v>
      </c>
      <c r="E80" s="955">
        <f>FR_Energia_Elétrica!K12</f>
        <v>336753.05</v>
      </c>
      <c r="F80" s="305"/>
    </row>
    <row r="81" spans="2:10" ht="15" customHeight="1">
      <c r="B81" s="317"/>
      <c r="C81" s="306"/>
      <c r="D81" s="601" t="s">
        <v>137</v>
      </c>
      <c r="E81" s="955">
        <f>FR_Energia_Elétrica!K13</f>
        <v>336753.05</v>
      </c>
      <c r="F81" s="305"/>
    </row>
    <row r="82" spans="2:10" ht="15" customHeight="1">
      <c r="B82" s="317"/>
      <c r="C82" s="306"/>
      <c r="D82" s="601" t="s">
        <v>138</v>
      </c>
      <c r="E82" s="955">
        <f>FR_Energia_Elétrica!K14</f>
        <v>336753.05</v>
      </c>
      <c r="F82" s="305"/>
    </row>
    <row r="83" spans="2:10" ht="15" customHeight="1">
      <c r="B83" s="317"/>
      <c r="C83" s="306"/>
      <c r="D83" s="601" t="s">
        <v>139</v>
      </c>
      <c r="E83" s="955">
        <f>FR_Energia_Elétrica!K15</f>
        <v>336753.05</v>
      </c>
      <c r="F83" s="305"/>
      <c r="G83" s="444"/>
      <c r="J83" s="600"/>
    </row>
    <row r="84" spans="2:10" ht="7.5" customHeight="1">
      <c r="B84" s="317"/>
      <c r="C84" s="306"/>
      <c r="D84" s="251"/>
      <c r="E84" s="826"/>
      <c r="F84" s="318"/>
    </row>
    <row r="85" spans="2:10" ht="7.5" customHeight="1">
      <c r="B85" s="317"/>
      <c r="C85" s="250"/>
      <c r="D85" s="254"/>
      <c r="E85" s="825"/>
      <c r="F85" s="318"/>
    </row>
    <row r="86" spans="2:10" ht="15.75" thickBot="1">
      <c r="B86" s="317"/>
      <c r="C86" s="446" t="s">
        <v>140</v>
      </c>
      <c r="D86" s="446" t="s">
        <v>141</v>
      </c>
      <c r="E86" s="948">
        <f>E88</f>
        <v>1585000</v>
      </c>
      <c r="F86" s="439"/>
    </row>
    <row r="87" spans="2:10" ht="6" customHeight="1">
      <c r="B87" s="317"/>
      <c r="C87" s="306"/>
      <c r="D87" s="325"/>
      <c r="E87" s="826"/>
      <c r="F87" s="305"/>
    </row>
    <row r="88" spans="2:10" ht="15" customHeight="1">
      <c r="B88" s="317"/>
      <c r="C88" s="306"/>
      <c r="D88" s="325" t="s">
        <v>142</v>
      </c>
      <c r="E88" s="955">
        <v>1585000</v>
      </c>
      <c r="F88" s="305"/>
    </row>
    <row r="89" spans="2:10" ht="7.5" customHeight="1">
      <c r="B89" s="317"/>
      <c r="C89" s="306"/>
      <c r="D89" s="251"/>
      <c r="E89" s="826"/>
      <c r="F89" s="318"/>
    </row>
    <row r="90" spans="2:10" ht="15">
      <c r="B90" s="317"/>
      <c r="C90" s="428" t="s">
        <v>143</v>
      </c>
      <c r="D90" s="334"/>
      <c r="E90" s="956">
        <f>E12+E18+E24+E32+E38+E43+E49+E57+E62+E67+E77+E86</f>
        <v>-95736080.315297842</v>
      </c>
      <c r="F90" s="318"/>
    </row>
    <row r="91" spans="2:10" ht="7.5" customHeight="1">
      <c r="B91" s="317"/>
      <c r="C91" s="306"/>
      <c r="D91" s="251"/>
      <c r="E91" s="251"/>
      <c r="F91" s="318"/>
    </row>
    <row r="92" spans="2:10" ht="7.5" customHeight="1">
      <c r="B92" s="317"/>
      <c r="C92" s="162"/>
      <c r="D92" s="163"/>
      <c r="E92" s="163"/>
      <c r="F92" s="330"/>
    </row>
    <row r="93" spans="2:10" ht="7.5" customHeight="1">
      <c r="B93" s="332"/>
      <c r="C93" s="441"/>
      <c r="D93" s="441"/>
      <c r="E93" s="441"/>
      <c r="F93" s="335"/>
    </row>
    <row r="98" spans="5:5">
      <c r="E98" s="746"/>
    </row>
    <row r="99" spans="5:5">
      <c r="E99" s="746"/>
    </row>
    <row r="100" spans="5:5">
      <c r="E100" s="746"/>
    </row>
    <row r="101" spans="5:5">
      <c r="E101" s="746"/>
    </row>
    <row r="102" spans="5:5">
      <c r="E102" s="746"/>
    </row>
    <row r="103" spans="5:5">
      <c r="E103" s="746"/>
    </row>
    <row r="104" spans="5:5">
      <c r="E104" s="746"/>
    </row>
    <row r="105" spans="5:5">
      <c r="E105" s="746"/>
    </row>
    <row r="106" spans="5:5">
      <c r="E106" s="746"/>
    </row>
    <row r="107" spans="5:5">
      <c r="E107" s="746"/>
    </row>
    <row r="108" spans="5:5">
      <c r="E108" s="746"/>
    </row>
    <row r="109" spans="5:5">
      <c r="E109" s="746"/>
    </row>
  </sheetData>
  <phoneticPr fontId="75" type="noConversion"/>
  <pageMargins left="0.75" right="0.75" top="1" bottom="1" header="0.5" footer="0.5"/>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32032A-BCBF-4982-A6D9-56EF167FE8C3}">
  <sheetPr>
    <tabColor theme="5" tint="-0.249977111117893"/>
  </sheetPr>
  <dimension ref="A2:U65"/>
  <sheetViews>
    <sheetView showGridLines="0" zoomScale="80" zoomScaleNormal="80" workbookViewId="0">
      <selection activeCell="F66" sqref="F66"/>
    </sheetView>
  </sheetViews>
  <sheetFormatPr defaultColWidth="0" defaultRowHeight="15"/>
  <cols>
    <col min="1" max="1" width="1.7109375" customWidth="1"/>
    <col min="2" max="2" width="10.7109375" customWidth="1"/>
    <col min="3" max="3" width="17.85546875" bestFit="1" customWidth="1"/>
    <col min="4" max="4" width="19.7109375" customWidth="1"/>
    <col min="5" max="5" width="17.7109375" style="693" customWidth="1"/>
    <col min="6" max="6" width="27.28515625" bestFit="1" customWidth="1"/>
    <col min="7" max="7" width="21.28515625" customWidth="1"/>
    <col min="8" max="8" width="13.28515625" customWidth="1"/>
    <col min="9" max="9" width="18" customWidth="1"/>
    <col min="10" max="15" width="9.140625" customWidth="1"/>
    <col min="16" max="21" width="0" hidden="1" customWidth="1"/>
    <col min="22" max="16384" width="9.140625" hidden="1"/>
  </cols>
  <sheetData>
    <row r="2" spans="2:13" ht="20.25">
      <c r="B2" s="27" t="str">
        <f>'Reposicionamento Tarifário'!D2</f>
        <v>Companhia de Saneamento Ambiental do Distrito Federal - CAESB</v>
      </c>
      <c r="C2" s="28"/>
      <c r="D2" s="28"/>
      <c r="E2" s="282"/>
      <c r="F2" s="28"/>
      <c r="G2" s="28"/>
      <c r="H2" s="28"/>
      <c r="I2" s="28"/>
      <c r="J2" s="57"/>
      <c r="K2" s="57"/>
      <c r="L2" s="57"/>
      <c r="M2" s="5"/>
    </row>
    <row r="3" spans="2:13" ht="20.25">
      <c r="B3" s="4" t="str">
        <f>'Reposicionamento Tarifário'!D3</f>
        <v>Revisão Tarifária Periódica (4ª RTP)</v>
      </c>
      <c r="C3" s="5"/>
      <c r="D3" s="5"/>
      <c r="E3" s="284"/>
      <c r="F3" s="5"/>
      <c r="G3" s="5"/>
      <c r="H3" s="5"/>
      <c r="I3" s="5"/>
      <c r="J3" s="5"/>
      <c r="K3" s="5"/>
      <c r="L3" s="5"/>
      <c r="M3" s="5"/>
    </row>
    <row r="4" spans="2:13" ht="20.25">
      <c r="B4" s="7" t="s">
        <v>144</v>
      </c>
      <c r="C4" s="5"/>
      <c r="D4" s="5"/>
      <c r="E4" s="284"/>
      <c r="F4" s="5"/>
      <c r="G4" s="5"/>
      <c r="H4" s="5"/>
      <c r="I4" s="5"/>
      <c r="J4" s="5"/>
      <c r="K4" s="5"/>
      <c r="L4" s="5"/>
      <c r="M4" s="5"/>
    </row>
    <row r="5" spans="2:13" ht="20.25">
      <c r="B5" s="7" t="s">
        <v>145</v>
      </c>
      <c r="C5" s="5"/>
      <c r="D5" s="5"/>
      <c r="E5" s="284"/>
      <c r="F5" s="5"/>
      <c r="G5" s="5"/>
      <c r="H5" s="5"/>
      <c r="I5" s="5"/>
      <c r="J5" s="5"/>
      <c r="K5" s="5"/>
      <c r="L5" s="5"/>
      <c r="M5" s="5"/>
    </row>
    <row r="6" spans="2:13" ht="30" customHeight="1">
      <c r="B6" s="8"/>
      <c r="C6" s="31"/>
      <c r="D6" s="31"/>
      <c r="E6" s="407"/>
      <c r="F6" s="31"/>
      <c r="G6" s="31"/>
      <c r="H6" s="31"/>
      <c r="I6" s="31"/>
      <c r="J6" s="58"/>
      <c r="K6" s="58"/>
      <c r="L6" s="58"/>
      <c r="M6" s="58"/>
    </row>
    <row r="8" spans="2:13">
      <c r="B8" s="320"/>
      <c r="C8" s="749"/>
      <c r="D8" s="750"/>
      <c r="E8" s="750"/>
      <c r="F8" s="771" t="s">
        <v>146</v>
      </c>
      <c r="G8" s="750"/>
    </row>
    <row r="9" spans="2:13">
      <c r="B9" s="1016" t="s">
        <v>147</v>
      </c>
      <c r="C9" s="1018" t="s">
        <v>148</v>
      </c>
      <c r="D9" s="751" t="s">
        <v>149</v>
      </c>
      <c r="E9" s="1018" t="s">
        <v>150</v>
      </c>
      <c r="F9" s="759" t="s">
        <v>149</v>
      </c>
    </row>
    <row r="10" spans="2:13" ht="15" customHeight="1">
      <c r="B10" s="1017"/>
      <c r="C10" s="1019"/>
      <c r="D10" s="772" t="s">
        <v>151</v>
      </c>
      <c r="E10" s="1019"/>
      <c r="F10" s="760" t="s">
        <v>151</v>
      </c>
    </row>
    <row r="11" spans="2:13">
      <c r="B11" s="1014">
        <v>2019</v>
      </c>
      <c r="C11" s="753" t="s">
        <v>152</v>
      </c>
      <c r="D11" s="754">
        <v>5659524.8699999992</v>
      </c>
      <c r="E11" s="753">
        <v>5227.84</v>
      </c>
      <c r="F11" s="761">
        <f>$E$62/E11*D11</f>
        <v>7332567.5644673323</v>
      </c>
    </row>
    <row r="12" spans="2:13">
      <c r="B12" s="1015"/>
      <c r="C12" s="693" t="s">
        <v>153</v>
      </c>
      <c r="D12" s="773">
        <v>6228965.0700000003</v>
      </c>
      <c r="E12" s="693">
        <v>5233.07</v>
      </c>
      <c r="F12" s="762">
        <f t="shared" ref="F12:F42" si="0">$E$62/E12*D12</f>
        <v>8062277.4470203733</v>
      </c>
    </row>
    <row r="13" spans="2:13">
      <c r="B13" s="1015"/>
      <c r="C13" s="693" t="s">
        <v>154</v>
      </c>
      <c r="D13" s="773">
        <v>6008968.4299999997</v>
      </c>
      <c r="E13" s="693">
        <v>5259.76</v>
      </c>
      <c r="F13" s="762">
        <f t="shared" si="0"/>
        <v>7738065.1584608611</v>
      </c>
    </row>
    <row r="14" spans="2:13">
      <c r="B14" s="1015"/>
      <c r="C14" s="693" t="s">
        <v>155</v>
      </c>
      <c r="D14" s="773">
        <v>5430046.4300000006</v>
      </c>
      <c r="E14" s="693">
        <v>5320.25</v>
      </c>
      <c r="F14" s="762">
        <f t="shared" si="0"/>
        <v>6913053.0676051136</v>
      </c>
    </row>
    <row r="15" spans="2:13">
      <c r="B15" s="1020">
        <f>B11+1</f>
        <v>2020</v>
      </c>
      <c r="C15" s="755" t="s">
        <v>156</v>
      </c>
      <c r="D15" s="756">
        <v>11746498.539999999</v>
      </c>
      <c r="E15" s="755">
        <v>5331.42</v>
      </c>
      <c r="F15" s="763">
        <f t="shared" si="0"/>
        <v>14923267.378301801</v>
      </c>
    </row>
    <row r="16" spans="2:13">
      <c r="B16" s="1015"/>
      <c r="C16" s="693" t="s">
        <v>157</v>
      </c>
      <c r="D16" s="773">
        <v>4971321.8600000003</v>
      </c>
      <c r="E16" s="693">
        <v>5344.75</v>
      </c>
      <c r="F16" s="762">
        <f t="shared" si="0"/>
        <v>6300033.718075159</v>
      </c>
    </row>
    <row r="17" spans="2:6">
      <c r="B17" s="1015"/>
      <c r="C17" s="693" t="s">
        <v>158</v>
      </c>
      <c r="D17" s="773">
        <v>5095368.67</v>
      </c>
      <c r="E17" s="693">
        <v>5348.49</v>
      </c>
      <c r="F17" s="762">
        <f t="shared" si="0"/>
        <v>6452719.8800878199</v>
      </c>
    </row>
    <row r="18" spans="2:6">
      <c r="B18" s="1015"/>
      <c r="C18" s="693" t="s">
        <v>159</v>
      </c>
      <c r="D18" s="773">
        <v>5831666.8100000005</v>
      </c>
      <c r="E18" s="693">
        <v>5331.91</v>
      </c>
      <c r="F18" s="762">
        <f t="shared" si="0"/>
        <v>7408124.640920178</v>
      </c>
    </row>
    <row r="19" spans="2:6">
      <c r="B19" s="1015"/>
      <c r="C19" s="693" t="s">
        <v>160</v>
      </c>
      <c r="D19" s="773">
        <v>4966001.21</v>
      </c>
      <c r="E19" s="693">
        <v>5311.65</v>
      </c>
      <c r="F19" s="762">
        <f t="shared" si="0"/>
        <v>6332508.16896006</v>
      </c>
    </row>
    <row r="20" spans="2:6">
      <c r="B20" s="1015"/>
      <c r="C20" s="693" t="s">
        <v>161</v>
      </c>
      <c r="D20" s="773">
        <v>6106359.6200000001</v>
      </c>
      <c r="E20" s="693">
        <v>5325.46</v>
      </c>
      <c r="F20" s="762">
        <f t="shared" si="0"/>
        <v>7766469.4549123272</v>
      </c>
    </row>
    <row r="21" spans="2:6">
      <c r="B21" s="1015"/>
      <c r="C21" s="693" t="s">
        <v>162</v>
      </c>
      <c r="D21" s="773">
        <v>9842271.3200000003</v>
      </c>
      <c r="E21" s="693">
        <v>5344.63</v>
      </c>
      <c r="F21" s="762">
        <f t="shared" si="0"/>
        <v>12473148.012793478</v>
      </c>
    </row>
    <row r="22" spans="2:6">
      <c r="B22" s="1015"/>
      <c r="C22" s="693" t="s">
        <v>163</v>
      </c>
      <c r="D22" s="773">
        <v>5560635.9299999997</v>
      </c>
      <c r="E22" s="693">
        <v>5357.46</v>
      </c>
      <c r="F22" s="762">
        <f t="shared" si="0"/>
        <v>7030139.0072144447</v>
      </c>
    </row>
    <row r="23" spans="2:6">
      <c r="B23" s="1015"/>
      <c r="C23" s="693" t="s">
        <v>164</v>
      </c>
      <c r="D23" s="773">
        <v>5454716.8399999999</v>
      </c>
      <c r="E23" s="693">
        <v>5391.75</v>
      </c>
      <c r="F23" s="762">
        <f t="shared" si="0"/>
        <v>6852370.7387892241</v>
      </c>
    </row>
    <row r="24" spans="2:6">
      <c r="B24" s="1015"/>
      <c r="C24" s="693" t="s">
        <v>165</v>
      </c>
      <c r="D24" s="773">
        <v>10477165.32</v>
      </c>
      <c r="E24" s="693">
        <v>5438.12</v>
      </c>
      <c r="F24" s="762">
        <f t="shared" si="0"/>
        <v>13049485.768426662</v>
      </c>
    </row>
    <row r="25" spans="2:6">
      <c r="B25" s="1015"/>
      <c r="C25" s="693" t="s">
        <v>166</v>
      </c>
      <c r="D25" s="773">
        <v>6055276.1599999992</v>
      </c>
      <c r="E25" s="693">
        <v>5486.52</v>
      </c>
      <c r="F25" s="762">
        <f t="shared" si="0"/>
        <v>7475416.1756893611</v>
      </c>
    </row>
    <row r="26" spans="2:6">
      <c r="B26" s="1015"/>
      <c r="C26" s="693" t="s">
        <v>167</v>
      </c>
      <c r="D26" s="773">
        <v>5107869.37</v>
      </c>
      <c r="E26" s="693">
        <v>5560.59</v>
      </c>
      <c r="F26" s="762">
        <f t="shared" si="0"/>
        <v>6221817.8948168997</v>
      </c>
    </row>
    <row r="27" spans="2:6">
      <c r="B27" s="1020">
        <f>B15+1</f>
        <v>2021</v>
      </c>
      <c r="C27" s="755" t="s">
        <v>168</v>
      </c>
      <c r="D27" s="756">
        <v>17868081.59</v>
      </c>
      <c r="E27" s="755">
        <v>5574.49</v>
      </c>
      <c r="F27" s="763">
        <f t="shared" si="0"/>
        <v>21710567.422508482</v>
      </c>
    </row>
    <row r="28" spans="2:6">
      <c r="B28" s="1015"/>
      <c r="C28" s="693" t="s">
        <v>169</v>
      </c>
      <c r="D28" s="773">
        <v>5306535.92</v>
      </c>
      <c r="E28" s="693">
        <v>5622.43</v>
      </c>
      <c r="F28" s="762">
        <f t="shared" si="0"/>
        <v>6392716.4145855801</v>
      </c>
    </row>
    <row r="29" spans="2:6">
      <c r="B29" s="1015"/>
      <c r="C29" s="693" t="s">
        <v>170</v>
      </c>
      <c r="D29" s="773">
        <v>4994593.13</v>
      </c>
      <c r="E29" s="693">
        <v>5674.72</v>
      </c>
      <c r="F29" s="762">
        <f>$E$62/E29*D29</f>
        <v>5961479.6517951721</v>
      </c>
    </row>
    <row r="30" spans="2:6">
      <c r="B30" s="1015"/>
      <c r="C30" s="693" t="s">
        <v>171</v>
      </c>
      <c r="D30" s="773">
        <v>5979823.0699999994</v>
      </c>
      <c r="E30" s="693">
        <v>5692.31</v>
      </c>
      <c r="F30" s="762">
        <f t="shared" si="0"/>
        <v>7115381.3136211652</v>
      </c>
    </row>
    <row r="31" spans="2:6">
      <c r="B31" s="1015"/>
      <c r="C31" s="693" t="s">
        <v>172</v>
      </c>
      <c r="D31" s="773">
        <v>5522484.6199999992</v>
      </c>
      <c r="E31" s="693">
        <v>5739.56</v>
      </c>
      <c r="F31" s="762">
        <f t="shared" si="0"/>
        <v>6517098.7675200524</v>
      </c>
    </row>
    <row r="32" spans="2:6">
      <c r="B32" s="1015"/>
      <c r="C32" s="693" t="s">
        <v>173</v>
      </c>
      <c r="D32" s="773">
        <v>5455307.3899999997</v>
      </c>
      <c r="E32" s="693">
        <v>5769.98</v>
      </c>
      <c r="F32" s="762">
        <f t="shared" si="0"/>
        <v>6403881.796031408</v>
      </c>
    </row>
    <row r="33" spans="2:6">
      <c r="B33" s="1015"/>
      <c r="C33" s="693" t="s">
        <v>174</v>
      </c>
      <c r="D33" s="773">
        <v>14044161.42</v>
      </c>
      <c r="E33" s="693">
        <v>5825.37</v>
      </c>
      <c r="F33" s="762">
        <f t="shared" si="0"/>
        <v>16329417.225213747</v>
      </c>
    </row>
    <row r="34" spans="2:6">
      <c r="B34" s="1015"/>
      <c r="C34" s="693" t="s">
        <v>175</v>
      </c>
      <c r="D34" s="773">
        <v>5596064.6100000003</v>
      </c>
      <c r="E34" s="693">
        <v>5876.05</v>
      </c>
      <c r="F34" s="762">
        <f t="shared" si="0"/>
        <v>6450533.3584592892</v>
      </c>
    </row>
    <row r="35" spans="2:6">
      <c r="B35" s="1015"/>
      <c r="C35" s="693" t="s">
        <v>176</v>
      </c>
      <c r="D35" s="773">
        <v>5546569.790000001</v>
      </c>
      <c r="E35" s="693">
        <v>5944.21</v>
      </c>
      <c r="F35" s="762">
        <f t="shared" si="0"/>
        <v>6320169.5030144136</v>
      </c>
    </row>
    <row r="36" spans="2:6">
      <c r="B36" s="1015"/>
      <c r="C36" s="693" t="s">
        <v>177</v>
      </c>
      <c r="D36" s="773">
        <v>11978285.83</v>
      </c>
      <c r="E36" s="693">
        <v>6018.51</v>
      </c>
      <c r="F36" s="762">
        <f t="shared" si="0"/>
        <v>13480440.185986916</v>
      </c>
    </row>
    <row r="37" spans="2:6">
      <c r="B37" s="1015"/>
      <c r="C37" s="693" t="s">
        <v>178</v>
      </c>
      <c r="D37" s="773">
        <v>5996178.4700000007</v>
      </c>
      <c r="E37" s="693">
        <v>6075.69</v>
      </c>
      <c r="F37" s="762">
        <f t="shared" si="0"/>
        <v>6684629.3582287626</v>
      </c>
    </row>
    <row r="38" spans="2:6">
      <c r="B38" s="1021"/>
      <c r="C38" s="757" t="s">
        <v>179</v>
      </c>
      <c r="D38" s="758">
        <v>5230698.2700000005</v>
      </c>
      <c r="E38" s="757">
        <v>6120.04</v>
      </c>
      <c r="F38" s="764">
        <f t="shared" si="0"/>
        <v>5789003.2861293238</v>
      </c>
    </row>
    <row r="39" spans="2:6">
      <c r="B39" s="1020">
        <f>B27+1</f>
        <v>2022</v>
      </c>
      <c r="C39" s="755" t="s">
        <v>180</v>
      </c>
      <c r="D39" s="756">
        <v>5559154.04</v>
      </c>
      <c r="E39" s="755">
        <v>6153.09</v>
      </c>
      <c r="F39" s="763">
        <f t="shared" si="0"/>
        <v>6119470.2636416508</v>
      </c>
    </row>
    <row r="40" spans="2:6">
      <c r="B40" s="1015"/>
      <c r="C40" s="693" t="s">
        <v>181</v>
      </c>
      <c r="D40" s="773">
        <v>4690673.22</v>
      </c>
      <c r="E40" s="693">
        <v>6215.24</v>
      </c>
      <c r="F40" s="762">
        <f t="shared" si="0"/>
        <v>5111821.2974606622</v>
      </c>
    </row>
    <row r="41" spans="2:6">
      <c r="B41" s="1015"/>
      <c r="C41" s="693" t="s">
        <v>182</v>
      </c>
      <c r="D41" s="773">
        <v>5398346.6399999997</v>
      </c>
      <c r="E41" s="693">
        <v>6315.93</v>
      </c>
      <c r="F41" s="762">
        <f t="shared" si="0"/>
        <v>5789243.9191556592</v>
      </c>
    </row>
    <row r="42" spans="2:6">
      <c r="B42" s="1015"/>
      <c r="C42" s="693" t="s">
        <v>183</v>
      </c>
      <c r="D42" s="773">
        <v>5538384.8900000006</v>
      </c>
      <c r="E42" s="693">
        <v>6382.88</v>
      </c>
      <c r="F42" s="762">
        <f t="shared" si="0"/>
        <v>5877123.841258226</v>
      </c>
    </row>
    <row r="43" spans="2:6">
      <c r="B43" s="1015"/>
      <c r="C43" s="693" t="s">
        <v>184</v>
      </c>
      <c r="D43" s="773">
        <v>6079099.5300000003</v>
      </c>
      <c r="E43" s="693">
        <v>6412.88</v>
      </c>
      <c r="F43" s="762">
        <f t="shared" ref="F43:F62" si="1">$E$62/E43*D43</f>
        <v>6420731.7887693364</v>
      </c>
    </row>
    <row r="44" spans="2:6">
      <c r="B44" s="1015"/>
      <c r="C44" s="693" t="s">
        <v>185</v>
      </c>
      <c r="D44" s="773">
        <v>5964948.6600000001</v>
      </c>
      <c r="E44" s="693">
        <v>6455.85</v>
      </c>
      <c r="F44" s="762">
        <f t="shared" si="1"/>
        <v>6258232.1166567067</v>
      </c>
    </row>
    <row r="45" spans="2:6">
      <c r="B45" s="1015"/>
      <c r="C45" s="693" t="s">
        <v>186</v>
      </c>
      <c r="D45" s="773">
        <v>5708446.1500000004</v>
      </c>
      <c r="E45" s="693">
        <v>6411.95</v>
      </c>
      <c r="F45" s="762">
        <f t="shared" si="1"/>
        <v>6030122.9819961963</v>
      </c>
    </row>
    <row r="46" spans="2:6">
      <c r="B46" s="1015"/>
      <c r="C46" s="693" t="s">
        <v>187</v>
      </c>
      <c r="D46" s="773">
        <v>5831567.6000000006</v>
      </c>
      <c r="E46" s="693">
        <v>6388.87</v>
      </c>
      <c r="F46" s="762">
        <f t="shared" si="1"/>
        <v>6182436.311593757</v>
      </c>
    </row>
    <row r="47" spans="2:6">
      <c r="B47" s="1015"/>
      <c r="C47" s="693" t="s">
        <v>188</v>
      </c>
      <c r="D47" s="773">
        <v>5346331.6599999992</v>
      </c>
      <c r="E47" s="693">
        <v>6370.34</v>
      </c>
      <c r="F47" s="762">
        <f t="shared" si="1"/>
        <v>5684492.1688211607</v>
      </c>
    </row>
    <row r="48" spans="2:6">
      <c r="B48" s="1015"/>
      <c r="C48" s="693" t="s">
        <v>189</v>
      </c>
      <c r="D48" s="773">
        <v>9560653.2400000002</v>
      </c>
      <c r="E48" s="693">
        <v>6407.93</v>
      </c>
      <c r="F48" s="762">
        <f t="shared" si="1"/>
        <v>10105741.756057698</v>
      </c>
    </row>
    <row r="49" spans="2:6">
      <c r="B49" s="1015"/>
      <c r="C49" s="693" t="s">
        <v>190</v>
      </c>
      <c r="D49" s="773">
        <v>5932834.0600000005</v>
      </c>
      <c r="E49" s="693">
        <v>6434.2</v>
      </c>
      <c r="F49" s="762">
        <f t="shared" si="1"/>
        <v>6245483.0365198795</v>
      </c>
    </row>
    <row r="50" spans="2:6">
      <c r="B50" s="1021"/>
      <c r="C50" s="757" t="s">
        <v>191</v>
      </c>
      <c r="D50" s="758">
        <v>5566858.9000000004</v>
      </c>
      <c r="E50" s="757">
        <v>6474.09</v>
      </c>
      <c r="F50" s="764">
        <f t="shared" si="1"/>
        <v>5824114.0270838076</v>
      </c>
    </row>
    <row r="51" spans="2:6">
      <c r="B51" s="1015">
        <f>B39+1</f>
        <v>2023</v>
      </c>
      <c r="C51" s="693" t="s">
        <v>192</v>
      </c>
      <c r="D51" s="773">
        <v>14977079.860000001</v>
      </c>
      <c r="E51" s="797">
        <v>6508.4</v>
      </c>
      <c r="F51" s="762">
        <f t="shared" si="1"/>
        <v>15586596.660214832</v>
      </c>
    </row>
    <row r="52" spans="2:6">
      <c r="B52" s="1015"/>
      <c r="C52" s="693" t="s">
        <v>193</v>
      </c>
      <c r="D52" s="773">
        <v>5185788.38</v>
      </c>
      <c r="E52" s="693">
        <v>6563.07</v>
      </c>
      <c r="F52" s="762">
        <f t="shared" si="1"/>
        <v>5351877.2252318813</v>
      </c>
    </row>
    <row r="53" spans="2:6">
      <c r="B53" s="1015"/>
      <c r="C53" s="693" t="s">
        <v>194</v>
      </c>
      <c r="D53" s="773">
        <v>6043033.4900000002</v>
      </c>
      <c r="E53" s="693">
        <v>6609.67</v>
      </c>
      <c r="F53" s="762">
        <f t="shared" si="1"/>
        <v>6192608.3218696695</v>
      </c>
    </row>
    <row r="54" spans="2:6">
      <c r="B54" s="1015"/>
      <c r="C54" s="693" t="s">
        <v>195</v>
      </c>
      <c r="D54" s="773">
        <v>11449049.5</v>
      </c>
      <c r="E54" s="693">
        <v>6649.99</v>
      </c>
      <c r="F54" s="762">
        <f t="shared" si="1"/>
        <v>11661296.258620692</v>
      </c>
    </row>
    <row r="55" spans="2:6">
      <c r="B55" s="1015"/>
      <c r="C55" s="693" t="s">
        <v>196</v>
      </c>
      <c r="D55" s="773">
        <v>6301780.4199999999</v>
      </c>
      <c r="E55" s="693">
        <v>6665.28</v>
      </c>
      <c r="F55" s="762">
        <f t="shared" si="1"/>
        <v>6403881.0470638005</v>
      </c>
    </row>
    <row r="56" spans="2:6">
      <c r="B56" s="1015"/>
      <c r="C56" s="693" t="s">
        <v>197</v>
      </c>
      <c r="D56" s="773">
        <v>6227900.9400000004</v>
      </c>
      <c r="E56" s="693">
        <v>6659.95</v>
      </c>
      <c r="F56" s="762">
        <f t="shared" si="1"/>
        <v>6333869.5635663634</v>
      </c>
    </row>
    <row r="57" spans="2:6">
      <c r="B57" s="1015"/>
      <c r="C57" s="693" t="s">
        <v>198</v>
      </c>
      <c r="D57" s="773">
        <v>12129828.52</v>
      </c>
      <c r="E57" s="693">
        <v>6667.94</v>
      </c>
      <c r="F57" s="762">
        <f t="shared" si="1"/>
        <v>12321437.148453707</v>
      </c>
    </row>
    <row r="58" spans="2:6">
      <c r="B58" s="1015"/>
      <c r="C58" s="693" t="s">
        <v>199</v>
      </c>
      <c r="D58" s="773">
        <v>5930539.4400000004</v>
      </c>
      <c r="E58" s="693">
        <v>6683.28</v>
      </c>
      <c r="F58" s="762">
        <f t="shared" si="1"/>
        <v>6010393.8294922272</v>
      </c>
    </row>
    <row r="59" spans="2:6">
      <c r="B59" s="1015"/>
      <c r="C59" s="693" t="s">
        <v>200</v>
      </c>
      <c r="D59" s="773">
        <v>7202777.6699999999</v>
      </c>
      <c r="E59" s="693">
        <v>6700.66</v>
      </c>
      <c r="F59" s="762">
        <f t="shared" si="1"/>
        <v>7280828.7405838985</v>
      </c>
    </row>
    <row r="60" spans="2:6">
      <c r="B60" s="1015"/>
      <c r="C60" s="693" t="s">
        <v>201</v>
      </c>
      <c r="D60" s="773">
        <v>10433415.98</v>
      </c>
      <c r="E60" s="693">
        <v>6716.74</v>
      </c>
      <c r="F60" s="762">
        <f t="shared" si="1"/>
        <v>10521226.585345659</v>
      </c>
    </row>
    <row r="61" spans="2:6">
      <c r="B61" s="1015"/>
      <c r="C61" s="693" t="s">
        <v>202</v>
      </c>
      <c r="D61" s="773">
        <v>7504289.9799999995</v>
      </c>
      <c r="E61" s="693">
        <v>6735.55</v>
      </c>
      <c r="F61" s="762">
        <f t="shared" si="1"/>
        <v>7546315.0288891923</v>
      </c>
    </row>
    <row r="62" spans="2:6">
      <c r="B62" s="1015"/>
      <c r="C62" s="693" t="s">
        <v>203</v>
      </c>
      <c r="D62" s="773">
        <v>6999470.7599999998</v>
      </c>
      <c r="E62" s="693">
        <v>6773.27</v>
      </c>
      <c r="F62" s="762">
        <f t="shared" si="1"/>
        <v>6999470.7599999998</v>
      </c>
    </row>
    <row r="63" spans="2:6">
      <c r="B63" s="1012" t="s">
        <v>204</v>
      </c>
      <c r="C63" s="1013"/>
      <c r="D63" s="752">
        <f>SUM(D11:D62)</f>
        <v>369623694.09000003</v>
      </c>
      <c r="E63" s="453"/>
      <c r="F63" s="765">
        <f>SUM(F11:F62)</f>
        <v>419345597.03798217</v>
      </c>
    </row>
    <row r="65" spans="6:6">
      <c r="F65" s="425"/>
    </row>
  </sheetData>
  <mergeCells count="9">
    <mergeCell ref="B63:C63"/>
    <mergeCell ref="B11:B14"/>
    <mergeCell ref="B9:B10"/>
    <mergeCell ref="C9:C10"/>
    <mergeCell ref="E9:E10"/>
    <mergeCell ref="B15:B26"/>
    <mergeCell ref="B27:B38"/>
    <mergeCell ref="B39:B50"/>
    <mergeCell ref="B51:B62"/>
  </mergeCells>
  <phoneticPr fontId="75" type="noConversion"/>
  <pageMargins left="0.511811024" right="0.511811024" top="0.78740157499999996" bottom="0.78740157499999996" header="0.31496062000000002" footer="0.31496062000000002"/>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9408D-A114-4099-B460-284BEB537639}">
  <sheetPr>
    <tabColor theme="5" tint="-0.249977111117893"/>
  </sheetPr>
  <dimension ref="A2:O49"/>
  <sheetViews>
    <sheetView showGridLines="0" zoomScale="90" zoomScaleNormal="90" workbookViewId="0">
      <selection activeCell="H22" sqref="H22"/>
    </sheetView>
  </sheetViews>
  <sheetFormatPr defaultColWidth="0" defaultRowHeight="15"/>
  <cols>
    <col min="1" max="1" width="1.7109375" customWidth="1"/>
    <col min="2" max="2" width="23.42578125" customWidth="1"/>
    <col min="3" max="3" width="23.140625" bestFit="1" customWidth="1"/>
    <col min="4" max="4" width="24.140625" bestFit="1" customWidth="1"/>
    <col min="5" max="5" width="18.28515625" customWidth="1"/>
    <col min="6" max="6" width="22" customWidth="1"/>
    <col min="7" max="7" width="18.7109375" customWidth="1"/>
    <col min="8" max="13" width="15.7109375" customWidth="1"/>
    <col min="14" max="15" width="9.140625" customWidth="1"/>
    <col min="16" max="16384" width="9.140625" hidden="1"/>
  </cols>
  <sheetData>
    <row r="2" spans="2:13" ht="20.25">
      <c r="B2" s="27" t="str">
        <f>'Reposicionamento Tarifário'!D2</f>
        <v>Companhia de Saneamento Ambiental do Distrito Federal - CAESB</v>
      </c>
      <c r="C2" s="28"/>
      <c r="D2" s="28"/>
      <c r="E2" s="28"/>
      <c r="F2" s="28"/>
      <c r="G2" s="57"/>
      <c r="H2" s="57"/>
      <c r="I2" s="57"/>
      <c r="J2" s="57"/>
      <c r="K2" s="57"/>
      <c r="L2" s="57"/>
      <c r="M2" s="5"/>
    </row>
    <row r="3" spans="2:13" ht="20.25">
      <c r="B3" s="4" t="str">
        <f>'Reposicionamento Tarifário'!D3</f>
        <v>Revisão Tarifária Periódica (4ª RTP)</v>
      </c>
      <c r="C3" s="5"/>
      <c r="D3" s="5"/>
      <c r="E3" s="5"/>
      <c r="F3" s="5"/>
      <c r="G3" s="5"/>
      <c r="H3" s="5"/>
      <c r="I3" s="5"/>
      <c r="J3" s="5"/>
      <c r="K3" s="5"/>
      <c r="L3" s="5"/>
      <c r="M3" s="5"/>
    </row>
    <row r="4" spans="2:13" ht="20.25">
      <c r="B4" s="4" t="s">
        <v>205</v>
      </c>
      <c r="C4" s="5"/>
      <c r="D4" s="5"/>
      <c r="E4" s="5"/>
      <c r="F4" s="5"/>
      <c r="G4" s="5"/>
      <c r="H4" s="5"/>
      <c r="I4" s="5"/>
      <c r="J4" s="5"/>
      <c r="K4" s="5"/>
      <c r="L4" s="5"/>
      <c r="M4" s="5"/>
    </row>
    <row r="5" spans="2:13" ht="20.25">
      <c r="B5" s="7" t="s">
        <v>145</v>
      </c>
      <c r="C5" s="5"/>
      <c r="D5" s="5"/>
      <c r="E5" s="5"/>
      <c r="F5" s="5"/>
      <c r="G5" s="5"/>
      <c r="H5" s="5"/>
      <c r="I5" s="5"/>
      <c r="J5" s="5"/>
      <c r="K5" s="5"/>
      <c r="L5" s="5"/>
      <c r="M5" s="5"/>
    </row>
    <row r="6" spans="2:13" ht="30" customHeight="1">
      <c r="B6" s="8"/>
      <c r="C6" s="31"/>
      <c r="D6" s="31"/>
      <c r="E6" s="32"/>
      <c r="F6" s="31"/>
      <c r="G6" s="31"/>
      <c r="H6" s="58"/>
      <c r="I6" s="58"/>
      <c r="J6" s="58"/>
      <c r="K6" s="58"/>
      <c r="L6" s="58"/>
      <c r="M6" s="58"/>
    </row>
    <row r="8" spans="2:13">
      <c r="B8" s="776" t="s">
        <v>206</v>
      </c>
      <c r="C8" s="777" t="s">
        <v>207</v>
      </c>
      <c r="D8" s="778" t="s">
        <v>208</v>
      </c>
    </row>
    <row r="9" spans="2:13">
      <c r="B9" s="774">
        <v>44953</v>
      </c>
      <c r="C9" s="697">
        <f>'Rec. Op. Direta (R$) 2023'!C18</f>
        <v>135641877.34999999</v>
      </c>
      <c r="D9" s="775">
        <f>C9*(1+$C$24)</f>
        <v>149528997.2934601</v>
      </c>
    </row>
    <row r="10" spans="2:13">
      <c r="B10" s="774">
        <v>44985</v>
      </c>
      <c r="C10" s="697">
        <f>'Rec. Op. Direta (R$) 2023'!D18</f>
        <v>158238359.06999999</v>
      </c>
      <c r="D10" s="775">
        <f t="shared" ref="D10:D20" si="0">C10*(1+$C$24)</f>
        <v>174438924.22725746</v>
      </c>
    </row>
    <row r="11" spans="2:13">
      <c r="B11" s="774">
        <v>45014</v>
      </c>
      <c r="C11" s="697">
        <f>'Rec. Op. Direta (R$) 2023'!E18</f>
        <v>168022505.39000002</v>
      </c>
      <c r="D11" s="775">
        <f t="shared" si="0"/>
        <v>185224778.98822519</v>
      </c>
    </row>
    <row r="12" spans="2:13">
      <c r="B12" s="774">
        <v>45046</v>
      </c>
      <c r="C12" s="697">
        <f>'Rec. Op. Direta (R$) 2023'!F18</f>
        <v>171186526.13999999</v>
      </c>
      <c r="D12" s="775">
        <f t="shared" si="0"/>
        <v>188712734.62114829</v>
      </c>
    </row>
    <row r="13" spans="2:13">
      <c r="B13" s="774">
        <v>45077</v>
      </c>
      <c r="C13" s="697">
        <f>'Rec. Op. Direta (R$) 2023'!G18</f>
        <v>162883704.46000004</v>
      </c>
      <c r="D13" s="775">
        <f t="shared" si="0"/>
        <v>179559863.65849355</v>
      </c>
    </row>
    <row r="14" spans="2:13">
      <c r="B14" s="774">
        <v>45078</v>
      </c>
      <c r="C14" s="697">
        <f>'Rec. Op. Direta (R$) 2023'!H18</f>
        <v>182576159.59000003</v>
      </c>
      <c r="D14" s="775">
        <f t="shared" si="0"/>
        <v>201268447.52184829</v>
      </c>
    </row>
    <row r="15" spans="2:13">
      <c r="B15" s="774">
        <v>45109</v>
      </c>
      <c r="C15" s="697">
        <f>'Rec. Op. Direta (R$) 2023'!I18</f>
        <v>169043536.86000001</v>
      </c>
      <c r="D15" s="775">
        <f t="shared" si="0"/>
        <v>186350344.44704157</v>
      </c>
    </row>
    <row r="16" spans="2:13">
      <c r="B16" s="774">
        <v>45140</v>
      </c>
      <c r="C16" s="697">
        <f>'Rec. Op. Direta (R$) 2023'!J18</f>
        <v>181762873.19</v>
      </c>
      <c r="D16" s="775">
        <f t="shared" si="0"/>
        <v>200371896.23340937</v>
      </c>
    </row>
    <row r="17" spans="2:6">
      <c r="B17" s="774">
        <v>45171</v>
      </c>
      <c r="C17" s="697">
        <f>'Rec. Op. Direta (R$) 2023'!K18</f>
        <v>197104549.75000003</v>
      </c>
      <c r="D17" s="775">
        <f t="shared" si="0"/>
        <v>217284265.46358493</v>
      </c>
    </row>
    <row r="18" spans="2:6">
      <c r="B18" s="774">
        <v>45202</v>
      </c>
      <c r="C18" s="697">
        <f>'Rec. Op. Direta (R$) 2023'!L18</f>
        <v>201783884.72999993</v>
      </c>
      <c r="D18" s="775">
        <f t="shared" si="0"/>
        <v>222442674.36524114</v>
      </c>
    </row>
    <row r="19" spans="2:6">
      <c r="B19" s="774">
        <v>45233</v>
      </c>
      <c r="C19" s="697">
        <f>'Rec. Op. Direta (R$) 2023'!M18</f>
        <v>200610035.10000002</v>
      </c>
      <c r="D19" s="775">
        <f t="shared" si="0"/>
        <v>221148645.10542578</v>
      </c>
    </row>
    <row r="20" spans="2:6">
      <c r="B20" s="774">
        <v>45264</v>
      </c>
      <c r="C20" s="697">
        <f>'Rec. Op. Direta (R$) 2023'!N18</f>
        <v>185130838.46999997</v>
      </c>
      <c r="D20" s="775">
        <f t="shared" si="0"/>
        <v>204084676.3944957</v>
      </c>
    </row>
    <row r="21" spans="2:6">
      <c r="B21" s="776" t="s">
        <v>143</v>
      </c>
      <c r="C21" s="779">
        <f>SUM(C9:C20)</f>
        <v>2113984850.1000001</v>
      </c>
      <c r="D21" s="780">
        <f>SUM(D9:D20)</f>
        <v>2330416248.3196311</v>
      </c>
      <c r="E21" s="425"/>
    </row>
    <row r="24" spans="2:6">
      <c r="B24" s="776" t="s">
        <v>209</v>
      </c>
      <c r="C24" s="781">
        <v>0.10238077070864215</v>
      </c>
    </row>
    <row r="27" spans="2:6">
      <c r="B27" s="776" t="s">
        <v>206</v>
      </c>
      <c r="C27" s="777" t="s">
        <v>210</v>
      </c>
      <c r="D27" s="777" t="s">
        <v>150</v>
      </c>
      <c r="E27" s="777" t="s">
        <v>211</v>
      </c>
      <c r="F27" s="778" t="s">
        <v>212</v>
      </c>
    </row>
    <row r="28" spans="2:6">
      <c r="B28" s="774">
        <v>44953</v>
      </c>
      <c r="C28" s="782">
        <f>D9-C9</f>
        <v>13887119.943460107</v>
      </c>
      <c r="D28" s="782">
        <f>' Índice_atualização'!E22</f>
        <v>6508.4</v>
      </c>
      <c r="E28" s="782">
        <f>$D$39/D28</f>
        <v>1.040696638190646</v>
      </c>
      <c r="F28" s="783">
        <f>C28*E28</f>
        <v>14452279.039309207</v>
      </c>
    </row>
    <row r="29" spans="2:6">
      <c r="B29" s="774">
        <v>44985</v>
      </c>
      <c r="C29" s="782">
        <f t="shared" ref="C29:C32" si="1">D10-C10</f>
        <v>16200565.157257468</v>
      </c>
      <c r="D29" s="782">
        <f>' Índice_atualização'!E23</f>
        <v>6563.07</v>
      </c>
      <c r="E29" s="782">
        <f t="shared" ref="E29:E39" si="2">$D$39/D29</f>
        <v>1.0320276943564521</v>
      </c>
      <c r="F29" s="783">
        <f t="shared" ref="F29:F32" si="3">C29*E29</f>
        <v>16719431.906515898</v>
      </c>
    </row>
    <row r="30" spans="2:6">
      <c r="B30" s="774">
        <v>45014</v>
      </c>
      <c r="C30" s="782">
        <f t="shared" si="1"/>
        <v>17202273.598225176</v>
      </c>
      <c r="D30" s="782">
        <f>' Índice_atualização'!E24</f>
        <v>6609.67</v>
      </c>
      <c r="E30" s="782">
        <f t="shared" si="2"/>
        <v>1.0247516139232367</v>
      </c>
      <c r="F30" s="783">
        <f t="shared" si="3"/>
        <v>17628057.632930335</v>
      </c>
    </row>
    <row r="31" spans="2:6">
      <c r="B31" s="774">
        <v>45046</v>
      </c>
      <c r="C31" s="782">
        <f t="shared" si="1"/>
        <v>17526208.481148303</v>
      </c>
      <c r="D31" s="782">
        <f>' Índice_atualização'!E25</f>
        <v>6649.99</v>
      </c>
      <c r="E31" s="782">
        <f t="shared" si="2"/>
        <v>1.0185383737419156</v>
      </c>
      <c r="F31" s="783">
        <f t="shared" si="3"/>
        <v>17851115.884250559</v>
      </c>
    </row>
    <row r="32" spans="2:6">
      <c r="B32" s="774">
        <v>45077</v>
      </c>
      <c r="C32" s="782">
        <f t="shared" si="1"/>
        <v>16676159.19849351</v>
      </c>
      <c r="D32" s="782">
        <f>' Índice_atualização'!E26</f>
        <v>6665.28</v>
      </c>
      <c r="E32" s="782">
        <f t="shared" si="2"/>
        <v>1.0162018699889579</v>
      </c>
      <c r="F32" s="783">
        <f t="shared" si="3"/>
        <v>16946344.161742665</v>
      </c>
    </row>
    <row r="33" spans="2:7">
      <c r="B33" s="774">
        <v>45078</v>
      </c>
      <c r="C33" s="782">
        <f t="shared" ref="C33:C39" si="4">D14-C14</f>
        <v>18692287.931848258</v>
      </c>
      <c r="D33" s="782">
        <f>' Índice_atualização'!E27</f>
        <v>6659.95</v>
      </c>
      <c r="E33" s="782">
        <f t="shared" si="2"/>
        <v>1.017015142756327</v>
      </c>
      <c r="F33" s="783">
        <f>C33*E33</f>
        <v>19010339.879451025</v>
      </c>
    </row>
    <row r="34" spans="2:7">
      <c r="B34" s="774">
        <v>45109</v>
      </c>
      <c r="C34" s="784">
        <f t="shared" si="4"/>
        <v>17306807.587041557</v>
      </c>
      <c r="D34" s="782">
        <f>' Índice_atualização'!E28</f>
        <v>6667.94</v>
      </c>
      <c r="E34" s="782">
        <f t="shared" si="2"/>
        <v>1.0157964828717716</v>
      </c>
      <c r="F34" s="642">
        <f t="shared" ref="F34:F38" si="5">C34*E34</f>
        <v>17580194.276655305</v>
      </c>
    </row>
    <row r="35" spans="2:7">
      <c r="B35" s="774">
        <v>45140</v>
      </c>
      <c r="C35" s="784">
        <f t="shared" si="4"/>
        <v>18609023.043409377</v>
      </c>
      <c r="D35" s="782">
        <f>' Índice_atualização'!E29</f>
        <v>6683.28</v>
      </c>
      <c r="E35" s="782">
        <f t="shared" si="2"/>
        <v>1.0134649453561726</v>
      </c>
      <c r="F35" s="642">
        <f t="shared" si="5"/>
        <v>18859592.521820642</v>
      </c>
    </row>
    <row r="36" spans="2:7">
      <c r="B36" s="774">
        <v>45171</v>
      </c>
      <c r="C36" s="784">
        <f t="shared" si="4"/>
        <v>20179715.7135849</v>
      </c>
      <c r="D36" s="782">
        <f>' Índice_atualização'!E30</f>
        <v>6700.66</v>
      </c>
      <c r="E36" s="782">
        <f t="shared" si="2"/>
        <v>1.0108362459817393</v>
      </c>
      <c r="F36" s="642">
        <f t="shared" si="5"/>
        <v>20398388.076898877</v>
      </c>
    </row>
    <row r="37" spans="2:7">
      <c r="B37" s="774">
        <v>45202</v>
      </c>
      <c r="C37" s="784">
        <f t="shared" si="4"/>
        <v>20658789.63524121</v>
      </c>
      <c r="D37" s="782">
        <f>' Índice_atualização'!E31</f>
        <v>6716.74</v>
      </c>
      <c r="E37" s="782">
        <f t="shared" si="2"/>
        <v>1.0084162852812526</v>
      </c>
      <c r="F37" s="642">
        <f t="shared" si="5"/>
        <v>20832659.902376786</v>
      </c>
    </row>
    <row r="38" spans="2:7">
      <c r="B38" s="774">
        <v>45233</v>
      </c>
      <c r="C38" s="784">
        <f t="shared" si="4"/>
        <v>20538610.005425751</v>
      </c>
      <c r="D38" s="782">
        <f>' Índice_atualização'!E32</f>
        <v>6735.55</v>
      </c>
      <c r="E38" s="782">
        <f t="shared" si="2"/>
        <v>1.0056001365886973</v>
      </c>
      <c r="F38" s="642">
        <f t="shared" si="5"/>
        <v>20653629.026798122</v>
      </c>
    </row>
    <row r="39" spans="2:7">
      <c r="B39" s="774">
        <v>45264</v>
      </c>
      <c r="C39" s="784">
        <f t="shared" si="4"/>
        <v>18953837.924495727</v>
      </c>
      <c r="D39" s="782">
        <f>' Índice_atualização'!E33</f>
        <v>6773.27</v>
      </c>
      <c r="E39" s="782">
        <f t="shared" si="2"/>
        <v>1</v>
      </c>
      <c r="F39" s="642">
        <f>C39*E39</f>
        <v>18953837.924495727</v>
      </c>
    </row>
    <row r="40" spans="2:7">
      <c r="B40" s="776" t="s">
        <v>143</v>
      </c>
      <c r="C40" s="779">
        <f>SUM(C28:C39)</f>
        <v>216431398.21963134</v>
      </c>
      <c r="D40" s="779"/>
      <c r="E40" s="779"/>
      <c r="F40" s="780">
        <f>SUM(F28:F39)</f>
        <v>219885870.23324516</v>
      </c>
      <c r="G40" s="425"/>
    </row>
    <row r="41" spans="2:7">
      <c r="C41" s="610"/>
    </row>
    <row r="42" spans="2:7">
      <c r="C42" s="610"/>
    </row>
    <row r="43" spans="2:7">
      <c r="C43" s="610"/>
      <c r="F43" s="610"/>
      <c r="G43" s="425"/>
    </row>
    <row r="44" spans="2:7">
      <c r="C44" s="610"/>
      <c r="F44" s="610"/>
    </row>
    <row r="45" spans="2:7">
      <c r="C45" s="610"/>
      <c r="F45" s="610"/>
    </row>
    <row r="46" spans="2:7">
      <c r="F46" s="610"/>
    </row>
    <row r="47" spans="2:7">
      <c r="F47" s="610"/>
    </row>
    <row r="48" spans="2:7">
      <c r="F48" s="610"/>
    </row>
    <row r="49" spans="6:6">
      <c r="F49" s="610"/>
    </row>
  </sheetData>
  <pageMargins left="0.511811024" right="0.511811024" top="0.78740157499999996" bottom="0.78740157499999996" header="0.31496062000000002" footer="0.31496062000000002"/>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644B21-1E16-4CF6-A8DB-78AED4E6BC58}">
  <sheetPr codeName="Sheet10">
    <tabColor theme="4"/>
  </sheetPr>
  <dimension ref="A1:V33"/>
  <sheetViews>
    <sheetView showGridLines="0" zoomScale="130" zoomScaleNormal="130" workbookViewId="0">
      <selection activeCell="M32" sqref="M32"/>
    </sheetView>
  </sheetViews>
  <sheetFormatPr defaultColWidth="0" defaultRowHeight="12.75" customHeight="1" zeroHeight="1"/>
  <cols>
    <col min="1" max="1" width="7.85546875" style="25" customWidth="1"/>
    <col min="2" max="22" width="9.140625" style="25" customWidth="1"/>
    <col min="23" max="16384" width="9.140625" style="25" hidden="1"/>
  </cols>
  <sheetData>
    <row r="1" spans="1:22" ht="15.75" customHeight="1">
      <c r="A1" s="24"/>
      <c r="B1" s="24"/>
      <c r="C1" s="24"/>
      <c r="D1" s="24"/>
      <c r="E1" s="24"/>
      <c r="F1" s="24"/>
      <c r="G1" s="24"/>
      <c r="H1" s="24"/>
      <c r="I1" s="24"/>
      <c r="J1" s="24"/>
      <c r="K1" s="24"/>
      <c r="L1" s="24"/>
      <c r="M1" s="24"/>
      <c r="N1" s="24"/>
      <c r="O1" s="24"/>
      <c r="P1" s="24"/>
      <c r="Q1" s="24"/>
      <c r="R1" s="24"/>
      <c r="S1" s="24"/>
      <c r="T1" s="24"/>
      <c r="U1" s="24"/>
      <c r="V1" s="24"/>
    </row>
    <row r="2" spans="1:22" ht="12.75" customHeight="1">
      <c r="A2" s="24"/>
      <c r="B2" s="26"/>
      <c r="C2" s="26"/>
      <c r="D2" s="26"/>
      <c r="E2" s="26"/>
      <c r="F2" s="26"/>
      <c r="G2" s="26"/>
      <c r="H2" s="26"/>
      <c r="I2" s="26"/>
      <c r="J2" s="26"/>
      <c r="K2" s="26"/>
      <c r="L2" s="26"/>
      <c r="M2" s="26"/>
      <c r="N2" s="26"/>
      <c r="O2" s="26"/>
      <c r="P2" s="26"/>
      <c r="Q2" s="26"/>
      <c r="R2" s="26"/>
      <c r="S2" s="26"/>
      <c r="T2" s="26"/>
      <c r="U2" s="26"/>
      <c r="V2" s="24"/>
    </row>
    <row r="3" spans="1:22" ht="12.75" customHeight="1">
      <c r="A3" s="24"/>
      <c r="B3" s="1022" t="s">
        <v>213</v>
      </c>
      <c r="C3" s="1022"/>
      <c r="D3" s="1022"/>
      <c r="E3" s="1022"/>
      <c r="F3" s="1022"/>
      <c r="G3" s="1022"/>
      <c r="H3" s="1022"/>
      <c r="I3" s="1022"/>
      <c r="J3" s="1022"/>
      <c r="K3" s="1022"/>
      <c r="L3" s="1022"/>
      <c r="M3" s="1022"/>
      <c r="N3" s="1022"/>
      <c r="O3" s="1022"/>
      <c r="P3" s="1022"/>
      <c r="Q3" s="1022"/>
      <c r="R3" s="1022"/>
      <c r="S3" s="1022"/>
      <c r="T3" s="1022"/>
      <c r="U3" s="1022"/>
      <c r="V3" s="24"/>
    </row>
    <row r="4" spans="1:22" ht="12.75" customHeight="1">
      <c r="A4" s="24"/>
      <c r="B4" s="1022"/>
      <c r="C4" s="1022"/>
      <c r="D4" s="1022"/>
      <c r="E4" s="1022"/>
      <c r="F4" s="1022"/>
      <c r="G4" s="1022"/>
      <c r="H4" s="1022"/>
      <c r="I4" s="1022"/>
      <c r="J4" s="1022"/>
      <c r="K4" s="1022"/>
      <c r="L4" s="1022"/>
      <c r="M4" s="1022"/>
      <c r="N4" s="1022"/>
      <c r="O4" s="1022"/>
      <c r="P4" s="1022"/>
      <c r="Q4" s="1022"/>
      <c r="R4" s="1022"/>
      <c r="S4" s="1022"/>
      <c r="T4" s="1022"/>
      <c r="U4" s="1022"/>
      <c r="V4" s="24"/>
    </row>
    <row r="5" spans="1:22" ht="12.75" customHeight="1">
      <c r="A5" s="24"/>
      <c r="B5" s="1022"/>
      <c r="C5" s="1022"/>
      <c r="D5" s="1022"/>
      <c r="E5" s="1022"/>
      <c r="F5" s="1022"/>
      <c r="G5" s="1022"/>
      <c r="H5" s="1022"/>
      <c r="I5" s="1022"/>
      <c r="J5" s="1022"/>
      <c r="K5" s="1022"/>
      <c r="L5" s="1022"/>
      <c r="M5" s="1022"/>
      <c r="N5" s="1022"/>
      <c r="O5" s="1022"/>
      <c r="P5" s="1022"/>
      <c r="Q5" s="1022"/>
      <c r="R5" s="1022"/>
      <c r="S5" s="1022"/>
      <c r="T5" s="1022"/>
      <c r="U5" s="1022"/>
      <c r="V5" s="24"/>
    </row>
    <row r="6" spans="1:22" ht="45" customHeight="1">
      <c r="A6" s="24"/>
      <c r="B6" s="1022"/>
      <c r="C6" s="1022"/>
      <c r="D6" s="1022"/>
      <c r="E6" s="1022"/>
      <c r="F6" s="1022"/>
      <c r="G6" s="1022"/>
      <c r="H6" s="1022"/>
      <c r="I6" s="1022"/>
      <c r="J6" s="1022"/>
      <c r="K6" s="1022"/>
      <c r="L6" s="1022"/>
      <c r="M6" s="1022"/>
      <c r="N6" s="1022"/>
      <c r="O6" s="1022"/>
      <c r="P6" s="1022"/>
      <c r="Q6" s="1022"/>
      <c r="R6" s="1022"/>
      <c r="S6" s="1022"/>
      <c r="T6" s="1022"/>
      <c r="U6" s="1022"/>
      <c r="V6" s="24"/>
    </row>
    <row r="7" spans="1:22" ht="12.75" customHeight="1">
      <c r="A7" s="24"/>
      <c r="B7" s="1022"/>
      <c r="C7" s="1022"/>
      <c r="D7" s="1022"/>
      <c r="E7" s="1022"/>
      <c r="F7" s="1022"/>
      <c r="G7" s="1022"/>
      <c r="H7" s="1022"/>
      <c r="I7" s="1022"/>
      <c r="J7" s="1022"/>
      <c r="K7" s="1022"/>
      <c r="L7" s="1022"/>
      <c r="M7" s="1022"/>
      <c r="N7" s="1022"/>
      <c r="O7" s="1022"/>
      <c r="P7" s="1022"/>
      <c r="Q7" s="1022"/>
      <c r="R7" s="1022"/>
      <c r="S7" s="1022"/>
      <c r="T7" s="1022"/>
      <c r="U7" s="1022"/>
      <c r="V7" s="24"/>
    </row>
    <row r="8" spans="1:22" ht="12.75" customHeight="1">
      <c r="A8" s="24"/>
      <c r="B8" s="1022"/>
      <c r="C8" s="1022"/>
      <c r="D8" s="1022"/>
      <c r="E8" s="1022"/>
      <c r="F8" s="1022"/>
      <c r="G8" s="1022"/>
      <c r="H8" s="1022"/>
      <c r="I8" s="1022"/>
      <c r="J8" s="1022"/>
      <c r="K8" s="1022"/>
      <c r="L8" s="1022"/>
      <c r="M8" s="1022"/>
      <c r="N8" s="1022"/>
      <c r="O8" s="1022"/>
      <c r="P8" s="1022"/>
      <c r="Q8" s="1022"/>
      <c r="R8" s="1022"/>
      <c r="S8" s="1022"/>
      <c r="T8" s="1022"/>
      <c r="U8" s="1022"/>
      <c r="V8" s="24"/>
    </row>
    <row r="9" spans="1:22" ht="12.75" customHeight="1">
      <c r="A9" s="24"/>
      <c r="B9" s="1022"/>
      <c r="C9" s="1022"/>
      <c r="D9" s="1022"/>
      <c r="E9" s="1022"/>
      <c r="F9" s="1022"/>
      <c r="G9" s="1022"/>
      <c r="H9" s="1022"/>
      <c r="I9" s="1022"/>
      <c r="J9" s="1022"/>
      <c r="K9" s="1022"/>
      <c r="L9" s="1022"/>
      <c r="M9" s="1022"/>
      <c r="N9" s="1022"/>
      <c r="O9" s="1022"/>
      <c r="P9" s="1022"/>
      <c r="Q9" s="1022"/>
      <c r="R9" s="1022"/>
      <c r="S9" s="1022"/>
      <c r="T9" s="1022"/>
      <c r="U9" s="1022"/>
      <c r="V9" s="24"/>
    </row>
    <row r="10" spans="1:22" ht="12.75" customHeight="1">
      <c r="A10" s="24"/>
      <c r="B10" s="1022"/>
      <c r="C10" s="1022"/>
      <c r="D10" s="1022"/>
      <c r="E10" s="1022"/>
      <c r="F10" s="1022"/>
      <c r="G10" s="1022"/>
      <c r="H10" s="1022"/>
      <c r="I10" s="1022"/>
      <c r="J10" s="1022"/>
      <c r="K10" s="1022"/>
      <c r="L10" s="1022"/>
      <c r="M10" s="1022"/>
      <c r="N10" s="1022"/>
      <c r="O10" s="1022"/>
      <c r="P10" s="1022"/>
      <c r="Q10" s="1022"/>
      <c r="R10" s="1022"/>
      <c r="S10" s="1022"/>
      <c r="T10" s="1022"/>
      <c r="U10" s="1022"/>
      <c r="V10" s="24"/>
    </row>
    <row r="11" spans="1:22" ht="12.75" customHeight="1">
      <c r="A11" s="24"/>
      <c r="B11" s="1022"/>
      <c r="C11" s="1022"/>
      <c r="D11" s="1022"/>
      <c r="E11" s="1022"/>
      <c r="F11" s="1022"/>
      <c r="G11" s="1022"/>
      <c r="H11" s="1022"/>
      <c r="I11" s="1022"/>
      <c r="J11" s="1022"/>
      <c r="K11" s="1022"/>
      <c r="L11" s="1022"/>
      <c r="M11" s="1022"/>
      <c r="N11" s="1022"/>
      <c r="O11" s="1022"/>
      <c r="P11" s="1022"/>
      <c r="Q11" s="1022"/>
      <c r="R11" s="1022"/>
      <c r="S11" s="1022"/>
      <c r="T11" s="1022"/>
      <c r="U11" s="1022"/>
      <c r="V11" s="24"/>
    </row>
    <row r="12" spans="1:22" ht="12.75" customHeight="1">
      <c r="A12" s="24"/>
      <c r="B12" s="1022"/>
      <c r="C12" s="1022"/>
      <c r="D12" s="1022"/>
      <c r="E12" s="1022"/>
      <c r="F12" s="1022"/>
      <c r="G12" s="1022"/>
      <c r="H12" s="1022"/>
      <c r="I12" s="1022"/>
      <c r="J12" s="1022"/>
      <c r="K12" s="1022"/>
      <c r="L12" s="1022"/>
      <c r="M12" s="1022"/>
      <c r="N12" s="1022"/>
      <c r="O12" s="1022"/>
      <c r="P12" s="1022"/>
      <c r="Q12" s="1022"/>
      <c r="R12" s="1022"/>
      <c r="S12" s="1022"/>
      <c r="T12" s="1022"/>
      <c r="U12" s="1022"/>
      <c r="V12" s="24"/>
    </row>
    <row r="13" spans="1:22" ht="12.75" customHeight="1">
      <c r="A13" s="24"/>
      <c r="B13" s="1022"/>
      <c r="C13" s="1022"/>
      <c r="D13" s="1022"/>
      <c r="E13" s="1022"/>
      <c r="F13" s="1022"/>
      <c r="G13" s="1022"/>
      <c r="H13" s="1022"/>
      <c r="I13" s="1022"/>
      <c r="J13" s="1022"/>
      <c r="K13" s="1022"/>
      <c r="L13" s="1022"/>
      <c r="M13" s="1022"/>
      <c r="N13" s="1022"/>
      <c r="O13" s="1022"/>
      <c r="P13" s="1022"/>
      <c r="Q13" s="1022"/>
      <c r="R13" s="1022"/>
      <c r="S13" s="1022"/>
      <c r="T13" s="1022"/>
      <c r="U13" s="1022"/>
      <c r="V13" s="24"/>
    </row>
    <row r="14" spans="1:22" ht="12.75" customHeight="1">
      <c r="A14" s="24"/>
      <c r="B14" s="1022"/>
      <c r="C14" s="1022"/>
      <c r="D14" s="1022"/>
      <c r="E14" s="1022"/>
      <c r="F14" s="1022"/>
      <c r="G14" s="1022"/>
      <c r="H14" s="1022"/>
      <c r="I14" s="1022"/>
      <c r="J14" s="1022"/>
      <c r="K14" s="1022"/>
      <c r="L14" s="1022"/>
      <c r="M14" s="1022"/>
      <c r="N14" s="1022"/>
      <c r="O14" s="1022"/>
      <c r="P14" s="1022"/>
      <c r="Q14" s="1022"/>
      <c r="R14" s="1022"/>
      <c r="S14" s="1022"/>
      <c r="T14" s="1022"/>
      <c r="U14" s="1022"/>
      <c r="V14" s="24"/>
    </row>
    <row r="15" spans="1:22" ht="12.75" customHeight="1">
      <c r="A15" s="24"/>
      <c r="B15" s="1022"/>
      <c r="C15" s="1022"/>
      <c r="D15" s="1022"/>
      <c r="E15" s="1022"/>
      <c r="F15" s="1022"/>
      <c r="G15" s="1022"/>
      <c r="H15" s="1022"/>
      <c r="I15" s="1022"/>
      <c r="J15" s="1022"/>
      <c r="K15" s="1022"/>
      <c r="L15" s="1022"/>
      <c r="M15" s="1022"/>
      <c r="N15" s="1022"/>
      <c r="O15" s="1022"/>
      <c r="P15" s="1022"/>
      <c r="Q15" s="1022"/>
      <c r="R15" s="1022"/>
      <c r="S15" s="1022"/>
      <c r="T15" s="1022"/>
      <c r="U15" s="1022"/>
      <c r="V15" s="24"/>
    </row>
    <row r="16" spans="1:22" ht="12.75" customHeight="1">
      <c r="A16" s="24"/>
      <c r="B16" s="1022"/>
      <c r="C16" s="1022"/>
      <c r="D16" s="1022"/>
      <c r="E16" s="1022"/>
      <c r="F16" s="1022"/>
      <c r="G16" s="1022"/>
      <c r="H16" s="1022"/>
      <c r="I16" s="1022"/>
      <c r="J16" s="1022"/>
      <c r="K16" s="1022"/>
      <c r="L16" s="1022"/>
      <c r="M16" s="1022"/>
      <c r="N16" s="1022"/>
      <c r="O16" s="1022"/>
      <c r="P16" s="1022"/>
      <c r="Q16" s="1022"/>
      <c r="R16" s="1022"/>
      <c r="S16" s="1022"/>
      <c r="T16" s="1022"/>
      <c r="U16" s="1022"/>
      <c r="V16" s="24"/>
    </row>
    <row r="17" spans="1:22" ht="12.75" customHeight="1">
      <c r="A17" s="24"/>
      <c r="B17" s="1022"/>
      <c r="C17" s="1022"/>
      <c r="D17" s="1022"/>
      <c r="E17" s="1022"/>
      <c r="F17" s="1022"/>
      <c r="G17" s="1022"/>
      <c r="H17" s="1022"/>
      <c r="I17" s="1022"/>
      <c r="J17" s="1022"/>
      <c r="K17" s="1022"/>
      <c r="L17" s="1022"/>
      <c r="M17" s="1022"/>
      <c r="N17" s="1022"/>
      <c r="O17" s="1022"/>
      <c r="P17" s="1022"/>
      <c r="Q17" s="1022"/>
      <c r="R17" s="1022"/>
      <c r="S17" s="1022"/>
      <c r="T17" s="1022"/>
      <c r="U17" s="1022"/>
      <c r="V17" s="24"/>
    </row>
    <row r="18" spans="1:22" ht="12.75" customHeight="1">
      <c r="A18" s="24"/>
      <c r="B18" s="1022"/>
      <c r="C18" s="1022"/>
      <c r="D18" s="1022"/>
      <c r="E18" s="1022"/>
      <c r="F18" s="1022"/>
      <c r="G18" s="1022"/>
      <c r="H18" s="1022"/>
      <c r="I18" s="1022"/>
      <c r="J18" s="1022"/>
      <c r="K18" s="1022"/>
      <c r="L18" s="1022"/>
      <c r="M18" s="1022"/>
      <c r="N18" s="1022"/>
      <c r="O18" s="1022"/>
      <c r="P18" s="1022"/>
      <c r="Q18" s="1022"/>
      <c r="R18" s="1022"/>
      <c r="S18" s="1022"/>
      <c r="T18" s="1022"/>
      <c r="U18" s="1022"/>
      <c r="V18" s="24"/>
    </row>
    <row r="19" spans="1:22" ht="12.75" customHeight="1">
      <c r="A19" s="24"/>
      <c r="B19" s="1022"/>
      <c r="C19" s="1022"/>
      <c r="D19" s="1022"/>
      <c r="E19" s="1022"/>
      <c r="F19" s="1022"/>
      <c r="G19" s="1022"/>
      <c r="H19" s="1022"/>
      <c r="I19" s="1022"/>
      <c r="J19" s="1022"/>
      <c r="K19" s="1022"/>
      <c r="L19" s="1022"/>
      <c r="M19" s="1022"/>
      <c r="N19" s="1022"/>
      <c r="O19" s="1022"/>
      <c r="P19" s="1022"/>
      <c r="Q19" s="1022"/>
      <c r="R19" s="1022"/>
      <c r="S19" s="1022"/>
      <c r="T19" s="1022"/>
      <c r="U19" s="1022"/>
      <c r="V19" s="24"/>
    </row>
    <row r="20" spans="1:22" ht="12.75" customHeight="1">
      <c r="A20" s="24"/>
      <c r="B20" s="1022"/>
      <c r="C20" s="1022"/>
      <c r="D20" s="1022"/>
      <c r="E20" s="1022"/>
      <c r="F20" s="1022"/>
      <c r="G20" s="1022"/>
      <c r="H20" s="1022"/>
      <c r="I20" s="1022"/>
      <c r="J20" s="1022"/>
      <c r="K20" s="1022"/>
      <c r="L20" s="1022"/>
      <c r="M20" s="1022"/>
      <c r="N20" s="1022"/>
      <c r="O20" s="1022"/>
      <c r="P20" s="1022"/>
      <c r="Q20" s="1022"/>
      <c r="R20" s="1022"/>
      <c r="S20" s="1022"/>
      <c r="T20" s="1022"/>
      <c r="U20" s="1022"/>
      <c r="V20" s="24"/>
    </row>
    <row r="21" spans="1:22" ht="12.75" customHeight="1">
      <c r="A21" s="24"/>
      <c r="B21" s="1022"/>
      <c r="C21" s="1022"/>
      <c r="D21" s="1022"/>
      <c r="E21" s="1022"/>
      <c r="F21" s="1022"/>
      <c r="G21" s="1022"/>
      <c r="H21" s="1022"/>
      <c r="I21" s="1022"/>
      <c r="J21" s="1022"/>
      <c r="K21" s="1022"/>
      <c r="L21" s="1022"/>
      <c r="M21" s="1022"/>
      <c r="N21" s="1022"/>
      <c r="O21" s="1022"/>
      <c r="P21" s="1022"/>
      <c r="Q21" s="1022"/>
      <c r="R21" s="1022"/>
      <c r="S21" s="1022"/>
      <c r="T21" s="1022"/>
      <c r="U21" s="1022"/>
      <c r="V21" s="24"/>
    </row>
    <row r="22" spans="1:22" ht="12.75" customHeight="1">
      <c r="A22" s="24"/>
      <c r="B22" s="1022"/>
      <c r="C22" s="1022"/>
      <c r="D22" s="1022"/>
      <c r="E22" s="1022"/>
      <c r="F22" s="1022"/>
      <c r="G22" s="1022"/>
      <c r="H22" s="1022"/>
      <c r="I22" s="1022"/>
      <c r="J22" s="1022"/>
      <c r="K22" s="1022"/>
      <c r="L22" s="1022"/>
      <c r="M22" s="1022"/>
      <c r="N22" s="1022"/>
      <c r="O22" s="1022"/>
      <c r="P22" s="1022"/>
      <c r="Q22" s="1022"/>
      <c r="R22" s="1022"/>
      <c r="S22" s="1022"/>
      <c r="T22" s="1022"/>
      <c r="U22" s="1022"/>
      <c r="V22" s="24"/>
    </row>
    <row r="23" spans="1:22" ht="12.75" customHeight="1">
      <c r="A23" s="24"/>
      <c r="B23" s="1022"/>
      <c r="C23" s="1022"/>
      <c r="D23" s="1022"/>
      <c r="E23" s="1022"/>
      <c r="F23" s="1022"/>
      <c r="G23" s="1022"/>
      <c r="H23" s="1022"/>
      <c r="I23" s="1022"/>
      <c r="J23" s="1022"/>
      <c r="K23" s="1022"/>
      <c r="L23" s="1022"/>
      <c r="M23" s="1022"/>
      <c r="N23" s="1022"/>
      <c r="O23" s="1022"/>
      <c r="P23" s="1022"/>
      <c r="Q23" s="1022"/>
      <c r="R23" s="1022"/>
      <c r="S23" s="1022"/>
      <c r="T23" s="1022"/>
      <c r="U23" s="1022"/>
      <c r="V23" s="24"/>
    </row>
    <row r="24" spans="1:22" ht="12.75" customHeight="1">
      <c r="A24" s="24"/>
      <c r="B24" s="1022"/>
      <c r="C24" s="1022"/>
      <c r="D24" s="1022"/>
      <c r="E24" s="1022"/>
      <c r="F24" s="1022"/>
      <c r="G24" s="1022"/>
      <c r="H24" s="1022"/>
      <c r="I24" s="1022"/>
      <c r="J24" s="1022"/>
      <c r="K24" s="1022"/>
      <c r="L24" s="1022"/>
      <c r="M24" s="1022"/>
      <c r="N24" s="1022"/>
      <c r="O24" s="1022"/>
      <c r="P24" s="1022"/>
      <c r="Q24" s="1022"/>
      <c r="R24" s="1022"/>
      <c r="S24" s="1022"/>
      <c r="T24" s="1022"/>
      <c r="U24" s="1022"/>
      <c r="V24" s="24"/>
    </row>
    <row r="25" spans="1:22" ht="12.75" customHeight="1">
      <c r="A25" s="24"/>
      <c r="B25" s="1022"/>
      <c r="C25" s="1022"/>
      <c r="D25" s="1022"/>
      <c r="E25" s="1022"/>
      <c r="F25" s="1022"/>
      <c r="G25" s="1022"/>
      <c r="H25" s="1022"/>
      <c r="I25" s="1022"/>
      <c r="J25" s="1022"/>
      <c r="K25" s="1022"/>
      <c r="L25" s="1022"/>
      <c r="M25" s="1022"/>
      <c r="N25" s="1022"/>
      <c r="O25" s="1022"/>
      <c r="P25" s="1022"/>
      <c r="Q25" s="1022"/>
      <c r="R25" s="1022"/>
      <c r="S25" s="1022"/>
      <c r="T25" s="1022"/>
      <c r="U25" s="1022"/>
      <c r="V25" s="24"/>
    </row>
    <row r="26" spans="1:22">
      <c r="A26" s="24"/>
      <c r="B26" s="1022"/>
      <c r="C26" s="1022"/>
      <c r="D26" s="1022"/>
      <c r="E26" s="1022"/>
      <c r="F26" s="1022"/>
      <c r="G26" s="1022"/>
      <c r="H26" s="1022"/>
      <c r="I26" s="1022"/>
      <c r="J26" s="1022"/>
      <c r="K26" s="1022"/>
      <c r="L26" s="1022"/>
      <c r="M26" s="1022"/>
      <c r="N26" s="1022"/>
      <c r="O26" s="1022"/>
      <c r="P26" s="1022"/>
      <c r="Q26" s="1022"/>
      <c r="R26" s="1022"/>
      <c r="S26" s="1022"/>
      <c r="T26" s="1022"/>
      <c r="U26" s="1022"/>
      <c r="V26" s="24"/>
    </row>
    <row r="27" spans="1:22">
      <c r="A27" s="24"/>
      <c r="B27" s="1022"/>
      <c r="C27" s="1022"/>
      <c r="D27" s="1022"/>
      <c r="E27" s="1022"/>
      <c r="F27" s="1022"/>
      <c r="G27" s="1022"/>
      <c r="H27" s="1022"/>
      <c r="I27" s="1022"/>
      <c r="J27" s="1022"/>
      <c r="K27" s="1022"/>
      <c r="L27" s="1022"/>
      <c r="M27" s="1022"/>
      <c r="N27" s="1022"/>
      <c r="O27" s="1022"/>
      <c r="P27" s="1022"/>
      <c r="Q27" s="1022"/>
      <c r="R27" s="1022"/>
      <c r="S27" s="1022"/>
      <c r="T27" s="1022"/>
      <c r="U27" s="1022"/>
      <c r="V27" s="24"/>
    </row>
    <row r="28" spans="1:22">
      <c r="A28" s="24"/>
      <c r="B28" s="1022"/>
      <c r="C28" s="1022"/>
      <c r="D28" s="1022"/>
      <c r="E28" s="1022"/>
      <c r="F28" s="1022"/>
      <c r="G28" s="1022"/>
      <c r="H28" s="1022"/>
      <c r="I28" s="1022"/>
      <c r="J28" s="1022"/>
      <c r="K28" s="1022"/>
      <c r="L28" s="1022"/>
      <c r="M28" s="1022"/>
      <c r="N28" s="1022"/>
      <c r="O28" s="1022"/>
      <c r="P28" s="1022"/>
      <c r="Q28" s="1022"/>
      <c r="R28" s="1022"/>
      <c r="S28" s="1022"/>
      <c r="T28" s="1022"/>
      <c r="U28" s="1022"/>
      <c r="V28" s="24"/>
    </row>
    <row r="29" spans="1:22">
      <c r="A29" s="24"/>
      <c r="B29" s="1022"/>
      <c r="C29" s="1022"/>
      <c r="D29" s="1022"/>
      <c r="E29" s="1022"/>
      <c r="F29" s="1022"/>
      <c r="G29" s="1022"/>
      <c r="H29" s="1022"/>
      <c r="I29" s="1022"/>
      <c r="J29" s="1022"/>
      <c r="K29" s="1022"/>
      <c r="L29" s="1022"/>
      <c r="M29" s="1022"/>
      <c r="N29" s="1022"/>
      <c r="O29" s="1022"/>
      <c r="P29" s="1022"/>
      <c r="Q29" s="1022"/>
      <c r="R29" s="1022"/>
      <c r="S29" s="1022"/>
      <c r="T29" s="1022"/>
      <c r="U29" s="1022"/>
      <c r="V29" s="24"/>
    </row>
    <row r="30" spans="1:22">
      <c r="A30" s="24"/>
      <c r="B30" s="24"/>
      <c r="C30" s="24"/>
      <c r="D30" s="24"/>
      <c r="E30" s="24"/>
      <c r="F30" s="24"/>
      <c r="G30" s="24"/>
      <c r="H30" s="24"/>
      <c r="I30" s="24"/>
      <c r="J30" s="24"/>
      <c r="K30" s="24"/>
      <c r="L30" s="24"/>
      <c r="M30" s="24"/>
      <c r="N30" s="24"/>
      <c r="O30" s="24"/>
      <c r="P30" s="24"/>
      <c r="Q30" s="24"/>
      <c r="R30" s="24"/>
      <c r="S30" s="24"/>
      <c r="T30" s="24"/>
      <c r="U30" s="24"/>
      <c r="V30" s="24"/>
    </row>
    <row r="31" spans="1:22">
      <c r="A31" s="24"/>
      <c r="B31" s="24"/>
      <c r="C31" s="24"/>
      <c r="D31" s="24"/>
      <c r="E31" s="24"/>
      <c r="F31" s="24"/>
      <c r="G31" s="24"/>
      <c r="H31" s="24"/>
      <c r="I31" s="24"/>
      <c r="J31" s="24"/>
      <c r="K31" s="24"/>
      <c r="L31" s="24"/>
      <c r="M31" s="24"/>
      <c r="N31" s="24"/>
      <c r="O31" s="24"/>
      <c r="P31" s="24"/>
      <c r="Q31" s="24"/>
      <c r="R31" s="24"/>
      <c r="S31" s="24"/>
      <c r="T31" s="24"/>
      <c r="U31" s="24"/>
      <c r="V31" s="24"/>
    </row>
    <row r="32" spans="1:22">
      <c r="A32" s="24"/>
      <c r="B32" s="24"/>
      <c r="C32" s="24"/>
      <c r="D32" s="24"/>
      <c r="E32" s="24"/>
      <c r="F32" s="24"/>
      <c r="G32" s="24"/>
      <c r="H32" s="24"/>
      <c r="I32" s="24"/>
      <c r="J32" s="24"/>
      <c r="K32" s="24"/>
      <c r="L32" s="24"/>
      <c r="M32" s="24"/>
      <c r="N32" s="24"/>
      <c r="O32" s="24"/>
      <c r="P32" s="24"/>
      <c r="Q32" s="24"/>
      <c r="R32" s="24"/>
      <c r="S32" s="24"/>
      <c r="T32" s="24"/>
      <c r="U32" s="24"/>
      <c r="V32" s="24"/>
    </row>
    <row r="33" spans="1:22">
      <c r="A33" s="24"/>
      <c r="B33" s="24"/>
      <c r="C33" s="24"/>
      <c r="D33" s="24"/>
      <c r="E33" s="24"/>
      <c r="F33" s="24"/>
      <c r="G33" s="24"/>
      <c r="H33" s="24"/>
      <c r="I33" s="24"/>
      <c r="J33" s="24"/>
      <c r="K33" s="24"/>
      <c r="L33" s="24"/>
      <c r="M33" s="24"/>
      <c r="N33" s="24"/>
      <c r="O33" s="24"/>
      <c r="P33" s="24"/>
      <c r="Q33" s="24"/>
      <c r="R33" s="24"/>
      <c r="S33" s="24"/>
      <c r="T33" s="24"/>
      <c r="U33" s="24"/>
      <c r="V33" s="24"/>
    </row>
  </sheetData>
  <mergeCells count="1">
    <mergeCell ref="B3:U29"/>
  </mergeCells>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4DA83E-87A3-40B9-B7EE-C249BFADA053}">
  <sheetPr codeName="Sheet17">
    <tabColor theme="4"/>
  </sheetPr>
  <dimension ref="A1:ZE146"/>
  <sheetViews>
    <sheetView showGridLines="0" topLeftCell="A31" zoomScale="90" zoomScaleNormal="90" workbookViewId="0"/>
  </sheetViews>
  <sheetFormatPr defaultColWidth="0" defaultRowHeight="12.75" customHeight="1" zeroHeight="1"/>
  <cols>
    <col min="1" max="1" width="1.7109375" style="1" customWidth="1"/>
    <col min="2" max="6" width="22.7109375" style="1" customWidth="1"/>
    <col min="7" max="8" width="5.7109375" style="1" customWidth="1"/>
    <col min="9" max="9" width="37.42578125" style="1" customWidth="1"/>
    <col min="10" max="10" width="25.7109375" style="1" customWidth="1"/>
    <col min="11" max="11" width="9.140625" style="1" customWidth="1"/>
    <col min="12" max="12" width="4" style="1" customWidth="1"/>
    <col min="13" max="14" width="9.140625" style="1" hidden="1" customWidth="1"/>
    <col min="15" max="16384" width="9.140625" style="1" hidden="1"/>
  </cols>
  <sheetData>
    <row r="1" spans="1:681" ht="9.9499999999999993" customHeight="1"/>
    <row r="2" spans="1:681" s="30" customFormat="1" ht="24.95" customHeight="1">
      <c r="A2" s="2"/>
      <c r="B2" s="27" t="str">
        <f>'Reposicionamento Tarifário'!D2</f>
        <v>Companhia de Saneamento Ambiental do Distrito Federal - CAESB</v>
      </c>
      <c r="C2" s="28"/>
      <c r="D2" s="28"/>
      <c r="E2" s="28"/>
      <c r="F2" s="28"/>
      <c r="G2" s="57"/>
      <c r="H2" s="57"/>
      <c r="I2" s="57"/>
      <c r="J2" s="57"/>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c r="IT2" s="29"/>
      <c r="IU2" s="29"/>
      <c r="IV2" s="29"/>
      <c r="IW2" s="29"/>
      <c r="IX2" s="29"/>
      <c r="IY2" s="29"/>
      <c r="IZ2" s="29"/>
      <c r="JA2" s="29"/>
      <c r="JB2" s="29"/>
      <c r="JC2" s="29"/>
      <c r="JD2" s="29"/>
      <c r="JE2" s="29"/>
      <c r="JF2" s="29"/>
      <c r="JG2" s="29"/>
      <c r="JH2" s="29"/>
      <c r="JI2" s="29"/>
      <c r="JJ2" s="29"/>
      <c r="JK2" s="29"/>
      <c r="JL2" s="29"/>
      <c r="JM2" s="29"/>
      <c r="JN2" s="29"/>
      <c r="JO2" s="29"/>
      <c r="JP2" s="29"/>
      <c r="JQ2" s="29"/>
      <c r="JR2" s="29"/>
      <c r="JS2" s="29"/>
      <c r="JT2" s="29"/>
      <c r="JU2" s="29"/>
      <c r="JV2" s="29"/>
      <c r="JW2" s="29"/>
      <c r="JX2" s="29"/>
      <c r="JY2" s="29"/>
      <c r="JZ2" s="29"/>
      <c r="KA2" s="29"/>
      <c r="KB2" s="29"/>
      <c r="KC2" s="29"/>
      <c r="KD2" s="29"/>
      <c r="KE2" s="29"/>
      <c r="KF2" s="29"/>
      <c r="KG2" s="29"/>
      <c r="KH2" s="29"/>
      <c r="KI2" s="29"/>
      <c r="KJ2" s="29"/>
      <c r="KK2" s="29"/>
      <c r="KL2" s="29"/>
      <c r="KM2" s="29"/>
      <c r="KN2" s="29"/>
      <c r="KO2" s="29"/>
      <c r="KP2" s="29"/>
      <c r="KQ2" s="29"/>
      <c r="KR2" s="29"/>
      <c r="KS2" s="29"/>
      <c r="KT2" s="29"/>
      <c r="KU2" s="29"/>
      <c r="KV2" s="29"/>
      <c r="KW2" s="29"/>
      <c r="KX2" s="29"/>
      <c r="KY2" s="29"/>
      <c r="KZ2" s="29"/>
      <c r="LA2" s="29"/>
      <c r="LB2" s="29"/>
      <c r="LC2" s="29"/>
      <c r="LD2" s="29"/>
      <c r="LE2" s="29"/>
      <c r="LF2" s="29"/>
      <c r="LG2" s="29"/>
      <c r="LH2" s="29"/>
      <c r="LI2" s="29"/>
      <c r="LJ2" s="29"/>
      <c r="LK2" s="29"/>
      <c r="LL2" s="29"/>
      <c r="LM2" s="29"/>
      <c r="LN2" s="29"/>
      <c r="LO2" s="29"/>
      <c r="LP2" s="29"/>
      <c r="LQ2" s="29"/>
      <c r="LR2" s="29"/>
      <c r="LS2" s="29"/>
      <c r="LT2" s="29"/>
      <c r="LU2" s="29"/>
      <c r="LV2" s="29"/>
      <c r="LW2" s="29"/>
      <c r="LX2" s="29"/>
      <c r="LY2" s="29"/>
      <c r="LZ2" s="29"/>
      <c r="MA2" s="29"/>
      <c r="MB2" s="29"/>
      <c r="MC2" s="29"/>
      <c r="MD2" s="29"/>
      <c r="ME2" s="29"/>
      <c r="MF2" s="29"/>
      <c r="MG2" s="29"/>
      <c r="MH2" s="29"/>
      <c r="MI2" s="29"/>
      <c r="MJ2" s="29"/>
      <c r="MK2" s="29"/>
      <c r="ML2" s="29"/>
      <c r="MM2" s="29"/>
      <c r="MN2" s="29"/>
      <c r="MO2" s="29"/>
      <c r="MP2" s="29"/>
      <c r="MQ2" s="29"/>
      <c r="MR2" s="29"/>
      <c r="MS2" s="29"/>
      <c r="MT2" s="29"/>
      <c r="MU2" s="29"/>
      <c r="MV2" s="29"/>
      <c r="MW2" s="29"/>
      <c r="MX2" s="29"/>
      <c r="MY2" s="29"/>
      <c r="MZ2" s="29"/>
      <c r="NA2" s="29"/>
      <c r="NB2" s="29"/>
      <c r="NC2" s="29"/>
      <c r="ND2" s="29"/>
      <c r="NE2" s="29"/>
      <c r="NF2" s="29"/>
      <c r="NG2" s="29"/>
      <c r="NH2" s="29"/>
      <c r="NI2" s="29"/>
      <c r="NJ2" s="29"/>
      <c r="NK2" s="29"/>
      <c r="NL2" s="29"/>
      <c r="NM2" s="29"/>
      <c r="NN2" s="29"/>
      <c r="NO2" s="29"/>
      <c r="NP2" s="29"/>
      <c r="NQ2" s="29"/>
      <c r="NR2" s="29"/>
      <c r="NS2" s="29"/>
      <c r="NT2" s="29"/>
      <c r="NU2" s="29"/>
      <c r="NV2" s="29"/>
      <c r="NW2" s="29"/>
      <c r="NX2" s="29"/>
      <c r="NY2" s="29"/>
      <c r="NZ2" s="29"/>
      <c r="OA2" s="29"/>
      <c r="OB2" s="29"/>
      <c r="OC2" s="29"/>
      <c r="OD2" s="29"/>
      <c r="OE2" s="29"/>
      <c r="OF2" s="29"/>
      <c r="OG2" s="29"/>
      <c r="OH2" s="29"/>
      <c r="OI2" s="29"/>
      <c r="OJ2" s="29"/>
      <c r="OK2" s="29"/>
      <c r="OL2" s="29"/>
      <c r="OM2" s="29"/>
      <c r="ON2" s="29"/>
      <c r="OO2" s="29"/>
      <c r="OP2" s="29"/>
      <c r="OQ2" s="29"/>
      <c r="OR2" s="29"/>
      <c r="OS2" s="29"/>
      <c r="OT2" s="29"/>
      <c r="OU2" s="29"/>
      <c r="OV2" s="29"/>
      <c r="OW2" s="29"/>
      <c r="OX2" s="29"/>
      <c r="OY2" s="29"/>
      <c r="OZ2" s="29"/>
      <c r="PA2" s="29"/>
      <c r="PB2" s="29"/>
      <c r="PC2" s="29"/>
      <c r="PD2" s="29"/>
      <c r="PE2" s="29"/>
      <c r="PF2" s="29"/>
      <c r="PG2" s="29"/>
      <c r="PH2" s="29"/>
      <c r="PI2" s="29"/>
      <c r="PJ2" s="29"/>
      <c r="PK2" s="29"/>
      <c r="PL2" s="29"/>
      <c r="PM2" s="29"/>
      <c r="PN2" s="29"/>
      <c r="PO2" s="29"/>
      <c r="PP2" s="29"/>
      <c r="PQ2" s="29"/>
      <c r="PR2" s="29"/>
      <c r="PS2" s="29"/>
      <c r="PT2" s="29"/>
      <c r="PU2" s="29"/>
      <c r="PV2" s="29"/>
      <c r="PW2" s="29"/>
      <c r="PX2" s="29"/>
      <c r="PY2" s="29"/>
      <c r="PZ2" s="29"/>
      <c r="QA2" s="29"/>
      <c r="QB2" s="29"/>
      <c r="QC2" s="29"/>
      <c r="QD2" s="29"/>
      <c r="QE2" s="29"/>
      <c r="QF2" s="29"/>
      <c r="QG2" s="29"/>
      <c r="QH2" s="29"/>
      <c r="QI2" s="29"/>
      <c r="QJ2" s="29"/>
      <c r="QK2" s="29"/>
      <c r="QL2" s="29"/>
      <c r="QM2" s="29"/>
      <c r="QN2" s="29"/>
      <c r="QO2" s="29"/>
      <c r="QP2" s="29"/>
      <c r="QQ2" s="29"/>
      <c r="QR2" s="29"/>
      <c r="QS2" s="29"/>
      <c r="QT2" s="29"/>
      <c r="QU2" s="29"/>
      <c r="QV2" s="29"/>
      <c r="QW2" s="29"/>
      <c r="QX2" s="29"/>
      <c r="QY2" s="29"/>
      <c r="QZ2" s="29"/>
      <c r="RA2" s="29"/>
      <c r="RB2" s="29"/>
      <c r="RC2" s="29"/>
      <c r="RD2" s="29"/>
      <c r="RE2" s="29"/>
      <c r="RF2" s="29"/>
      <c r="RG2" s="29"/>
      <c r="RH2" s="29"/>
      <c r="RI2" s="29"/>
      <c r="RJ2" s="29"/>
      <c r="RK2" s="29"/>
      <c r="RL2" s="29"/>
      <c r="RM2" s="29"/>
      <c r="RN2" s="29"/>
      <c r="RO2" s="29"/>
      <c r="RP2" s="29"/>
      <c r="RQ2" s="29"/>
      <c r="RR2" s="29"/>
      <c r="RS2" s="29"/>
      <c r="RT2" s="29"/>
      <c r="RU2" s="29"/>
      <c r="RV2" s="29"/>
      <c r="RW2" s="29"/>
      <c r="RX2" s="29"/>
      <c r="RY2" s="29"/>
      <c r="RZ2" s="29"/>
      <c r="SA2" s="29"/>
      <c r="SB2" s="29"/>
      <c r="SC2" s="29"/>
      <c r="SD2" s="29"/>
      <c r="SE2" s="29"/>
      <c r="SF2" s="29"/>
      <c r="SG2" s="29"/>
      <c r="SH2" s="29"/>
      <c r="SI2" s="29"/>
      <c r="SJ2" s="29"/>
      <c r="SK2" s="29"/>
      <c r="SL2" s="29"/>
      <c r="SM2" s="29"/>
      <c r="SN2" s="29"/>
      <c r="SO2" s="29"/>
      <c r="SP2" s="29"/>
      <c r="SQ2" s="29"/>
      <c r="SR2" s="29"/>
      <c r="SS2" s="29"/>
      <c r="ST2" s="29"/>
      <c r="SU2" s="29"/>
      <c r="SV2" s="29"/>
      <c r="SW2" s="29"/>
      <c r="SX2" s="29"/>
      <c r="SY2" s="29"/>
      <c r="SZ2" s="29"/>
      <c r="TA2" s="29"/>
      <c r="TB2" s="29"/>
      <c r="TC2" s="29"/>
      <c r="TD2" s="29"/>
      <c r="TE2" s="29"/>
      <c r="TF2" s="29"/>
      <c r="TG2" s="29"/>
      <c r="TH2" s="29"/>
      <c r="TI2" s="29"/>
      <c r="TJ2" s="29"/>
      <c r="TK2" s="29"/>
      <c r="TL2" s="29"/>
      <c r="TM2" s="29"/>
      <c r="TN2" s="29"/>
      <c r="TO2" s="29"/>
      <c r="TP2" s="29"/>
      <c r="TQ2" s="29"/>
      <c r="TR2" s="29"/>
      <c r="TS2" s="29"/>
      <c r="TT2" s="29"/>
      <c r="TU2" s="29"/>
      <c r="TV2" s="29"/>
      <c r="TW2" s="29"/>
      <c r="TX2" s="29"/>
      <c r="TY2" s="29"/>
      <c r="TZ2" s="29"/>
      <c r="UA2" s="29"/>
      <c r="UB2" s="29"/>
      <c r="UC2" s="29"/>
      <c r="UD2" s="29"/>
      <c r="UE2" s="29"/>
      <c r="UF2" s="29"/>
      <c r="UG2" s="29"/>
      <c r="UH2" s="29"/>
      <c r="UI2" s="29"/>
      <c r="UJ2" s="29"/>
      <c r="UK2" s="29"/>
      <c r="UL2" s="29"/>
      <c r="UM2" s="29"/>
      <c r="UN2" s="29"/>
      <c r="UO2" s="29"/>
      <c r="UP2" s="29"/>
      <c r="UQ2" s="29"/>
      <c r="UR2" s="29"/>
      <c r="US2" s="29"/>
      <c r="UT2" s="29"/>
      <c r="UU2" s="29"/>
      <c r="UV2" s="29"/>
      <c r="UW2" s="29"/>
      <c r="UX2" s="29"/>
      <c r="UY2" s="29"/>
      <c r="UZ2" s="29"/>
      <c r="VA2" s="29"/>
      <c r="VB2" s="29"/>
      <c r="VC2" s="29"/>
      <c r="VD2" s="29"/>
      <c r="VE2" s="29"/>
      <c r="VF2" s="29"/>
      <c r="VG2" s="29"/>
      <c r="VH2" s="29"/>
      <c r="VI2" s="29"/>
      <c r="VJ2" s="29"/>
      <c r="VK2" s="29"/>
      <c r="VL2" s="29"/>
      <c r="VM2" s="29"/>
      <c r="VN2" s="29"/>
      <c r="VO2" s="29"/>
      <c r="VP2" s="29"/>
      <c r="VQ2" s="29"/>
      <c r="VR2" s="29"/>
      <c r="VS2" s="29"/>
      <c r="VT2" s="29"/>
      <c r="VU2" s="29"/>
      <c r="VV2" s="29"/>
      <c r="VW2" s="29"/>
      <c r="VX2" s="29"/>
      <c r="VY2" s="29"/>
      <c r="VZ2" s="29"/>
      <c r="WA2" s="29"/>
      <c r="WB2" s="29"/>
      <c r="WC2" s="29"/>
      <c r="WD2" s="29"/>
      <c r="WE2" s="29"/>
      <c r="WF2" s="29"/>
      <c r="WG2" s="29"/>
      <c r="WH2" s="29"/>
      <c r="WI2" s="29"/>
      <c r="WJ2" s="29"/>
      <c r="WK2" s="29"/>
      <c r="WL2" s="29"/>
      <c r="WM2" s="29"/>
      <c r="WN2" s="29"/>
      <c r="WO2" s="29"/>
      <c r="WP2" s="29"/>
      <c r="WQ2" s="29"/>
      <c r="WR2" s="29"/>
      <c r="WS2" s="29"/>
      <c r="WT2" s="29"/>
      <c r="WU2" s="29"/>
      <c r="WV2" s="29"/>
      <c r="WW2" s="29"/>
      <c r="WX2" s="29"/>
      <c r="WY2" s="29"/>
      <c r="WZ2" s="29"/>
      <c r="XA2" s="29"/>
      <c r="XB2" s="29"/>
      <c r="XC2" s="29"/>
      <c r="XD2" s="29"/>
      <c r="XE2" s="29"/>
      <c r="XF2" s="29"/>
      <c r="XG2" s="29"/>
      <c r="XH2" s="29"/>
      <c r="XI2" s="29"/>
      <c r="XJ2" s="29"/>
      <c r="XK2" s="29"/>
      <c r="XL2" s="29"/>
      <c r="XM2" s="29"/>
      <c r="XN2" s="29"/>
      <c r="XO2" s="29"/>
      <c r="XP2" s="29"/>
      <c r="XQ2" s="29"/>
      <c r="XR2" s="29"/>
      <c r="XS2" s="29"/>
      <c r="XT2" s="29"/>
      <c r="XU2" s="29"/>
      <c r="XV2" s="29"/>
      <c r="XW2" s="29"/>
      <c r="XX2" s="29"/>
      <c r="XY2" s="29"/>
      <c r="XZ2" s="29"/>
      <c r="YA2" s="29"/>
      <c r="YB2" s="29"/>
      <c r="YC2" s="29"/>
      <c r="YD2" s="29"/>
      <c r="YE2" s="29"/>
      <c r="YF2" s="29"/>
      <c r="YG2" s="29"/>
      <c r="YH2" s="29"/>
      <c r="YI2" s="29"/>
      <c r="YJ2" s="29"/>
      <c r="YK2" s="29"/>
      <c r="YL2" s="29"/>
      <c r="YM2" s="29"/>
      <c r="YN2" s="29"/>
      <c r="YO2" s="29"/>
      <c r="YP2" s="29"/>
      <c r="YQ2" s="29"/>
      <c r="YR2" s="29"/>
      <c r="YS2" s="29"/>
      <c r="YT2" s="29"/>
      <c r="YU2" s="29"/>
      <c r="YV2" s="29"/>
      <c r="YW2" s="29"/>
      <c r="YX2" s="29"/>
      <c r="YY2" s="29"/>
      <c r="YZ2" s="29"/>
      <c r="ZA2" s="29"/>
      <c r="ZB2" s="29"/>
      <c r="ZC2" s="29"/>
      <c r="ZD2" s="29"/>
      <c r="ZE2" s="29"/>
    </row>
    <row r="3" spans="1:681" s="6" customFormat="1" ht="20.100000000000001" customHeight="1">
      <c r="A3" s="3"/>
      <c r="B3" s="4" t="str">
        <f>'Reposicionamento Tarifário'!D3</f>
        <v>Revisão Tarifária Periódica (4ª RTP)</v>
      </c>
      <c r="C3" s="5"/>
      <c r="D3" s="5"/>
      <c r="E3" s="5"/>
      <c r="F3" s="5"/>
      <c r="G3" s="5"/>
      <c r="H3" s="5"/>
      <c r="I3" s="5"/>
      <c r="J3" s="5"/>
    </row>
    <row r="4" spans="1:681" s="6" customFormat="1" ht="20.100000000000001" customHeight="1">
      <c r="A4" s="3"/>
      <c r="B4" s="7" t="s">
        <v>12</v>
      </c>
      <c r="C4" s="5"/>
      <c r="D4" s="5"/>
      <c r="E4" s="5"/>
      <c r="F4" s="5"/>
      <c r="G4" s="5"/>
      <c r="H4" s="5"/>
      <c r="I4" s="5"/>
      <c r="J4" s="5"/>
    </row>
    <row r="5" spans="1:681" s="9" customFormat="1" ht="30" customHeight="1">
      <c r="A5" s="2"/>
      <c r="B5" s="8"/>
      <c r="C5" s="31"/>
      <c r="D5" s="31"/>
      <c r="E5" s="32"/>
      <c r="F5" s="32"/>
      <c r="G5" s="32"/>
      <c r="H5" s="32"/>
      <c r="I5" s="32"/>
      <c r="J5" s="3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0"/>
    </row>
    <row r="6" spans="1:681"/>
    <row r="7" spans="1:681" s="2" customFormat="1" ht="15" customHeight="1">
      <c r="B7" s="1023" t="s">
        <v>214</v>
      </c>
      <c r="C7" s="1023"/>
      <c r="D7" s="1023"/>
      <c r="E7" s="1023"/>
      <c r="F7" s="1023"/>
      <c r="G7" s="1023"/>
      <c r="H7" s="1023"/>
      <c r="I7" s="1023"/>
      <c r="J7" s="1023"/>
    </row>
    <row r="8" spans="1:681" s="2" customFormat="1" ht="7.5" customHeight="1">
      <c r="B8" s="89"/>
      <c r="C8" s="89"/>
      <c r="D8" s="89"/>
      <c r="E8" s="89"/>
      <c r="F8" s="89"/>
    </row>
    <row r="9" spans="1:681" s="2" customFormat="1" ht="15" customHeight="1">
      <c r="B9" s="1024" t="s">
        <v>215</v>
      </c>
      <c r="C9" s="1024"/>
      <c r="D9" s="1024"/>
      <c r="E9" s="1024"/>
      <c r="F9" s="1024"/>
      <c r="G9" s="1024"/>
      <c r="H9" s="1024"/>
      <c r="I9" s="1024"/>
      <c r="J9" s="1024"/>
    </row>
    <row r="10" spans="1:681" s="2" customFormat="1" ht="7.5" customHeight="1">
      <c r="B10" s="89"/>
      <c r="C10" s="89"/>
      <c r="D10" s="89"/>
      <c r="E10" s="89"/>
      <c r="F10" s="89"/>
    </row>
    <row r="11" spans="1:681" s="2" customFormat="1" ht="15" customHeight="1">
      <c r="B11" s="1025" t="s">
        <v>216</v>
      </c>
      <c r="C11" s="1025"/>
      <c r="D11" s="1025" t="s">
        <v>217</v>
      </c>
      <c r="E11" s="1025"/>
      <c r="F11" s="90" t="s">
        <v>218</v>
      </c>
      <c r="I11" s="526"/>
    </row>
    <row r="12" spans="1:681" s="2" customFormat="1" ht="15" customHeight="1">
      <c r="B12" s="77" t="s">
        <v>219</v>
      </c>
      <c r="C12" s="59" t="s">
        <v>220</v>
      </c>
      <c r="D12" s="77" t="s">
        <v>221</v>
      </c>
      <c r="E12" s="59" t="s">
        <v>220</v>
      </c>
      <c r="F12" s="77" t="s">
        <v>222</v>
      </c>
    </row>
    <row r="13" spans="1:681" s="2" customFormat="1" ht="15" customHeight="1">
      <c r="B13" s="91">
        <v>44562</v>
      </c>
      <c r="C13" s="12">
        <v>4993538</v>
      </c>
      <c r="D13" s="91">
        <v>44927</v>
      </c>
      <c r="E13" s="12">
        <v>3677639</v>
      </c>
      <c r="F13" s="92">
        <f>IF(C13-E13&lt;=0,"",C13-E13)</f>
        <v>1315899</v>
      </c>
    </row>
    <row r="14" spans="1:681" s="2" customFormat="1" ht="15" customHeight="1">
      <c r="B14" s="91">
        <v>44593</v>
      </c>
      <c r="C14" s="12">
        <v>3255011</v>
      </c>
      <c r="D14" s="91">
        <v>44958</v>
      </c>
      <c r="E14" s="12">
        <v>2405512</v>
      </c>
      <c r="F14" s="92">
        <f t="shared" ref="F14:F24" si="0">IF(C14-E14&lt;=0,"",C14-E14)</f>
        <v>849499</v>
      </c>
      <c r="I14" s="1023" t="s">
        <v>223</v>
      </c>
      <c r="J14" s="1023"/>
    </row>
    <row r="15" spans="1:681" s="2" customFormat="1" ht="15" customHeight="1">
      <c r="B15" s="91">
        <v>44621</v>
      </c>
      <c r="C15" s="12">
        <v>4380808</v>
      </c>
      <c r="D15" s="91">
        <v>44986</v>
      </c>
      <c r="E15" s="12">
        <v>3272325</v>
      </c>
      <c r="F15" s="92">
        <f t="shared" si="0"/>
        <v>1108483</v>
      </c>
      <c r="I15" s="559" t="s">
        <v>224</v>
      </c>
      <c r="J15" s="560">
        <f>SUM(F13:F24)</f>
        <v>12795142</v>
      </c>
    </row>
    <row r="16" spans="1:681" s="2" customFormat="1" ht="15" customHeight="1">
      <c r="B16" s="91">
        <v>44652</v>
      </c>
      <c r="C16" s="12">
        <v>4070854</v>
      </c>
      <c r="D16" s="91">
        <v>45017</v>
      </c>
      <c r="E16" s="12">
        <v>3008442</v>
      </c>
      <c r="F16" s="92">
        <f t="shared" si="0"/>
        <v>1062412</v>
      </c>
      <c r="I16" s="559" t="s">
        <v>225</v>
      </c>
      <c r="J16" s="561">
        <v>0.2</v>
      </c>
    </row>
    <row r="17" spans="2:10" s="2" customFormat="1" ht="15" customHeight="1">
      <c r="B17" s="91">
        <v>44682</v>
      </c>
      <c r="C17" s="12">
        <v>5294325</v>
      </c>
      <c r="D17" s="91">
        <v>45047</v>
      </c>
      <c r="E17" s="12">
        <v>3930932</v>
      </c>
      <c r="F17" s="92">
        <f t="shared" si="0"/>
        <v>1363393</v>
      </c>
      <c r="I17" s="559" t="s">
        <v>226</v>
      </c>
      <c r="J17" s="560">
        <f>J15*J16</f>
        <v>2559028.4000000004</v>
      </c>
    </row>
    <row r="18" spans="2:10" s="2" customFormat="1" ht="15" customHeight="1">
      <c r="B18" s="91">
        <v>44713</v>
      </c>
      <c r="C18" s="12">
        <v>3280882</v>
      </c>
      <c r="D18" s="91">
        <v>45078</v>
      </c>
      <c r="E18" s="12">
        <v>2422181</v>
      </c>
      <c r="F18" s="92">
        <f t="shared" si="0"/>
        <v>858701</v>
      </c>
      <c r="I18" s="559" t="s">
        <v>227</v>
      </c>
      <c r="J18" s="562">
        <v>3.42</v>
      </c>
    </row>
    <row r="19" spans="2:10" s="2" customFormat="1" ht="15" customHeight="1">
      <c r="B19" s="91">
        <v>44743</v>
      </c>
      <c r="C19" s="12">
        <v>4989793</v>
      </c>
      <c r="D19" s="91">
        <v>45108</v>
      </c>
      <c r="E19" s="12">
        <v>3736969</v>
      </c>
      <c r="F19" s="92">
        <f t="shared" si="0"/>
        <v>1252824</v>
      </c>
      <c r="I19" s="93" t="s">
        <v>228</v>
      </c>
      <c r="J19" s="94">
        <f>J17*J18</f>
        <v>8751877.1280000005</v>
      </c>
    </row>
    <row r="20" spans="2:10" s="2" customFormat="1" ht="15" customHeight="1">
      <c r="B20" s="91">
        <v>44774</v>
      </c>
      <c r="C20" s="12">
        <v>4665390</v>
      </c>
      <c r="D20" s="91">
        <v>45139</v>
      </c>
      <c r="E20" s="12">
        <v>3496435</v>
      </c>
      <c r="F20" s="92">
        <f t="shared" si="0"/>
        <v>1168955</v>
      </c>
      <c r="I20" s="2" t="s">
        <v>229</v>
      </c>
    </row>
    <row r="21" spans="2:10" s="2" customFormat="1" ht="15" customHeight="1">
      <c r="B21" s="91">
        <v>44805</v>
      </c>
      <c r="C21" s="12">
        <v>4364803</v>
      </c>
      <c r="D21" s="91">
        <v>45170</v>
      </c>
      <c r="E21" s="12">
        <v>3267456</v>
      </c>
      <c r="F21" s="92">
        <f t="shared" si="0"/>
        <v>1097347</v>
      </c>
    </row>
    <row r="22" spans="2:10" s="2" customFormat="1" ht="15" customHeight="1">
      <c r="B22" s="91">
        <v>44835</v>
      </c>
      <c r="C22" s="12">
        <v>3737639</v>
      </c>
      <c r="D22" s="91">
        <v>45200</v>
      </c>
      <c r="E22" s="12">
        <v>2769715</v>
      </c>
      <c r="F22" s="92">
        <f t="shared" si="0"/>
        <v>967924</v>
      </c>
    </row>
    <row r="23" spans="2:10" s="2" customFormat="1" ht="15" customHeight="1">
      <c r="B23" s="91">
        <v>44866</v>
      </c>
      <c r="C23" s="12">
        <v>2982700</v>
      </c>
      <c r="D23" s="91">
        <v>45231</v>
      </c>
      <c r="E23" s="12">
        <v>2179945</v>
      </c>
      <c r="F23" s="92">
        <f t="shared" si="0"/>
        <v>802755</v>
      </c>
    </row>
    <row r="24" spans="2:10" s="2" customFormat="1" ht="15" customHeight="1" thickBot="1">
      <c r="B24" s="95">
        <v>44896</v>
      </c>
      <c r="C24" s="50">
        <v>3766905</v>
      </c>
      <c r="D24" s="95">
        <v>45261</v>
      </c>
      <c r="E24" s="50">
        <v>2819955</v>
      </c>
      <c r="F24" s="96">
        <f t="shared" si="0"/>
        <v>946950</v>
      </c>
      <c r="G24" s="97"/>
      <c r="H24" s="97"/>
      <c r="I24" s="97"/>
      <c r="J24" s="97"/>
    </row>
    <row r="25" spans="2:10" s="2" customFormat="1">
      <c r="B25" s="98"/>
      <c r="C25" s="99"/>
      <c r="D25" s="98"/>
      <c r="E25" s="99"/>
      <c r="F25" s="100" t="str">
        <f>IF(C25-E25&lt;=0,"",C25-E25)</f>
        <v/>
      </c>
    </row>
    <row r="26" spans="2:10" s="2" customFormat="1">
      <c r="B26" s="98"/>
      <c r="C26" s="99"/>
      <c r="D26" s="98"/>
      <c r="E26" s="99"/>
      <c r="F26" s="100" t="str">
        <f>IF(C26-E26&lt;=0,"",C26-E26)</f>
        <v/>
      </c>
    </row>
    <row r="27" spans="2:10" s="2" customFormat="1" ht="15" customHeight="1">
      <c r="B27" s="1024" t="s">
        <v>230</v>
      </c>
      <c r="C27" s="1024"/>
      <c r="D27" s="1024"/>
      <c r="E27" s="1024"/>
      <c r="F27" s="1024"/>
      <c r="G27" s="1024"/>
      <c r="H27" s="1024"/>
      <c r="I27" s="1024"/>
      <c r="J27" s="1024"/>
    </row>
    <row r="28" spans="2:10" s="2" customFormat="1" ht="7.5" customHeight="1">
      <c r="B28" s="89"/>
      <c r="C28" s="89"/>
      <c r="D28" s="89"/>
      <c r="E28" s="89"/>
      <c r="F28" s="89"/>
    </row>
    <row r="29" spans="2:10" s="2" customFormat="1" ht="15" customHeight="1">
      <c r="B29" s="1025" t="s">
        <v>216</v>
      </c>
      <c r="C29" s="1025"/>
      <c r="D29" s="1025" t="s">
        <v>217</v>
      </c>
      <c r="E29" s="1025"/>
      <c r="F29" s="90" t="s">
        <v>218</v>
      </c>
    </row>
    <row r="30" spans="2:10" s="2" customFormat="1" ht="15" customHeight="1">
      <c r="B30" s="77" t="s">
        <v>219</v>
      </c>
      <c r="C30" s="59" t="s">
        <v>220</v>
      </c>
      <c r="D30" s="101" t="s">
        <v>221</v>
      </c>
      <c r="E30" s="101" t="s">
        <v>220</v>
      </c>
      <c r="F30" s="77" t="s">
        <v>222</v>
      </c>
    </row>
    <row r="31" spans="2:10" s="2" customFormat="1" ht="15" customHeight="1">
      <c r="B31" s="91">
        <v>44562</v>
      </c>
      <c r="C31" s="12">
        <v>136157</v>
      </c>
      <c r="D31" s="91">
        <v>44927</v>
      </c>
      <c r="E31" s="12">
        <v>94374</v>
      </c>
      <c r="F31" s="92">
        <f t="shared" ref="F31:F42" si="1">IF(C31-E31&lt;=0,"",C31-E31)</f>
        <v>41783</v>
      </c>
    </row>
    <row r="32" spans="2:10" s="2" customFormat="1" ht="15" customHeight="1">
      <c r="B32" s="91">
        <v>44593</v>
      </c>
      <c r="C32" s="12">
        <v>91710</v>
      </c>
      <c r="D32" s="91">
        <v>44958</v>
      </c>
      <c r="E32" s="12">
        <v>63007</v>
      </c>
      <c r="F32" s="92">
        <f t="shared" si="1"/>
        <v>28703</v>
      </c>
      <c r="I32" s="1023" t="s">
        <v>231</v>
      </c>
      <c r="J32" s="1023"/>
    </row>
    <row r="33" spans="2:10" s="2" customFormat="1" ht="15" customHeight="1">
      <c r="B33" s="91">
        <v>44621</v>
      </c>
      <c r="C33" s="12">
        <v>136911</v>
      </c>
      <c r="D33" s="91">
        <v>44986</v>
      </c>
      <c r="E33" s="12">
        <v>99186</v>
      </c>
      <c r="F33" s="92">
        <f t="shared" si="1"/>
        <v>37725</v>
      </c>
      <c r="I33" s="559" t="s">
        <v>224</v>
      </c>
      <c r="J33" s="560">
        <f>SUM(F31:F42)</f>
        <v>425038</v>
      </c>
    </row>
    <row r="34" spans="2:10" s="2" customFormat="1" ht="15" customHeight="1">
      <c r="B34" s="91">
        <v>44652</v>
      </c>
      <c r="C34" s="12">
        <v>126719</v>
      </c>
      <c r="D34" s="91">
        <v>45017</v>
      </c>
      <c r="E34" s="12">
        <v>90420</v>
      </c>
      <c r="F34" s="92">
        <f t="shared" si="1"/>
        <v>36299</v>
      </c>
      <c r="I34" s="559" t="s">
        <v>225</v>
      </c>
      <c r="J34" s="561">
        <v>0.2</v>
      </c>
    </row>
    <row r="35" spans="2:10" s="2" customFormat="1" ht="15" customHeight="1">
      <c r="B35" s="91">
        <v>44682</v>
      </c>
      <c r="C35" s="12">
        <v>142689</v>
      </c>
      <c r="D35" s="91">
        <v>45047</v>
      </c>
      <c r="E35" s="12">
        <v>100011</v>
      </c>
      <c r="F35" s="92">
        <f t="shared" si="1"/>
        <v>42678</v>
      </c>
      <c r="I35" s="559" t="s">
        <v>226</v>
      </c>
      <c r="J35" s="560">
        <f>J33*J34</f>
        <v>85007.6</v>
      </c>
    </row>
    <row r="36" spans="2:10" s="2" customFormat="1" ht="15" customHeight="1">
      <c r="B36" s="91">
        <v>44713</v>
      </c>
      <c r="C36" s="12">
        <v>105268</v>
      </c>
      <c r="D36" s="91">
        <v>45078</v>
      </c>
      <c r="E36" s="12">
        <v>74572</v>
      </c>
      <c r="F36" s="92">
        <f t="shared" si="1"/>
        <v>30696</v>
      </c>
      <c r="I36" s="559" t="s">
        <v>232</v>
      </c>
      <c r="J36" s="562">
        <v>1.71</v>
      </c>
    </row>
    <row r="37" spans="2:10" s="2" customFormat="1" ht="15" customHeight="1">
      <c r="B37" s="91">
        <v>44743</v>
      </c>
      <c r="C37" s="12">
        <v>137649</v>
      </c>
      <c r="D37" s="91">
        <v>45108</v>
      </c>
      <c r="E37" s="12">
        <v>97493</v>
      </c>
      <c r="F37" s="92">
        <f t="shared" si="1"/>
        <v>40156</v>
      </c>
      <c r="I37" s="93" t="s">
        <v>228</v>
      </c>
      <c r="J37" s="94">
        <f>J35*J36</f>
        <v>145362.99600000001</v>
      </c>
    </row>
    <row r="38" spans="2:10" s="2" customFormat="1" ht="15" customHeight="1">
      <c r="B38" s="91">
        <v>44774</v>
      </c>
      <c r="C38" s="12">
        <v>132777</v>
      </c>
      <c r="D38" s="91">
        <v>45139</v>
      </c>
      <c r="E38" s="12">
        <v>95126</v>
      </c>
      <c r="F38" s="92">
        <f t="shared" si="1"/>
        <v>37651</v>
      </c>
      <c r="I38" s="2" t="s">
        <v>229</v>
      </c>
    </row>
    <row r="39" spans="2:10" s="2" customFormat="1" ht="15" customHeight="1">
      <c r="B39" s="91">
        <v>44805</v>
      </c>
      <c r="C39" s="12">
        <v>117078</v>
      </c>
      <c r="D39" s="91">
        <v>45170</v>
      </c>
      <c r="E39" s="12">
        <v>83649</v>
      </c>
      <c r="F39" s="92">
        <f t="shared" si="1"/>
        <v>33429</v>
      </c>
    </row>
    <row r="40" spans="2:10" s="2" customFormat="1" ht="15" customHeight="1">
      <c r="B40" s="91">
        <v>44835</v>
      </c>
      <c r="C40" s="12">
        <v>110168</v>
      </c>
      <c r="D40" s="91">
        <v>45200</v>
      </c>
      <c r="E40" s="12">
        <v>76116</v>
      </c>
      <c r="F40" s="92">
        <f t="shared" si="1"/>
        <v>34052</v>
      </c>
    </row>
    <row r="41" spans="2:10" s="2" customFormat="1" ht="15" customHeight="1">
      <c r="B41" s="91">
        <v>44866</v>
      </c>
      <c r="C41" s="12">
        <v>94012</v>
      </c>
      <c r="D41" s="91">
        <v>45231</v>
      </c>
      <c r="E41" s="12">
        <v>65552</v>
      </c>
      <c r="F41" s="92">
        <f t="shared" si="1"/>
        <v>28460</v>
      </c>
    </row>
    <row r="42" spans="2:10" s="2" customFormat="1" ht="15" customHeight="1" thickBot="1">
      <c r="B42" s="95">
        <v>44896</v>
      </c>
      <c r="C42" s="50">
        <v>109104</v>
      </c>
      <c r="D42" s="95">
        <v>45261</v>
      </c>
      <c r="E42" s="50">
        <v>75698</v>
      </c>
      <c r="F42" s="96">
        <f t="shared" si="1"/>
        <v>33406</v>
      </c>
      <c r="G42" s="97"/>
      <c r="H42" s="97"/>
      <c r="I42" s="97"/>
      <c r="J42" s="97"/>
    </row>
    <row r="43" spans="2:10" s="2" customFormat="1"/>
    <row r="44" spans="2:10" s="2" customFormat="1"/>
    <row r="45" spans="2:10" s="2" customFormat="1" ht="15" customHeight="1">
      <c r="B45" s="1024" t="s">
        <v>233</v>
      </c>
      <c r="C45" s="1024"/>
      <c r="D45" s="1024"/>
      <c r="E45" s="1024"/>
      <c r="F45" s="1024"/>
      <c r="G45" s="1024"/>
      <c r="H45" s="1024"/>
      <c r="I45" s="1024"/>
      <c r="J45" s="1024"/>
    </row>
    <row r="46" spans="2:10" s="2" customFormat="1" ht="7.5" customHeight="1">
      <c r="B46" s="89"/>
      <c r="C46" s="89"/>
      <c r="D46" s="89"/>
      <c r="E46" s="89"/>
      <c r="F46" s="89"/>
    </row>
    <row r="47" spans="2:10" s="2" customFormat="1" ht="15" customHeight="1">
      <c r="B47" s="1025" t="s">
        <v>216</v>
      </c>
      <c r="C47" s="1025"/>
      <c r="D47" s="1025" t="s">
        <v>217</v>
      </c>
      <c r="E47" s="1025"/>
      <c r="F47" s="90" t="s">
        <v>218</v>
      </c>
    </row>
    <row r="48" spans="2:10" s="2" customFormat="1" ht="15" customHeight="1">
      <c r="B48" s="77" t="s">
        <v>219</v>
      </c>
      <c r="C48" s="59" t="s">
        <v>220</v>
      </c>
      <c r="D48" s="101" t="s">
        <v>221</v>
      </c>
      <c r="E48" s="101" t="s">
        <v>220</v>
      </c>
      <c r="F48" s="77" t="s">
        <v>222</v>
      </c>
    </row>
    <row r="49" spans="2:10" s="2" customFormat="1" ht="15" customHeight="1">
      <c r="B49" s="91">
        <v>44562</v>
      </c>
      <c r="C49" s="12">
        <v>398791</v>
      </c>
      <c r="D49" s="91">
        <v>44927</v>
      </c>
      <c r="E49" s="12">
        <v>268172</v>
      </c>
      <c r="F49" s="92">
        <f t="shared" ref="F49:F60" si="2">IF(C49-E49&lt;=0,"",C49-E49)</f>
        <v>130619</v>
      </c>
    </row>
    <row r="50" spans="2:10" s="2" customFormat="1" ht="15" customHeight="1">
      <c r="B50" s="91">
        <v>44593</v>
      </c>
      <c r="C50" s="12">
        <v>310249</v>
      </c>
      <c r="D50" s="91">
        <v>44958</v>
      </c>
      <c r="E50" s="12">
        <v>211318</v>
      </c>
      <c r="F50" s="92">
        <f t="shared" si="2"/>
        <v>98931</v>
      </c>
      <c r="I50" s="1023" t="s">
        <v>234</v>
      </c>
      <c r="J50" s="1023"/>
    </row>
    <row r="51" spans="2:10" s="2" customFormat="1" ht="15" customHeight="1">
      <c r="B51" s="91">
        <v>44621</v>
      </c>
      <c r="C51" s="12">
        <v>384879</v>
      </c>
      <c r="D51" s="91">
        <v>44986</v>
      </c>
      <c r="E51" s="12">
        <v>264402</v>
      </c>
      <c r="F51" s="92">
        <f t="shared" si="2"/>
        <v>120477</v>
      </c>
      <c r="I51" s="559" t="s">
        <v>224</v>
      </c>
      <c r="J51" s="560">
        <f>SUM(F49:F60)</f>
        <v>1499869</v>
      </c>
    </row>
    <row r="52" spans="2:10" s="2" customFormat="1" ht="15" customHeight="1">
      <c r="B52" s="91">
        <v>44652</v>
      </c>
      <c r="C52" s="12">
        <v>377924</v>
      </c>
      <c r="D52" s="91">
        <v>45017</v>
      </c>
      <c r="E52" s="12">
        <v>262150</v>
      </c>
      <c r="F52" s="92">
        <f t="shared" si="2"/>
        <v>115774</v>
      </c>
      <c r="I52" s="559" t="s">
        <v>225</v>
      </c>
      <c r="J52" s="561">
        <v>0.2</v>
      </c>
    </row>
    <row r="53" spans="2:10" s="2" customFormat="1" ht="15" customHeight="1">
      <c r="B53" s="91">
        <v>44682</v>
      </c>
      <c r="C53" s="12">
        <v>513652</v>
      </c>
      <c r="D53" s="91">
        <v>45047</v>
      </c>
      <c r="E53" s="12">
        <v>355376</v>
      </c>
      <c r="F53" s="92">
        <f t="shared" si="2"/>
        <v>158276</v>
      </c>
      <c r="I53" s="559" t="s">
        <v>226</v>
      </c>
      <c r="J53" s="560">
        <f>J51*J52</f>
        <v>299973.8</v>
      </c>
    </row>
    <row r="54" spans="2:10" s="2" customFormat="1" ht="15" customHeight="1">
      <c r="B54" s="91">
        <v>44713</v>
      </c>
      <c r="C54" s="12">
        <v>301723</v>
      </c>
      <c r="D54" s="91">
        <v>45078</v>
      </c>
      <c r="E54" s="12">
        <v>205655</v>
      </c>
      <c r="F54" s="92">
        <f t="shared" si="2"/>
        <v>96068</v>
      </c>
      <c r="I54" s="559" t="s">
        <v>235</v>
      </c>
      <c r="J54" s="562">
        <v>7.07</v>
      </c>
    </row>
    <row r="55" spans="2:10" s="2" customFormat="1" ht="15" customHeight="1">
      <c r="B55" s="91">
        <v>44743</v>
      </c>
      <c r="C55" s="12">
        <v>481499</v>
      </c>
      <c r="D55" s="91">
        <v>45108</v>
      </c>
      <c r="E55" s="12">
        <v>343707</v>
      </c>
      <c r="F55" s="92">
        <f t="shared" si="2"/>
        <v>137792</v>
      </c>
      <c r="I55" s="93" t="s">
        <v>228</v>
      </c>
      <c r="J55" s="94">
        <f>J53*J54</f>
        <v>2120814.7659999998</v>
      </c>
    </row>
    <row r="56" spans="2:10" s="2" customFormat="1" ht="15" customHeight="1">
      <c r="B56" s="91">
        <v>44774</v>
      </c>
      <c r="C56" s="12">
        <v>466632</v>
      </c>
      <c r="D56" s="91">
        <v>45139</v>
      </c>
      <c r="E56" s="12">
        <v>327591</v>
      </c>
      <c r="F56" s="92">
        <f t="shared" si="2"/>
        <v>139041</v>
      </c>
      <c r="I56" s="2" t="s">
        <v>229</v>
      </c>
    </row>
    <row r="57" spans="2:10" s="2" customFormat="1" ht="15" customHeight="1">
      <c r="B57" s="91">
        <v>44805</v>
      </c>
      <c r="C57" s="12">
        <v>511700</v>
      </c>
      <c r="D57" s="91">
        <v>45170</v>
      </c>
      <c r="E57" s="12">
        <v>370515</v>
      </c>
      <c r="F57" s="92">
        <f t="shared" si="2"/>
        <v>141185</v>
      </c>
    </row>
    <row r="58" spans="2:10" s="2" customFormat="1" ht="15" customHeight="1">
      <c r="B58" s="91">
        <v>44835</v>
      </c>
      <c r="C58" s="12">
        <v>395877</v>
      </c>
      <c r="D58" s="91">
        <v>45200</v>
      </c>
      <c r="E58" s="12">
        <v>272668</v>
      </c>
      <c r="F58" s="92">
        <f t="shared" si="2"/>
        <v>123209</v>
      </c>
    </row>
    <row r="59" spans="2:10" s="2" customFormat="1" ht="15" customHeight="1">
      <c r="B59" s="91">
        <v>44866</v>
      </c>
      <c r="C59" s="12">
        <v>372033</v>
      </c>
      <c r="D59" s="91">
        <v>45231</v>
      </c>
      <c r="E59" s="12">
        <v>252594</v>
      </c>
      <c r="F59" s="92">
        <f t="shared" si="2"/>
        <v>119439</v>
      </c>
    </row>
    <row r="60" spans="2:10" s="2" customFormat="1" ht="15" customHeight="1" thickBot="1">
      <c r="B60" s="95">
        <v>44896</v>
      </c>
      <c r="C60" s="50">
        <v>402758</v>
      </c>
      <c r="D60" s="95">
        <v>45261</v>
      </c>
      <c r="E60" s="50">
        <v>283700</v>
      </c>
      <c r="F60" s="96">
        <f t="shared" si="2"/>
        <v>119058</v>
      </c>
      <c r="G60" s="97"/>
      <c r="H60" s="97"/>
      <c r="I60" s="97"/>
      <c r="J60" s="97"/>
    </row>
    <row r="61" spans="2:10" s="2" customFormat="1" ht="15" customHeight="1">
      <c r="B61" s="91"/>
      <c r="C61" s="102"/>
      <c r="D61" s="91"/>
      <c r="E61" s="102"/>
      <c r="F61" s="103"/>
    </row>
    <row r="62" spans="2:10" s="2" customFormat="1"/>
    <row r="63" spans="2:10" s="2" customFormat="1" ht="15" customHeight="1">
      <c r="B63" s="1024" t="s">
        <v>236</v>
      </c>
      <c r="C63" s="1024"/>
      <c r="D63" s="1024"/>
      <c r="E63" s="1024"/>
      <c r="F63" s="1024"/>
      <c r="G63" s="1024"/>
      <c r="H63" s="1024"/>
      <c r="I63" s="1024"/>
      <c r="J63" s="1024"/>
    </row>
    <row r="64" spans="2:10" s="2" customFormat="1" ht="7.5" customHeight="1">
      <c r="B64" s="64"/>
      <c r="C64" s="64"/>
      <c r="D64" s="64"/>
      <c r="E64" s="64"/>
      <c r="F64" s="64"/>
    </row>
    <row r="65" spans="2:10" s="2" customFormat="1" ht="15" customHeight="1">
      <c r="B65" s="1025" t="s">
        <v>216</v>
      </c>
      <c r="C65" s="1025"/>
      <c r="D65" s="1025" t="s">
        <v>217</v>
      </c>
      <c r="E65" s="1025"/>
      <c r="F65" s="90" t="s">
        <v>218</v>
      </c>
    </row>
    <row r="66" spans="2:10" s="2" customFormat="1" ht="15" customHeight="1">
      <c r="B66" s="77" t="s">
        <v>219</v>
      </c>
      <c r="C66" s="59" t="s">
        <v>220</v>
      </c>
      <c r="D66" s="101" t="s">
        <v>221</v>
      </c>
      <c r="E66" s="101" t="s">
        <v>220</v>
      </c>
      <c r="F66" s="77" t="s">
        <v>222</v>
      </c>
    </row>
    <row r="67" spans="2:10" s="2" customFormat="1" ht="15" customHeight="1">
      <c r="B67" s="91">
        <v>44562</v>
      </c>
      <c r="C67" s="12">
        <v>16985</v>
      </c>
      <c r="D67" s="91">
        <v>44927</v>
      </c>
      <c r="E67" s="12">
        <v>11453</v>
      </c>
      <c r="F67" s="92">
        <f t="shared" ref="F67:F78" si="3">IF(C67-E67&lt;=0,"",C67-E67)</f>
        <v>5532</v>
      </c>
    </row>
    <row r="68" spans="2:10" s="2" customFormat="1" ht="15" customHeight="1">
      <c r="B68" s="91">
        <v>44593</v>
      </c>
      <c r="C68" s="12">
        <v>14314</v>
      </c>
      <c r="D68" s="91">
        <v>44958</v>
      </c>
      <c r="E68" s="12">
        <v>10859</v>
      </c>
      <c r="F68" s="92">
        <f t="shared" si="3"/>
        <v>3455</v>
      </c>
      <c r="I68" s="1023" t="s">
        <v>237</v>
      </c>
      <c r="J68" s="1023"/>
    </row>
    <row r="69" spans="2:10" s="2" customFormat="1" ht="15" customHeight="1">
      <c r="B69" s="91">
        <v>44621</v>
      </c>
      <c r="C69" s="12">
        <v>16840</v>
      </c>
      <c r="D69" s="91">
        <v>44986</v>
      </c>
      <c r="E69" s="12">
        <v>11329</v>
      </c>
      <c r="F69" s="92">
        <f t="shared" si="3"/>
        <v>5511</v>
      </c>
      <c r="I69" s="559" t="s">
        <v>224</v>
      </c>
      <c r="J69" s="560">
        <f>SUM(F67:F78)</f>
        <v>76782</v>
      </c>
    </row>
    <row r="70" spans="2:10" s="2" customFormat="1" ht="15" customHeight="1">
      <c r="B70" s="91">
        <v>44652</v>
      </c>
      <c r="C70" s="12">
        <v>19370</v>
      </c>
      <c r="D70" s="91">
        <v>45017</v>
      </c>
      <c r="E70" s="12">
        <v>12783</v>
      </c>
      <c r="F70" s="92">
        <f t="shared" si="3"/>
        <v>6587</v>
      </c>
      <c r="I70" s="559" t="s">
        <v>225</v>
      </c>
      <c r="J70" s="561">
        <v>0.2</v>
      </c>
    </row>
    <row r="71" spans="2:10" s="2" customFormat="1" ht="15" customHeight="1">
      <c r="B71" s="91">
        <v>44682</v>
      </c>
      <c r="C71" s="12">
        <v>22171</v>
      </c>
      <c r="D71" s="91">
        <v>45047</v>
      </c>
      <c r="E71" s="12">
        <v>14106</v>
      </c>
      <c r="F71" s="92">
        <f t="shared" si="3"/>
        <v>8065</v>
      </c>
      <c r="I71" s="559" t="s">
        <v>226</v>
      </c>
      <c r="J71" s="560">
        <f>J69*J70</f>
        <v>15356.400000000001</v>
      </c>
    </row>
    <row r="72" spans="2:10" s="2" customFormat="1" ht="15" customHeight="1">
      <c r="B72" s="91">
        <v>44713</v>
      </c>
      <c r="C72" s="12">
        <v>17247</v>
      </c>
      <c r="D72" s="91">
        <v>45078</v>
      </c>
      <c r="E72" s="12">
        <v>12187</v>
      </c>
      <c r="F72" s="92">
        <f t="shared" si="3"/>
        <v>5060</v>
      </c>
      <c r="I72" s="559" t="s">
        <v>238</v>
      </c>
      <c r="J72" s="563">
        <v>7.07</v>
      </c>
    </row>
    <row r="73" spans="2:10" s="2" customFormat="1" ht="15" customHeight="1">
      <c r="B73" s="91">
        <v>44743</v>
      </c>
      <c r="C73" s="12">
        <v>20215</v>
      </c>
      <c r="D73" s="91">
        <v>45108</v>
      </c>
      <c r="E73" s="12">
        <v>13362</v>
      </c>
      <c r="F73" s="92">
        <f t="shared" si="3"/>
        <v>6853</v>
      </c>
      <c r="I73" s="93" t="s">
        <v>228</v>
      </c>
      <c r="J73" s="94">
        <f>J71*J72</f>
        <v>108569.74800000002</v>
      </c>
    </row>
    <row r="74" spans="2:10" s="2" customFormat="1" ht="15" customHeight="1">
      <c r="B74" s="91">
        <v>44774</v>
      </c>
      <c r="C74" s="12">
        <v>20516</v>
      </c>
      <c r="D74" s="91">
        <v>45139</v>
      </c>
      <c r="E74" s="12">
        <v>12751</v>
      </c>
      <c r="F74" s="92">
        <f t="shared" si="3"/>
        <v>7765</v>
      </c>
      <c r="I74" s="2" t="s">
        <v>229</v>
      </c>
    </row>
    <row r="75" spans="2:10" s="2" customFormat="1" ht="15" customHeight="1">
      <c r="B75" s="91">
        <v>44805</v>
      </c>
      <c r="C75" s="12">
        <v>21506</v>
      </c>
      <c r="D75" s="91">
        <v>45170</v>
      </c>
      <c r="E75" s="12">
        <v>11920</v>
      </c>
      <c r="F75" s="92">
        <f t="shared" si="3"/>
        <v>9586</v>
      </c>
    </row>
    <row r="76" spans="2:10" s="2" customFormat="1" ht="15" customHeight="1">
      <c r="B76" s="91">
        <v>44835</v>
      </c>
      <c r="C76" s="12">
        <v>19821</v>
      </c>
      <c r="D76" s="91">
        <v>45200</v>
      </c>
      <c r="E76" s="12">
        <v>12407</v>
      </c>
      <c r="F76" s="92">
        <f t="shared" si="3"/>
        <v>7414</v>
      </c>
    </row>
    <row r="77" spans="2:10" s="2" customFormat="1" ht="15" customHeight="1">
      <c r="B77" s="91">
        <v>44866</v>
      </c>
      <c r="C77" s="12">
        <v>17498</v>
      </c>
      <c r="D77" s="91">
        <v>45231</v>
      </c>
      <c r="E77" s="12">
        <v>11376</v>
      </c>
      <c r="F77" s="92">
        <f t="shared" si="3"/>
        <v>6122</v>
      </c>
    </row>
    <row r="78" spans="2:10" s="2" customFormat="1" ht="15" customHeight="1" thickBot="1">
      <c r="B78" s="95">
        <v>44896</v>
      </c>
      <c r="C78" s="50">
        <v>12696</v>
      </c>
      <c r="D78" s="95">
        <v>45261</v>
      </c>
      <c r="E78" s="50">
        <v>7864</v>
      </c>
      <c r="F78" s="96">
        <f t="shared" si="3"/>
        <v>4832</v>
      </c>
      <c r="G78" s="97"/>
      <c r="H78" s="97"/>
      <c r="I78" s="97"/>
      <c r="J78" s="97"/>
    </row>
    <row r="79" spans="2:10" s="2" customFormat="1" ht="7.5" customHeight="1"/>
    <row r="80" spans="2:10" s="2" customFormat="1" ht="7.5" customHeight="1">
      <c r="B80" s="87"/>
      <c r="C80" s="87"/>
      <c r="D80" s="87"/>
      <c r="E80" s="87"/>
      <c r="F80" s="87"/>
      <c r="G80" s="87"/>
      <c r="H80" s="87"/>
      <c r="I80" s="87"/>
      <c r="J80" s="87"/>
    </row>
    <row r="81" spans="2:2" s="2" customFormat="1">
      <c r="B81" s="104"/>
    </row>
    <row r="82" spans="2:2" hidden="1">
      <c r="B82" s="9"/>
    </row>
    <row r="83" spans="2:2" s="2" customFormat="1" hidden="1">
      <c r="B83" s="9"/>
    </row>
    <row r="84" spans="2:2" s="2" customFormat="1" hidden="1"/>
    <row r="85" spans="2:2" s="2" customFormat="1" hidden="1"/>
    <row r="86" spans="2:2" s="2" customFormat="1" hidden="1"/>
    <row r="87" spans="2:2" s="2" customFormat="1" hidden="1"/>
    <row r="88" spans="2:2" s="2" customFormat="1" hidden="1"/>
    <row r="89" spans="2:2" s="2" customFormat="1" hidden="1"/>
    <row r="90" spans="2:2" s="2" customFormat="1" hidden="1"/>
    <row r="91" spans="2:2" s="2" customFormat="1" hidden="1"/>
    <row r="92" spans="2:2" s="2" customFormat="1" hidden="1"/>
    <row r="93" spans="2:2" s="2" customFormat="1" hidden="1"/>
    <row r="94" spans="2:2" s="2" customFormat="1" hidden="1"/>
    <row r="95" spans="2:2" s="2" customFormat="1" hidden="1"/>
    <row r="96" spans="2:2" s="2" customFormat="1" hidden="1"/>
    <row r="97" s="2" customFormat="1" hidden="1"/>
    <row r="98" s="2" customFormat="1" hidden="1"/>
    <row r="99" s="2" customFormat="1" hidden="1"/>
    <row r="100" s="2" customFormat="1" hidden="1"/>
    <row r="101" s="2" customFormat="1" hidden="1"/>
    <row r="102" s="2" customFormat="1" hidden="1"/>
    <row r="103" s="2" customFormat="1" hidden="1"/>
    <row r="104" s="2" customFormat="1" hidden="1"/>
    <row r="105" s="2" customFormat="1" hidden="1"/>
    <row r="106" s="2" customFormat="1" hidden="1"/>
    <row r="107" s="2" customFormat="1" hidden="1"/>
    <row r="108" s="2" customFormat="1" hidden="1"/>
    <row r="109" s="2" customFormat="1" hidden="1"/>
    <row r="110" s="2" customFormat="1" hidden="1"/>
    <row r="111" s="2" customFormat="1" hidden="1"/>
    <row r="112" s="2" customFormat="1" hidden="1"/>
    <row r="113" s="2" customFormat="1" hidden="1"/>
    <row r="114" s="2" customFormat="1" hidden="1"/>
    <row r="115" s="2" customFormat="1" hidden="1"/>
    <row r="116" s="2" customFormat="1" hidden="1"/>
    <row r="117" s="2" customFormat="1" hidden="1"/>
    <row r="118" s="2" customFormat="1" hidden="1"/>
    <row r="119" s="2" customFormat="1" hidden="1"/>
    <row r="120" s="2" customFormat="1" hidden="1"/>
    <row r="121" s="2" customFormat="1" hidden="1"/>
    <row r="122" s="2" customFormat="1" hidden="1"/>
    <row r="123" s="2" customFormat="1" hidden="1"/>
    <row r="124" s="2" customFormat="1" hidden="1"/>
    <row r="125" s="2" customFormat="1" hidden="1"/>
    <row r="126" s="2" customFormat="1" hidden="1"/>
    <row r="127" s="2" customFormat="1" hidden="1"/>
    <row r="128" s="2" customFormat="1" hidden="1"/>
    <row r="129" s="2" customFormat="1" hidden="1"/>
    <row r="130" s="2" customFormat="1" hidden="1"/>
    <row r="131" s="2" customFormat="1" hidden="1"/>
    <row r="132" s="2" customFormat="1" hidden="1"/>
    <row r="133" s="2" customFormat="1" hidden="1"/>
    <row r="134" s="2" customFormat="1" hidden="1"/>
    <row r="135" s="2" customFormat="1" hidden="1"/>
    <row r="136" s="2" customFormat="1" hidden="1"/>
    <row r="137" s="2" customFormat="1" hidden="1"/>
    <row r="138" s="2" customFormat="1" hidden="1"/>
    <row r="139" s="2" customFormat="1" hidden="1"/>
    <row r="140" s="2" customFormat="1" hidden="1"/>
    <row r="141" s="2" customFormat="1" hidden="1"/>
    <row r="142" s="2" customFormat="1" hidden="1"/>
    <row r="143" s="2" customFormat="1" hidden="1"/>
    <row r="144" s="2" customFormat="1" hidden="1"/>
    <row r="145" s="2" customFormat="1" hidden="1"/>
    <row r="146" s="2" customFormat="1" hidden="1"/>
  </sheetData>
  <mergeCells count="17">
    <mergeCell ref="B27:J27"/>
    <mergeCell ref="B7:J7"/>
    <mergeCell ref="B9:J9"/>
    <mergeCell ref="B11:C11"/>
    <mergeCell ref="D11:E11"/>
    <mergeCell ref="I14:J14"/>
    <mergeCell ref="B29:C29"/>
    <mergeCell ref="D29:E29"/>
    <mergeCell ref="I32:J32"/>
    <mergeCell ref="B45:J45"/>
    <mergeCell ref="B47:C47"/>
    <mergeCell ref="D47:E47"/>
    <mergeCell ref="I50:J50"/>
    <mergeCell ref="B63:J63"/>
    <mergeCell ref="B65:C65"/>
    <mergeCell ref="D65:E65"/>
    <mergeCell ref="I68:J68"/>
  </mergeCells>
  <pageMargins left="0.75" right="0.75" top="1" bottom="1" header="0.5" footer="0.5"/>
  <pageSetup paperSize="9" orientation="portrait" r:id="rId1"/>
  <headerFooter alignWithMargins="0"/>
  <ignoredErrors>
    <ignoredError sqref="F14:F24 F31:F42 F49:F60 F67:F79" unlockedFormula="1"/>
  </ignoredErrors>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695FB8F595771546BCC83FFC58F4EB83" ma:contentTypeVersion="13" ma:contentTypeDescription="Crie um novo documento." ma:contentTypeScope="" ma:versionID="04b80a42d1d84774952fd9a4ec89c840">
  <xsd:schema xmlns:xsd="http://www.w3.org/2001/XMLSchema" xmlns:xs="http://www.w3.org/2001/XMLSchema" xmlns:p="http://schemas.microsoft.com/office/2006/metadata/properties" xmlns:ns2="4b520b24-8996-453a-8c5e-60294695dd12" xmlns:ns3="12eaf6f9-417e-4436-811b-51d381a4d0a9" targetNamespace="http://schemas.microsoft.com/office/2006/metadata/properties" ma:root="true" ma:fieldsID="6e9ddf0af206fd07c069646aebffd3a7" ns2:_="" ns3:_="">
    <xsd:import namespace="4b520b24-8996-453a-8c5e-60294695dd12"/>
    <xsd:import namespace="12eaf6f9-417e-4436-811b-51d381a4d0a9"/>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b520b24-8996-453a-8c5e-60294695dd12" elementFormDefault="qualified">
    <xsd:import namespace="http://schemas.microsoft.com/office/2006/documentManagement/types"/>
    <xsd:import namespace="http://schemas.microsoft.com/office/infopath/2007/PartnerControls"/>
    <xsd:element name="SharedWithUsers" ma:index="8" nillable="true" ma:displayName="Compartilhado com"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hes de Compartilhado Com"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2eaf6f9-417e-4436-811b-51d381a4d0a9"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36E95AE-6D7C-4950-BD0A-66DE59DE283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b520b24-8996-453a-8c5e-60294695dd12"/>
    <ds:schemaRef ds:uri="12eaf6f9-417e-4436-811b-51d381a4d0a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7B6617B-205E-48A4-B73E-832C630C656F}">
  <ds:schemaRefs>
    <ds:schemaRef ds:uri="http://www.w3.org/XML/1998/namespace"/>
    <ds:schemaRef ds:uri="http://purl.org/dc/terms/"/>
    <ds:schemaRef ds:uri="http://schemas.microsoft.com/office/infopath/2007/PartnerControls"/>
    <ds:schemaRef ds:uri="http://purl.org/dc/elements/1.1/"/>
    <ds:schemaRef ds:uri="http://schemas.microsoft.com/office/2006/metadata/properties"/>
    <ds:schemaRef ds:uri="4b520b24-8996-453a-8c5e-60294695dd12"/>
    <ds:schemaRef ds:uri="http://schemas.microsoft.com/office/2006/documentManagement/types"/>
    <ds:schemaRef ds:uri="12eaf6f9-417e-4436-811b-51d381a4d0a9"/>
    <ds:schemaRef ds:uri="http://schemas.openxmlformats.org/package/2006/metadata/core-properties"/>
    <ds:schemaRef ds:uri="http://purl.org/dc/dcmitype/"/>
  </ds:schemaRefs>
</ds:datastoreItem>
</file>

<file path=customXml/itemProps3.xml><?xml version="1.0" encoding="utf-8"?>
<ds:datastoreItem xmlns:ds="http://schemas.openxmlformats.org/officeDocument/2006/customXml" ds:itemID="{868C026A-81E6-4A35-AA4D-1B629B47EAC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36</vt:i4>
      </vt:variant>
    </vt:vector>
  </HeadingPairs>
  <TitlesOfParts>
    <vt:vector size="36" baseType="lpstr">
      <vt:lpstr>Disclaimer</vt:lpstr>
      <vt:lpstr>Índice</vt:lpstr>
      <vt:lpstr>Reposicionamento Tarifário</vt:lpstr>
      <vt:lpstr>Parcela CF &gt;</vt:lpstr>
      <vt:lpstr>Componente Financeiro</vt:lpstr>
      <vt:lpstr>Compensação Tributária</vt:lpstr>
      <vt:lpstr>Compensação RTA 2023</vt:lpstr>
      <vt:lpstr>Parcela A &gt;</vt:lpstr>
      <vt:lpstr>Bônus-desconto</vt:lpstr>
      <vt:lpstr>TFS_TFU</vt:lpstr>
      <vt:lpstr>Vol.água e esg. Fat. (m³) </vt:lpstr>
      <vt:lpstr>Vol.água prod_esg col.(m³) 2023</vt:lpstr>
      <vt:lpstr>Rec. Op. Direta (R$) 2023</vt:lpstr>
      <vt:lpstr>Conselho e Recursos hídricos</vt:lpstr>
      <vt:lpstr>Parcela B &gt;</vt:lpstr>
      <vt:lpstr>Custos Operacionais</vt:lpstr>
      <vt:lpstr>BD_OPEX</vt:lpstr>
      <vt:lpstr>CO_Pessoal_Ajuste</vt:lpstr>
      <vt:lpstr>Índices de Preço (IPCA)</vt:lpstr>
      <vt:lpstr>FR_Energia_Elétrica</vt:lpstr>
      <vt:lpstr>CO_Energia_Elétrica</vt:lpstr>
      <vt:lpstr>Curva de envelhecimento </vt:lpstr>
      <vt:lpstr>Rec. Irrec</vt:lpstr>
      <vt:lpstr>Rem. Adequada</vt:lpstr>
      <vt:lpstr>Almoxarifado</vt:lpstr>
      <vt:lpstr>BAR Incremental</vt:lpstr>
      <vt:lpstr>WACC</vt:lpstr>
      <vt:lpstr>Beta_β</vt:lpstr>
      <vt:lpstr>Estrutura_Capital</vt:lpstr>
      <vt:lpstr>Repo_ Tarifário &gt;</vt:lpstr>
      <vt:lpstr>Outras Receitas</vt:lpstr>
      <vt:lpstr>Rec_Verificada</vt:lpstr>
      <vt:lpstr>Projeção do Mercado</vt:lpstr>
      <vt:lpstr>Tarifas 2024</vt:lpstr>
      <vt:lpstr>Impacto real ao usuário</vt:lpstr>
      <vt:lpstr> Índice_atualização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Hannah Márcia</dc:creator>
  <cp:keywords/>
  <dc:description/>
  <cp:lastModifiedBy>Leonardo Matos de Souza</cp:lastModifiedBy>
  <cp:revision/>
  <dcterms:created xsi:type="dcterms:W3CDTF">2020-12-05T12:49:53Z</dcterms:created>
  <dcterms:modified xsi:type="dcterms:W3CDTF">2024-05-03T18:39:39Z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0x010100695FB8F595771546BCC83FFC58F4EB83</vt:lpwstr>
  </property>
</Properties>
</file>